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815242B7-856F-469B-BC7E-BCAD82E42A72}" xr6:coauthVersionLast="47" xr6:coauthVersionMax="47" xr10:uidLastSave="{00000000-0000-0000-0000-000000000000}"/>
  <bookViews>
    <workbookView xWindow="-120" yWindow="-120" windowWidth="29040" windowHeight="15720" xr2:uid="{6865BCA6-DD74-4D10-9ED5-6122E8373A60}"/>
  </bookViews>
  <sheets>
    <sheet name="Nettoyez.vos.textes" sheetId="12" r:id="rId1"/>
    <sheet name="Magique.1.ligne " sheetId="26" r:id="rId2"/>
    <sheet name="Magique.5.lignes.24.01.2026" sheetId="15" r:id="rId3"/>
    <sheet name="Magique.20.lignes.06.04.202" sheetId="28" r:id="rId4"/>
    <sheet name="Magique.45.lignes.05.04.2026" sheetId="27" r:id="rId5"/>
    <sheet name="Magique 45 lignes.06.04.2026" sheetId="29" r:id="rId6"/>
    <sheet name="Magique 200 lignes.07.06.2026" sheetId="34" r:id="rId7"/>
    <sheet name="Magique.200.lignes13.06.202" sheetId="35" r:id="rId8"/>
    <sheet name="Magique.et.Allergènes" sheetId="36"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3" i="36" l="1"/>
  <c r="J202" i="36"/>
  <c r="J201" i="36"/>
  <c r="J200" i="36"/>
  <c r="J199" i="36"/>
  <c r="J198" i="36"/>
  <c r="J197" i="36"/>
  <c r="J196" i="36"/>
  <c r="J195" i="36"/>
  <c r="J194" i="36"/>
  <c r="J193" i="36"/>
  <c r="J192" i="36"/>
  <c r="J191" i="36"/>
  <c r="J190" i="36"/>
  <c r="J189" i="36"/>
  <c r="J188" i="36"/>
  <c r="J187" i="36"/>
  <c r="J186" i="36"/>
  <c r="J185" i="36"/>
  <c r="J184" i="36"/>
  <c r="J183" i="36"/>
  <c r="J182" i="36"/>
  <c r="J181" i="36"/>
  <c r="J180" i="36"/>
  <c r="J179" i="36"/>
  <c r="J178" i="36"/>
  <c r="J177" i="36"/>
  <c r="J176" i="36"/>
  <c r="J175" i="36"/>
  <c r="J174" i="36"/>
  <c r="J173" i="36"/>
  <c r="J172" i="36"/>
  <c r="J171" i="36"/>
  <c r="J170" i="36"/>
  <c r="J169" i="36"/>
  <c r="J168" i="36"/>
  <c r="J167" i="36"/>
  <c r="J166" i="36"/>
  <c r="J165" i="36"/>
  <c r="J164" i="36"/>
  <c r="J163" i="36"/>
  <c r="J162" i="36"/>
  <c r="J161" i="36"/>
  <c r="J160" i="36"/>
  <c r="J159" i="36"/>
  <c r="J158" i="36"/>
  <c r="J157" i="36"/>
  <c r="J156" i="36"/>
  <c r="J155" i="36"/>
  <c r="J154" i="36"/>
  <c r="J153" i="36"/>
  <c r="J152" i="36"/>
  <c r="J151" i="36"/>
  <c r="J150" i="36"/>
  <c r="J149" i="36"/>
  <c r="J148" i="36"/>
  <c r="J147" i="36"/>
  <c r="J146" i="36"/>
  <c r="J145" i="36"/>
  <c r="J144" i="36"/>
  <c r="J143" i="36"/>
  <c r="J142" i="36"/>
  <c r="J141" i="36"/>
  <c r="J140" i="36"/>
  <c r="J139" i="36"/>
  <c r="J138" i="36"/>
  <c r="J137" i="36"/>
  <c r="J136" i="36"/>
  <c r="J135" i="36"/>
  <c r="J134" i="36"/>
  <c r="J133" i="36"/>
  <c r="J132" i="36"/>
  <c r="J131" i="36"/>
  <c r="J130" i="36"/>
  <c r="J129" i="36"/>
  <c r="J128" i="36"/>
  <c r="J127" i="36"/>
  <c r="J126" i="36"/>
  <c r="J125" i="36"/>
  <c r="J124" i="36"/>
  <c r="J123" i="36"/>
  <c r="J122" i="36"/>
  <c r="J121" i="36"/>
  <c r="J120" i="36"/>
  <c r="J119" i="36"/>
  <c r="J118" i="36"/>
  <c r="J117" i="36"/>
  <c r="J116" i="36"/>
  <c r="J115" i="36"/>
  <c r="J114" i="36"/>
  <c r="J113" i="36"/>
  <c r="J112" i="36"/>
  <c r="J111" i="36"/>
  <c r="J110" i="36"/>
  <c r="J109" i="36"/>
  <c r="J108" i="36"/>
  <c r="J107" i="36"/>
  <c r="J106" i="36"/>
  <c r="J105" i="36"/>
  <c r="J104" i="36"/>
  <c r="J103" i="36"/>
  <c r="J102" i="36"/>
  <c r="J101" i="36"/>
  <c r="J100" i="36"/>
  <c r="J99" i="36"/>
  <c r="J98" i="36"/>
  <c r="J97" i="36"/>
  <c r="J96" i="36"/>
  <c r="J95" i="36"/>
  <c r="J94" i="36"/>
  <c r="J93" i="36"/>
  <c r="J92" i="36"/>
  <c r="J91" i="36"/>
  <c r="J90" i="36"/>
  <c r="J89" i="36"/>
  <c r="J88" i="36"/>
  <c r="J87" i="36"/>
  <c r="J86" i="36"/>
  <c r="J85" i="36"/>
  <c r="J84" i="36"/>
  <c r="J83" i="36"/>
  <c r="J82" i="36"/>
  <c r="J81" i="36"/>
  <c r="J80" i="36"/>
  <c r="J79" i="36"/>
  <c r="J78" i="36"/>
  <c r="J77" i="36"/>
  <c r="J76" i="36"/>
  <c r="J75" i="36"/>
  <c r="J74" i="36"/>
  <c r="J73" i="36"/>
  <c r="J72" i="36"/>
  <c r="J71" i="36"/>
  <c r="J70" i="36"/>
  <c r="J69" i="36"/>
  <c r="J68" i="36"/>
  <c r="J67" i="36"/>
  <c r="J66" i="36"/>
  <c r="J65" i="36"/>
  <c r="J64" i="36"/>
  <c r="J63" i="36"/>
  <c r="J62" i="36"/>
  <c r="J61" i="36"/>
  <c r="J60" i="36"/>
  <c r="J59" i="36"/>
  <c r="J58" i="36"/>
  <c r="J57" i="36"/>
  <c r="J56" i="36"/>
  <c r="J55" i="36"/>
  <c r="J54" i="36"/>
  <c r="J53" i="36"/>
  <c r="J52" i="36"/>
  <c r="J51" i="36"/>
  <c r="J50" i="36"/>
  <c r="J49" i="36"/>
  <c r="J48" i="36"/>
  <c r="J47" i="36"/>
  <c r="J46" i="36"/>
  <c r="J45" i="36"/>
  <c r="J44" i="36"/>
  <c r="J43" i="36"/>
  <c r="J42" i="36"/>
  <c r="J41" i="36"/>
  <c r="J40" i="36"/>
  <c r="J39" i="36"/>
  <c r="J38" i="36"/>
  <c r="J37" i="36"/>
  <c r="J36" i="36"/>
  <c r="J35" i="36"/>
  <c r="J34" i="36"/>
  <c r="J33" i="36"/>
  <c r="J32" i="36"/>
  <c r="J31" i="36"/>
  <c r="J30" i="36"/>
  <c r="J29" i="36"/>
  <c r="J28" i="36"/>
  <c r="J27" i="36"/>
  <c r="J26" i="36"/>
  <c r="J25" i="36"/>
  <c r="J24" i="36"/>
  <c r="J23" i="36"/>
  <c r="J22" i="36"/>
  <c r="J21" i="36"/>
  <c r="J20" i="36"/>
  <c r="J19" i="36"/>
  <c r="J18" i="36"/>
  <c r="E18" i="36" a="1"/>
  <c r="E18" i="36" s="1"/>
  <c r="J10" i="36" a="1"/>
  <c r="J10" i="36" s="1"/>
  <c r="J8" i="36"/>
  <c r="J203" i="35"/>
  <c r="J202" i="35"/>
  <c r="J201" i="35"/>
  <c r="J200" i="35"/>
  <c r="J199" i="35"/>
  <c r="J198" i="35"/>
  <c r="J197" i="35"/>
  <c r="J196" i="35"/>
  <c r="J195" i="35"/>
  <c r="J194" i="35"/>
  <c r="J193" i="35"/>
  <c r="J192" i="35"/>
  <c r="J191" i="35"/>
  <c r="J190" i="35"/>
  <c r="J189" i="35"/>
  <c r="J188" i="35"/>
  <c r="J187" i="35"/>
  <c r="J186" i="35"/>
  <c r="J185" i="35"/>
  <c r="J184" i="35"/>
  <c r="J183" i="35"/>
  <c r="J182" i="35"/>
  <c r="J181" i="35"/>
  <c r="J180" i="35"/>
  <c r="J179" i="35"/>
  <c r="J178" i="35"/>
  <c r="J177" i="35"/>
  <c r="J176" i="35"/>
  <c r="J175" i="35"/>
  <c r="J174" i="35"/>
  <c r="J173" i="35"/>
  <c r="J172" i="35"/>
  <c r="J171" i="35"/>
  <c r="J170" i="35"/>
  <c r="J169" i="35"/>
  <c r="J168" i="35"/>
  <c r="J167" i="35"/>
  <c r="J166" i="35"/>
  <c r="J165" i="35"/>
  <c r="J164" i="35"/>
  <c r="J163" i="35"/>
  <c r="J162" i="35"/>
  <c r="J161" i="35"/>
  <c r="J160" i="35"/>
  <c r="J159" i="35"/>
  <c r="J158" i="35"/>
  <c r="J157" i="35"/>
  <c r="J156" i="35"/>
  <c r="J155" i="35"/>
  <c r="J154" i="35"/>
  <c r="J153" i="35"/>
  <c r="J152" i="35"/>
  <c r="J151" i="35"/>
  <c r="J150" i="35"/>
  <c r="J149" i="35"/>
  <c r="J148" i="35"/>
  <c r="J147" i="35"/>
  <c r="J146" i="35"/>
  <c r="J145" i="35"/>
  <c r="J144" i="35"/>
  <c r="J143" i="35"/>
  <c r="J142" i="35"/>
  <c r="J141" i="35"/>
  <c r="J140" i="35"/>
  <c r="J139" i="35"/>
  <c r="J138" i="35"/>
  <c r="J137" i="35"/>
  <c r="J136" i="35"/>
  <c r="J135" i="35"/>
  <c r="J134" i="35"/>
  <c r="J133" i="35"/>
  <c r="J132" i="35"/>
  <c r="J131" i="35"/>
  <c r="J130" i="35"/>
  <c r="J129" i="35"/>
  <c r="J128" i="35"/>
  <c r="J127" i="35"/>
  <c r="J126" i="35"/>
  <c r="J125" i="35"/>
  <c r="J124" i="35"/>
  <c r="J123" i="35"/>
  <c r="J122" i="35"/>
  <c r="J121" i="35"/>
  <c r="J120" i="35"/>
  <c r="J119" i="35"/>
  <c r="J118" i="35"/>
  <c r="J117" i="35"/>
  <c r="J116" i="35"/>
  <c r="J115" i="35"/>
  <c r="J114" i="35"/>
  <c r="J113" i="35"/>
  <c r="J112" i="35"/>
  <c r="J111" i="35"/>
  <c r="J110" i="35"/>
  <c r="J109" i="35"/>
  <c r="J108" i="35"/>
  <c r="J107" i="35"/>
  <c r="J106" i="35"/>
  <c r="J105" i="35"/>
  <c r="J104" i="35"/>
  <c r="J103" i="35"/>
  <c r="J102" i="35"/>
  <c r="J101" i="35"/>
  <c r="J100" i="35"/>
  <c r="J99" i="35"/>
  <c r="J98" i="35"/>
  <c r="J97" i="35"/>
  <c r="J96" i="35"/>
  <c r="J95" i="35"/>
  <c r="J94" i="35"/>
  <c r="J93" i="35"/>
  <c r="J92" i="35"/>
  <c r="J91" i="35"/>
  <c r="J90" i="35"/>
  <c r="J89" i="35"/>
  <c r="J88" i="35"/>
  <c r="J87" i="35"/>
  <c r="J86" i="35"/>
  <c r="J85" i="35"/>
  <c r="J84" i="35"/>
  <c r="J83" i="35"/>
  <c r="J82" i="35"/>
  <c r="J81"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5" i="35"/>
  <c r="J54" i="35"/>
  <c r="J53" i="35"/>
  <c r="J52" i="35"/>
  <c r="J51" i="35"/>
  <c r="J50" i="35"/>
  <c r="J49" i="35"/>
  <c r="J48"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E18" i="35" a="1"/>
  <c r="E18" i="35" s="1"/>
  <c r="J10" i="35" a="1"/>
  <c r="J10" i="35" s="1"/>
  <c r="J8" i="35"/>
  <c r="B200" i="34"/>
  <c r="B199" i="34"/>
  <c r="B198" i="34"/>
  <c r="B197" i="34"/>
  <c r="B196" i="34"/>
  <c r="B195" i="34"/>
  <c r="B194" i="34"/>
  <c r="B193" i="34"/>
  <c r="B192" i="34"/>
  <c r="B191" i="34"/>
  <c r="B190" i="34"/>
  <c r="B189" i="34"/>
  <c r="B188" i="34"/>
  <c r="B187" i="34"/>
  <c r="B186" i="34"/>
  <c r="B185" i="34"/>
  <c r="B184" i="34"/>
  <c r="B183" i="34"/>
  <c r="B182" i="34"/>
  <c r="B181" i="34"/>
  <c r="B180" i="34"/>
  <c r="B179" i="34"/>
  <c r="B178" i="34"/>
  <c r="B177" i="34"/>
  <c r="B176" i="34"/>
  <c r="B175" i="34"/>
  <c r="B174" i="34"/>
  <c r="B173" i="34"/>
  <c r="B172" i="34"/>
  <c r="B171" i="34"/>
  <c r="B170" i="34"/>
  <c r="B169" i="34"/>
  <c r="B168" i="34"/>
  <c r="B167" i="34"/>
  <c r="B166" i="34"/>
  <c r="B165" i="34"/>
  <c r="B164" i="34"/>
  <c r="B163" i="34"/>
  <c r="B162" i="34"/>
  <c r="B161" i="34"/>
  <c r="B160" i="34"/>
  <c r="B159" i="34"/>
  <c r="B158" i="34"/>
  <c r="B157" i="34"/>
  <c r="B156" i="34"/>
  <c r="B155" i="34"/>
  <c r="B154" i="34"/>
  <c r="B153" i="34"/>
  <c r="B152" i="34"/>
  <c r="B151" i="34"/>
  <c r="B150" i="34"/>
  <c r="B149" i="34"/>
  <c r="B148" i="34"/>
  <c r="B147" i="34"/>
  <c r="B146" i="34"/>
  <c r="B145" i="34"/>
  <c r="B144" i="34"/>
  <c r="B143" i="34"/>
  <c r="B142" i="34"/>
  <c r="B141" i="34"/>
  <c r="B140" i="34"/>
  <c r="B139" i="34"/>
  <c r="B138" i="34"/>
  <c r="B137" i="34"/>
  <c r="B136" i="34"/>
  <c r="B135" i="34"/>
  <c r="B134" i="34"/>
  <c r="B133" i="34"/>
  <c r="B132" i="34"/>
  <c r="B131" i="34"/>
  <c r="B130" i="34"/>
  <c r="B129" i="34"/>
  <c r="B128" i="34"/>
  <c r="B127" i="34"/>
  <c r="B126" i="34"/>
  <c r="B125" i="34"/>
  <c r="B124" i="34"/>
  <c r="B123" i="34"/>
  <c r="B122" i="34"/>
  <c r="B121" i="34"/>
  <c r="B120" i="34"/>
  <c r="B119" i="34"/>
  <c r="B118" i="34"/>
  <c r="B117" i="34"/>
  <c r="B116" i="34"/>
  <c r="B115" i="34"/>
  <c r="B114" i="34"/>
  <c r="B113" i="34"/>
  <c r="B112" i="34"/>
  <c r="B111" i="34"/>
  <c r="B110" i="34"/>
  <c r="B109" i="34"/>
  <c r="B108" i="34"/>
  <c r="B107" i="34"/>
  <c r="B106" i="34"/>
  <c r="B105" i="34"/>
  <c r="B104" i="34"/>
  <c r="B103" i="34"/>
  <c r="B102" i="34"/>
  <c r="B101" i="34"/>
  <c r="B100" i="34"/>
  <c r="B99" i="34"/>
  <c r="B98" i="34"/>
  <c r="B97" i="34"/>
  <c r="B96" i="34"/>
  <c r="B95" i="34"/>
  <c r="B94" i="34"/>
  <c r="B93" i="34"/>
  <c r="B92" i="34"/>
  <c r="B91" i="34"/>
  <c r="B90" i="34"/>
  <c r="B89" i="34"/>
  <c r="B88" i="34"/>
  <c r="B87" i="34"/>
  <c r="B86" i="34"/>
  <c r="B85" i="34"/>
  <c r="B84" i="34"/>
  <c r="B83" i="34"/>
  <c r="B82" i="34"/>
  <c r="B81" i="34"/>
  <c r="B80" i="34"/>
  <c r="B79" i="34"/>
  <c r="B78" i="34"/>
  <c r="B77" i="34"/>
  <c r="B76" i="34"/>
  <c r="B75" i="34"/>
  <c r="B74" i="34"/>
  <c r="B73" i="34"/>
  <c r="B72" i="34"/>
  <c r="B71" i="34"/>
  <c r="B70" i="34"/>
  <c r="B69" i="34"/>
  <c r="B68" i="34"/>
  <c r="B67" i="34"/>
  <c r="B66" i="34"/>
  <c r="B65" i="34"/>
  <c r="B64" i="34"/>
  <c r="B63" i="34"/>
  <c r="B62" i="34"/>
  <c r="B61" i="34"/>
  <c r="B60" i="34"/>
  <c r="B59" i="34"/>
  <c r="B58" i="34"/>
  <c r="B57" i="34"/>
  <c r="B56" i="34"/>
  <c r="B55" i="34"/>
  <c r="B54" i="34"/>
  <c r="B53" i="34"/>
  <c r="B52" i="34"/>
  <c r="B51" i="34"/>
  <c r="B50" i="34"/>
  <c r="B49" i="34"/>
  <c r="B48" i="34"/>
  <c r="B47" i="34"/>
  <c r="B46" i="34"/>
  <c r="B45" i="34"/>
  <c r="B44" i="34"/>
  <c r="B43" i="34"/>
  <c r="B42" i="34"/>
  <c r="B41" i="34"/>
  <c r="B40" i="34"/>
  <c r="B39" i="34"/>
  <c r="B38" i="34"/>
  <c r="B37" i="34"/>
  <c r="B36" i="34"/>
  <c r="B35" i="34"/>
  <c r="B34" i="34"/>
  <c r="B33" i="34"/>
  <c r="B32" i="34"/>
  <c r="B31" i="34"/>
  <c r="B30" i="34"/>
  <c r="B29" i="34"/>
  <c r="B28" i="34"/>
  <c r="B27" i="34"/>
  <c r="B26" i="34"/>
  <c r="B25" i="34"/>
  <c r="B24" i="34"/>
  <c r="B23" i="34"/>
  <c r="B22" i="34"/>
  <c r="B21" i="34"/>
  <c r="B20" i="34"/>
  <c r="B15" i="34"/>
  <c r="B16" i="34" s="1"/>
  <c r="K9" i="29" a="1"/>
  <c r="K9" i="29" s="1"/>
  <c r="K8" i="29" a="1"/>
  <c r="K8" i="29" s="1"/>
  <c r="N59" i="27" a="1"/>
  <c r="N59" i="27" s="1"/>
  <c r="M59" i="27" a="1"/>
  <c r="M59" i="27" s="1"/>
  <c r="N59" i="28" a="1"/>
  <c r="N59" i="28" s="1"/>
  <c r="M59" i="28" a="1"/>
  <c r="M59" i="28" s="1"/>
  <c r="D105" i="15" a="1"/>
  <c r="D105" i="15" s="1"/>
  <c r="AS29" i="26" a="1"/>
  <c r="AS29" i="26" s="1"/>
  <c r="AR29" i="26" a="1"/>
  <c r="AR29" i="26" s="1"/>
  <c r="AQ29" i="26" a="1"/>
  <c r="AQ29" i="26" s="1"/>
  <c r="AP29" i="26" a="1"/>
  <c r="AP29" i="26" s="1"/>
  <c r="AO29" i="26" a="1"/>
  <c r="AO29" i="26" s="1"/>
  <c r="AN29" i="26" a="1"/>
  <c r="AN29" i="26" s="1"/>
  <c r="AM29" i="26" a="1"/>
  <c r="AM29" i="26" s="1"/>
  <c r="AL29" i="26" a="1"/>
  <c r="AL29" i="26" s="1"/>
  <c r="BC10" i="26" a="1"/>
  <c r="BC10" i="26" s="1"/>
  <c r="BB10" i="26" a="1"/>
  <c r="BB10" i="26" s="1"/>
  <c r="BA10" i="26" a="1"/>
  <c r="BA10" i="26" s="1"/>
  <c r="AZ10" i="26" a="1"/>
  <c r="AZ10" i="26" s="1"/>
  <c r="AY10" i="26" a="1"/>
  <c r="AY10" i="26" s="1"/>
  <c r="AR9" i="26" a="1"/>
  <c r="AR9" i="26" s="1"/>
  <c r="AU8" i="26" a="1"/>
  <c r="AU8" i="26" s="1"/>
  <c r="AT8" i="26" a="1"/>
  <c r="AT8" i="26" s="1"/>
  <c r="AS8" i="26" a="1"/>
  <c r="AS8" i="26" s="1"/>
  <c r="AR8" i="26" a="1"/>
  <c r="AR8" i="26" s="1"/>
  <c r="AQ8" i="26" a="1"/>
  <c r="AQ8" i="26" s="1"/>
  <c r="AP8" i="26" a="1"/>
  <c r="AP8" i="26" s="1"/>
  <c r="AO8" i="26" a="1"/>
  <c r="AO8" i="26" s="1"/>
  <c r="AN8" i="26" a="1"/>
  <c r="AN8" i="26" s="1"/>
  <c r="AM8" i="26" a="1"/>
  <c r="AM8" i="26" s="1"/>
  <c r="AL8" i="26" a="1"/>
  <c r="AL8" i="26" s="1"/>
  <c r="AF8" i="26" a="1"/>
  <c r="AF8" i="26" s="1"/>
  <c r="AE8" i="26" a="1"/>
  <c r="AE8" i="26" s="1"/>
  <c r="AD8" i="26" a="1"/>
  <c r="AD8" i="26" s="1"/>
  <c r="AC8" i="26" a="1"/>
  <c r="AC8" i="26" s="1"/>
  <c r="AB8" i="26" a="1"/>
  <c r="AB8" i="26" s="1"/>
  <c r="AA8" i="26" a="1"/>
  <c r="AA8" i="26" s="1"/>
  <c r="AU2" i="26" a="1"/>
  <c r="AU2" i="26" s="1"/>
  <c r="AT2" i="26" a="1"/>
  <c r="AT2" i="26" s="1"/>
  <c r="AS2" i="26" a="1"/>
  <c r="AS2" i="26" s="1"/>
  <c r="AR2" i="26" a="1"/>
  <c r="AR2" i="26" s="1"/>
  <c r="AQ2" i="26" a="1"/>
  <c r="AQ2" i="26" s="1"/>
  <c r="AP2" i="26" a="1"/>
  <c r="AP2" i="26" s="1"/>
  <c r="AO2" i="26" a="1"/>
  <c r="AO2" i="26" s="1"/>
  <c r="AN2" i="26" a="1"/>
  <c r="AN2" i="26" s="1"/>
  <c r="AM2" i="26" a="1"/>
  <c r="AM2" i="26" s="1"/>
  <c r="AL2" i="26" a="1"/>
  <c r="AL2" i="26" s="1"/>
  <c r="AK2" i="26" a="1"/>
  <c r="AK2" i="26" s="1"/>
  <c r="AG2" i="26" a="1"/>
  <c r="AG2" i="26" s="1"/>
  <c r="AF2" i="26" a="1"/>
  <c r="AF2" i="26" s="1"/>
  <c r="AE2" i="26" a="1"/>
  <c r="AE2" i="26" s="1"/>
  <c r="AD2" i="26" a="1"/>
  <c r="AD2" i="26" s="1"/>
  <c r="AC2" i="26" a="1"/>
  <c r="AC2" i="26" s="1"/>
  <c r="AB2" i="26" a="1"/>
  <c r="AB2" i="26" s="1"/>
  <c r="AA2" i="26" a="1"/>
  <c r="AA2" i="26" s="1"/>
  <c r="Z2" i="26" a="1"/>
  <c r="Z2" i="26" s="1"/>
  <c r="L203" i="36"/>
  <c r="B203" i="36"/>
  <c r="C203" i="36" s="1"/>
  <c r="L202" i="36"/>
  <c r="B202" i="36"/>
  <c r="D202" i="36" s="1"/>
  <c r="L201" i="36"/>
  <c r="B201" i="36"/>
  <c r="L200" i="36"/>
  <c r="B200" i="36"/>
  <c r="D200" i="36" s="1"/>
  <c r="L199" i="36"/>
  <c r="B199" i="36"/>
  <c r="L198" i="36"/>
  <c r="B198" i="36"/>
  <c r="D198" i="36" s="1"/>
  <c r="L197" i="36"/>
  <c r="B197" i="36"/>
  <c r="D197" i="36" s="1"/>
  <c r="L196" i="36"/>
  <c r="B196" i="36"/>
  <c r="D196" i="36" s="1"/>
  <c r="L195" i="36"/>
  <c r="B195" i="36"/>
  <c r="C195" i="36" s="1"/>
  <c r="L194" i="36"/>
  <c r="B194" i="36"/>
  <c r="D194" i="36" s="1"/>
  <c r="L193" i="36"/>
  <c r="B193" i="36"/>
  <c r="D193" i="36" s="1"/>
  <c r="L192" i="36"/>
  <c r="B192" i="36"/>
  <c r="D192" i="36" s="1"/>
  <c r="L191" i="36"/>
  <c r="B191" i="36"/>
  <c r="L190" i="36"/>
  <c r="B190" i="36"/>
  <c r="L189" i="36"/>
  <c r="B189" i="36"/>
  <c r="D189" i="36" s="1"/>
  <c r="L188" i="36"/>
  <c r="B188" i="36"/>
  <c r="D188" i="36" s="1"/>
  <c r="L187" i="36"/>
  <c r="B187" i="36"/>
  <c r="D187" i="36" s="1"/>
  <c r="L186" i="36"/>
  <c r="B186" i="36"/>
  <c r="L185" i="36"/>
  <c r="B185" i="36"/>
  <c r="D185" i="36" s="1"/>
  <c r="L184" i="36"/>
  <c r="B184" i="36"/>
  <c r="D184" i="36" s="1"/>
  <c r="L183" i="36"/>
  <c r="B183" i="36"/>
  <c r="L182" i="36"/>
  <c r="B182" i="36"/>
  <c r="C182" i="36" s="1"/>
  <c r="L181" i="36"/>
  <c r="B181" i="36"/>
  <c r="D181" i="36" s="1"/>
  <c r="L180" i="36"/>
  <c r="B180" i="36"/>
  <c r="D180" i="36" s="1"/>
  <c r="L179" i="36"/>
  <c r="B179" i="36"/>
  <c r="D179" i="36" s="1"/>
  <c r="L178" i="36"/>
  <c r="B178" i="36"/>
  <c r="D178" i="36" s="1"/>
  <c r="L177" i="36"/>
  <c r="B177" i="36"/>
  <c r="D177" i="36" s="1"/>
  <c r="L176" i="36"/>
  <c r="B176" i="36"/>
  <c r="D176" i="36" s="1"/>
  <c r="L175" i="36"/>
  <c r="B175" i="36"/>
  <c r="L174" i="36"/>
  <c r="B174" i="36"/>
  <c r="L173" i="36"/>
  <c r="B173" i="36"/>
  <c r="D173" i="36" s="1"/>
  <c r="L172" i="36"/>
  <c r="B172" i="36"/>
  <c r="D172" i="36" s="1"/>
  <c r="L171" i="36"/>
  <c r="B171" i="36"/>
  <c r="D171" i="36" s="1"/>
  <c r="L170" i="36"/>
  <c r="B170" i="36"/>
  <c r="D170" i="36" s="1"/>
  <c r="L169" i="36"/>
  <c r="B169" i="36"/>
  <c r="D169" i="36" s="1"/>
  <c r="L168" i="36"/>
  <c r="B168" i="36"/>
  <c r="D168" i="36" s="1"/>
  <c r="L167" i="36"/>
  <c r="B167" i="36"/>
  <c r="L166" i="36"/>
  <c r="B166" i="36"/>
  <c r="L165" i="36"/>
  <c r="B165" i="36"/>
  <c r="D165" i="36" s="1"/>
  <c r="L164" i="36"/>
  <c r="B164" i="36"/>
  <c r="L163" i="36"/>
  <c r="B163" i="36"/>
  <c r="D163" i="36" s="1"/>
  <c r="L162" i="36"/>
  <c r="B162" i="36"/>
  <c r="D162" i="36" s="1"/>
  <c r="L161" i="36"/>
  <c r="B161" i="36"/>
  <c r="D161" i="36" s="1"/>
  <c r="L160" i="36"/>
  <c r="B160" i="36"/>
  <c r="D160" i="36" s="1"/>
  <c r="L159" i="36"/>
  <c r="B159" i="36"/>
  <c r="L158" i="36"/>
  <c r="B158" i="36"/>
  <c r="D158" i="36" s="1"/>
  <c r="L157" i="36"/>
  <c r="B157" i="36"/>
  <c r="D157" i="36" s="1"/>
  <c r="L156" i="36"/>
  <c r="B156" i="36"/>
  <c r="D156" i="36" s="1"/>
  <c r="L155" i="36"/>
  <c r="B155" i="36"/>
  <c r="D155" i="36" s="1"/>
  <c r="L154" i="36"/>
  <c r="B154" i="36"/>
  <c r="D154" i="36" s="1"/>
  <c r="L153" i="36"/>
  <c r="B153" i="36"/>
  <c r="D153" i="36" s="1"/>
  <c r="L152" i="36"/>
  <c r="B152" i="36"/>
  <c r="D152" i="36" s="1"/>
  <c r="L151" i="36"/>
  <c r="B151" i="36"/>
  <c r="L150" i="36"/>
  <c r="B150" i="36"/>
  <c r="D150" i="36" s="1"/>
  <c r="L149" i="36"/>
  <c r="B149" i="36"/>
  <c r="D149" i="36" s="1"/>
  <c r="L148" i="36"/>
  <c r="B148" i="36"/>
  <c r="C148" i="36" s="1"/>
  <c r="L147" i="36"/>
  <c r="B147" i="36"/>
  <c r="L146" i="36"/>
  <c r="B146" i="36"/>
  <c r="D146" i="36" s="1"/>
  <c r="L145" i="36"/>
  <c r="B145" i="36"/>
  <c r="D145" i="36" s="1"/>
  <c r="L144" i="36"/>
  <c r="B144" i="36"/>
  <c r="D144" i="36" s="1"/>
  <c r="L143" i="36"/>
  <c r="B143" i="36"/>
  <c r="D143" i="36" s="1"/>
  <c r="L142" i="36"/>
  <c r="B142" i="36"/>
  <c r="L141" i="36"/>
  <c r="B141" i="36"/>
  <c r="C141" i="36" s="1"/>
  <c r="L140" i="36"/>
  <c r="B140" i="36"/>
  <c r="L139" i="36"/>
  <c r="B139" i="36"/>
  <c r="D139" i="36" s="1"/>
  <c r="L138" i="36"/>
  <c r="B138" i="36"/>
  <c r="L137" i="36"/>
  <c r="B137" i="36"/>
  <c r="D137" i="36" s="1"/>
  <c r="L136" i="36"/>
  <c r="B136" i="36"/>
  <c r="D136" i="36" s="1"/>
  <c r="L135" i="36"/>
  <c r="B135" i="36"/>
  <c r="D135" i="36" s="1"/>
  <c r="L134" i="36"/>
  <c r="B134" i="36"/>
  <c r="C134" i="36" s="1"/>
  <c r="L133" i="36"/>
  <c r="B133" i="36"/>
  <c r="D133" i="36" s="1"/>
  <c r="L132" i="36"/>
  <c r="B132" i="36"/>
  <c r="D132" i="36" s="1"/>
  <c r="L131" i="36"/>
  <c r="B131" i="36"/>
  <c r="C131" i="36" s="1"/>
  <c r="L130" i="36"/>
  <c r="B130" i="36"/>
  <c r="D130" i="36" s="1"/>
  <c r="L129" i="36"/>
  <c r="B129" i="36"/>
  <c r="D129" i="36" s="1"/>
  <c r="L128" i="36"/>
  <c r="B128" i="36"/>
  <c r="D128" i="36" s="1"/>
  <c r="L127" i="36"/>
  <c r="B127" i="36"/>
  <c r="D127" i="36" s="1"/>
  <c r="L126" i="36"/>
  <c r="B126" i="36"/>
  <c r="D126" i="36" s="1"/>
  <c r="L125" i="36"/>
  <c r="B125" i="36"/>
  <c r="C125" i="36" s="1"/>
  <c r="L124" i="36"/>
  <c r="B124" i="36"/>
  <c r="D124" i="36" s="1"/>
  <c r="L123" i="36"/>
  <c r="B123" i="36"/>
  <c r="D123" i="36" s="1"/>
  <c r="L122" i="36"/>
  <c r="B122" i="36"/>
  <c r="L121" i="36"/>
  <c r="B121" i="36"/>
  <c r="C121" i="36" s="1"/>
  <c r="L120" i="36"/>
  <c r="B120" i="36"/>
  <c r="D120" i="36" s="1"/>
  <c r="L119" i="36"/>
  <c r="B119" i="36"/>
  <c r="D119" i="36" s="1"/>
  <c r="L118" i="36"/>
  <c r="B118" i="36"/>
  <c r="D118" i="36" s="1"/>
  <c r="L117" i="36"/>
  <c r="B117" i="36"/>
  <c r="D117" i="36" s="1"/>
  <c r="L116" i="36"/>
  <c r="B116" i="36"/>
  <c r="L115" i="36"/>
  <c r="B115" i="36"/>
  <c r="D115" i="36" s="1"/>
  <c r="L114" i="36"/>
  <c r="B114" i="36"/>
  <c r="D114" i="36" s="1"/>
  <c r="L113" i="36"/>
  <c r="B113" i="36"/>
  <c r="D113" i="36" s="1"/>
  <c r="L112" i="36"/>
  <c r="B112" i="36"/>
  <c r="D112" i="36" s="1"/>
  <c r="L111" i="36"/>
  <c r="B111" i="36"/>
  <c r="D111" i="36" s="1"/>
  <c r="L110" i="36"/>
  <c r="B110" i="36"/>
  <c r="D110" i="36" s="1"/>
  <c r="L109" i="36"/>
  <c r="B109" i="36"/>
  <c r="D109" i="36" s="1"/>
  <c r="L108" i="36"/>
  <c r="B108" i="36"/>
  <c r="D108" i="36" s="1"/>
  <c r="L107" i="36"/>
  <c r="B107" i="36"/>
  <c r="C107" i="36" s="1"/>
  <c r="L106" i="36"/>
  <c r="B106" i="36"/>
  <c r="L105" i="36"/>
  <c r="B105" i="36"/>
  <c r="D105" i="36" s="1"/>
  <c r="L104" i="36"/>
  <c r="B104" i="36"/>
  <c r="D104" i="36" s="1"/>
  <c r="L103" i="36"/>
  <c r="B103" i="36"/>
  <c r="D103" i="36" s="1"/>
  <c r="L102" i="36"/>
  <c r="B102" i="36"/>
  <c r="D102" i="36" s="1"/>
  <c r="L101" i="36"/>
  <c r="B101" i="36"/>
  <c r="D101" i="36" s="1"/>
  <c r="L100" i="36"/>
  <c r="B100" i="36"/>
  <c r="C100" i="36" s="1"/>
  <c r="L99" i="36"/>
  <c r="B99" i="36"/>
  <c r="D99" i="36" s="1"/>
  <c r="L98" i="36"/>
  <c r="B98" i="36"/>
  <c r="D98" i="36" s="1"/>
  <c r="L97" i="36"/>
  <c r="B97" i="36"/>
  <c r="D97" i="36" s="1"/>
  <c r="L96" i="36"/>
  <c r="B96" i="36"/>
  <c r="L95" i="36"/>
  <c r="B95" i="36"/>
  <c r="D95" i="36" s="1"/>
  <c r="L94" i="36"/>
  <c r="B94" i="36"/>
  <c r="D94" i="36" s="1"/>
  <c r="L93" i="36"/>
  <c r="B93" i="36"/>
  <c r="D93" i="36" s="1"/>
  <c r="L92" i="36"/>
  <c r="B92" i="36"/>
  <c r="L91" i="36"/>
  <c r="B91" i="36"/>
  <c r="D91" i="36" s="1"/>
  <c r="L90" i="36"/>
  <c r="B90" i="36"/>
  <c r="L89" i="36"/>
  <c r="B89" i="36"/>
  <c r="L88" i="36"/>
  <c r="B88" i="36"/>
  <c r="L87" i="36"/>
  <c r="B87" i="36"/>
  <c r="D87" i="36" s="1"/>
  <c r="L86" i="36"/>
  <c r="B86" i="36"/>
  <c r="D86" i="36" s="1"/>
  <c r="L85" i="36"/>
  <c r="B85" i="36"/>
  <c r="D85" i="36" s="1"/>
  <c r="L84" i="36"/>
  <c r="B84" i="36"/>
  <c r="C84" i="36" s="1"/>
  <c r="L83" i="36"/>
  <c r="B83" i="36"/>
  <c r="D83" i="36" s="1"/>
  <c r="L82" i="36"/>
  <c r="B82" i="36"/>
  <c r="D82" i="36" s="1"/>
  <c r="L81" i="36"/>
  <c r="B81" i="36"/>
  <c r="D81" i="36" s="1"/>
  <c r="L80" i="36"/>
  <c r="B80" i="36"/>
  <c r="D80" i="36" s="1"/>
  <c r="L79" i="36"/>
  <c r="B79" i="36"/>
  <c r="D79" i="36" s="1"/>
  <c r="L78" i="36"/>
  <c r="B78" i="36"/>
  <c r="D78" i="36" s="1"/>
  <c r="L77" i="36"/>
  <c r="B77" i="36"/>
  <c r="D77" i="36" s="1"/>
  <c r="L76" i="36"/>
  <c r="B76" i="36"/>
  <c r="D76" i="36" s="1"/>
  <c r="L75" i="36"/>
  <c r="B75" i="36"/>
  <c r="L74" i="36"/>
  <c r="B74" i="36"/>
  <c r="D74" i="36" s="1"/>
  <c r="L73" i="36"/>
  <c r="B73" i="36"/>
  <c r="C73" i="36" s="1"/>
  <c r="L72" i="36"/>
  <c r="B72" i="36"/>
  <c r="D72" i="36" s="1"/>
  <c r="L71" i="36"/>
  <c r="B71" i="36"/>
  <c r="D71" i="36" s="1"/>
  <c r="L70" i="36"/>
  <c r="B70" i="36"/>
  <c r="D70" i="36" s="1"/>
  <c r="L69" i="36"/>
  <c r="B69" i="36"/>
  <c r="D69" i="36" s="1"/>
  <c r="L68" i="36"/>
  <c r="B68" i="36"/>
  <c r="C68" i="36" s="1"/>
  <c r="L67" i="36"/>
  <c r="B67" i="36"/>
  <c r="L66" i="36"/>
  <c r="B66" i="36"/>
  <c r="D66" i="36" s="1"/>
  <c r="L65" i="36"/>
  <c r="B65" i="36"/>
  <c r="D65" i="36" s="1"/>
  <c r="L64" i="36"/>
  <c r="B64" i="36"/>
  <c r="D64" i="36" s="1"/>
  <c r="L63" i="36"/>
  <c r="B63" i="36"/>
  <c r="D63" i="36" s="1"/>
  <c r="L62" i="36"/>
  <c r="B62" i="36"/>
  <c r="D62" i="36" s="1"/>
  <c r="L61" i="36"/>
  <c r="B61" i="36"/>
  <c r="D61" i="36" s="1"/>
  <c r="L60" i="36"/>
  <c r="B60" i="36"/>
  <c r="D60" i="36" s="1"/>
  <c r="L59" i="36"/>
  <c r="B59" i="36"/>
  <c r="D59" i="36" s="1"/>
  <c r="L58" i="36"/>
  <c r="B58" i="36"/>
  <c r="D58" i="36" s="1"/>
  <c r="L57" i="36"/>
  <c r="B57" i="36"/>
  <c r="D57" i="36" s="1"/>
  <c r="L56" i="36"/>
  <c r="B56" i="36"/>
  <c r="D56" i="36" s="1"/>
  <c r="L55" i="36"/>
  <c r="B55" i="36"/>
  <c r="D55" i="36" s="1"/>
  <c r="L54" i="36"/>
  <c r="B54" i="36"/>
  <c r="D54" i="36" s="1"/>
  <c r="L53" i="36"/>
  <c r="B53" i="36"/>
  <c r="D53" i="36" s="1"/>
  <c r="L52" i="36"/>
  <c r="B52" i="36"/>
  <c r="D52" i="36" s="1"/>
  <c r="L51" i="36"/>
  <c r="B51" i="36"/>
  <c r="D51" i="36" s="1"/>
  <c r="L50" i="36"/>
  <c r="B50" i="36"/>
  <c r="D50" i="36" s="1"/>
  <c r="L49" i="36"/>
  <c r="B49" i="36"/>
  <c r="D49" i="36" s="1"/>
  <c r="L48" i="36"/>
  <c r="B48" i="36"/>
  <c r="D48" i="36" s="1"/>
  <c r="L47" i="36"/>
  <c r="B47" i="36"/>
  <c r="C47" i="36" s="1"/>
  <c r="L46" i="36"/>
  <c r="B46" i="36"/>
  <c r="D46" i="36" s="1"/>
  <c r="L45" i="36"/>
  <c r="B45" i="36"/>
  <c r="D45" i="36" s="1"/>
  <c r="L44" i="36"/>
  <c r="B44" i="36"/>
  <c r="D44" i="36" s="1"/>
  <c r="L43" i="36"/>
  <c r="B43" i="36"/>
  <c r="D43" i="36" s="1"/>
  <c r="L42" i="36"/>
  <c r="B42" i="36"/>
  <c r="D42" i="36" s="1"/>
  <c r="L41" i="36"/>
  <c r="B41" i="36"/>
  <c r="D41" i="36" s="1"/>
  <c r="L40" i="36"/>
  <c r="B40" i="36"/>
  <c r="D40" i="36" s="1"/>
  <c r="L39" i="36"/>
  <c r="B39" i="36"/>
  <c r="L38" i="36"/>
  <c r="B38" i="36"/>
  <c r="D38" i="36" s="1"/>
  <c r="L37" i="36"/>
  <c r="B37" i="36"/>
  <c r="D37" i="36" s="1"/>
  <c r="L36" i="36"/>
  <c r="B36" i="36"/>
  <c r="D36" i="36" s="1"/>
  <c r="L35" i="36"/>
  <c r="B35" i="36"/>
  <c r="L34" i="36"/>
  <c r="B34" i="36"/>
  <c r="D34" i="36" s="1"/>
  <c r="L33" i="36"/>
  <c r="B33" i="36"/>
  <c r="D33" i="36" s="1"/>
  <c r="L32" i="36"/>
  <c r="B32" i="36"/>
  <c r="D32" i="36" s="1"/>
  <c r="L31" i="36"/>
  <c r="B31" i="36"/>
  <c r="D31" i="36" s="1"/>
  <c r="L30" i="36"/>
  <c r="B30" i="36"/>
  <c r="D30" i="36" s="1"/>
  <c r="L29" i="36"/>
  <c r="B29" i="36"/>
  <c r="D29" i="36" s="1"/>
  <c r="L28" i="36"/>
  <c r="B28" i="36"/>
  <c r="D28" i="36" s="1"/>
  <c r="L27" i="36"/>
  <c r="B27" i="36"/>
  <c r="D27" i="36" s="1"/>
  <c r="L26" i="36"/>
  <c r="B26" i="36"/>
  <c r="D26" i="36" s="1"/>
  <c r="L25" i="36"/>
  <c r="B25" i="36"/>
  <c r="D25" i="36" s="1"/>
  <c r="L24" i="36"/>
  <c r="B24" i="36"/>
  <c r="D24" i="36" s="1"/>
  <c r="L23" i="36"/>
  <c r="B23" i="36"/>
  <c r="L22" i="36"/>
  <c r="B22" i="36"/>
  <c r="D22" i="36" s="1"/>
  <c r="L21" i="36"/>
  <c r="B21" i="36"/>
  <c r="D21" i="36" s="1"/>
  <c r="L20" i="36"/>
  <c r="B20" i="36"/>
  <c r="D20" i="36" s="1"/>
  <c r="L19" i="36"/>
  <c r="B19" i="36"/>
  <c r="D19" i="36" s="1"/>
  <c r="L18" i="36"/>
  <c r="B18" i="36"/>
  <c r="D18" i="36" s="1"/>
  <c r="W16" i="36"/>
  <c r="V16" i="36"/>
  <c r="T16" i="36"/>
  <c r="O16" i="36"/>
  <c r="W15" i="36"/>
  <c r="V15" i="36"/>
  <c r="T15" i="36"/>
  <c r="O15" i="36"/>
  <c r="K15" i="36"/>
  <c r="M11" i="36"/>
  <c r="M10" i="36"/>
  <c r="M9" i="36"/>
  <c r="K6" i="36"/>
  <c r="Q5" i="36"/>
  <c r="P5" i="36"/>
  <c r="O5" i="36"/>
  <c r="O6" i="36" s="1"/>
  <c r="N5" i="36"/>
  <c r="L5" i="36"/>
  <c r="K5" i="36"/>
  <c r="J5" i="36"/>
  <c r="A1" i="36"/>
  <c r="L203" i="35"/>
  <c r="B203" i="35"/>
  <c r="D203" i="35" s="1"/>
  <c r="L202" i="35"/>
  <c r="B202" i="35"/>
  <c r="D202" i="35" s="1"/>
  <c r="L201" i="35"/>
  <c r="B201" i="35"/>
  <c r="D201" i="35" s="1"/>
  <c r="L200" i="35"/>
  <c r="B200" i="35"/>
  <c r="C200" i="35" s="1"/>
  <c r="L199" i="35"/>
  <c r="B199" i="35"/>
  <c r="C199" i="35" s="1"/>
  <c r="L198" i="35"/>
  <c r="B198" i="35"/>
  <c r="D198" i="35" s="1"/>
  <c r="L197" i="35"/>
  <c r="B197" i="35"/>
  <c r="D197" i="35" s="1"/>
  <c r="L196" i="35"/>
  <c r="B196" i="35"/>
  <c r="D196" i="35" s="1"/>
  <c r="L195" i="35"/>
  <c r="B195" i="35"/>
  <c r="D195" i="35" s="1"/>
  <c r="L194" i="35"/>
  <c r="B194" i="35"/>
  <c r="D194" i="35" s="1"/>
  <c r="L193" i="35"/>
  <c r="B193" i="35"/>
  <c r="D193" i="35" s="1"/>
  <c r="L192" i="35"/>
  <c r="B192" i="35"/>
  <c r="C192" i="35" s="1"/>
  <c r="L191" i="35"/>
  <c r="B191" i="35"/>
  <c r="D191" i="35" s="1"/>
  <c r="L190" i="35"/>
  <c r="B190" i="35"/>
  <c r="D190" i="35" s="1"/>
  <c r="L189" i="35"/>
  <c r="B189" i="35"/>
  <c r="D189" i="35" s="1"/>
  <c r="L188" i="35"/>
  <c r="B188" i="35"/>
  <c r="D188" i="35" s="1"/>
  <c r="L187" i="35"/>
  <c r="B187" i="35"/>
  <c r="D187" i="35" s="1"/>
  <c r="L186" i="35"/>
  <c r="B186" i="35"/>
  <c r="D186" i="35" s="1"/>
  <c r="L185" i="35"/>
  <c r="B185" i="35"/>
  <c r="D185" i="35" s="1"/>
  <c r="L184" i="35"/>
  <c r="B184" i="35"/>
  <c r="C184" i="35" s="1"/>
  <c r="L183" i="35"/>
  <c r="B183" i="35"/>
  <c r="D183" i="35" s="1"/>
  <c r="L182" i="35"/>
  <c r="B182" i="35"/>
  <c r="D182" i="35" s="1"/>
  <c r="L181" i="35"/>
  <c r="B181" i="35"/>
  <c r="D181" i="35" s="1"/>
  <c r="L180" i="35"/>
  <c r="B180" i="35"/>
  <c r="D180" i="35" s="1"/>
  <c r="L179" i="35"/>
  <c r="B179" i="35"/>
  <c r="C179" i="35" s="1"/>
  <c r="L178" i="35"/>
  <c r="B178" i="35"/>
  <c r="D178" i="35" s="1"/>
  <c r="L177" i="35"/>
  <c r="B177" i="35"/>
  <c r="C177" i="35" s="1"/>
  <c r="L176" i="35"/>
  <c r="B176" i="35"/>
  <c r="C176" i="35" s="1"/>
  <c r="L175" i="35"/>
  <c r="B175" i="35"/>
  <c r="D175" i="35" s="1"/>
  <c r="L174" i="35"/>
  <c r="B174" i="35"/>
  <c r="D174" i="35" s="1"/>
  <c r="L173" i="35"/>
  <c r="B173" i="35"/>
  <c r="D173" i="35" s="1"/>
  <c r="L172" i="35"/>
  <c r="B172" i="35"/>
  <c r="L171" i="35"/>
  <c r="B171" i="35"/>
  <c r="D171" i="35" s="1"/>
  <c r="L170" i="35"/>
  <c r="B170" i="35"/>
  <c r="D170" i="35" s="1"/>
  <c r="L169" i="35"/>
  <c r="B169" i="35"/>
  <c r="D169" i="35" s="1"/>
  <c r="L168" i="35"/>
  <c r="B168" i="35"/>
  <c r="C168" i="35" s="1"/>
  <c r="L167" i="35"/>
  <c r="B167" i="35"/>
  <c r="L166" i="35"/>
  <c r="B166" i="35"/>
  <c r="D166" i="35" s="1"/>
  <c r="L165" i="35"/>
  <c r="B165" i="35"/>
  <c r="C165" i="35" s="1"/>
  <c r="L164" i="35"/>
  <c r="B164" i="35"/>
  <c r="D164" i="35" s="1"/>
  <c r="L163" i="35"/>
  <c r="B163" i="35"/>
  <c r="D163" i="35" s="1"/>
  <c r="L162" i="35"/>
  <c r="B162" i="35"/>
  <c r="L161" i="35"/>
  <c r="B161" i="35"/>
  <c r="C161" i="35" s="1"/>
  <c r="L160" i="35"/>
  <c r="B160" i="35"/>
  <c r="D160" i="35" s="1"/>
  <c r="L159" i="35"/>
  <c r="B159" i="35"/>
  <c r="D159" i="35" s="1"/>
  <c r="L158" i="35"/>
  <c r="B158" i="35"/>
  <c r="D158" i="35" s="1"/>
  <c r="L157" i="35"/>
  <c r="B157" i="35"/>
  <c r="D157" i="35" s="1"/>
  <c r="L156" i="35"/>
  <c r="B156" i="35"/>
  <c r="L155" i="35"/>
  <c r="B155" i="35"/>
  <c r="D155" i="35" s="1"/>
  <c r="L154" i="35"/>
  <c r="B154" i="35"/>
  <c r="D154" i="35" s="1"/>
  <c r="L153" i="35"/>
  <c r="B153" i="35"/>
  <c r="D153" i="35" s="1"/>
  <c r="L152" i="35"/>
  <c r="B152" i="35"/>
  <c r="C152" i="35" s="1"/>
  <c r="L151" i="35"/>
  <c r="B151" i="35"/>
  <c r="D151" i="35" s="1"/>
  <c r="L150" i="35"/>
  <c r="B150" i="35"/>
  <c r="D150" i="35" s="1"/>
  <c r="L149" i="35"/>
  <c r="B149" i="35"/>
  <c r="D149" i="35" s="1"/>
  <c r="L148" i="35"/>
  <c r="B148" i="35"/>
  <c r="D148" i="35" s="1"/>
  <c r="L147" i="35"/>
  <c r="B147" i="35"/>
  <c r="D147" i="35" s="1"/>
  <c r="L146" i="35"/>
  <c r="B146" i="35"/>
  <c r="D146" i="35" s="1"/>
  <c r="L145" i="35"/>
  <c r="B145" i="35"/>
  <c r="C145" i="35" s="1"/>
  <c r="L144" i="35"/>
  <c r="B144" i="35"/>
  <c r="C144" i="35" s="1"/>
  <c r="L143" i="35"/>
  <c r="B143" i="35"/>
  <c r="D143" i="35" s="1"/>
  <c r="L142" i="35"/>
  <c r="B142" i="35"/>
  <c r="D142" i="35" s="1"/>
  <c r="L141" i="35"/>
  <c r="B141" i="35"/>
  <c r="D141" i="35" s="1"/>
  <c r="L140" i="35"/>
  <c r="B140" i="35"/>
  <c r="L139" i="35"/>
  <c r="B139" i="35"/>
  <c r="D139" i="35" s="1"/>
  <c r="L138" i="35"/>
  <c r="B138" i="35"/>
  <c r="D138" i="35" s="1"/>
  <c r="L137" i="35"/>
  <c r="B137" i="35"/>
  <c r="D137" i="35" s="1"/>
  <c r="L136" i="35"/>
  <c r="B136" i="35"/>
  <c r="C136" i="35" s="1"/>
  <c r="L135" i="35"/>
  <c r="B135" i="35"/>
  <c r="L134" i="35"/>
  <c r="B134" i="35"/>
  <c r="D134" i="35" s="1"/>
  <c r="L133" i="35"/>
  <c r="B133" i="35"/>
  <c r="D133" i="35" s="1"/>
  <c r="L132" i="35"/>
  <c r="B132" i="35"/>
  <c r="D132" i="35" s="1"/>
  <c r="L131" i="35"/>
  <c r="B131" i="35"/>
  <c r="D131" i="35" s="1"/>
  <c r="L130" i="35"/>
  <c r="B130" i="35"/>
  <c r="D130" i="35" s="1"/>
  <c r="L129" i="35"/>
  <c r="B129" i="35"/>
  <c r="D129" i="35" s="1"/>
  <c r="L128" i="35"/>
  <c r="B128" i="35"/>
  <c r="D128" i="35" s="1"/>
  <c r="L127" i="35"/>
  <c r="B127" i="35"/>
  <c r="D127" i="35" s="1"/>
  <c r="L126" i="35"/>
  <c r="B126" i="35"/>
  <c r="D126" i="35" s="1"/>
  <c r="L125" i="35"/>
  <c r="B125" i="35"/>
  <c r="D125" i="35" s="1"/>
  <c r="L124" i="35"/>
  <c r="B124" i="35"/>
  <c r="L123" i="35"/>
  <c r="B123" i="35"/>
  <c r="L122" i="35"/>
  <c r="B122" i="35"/>
  <c r="D122" i="35" s="1"/>
  <c r="L121" i="35"/>
  <c r="B121" i="35"/>
  <c r="D121" i="35" s="1"/>
  <c r="L120" i="35"/>
  <c r="B120" i="35"/>
  <c r="C120" i="35" s="1"/>
  <c r="L119" i="35"/>
  <c r="B119" i="35"/>
  <c r="C119" i="35" s="1"/>
  <c r="L118" i="35"/>
  <c r="B118" i="35"/>
  <c r="D118" i="35" s="1"/>
  <c r="L117" i="35"/>
  <c r="B117" i="35"/>
  <c r="D117" i="35" s="1"/>
  <c r="L116" i="35"/>
  <c r="B116" i="35"/>
  <c r="D116" i="35" s="1"/>
  <c r="L115" i="35"/>
  <c r="B115" i="35"/>
  <c r="D115" i="35" s="1"/>
  <c r="L114" i="35"/>
  <c r="B114" i="35"/>
  <c r="D114" i="35" s="1"/>
  <c r="L113" i="35"/>
  <c r="B113" i="35"/>
  <c r="D113" i="35" s="1"/>
  <c r="L112" i="35"/>
  <c r="B112" i="35"/>
  <c r="D112" i="35" s="1"/>
  <c r="L111" i="35"/>
  <c r="B111" i="35"/>
  <c r="L110" i="35"/>
  <c r="B110" i="35"/>
  <c r="L109" i="35"/>
  <c r="B109" i="35"/>
  <c r="D109" i="35" s="1"/>
  <c r="L108" i="35"/>
  <c r="B108" i="35"/>
  <c r="L107" i="35"/>
  <c r="B107" i="35"/>
  <c r="D107" i="35" s="1"/>
  <c r="L106" i="35"/>
  <c r="B106" i="35"/>
  <c r="D106" i="35" s="1"/>
  <c r="L105" i="35"/>
  <c r="B105" i="35"/>
  <c r="D105" i="35" s="1"/>
  <c r="L104" i="35"/>
  <c r="B104" i="35"/>
  <c r="C104" i="35" s="1"/>
  <c r="L103" i="35"/>
  <c r="B103" i="35"/>
  <c r="D103" i="35" s="1"/>
  <c r="L102" i="35"/>
  <c r="B102" i="35"/>
  <c r="L101" i="35"/>
  <c r="B101" i="35"/>
  <c r="D101" i="35" s="1"/>
  <c r="L100" i="35"/>
  <c r="B100" i="35"/>
  <c r="L99" i="35"/>
  <c r="B99" i="35"/>
  <c r="D99" i="35" s="1"/>
  <c r="L98" i="35"/>
  <c r="B98" i="35"/>
  <c r="D98" i="35" s="1"/>
  <c r="L97" i="35"/>
  <c r="B97" i="35"/>
  <c r="D97" i="35" s="1"/>
  <c r="L96" i="35"/>
  <c r="B96" i="35"/>
  <c r="D96" i="35" s="1"/>
  <c r="L95" i="35"/>
  <c r="B95" i="35"/>
  <c r="D95" i="35" s="1"/>
  <c r="L94" i="35"/>
  <c r="B94" i="35"/>
  <c r="D94" i="35" s="1"/>
  <c r="L93" i="35"/>
  <c r="B93" i="35"/>
  <c r="D93" i="35" s="1"/>
  <c r="L92" i="35"/>
  <c r="B92" i="35"/>
  <c r="D92" i="35" s="1"/>
  <c r="L91" i="35"/>
  <c r="B91" i="35"/>
  <c r="D91" i="35" s="1"/>
  <c r="L90" i="35"/>
  <c r="B90" i="35"/>
  <c r="D90" i="35" s="1"/>
  <c r="L89" i="35"/>
  <c r="B89" i="35"/>
  <c r="D89" i="35" s="1"/>
  <c r="L88" i="35"/>
  <c r="B88" i="35"/>
  <c r="C88" i="35" s="1"/>
  <c r="L87" i="35"/>
  <c r="B87" i="35"/>
  <c r="D87" i="35" s="1"/>
  <c r="L86" i="35"/>
  <c r="B86" i="35"/>
  <c r="D86" i="35" s="1"/>
  <c r="L85" i="35"/>
  <c r="B85" i="35"/>
  <c r="D85" i="35" s="1"/>
  <c r="L84" i="35"/>
  <c r="B84" i="35"/>
  <c r="D84" i="35" s="1"/>
  <c r="L83" i="35"/>
  <c r="B83" i="35"/>
  <c r="C83" i="35" s="1"/>
  <c r="L82" i="35"/>
  <c r="B82" i="35"/>
  <c r="L81" i="35"/>
  <c r="B81" i="35"/>
  <c r="D81" i="35" s="1"/>
  <c r="L80" i="35"/>
  <c r="B80" i="35"/>
  <c r="D80" i="35" s="1"/>
  <c r="L79" i="35"/>
  <c r="B79" i="35"/>
  <c r="D79" i="35" s="1"/>
  <c r="L78" i="35"/>
  <c r="B78" i="35"/>
  <c r="C78" i="35" s="1"/>
  <c r="L77" i="35"/>
  <c r="B77" i="35"/>
  <c r="D77" i="35" s="1"/>
  <c r="L76" i="35"/>
  <c r="B76" i="35"/>
  <c r="D76" i="35" s="1"/>
  <c r="L75" i="35"/>
  <c r="B75" i="35"/>
  <c r="D75" i="35" s="1"/>
  <c r="L74" i="35"/>
  <c r="B74" i="35"/>
  <c r="D74" i="35" s="1"/>
  <c r="L73" i="35"/>
  <c r="B73" i="35"/>
  <c r="D73" i="35" s="1"/>
  <c r="L72" i="35"/>
  <c r="B72" i="35"/>
  <c r="C72" i="35" s="1"/>
  <c r="L71" i="35"/>
  <c r="B71" i="35"/>
  <c r="D71" i="35" s="1"/>
  <c r="L70" i="35"/>
  <c r="B70" i="35"/>
  <c r="D70" i="35" s="1"/>
  <c r="L69" i="35"/>
  <c r="B69" i="35"/>
  <c r="D69" i="35" s="1"/>
  <c r="L68" i="35"/>
  <c r="B68" i="35"/>
  <c r="D68" i="35" s="1"/>
  <c r="L67" i="35"/>
  <c r="B67" i="35"/>
  <c r="D67" i="35" s="1"/>
  <c r="L66" i="35"/>
  <c r="B66" i="35"/>
  <c r="D66" i="35" s="1"/>
  <c r="L65" i="35"/>
  <c r="B65" i="35"/>
  <c r="D65" i="35" s="1"/>
  <c r="L64" i="35"/>
  <c r="B64" i="35"/>
  <c r="D64" i="35" s="1"/>
  <c r="L63" i="35"/>
  <c r="B63" i="35"/>
  <c r="L62" i="35"/>
  <c r="B62" i="35"/>
  <c r="L61" i="35"/>
  <c r="B61" i="35"/>
  <c r="D61" i="35" s="1"/>
  <c r="L60" i="35"/>
  <c r="B60" i="35"/>
  <c r="L59" i="35"/>
  <c r="B59" i="35"/>
  <c r="D59" i="35" s="1"/>
  <c r="L58" i="35"/>
  <c r="B58" i="35"/>
  <c r="D58" i="35" s="1"/>
  <c r="L57" i="35"/>
  <c r="B57" i="35"/>
  <c r="D57" i="35" s="1"/>
  <c r="L56" i="35"/>
  <c r="B56" i="35"/>
  <c r="C56" i="35" s="1"/>
  <c r="L55" i="35"/>
  <c r="B55" i="35"/>
  <c r="D55" i="35" s="1"/>
  <c r="L54" i="35"/>
  <c r="B54" i="35"/>
  <c r="D54" i="35" s="1"/>
  <c r="L53" i="35"/>
  <c r="B53" i="35"/>
  <c r="C53" i="35" s="1"/>
  <c r="L52" i="35"/>
  <c r="B52" i="35"/>
  <c r="D52" i="35" s="1"/>
  <c r="L51" i="35"/>
  <c r="B51" i="35"/>
  <c r="C51" i="35" s="1"/>
  <c r="L50" i="35"/>
  <c r="B50" i="35"/>
  <c r="D50" i="35" s="1"/>
  <c r="L49" i="35"/>
  <c r="B49" i="35"/>
  <c r="C49" i="35" s="1"/>
  <c r="L48" i="35"/>
  <c r="B48" i="35"/>
  <c r="C48" i="35" s="1"/>
  <c r="L47" i="35"/>
  <c r="B47" i="35"/>
  <c r="D47" i="35" s="1"/>
  <c r="L46" i="35"/>
  <c r="B46" i="35"/>
  <c r="D46" i="35" s="1"/>
  <c r="L45" i="35"/>
  <c r="B45" i="35"/>
  <c r="C45" i="35" s="1"/>
  <c r="L44" i="35"/>
  <c r="B44" i="35"/>
  <c r="L43" i="35"/>
  <c r="B43" i="35"/>
  <c r="C43" i="35" s="1"/>
  <c r="L42" i="35"/>
  <c r="B42" i="35"/>
  <c r="D42" i="35" s="1"/>
  <c r="L41" i="35"/>
  <c r="B41" i="35"/>
  <c r="D41" i="35" s="1"/>
  <c r="L40" i="35"/>
  <c r="B40" i="35"/>
  <c r="D40" i="35" s="1"/>
  <c r="L39" i="35"/>
  <c r="B39" i="35"/>
  <c r="D39" i="35" s="1"/>
  <c r="L38" i="35"/>
  <c r="B38" i="35"/>
  <c r="D38" i="35" s="1"/>
  <c r="L37" i="35"/>
  <c r="B37" i="35"/>
  <c r="C37" i="35" s="1"/>
  <c r="L36" i="35"/>
  <c r="B36" i="35"/>
  <c r="D36" i="35" s="1"/>
  <c r="L35" i="35"/>
  <c r="B35" i="35"/>
  <c r="D35" i="35" s="1"/>
  <c r="L34" i="35"/>
  <c r="B34" i="35"/>
  <c r="D34" i="35" s="1"/>
  <c r="L33" i="35"/>
  <c r="B33" i="35"/>
  <c r="C33" i="35" s="1"/>
  <c r="L32" i="35"/>
  <c r="B32" i="35"/>
  <c r="C32" i="35" s="1"/>
  <c r="L31" i="35"/>
  <c r="B31" i="35"/>
  <c r="D31" i="35" s="1"/>
  <c r="L30" i="35"/>
  <c r="B30" i="35"/>
  <c r="D30" i="35" s="1"/>
  <c r="L29" i="35"/>
  <c r="B29" i="35"/>
  <c r="C29" i="35" s="1"/>
  <c r="L28" i="35"/>
  <c r="B28" i="35"/>
  <c r="L27" i="35"/>
  <c r="B27" i="35"/>
  <c r="C27" i="35" s="1"/>
  <c r="L26" i="35"/>
  <c r="B26" i="35"/>
  <c r="D26" i="35" s="1"/>
  <c r="L25" i="35"/>
  <c r="B25" i="35"/>
  <c r="D25" i="35" s="1"/>
  <c r="L24" i="35"/>
  <c r="B24" i="35"/>
  <c r="D24" i="35" s="1"/>
  <c r="L23" i="35"/>
  <c r="B23" i="35"/>
  <c r="C23" i="35" s="1"/>
  <c r="L22" i="35"/>
  <c r="B22" i="35"/>
  <c r="D22" i="35" s="1"/>
  <c r="L21" i="35"/>
  <c r="B21" i="35"/>
  <c r="C21" i="35" s="1"/>
  <c r="L20" i="35"/>
  <c r="B20" i="35"/>
  <c r="D20" i="35" s="1"/>
  <c r="L19" i="35"/>
  <c r="B19" i="35"/>
  <c r="D19" i="35" s="1"/>
  <c r="L18" i="35"/>
  <c r="B18" i="35"/>
  <c r="D18" i="35" s="1"/>
  <c r="O16" i="35"/>
  <c r="O15" i="35"/>
  <c r="K15" i="35"/>
  <c r="J4" i="35" s="1"/>
  <c r="M11" i="35"/>
  <c r="M10" i="35"/>
  <c r="M9" i="35"/>
  <c r="K6" i="35"/>
  <c r="Q5" i="35"/>
  <c r="P5" i="35"/>
  <c r="O5" i="35"/>
  <c r="O6" i="35" s="1"/>
  <c r="N5" i="35"/>
  <c r="L5" i="35"/>
  <c r="K5" i="35"/>
  <c r="J5" i="35"/>
  <c r="A1" i="35"/>
  <c r="N200" i="34"/>
  <c r="O200" i="34" s="1"/>
  <c r="D200" i="34"/>
  <c r="N199" i="34"/>
  <c r="P199" i="34" s="1"/>
  <c r="D199" i="34"/>
  <c r="N198" i="34"/>
  <c r="P198" i="34" s="1"/>
  <c r="D198" i="34"/>
  <c r="N197" i="34"/>
  <c r="P197" i="34" s="1"/>
  <c r="D197" i="34"/>
  <c r="N196" i="34"/>
  <c r="P196" i="34" s="1"/>
  <c r="D196" i="34"/>
  <c r="N195" i="34"/>
  <c r="P195" i="34" s="1"/>
  <c r="D195" i="34"/>
  <c r="N194" i="34"/>
  <c r="D194" i="34"/>
  <c r="N193" i="34"/>
  <c r="D193" i="34"/>
  <c r="N192" i="34"/>
  <c r="P192" i="34" s="1"/>
  <c r="D192" i="34"/>
  <c r="N191" i="34"/>
  <c r="P191" i="34" s="1"/>
  <c r="D191" i="34"/>
  <c r="N190" i="34"/>
  <c r="O190" i="34" s="1"/>
  <c r="D190" i="34"/>
  <c r="N189" i="34"/>
  <c r="P189" i="34" s="1"/>
  <c r="D189" i="34"/>
  <c r="N188" i="34"/>
  <c r="P188" i="34" s="1"/>
  <c r="D188" i="34"/>
  <c r="N187" i="34"/>
  <c r="P187" i="34" s="1"/>
  <c r="D187" i="34"/>
  <c r="N186" i="34"/>
  <c r="P186" i="34" s="1"/>
  <c r="D186" i="34"/>
  <c r="N185" i="34"/>
  <c r="P185" i="34" s="1"/>
  <c r="D185" i="34"/>
  <c r="N184" i="34"/>
  <c r="P184" i="34" s="1"/>
  <c r="D184" i="34"/>
  <c r="N183" i="34"/>
  <c r="P183" i="34" s="1"/>
  <c r="D183" i="34"/>
  <c r="N182" i="34"/>
  <c r="P182" i="34" s="1"/>
  <c r="D182" i="34"/>
  <c r="N181" i="34"/>
  <c r="P181" i="34" s="1"/>
  <c r="D181" i="34"/>
  <c r="N180" i="34"/>
  <c r="P180" i="34" s="1"/>
  <c r="D180" i="34"/>
  <c r="N179" i="34"/>
  <c r="P179" i="34" s="1"/>
  <c r="D179" i="34"/>
  <c r="N178" i="34"/>
  <c r="P178" i="34" s="1"/>
  <c r="D178" i="34"/>
  <c r="N177" i="34"/>
  <c r="P177" i="34" s="1"/>
  <c r="D177" i="34"/>
  <c r="N176" i="34"/>
  <c r="O176" i="34" s="1"/>
  <c r="D176" i="34"/>
  <c r="N175" i="34"/>
  <c r="P175" i="34" s="1"/>
  <c r="D175" i="34"/>
  <c r="N174" i="34"/>
  <c r="O174" i="34" s="1"/>
  <c r="D174" i="34"/>
  <c r="N173" i="34"/>
  <c r="P173" i="34" s="1"/>
  <c r="D173" i="34"/>
  <c r="N172" i="34"/>
  <c r="P172" i="34" s="1"/>
  <c r="D172" i="34"/>
  <c r="N171" i="34"/>
  <c r="P171" i="34" s="1"/>
  <c r="D171" i="34"/>
  <c r="N170" i="34"/>
  <c r="P170" i="34" s="1"/>
  <c r="D170" i="34"/>
  <c r="N169" i="34"/>
  <c r="P169" i="34" s="1"/>
  <c r="D169" i="34"/>
  <c r="N168" i="34"/>
  <c r="P168" i="34" s="1"/>
  <c r="D168" i="34"/>
  <c r="N167" i="34"/>
  <c r="P167" i="34" s="1"/>
  <c r="D167" i="34"/>
  <c r="N166" i="34"/>
  <c r="P166" i="34" s="1"/>
  <c r="D166" i="34"/>
  <c r="N165" i="34"/>
  <c r="P165" i="34" s="1"/>
  <c r="D165" i="34"/>
  <c r="N164" i="34"/>
  <c r="P164" i="34" s="1"/>
  <c r="D164" i="34"/>
  <c r="N163" i="34"/>
  <c r="P163" i="34" s="1"/>
  <c r="D163" i="34"/>
  <c r="N162" i="34"/>
  <c r="P162" i="34" s="1"/>
  <c r="D162" i="34"/>
  <c r="N161" i="34"/>
  <c r="P161" i="34" s="1"/>
  <c r="D161" i="34"/>
  <c r="N160" i="34"/>
  <c r="O160" i="34" s="1"/>
  <c r="D160" i="34"/>
  <c r="N159" i="34"/>
  <c r="P159" i="34" s="1"/>
  <c r="D159" i="34"/>
  <c r="N158" i="34"/>
  <c r="O158" i="34" s="1"/>
  <c r="D158" i="34"/>
  <c r="N157" i="34"/>
  <c r="D157" i="34"/>
  <c r="N156" i="34"/>
  <c r="P156" i="34" s="1"/>
  <c r="D156" i="34"/>
  <c r="N155" i="34"/>
  <c r="P155" i="34" s="1"/>
  <c r="D155" i="34"/>
  <c r="N154" i="34"/>
  <c r="O154" i="34" s="1"/>
  <c r="D154" i="34"/>
  <c r="N153" i="34"/>
  <c r="P153" i="34" s="1"/>
  <c r="D153" i="34"/>
  <c r="N152" i="34"/>
  <c r="P152" i="34" s="1"/>
  <c r="D152" i="34"/>
  <c r="N151" i="34"/>
  <c r="P151" i="34" s="1"/>
  <c r="D151" i="34"/>
  <c r="N150" i="34"/>
  <c r="P150" i="34" s="1"/>
  <c r="D150" i="34"/>
  <c r="N149" i="34"/>
  <c r="P149" i="34" s="1"/>
  <c r="D149" i="34"/>
  <c r="N148" i="34"/>
  <c r="P148" i="34" s="1"/>
  <c r="D148" i="34"/>
  <c r="N147" i="34"/>
  <c r="P147" i="34" s="1"/>
  <c r="D147" i="34"/>
  <c r="N146" i="34"/>
  <c r="D146" i="34"/>
  <c r="N145" i="34"/>
  <c r="P145" i="34" s="1"/>
  <c r="D145" i="34"/>
  <c r="N144" i="34"/>
  <c r="O144" i="34" s="1"/>
  <c r="D144" i="34"/>
  <c r="N143" i="34"/>
  <c r="P143" i="34" s="1"/>
  <c r="D143" i="34"/>
  <c r="N142" i="34"/>
  <c r="O142" i="34" s="1"/>
  <c r="D142" i="34"/>
  <c r="N141" i="34"/>
  <c r="D141" i="34"/>
  <c r="N140" i="34"/>
  <c r="P140" i="34" s="1"/>
  <c r="D140" i="34"/>
  <c r="N139" i="34"/>
  <c r="P139" i="34" s="1"/>
  <c r="D139" i="34"/>
  <c r="N138" i="34"/>
  <c r="P138" i="34" s="1"/>
  <c r="D138" i="34"/>
  <c r="N137" i="34"/>
  <c r="P137" i="34" s="1"/>
  <c r="D137" i="34"/>
  <c r="N136" i="34"/>
  <c r="P136" i="34" s="1"/>
  <c r="D136" i="34"/>
  <c r="N135" i="34"/>
  <c r="P135" i="34" s="1"/>
  <c r="D135" i="34"/>
  <c r="N134" i="34"/>
  <c r="D134" i="34"/>
  <c r="N133" i="34"/>
  <c r="D133" i="34"/>
  <c r="N132" i="34"/>
  <c r="P132" i="34" s="1"/>
  <c r="D132" i="34"/>
  <c r="N131" i="34"/>
  <c r="O131" i="34" s="1"/>
  <c r="D131" i="34"/>
  <c r="N130" i="34"/>
  <c r="D130" i="34"/>
  <c r="N129" i="34"/>
  <c r="P129" i="34" s="1"/>
  <c r="D129" i="34"/>
  <c r="N128" i="34"/>
  <c r="P128" i="34" s="1"/>
  <c r="D128" i="34"/>
  <c r="N127" i="34"/>
  <c r="P127" i="34" s="1"/>
  <c r="D127" i="34"/>
  <c r="N126" i="34"/>
  <c r="P126" i="34" s="1"/>
  <c r="D126" i="34"/>
  <c r="N125" i="34"/>
  <c r="P125" i="34" s="1"/>
  <c r="D125" i="34"/>
  <c r="N124" i="34"/>
  <c r="P124" i="34" s="1"/>
  <c r="D124" i="34"/>
  <c r="N123" i="34"/>
  <c r="P123" i="34" s="1"/>
  <c r="D123" i="34"/>
  <c r="N122" i="34"/>
  <c r="P122" i="34" s="1"/>
  <c r="D122" i="34"/>
  <c r="N121" i="34"/>
  <c r="P121" i="34" s="1"/>
  <c r="D121" i="34"/>
  <c r="N120" i="34"/>
  <c r="P120" i="34" s="1"/>
  <c r="D120" i="34"/>
  <c r="N119" i="34"/>
  <c r="P119" i="34" s="1"/>
  <c r="D119" i="34"/>
  <c r="N118" i="34"/>
  <c r="P118" i="34" s="1"/>
  <c r="D118" i="34"/>
  <c r="N117" i="34"/>
  <c r="O117" i="34" s="1"/>
  <c r="D117" i="34"/>
  <c r="N116" i="34"/>
  <c r="P116" i="34" s="1"/>
  <c r="D116" i="34"/>
  <c r="N115" i="34"/>
  <c r="O115" i="34" s="1"/>
  <c r="D115" i="34"/>
  <c r="N114" i="34"/>
  <c r="P114" i="34" s="1"/>
  <c r="D114" i="34"/>
  <c r="N113" i="34"/>
  <c r="P113" i="34" s="1"/>
  <c r="D113" i="34"/>
  <c r="N112" i="34"/>
  <c r="P112" i="34" s="1"/>
  <c r="D112" i="34"/>
  <c r="N111" i="34"/>
  <c r="P111" i="34" s="1"/>
  <c r="D111" i="34"/>
  <c r="N110" i="34"/>
  <c r="P110" i="34" s="1"/>
  <c r="D110" i="34"/>
  <c r="N109" i="34"/>
  <c r="P109" i="34" s="1"/>
  <c r="D109" i="34"/>
  <c r="N108" i="34"/>
  <c r="P108" i="34" s="1"/>
  <c r="D108" i="34"/>
  <c r="N107" i="34"/>
  <c r="P107" i="34" s="1"/>
  <c r="D107" i="34"/>
  <c r="N106" i="34"/>
  <c r="D106" i="34"/>
  <c r="N105" i="34"/>
  <c r="P105" i="34" s="1"/>
  <c r="D105" i="34"/>
  <c r="N104" i="34"/>
  <c r="P104" i="34" s="1"/>
  <c r="D104" i="34"/>
  <c r="N103" i="34"/>
  <c r="O103" i="34" s="1"/>
  <c r="D103" i="34"/>
  <c r="N102" i="34"/>
  <c r="P102" i="34" s="1"/>
  <c r="D102" i="34"/>
  <c r="N101" i="34"/>
  <c r="D101" i="34"/>
  <c r="N100" i="34"/>
  <c r="P100" i="34" s="1"/>
  <c r="D100" i="34"/>
  <c r="N99" i="34"/>
  <c r="O99" i="34" s="1"/>
  <c r="D99" i="34"/>
  <c r="N98" i="34"/>
  <c r="P98" i="34" s="1"/>
  <c r="D98" i="34"/>
  <c r="N97" i="34"/>
  <c r="P97" i="34" s="1"/>
  <c r="D97" i="34"/>
  <c r="N96" i="34"/>
  <c r="P96" i="34" s="1"/>
  <c r="D96" i="34"/>
  <c r="N95" i="34"/>
  <c r="P95" i="34" s="1"/>
  <c r="D95" i="34"/>
  <c r="N94" i="34"/>
  <c r="P94" i="34" s="1"/>
  <c r="D94" i="34"/>
  <c r="N93" i="34"/>
  <c r="D93" i="34"/>
  <c r="N92" i="34"/>
  <c r="P92" i="34" s="1"/>
  <c r="D92" i="34"/>
  <c r="N91" i="34"/>
  <c r="P91" i="34" s="1"/>
  <c r="D91" i="34"/>
  <c r="N90" i="34"/>
  <c r="P90" i="34" s="1"/>
  <c r="D90" i="34"/>
  <c r="N89" i="34"/>
  <c r="P89" i="34" s="1"/>
  <c r="D89" i="34"/>
  <c r="N88" i="34"/>
  <c r="P88" i="34" s="1"/>
  <c r="D88" i="34"/>
  <c r="N87" i="34"/>
  <c r="P87" i="34" s="1"/>
  <c r="D87" i="34"/>
  <c r="N86" i="34"/>
  <c r="P86" i="34" s="1"/>
  <c r="D86" i="34"/>
  <c r="N85" i="34"/>
  <c r="O85" i="34" s="1"/>
  <c r="D85" i="34"/>
  <c r="N84" i="34"/>
  <c r="P84" i="34" s="1"/>
  <c r="D84" i="34"/>
  <c r="N83" i="34"/>
  <c r="O83" i="34" s="1"/>
  <c r="D83" i="34"/>
  <c r="N82" i="34"/>
  <c r="P82" i="34" s="1"/>
  <c r="D82" i="34"/>
  <c r="N81" i="34"/>
  <c r="D81" i="34"/>
  <c r="N80" i="34"/>
  <c r="P80" i="34" s="1"/>
  <c r="D80" i="34"/>
  <c r="N79" i="34"/>
  <c r="P79" i="34" s="1"/>
  <c r="D79" i="34"/>
  <c r="N78" i="34"/>
  <c r="P78" i="34" s="1"/>
  <c r="D78" i="34"/>
  <c r="N77" i="34"/>
  <c r="P77" i="34" s="1"/>
  <c r="D77" i="34"/>
  <c r="N76" i="34"/>
  <c r="D76" i="34"/>
  <c r="N75" i="34"/>
  <c r="O75" i="34" s="1"/>
  <c r="D75" i="34"/>
  <c r="N74" i="34"/>
  <c r="P74" i="34" s="1"/>
  <c r="D74" i="34"/>
  <c r="N73" i="34"/>
  <c r="P73" i="34" s="1"/>
  <c r="D73" i="34"/>
  <c r="N72" i="34"/>
  <c r="O72" i="34" s="1"/>
  <c r="D72" i="34"/>
  <c r="N71" i="34"/>
  <c r="P71" i="34" s="1"/>
  <c r="D71" i="34"/>
  <c r="N70" i="34"/>
  <c r="P70" i="34" s="1"/>
  <c r="D70" i="34"/>
  <c r="N69" i="34"/>
  <c r="D69" i="34"/>
  <c r="N68" i="34"/>
  <c r="P68" i="34" s="1"/>
  <c r="D68" i="34"/>
  <c r="N67" i="34"/>
  <c r="O67" i="34" s="1"/>
  <c r="D67" i="34"/>
  <c r="N66" i="34"/>
  <c r="P66" i="34" s="1"/>
  <c r="D66" i="34"/>
  <c r="N65" i="34"/>
  <c r="P65" i="34" s="1"/>
  <c r="D65" i="34"/>
  <c r="N64" i="34"/>
  <c r="P64" i="34" s="1"/>
  <c r="D64" i="34"/>
  <c r="N63" i="34"/>
  <c r="P63" i="34" s="1"/>
  <c r="D63" i="34"/>
  <c r="N62" i="34"/>
  <c r="P62" i="34" s="1"/>
  <c r="D62" i="34"/>
  <c r="N61" i="34"/>
  <c r="P61" i="34" s="1"/>
  <c r="D61" i="34"/>
  <c r="N60" i="34"/>
  <c r="P60" i="34" s="1"/>
  <c r="D60" i="34"/>
  <c r="N59" i="34"/>
  <c r="O59" i="34" s="1"/>
  <c r="D59" i="34"/>
  <c r="N58" i="34"/>
  <c r="P58" i="34" s="1"/>
  <c r="D58" i="34"/>
  <c r="N57" i="34"/>
  <c r="P57" i="34" s="1"/>
  <c r="D57" i="34"/>
  <c r="N56" i="34"/>
  <c r="P56" i="34" s="1"/>
  <c r="D56" i="34"/>
  <c r="N55" i="34"/>
  <c r="P55" i="34" s="1"/>
  <c r="D55" i="34"/>
  <c r="N54" i="34"/>
  <c r="P54" i="34" s="1"/>
  <c r="D54" i="34"/>
  <c r="N53" i="34"/>
  <c r="D53" i="34"/>
  <c r="N52" i="34"/>
  <c r="P52" i="34" s="1"/>
  <c r="D52" i="34"/>
  <c r="N51" i="34"/>
  <c r="O51" i="34" s="1"/>
  <c r="D51" i="34"/>
  <c r="N50" i="34"/>
  <c r="P50" i="34" s="1"/>
  <c r="D50" i="34"/>
  <c r="N49" i="34"/>
  <c r="P49" i="34" s="1"/>
  <c r="D49" i="34"/>
  <c r="N48" i="34"/>
  <c r="P48" i="34" s="1"/>
  <c r="D48" i="34"/>
  <c r="N47" i="34"/>
  <c r="P47" i="34" s="1"/>
  <c r="D47" i="34"/>
  <c r="N46" i="34"/>
  <c r="P46" i="34" s="1"/>
  <c r="D46" i="34"/>
  <c r="N45" i="34"/>
  <c r="D45" i="34"/>
  <c r="N44" i="34"/>
  <c r="P44" i="34" s="1"/>
  <c r="D44" i="34"/>
  <c r="N43" i="34"/>
  <c r="O43" i="34" s="1"/>
  <c r="D43" i="34"/>
  <c r="N42" i="34"/>
  <c r="P42" i="34" s="1"/>
  <c r="D42" i="34"/>
  <c r="N41" i="34"/>
  <c r="P41" i="34" s="1"/>
  <c r="D41" i="34"/>
  <c r="N40" i="34"/>
  <c r="P40" i="34" s="1"/>
  <c r="D40" i="34"/>
  <c r="N39" i="34"/>
  <c r="O39" i="34" s="1"/>
  <c r="D39" i="34"/>
  <c r="N38" i="34"/>
  <c r="P38" i="34" s="1"/>
  <c r="D38" i="34"/>
  <c r="N37" i="34"/>
  <c r="P37" i="34" s="1"/>
  <c r="D37" i="34"/>
  <c r="N36" i="34"/>
  <c r="P36" i="34" s="1"/>
  <c r="D36" i="34"/>
  <c r="N35" i="34"/>
  <c r="O35" i="34" s="1"/>
  <c r="D35" i="34"/>
  <c r="N34" i="34"/>
  <c r="P34" i="34" s="1"/>
  <c r="D34" i="34"/>
  <c r="N33" i="34"/>
  <c r="D33" i="34"/>
  <c r="N32" i="34"/>
  <c r="P32" i="34" s="1"/>
  <c r="D32" i="34"/>
  <c r="N31" i="34"/>
  <c r="P31" i="34" s="1"/>
  <c r="D31" i="34"/>
  <c r="N30" i="34"/>
  <c r="P30" i="34" s="1"/>
  <c r="D30" i="34"/>
  <c r="N29" i="34"/>
  <c r="P29" i="34" s="1"/>
  <c r="D29" i="34"/>
  <c r="N28" i="34"/>
  <c r="D28" i="34"/>
  <c r="N27" i="34"/>
  <c r="O27" i="34" s="1"/>
  <c r="D27" i="34"/>
  <c r="N26" i="34"/>
  <c r="P26" i="34" s="1"/>
  <c r="D26" i="34"/>
  <c r="N25" i="34"/>
  <c r="P25" i="34" s="1"/>
  <c r="D25" i="34"/>
  <c r="N24" i="34"/>
  <c r="P24" i="34" s="1"/>
  <c r="D24" i="34"/>
  <c r="N23" i="34"/>
  <c r="O23" i="34" s="1"/>
  <c r="D23" i="34"/>
  <c r="N22" i="34"/>
  <c r="P22" i="34" s="1"/>
  <c r="D22" i="34"/>
  <c r="N21" i="34"/>
  <c r="D21" i="34"/>
  <c r="N20" i="34"/>
  <c r="P20" i="34" s="1"/>
  <c r="D20" i="34"/>
  <c r="N19" i="34"/>
  <c r="O19" i="34" s="1"/>
  <c r="D19" i="34"/>
  <c r="N18" i="34"/>
  <c r="D18" i="34"/>
  <c r="N17" i="34"/>
  <c r="D17" i="34"/>
  <c r="N16" i="34"/>
  <c r="P16" i="34" s="1"/>
  <c r="D16" i="34"/>
  <c r="N15" i="34"/>
  <c r="P15" i="34" s="1"/>
  <c r="D15" i="34"/>
  <c r="L13" i="34"/>
  <c r="G12" i="34"/>
  <c r="C12" i="34"/>
  <c r="K11" i="34"/>
  <c r="K10" i="34"/>
  <c r="K9" i="34"/>
  <c r="K8" i="34"/>
  <c r="I2" i="34"/>
  <c r="H2" i="34"/>
  <c r="G2" i="34"/>
  <c r="G3" i="34" s="1"/>
  <c r="F2" i="34"/>
  <c r="E2" i="34"/>
  <c r="D2" i="34"/>
  <c r="C2" i="34"/>
  <c r="C3" i="34" s="1"/>
  <c r="B2" i="34"/>
  <c r="I1" i="34"/>
  <c r="H1" i="34"/>
  <c r="G1" i="34"/>
  <c r="F1" i="34"/>
  <c r="E1" i="34"/>
  <c r="D1" i="34"/>
  <c r="C1" i="34"/>
  <c r="B1" i="34"/>
  <c r="A1" i="34"/>
  <c r="D21" i="35" l="1"/>
  <c r="P158" i="34"/>
  <c r="P43" i="34"/>
  <c r="D73" i="36"/>
  <c r="P160" i="34"/>
  <c r="D121" i="36"/>
  <c r="D134" i="36"/>
  <c r="P67" i="34"/>
  <c r="D78" i="35"/>
  <c r="D107" i="36"/>
  <c r="D32" i="35"/>
  <c r="D145" i="35"/>
  <c r="D33" i="35"/>
  <c r="D120" i="35"/>
  <c r="D84" i="36"/>
  <c r="P19" i="34"/>
  <c r="D179" i="35"/>
  <c r="D88" i="35"/>
  <c r="D182" i="36"/>
  <c r="P59" i="34"/>
  <c r="D168" i="35"/>
  <c r="D53" i="35"/>
  <c r="P115" i="34"/>
  <c r="P174" i="34"/>
  <c r="D104" i="35"/>
  <c r="D100" i="36"/>
  <c r="P72" i="34"/>
  <c r="P83" i="34"/>
  <c r="D161" i="35"/>
  <c r="D125" i="36"/>
  <c r="P200" i="34"/>
  <c r="D48" i="35"/>
  <c r="D184" i="35"/>
  <c r="P51" i="34"/>
  <c r="P176" i="34"/>
  <c r="D37" i="35"/>
  <c r="D83" i="35"/>
  <c r="D56" i="35"/>
  <c r="D148" i="36"/>
  <c r="P39" i="34"/>
  <c r="P85" i="34"/>
  <c r="P142" i="34"/>
  <c r="D27" i="35"/>
  <c r="D49" i="35"/>
  <c r="D152" i="35"/>
  <c r="D68" i="36"/>
  <c r="D192" i="35"/>
  <c r="P27" i="34"/>
  <c r="P190" i="34"/>
  <c r="D176" i="35"/>
  <c r="D141" i="36"/>
  <c r="D23" i="35"/>
  <c r="P23" i="34"/>
  <c r="P75" i="34"/>
  <c r="P131" i="34"/>
  <c r="F18" i="35" a="1"/>
  <c r="F18" i="35" s="1"/>
  <c r="M18" i="35" s="1"/>
  <c r="I18" i="35" s="1"/>
  <c r="D165" i="35"/>
  <c r="D199" i="35"/>
  <c r="D195" i="36"/>
  <c r="D51" i="35"/>
  <c r="D177" i="35"/>
  <c r="P144" i="34"/>
  <c r="D47" i="36"/>
  <c r="D131" i="36"/>
  <c r="C96" i="36"/>
  <c r="D96" i="36"/>
  <c r="P154" i="34"/>
  <c r="C88" i="36"/>
  <c r="D88" i="36"/>
  <c r="O18" i="34"/>
  <c r="P18" i="34"/>
  <c r="O106" i="34"/>
  <c r="P106" i="34"/>
  <c r="O130" i="34"/>
  <c r="P130" i="34"/>
  <c r="O146" i="34"/>
  <c r="P146" i="34"/>
  <c r="O194" i="34"/>
  <c r="P194" i="34"/>
  <c r="C28" i="35"/>
  <c r="D28" i="35"/>
  <c r="C44" i="35"/>
  <c r="D44" i="35"/>
  <c r="C60" i="35"/>
  <c r="D60" i="35"/>
  <c r="C100" i="35"/>
  <c r="D100" i="35"/>
  <c r="C108" i="35"/>
  <c r="D108" i="35"/>
  <c r="C124" i="35"/>
  <c r="D124" i="35"/>
  <c r="C140" i="35"/>
  <c r="D140" i="35"/>
  <c r="C156" i="35"/>
  <c r="D156" i="35"/>
  <c r="C172" i="35"/>
  <c r="D172" i="35"/>
  <c r="C186" i="36"/>
  <c r="D186" i="36"/>
  <c r="O101" i="34"/>
  <c r="P101" i="34"/>
  <c r="O141" i="34"/>
  <c r="P141" i="34"/>
  <c r="O157" i="34"/>
  <c r="P157" i="34"/>
  <c r="P117" i="34"/>
  <c r="D119" i="35"/>
  <c r="C90" i="36"/>
  <c r="D90" i="36"/>
  <c r="C138" i="36"/>
  <c r="D138" i="36"/>
  <c r="O53" i="34"/>
  <c r="P53" i="34"/>
  <c r="C111" i="35"/>
  <c r="D111" i="35"/>
  <c r="C106" i="36"/>
  <c r="D106" i="36"/>
  <c r="C122" i="36"/>
  <c r="D122" i="36"/>
  <c r="O21" i="34"/>
  <c r="P21" i="34"/>
  <c r="O45" i="34"/>
  <c r="P45" i="34"/>
  <c r="O69" i="34"/>
  <c r="P69" i="34"/>
  <c r="O93" i="34"/>
  <c r="P93" i="34"/>
  <c r="O133" i="34"/>
  <c r="P133" i="34"/>
  <c r="C63" i="35"/>
  <c r="D63" i="35"/>
  <c r="C135" i="35"/>
  <c r="D135" i="35"/>
  <c r="C167" i="35"/>
  <c r="D167" i="35"/>
  <c r="J9" i="36"/>
  <c r="C23" i="36"/>
  <c r="D23" i="36"/>
  <c r="C39" i="36"/>
  <c r="D39" i="36"/>
  <c r="C151" i="36"/>
  <c r="D151" i="36"/>
  <c r="C159" i="36"/>
  <c r="D159" i="36"/>
  <c r="C167" i="36"/>
  <c r="D167" i="36"/>
  <c r="C175" i="36"/>
  <c r="D175" i="36"/>
  <c r="C183" i="36"/>
  <c r="D183" i="36"/>
  <c r="C191" i="36"/>
  <c r="D191" i="36"/>
  <c r="C199" i="36"/>
  <c r="D199" i="36"/>
  <c r="O28" i="34"/>
  <c r="P28" i="34"/>
  <c r="O76" i="34"/>
  <c r="P76" i="34"/>
  <c r="C62" i="35"/>
  <c r="D62" i="35"/>
  <c r="C102" i="35"/>
  <c r="D102" i="35"/>
  <c r="C110" i="35"/>
  <c r="D110" i="35"/>
  <c r="F18" i="36" a="1"/>
  <c r="F18" i="36" s="1"/>
  <c r="J9" i="35"/>
  <c r="C142" i="36"/>
  <c r="D142" i="36"/>
  <c r="C166" i="36"/>
  <c r="D166" i="36"/>
  <c r="C174" i="36"/>
  <c r="D174" i="36"/>
  <c r="C190" i="36"/>
  <c r="D190" i="36"/>
  <c r="D43" i="35"/>
  <c r="C82" i="35"/>
  <c r="D82" i="35"/>
  <c r="C162" i="35"/>
  <c r="D162" i="35"/>
  <c r="O17" i="34"/>
  <c r="P17" i="34"/>
  <c r="O33" i="34"/>
  <c r="P33" i="34"/>
  <c r="O81" i="34"/>
  <c r="P81" i="34"/>
  <c r="O193" i="34"/>
  <c r="P193" i="34"/>
  <c r="C123" i="35"/>
  <c r="D123" i="35"/>
  <c r="O134" i="34"/>
  <c r="P134" i="34"/>
  <c r="Q15" i="34"/>
  <c r="Q16" i="34" s="1"/>
  <c r="P103" i="34"/>
  <c r="D72" i="35"/>
  <c r="D136" i="35"/>
  <c r="D200" i="35"/>
  <c r="C35" i="36"/>
  <c r="D35" i="36"/>
  <c r="C67" i="36"/>
  <c r="D67" i="36"/>
  <c r="C75" i="36"/>
  <c r="D75" i="36"/>
  <c r="C147" i="36"/>
  <c r="D147" i="36"/>
  <c r="C92" i="36"/>
  <c r="D92" i="36"/>
  <c r="C116" i="36"/>
  <c r="D116" i="36"/>
  <c r="C140" i="36"/>
  <c r="D140" i="36"/>
  <c r="C164" i="36"/>
  <c r="D164" i="36"/>
  <c r="D203" i="36"/>
  <c r="B17" i="34"/>
  <c r="B18" i="34" s="1"/>
  <c r="D144" i="35"/>
  <c r="P35" i="34"/>
  <c r="P99" i="34"/>
  <c r="C89" i="36"/>
  <c r="D89" i="36"/>
  <c r="C201" i="36"/>
  <c r="D201" i="36"/>
  <c r="D29" i="35"/>
  <c r="D45" i="35"/>
  <c r="T6" i="36"/>
  <c r="C21" i="36"/>
  <c r="C160" i="36"/>
  <c r="C69" i="36"/>
  <c r="C168" i="36"/>
  <c r="C25" i="36"/>
  <c r="C77" i="36"/>
  <c r="C99" i="36"/>
  <c r="C61" i="36"/>
  <c r="C74" i="36"/>
  <c r="C103" i="36"/>
  <c r="C112" i="36"/>
  <c r="C152" i="36"/>
  <c r="C165" i="36"/>
  <c r="C117" i="36"/>
  <c r="C37" i="36"/>
  <c r="C180" i="36"/>
  <c r="C192" i="36"/>
  <c r="C45" i="36"/>
  <c r="C123" i="36"/>
  <c r="C150" i="36"/>
  <c r="C72" i="36"/>
  <c r="C80" i="36"/>
  <c r="C101" i="36"/>
  <c r="C93" i="36"/>
  <c r="C185" i="36"/>
  <c r="C189" i="36"/>
  <c r="T4" i="36"/>
  <c r="C42" i="36"/>
  <c r="C55" i="36"/>
  <c r="C85" i="36"/>
  <c r="C128" i="36"/>
  <c r="C172" i="36"/>
  <c r="T9" i="36"/>
  <c r="C29" i="36"/>
  <c r="C60" i="36"/>
  <c r="C156" i="36"/>
  <c r="T5" i="36"/>
  <c r="C66" i="36"/>
  <c r="C95" i="36"/>
  <c r="C40" i="36"/>
  <c r="C44" i="36"/>
  <c r="C53" i="36"/>
  <c r="C91" i="36"/>
  <c r="C149" i="36"/>
  <c r="C109" i="36"/>
  <c r="C162" i="36"/>
  <c r="C188" i="36"/>
  <c r="C111" i="36"/>
  <c r="C143" i="36"/>
  <c r="C76" i="36"/>
  <c r="C30" i="36"/>
  <c r="C98" i="36"/>
  <c r="C78" i="36"/>
  <c r="C87" i="36"/>
  <c r="C144" i="36"/>
  <c r="C36" i="36"/>
  <c r="C64" i="36"/>
  <c r="C124" i="36"/>
  <c r="C113" i="36"/>
  <c r="C63" i="36"/>
  <c r="C24" i="36"/>
  <c r="C33" i="36"/>
  <c r="C79" i="36"/>
  <c r="C81" i="36"/>
  <c r="C83" i="36"/>
  <c r="C49" i="36"/>
  <c r="C26" i="36"/>
  <c r="C48" i="36"/>
  <c r="C59" i="36"/>
  <c r="C94" i="36"/>
  <c r="C28" i="36"/>
  <c r="C65" i="36"/>
  <c r="C153" i="36"/>
  <c r="C154" i="36"/>
  <c r="C198" i="36"/>
  <c r="C32" i="36"/>
  <c r="C118" i="36"/>
  <c r="C18" i="36"/>
  <c r="C19" i="36"/>
  <c r="C31" i="36"/>
  <c r="C46" i="36"/>
  <c r="C115" i="36"/>
  <c r="C196" i="36"/>
  <c r="C70" i="36"/>
  <c r="C104" i="36"/>
  <c r="C127" i="36"/>
  <c r="O8" i="36"/>
  <c r="J1" i="36"/>
  <c r="J4" i="36"/>
  <c r="C57" i="36"/>
  <c r="C184" i="36"/>
  <c r="C105" i="36"/>
  <c r="C158" i="36"/>
  <c r="C163" i="36"/>
  <c r="C197" i="36"/>
  <c r="C34" i="36"/>
  <c r="C120" i="36"/>
  <c r="C132" i="36"/>
  <c r="C179" i="36"/>
  <c r="C194" i="36"/>
  <c r="C187" i="36"/>
  <c r="C129" i="36"/>
  <c r="C139" i="36"/>
  <c r="T17" i="36"/>
  <c r="C133" i="36"/>
  <c r="C193" i="36"/>
  <c r="C177" i="36"/>
  <c r="C114" i="36"/>
  <c r="C41" i="36"/>
  <c r="C135" i="36"/>
  <c r="C136" i="36"/>
  <c r="C137" i="36"/>
  <c r="C145" i="36"/>
  <c r="C146" i="36"/>
  <c r="C157" i="36"/>
  <c r="C178" i="36"/>
  <c r="C22" i="36"/>
  <c r="C43" i="36"/>
  <c r="C50" i="36"/>
  <c r="C52" i="36"/>
  <c r="C56" i="36"/>
  <c r="C58" i="36"/>
  <c r="C82" i="36"/>
  <c r="C200" i="36"/>
  <c r="C54" i="36"/>
  <c r="C130" i="36"/>
  <c r="C171" i="36"/>
  <c r="C20" i="36"/>
  <c r="C27" i="36"/>
  <c r="C51" i="36"/>
  <c r="C62" i="36"/>
  <c r="C86" i="36"/>
  <c r="C97" i="36"/>
  <c r="C110" i="36"/>
  <c r="C119" i="36"/>
  <c r="C155" i="36"/>
  <c r="C170" i="36"/>
  <c r="C181" i="36"/>
  <c r="C38" i="36"/>
  <c r="C71" i="36"/>
  <c r="C108" i="36"/>
  <c r="C126" i="36"/>
  <c r="C102" i="36"/>
  <c r="C161" i="36"/>
  <c r="C169" i="36"/>
  <c r="C173" i="36"/>
  <c r="C176" i="36"/>
  <c r="C202" i="36"/>
  <c r="C85" i="35"/>
  <c r="C95" i="35"/>
  <c r="C129" i="35"/>
  <c r="C134" i="35"/>
  <c r="C50" i="35"/>
  <c r="C70" i="35"/>
  <c r="C126" i="35"/>
  <c r="C191" i="35"/>
  <c r="C42" i="35"/>
  <c r="C147" i="35"/>
  <c r="C67" i="35"/>
  <c r="C182" i="35"/>
  <c r="C187" i="35"/>
  <c r="C118" i="35"/>
  <c r="C197" i="35"/>
  <c r="C183" i="35"/>
  <c r="C155" i="35"/>
  <c r="C180" i="35"/>
  <c r="C25" i="35"/>
  <c r="C71" i="35"/>
  <c r="C109" i="35"/>
  <c r="C130" i="35"/>
  <c r="C30" i="35"/>
  <c r="C38" i="35"/>
  <c r="C55" i="35"/>
  <c r="C59" i="35"/>
  <c r="C76" i="35"/>
  <c r="C93" i="35"/>
  <c r="C114" i="35"/>
  <c r="C139" i="35"/>
  <c r="C151" i="35"/>
  <c r="C159" i="35"/>
  <c r="C171" i="35"/>
  <c r="J1" i="35"/>
  <c r="C97" i="35"/>
  <c r="C115" i="35"/>
  <c r="C86" i="35"/>
  <c r="C149" i="35"/>
  <c r="C198" i="35"/>
  <c r="C94" i="35"/>
  <c r="C36" i="35"/>
  <c r="C103" i="35"/>
  <c r="C98" i="35"/>
  <c r="C74" i="35"/>
  <c r="C141" i="35"/>
  <c r="C164" i="35"/>
  <c r="C31" i="35"/>
  <c r="C69" i="35"/>
  <c r="O8" i="35"/>
  <c r="C58" i="35"/>
  <c r="C87" i="35"/>
  <c r="C113" i="35"/>
  <c r="C125" i="35"/>
  <c r="C146" i="35"/>
  <c r="C158" i="35"/>
  <c r="C186" i="35"/>
  <c r="C127" i="35"/>
  <c r="C131" i="35"/>
  <c r="C77" i="35"/>
  <c r="C20" i="35"/>
  <c r="C150" i="35"/>
  <c r="C175" i="35"/>
  <c r="C26" i="35"/>
  <c r="C117" i="35"/>
  <c r="C132" i="35"/>
  <c r="C195" i="35"/>
  <c r="C46" i="35"/>
  <c r="C99" i="35"/>
  <c r="C142" i="35"/>
  <c r="C40" i="35"/>
  <c r="C201" i="35"/>
  <c r="C112" i="35"/>
  <c r="C143" i="35"/>
  <c r="C153" i="35"/>
  <c r="C41" i="35"/>
  <c r="C96" i="35"/>
  <c r="C66" i="35"/>
  <c r="C80" i="35"/>
  <c r="C106" i="35"/>
  <c r="C52" i="35"/>
  <c r="C89" i="35"/>
  <c r="C57" i="35"/>
  <c r="C185" i="35"/>
  <c r="C24" i="35"/>
  <c r="C75" i="35"/>
  <c r="C84" i="35"/>
  <c r="C105" i="35"/>
  <c r="C133" i="35"/>
  <c r="C138" i="35"/>
  <c r="C166" i="35"/>
  <c r="C73" i="35"/>
  <c r="C39" i="35"/>
  <c r="C92" i="35"/>
  <c r="C173" i="35"/>
  <c r="C178" i="35"/>
  <c r="C54" i="35"/>
  <c r="C81" i="35"/>
  <c r="C202" i="35"/>
  <c r="C19" i="35"/>
  <c r="C47" i="35"/>
  <c r="C91" i="35"/>
  <c r="C163" i="35"/>
  <c r="C189" i="35"/>
  <c r="C65" i="35"/>
  <c r="C154" i="35"/>
  <c r="C116" i="35"/>
  <c r="C170" i="35"/>
  <c r="C22" i="35"/>
  <c r="C35" i="35"/>
  <c r="C101" i="35"/>
  <c r="C122" i="35"/>
  <c r="C174" i="35"/>
  <c r="C61" i="35"/>
  <c r="C160" i="35"/>
  <c r="C190" i="35"/>
  <c r="C196" i="35"/>
  <c r="C64" i="35"/>
  <c r="C79" i="35"/>
  <c r="C90" i="35"/>
  <c r="C107" i="35"/>
  <c r="C128" i="35"/>
  <c r="C137" i="35"/>
  <c r="C148" i="35"/>
  <c r="C157" i="35"/>
  <c r="C181" i="35"/>
  <c r="C121" i="35"/>
  <c r="C18" i="35"/>
  <c r="C34" i="35"/>
  <c r="C68" i="35"/>
  <c r="C194" i="35"/>
  <c r="C169" i="35"/>
  <c r="C188" i="35"/>
  <c r="C203" i="35"/>
  <c r="C193" i="35"/>
  <c r="O119" i="34"/>
  <c r="O74" i="34"/>
  <c r="O189" i="34"/>
  <c r="O61" i="34"/>
  <c r="O79" i="34"/>
  <c r="O88" i="34"/>
  <c r="O120" i="34"/>
  <c r="O124" i="34"/>
  <c r="O163" i="34"/>
  <c r="O172" i="34"/>
  <c r="O181" i="34"/>
  <c r="O26" i="34"/>
  <c r="O138" i="34"/>
  <c r="O150" i="34"/>
  <c r="O58" i="34"/>
  <c r="O40" i="34"/>
  <c r="O147" i="34"/>
  <c r="O156" i="34"/>
  <c r="O169" i="34"/>
  <c r="O199" i="34"/>
  <c r="O77" i="34"/>
  <c r="O86" i="34"/>
  <c r="O90" i="34"/>
  <c r="O122" i="34"/>
  <c r="O165" i="34"/>
  <c r="O179" i="34"/>
  <c r="O183" i="34"/>
  <c r="O24" i="34"/>
  <c r="O104" i="34"/>
  <c r="O136" i="34"/>
  <c r="O140" i="34"/>
  <c r="O38" i="34"/>
  <c r="O56" i="34"/>
  <c r="O98" i="34"/>
  <c r="O159" i="34"/>
  <c r="O195" i="34"/>
  <c r="O197" i="34"/>
  <c r="O42" i="34"/>
  <c r="O149" i="34"/>
  <c r="O153" i="34"/>
  <c r="O184" i="34"/>
  <c r="O185" i="34"/>
  <c r="O47" i="34"/>
  <c r="O50" i="34"/>
  <c r="O82" i="34"/>
  <c r="O113" i="34"/>
  <c r="O108" i="34"/>
  <c r="O22" i="34"/>
  <c r="O48" i="34"/>
  <c r="O87" i="34"/>
  <c r="O111" i="34"/>
  <c r="O29" i="34"/>
  <c r="O60" i="34"/>
  <c r="O116" i="34"/>
  <c r="O66" i="34"/>
  <c r="O123" i="34"/>
  <c r="O145" i="34"/>
  <c r="O71" i="34"/>
  <c r="O92" i="34"/>
  <c r="O97" i="34"/>
  <c r="O151" i="34"/>
  <c r="O192" i="34"/>
  <c r="O180" i="34"/>
  <c r="O16" i="34"/>
  <c r="O65" i="34"/>
  <c r="O112" i="34"/>
  <c r="O100" i="34"/>
  <c r="O143" i="34"/>
  <c r="O37" i="34"/>
  <c r="O127" i="34"/>
  <c r="O135" i="34"/>
  <c r="O187" i="34"/>
  <c r="O64" i="34"/>
  <c r="O95" i="34"/>
  <c r="O196" i="34"/>
  <c r="O198" i="34"/>
  <c r="O125" i="34"/>
  <c r="O128" i="34"/>
  <c r="O118" i="34"/>
  <c r="O32" i="34"/>
  <c r="O107" i="34"/>
  <c r="O84" i="34"/>
  <c r="O34" i="34"/>
  <c r="O55" i="34"/>
  <c r="O63" i="34"/>
  <c r="O102" i="34"/>
  <c r="O171" i="34"/>
  <c r="O173" i="34"/>
  <c r="O177" i="34"/>
  <c r="O68" i="34"/>
  <c r="O132" i="34"/>
  <c r="O175" i="34"/>
  <c r="O70" i="34"/>
  <c r="O148" i="34"/>
  <c r="O15" i="34"/>
  <c r="O36" i="34"/>
  <c r="O44" i="34"/>
  <c r="O49" i="34"/>
  <c r="O91" i="34"/>
  <c r="O96" i="34"/>
  <c r="O109" i="34"/>
  <c r="O129" i="34"/>
  <c r="O188" i="34"/>
  <c r="O162" i="34"/>
  <c r="O54" i="34"/>
  <c r="O114" i="34"/>
  <c r="O166" i="34"/>
  <c r="O178" i="34"/>
  <c r="O182" i="34"/>
  <c r="O186" i="34"/>
  <c r="O52" i="34"/>
  <c r="O139" i="34"/>
  <c r="O31" i="34"/>
  <c r="O20" i="34"/>
  <c r="O80" i="34"/>
  <c r="O168" i="34"/>
  <c r="O191" i="34"/>
  <c r="O25" i="34"/>
  <c r="O41" i="34"/>
  <c r="O57" i="34"/>
  <c r="O73" i="34"/>
  <c r="O89" i="34"/>
  <c r="O105" i="34"/>
  <c r="O121" i="34"/>
  <c r="O137" i="34"/>
  <c r="O30" i="34"/>
  <c r="O46" i="34"/>
  <c r="O62" i="34"/>
  <c r="O78" i="34"/>
  <c r="O94" i="34"/>
  <c r="O110" i="34"/>
  <c r="O126" i="34"/>
  <c r="O152" i="34"/>
  <c r="O161" i="34"/>
  <c r="O164" i="34"/>
  <c r="O167" i="34"/>
  <c r="O170" i="34"/>
  <c r="O155" i="34"/>
  <c r="B19" i="34" l="1"/>
  <c r="M18" i="36"/>
  <c r="I18" i="36" s="1"/>
  <c r="H18" i="35"/>
  <c r="E19" i="35" s="1" a="1"/>
  <c r="E19" i="35" s="1"/>
  <c r="F19" i="35" s="1" a="1"/>
  <c r="F19" i="35" s="1"/>
  <c r="Q17" i="34"/>
  <c r="Q18" i="34" s="1"/>
  <c r="Q19" i="34" s="1"/>
  <c r="Q20" i="34" s="1"/>
  <c r="Q21" i="34" s="1"/>
  <c r="Q22" i="34" s="1"/>
  <c r="Q23" i="34" s="1"/>
  <c r="Q24" i="34" s="1"/>
  <c r="Q25" i="34" s="1"/>
  <c r="Q26" i="34" s="1"/>
  <c r="Q27" i="34" s="1"/>
  <c r="Q28" i="34" s="1"/>
  <c r="Q29" i="34" s="1"/>
  <c r="Q30" i="34" s="1"/>
  <c r="Q31" i="34" s="1"/>
  <c r="Q32" i="34" s="1"/>
  <c r="Q33" i="34" s="1"/>
  <c r="Q34" i="34" s="1"/>
  <c r="Q35" i="34" s="1"/>
  <c r="Q36" i="34" s="1"/>
  <c r="Q37" i="34" s="1"/>
  <c r="Q38" i="34" s="1"/>
  <c r="Q39" i="34" s="1"/>
  <c r="Q40" i="34" s="1"/>
  <c r="Q41" i="34" s="1"/>
  <c r="Q42" i="34" s="1"/>
  <c r="Q43" i="34" s="1"/>
  <c r="Q44" i="34" s="1"/>
  <c r="Q45" i="34" s="1"/>
  <c r="Q46" i="34" s="1"/>
  <c r="Q47" i="34" s="1"/>
  <c r="Q48" i="34" s="1"/>
  <c r="Q49" i="34" s="1"/>
  <c r="Q50" i="34" s="1"/>
  <c r="Q51" i="34" s="1"/>
  <c r="Q52" i="34" s="1"/>
  <c r="Q53" i="34" s="1"/>
  <c r="Q54" i="34" s="1"/>
  <c r="Q55" i="34" s="1"/>
  <c r="Q56" i="34" s="1"/>
  <c r="Q57" i="34" s="1"/>
  <c r="Q58" i="34" s="1"/>
  <c r="Q59" i="34" s="1"/>
  <c r="Q60" i="34" s="1"/>
  <c r="Q61" i="34" s="1"/>
  <c r="Q62" i="34" s="1"/>
  <c r="Q63" i="34" s="1"/>
  <c r="Q64" i="34" s="1"/>
  <c r="Q65" i="34" s="1"/>
  <c r="Q66" i="34" s="1"/>
  <c r="Q67" i="34" s="1"/>
  <c r="Q68" i="34" s="1"/>
  <c r="Q69" i="34" s="1"/>
  <c r="Q70" i="34" s="1"/>
  <c r="Q71" i="34" s="1"/>
  <c r="Q72" i="34" s="1"/>
  <c r="Q73" i="34" s="1"/>
  <c r="Q74" i="34" s="1"/>
  <c r="Q75" i="34" s="1"/>
  <c r="Q76" i="34" s="1"/>
  <c r="Q77" i="34" s="1"/>
  <c r="Q78" i="34" s="1"/>
  <c r="Q79" i="34" s="1"/>
  <c r="Q80" i="34" s="1"/>
  <c r="Q81" i="34" s="1"/>
  <c r="Q82" i="34" s="1"/>
  <c r="Q83" i="34" s="1"/>
  <c r="Q84" i="34" s="1"/>
  <c r="Q85" i="34" s="1"/>
  <c r="Q86" i="34" s="1"/>
  <c r="Q87" i="34" s="1"/>
  <c r="Q88" i="34" s="1"/>
  <c r="Q89" i="34" s="1"/>
  <c r="Q90" i="34" s="1"/>
  <c r="Q91" i="34" s="1"/>
  <c r="Q92" i="34" s="1"/>
  <c r="Q93" i="34" s="1"/>
  <c r="Q94" i="34" s="1"/>
  <c r="Q95" i="34" s="1"/>
  <c r="Q96" i="34" s="1"/>
  <c r="Q97" i="34" s="1"/>
  <c r="Q98" i="34" s="1"/>
  <c r="Q99" i="34" s="1"/>
  <c r="Q100" i="34" s="1"/>
  <c r="Q101" i="34" s="1"/>
  <c r="Q102" i="34" s="1"/>
  <c r="Q103" i="34" s="1"/>
  <c r="Q104" i="34" s="1"/>
  <c r="Q105" i="34" s="1"/>
  <c r="Q106" i="34" s="1"/>
  <c r="Q107" i="34" s="1"/>
  <c r="Q108" i="34" s="1"/>
  <c r="Q109" i="34" s="1"/>
  <c r="Q110" i="34" s="1"/>
  <c r="Q111" i="34" s="1"/>
  <c r="Q112" i="34" s="1"/>
  <c r="Q113" i="34" s="1"/>
  <c r="Q114" i="34" s="1"/>
  <c r="Q115" i="34" s="1"/>
  <c r="Q116" i="34" s="1"/>
  <c r="Q117" i="34" s="1"/>
  <c r="Q118" i="34" s="1"/>
  <c r="Q119" i="34" s="1"/>
  <c r="Q120" i="34" s="1"/>
  <c r="Q121" i="34" s="1"/>
  <c r="Q122" i="34" s="1"/>
  <c r="Q123" i="34" s="1"/>
  <c r="Q124" i="34" s="1"/>
  <c r="Q125" i="34" s="1"/>
  <c r="Q126" i="34" s="1"/>
  <c r="Q127" i="34" s="1"/>
  <c r="Q128" i="34" s="1"/>
  <c r="Q129" i="34" s="1"/>
  <c r="Q130" i="34" s="1"/>
  <c r="Q131" i="34" s="1"/>
  <c r="Q132" i="34" s="1"/>
  <c r="Q133" i="34" s="1"/>
  <c r="Q134" i="34" s="1"/>
  <c r="Q135" i="34" s="1"/>
  <c r="Q136" i="34" s="1"/>
  <c r="Q137" i="34" s="1"/>
  <c r="Q138" i="34" s="1"/>
  <c r="Q139" i="34" s="1"/>
  <c r="Q140" i="34" s="1"/>
  <c r="Q141" i="34" s="1"/>
  <c r="Q142" i="34" s="1"/>
  <c r="Q143" i="34" s="1"/>
  <c r="Q144" i="34" s="1"/>
  <c r="Q145" i="34" s="1"/>
  <c r="Q146" i="34" s="1"/>
  <c r="Q147" i="34" s="1"/>
  <c r="Q148" i="34" s="1"/>
  <c r="Q149" i="34" s="1"/>
  <c r="Q150" i="34" s="1"/>
  <c r="Q151" i="34" s="1"/>
  <c r="Q152" i="34" s="1"/>
  <c r="Q153" i="34" s="1"/>
  <c r="Q154" i="34" s="1"/>
  <c r="Q155" i="34" s="1"/>
  <c r="Q156" i="34" s="1"/>
  <c r="Q157" i="34" s="1"/>
  <c r="Q158" i="34" s="1"/>
  <c r="Q159" i="34" s="1"/>
  <c r="Q160" i="34" s="1"/>
  <c r="Q161" i="34" s="1"/>
  <c r="Q162" i="34" s="1"/>
  <c r="Q163" i="34" s="1"/>
  <c r="Q164" i="34" s="1"/>
  <c r="Q165" i="34" s="1"/>
  <c r="Q166" i="34" s="1"/>
  <c r="Q167" i="34" s="1"/>
  <c r="Q168" i="34" s="1"/>
  <c r="Q169" i="34" s="1"/>
  <c r="Q170" i="34" s="1"/>
  <c r="Q171" i="34" s="1"/>
  <c r="Q172" i="34" s="1"/>
  <c r="Q173" i="34" s="1"/>
  <c r="Q174" i="34" s="1"/>
  <c r="Q175" i="34" s="1"/>
  <c r="Q176" i="34" s="1"/>
  <c r="Q177" i="34" s="1"/>
  <c r="Q178" i="34" s="1"/>
  <c r="Q179" i="34" s="1"/>
  <c r="Q180" i="34" s="1"/>
  <c r="Q181" i="34" s="1"/>
  <c r="Q182" i="34" s="1"/>
  <c r="Q183" i="34" s="1"/>
  <c r="Q184" i="34" s="1"/>
  <c r="Q185" i="34" s="1"/>
  <c r="Q186" i="34" s="1"/>
  <c r="Q187" i="34" s="1"/>
  <c r="Q188" i="34" s="1"/>
  <c r="Q189" i="34" s="1"/>
  <c r="Q190" i="34" s="1"/>
  <c r="Q191" i="34" s="1"/>
  <c r="Q192" i="34" s="1"/>
  <c r="Q193" i="34" s="1"/>
  <c r="Q194" i="34" s="1"/>
  <c r="Q195" i="34" s="1"/>
  <c r="Q196" i="34" s="1"/>
  <c r="Q197" i="34" s="1"/>
  <c r="Q198" i="34" s="1"/>
  <c r="Q199" i="34" s="1"/>
  <c r="Q200" i="34" s="1"/>
  <c r="G18" i="36" l="1"/>
  <c r="O18" i="36" s="1"/>
  <c r="Q18" i="36" s="1"/>
  <c r="M19" i="35"/>
  <c r="I19" i="35" s="1"/>
  <c r="L14" i="34"/>
  <c r="R15" i="34"/>
  <c r="S15" i="34" s="1"/>
  <c r="L15" i="34"/>
  <c r="H18" i="36"/>
  <c r="E19" i="36" s="1" a="1"/>
  <c r="E19" i="36" s="1"/>
  <c r="F19" i="36" s="1" a="1"/>
  <c r="F19" i="36" s="1"/>
  <c r="G18" i="35"/>
  <c r="O18" i="35" s="1"/>
  <c r="N18" i="36" l="1"/>
  <c r="T18" i="36"/>
  <c r="P18" i="36"/>
  <c r="Q18" i="35"/>
  <c r="M19" i="36"/>
  <c r="I19" i="36" s="1"/>
  <c r="G19" i="35"/>
  <c r="O19" i="35" s="1"/>
  <c r="Q19" i="35" s="1"/>
  <c r="H19" i="35"/>
  <c r="E20" i="35" s="1" a="1"/>
  <c r="E20" i="35" s="1"/>
  <c r="F20" i="35" s="1" a="1"/>
  <c r="F20" i="35" s="1"/>
  <c r="S18" i="36"/>
  <c r="AC18" i="36"/>
  <c r="AD18" i="36" s="1"/>
  <c r="AE18" i="36" s="1"/>
  <c r="AF18" i="36" s="1"/>
  <c r="AZ18" i="36" s="1" a="1"/>
  <c r="AZ18" i="36" s="1"/>
  <c r="BQ18" i="36" s="1"/>
  <c r="AU18" i="36" a="1"/>
  <c r="AU18" i="36" s="1"/>
  <c r="AQ18" i="36" a="1"/>
  <c r="AQ18" i="36" s="1"/>
  <c r="BC18" i="36" a="1"/>
  <c r="BC18" i="36" s="1"/>
  <c r="BT18" i="36" s="1"/>
  <c r="AL18" i="36" a="1"/>
  <c r="AL18" i="36" s="1"/>
  <c r="BI18" i="36" s="1"/>
  <c r="AK18" i="36" a="1"/>
  <c r="AK18" i="36" s="1"/>
  <c r="BH18" i="36" s="1"/>
  <c r="P19" i="35"/>
  <c r="P18" i="35"/>
  <c r="N18" i="35"/>
  <c r="G15" i="34"/>
  <c r="M20" i="35" l="1"/>
  <c r="I20" i="35" s="1"/>
  <c r="H19" i="36"/>
  <c r="E20" i="36" s="1" a="1"/>
  <c r="E20" i="36" s="1"/>
  <c r="F20" i="36" s="1" a="1"/>
  <c r="F20" i="36" s="1"/>
  <c r="G19" i="36"/>
  <c r="O19" i="36" s="1"/>
  <c r="N19" i="35"/>
  <c r="AJ18" i="36" a="1"/>
  <c r="AJ18" i="36" s="1"/>
  <c r="BE18" i="36" a="1"/>
  <c r="BE18" i="36" s="1"/>
  <c r="AS18" i="36" a="1"/>
  <c r="AS18" i="36" s="1"/>
  <c r="BB18" i="36" a="1"/>
  <c r="BB18" i="36" s="1"/>
  <c r="BS18" i="36" s="1"/>
  <c r="AG18" i="36" a="1"/>
  <c r="AG18" i="36" s="1"/>
  <c r="AT18" i="36" a="1"/>
  <c r="AT18" i="36" s="1"/>
  <c r="AH18" i="36" a="1"/>
  <c r="AH18" i="36" s="1"/>
  <c r="AM18" i="36" a="1"/>
  <c r="AM18" i="36" s="1"/>
  <c r="AX18" i="36" a="1"/>
  <c r="AX18" i="36" s="1"/>
  <c r="AO18" i="36" a="1"/>
  <c r="AO18" i="36" s="1"/>
  <c r="AY18" i="36" a="1"/>
  <c r="AY18" i="36" s="1"/>
  <c r="BP18" i="36" s="1"/>
  <c r="AI18" i="36" a="1"/>
  <c r="AI18" i="36" s="1"/>
  <c r="AR18" i="36" a="1"/>
  <c r="AR18" i="36" s="1"/>
  <c r="BL18" i="36" s="1"/>
  <c r="BA18" i="36" a="1"/>
  <c r="BA18" i="36" s="1"/>
  <c r="BR18" i="36" s="1"/>
  <c r="AP18" i="36" a="1"/>
  <c r="AP18" i="36" s="1"/>
  <c r="BK18" i="36" s="1"/>
  <c r="AN18" i="36" a="1"/>
  <c r="AN18" i="36" s="1"/>
  <c r="AV18" i="36" a="1"/>
  <c r="AV18" i="36" s="1"/>
  <c r="BD18" i="36" a="1"/>
  <c r="BD18" i="36" s="1"/>
  <c r="AW18" i="36" a="1"/>
  <c r="AW18" i="36" s="1"/>
  <c r="N19" i="36"/>
  <c r="P19" i="36"/>
  <c r="Q19" i="36"/>
  <c r="T19" i="36"/>
  <c r="H15" i="34"/>
  <c r="F15" i="34"/>
  <c r="I15" i="34"/>
  <c r="T15" i="34"/>
  <c r="R16" i="34" s="1"/>
  <c r="S16" i="34" s="1"/>
  <c r="G20" i="35" l="1"/>
  <c r="O20" i="35" s="1"/>
  <c r="P20" i="35" s="1"/>
  <c r="M20" i="36"/>
  <c r="H20" i="36" s="1"/>
  <c r="E21" i="36" s="1" a="1"/>
  <c r="E21" i="36" s="1"/>
  <c r="F21" i="36" s="1" a="1"/>
  <c r="F21" i="36" s="1"/>
  <c r="H20" i="35"/>
  <c r="BM18" i="36"/>
  <c r="BN18" i="36" s="1"/>
  <c r="BU18" i="36"/>
  <c r="BO18" i="36"/>
  <c r="BJ18" i="36"/>
  <c r="BF18" i="36"/>
  <c r="AC19" i="36"/>
  <c r="AD19" i="36" s="1"/>
  <c r="AE19" i="36" s="1"/>
  <c r="AF19" i="36" s="1"/>
  <c r="AS19" i="36" s="1" a="1"/>
  <c r="AS19" i="36" s="1"/>
  <c r="AR19" i="36" a="1"/>
  <c r="AR19" i="36" s="1"/>
  <c r="AP19" i="36" a="1"/>
  <c r="AP19" i="36" s="1"/>
  <c r="BK19" i="36" s="1"/>
  <c r="S19" i="36"/>
  <c r="BB19" i="36" a="1"/>
  <c r="BB19" i="36" s="1"/>
  <c r="BS19" i="36" s="1"/>
  <c r="AM19" i="36" a="1"/>
  <c r="AM19" i="36" s="1"/>
  <c r="G16" i="34"/>
  <c r="G20" i="36" l="1"/>
  <c r="O20" i="36" s="1"/>
  <c r="N20" i="36" s="1"/>
  <c r="N20" i="35"/>
  <c r="Q20" i="35"/>
  <c r="E21" i="35" a="1"/>
  <c r="E21" i="35" s="1"/>
  <c r="F21" i="35" s="1" a="1"/>
  <c r="F21" i="35" s="1"/>
  <c r="M21" i="36"/>
  <c r="H21" i="36" s="1"/>
  <c r="E22" i="36" s="1" a="1"/>
  <c r="E22" i="36" s="1"/>
  <c r="F22" i="36" s="1" a="1"/>
  <c r="F22" i="36" s="1"/>
  <c r="I20" i="36"/>
  <c r="AL19" i="36" a="1"/>
  <c r="AL19" i="36" s="1"/>
  <c r="BI19" i="36" s="1"/>
  <c r="AN19" i="36" a="1"/>
  <c r="AN19" i="36" s="1"/>
  <c r="AY19" i="36" a="1"/>
  <c r="AY19" i="36" s="1"/>
  <c r="BP19" i="36" s="1"/>
  <c r="BA19" i="36" a="1"/>
  <c r="BA19" i="36" s="1"/>
  <c r="BR19" i="36" s="1"/>
  <c r="AU19" i="36" a="1"/>
  <c r="AU19" i="36" s="1"/>
  <c r="BC19" i="36" a="1"/>
  <c r="BC19" i="36" s="1"/>
  <c r="BT19" i="36" s="1"/>
  <c r="AJ19" i="36" a="1"/>
  <c r="AJ19" i="36" s="1"/>
  <c r="AT19" i="36" a="1"/>
  <c r="AT19" i="36" s="1"/>
  <c r="BD19" i="36" a="1"/>
  <c r="BD19" i="36" s="1"/>
  <c r="AH19" i="36" a="1"/>
  <c r="AH19" i="36" s="1"/>
  <c r="AQ19" i="36" a="1"/>
  <c r="AQ19" i="36" s="1"/>
  <c r="BL19" i="36" s="1"/>
  <c r="AZ19" i="36" a="1"/>
  <c r="AZ19" i="36" s="1"/>
  <c r="BQ19" i="36" s="1"/>
  <c r="AG19" i="36" a="1"/>
  <c r="AG19" i="36" s="1"/>
  <c r="AO19" i="36" a="1"/>
  <c r="AO19" i="36" s="1"/>
  <c r="AW19" i="36" a="1"/>
  <c r="AW19" i="36" s="1"/>
  <c r="BE19" i="36" a="1"/>
  <c r="BE19" i="36" s="1"/>
  <c r="AV19" i="36" a="1"/>
  <c r="AV19" i="36" s="1"/>
  <c r="AK19" i="36" a="1"/>
  <c r="AK19" i="36" s="1"/>
  <c r="BH19" i="36" s="1"/>
  <c r="Z18" i="36"/>
  <c r="X18" i="36" s="1"/>
  <c r="BG18" i="36"/>
  <c r="W18" i="36"/>
  <c r="AX19" i="36" a="1"/>
  <c r="AX19" i="36" s="1"/>
  <c r="AI19" i="36" a="1"/>
  <c r="AI19" i="36" s="1"/>
  <c r="G21" i="36"/>
  <c r="O21" i="36" s="1"/>
  <c r="I16" i="34"/>
  <c r="F16" i="34"/>
  <c r="H16" i="34"/>
  <c r="T16" i="34"/>
  <c r="R17" i="34" s="1"/>
  <c r="S17" i="34" s="1"/>
  <c r="T20" i="36" l="1"/>
  <c r="AC20" i="36" s="1"/>
  <c r="AD20" i="36" s="1"/>
  <c r="AE20" i="36" s="1"/>
  <c r="AF20" i="36" s="1"/>
  <c r="AM20" i="36" s="1" a="1"/>
  <c r="AM20" i="36" s="1"/>
  <c r="Q20" i="36"/>
  <c r="P20" i="36"/>
  <c r="I21" i="36"/>
  <c r="M22" i="36"/>
  <c r="I22" i="36" s="1"/>
  <c r="M21" i="35"/>
  <c r="H21" i="35" s="1"/>
  <c r="BJ19" i="36"/>
  <c r="BM19" i="36"/>
  <c r="BN19" i="36" s="1"/>
  <c r="BO19" i="36"/>
  <c r="BU19" i="36"/>
  <c r="BF19" i="36"/>
  <c r="V18" i="36"/>
  <c r="AB18" i="36"/>
  <c r="AA18" i="36"/>
  <c r="Y18" i="36"/>
  <c r="T21" i="36"/>
  <c r="Q21" i="36"/>
  <c r="P21" i="36"/>
  <c r="N21" i="36"/>
  <c r="G17" i="34"/>
  <c r="AN20" i="36" l="1" a="1"/>
  <c r="AN20" i="36" s="1"/>
  <c r="AR20" i="36" a="1"/>
  <c r="AR20" i="36" s="1"/>
  <c r="AS20" i="36" a="1"/>
  <c r="AS20" i="36" s="1"/>
  <c r="AI20" i="36" a="1"/>
  <c r="AI20" i="36" s="1"/>
  <c r="AG20" i="36" a="1"/>
  <c r="AG20" i="36" s="1"/>
  <c r="H22" i="36"/>
  <c r="E23" i="36" s="1" a="1"/>
  <c r="E23" i="36" s="1"/>
  <c r="F23" i="36" s="1" a="1"/>
  <c r="F23" i="36" s="1"/>
  <c r="BB20" i="36" a="1"/>
  <c r="BB20" i="36" s="1"/>
  <c r="BS20" i="36" s="1"/>
  <c r="BA20" i="36" a="1"/>
  <c r="BA20" i="36" s="1"/>
  <c r="BR20" i="36" s="1"/>
  <c r="AZ20" i="36" a="1"/>
  <c r="AZ20" i="36" s="1"/>
  <c r="BQ20" i="36" s="1"/>
  <c r="AW20" i="36" a="1"/>
  <c r="AW20" i="36" s="1"/>
  <c r="AH20" i="36" a="1"/>
  <c r="AH20" i="36" s="1"/>
  <c r="BC20" i="36" a="1"/>
  <c r="BC20" i="36" s="1"/>
  <c r="BT20" i="36" s="1"/>
  <c r="AY20" i="36" a="1"/>
  <c r="AY20" i="36" s="1"/>
  <c r="BP20" i="36" s="1"/>
  <c r="AJ20" i="36" a="1"/>
  <c r="AJ20" i="36" s="1"/>
  <c r="AO20" i="36" a="1"/>
  <c r="AO20" i="36" s="1"/>
  <c r="AP20" i="36" a="1"/>
  <c r="AP20" i="36" s="1"/>
  <c r="BK20" i="36" s="1"/>
  <c r="AL20" i="36" a="1"/>
  <c r="AL20" i="36" s="1"/>
  <c r="BI20" i="36" s="1"/>
  <c r="AQ20" i="36" a="1"/>
  <c r="AQ20" i="36" s="1"/>
  <c r="BL20" i="36" s="1"/>
  <c r="S20" i="36"/>
  <c r="AV20" i="36" a="1"/>
  <c r="AV20" i="36" s="1"/>
  <c r="BE20" i="36" a="1"/>
  <c r="BE20" i="36" s="1"/>
  <c r="AK20" i="36" a="1"/>
  <c r="AK20" i="36" s="1"/>
  <c r="BH20" i="36" s="1"/>
  <c r="BD20" i="36" a="1"/>
  <c r="BD20" i="36" s="1"/>
  <c r="AT20" i="36" a="1"/>
  <c r="AT20" i="36" s="1"/>
  <c r="AX20" i="36" a="1"/>
  <c r="AX20" i="36" s="1"/>
  <c r="AU20" i="36" a="1"/>
  <c r="AU20" i="36" s="1"/>
  <c r="G21" i="35"/>
  <c r="O21" i="35" s="1"/>
  <c r="M23" i="36"/>
  <c r="I23" i="36" s="1"/>
  <c r="I21" i="35"/>
  <c r="E22" i="35" a="1"/>
  <c r="E22" i="35" s="1"/>
  <c r="F22" i="35" s="1" a="1"/>
  <c r="F22" i="35" s="1"/>
  <c r="G22" i="36"/>
  <c r="O22" i="36" s="1"/>
  <c r="W19" i="36"/>
  <c r="V19" i="36" s="1"/>
  <c r="Z19" i="36"/>
  <c r="X19" i="36" s="1"/>
  <c r="BG19" i="36"/>
  <c r="S21" i="36"/>
  <c r="AC21" i="36"/>
  <c r="AD21" i="36" s="1"/>
  <c r="AE21" i="36" s="1"/>
  <c r="AF21" i="36" s="1"/>
  <c r="BE21" i="36" s="1" a="1"/>
  <c r="BE21" i="36" s="1"/>
  <c r="F17" i="34"/>
  <c r="I17" i="34"/>
  <c r="H17" i="34"/>
  <c r="T17" i="34"/>
  <c r="R18" i="34" s="1"/>
  <c r="S18" i="34" s="1"/>
  <c r="BJ20" i="36" l="1"/>
  <c r="BF20" i="36"/>
  <c r="BG20" i="36" s="1"/>
  <c r="BM20" i="36"/>
  <c r="BN20" i="36" s="1"/>
  <c r="BO20" i="36"/>
  <c r="BU20" i="36"/>
  <c r="P22" i="36"/>
  <c r="N22" i="36"/>
  <c r="T22" i="36"/>
  <c r="Q22" i="36"/>
  <c r="M22" i="35"/>
  <c r="I22" i="35" s="1"/>
  <c r="P21" i="35"/>
  <c r="Q21" i="35"/>
  <c r="N21" i="35"/>
  <c r="H23" i="36"/>
  <c r="G23" i="36"/>
  <c r="O23" i="36" s="1"/>
  <c r="Q23" i="36" s="1"/>
  <c r="AJ21" i="36" a="1"/>
  <c r="AJ21" i="36" s="1"/>
  <c r="AL21" i="36" a="1"/>
  <c r="AL21" i="36" s="1"/>
  <c r="BI21" i="36" s="1"/>
  <c r="AS21" i="36" a="1"/>
  <c r="AS21" i="36" s="1"/>
  <c r="AM21" i="36" a="1"/>
  <c r="AM21" i="36" s="1"/>
  <c r="Y19" i="36"/>
  <c r="AB19" i="36" s="1"/>
  <c r="AA19" i="36"/>
  <c r="BA21" i="36" a="1"/>
  <c r="BA21" i="36" s="1"/>
  <c r="BR21" i="36" s="1"/>
  <c r="AI21" i="36" a="1"/>
  <c r="AI21" i="36" s="1"/>
  <c r="AO21" i="36" a="1"/>
  <c r="AO21" i="36" s="1"/>
  <c r="AQ21" i="36" a="1"/>
  <c r="AQ21" i="36" s="1"/>
  <c r="AG21" i="36" a="1"/>
  <c r="AG21" i="36" s="1"/>
  <c r="AR21" i="36" a="1"/>
  <c r="AR21" i="36" s="1"/>
  <c r="AX21" i="36" a="1"/>
  <c r="AX21" i="36" s="1"/>
  <c r="BB21" i="36" a="1"/>
  <c r="BB21" i="36" s="1"/>
  <c r="BS21" i="36" s="1"/>
  <c r="AY21" i="36" a="1"/>
  <c r="AY21" i="36" s="1"/>
  <c r="BP21" i="36" s="1"/>
  <c r="AK21" i="36" a="1"/>
  <c r="AK21" i="36" s="1"/>
  <c r="BH21" i="36" s="1"/>
  <c r="BC21" i="36" a="1"/>
  <c r="BC21" i="36" s="1"/>
  <c r="BT21" i="36" s="1"/>
  <c r="AP21" i="36" a="1"/>
  <c r="AP21" i="36" s="1"/>
  <c r="BK21" i="36" s="1"/>
  <c r="AH21" i="36" a="1"/>
  <c r="AH21" i="36" s="1"/>
  <c r="AV21" i="36" a="1"/>
  <c r="AV21" i="36" s="1"/>
  <c r="AU21" i="36" a="1"/>
  <c r="AU21" i="36" s="1"/>
  <c r="AT21" i="36" a="1"/>
  <c r="AT21" i="36" s="1"/>
  <c r="AZ21" i="36" a="1"/>
  <c r="AZ21" i="36" s="1"/>
  <c r="BQ21" i="36" s="1"/>
  <c r="AN21" i="36" a="1"/>
  <c r="AN21" i="36" s="1"/>
  <c r="AW21" i="36" a="1"/>
  <c r="AW21" i="36" s="1"/>
  <c r="BD21" i="36" a="1"/>
  <c r="BD21" i="36" s="1"/>
  <c r="BU21" i="36" s="1"/>
  <c r="G18" i="34"/>
  <c r="Y20" i="36" l="1"/>
  <c r="AA20" i="36"/>
  <c r="W20" i="36"/>
  <c r="AB20" i="36" s="1"/>
  <c r="Z20" i="36"/>
  <c r="X20" i="36" s="1"/>
  <c r="E24" i="36" a="1"/>
  <c r="E24" i="36" s="1"/>
  <c r="F24" i="36" s="1" a="1"/>
  <c r="F24" i="36" s="1"/>
  <c r="P23" i="36"/>
  <c r="N23" i="36"/>
  <c r="T23" i="36"/>
  <c r="AC23" i="36" s="1"/>
  <c r="AD23" i="36" s="1"/>
  <c r="AE23" i="36" s="1"/>
  <c r="AF23" i="36" s="1"/>
  <c r="BB23" i="36" s="1" a="1"/>
  <c r="BB23" i="36" s="1"/>
  <c r="BS23" i="36" s="1"/>
  <c r="H22" i="35"/>
  <c r="E23" i="35" s="1" a="1"/>
  <c r="E23" i="35" s="1"/>
  <c r="F23" i="35" s="1" a="1"/>
  <c r="F23" i="35" s="1"/>
  <c r="G22" i="35"/>
  <c r="O22" i="35" s="1"/>
  <c r="S22" i="36"/>
  <c r="AC22" i="36"/>
  <c r="AD22" i="36" s="1"/>
  <c r="AE22" i="36" s="1"/>
  <c r="AF22" i="36" s="1"/>
  <c r="AS22" i="36" a="1"/>
  <c r="AS22" i="36" s="1"/>
  <c r="AN22" i="36" a="1"/>
  <c r="AN22" i="36" s="1"/>
  <c r="BJ21" i="36"/>
  <c r="BM21" i="36"/>
  <c r="BN21" i="36" s="1"/>
  <c r="BL21" i="36"/>
  <c r="BO21" i="36"/>
  <c r="BF21" i="36"/>
  <c r="H18" i="34"/>
  <c r="F18" i="34"/>
  <c r="I18" i="34"/>
  <c r="T18" i="34"/>
  <c r="R19" i="34" s="1"/>
  <c r="S19" i="34" s="1"/>
  <c r="AY23" i="36" l="1" a="1"/>
  <c r="AY23" i="36" s="1"/>
  <c r="BP23" i="36" s="1"/>
  <c r="AP23" i="36" a="1"/>
  <c r="AP23" i="36" s="1"/>
  <c r="BK23" i="36" s="1"/>
  <c r="AM23" i="36" a="1"/>
  <c r="AM23" i="36" s="1"/>
  <c r="AL23" i="36" a="1"/>
  <c r="AL23" i="36" s="1"/>
  <c r="BI23" i="36" s="1"/>
  <c r="BE23" i="36" a="1"/>
  <c r="BE23" i="36" s="1"/>
  <c r="V20" i="36"/>
  <c r="S23" i="36"/>
  <c r="AW23" i="36" a="1"/>
  <c r="AW23" i="36" s="1"/>
  <c r="AH23" i="36" a="1"/>
  <c r="AH23" i="36" s="1"/>
  <c r="AG23" i="36" a="1"/>
  <c r="AG23" i="36" s="1"/>
  <c r="AX23" i="36" a="1"/>
  <c r="AX23" i="36" s="1"/>
  <c r="AV23" i="36" a="1"/>
  <c r="AV23" i="36" s="1"/>
  <c r="AQ23" i="36" a="1"/>
  <c r="AQ23" i="36" s="1"/>
  <c r="AO23" i="36" a="1"/>
  <c r="AO23" i="36" s="1"/>
  <c r="AS23" i="36" a="1"/>
  <c r="AS23" i="36" s="1"/>
  <c r="AT23" i="36" a="1"/>
  <c r="AT23" i="36" s="1"/>
  <c r="AN23" i="36" a="1"/>
  <c r="AN23" i="36" s="1"/>
  <c r="BJ23" i="36" s="1"/>
  <c r="AI23" i="36" a="1"/>
  <c r="AI23" i="36" s="1"/>
  <c r="BF23" i="36" s="1"/>
  <c r="AZ23" i="36" a="1"/>
  <c r="AZ23" i="36" s="1"/>
  <c r="BQ23" i="36" s="1"/>
  <c r="AJ23" i="36" a="1"/>
  <c r="AJ23" i="36" s="1"/>
  <c r="BA23" i="36" a="1"/>
  <c r="BA23" i="36" s="1"/>
  <c r="BR23" i="36" s="1"/>
  <c r="AU23" i="36" a="1"/>
  <c r="AU23" i="36" s="1"/>
  <c r="BC23" i="36" a="1"/>
  <c r="BC23" i="36" s="1"/>
  <c r="BT23" i="36" s="1"/>
  <c r="BD23" i="36" a="1"/>
  <c r="BD23" i="36" s="1"/>
  <c r="BU23" i="36" s="1"/>
  <c r="BE22" i="36" a="1"/>
  <c r="BE22" i="36" s="1"/>
  <c r="AX22" i="36" a="1"/>
  <c r="AX22" i="36" s="1"/>
  <c r="AT22" i="36" a="1"/>
  <c r="AT22" i="36" s="1"/>
  <c r="AK22" i="36" a="1"/>
  <c r="AK22" i="36" s="1"/>
  <c r="BH22" i="36" s="1"/>
  <c r="AI22" i="36" a="1"/>
  <c r="AI22" i="36" s="1"/>
  <c r="AQ22" i="36" a="1"/>
  <c r="AQ22" i="36" s="1"/>
  <c r="AU22" i="36" a="1"/>
  <c r="AU22" i="36" s="1"/>
  <c r="AG22" i="36" a="1"/>
  <c r="AG22" i="36" s="1"/>
  <c r="AM22" i="36" a="1"/>
  <c r="AM22" i="36" s="1"/>
  <c r="BA22" i="36" a="1"/>
  <c r="BA22" i="36" s="1"/>
  <c r="BR22" i="36" s="1"/>
  <c r="AH22" i="36" a="1"/>
  <c r="AH22" i="36" s="1"/>
  <c r="AL22" i="36" a="1"/>
  <c r="AL22" i="36" s="1"/>
  <c r="BI22" i="36" s="1"/>
  <c r="AY22" i="36" a="1"/>
  <c r="AY22" i="36" s="1"/>
  <c r="BP22" i="36" s="1"/>
  <c r="AV22" i="36" a="1"/>
  <c r="AV22" i="36" s="1"/>
  <c r="AJ22" i="36" a="1"/>
  <c r="AJ22" i="36" s="1"/>
  <c r="BD22" i="36" a="1"/>
  <c r="BD22" i="36" s="1"/>
  <c r="AW22" i="36" a="1"/>
  <c r="AW22" i="36" s="1"/>
  <c r="BB22" i="36" a="1"/>
  <c r="BB22" i="36" s="1"/>
  <c r="BS22" i="36" s="1"/>
  <c r="AR22" i="36" a="1"/>
  <c r="AR22" i="36" s="1"/>
  <c r="AZ22" i="36" a="1"/>
  <c r="AZ22" i="36" s="1"/>
  <c r="BQ22" i="36" s="1"/>
  <c r="BC22" i="36" a="1"/>
  <c r="BC22" i="36" s="1"/>
  <c r="BT22" i="36" s="1"/>
  <c r="AO22" i="36" a="1"/>
  <c r="AO22" i="36" s="1"/>
  <c r="AP22" i="36" a="1"/>
  <c r="AP22" i="36" s="1"/>
  <c r="BK22" i="36" s="1"/>
  <c r="P22" i="35"/>
  <c r="N22" i="35"/>
  <c r="Q22" i="35"/>
  <c r="M23" i="35"/>
  <c r="I23" i="35" s="1"/>
  <c r="M24" i="36"/>
  <c r="I24" i="36" s="1"/>
  <c r="AK23" i="36" a="1"/>
  <c r="AK23" i="36" s="1"/>
  <c r="BH23" i="36" s="1"/>
  <c r="AR23" i="36" a="1"/>
  <c r="AR23" i="36" s="1"/>
  <c r="BL23" i="36" s="1"/>
  <c r="BM23" i="36"/>
  <c r="BN23" i="36" s="1"/>
  <c r="BO23" i="36"/>
  <c r="W21" i="36"/>
  <c r="Z21" i="36"/>
  <c r="X21" i="36" s="1"/>
  <c r="BG21" i="36"/>
  <c r="G19" i="34"/>
  <c r="BG23" i="36" l="1"/>
  <c r="Y23" i="36" s="1"/>
  <c r="H24" i="36"/>
  <c r="E25" i="36" s="1" a="1"/>
  <c r="E25" i="36" s="1"/>
  <c r="F25" i="36" s="1" a="1"/>
  <c r="F25" i="36" s="1"/>
  <c r="M25" i="36" s="1"/>
  <c r="I25" i="36" s="1"/>
  <c r="G24" i="36"/>
  <c r="O24" i="36" s="1"/>
  <c r="Q24" i="36" s="1"/>
  <c r="G23" i="35"/>
  <c r="O23" i="35" s="1"/>
  <c r="H23" i="35"/>
  <c r="E24" i="35" s="1" a="1"/>
  <c r="E24" i="35" s="1"/>
  <c r="F24" i="35" s="1" a="1"/>
  <c r="F24" i="35" s="1"/>
  <c r="M24" i="35" s="1"/>
  <c r="G24" i="35" s="1"/>
  <c r="O24" i="35" s="1"/>
  <c r="BM22" i="36"/>
  <c r="BN22" i="36" s="1"/>
  <c r="BF22" i="36"/>
  <c r="BG22" i="36" s="1"/>
  <c r="Q23" i="35"/>
  <c r="N23" i="35"/>
  <c r="P23" i="35"/>
  <c r="BJ22" i="36"/>
  <c r="BL22" i="36"/>
  <c r="BO22" i="36"/>
  <c r="T24" i="36"/>
  <c r="P24" i="36"/>
  <c r="N24" i="36"/>
  <c r="BU22" i="36"/>
  <c r="Z23" i="36"/>
  <c r="X23" i="36" s="1"/>
  <c r="W23" i="36"/>
  <c r="V23" i="36" s="1"/>
  <c r="Y21" i="36"/>
  <c r="AA21" i="36"/>
  <c r="V21" i="36"/>
  <c r="AB21" i="36"/>
  <c r="I19" i="34"/>
  <c r="H19" i="34"/>
  <c r="F19" i="34"/>
  <c r="T19" i="34"/>
  <c r="R20" i="34" s="1"/>
  <c r="S20" i="34" s="1"/>
  <c r="AA23" i="36" l="1"/>
  <c r="AA22" i="36"/>
  <c r="AB23" i="36"/>
  <c r="G25" i="36"/>
  <c r="O25" i="36" s="1"/>
  <c r="N25" i="36" s="1"/>
  <c r="I24" i="35"/>
  <c r="H24" i="35"/>
  <c r="E25" i="35" s="1" a="1"/>
  <c r="E25" i="35" s="1"/>
  <c r="F25" i="35" s="1" a="1"/>
  <c r="F25" i="35" s="1"/>
  <c r="M25" i="35" s="1"/>
  <c r="I25" i="35" s="1"/>
  <c r="W22" i="36"/>
  <c r="V22" i="36" s="1"/>
  <c r="Y22" i="36"/>
  <c r="Z22" i="36"/>
  <c r="X22" i="36" s="1"/>
  <c r="H25" i="36"/>
  <c r="E26" i="36" s="1" a="1"/>
  <c r="E26" i="36" s="1"/>
  <c r="F26" i="36" s="1" a="1"/>
  <c r="F26" i="36" s="1"/>
  <c r="M26" i="36" s="1"/>
  <c r="G26" i="36" s="1"/>
  <c r="O26" i="36" s="1"/>
  <c r="Q24" i="35"/>
  <c r="P24" i="35"/>
  <c r="N24" i="35"/>
  <c r="AC24" i="36"/>
  <c r="AD24" i="36" s="1"/>
  <c r="AE24" i="36" s="1"/>
  <c r="AF24" i="36" s="1"/>
  <c r="AR24" i="36" a="1"/>
  <c r="AR24" i="36" s="1"/>
  <c r="AH24" i="36" a="1"/>
  <c r="AH24" i="36" s="1"/>
  <c r="AQ24" i="36" a="1"/>
  <c r="AQ24" i="36" s="1"/>
  <c r="AU24" i="36" a="1"/>
  <c r="AU24" i="36" s="1"/>
  <c r="S24" i="36"/>
  <c r="G20" i="34"/>
  <c r="BL24" i="36" l="1"/>
  <c r="T25" i="36"/>
  <c r="Q25" i="36"/>
  <c r="P25" i="36"/>
  <c r="H25" i="35"/>
  <c r="E26" i="35" s="1" a="1"/>
  <c r="E26" i="35" s="1"/>
  <c r="F26" i="35" s="1" a="1"/>
  <c r="F26" i="35" s="1"/>
  <c r="AB22" i="36"/>
  <c r="G25" i="35"/>
  <c r="O25" i="35" s="1"/>
  <c r="Q26" i="36"/>
  <c r="T26" i="36"/>
  <c r="N26" i="36"/>
  <c r="P26" i="36"/>
  <c r="AV24" i="36" a="1"/>
  <c r="AV24" i="36" s="1"/>
  <c r="BD24" i="36" a="1"/>
  <c r="BD24" i="36" s="1"/>
  <c r="AL24" i="36" a="1"/>
  <c r="AL24" i="36" s="1"/>
  <c r="BI24" i="36" s="1"/>
  <c r="AJ24" i="36" a="1"/>
  <c r="AJ24" i="36" s="1"/>
  <c r="AT24" i="36" a="1"/>
  <c r="AT24" i="36" s="1"/>
  <c r="BB24" i="36" a="1"/>
  <c r="BB24" i="36" s="1"/>
  <c r="BS24" i="36" s="1"/>
  <c r="AM24" i="36" a="1"/>
  <c r="AM24" i="36" s="1"/>
  <c r="AS24" i="36" a="1"/>
  <c r="AS24" i="36" s="1"/>
  <c r="BC24" i="36" a="1"/>
  <c r="BC24" i="36" s="1"/>
  <c r="BT24" i="36" s="1"/>
  <c r="AZ24" i="36" a="1"/>
  <c r="AZ24" i="36" s="1"/>
  <c r="BQ24" i="36" s="1"/>
  <c r="AK24" i="36" a="1"/>
  <c r="AK24" i="36" s="1"/>
  <c r="BH24" i="36" s="1"/>
  <c r="AX24" i="36" a="1"/>
  <c r="AX24" i="36" s="1"/>
  <c r="AP24" i="36" a="1"/>
  <c r="AP24" i="36" s="1"/>
  <c r="BK24" i="36" s="1"/>
  <c r="BA24" i="36" a="1"/>
  <c r="BA24" i="36" s="1"/>
  <c r="BR24" i="36" s="1"/>
  <c r="BE24" i="36" a="1"/>
  <c r="BE24" i="36" s="1"/>
  <c r="AG24" i="36" a="1"/>
  <c r="AG24" i="36" s="1"/>
  <c r="AO24" i="36" a="1"/>
  <c r="AO24" i="36" s="1"/>
  <c r="AW24" i="36" a="1"/>
  <c r="AW24" i="36" s="1"/>
  <c r="AY24" i="36" a="1"/>
  <c r="AY24" i="36" s="1"/>
  <c r="BP24" i="36" s="1"/>
  <c r="AI24" i="36" a="1"/>
  <c r="AI24" i="36" s="1"/>
  <c r="AN24" i="36" a="1"/>
  <c r="AN24" i="36" s="1"/>
  <c r="I26" i="36"/>
  <c r="AC25" i="36"/>
  <c r="AD25" i="36" s="1"/>
  <c r="AE25" i="36" s="1"/>
  <c r="AF25" i="36" s="1"/>
  <c r="AQ25" i="36" a="1"/>
  <c r="AQ25" i="36" s="1"/>
  <c r="AH25" i="36" a="1"/>
  <c r="AH25" i="36" s="1"/>
  <c r="BA25" i="36" a="1"/>
  <c r="BA25" i="36" s="1"/>
  <c r="BR25" i="36" s="1"/>
  <c r="BE25" i="36" a="1"/>
  <c r="BE25" i="36" s="1"/>
  <c r="S25" i="36"/>
  <c r="AT25" i="36" a="1"/>
  <c r="AT25" i="36" s="1"/>
  <c r="AW25" i="36" a="1"/>
  <c r="AW25" i="36" s="1"/>
  <c r="AK25" i="36" a="1"/>
  <c r="AK25" i="36" s="1"/>
  <c r="BH25" i="36" s="1"/>
  <c r="P25" i="35"/>
  <c r="N25" i="35"/>
  <c r="Q25" i="35"/>
  <c r="M26" i="35"/>
  <c r="G26" i="35" s="1"/>
  <c r="O26" i="35" s="1"/>
  <c r="H26" i="35"/>
  <c r="E27" i="35" s="1" a="1"/>
  <c r="E27" i="35" s="1"/>
  <c r="F27" i="35" s="1" a="1"/>
  <c r="F27" i="35" s="1"/>
  <c r="BB25" i="36" a="1"/>
  <c r="BB25" i="36" s="1"/>
  <c r="BS25" i="36" s="1"/>
  <c r="AV25" i="36" a="1"/>
  <c r="AV25" i="36" s="1"/>
  <c r="AY25" i="36" a="1"/>
  <c r="AY25" i="36" s="1"/>
  <c r="BP25" i="36" s="1"/>
  <c r="H26" i="36"/>
  <c r="H20" i="34"/>
  <c r="F20" i="34"/>
  <c r="I20" i="34"/>
  <c r="T20" i="34"/>
  <c r="R21" i="34" s="1"/>
  <c r="S21" i="34" s="1"/>
  <c r="BM24" i="36" l="1"/>
  <c r="I26" i="35"/>
  <c r="N26" i="35"/>
  <c r="Q26" i="35"/>
  <c r="P26" i="35"/>
  <c r="E27" i="36" a="1"/>
  <c r="E27" i="36" s="1"/>
  <c r="F27" i="36" s="1" a="1"/>
  <c r="F27" i="36" s="1"/>
  <c r="BN24" i="36"/>
  <c r="AP25" i="36" a="1"/>
  <c r="AP25" i="36" s="1"/>
  <c r="BK25" i="36" s="1"/>
  <c r="BC25" i="36" a="1"/>
  <c r="BC25" i="36" s="1"/>
  <c r="BT25" i="36" s="1"/>
  <c r="AZ25" i="36" a="1"/>
  <c r="AZ25" i="36" s="1"/>
  <c r="BQ25" i="36" s="1"/>
  <c r="AR25" i="36" a="1"/>
  <c r="AR25" i="36" s="1"/>
  <c r="BL25" i="36" s="1"/>
  <c r="AN25" i="36" a="1"/>
  <c r="AN25" i="36" s="1"/>
  <c r="AO25" i="36" a="1"/>
  <c r="AO25" i="36" s="1"/>
  <c r="AJ25" i="36" a="1"/>
  <c r="AJ25" i="36" s="1"/>
  <c r="AL25" i="36" a="1"/>
  <c r="AL25" i="36" s="1"/>
  <c r="BI25" i="36" s="1"/>
  <c r="AG25" i="36" a="1"/>
  <c r="AG25" i="36" s="1"/>
  <c r="AU25" i="36" a="1"/>
  <c r="AU25" i="36" s="1"/>
  <c r="BD25" i="36" a="1"/>
  <c r="BD25" i="36" s="1"/>
  <c r="BU25" i="36" s="1"/>
  <c r="AI25" i="36" a="1"/>
  <c r="AI25" i="36" s="1"/>
  <c r="AM25" i="36" a="1"/>
  <c r="AM25" i="36" s="1"/>
  <c r="BJ24" i="36"/>
  <c r="M27" i="35"/>
  <c r="I27" i="35" s="1"/>
  <c r="AS25" i="36" a="1"/>
  <c r="AS25" i="36" s="1"/>
  <c r="BM25" i="36" s="1"/>
  <c r="BN25" i="36" s="1"/>
  <c r="BF24" i="36"/>
  <c r="BU24" i="36"/>
  <c r="S26" i="36"/>
  <c r="AC26" i="36"/>
  <c r="AD26" i="36" s="1"/>
  <c r="AE26" i="36" s="1"/>
  <c r="AF26" i="36" s="1"/>
  <c r="AS26" i="36" s="1" a="1"/>
  <c r="AS26" i="36" s="1"/>
  <c r="AM26" i="36" a="1"/>
  <c r="AM26" i="36" s="1"/>
  <c r="AT26" i="36" a="1"/>
  <c r="AT26" i="36" s="1"/>
  <c r="BD26" i="36" a="1"/>
  <c r="BD26" i="36" s="1"/>
  <c r="AI26" i="36" a="1"/>
  <c r="AI26" i="36" s="1"/>
  <c r="BC26" i="36" a="1"/>
  <c r="BC26" i="36" s="1"/>
  <c r="BT26" i="36" s="1"/>
  <c r="AJ26" i="36" a="1"/>
  <c r="AJ26" i="36" s="1"/>
  <c r="AH26" i="36" a="1"/>
  <c r="AH26" i="36" s="1"/>
  <c r="AY26" i="36" a="1"/>
  <c r="AY26" i="36" s="1"/>
  <c r="BP26" i="36" s="1"/>
  <c r="AZ26" i="36" a="1"/>
  <c r="AZ26" i="36" s="1"/>
  <c r="BQ26" i="36" s="1"/>
  <c r="AX25" i="36" a="1"/>
  <c r="AX25" i="36" s="1"/>
  <c r="BO25" i="36" s="1"/>
  <c r="BO24" i="36"/>
  <c r="G21" i="34"/>
  <c r="BF25" i="36" l="1"/>
  <c r="BG25" i="36" s="1"/>
  <c r="BA26" i="36" a="1"/>
  <c r="BA26" i="36" s="1"/>
  <c r="BR26" i="36" s="1"/>
  <c r="AW26" i="36" a="1"/>
  <c r="AW26" i="36" s="1"/>
  <c r="AV26" i="36" a="1"/>
  <c r="AV26" i="36" s="1"/>
  <c r="AQ26" i="36" a="1"/>
  <c r="AQ26" i="36" s="1"/>
  <c r="AG26" i="36" a="1"/>
  <c r="AG26" i="36" s="1"/>
  <c r="BF26" i="36" s="1"/>
  <c r="BG26" i="36" s="1"/>
  <c r="AL26" i="36" a="1"/>
  <c r="AL26" i="36" s="1"/>
  <c r="BI26" i="36" s="1"/>
  <c r="AX26" i="36" a="1"/>
  <c r="AX26" i="36" s="1"/>
  <c r="AN26" i="36" a="1"/>
  <c r="AN26" i="36" s="1"/>
  <c r="AP26" i="36" a="1"/>
  <c r="AP26" i="36" s="1"/>
  <c r="BK26" i="36" s="1"/>
  <c r="BB26" i="36" a="1"/>
  <c r="BB26" i="36" s="1"/>
  <c r="BS26" i="36" s="1"/>
  <c r="BE26" i="36" a="1"/>
  <c r="BE26" i="36" s="1"/>
  <c r="BU26" i="36" s="1"/>
  <c r="AR26" i="36" a="1"/>
  <c r="AR26" i="36" s="1"/>
  <c r="BG24" i="36"/>
  <c r="Z24" i="36"/>
  <c r="X24" i="36" s="1"/>
  <c r="W24" i="36"/>
  <c r="AO26" i="36" a="1"/>
  <c r="AO26" i="36" s="1"/>
  <c r="AK26" i="36" a="1"/>
  <c r="AK26" i="36" s="1"/>
  <c r="BH26" i="36" s="1"/>
  <c r="H27" i="35"/>
  <c r="E28" i="35" s="1" a="1"/>
  <c r="E28" i="35" s="1"/>
  <c r="F28" i="35" s="1" a="1"/>
  <c r="F28" i="35" s="1"/>
  <c r="G27" i="35"/>
  <c r="O27" i="35" s="1"/>
  <c r="M27" i="36"/>
  <c r="H27" i="36" s="1"/>
  <c r="E28" i="36" s="1" a="1"/>
  <c r="E28" i="36" s="1"/>
  <c r="F28" i="36" s="1" a="1"/>
  <c r="F28" i="36" s="1"/>
  <c r="AU26" i="36" a="1"/>
  <c r="AU26" i="36" s="1"/>
  <c r="BM26" i="36" s="1"/>
  <c r="BN26" i="36" s="1"/>
  <c r="BJ25" i="36"/>
  <c r="I21" i="34"/>
  <c r="H21" i="34"/>
  <c r="F21" i="34"/>
  <c r="T21" i="34"/>
  <c r="R22" i="34" s="1"/>
  <c r="S22" i="34" s="1"/>
  <c r="BL26" i="36" l="1"/>
  <c r="W26" i="36" s="1"/>
  <c r="BO26" i="36"/>
  <c r="BJ26" i="36"/>
  <c r="M28" i="36"/>
  <c r="I28" i="36" s="1"/>
  <c r="AA26" i="36"/>
  <c r="Y26" i="36"/>
  <c r="G27" i="36"/>
  <c r="O27" i="36" s="1"/>
  <c r="P27" i="35"/>
  <c r="Q27" i="35"/>
  <c r="N27" i="35"/>
  <c r="I27" i="36"/>
  <c r="M28" i="35"/>
  <c r="G28" i="35" s="1"/>
  <c r="O28" i="35" s="1"/>
  <c r="Z25" i="36"/>
  <c r="X25" i="36" s="1"/>
  <c r="W25" i="36"/>
  <c r="V25" i="36" s="1"/>
  <c r="V24" i="36"/>
  <c r="AB24" i="36"/>
  <c r="Y24" i="36"/>
  <c r="AA24" i="36"/>
  <c r="Y25" i="36"/>
  <c r="AA25" i="36"/>
  <c r="G22" i="34"/>
  <c r="Z26" i="36" l="1"/>
  <c r="X26" i="36" s="1"/>
  <c r="G28" i="36"/>
  <c r="O28" i="36" s="1"/>
  <c r="P28" i="36" s="1"/>
  <c r="I28" i="35"/>
  <c r="AB25" i="36"/>
  <c r="H28" i="35"/>
  <c r="E29" i="35" s="1" a="1"/>
  <c r="E29" i="35" s="1"/>
  <c r="F29" i="35" s="1" a="1"/>
  <c r="F29" i="35" s="1"/>
  <c r="M29" i="35" s="1"/>
  <c r="G29" i="35" s="1"/>
  <c r="O29" i="35" s="1"/>
  <c r="H28" i="36"/>
  <c r="E29" i="36" s="1" a="1"/>
  <c r="E29" i="36" s="1"/>
  <c r="F29" i="36" s="1" a="1"/>
  <c r="F29" i="36" s="1"/>
  <c r="M29" i="36" s="1"/>
  <c r="H29" i="36" s="1"/>
  <c r="E30" i="36" s="1" a="1"/>
  <c r="E30" i="36" s="1"/>
  <c r="F30" i="36" s="1" a="1"/>
  <c r="F30" i="36" s="1"/>
  <c r="N28" i="35"/>
  <c r="Q28" i="35"/>
  <c r="P28" i="35"/>
  <c r="N27" i="36"/>
  <c r="P27" i="36"/>
  <c r="T27" i="36"/>
  <c r="Q27" i="36"/>
  <c r="Q28" i="36"/>
  <c r="N28" i="36"/>
  <c r="T28" i="36"/>
  <c r="V26" i="36"/>
  <c r="AB26" i="36"/>
  <c r="H22" i="34"/>
  <c r="F22" i="34"/>
  <c r="I22" i="34"/>
  <c r="T22" i="34"/>
  <c r="R23" i="34" s="1"/>
  <c r="S23" i="34" s="1"/>
  <c r="M30" i="36" l="1"/>
  <c r="I30" i="36" s="1"/>
  <c r="I29" i="36"/>
  <c r="I29" i="35"/>
  <c r="AC28" i="36"/>
  <c r="AD28" i="36" s="1"/>
  <c r="AE28" i="36" s="1"/>
  <c r="AF28" i="36" s="1"/>
  <c r="AJ28" i="36" s="1" a="1"/>
  <c r="AJ28" i="36" s="1"/>
  <c r="AV28" i="36" a="1"/>
  <c r="AV28" i="36" s="1"/>
  <c r="BB28" i="36" a="1"/>
  <c r="BB28" i="36" s="1"/>
  <c r="BS28" i="36" s="1"/>
  <c r="BC28" i="36" a="1"/>
  <c r="BC28" i="36" s="1"/>
  <c r="BT28" i="36" s="1"/>
  <c r="AQ28" i="36" a="1"/>
  <c r="AQ28" i="36" s="1"/>
  <c r="AX28" i="36" a="1"/>
  <c r="AX28" i="36" s="1"/>
  <c r="AN28" i="36" a="1"/>
  <c r="AN28" i="36" s="1"/>
  <c r="AM28" i="36" a="1"/>
  <c r="AM28" i="36" s="1"/>
  <c r="AL28" i="36" a="1"/>
  <c r="AL28" i="36" s="1"/>
  <c r="BI28" i="36" s="1"/>
  <c r="AH28" i="36" a="1"/>
  <c r="AH28" i="36" s="1"/>
  <c r="AS28" i="36" a="1"/>
  <c r="AS28" i="36" s="1"/>
  <c r="AZ28" i="36" a="1"/>
  <c r="AZ28" i="36" s="1"/>
  <c r="BQ28" i="36" s="1"/>
  <c r="AR28" i="36" a="1"/>
  <c r="AR28" i="36" s="1"/>
  <c r="S28" i="36"/>
  <c r="AW28" i="36" a="1"/>
  <c r="AW28" i="36" s="1"/>
  <c r="BD28" i="36" a="1"/>
  <c r="BD28" i="36" s="1"/>
  <c r="AP28" i="36" a="1"/>
  <c r="AP28" i="36" s="1"/>
  <c r="BK28" i="36" s="1"/>
  <c r="AI28" i="36" a="1"/>
  <c r="AI28" i="36" s="1"/>
  <c r="AU28" i="36" a="1"/>
  <c r="AU28" i="36" s="1"/>
  <c r="AT28" i="36" a="1"/>
  <c r="AT28" i="36" s="1"/>
  <c r="AK28" i="36" a="1"/>
  <c r="AK28" i="36" s="1"/>
  <c r="BH28" i="36" s="1"/>
  <c r="AG28" i="36" a="1"/>
  <c r="AG28" i="36" s="1"/>
  <c r="AY28" i="36" a="1"/>
  <c r="AY28" i="36" s="1"/>
  <c r="BP28" i="36" s="1"/>
  <c r="BE28" i="36" a="1"/>
  <c r="BE28" i="36" s="1"/>
  <c r="BA28" i="36" a="1"/>
  <c r="BA28" i="36" s="1"/>
  <c r="BR28" i="36" s="1"/>
  <c r="AO28" i="36" a="1"/>
  <c r="AO28" i="36" s="1"/>
  <c r="S27" i="36"/>
  <c r="BC27" i="36" a="1"/>
  <c r="BC27" i="36" s="1"/>
  <c r="BT27" i="36" s="1"/>
  <c r="AC27" i="36"/>
  <c r="AD27" i="36" s="1"/>
  <c r="AE27" i="36" s="1"/>
  <c r="AF27" i="36" s="1"/>
  <c r="AO27" i="36" s="1" a="1"/>
  <c r="AO27" i="36" s="1"/>
  <c r="G29" i="36"/>
  <c r="O29" i="36" s="1"/>
  <c r="P29" i="35"/>
  <c r="Q29" i="35"/>
  <c r="N29" i="35"/>
  <c r="H29" i="35"/>
  <c r="E30" i="35" s="1" a="1"/>
  <c r="E30" i="35" s="1"/>
  <c r="F30" i="35" s="1" a="1"/>
  <c r="F30" i="35" s="1"/>
  <c r="G23" i="34"/>
  <c r="BO28" i="36" l="1"/>
  <c r="BU28" i="36"/>
  <c r="BL28" i="36"/>
  <c r="BB27" i="36" a="1"/>
  <c r="BB27" i="36" s="1"/>
  <c r="BS27" i="36" s="1"/>
  <c r="AY27" i="36" a="1"/>
  <c r="AY27" i="36" s="1"/>
  <c r="BP27" i="36" s="1"/>
  <c r="BM28" i="36"/>
  <c r="BN28" i="36" s="1"/>
  <c r="AX27" i="36" a="1"/>
  <c r="AX27" i="36" s="1"/>
  <c r="AP27" i="36" a="1"/>
  <c r="AP27" i="36" s="1"/>
  <c r="BK27" i="36" s="1"/>
  <c r="AI27" i="36" a="1"/>
  <c r="AI27" i="36" s="1"/>
  <c r="G30" i="36"/>
  <c r="O30" i="36" s="1"/>
  <c r="BJ28" i="36"/>
  <c r="BF28" i="36"/>
  <c r="BG28" i="36" s="1"/>
  <c r="H30" i="36"/>
  <c r="E31" i="36" s="1" a="1"/>
  <c r="E31" i="36" s="1"/>
  <c r="F31" i="36" s="1" a="1"/>
  <c r="F31" i="36" s="1"/>
  <c r="M31" i="36" s="1"/>
  <c r="M30" i="35"/>
  <c r="I30" i="35" s="1"/>
  <c r="N29" i="36"/>
  <c r="T29" i="36"/>
  <c r="P29" i="36"/>
  <c r="Q29" i="36"/>
  <c r="AV27" i="36" a="1"/>
  <c r="AV27" i="36" s="1"/>
  <c r="AS27" i="36" a="1"/>
  <c r="AS27" i="36" s="1"/>
  <c r="AN27" i="36" a="1"/>
  <c r="AN27" i="36" s="1"/>
  <c r="AK27" i="36" a="1"/>
  <c r="AK27" i="36" s="1"/>
  <c r="BH27" i="36" s="1"/>
  <c r="AM27" i="36" a="1"/>
  <c r="AM27" i="36" s="1"/>
  <c r="AL27" i="36" a="1"/>
  <c r="AL27" i="36" s="1"/>
  <c r="BI27" i="36" s="1"/>
  <c r="BE27" i="36" a="1"/>
  <c r="BE27" i="36" s="1"/>
  <c r="AH27" i="36" a="1"/>
  <c r="AH27" i="36" s="1"/>
  <c r="AJ27" i="36" a="1"/>
  <c r="AJ27" i="36" s="1"/>
  <c r="AQ27" i="36" a="1"/>
  <c r="AQ27" i="36" s="1"/>
  <c r="AW27" i="36" a="1"/>
  <c r="AW27" i="36" s="1"/>
  <c r="BA27" i="36" a="1"/>
  <c r="BA27" i="36" s="1"/>
  <c r="BR27" i="36" s="1"/>
  <c r="AT27" i="36" a="1"/>
  <c r="AT27" i="36" s="1"/>
  <c r="AG27" i="36" a="1"/>
  <c r="AG27" i="36" s="1"/>
  <c r="BD27" i="36" a="1"/>
  <c r="BD27" i="36" s="1"/>
  <c r="AR27" i="36" a="1"/>
  <c r="AR27" i="36" s="1"/>
  <c r="AZ27" i="36" a="1"/>
  <c r="AZ27" i="36" s="1"/>
  <c r="BQ27" i="36" s="1"/>
  <c r="AU27" i="36" a="1"/>
  <c r="AU27" i="36" s="1"/>
  <c r="F23" i="34"/>
  <c r="H23" i="34"/>
  <c r="I23" i="34"/>
  <c r="T23" i="34"/>
  <c r="R24" i="34" s="1"/>
  <c r="S24" i="34" s="1"/>
  <c r="BO27" i="36" l="1"/>
  <c r="BJ27" i="36"/>
  <c r="AA28" i="36"/>
  <c r="Y28" i="36"/>
  <c r="Z28" i="36"/>
  <c r="X28" i="36" s="1"/>
  <c r="W28" i="36"/>
  <c r="AB28" i="36" s="1"/>
  <c r="P30" i="36"/>
  <c r="Q30" i="36"/>
  <c r="N30" i="36"/>
  <c r="T30" i="36"/>
  <c r="BF27" i="36"/>
  <c r="BG27" i="36" s="1"/>
  <c r="BM27" i="36"/>
  <c r="BN27" i="36" s="1"/>
  <c r="H31" i="36"/>
  <c r="E32" i="36" s="1" a="1"/>
  <c r="E32" i="36" s="1"/>
  <c r="F32" i="36" s="1" a="1"/>
  <c r="F32" i="36" s="1"/>
  <c r="G31" i="36"/>
  <c r="O31" i="36" s="1"/>
  <c r="I31" i="36"/>
  <c r="S29" i="36"/>
  <c r="AJ29" i="36" a="1"/>
  <c r="AJ29" i="36" s="1"/>
  <c r="AC29" i="36"/>
  <c r="AD29" i="36" s="1"/>
  <c r="AE29" i="36" s="1"/>
  <c r="AF29" i="36" s="1"/>
  <c r="AW29" i="36" s="1" a="1"/>
  <c r="AW29" i="36" s="1"/>
  <c r="AR29" i="36" a="1"/>
  <c r="AR29" i="36" s="1"/>
  <c r="AV29" i="36" a="1"/>
  <c r="AV29" i="36" s="1"/>
  <c r="AT29" i="36" a="1"/>
  <c r="AT29" i="36" s="1"/>
  <c r="AM29" i="36" a="1"/>
  <c r="AM29" i="36" s="1"/>
  <c r="AO29" i="36" a="1"/>
  <c r="AO29" i="36" s="1"/>
  <c r="AZ29" i="36" a="1"/>
  <c r="AZ29" i="36" s="1"/>
  <c r="BQ29" i="36" s="1"/>
  <c r="AL29" i="36" a="1"/>
  <c r="AL29" i="36" s="1"/>
  <c r="BI29" i="36" s="1"/>
  <c r="BB29" i="36" a="1"/>
  <c r="BB29" i="36" s="1"/>
  <c r="BS29" i="36" s="1"/>
  <c r="AQ29" i="36" a="1"/>
  <c r="AQ29" i="36" s="1"/>
  <c r="AH29" i="36" a="1"/>
  <c r="AH29" i="36" s="1"/>
  <c r="BC29" i="36" a="1"/>
  <c r="BC29" i="36" s="1"/>
  <c r="BT29" i="36" s="1"/>
  <c r="BL27" i="36"/>
  <c r="BU27" i="36"/>
  <c r="G24" i="34"/>
  <c r="V28" i="36" l="1"/>
  <c r="AT30" i="36" a="1"/>
  <c r="AT30" i="36" s="1"/>
  <c r="BE30" i="36" a="1"/>
  <c r="BE30" i="36" s="1"/>
  <c r="AZ30" i="36" a="1"/>
  <c r="AZ30" i="36" s="1"/>
  <c r="BQ30" i="36" s="1"/>
  <c r="AR30" i="36" a="1"/>
  <c r="AR30" i="36" s="1"/>
  <c r="AJ30" i="36" a="1"/>
  <c r="AJ30" i="36" s="1"/>
  <c r="AH30" i="36" a="1"/>
  <c r="AH30" i="36" s="1"/>
  <c r="S30" i="36"/>
  <c r="AG30" i="36" a="1"/>
  <c r="AG30" i="36" s="1"/>
  <c r="AC30" i="36"/>
  <c r="AD30" i="36" s="1"/>
  <c r="AE30" i="36" s="1"/>
  <c r="AF30" i="36" s="1"/>
  <c r="BD30" i="36" a="1"/>
  <c r="BD30" i="36" s="1"/>
  <c r="AV30" i="36" a="1"/>
  <c r="AV30" i="36" s="1"/>
  <c r="BA30" i="36" a="1"/>
  <c r="BA30" i="36" s="1"/>
  <c r="BR30" i="36" s="1"/>
  <c r="AM30" i="36" a="1"/>
  <c r="AM30" i="36" s="1"/>
  <c r="AW30" i="36" a="1"/>
  <c r="AW30" i="36" s="1"/>
  <c r="AN30" i="36" a="1"/>
  <c r="AN30" i="36" s="1"/>
  <c r="AK30" i="36" a="1"/>
  <c r="AK30" i="36" s="1"/>
  <c r="BH30" i="36" s="1"/>
  <c r="AO30" i="36" a="1"/>
  <c r="AO30" i="36" s="1"/>
  <c r="BJ30" i="36" s="1"/>
  <c r="BC30" i="36" a="1"/>
  <c r="BC30" i="36" s="1"/>
  <c r="BT30" i="36" s="1"/>
  <c r="AS30" i="36" a="1"/>
  <c r="AS30" i="36" s="1"/>
  <c r="AL30" i="36" a="1"/>
  <c r="AL30" i="36" s="1"/>
  <c r="BI30" i="36" s="1"/>
  <c r="AY30" i="36" a="1"/>
  <c r="AY30" i="36" s="1"/>
  <c r="BP30" i="36" s="1"/>
  <c r="AP30" i="36" a="1"/>
  <c r="AP30" i="36" s="1"/>
  <c r="BK30" i="36" s="1"/>
  <c r="W27" i="36"/>
  <c r="AB27" i="36" s="1"/>
  <c r="V27" i="36"/>
  <c r="AY29" i="36" a="1"/>
  <c r="AY29" i="36" s="1"/>
  <c r="BP29" i="36" s="1"/>
  <c r="AS29" i="36" a="1"/>
  <c r="AS29" i="36" s="1"/>
  <c r="AP29" i="36" a="1"/>
  <c r="AP29" i="36" s="1"/>
  <c r="BK29" i="36" s="1"/>
  <c r="AU29" i="36" a="1"/>
  <c r="AU29" i="36" s="1"/>
  <c r="AG29" i="36" a="1"/>
  <c r="AG29" i="36" s="1"/>
  <c r="Z27" i="36"/>
  <c r="X27" i="36" s="1"/>
  <c r="BL29" i="36"/>
  <c r="BA29" i="36" a="1"/>
  <c r="BA29" i="36" s="1"/>
  <c r="BR29" i="36" s="1"/>
  <c r="AI29" i="36" a="1"/>
  <c r="AI29" i="36" s="1"/>
  <c r="AA27" i="36"/>
  <c r="Y27" i="36"/>
  <c r="BD29" i="36" a="1"/>
  <c r="BD29" i="36" s="1"/>
  <c r="AN29" i="36" a="1"/>
  <c r="AN29" i="36" s="1"/>
  <c r="BJ29" i="36" s="1"/>
  <c r="AK29" i="36" a="1"/>
  <c r="AK29" i="36" s="1"/>
  <c r="BH29" i="36" s="1"/>
  <c r="AX29" i="36" a="1"/>
  <c r="AX29" i="36" s="1"/>
  <c r="BO29" i="36" s="1"/>
  <c r="P31" i="36"/>
  <c r="T31" i="36"/>
  <c r="Q31" i="36"/>
  <c r="N31" i="36"/>
  <c r="BE29" i="36" a="1"/>
  <c r="BE29" i="36" s="1"/>
  <c r="M32" i="36"/>
  <c r="H32" i="36" s="1"/>
  <c r="E33" i="36" s="1" a="1"/>
  <c r="E33" i="36" s="1"/>
  <c r="F33" i="36" s="1" a="1"/>
  <c r="F33" i="36" s="1"/>
  <c r="G30" i="35"/>
  <c r="O30" i="35" s="1"/>
  <c r="H30" i="35"/>
  <c r="E31" i="35" s="1" a="1"/>
  <c r="E31" i="35" s="1"/>
  <c r="F31" i="35" s="1" a="1"/>
  <c r="F31" i="35" s="1"/>
  <c r="I24" i="34"/>
  <c r="H24" i="34"/>
  <c r="F24" i="34"/>
  <c r="T24" i="34"/>
  <c r="R25" i="34" s="1"/>
  <c r="S25" i="34" s="1"/>
  <c r="BU30" i="36" l="1"/>
  <c r="BU29" i="36"/>
  <c r="I32" i="36"/>
  <c r="BB30" i="36" a="1"/>
  <c r="BB30" i="36" s="1"/>
  <c r="BS30" i="36" s="1"/>
  <c r="AI30" i="36" a="1"/>
  <c r="AI30" i="36" s="1"/>
  <c r="BF30" i="36" s="1"/>
  <c r="AX30" i="36" a="1"/>
  <c r="AX30" i="36" s="1"/>
  <c r="BO30" i="36" s="1"/>
  <c r="AU30" i="36" a="1"/>
  <c r="AU30" i="36" s="1"/>
  <c r="BM30" i="36" s="1"/>
  <c r="BN30" i="36" s="1"/>
  <c r="AQ30" i="36" a="1"/>
  <c r="AQ30" i="36" s="1"/>
  <c r="BL30" i="36" s="1"/>
  <c r="G32" i="36"/>
  <c r="O32" i="36" s="1"/>
  <c r="N32" i="36" s="1"/>
  <c r="BM29" i="36"/>
  <c r="BN29" i="36" s="1"/>
  <c r="M31" i="35"/>
  <c r="I31" i="35" s="1"/>
  <c r="S31" i="36"/>
  <c r="AC31" i="36"/>
  <c r="AD31" i="36" s="1"/>
  <c r="AE31" i="36" s="1"/>
  <c r="AF31" i="36" s="1"/>
  <c r="AQ31" i="36" s="1" a="1"/>
  <c r="AQ31" i="36" s="1"/>
  <c r="AS31" i="36" a="1"/>
  <c r="AS31" i="36" s="1"/>
  <c r="AN31" i="36" a="1"/>
  <c r="AN31" i="36" s="1"/>
  <c r="BA31" i="36" a="1"/>
  <c r="BA31" i="36" s="1"/>
  <c r="BR31" i="36" s="1"/>
  <c r="AX31" i="36" a="1"/>
  <c r="AX31" i="36" s="1"/>
  <c r="AL31" i="36" a="1"/>
  <c r="AL31" i="36" s="1"/>
  <c r="BI31" i="36" s="1"/>
  <c r="AH31" i="36" a="1"/>
  <c r="AH31" i="36" s="1"/>
  <c r="AV31" i="36" a="1"/>
  <c r="AV31" i="36" s="1"/>
  <c r="AP31" i="36" a="1"/>
  <c r="AP31" i="36" s="1"/>
  <c r="BK31" i="36" s="1"/>
  <c r="AJ31" i="36" a="1"/>
  <c r="AJ31" i="36" s="1"/>
  <c r="AG31" i="36" a="1"/>
  <c r="AG31" i="36" s="1"/>
  <c r="AT31" i="36" a="1"/>
  <c r="AT31" i="36" s="1"/>
  <c r="AW31" i="36" a="1"/>
  <c r="AW31" i="36" s="1"/>
  <c r="AM31" i="36" a="1"/>
  <c r="AM31" i="36" s="1"/>
  <c r="M33" i="36"/>
  <c r="I33" i="36" s="1"/>
  <c r="BF29" i="36"/>
  <c r="N30" i="35"/>
  <c r="P30" i="35"/>
  <c r="Q30" i="35"/>
  <c r="G25" i="34"/>
  <c r="G33" i="36" l="1"/>
  <c r="O33" i="36" s="1"/>
  <c r="H33" i="36"/>
  <c r="E34" i="36" s="1" a="1"/>
  <c r="E34" i="36" s="1"/>
  <c r="F34" i="36" s="1" a="1"/>
  <c r="F34" i="36" s="1"/>
  <c r="M34" i="36" s="1"/>
  <c r="I34" i="36" s="1"/>
  <c r="P32" i="36"/>
  <c r="Q32" i="36"/>
  <c r="T32" i="36"/>
  <c r="S32" i="36" s="1"/>
  <c r="AI31" i="36" a="1"/>
  <c r="AI31" i="36" s="1"/>
  <c r="BF31" i="36" s="1"/>
  <c r="BE31" i="36" a="1"/>
  <c r="BE31" i="36" s="1"/>
  <c r="BB31" i="36" a="1"/>
  <c r="BB31" i="36" s="1"/>
  <c r="BS31" i="36" s="1"/>
  <c r="BD31" i="36" a="1"/>
  <c r="BD31" i="36" s="1"/>
  <c r="BC31" i="36" a="1"/>
  <c r="BC31" i="36" s="1"/>
  <c r="BT31" i="36" s="1"/>
  <c r="AO31" i="36" a="1"/>
  <c r="AO31" i="36" s="1"/>
  <c r="BJ31" i="36" s="1"/>
  <c r="AR31" i="36" a="1"/>
  <c r="AR31" i="36" s="1"/>
  <c r="BL31" i="36" s="1"/>
  <c r="AZ31" i="36" a="1"/>
  <c r="AZ31" i="36" s="1"/>
  <c r="BQ31" i="36" s="1"/>
  <c r="BO31" i="36"/>
  <c r="AY31" i="36" a="1"/>
  <c r="AY31" i="36" s="1"/>
  <c r="BP31" i="36" s="1"/>
  <c r="AK31" i="36" a="1"/>
  <c r="AK31" i="36" s="1"/>
  <c r="BH31" i="36" s="1"/>
  <c r="BG30" i="36"/>
  <c r="Z30" i="36"/>
  <c r="X30" i="36" s="1"/>
  <c r="W30" i="36"/>
  <c r="AU31" i="36" a="1"/>
  <c r="AU31" i="36" s="1"/>
  <c r="BM31" i="36" s="1"/>
  <c r="BN31" i="36" s="1"/>
  <c r="BG29" i="36"/>
  <c r="Z29" i="36"/>
  <c r="X29" i="36" s="1"/>
  <c r="W29" i="36"/>
  <c r="P33" i="36"/>
  <c r="N33" i="36"/>
  <c r="Q33" i="36"/>
  <c r="T33" i="36"/>
  <c r="G31" i="35"/>
  <c r="O31" i="35" s="1"/>
  <c r="H31" i="35"/>
  <c r="E32" i="35" s="1" a="1"/>
  <c r="E32" i="35" s="1"/>
  <c r="F32" i="35" s="1" a="1"/>
  <c r="F32" i="35" s="1"/>
  <c r="H25" i="34"/>
  <c r="F25" i="34"/>
  <c r="I25" i="34"/>
  <c r="T25" i="34"/>
  <c r="R26" i="34" s="1"/>
  <c r="S26" i="34" s="1"/>
  <c r="AC32" i="36" l="1"/>
  <c r="AD32" i="36" s="1"/>
  <c r="AE32" i="36" s="1"/>
  <c r="AF32" i="36" s="1"/>
  <c r="AZ32" i="36" a="1"/>
  <c r="AZ32" i="36" s="1"/>
  <c r="BQ32" i="36" s="1"/>
  <c r="AJ32" i="36" a="1"/>
  <c r="AJ32" i="36" s="1"/>
  <c r="AQ32" i="36" a="1"/>
  <c r="AQ32" i="36" s="1"/>
  <c r="AS32" i="36" a="1"/>
  <c r="AS32" i="36" s="1"/>
  <c r="AV32" i="36" a="1"/>
  <c r="AV32" i="36" s="1"/>
  <c r="AG32" i="36" a="1"/>
  <c r="AG32" i="36" s="1"/>
  <c r="BB32" i="36" a="1"/>
  <c r="BB32" i="36" s="1"/>
  <c r="BS32" i="36" s="1"/>
  <c r="BA32" i="36" a="1"/>
  <c r="BA32" i="36" s="1"/>
  <c r="BR32" i="36" s="1"/>
  <c r="AO32" i="36" a="1"/>
  <c r="AO32" i="36" s="1"/>
  <c r="AN32" i="36" a="1"/>
  <c r="AN32" i="36" s="1"/>
  <c r="AX32" i="36" a="1"/>
  <c r="AX32" i="36" s="1"/>
  <c r="AK32" i="36" a="1"/>
  <c r="AK32" i="36" s="1"/>
  <c r="BH32" i="36" s="1"/>
  <c r="BD32" i="36" a="1"/>
  <c r="BD32" i="36" s="1"/>
  <c r="BC32" i="36" a="1"/>
  <c r="BC32" i="36" s="1"/>
  <c r="BT32" i="36" s="1"/>
  <c r="AY32" i="36" a="1"/>
  <c r="AY32" i="36" s="1"/>
  <c r="BP32" i="36" s="1"/>
  <c r="V30" i="36"/>
  <c r="AB30" i="36"/>
  <c r="AA30" i="36"/>
  <c r="Y30" i="36"/>
  <c r="BU31" i="36"/>
  <c r="W31" i="36" s="1"/>
  <c r="AC33" i="36"/>
  <c r="AD33" i="36" s="1"/>
  <c r="AE33" i="36" s="1"/>
  <c r="AF33" i="36" s="1"/>
  <c r="AI33" i="36" s="1" a="1"/>
  <c r="AI33" i="36" s="1"/>
  <c r="AS33" i="36" a="1"/>
  <c r="AS33" i="36" s="1"/>
  <c r="S33" i="36"/>
  <c r="AZ33" i="36" a="1"/>
  <c r="AZ33" i="36" s="1"/>
  <c r="BQ33" i="36" s="1"/>
  <c r="AT33" i="36" a="1"/>
  <c r="AT33" i="36" s="1"/>
  <c r="AX33" i="36" a="1"/>
  <c r="AX33" i="36" s="1"/>
  <c r="AW33" i="36" a="1"/>
  <c r="AW33" i="36" s="1"/>
  <c r="AY33" i="36" a="1"/>
  <c r="AY33" i="36" s="1"/>
  <c r="BP33" i="36" s="1"/>
  <c r="AP33" i="36" a="1"/>
  <c r="AP33" i="36" s="1"/>
  <c r="BK33" i="36" s="1"/>
  <c r="AG33" i="36" a="1"/>
  <c r="AG33" i="36" s="1"/>
  <c r="M32" i="35"/>
  <c r="I32" i="35" s="1"/>
  <c r="H34" i="36"/>
  <c r="E35" i="36" s="1" a="1"/>
  <c r="E35" i="36" s="1"/>
  <c r="F35" i="36" s="1" a="1"/>
  <c r="F35" i="36" s="1"/>
  <c r="G34" i="36"/>
  <c r="O34" i="36" s="1"/>
  <c r="BG31" i="36"/>
  <c r="V29" i="36"/>
  <c r="Y29" i="36"/>
  <c r="AB29" i="36" s="1"/>
  <c r="AA29" i="36"/>
  <c r="P31" i="35"/>
  <c r="N31" i="35"/>
  <c r="Q31" i="35"/>
  <c r="G26" i="34"/>
  <c r="AV33" i="36" l="1" a="1"/>
  <c r="AV33" i="36" s="1"/>
  <c r="AU33" i="36" a="1"/>
  <c r="AU33" i="36" s="1"/>
  <c r="BM33" i="36" s="1"/>
  <c r="AM33" i="36" a="1"/>
  <c r="AM33" i="36" s="1"/>
  <c r="AO33" i="36" a="1"/>
  <c r="AO33" i="36" s="1"/>
  <c r="AL33" i="36" a="1"/>
  <c r="AL33" i="36" s="1"/>
  <c r="BI33" i="36" s="1"/>
  <c r="BB33" i="36" a="1"/>
  <c r="BB33" i="36" s="1"/>
  <c r="BS33" i="36" s="1"/>
  <c r="BE32" i="36" a="1"/>
  <c r="BE32" i="36" s="1"/>
  <c r="BU32" i="36" s="1"/>
  <c r="AH32" i="36" a="1"/>
  <c r="AH32" i="36" s="1"/>
  <c r="AI32" i="36" a="1"/>
  <c r="AI32" i="36" s="1"/>
  <c r="AU32" i="36" a="1"/>
  <c r="AU32" i="36" s="1"/>
  <c r="AM32" i="36" a="1"/>
  <c r="AM32" i="36" s="1"/>
  <c r="BJ32" i="36" s="1"/>
  <c r="AR32" i="36" a="1"/>
  <c r="AR32" i="36" s="1"/>
  <c r="BL32" i="36" s="1"/>
  <c r="AP32" i="36" a="1"/>
  <c r="AP32" i="36" s="1"/>
  <c r="BK32" i="36" s="1"/>
  <c r="AT32" i="36" a="1"/>
  <c r="AT32" i="36" s="1"/>
  <c r="AL32" i="36" a="1"/>
  <c r="AL32" i="36" s="1"/>
  <c r="BI32" i="36" s="1"/>
  <c r="AW32" i="36" a="1"/>
  <c r="AW32" i="36" s="1"/>
  <c r="BO32" i="36" s="1"/>
  <c r="AR33" i="36" a="1"/>
  <c r="AR33" i="36" s="1"/>
  <c r="Z31" i="36"/>
  <c r="X31" i="36" s="1"/>
  <c r="BD33" i="36" a="1"/>
  <c r="BD33" i="36" s="1"/>
  <c r="AJ33" i="36" a="1"/>
  <c r="AJ33" i="36" s="1"/>
  <c r="AN33" i="36" a="1"/>
  <c r="AN33" i="36" s="1"/>
  <c r="BJ33" i="36" s="1"/>
  <c r="BC33" i="36" a="1"/>
  <c r="BC33" i="36" s="1"/>
  <c r="BT33" i="36" s="1"/>
  <c r="AK33" i="36" a="1"/>
  <c r="AK33" i="36" s="1"/>
  <c r="BH33" i="36" s="1"/>
  <c r="AH33" i="36" a="1"/>
  <c r="AH33" i="36" s="1"/>
  <c r="BF33" i="36" s="1"/>
  <c r="BG33" i="36" s="1"/>
  <c r="BA33" i="36" a="1"/>
  <c r="BA33" i="36" s="1"/>
  <c r="BR33" i="36" s="1"/>
  <c r="BE33" i="36" a="1"/>
  <c r="BE33" i="36" s="1"/>
  <c r="BU33" i="36" s="1"/>
  <c r="AQ33" i="36" a="1"/>
  <c r="AQ33" i="36" s="1"/>
  <c r="BL33" i="36" s="1"/>
  <c r="N34" i="36"/>
  <c r="T34" i="36"/>
  <c r="P34" i="36"/>
  <c r="Q34" i="36"/>
  <c r="V31" i="36"/>
  <c r="AB31" i="36"/>
  <c r="M35" i="36"/>
  <c r="G35" i="36" s="1"/>
  <c r="O35" i="36" s="1"/>
  <c r="BO33" i="36"/>
  <c r="AA31" i="36"/>
  <c r="Y31" i="36"/>
  <c r="H26" i="34"/>
  <c r="F26" i="34"/>
  <c r="I26" i="34"/>
  <c r="T26" i="34"/>
  <c r="R27" i="34" s="1"/>
  <c r="S27" i="34" s="1"/>
  <c r="BN33" i="36" l="1"/>
  <c r="BM32" i="36"/>
  <c r="BN32" i="36" s="1"/>
  <c r="BF32" i="36"/>
  <c r="W32" i="36" s="1"/>
  <c r="V32" i="36" s="1"/>
  <c r="Y33" i="36"/>
  <c r="BG32" i="36"/>
  <c r="Z32" i="36"/>
  <c r="X32" i="36" s="1"/>
  <c r="W33" i="36"/>
  <c r="V33" i="36" s="1"/>
  <c r="AA33" i="36"/>
  <c r="H35" i="36"/>
  <c r="E36" i="36" s="1" a="1"/>
  <c r="E36" i="36" s="1"/>
  <c r="F36" i="36" s="1" a="1"/>
  <c r="F36" i="36" s="1"/>
  <c r="I35" i="36"/>
  <c r="P35" i="36"/>
  <c r="N35" i="36"/>
  <c r="Q35" i="36"/>
  <c r="T35" i="36"/>
  <c r="Z33" i="36"/>
  <c r="X33" i="36" s="1"/>
  <c r="AI34" i="36" a="1"/>
  <c r="AI34" i="36" s="1"/>
  <c r="BB34" i="36" a="1"/>
  <c r="BB34" i="36" s="1"/>
  <c r="BS34" i="36" s="1"/>
  <c r="AK34" i="36" a="1"/>
  <c r="AK34" i="36" s="1"/>
  <c r="BH34" i="36" s="1"/>
  <c r="S34" i="36"/>
  <c r="AT34" i="36" a="1"/>
  <c r="AT34" i="36" s="1"/>
  <c r="AL34" i="36" a="1"/>
  <c r="AL34" i="36" s="1"/>
  <c r="BI34" i="36" s="1"/>
  <c r="BE34" i="36" a="1"/>
  <c r="BE34" i="36" s="1"/>
  <c r="AO34" i="36" a="1"/>
  <c r="AO34" i="36" s="1"/>
  <c r="AN34" i="36" a="1"/>
  <c r="AN34" i="36" s="1"/>
  <c r="AC34" i="36"/>
  <c r="AD34" i="36" s="1"/>
  <c r="AE34" i="36" s="1"/>
  <c r="AF34" i="36" s="1"/>
  <c r="AG34" i="36" s="1" a="1"/>
  <c r="AG34" i="36" s="1"/>
  <c r="AS34" i="36" a="1"/>
  <c r="AS34" i="36" s="1"/>
  <c r="AJ34" i="36" a="1"/>
  <c r="AJ34" i="36" s="1"/>
  <c r="AW34" i="36" a="1"/>
  <c r="AW34" i="36" s="1"/>
  <c r="AY34" i="36" a="1"/>
  <c r="AY34" i="36" s="1"/>
  <c r="BP34" i="36" s="1"/>
  <c r="AZ34" i="36" a="1"/>
  <c r="AZ34" i="36" s="1"/>
  <c r="BQ34" i="36" s="1"/>
  <c r="AP34" i="36" a="1"/>
  <c r="AP34" i="36" s="1"/>
  <c r="BK34" i="36" s="1"/>
  <c r="BC34" i="36" a="1"/>
  <c r="BC34" i="36" s="1"/>
  <c r="BT34" i="36" s="1"/>
  <c r="AH34" i="36" a="1"/>
  <c r="AH34" i="36" s="1"/>
  <c r="BF34" i="36" s="1"/>
  <c r="AX34" i="36" a="1"/>
  <c r="AX34" i="36" s="1"/>
  <c r="BO34" i="36" s="1"/>
  <c r="BD34" i="36" a="1"/>
  <c r="BD34" i="36" s="1"/>
  <c r="AU34" i="36" a="1"/>
  <c r="AU34" i="36" s="1"/>
  <c r="BM34" i="36" s="1"/>
  <c r="AV34" i="36" a="1"/>
  <c r="AV34" i="36" s="1"/>
  <c r="AM34" i="36" a="1"/>
  <c r="AM34" i="36" s="1"/>
  <c r="BJ34" i="36" s="1"/>
  <c r="AQ34" i="36" a="1"/>
  <c r="AQ34" i="36" s="1"/>
  <c r="AR34" i="36" a="1"/>
  <c r="AR34" i="36" s="1"/>
  <c r="BA34" i="36" a="1"/>
  <c r="BA34" i="36" s="1"/>
  <c r="BR34" i="36" s="1"/>
  <c r="M36" i="36"/>
  <c r="I36" i="36" s="1"/>
  <c r="AA32" i="36"/>
  <c r="Y32" i="36"/>
  <c r="H32" i="35"/>
  <c r="E33" i="35" s="1" a="1"/>
  <c r="E33" i="35" s="1"/>
  <c r="F33" i="35" s="1" a="1"/>
  <c r="F33" i="35" s="1"/>
  <c r="G32" i="35"/>
  <c r="O32" i="35" s="1"/>
  <c r="G27" i="34"/>
  <c r="AB32" i="36" l="1"/>
  <c r="AB33" i="36"/>
  <c r="BN34" i="36"/>
  <c r="H36" i="36"/>
  <c r="E37" i="36" s="1" a="1"/>
  <c r="E37" i="36" s="1"/>
  <c r="F37" i="36" s="1" a="1"/>
  <c r="F37" i="36" s="1"/>
  <c r="M37" i="36" s="1"/>
  <c r="G36" i="36"/>
  <c r="O36" i="36" s="1"/>
  <c r="T36" i="36" s="1"/>
  <c r="BG34" i="36"/>
  <c r="BL34" i="36"/>
  <c r="BU34" i="36"/>
  <c r="M33" i="35"/>
  <c r="I33" i="35" s="1"/>
  <c r="S35" i="36"/>
  <c r="AC35" i="36"/>
  <c r="AD35" i="36" s="1"/>
  <c r="AE35" i="36" s="1"/>
  <c r="AF35" i="36" s="1"/>
  <c r="AL35" i="36" a="1"/>
  <c r="AL35" i="36" s="1"/>
  <c r="BI35" i="36" s="1"/>
  <c r="AU35" i="36" a="1"/>
  <c r="AU35" i="36" s="1"/>
  <c r="AR35" i="36" a="1"/>
  <c r="AR35" i="36" s="1"/>
  <c r="AY35" i="36" a="1"/>
  <c r="AY35" i="36" s="1"/>
  <c r="BP35" i="36" s="1"/>
  <c r="AJ35" i="36" a="1"/>
  <c r="AJ35" i="36" s="1"/>
  <c r="AO35" i="36" a="1"/>
  <c r="AO35" i="36" s="1"/>
  <c r="BE35" i="36" a="1"/>
  <c r="BE35" i="36" s="1"/>
  <c r="AK35" i="36" a="1"/>
  <c r="AK35" i="36" s="1"/>
  <c r="BH35" i="36" s="1"/>
  <c r="Q36" i="36"/>
  <c r="Q32" i="35"/>
  <c r="P32" i="35"/>
  <c r="N32" i="35"/>
  <c r="I27" i="34"/>
  <c r="H27" i="34"/>
  <c r="F27" i="34"/>
  <c r="T27" i="34"/>
  <c r="R28" i="34" s="1"/>
  <c r="S28" i="34" s="1"/>
  <c r="Y34" i="36" l="1"/>
  <c r="AA34" i="36"/>
  <c r="P36" i="36"/>
  <c r="H33" i="35"/>
  <c r="E34" i="35" s="1" a="1"/>
  <c r="E34" i="35" s="1"/>
  <c r="F34" i="35" s="1" a="1"/>
  <c r="F34" i="35" s="1"/>
  <c r="G33" i="35"/>
  <c r="O33" i="35" s="1"/>
  <c r="N36" i="36"/>
  <c r="AG35" i="36" a="1"/>
  <c r="AG35" i="36" s="1"/>
  <c r="AV35" i="36" a="1"/>
  <c r="AV35" i="36" s="1"/>
  <c r="AT35" i="36" a="1"/>
  <c r="AT35" i="36" s="1"/>
  <c r="AQ35" i="36" a="1"/>
  <c r="AQ35" i="36" s="1"/>
  <c r="BL35" i="36" s="1"/>
  <c r="AM35" i="36" a="1"/>
  <c r="AM35" i="36" s="1"/>
  <c r="AX35" i="36" a="1"/>
  <c r="AX35" i="36" s="1"/>
  <c r="AP35" i="36" a="1"/>
  <c r="AP35" i="36" s="1"/>
  <c r="BK35" i="36" s="1"/>
  <c r="BA35" i="36" a="1"/>
  <c r="BA35" i="36" s="1"/>
  <c r="BR35" i="36" s="1"/>
  <c r="AW35" i="36" a="1"/>
  <c r="AW35" i="36" s="1"/>
  <c r="BD35" i="36" a="1"/>
  <c r="BD35" i="36" s="1"/>
  <c r="BU35" i="36" s="1"/>
  <c r="BC35" i="36" a="1"/>
  <c r="BC35" i="36" s="1"/>
  <c r="BT35" i="36" s="1"/>
  <c r="AZ35" i="36" a="1"/>
  <c r="AZ35" i="36" s="1"/>
  <c r="BQ35" i="36" s="1"/>
  <c r="AN35" i="36" a="1"/>
  <c r="AN35" i="36" s="1"/>
  <c r="AH35" i="36" a="1"/>
  <c r="AH35" i="36" s="1"/>
  <c r="H37" i="36"/>
  <c r="E38" i="36" s="1" a="1"/>
  <c r="E38" i="36" s="1"/>
  <c r="F38" i="36" s="1" a="1"/>
  <c r="F38" i="36" s="1"/>
  <c r="G37" i="36"/>
  <c r="O37" i="36" s="1"/>
  <c r="AI35" i="36" a="1"/>
  <c r="AI35" i="36" s="1"/>
  <c r="Z34" i="36"/>
  <c r="X34" i="36" s="1"/>
  <c r="M34" i="35"/>
  <c r="I34" i="35" s="1"/>
  <c r="BB35" i="36" a="1"/>
  <c r="BB35" i="36" s="1"/>
  <c r="BS35" i="36" s="1"/>
  <c r="W34" i="36"/>
  <c r="AC36" i="36"/>
  <c r="AD36" i="36" s="1"/>
  <c r="AE36" i="36" s="1"/>
  <c r="AF36" i="36" s="1"/>
  <c r="BD36" i="36" s="1" a="1"/>
  <c r="BD36" i="36" s="1"/>
  <c r="AM36" i="36" a="1"/>
  <c r="AM36" i="36" s="1"/>
  <c r="AV36" i="36" a="1"/>
  <c r="AV36" i="36" s="1"/>
  <c r="S36" i="36"/>
  <c r="BA36" i="36" a="1"/>
  <c r="BA36" i="36" s="1"/>
  <c r="BR36" i="36" s="1"/>
  <c r="BE36" i="36" a="1"/>
  <c r="BE36" i="36" s="1"/>
  <c r="AO36" i="36" a="1"/>
  <c r="AO36" i="36" s="1"/>
  <c r="AY36" i="36" a="1"/>
  <c r="AY36" i="36" s="1"/>
  <c r="BP36" i="36" s="1"/>
  <c r="AR36" i="36" a="1"/>
  <c r="AR36" i="36" s="1"/>
  <c r="I37" i="36"/>
  <c r="AS35" i="36" a="1"/>
  <c r="AS35" i="36" s="1"/>
  <c r="Q33" i="35"/>
  <c r="N33" i="35"/>
  <c r="P33" i="35"/>
  <c r="G28" i="34"/>
  <c r="BM35" i="36" l="1"/>
  <c r="BN35" i="36" s="1"/>
  <c r="BU36" i="36"/>
  <c r="AG36" i="36" a="1"/>
  <c r="AG36" i="36" s="1"/>
  <c r="BJ35" i="36"/>
  <c r="AU36" i="36" a="1"/>
  <c r="AU36" i="36" s="1"/>
  <c r="AX36" i="36" a="1"/>
  <c r="AX36" i="36" s="1"/>
  <c r="AI36" i="36" a="1"/>
  <c r="AI36" i="36" s="1"/>
  <c r="AL36" i="36" a="1"/>
  <c r="AL36" i="36" s="1"/>
  <c r="BI36" i="36" s="1"/>
  <c r="BB36" i="36" a="1"/>
  <c r="BB36" i="36" s="1"/>
  <c r="BS36" i="36" s="1"/>
  <c r="AN36" i="36" a="1"/>
  <c r="AN36" i="36" s="1"/>
  <c r="BJ36" i="36" s="1"/>
  <c r="AH36" i="36" a="1"/>
  <c r="AH36" i="36" s="1"/>
  <c r="AK36" i="36" a="1"/>
  <c r="AK36" i="36" s="1"/>
  <c r="BH36" i="36" s="1"/>
  <c r="AW36" i="36" a="1"/>
  <c r="AW36" i="36" s="1"/>
  <c r="BO35" i="36"/>
  <c r="AT36" i="36" a="1"/>
  <c r="AT36" i="36" s="1"/>
  <c r="AS36" i="36" a="1"/>
  <c r="AS36" i="36" s="1"/>
  <c r="AQ36" i="36" a="1"/>
  <c r="AQ36" i="36" s="1"/>
  <c r="BL36" i="36" s="1"/>
  <c r="AZ36" i="36" a="1"/>
  <c r="AZ36" i="36" s="1"/>
  <c r="BQ36" i="36" s="1"/>
  <c r="AP36" i="36" a="1"/>
  <c r="AP36" i="36" s="1"/>
  <c r="BK36" i="36" s="1"/>
  <c r="M38" i="36"/>
  <c r="I38" i="36"/>
  <c r="AB34" i="36"/>
  <c r="V34" i="36"/>
  <c r="BF35" i="36"/>
  <c r="AJ36" i="36" a="1"/>
  <c r="AJ36" i="36" s="1"/>
  <c r="BC36" i="36" a="1"/>
  <c r="BC36" i="36" s="1"/>
  <c r="BT36" i="36" s="1"/>
  <c r="N37" i="36"/>
  <c r="Q37" i="36"/>
  <c r="T37" i="36"/>
  <c r="P37" i="36"/>
  <c r="G34" i="35"/>
  <c r="O34" i="35" s="1"/>
  <c r="H34" i="35"/>
  <c r="E35" i="35" s="1" a="1"/>
  <c r="E35" i="35" s="1"/>
  <c r="F35" i="35" s="1" a="1"/>
  <c r="F35" i="35" s="1"/>
  <c r="F28" i="34"/>
  <c r="H28" i="34"/>
  <c r="I28" i="34"/>
  <c r="T28" i="34"/>
  <c r="R29" i="34" s="1"/>
  <c r="S29" i="34" s="1"/>
  <c r="BF36" i="36" l="1"/>
  <c r="BO36" i="36"/>
  <c r="BG36" i="36"/>
  <c r="BM36" i="36"/>
  <c r="BN36" i="36" s="1"/>
  <c r="BG35" i="36"/>
  <c r="W35" i="36"/>
  <c r="Z35" i="36"/>
  <c r="X35" i="36" s="1"/>
  <c r="M35" i="35"/>
  <c r="I35" i="35" s="1"/>
  <c r="W36" i="36"/>
  <c r="H38" i="36"/>
  <c r="E39" i="36" s="1" a="1"/>
  <c r="E39" i="36" s="1"/>
  <c r="F39" i="36" s="1" a="1"/>
  <c r="F39" i="36" s="1"/>
  <c r="G38" i="36"/>
  <c r="O38" i="36" s="1"/>
  <c r="AC37" i="36"/>
  <c r="AD37" i="36" s="1"/>
  <c r="AE37" i="36" s="1"/>
  <c r="AF37" i="36" s="1"/>
  <c r="AW37" i="36" s="1" a="1"/>
  <c r="AW37" i="36" s="1"/>
  <c r="S37" i="36"/>
  <c r="AM37" i="36" a="1"/>
  <c r="AM37" i="36" s="1"/>
  <c r="BC37" i="36" a="1"/>
  <c r="BC37" i="36" s="1"/>
  <c r="BT37" i="36" s="1"/>
  <c r="AI37" i="36" a="1"/>
  <c r="AI37" i="36" s="1"/>
  <c r="AR37" i="36" a="1"/>
  <c r="AR37" i="36" s="1"/>
  <c r="BB37" i="36" a="1"/>
  <c r="BB37" i="36" s="1"/>
  <c r="BS37" i="36" s="1"/>
  <c r="AX37" i="36" a="1"/>
  <c r="AX37" i="36" s="1"/>
  <c r="AJ37" i="36" a="1"/>
  <c r="AJ37" i="36" s="1"/>
  <c r="AG37" i="36" a="1"/>
  <c r="AG37" i="36" s="1"/>
  <c r="AS37" i="36" a="1"/>
  <c r="AS37" i="36" s="1"/>
  <c r="AL37" i="36" a="1"/>
  <c r="AL37" i="36" s="1"/>
  <c r="BI37" i="36" s="1"/>
  <c r="BE37" i="36" a="1"/>
  <c r="BE37" i="36" s="1"/>
  <c r="AH37" i="36" a="1"/>
  <c r="AH37" i="36" s="1"/>
  <c r="AN37" i="36" a="1"/>
  <c r="AN37" i="36" s="1"/>
  <c r="AY37" i="36" a="1"/>
  <c r="AY37" i="36" s="1"/>
  <c r="BP37" i="36" s="1"/>
  <c r="AO37" i="36" a="1"/>
  <c r="AO37" i="36" s="1"/>
  <c r="BJ37" i="36" s="1"/>
  <c r="AT37" i="36" a="1"/>
  <c r="AT37" i="36" s="1"/>
  <c r="BA37" i="36" a="1"/>
  <c r="BA37" i="36" s="1"/>
  <c r="BR37" i="36" s="1"/>
  <c r="AK37" i="36" a="1"/>
  <c r="AK37" i="36" s="1"/>
  <c r="BH37" i="36" s="1"/>
  <c r="BD37" i="36" a="1"/>
  <c r="BD37" i="36" s="1"/>
  <c r="AZ37" i="36" a="1"/>
  <c r="AZ37" i="36" s="1"/>
  <c r="BQ37" i="36" s="1"/>
  <c r="AU37" i="36" a="1"/>
  <c r="AU37" i="36" s="1"/>
  <c r="BM37" i="36" s="1"/>
  <c r="AP37" i="36" a="1"/>
  <c r="AP37" i="36" s="1"/>
  <c r="BK37" i="36" s="1"/>
  <c r="AQ37" i="36" a="1"/>
  <c r="AQ37" i="36" s="1"/>
  <c r="BL37" i="36" s="1"/>
  <c r="AV37" i="36" a="1"/>
  <c r="AV37" i="36" s="1"/>
  <c r="H35" i="35"/>
  <c r="E36" i="35" s="1" a="1"/>
  <c r="E36" i="35" s="1"/>
  <c r="F36" i="35" s="1" a="1"/>
  <c r="F36" i="35" s="1"/>
  <c r="Q34" i="35"/>
  <c r="N34" i="35"/>
  <c r="P34" i="35"/>
  <c r="G29" i="34"/>
  <c r="Y36" i="36" l="1"/>
  <c r="AA36" i="36"/>
  <c r="BF37" i="36"/>
  <c r="BG37" i="36" s="1"/>
  <c r="BU37" i="36"/>
  <c r="BN37" i="36"/>
  <c r="Z36" i="36"/>
  <c r="X36" i="36" s="1"/>
  <c r="Q38" i="36"/>
  <c r="T38" i="36"/>
  <c r="N38" i="36"/>
  <c r="P38" i="36"/>
  <c r="M39" i="36"/>
  <c r="G39" i="36" s="1"/>
  <c r="O39" i="36" s="1"/>
  <c r="Z37" i="36"/>
  <c r="X37" i="36" s="1"/>
  <c r="W37" i="36"/>
  <c r="V36" i="36"/>
  <c r="AB36" i="36"/>
  <c r="M36" i="35"/>
  <c r="I36" i="35" s="1"/>
  <c r="V35" i="36"/>
  <c r="Y35" i="36"/>
  <c r="AB35" i="36" s="1"/>
  <c r="AA35" i="36"/>
  <c r="BO37" i="36"/>
  <c r="G35" i="35"/>
  <c r="O35" i="35" s="1"/>
  <c r="T29" i="34"/>
  <c r="R30" i="34" s="1"/>
  <c r="S30" i="34" s="1"/>
  <c r="I29" i="34"/>
  <c r="H29" i="34"/>
  <c r="F29" i="34"/>
  <c r="Y37" i="36" l="1"/>
  <c r="AA37" i="36"/>
  <c r="I39" i="36"/>
  <c r="H39" i="36"/>
  <c r="E40" i="36" s="1" a="1"/>
  <c r="E40" i="36" s="1"/>
  <c r="F40" i="36" s="1" a="1"/>
  <c r="F40" i="36" s="1"/>
  <c r="AW38" i="36" a="1"/>
  <c r="AW38" i="36" s="1"/>
  <c r="AZ38" i="36" a="1"/>
  <c r="AZ38" i="36" s="1"/>
  <c r="BQ38" i="36" s="1"/>
  <c r="AC38" i="36"/>
  <c r="AD38" i="36" s="1"/>
  <c r="AE38" i="36" s="1"/>
  <c r="AF38" i="36" s="1"/>
  <c r="BE38" i="36" s="1" a="1"/>
  <c r="BE38" i="36" s="1"/>
  <c r="AK38" i="36" a="1"/>
  <c r="AK38" i="36" s="1"/>
  <c r="BH38" i="36" s="1"/>
  <c r="AS38" i="36" a="1"/>
  <c r="AS38" i="36" s="1"/>
  <c r="BD38" i="36" a="1"/>
  <c r="BD38" i="36" s="1"/>
  <c r="AG38" i="36" a="1"/>
  <c r="AG38" i="36" s="1"/>
  <c r="AO38" i="36" a="1"/>
  <c r="AO38" i="36" s="1"/>
  <c r="AP38" i="36" a="1"/>
  <c r="AP38" i="36" s="1"/>
  <c r="BK38" i="36" s="1"/>
  <c r="AL38" i="36" a="1"/>
  <c r="AL38" i="36" s="1"/>
  <c r="BI38" i="36" s="1"/>
  <c r="BB38" i="36" a="1"/>
  <c r="BB38" i="36" s="1"/>
  <c r="BS38" i="36" s="1"/>
  <c r="S38" i="36"/>
  <c r="AN38" i="36" a="1"/>
  <c r="AN38" i="36" s="1"/>
  <c r="BC38" i="36" a="1"/>
  <c r="BC38" i="36" s="1"/>
  <c r="BT38" i="36" s="1"/>
  <c r="AX38" i="36" a="1"/>
  <c r="AX38" i="36" s="1"/>
  <c r="AY38" i="36" a="1"/>
  <c r="AY38" i="36" s="1"/>
  <c r="BP38" i="36" s="1"/>
  <c r="AJ38" i="36" a="1"/>
  <c r="AJ38" i="36" s="1"/>
  <c r="AI38" i="36" a="1"/>
  <c r="AI38" i="36" s="1"/>
  <c r="AM38" i="36" a="1"/>
  <c r="AM38" i="36" s="1"/>
  <c r="BJ38" i="36" s="1"/>
  <c r="AR38" i="36" a="1"/>
  <c r="AR38" i="36" s="1"/>
  <c r="AV38" i="36" a="1"/>
  <c r="AV38" i="36" s="1"/>
  <c r="AT38" i="36" a="1"/>
  <c r="AT38" i="36" s="1"/>
  <c r="AH38" i="36" a="1"/>
  <c r="AH38" i="36" s="1"/>
  <c r="AU38" i="36" a="1"/>
  <c r="AU38" i="36" s="1"/>
  <c r="BA38" i="36" a="1"/>
  <c r="BA38" i="36" s="1"/>
  <c r="BR38" i="36" s="1"/>
  <c r="AQ38" i="36" a="1"/>
  <c r="AQ38" i="36" s="1"/>
  <c r="V37" i="36"/>
  <c r="AB37" i="36"/>
  <c r="Q35" i="35"/>
  <c r="N35" i="35"/>
  <c r="P35" i="35"/>
  <c r="T39" i="36"/>
  <c r="Q39" i="36"/>
  <c r="P39" i="36"/>
  <c r="N39" i="36"/>
  <c r="H36" i="35"/>
  <c r="E37" i="35" s="1" a="1"/>
  <c r="E37" i="35" s="1"/>
  <c r="F37" i="35" s="1" a="1"/>
  <c r="F37" i="35" s="1"/>
  <c r="G36" i="35"/>
  <c r="O36" i="35" s="1"/>
  <c r="G30" i="34"/>
  <c r="BL38" i="36" l="1"/>
  <c r="BO38" i="36"/>
  <c r="BF38" i="36"/>
  <c r="BM38" i="36"/>
  <c r="BN38" i="36" s="1"/>
  <c r="M37" i="35"/>
  <c r="I37" i="35" s="1"/>
  <c r="BU38" i="36"/>
  <c r="Z38" i="36" s="1"/>
  <c r="X38" i="36" s="1"/>
  <c r="M40" i="36"/>
  <c r="Q36" i="35"/>
  <c r="N36" i="35"/>
  <c r="P36" i="35"/>
  <c r="S39" i="36"/>
  <c r="AC39" i="36"/>
  <c r="AD39" i="36" s="1"/>
  <c r="AE39" i="36" s="1"/>
  <c r="AF39" i="36" s="1"/>
  <c r="BA39" i="36" s="1" a="1"/>
  <c r="BA39" i="36" s="1"/>
  <c r="BR39" i="36" s="1"/>
  <c r="AW39" i="36" a="1"/>
  <c r="AW39" i="36" s="1"/>
  <c r="BE39" i="36" a="1"/>
  <c r="BE39" i="36" s="1"/>
  <c r="AJ39" i="36" a="1"/>
  <c r="AJ39" i="36" s="1"/>
  <c r="AU39" i="36" a="1"/>
  <c r="AU39" i="36" s="1"/>
  <c r="AV39" i="36" a="1"/>
  <c r="AV39" i="36" s="1"/>
  <c r="AH39" i="36" a="1"/>
  <c r="AH39" i="36" s="1"/>
  <c r="AZ39" i="36" a="1"/>
  <c r="AZ39" i="36" s="1"/>
  <c r="BQ39" i="36" s="1"/>
  <c r="AT39" i="36" a="1"/>
  <c r="AT39" i="36" s="1"/>
  <c r="AO39" i="36" a="1"/>
  <c r="AO39" i="36" s="1"/>
  <c r="BC39" i="36" a="1"/>
  <c r="BC39" i="36" s="1"/>
  <c r="BT39" i="36" s="1"/>
  <c r="BB39" i="36" a="1"/>
  <c r="BB39" i="36" s="1"/>
  <c r="BS39" i="36" s="1"/>
  <c r="AM39" i="36" a="1"/>
  <c r="AM39" i="36" s="1"/>
  <c r="AN39" i="36" a="1"/>
  <c r="AN39" i="36" s="1"/>
  <c r="AL39" i="36" a="1"/>
  <c r="AL39" i="36" s="1"/>
  <c r="BI39" i="36" s="1"/>
  <c r="AG39" i="36" a="1"/>
  <c r="AG39" i="36" s="1"/>
  <c r="AQ39" i="36" a="1"/>
  <c r="AQ39" i="36" s="1"/>
  <c r="AR39" i="36" a="1"/>
  <c r="AR39" i="36" s="1"/>
  <c r="AX39" i="36" a="1"/>
  <c r="AX39" i="36" s="1"/>
  <c r="BO39" i="36" s="1"/>
  <c r="AK39" i="36" a="1"/>
  <c r="AK39" i="36" s="1"/>
  <c r="BH39" i="36" s="1"/>
  <c r="AS39" i="36" a="1"/>
  <c r="AS39" i="36" s="1"/>
  <c r="BM39" i="36" s="1"/>
  <c r="BN39" i="36" s="1"/>
  <c r="AP39" i="36" a="1"/>
  <c r="AP39" i="36" s="1"/>
  <c r="BK39" i="36" s="1"/>
  <c r="AI39" i="36" a="1"/>
  <c r="AI39" i="36" s="1"/>
  <c r="BF39" i="36" s="1"/>
  <c r="AY39" i="36" a="1"/>
  <c r="AY39" i="36" s="1"/>
  <c r="BP39" i="36" s="1"/>
  <c r="BD39" i="36" a="1"/>
  <c r="BD39" i="36" s="1"/>
  <c r="BU39" i="36" s="1"/>
  <c r="I30" i="34"/>
  <c r="F30" i="34"/>
  <c r="H30" i="34"/>
  <c r="T30" i="34"/>
  <c r="R31" i="34" s="1"/>
  <c r="S31" i="34" s="1"/>
  <c r="BJ39" i="36" l="1"/>
  <c r="G37" i="35"/>
  <c r="O37" i="35" s="1"/>
  <c r="H40" i="36"/>
  <c r="E41" i="36" s="1" a="1"/>
  <c r="E41" i="36" s="1"/>
  <c r="F41" i="36" s="1" a="1"/>
  <c r="F41" i="36" s="1"/>
  <c r="G40" i="36"/>
  <c r="O40" i="36" s="1"/>
  <c r="I40" i="36"/>
  <c r="BG38" i="36"/>
  <c r="W38" i="36"/>
  <c r="BG39" i="36"/>
  <c r="BL39" i="36"/>
  <c r="W39" i="36" s="1"/>
  <c r="H37" i="35"/>
  <c r="E38" i="35" s="1" a="1"/>
  <c r="E38" i="35" s="1"/>
  <c r="F38" i="35" s="1" a="1"/>
  <c r="F38" i="35" s="1"/>
  <c r="Q37" i="35"/>
  <c r="P37" i="35"/>
  <c r="N37" i="35"/>
  <c r="G31" i="34"/>
  <c r="V38" i="36" l="1"/>
  <c r="AA38" i="36"/>
  <c r="Y38" i="36"/>
  <c r="AB38" i="36" s="1"/>
  <c r="Q40" i="36"/>
  <c r="T40" i="36"/>
  <c r="P40" i="36"/>
  <c r="N40" i="36"/>
  <c r="M41" i="36"/>
  <c r="I41" i="36" s="1"/>
  <c r="M38" i="35"/>
  <c r="H38" i="35" s="1"/>
  <c r="E39" i="35" s="1" a="1"/>
  <c r="E39" i="35" s="1"/>
  <c r="F39" i="35" s="1" a="1"/>
  <c r="F39" i="35" s="1"/>
  <c r="V39" i="36"/>
  <c r="Z39" i="36"/>
  <c r="X39" i="36" s="1"/>
  <c r="Y39" i="36"/>
  <c r="AB39" i="36" s="1"/>
  <c r="AA39" i="36"/>
  <c r="T31" i="34"/>
  <c r="R32" i="34" s="1"/>
  <c r="S32" i="34" s="1"/>
  <c r="I31" i="34"/>
  <c r="F31" i="34"/>
  <c r="H31" i="34"/>
  <c r="M39" i="35" l="1"/>
  <c r="I39" i="35" s="1"/>
  <c r="H41" i="36"/>
  <c r="E42" i="36" s="1" a="1"/>
  <c r="E42" i="36" s="1"/>
  <c r="F42" i="36" s="1" a="1"/>
  <c r="F42" i="36" s="1"/>
  <c r="I38" i="35"/>
  <c r="G41" i="36"/>
  <c r="O41" i="36" s="1"/>
  <c r="AT40" i="36" a="1"/>
  <c r="AT40" i="36" s="1"/>
  <c r="AC40" i="36"/>
  <c r="AD40" i="36" s="1"/>
  <c r="AE40" i="36" s="1"/>
  <c r="AF40" i="36" s="1"/>
  <c r="AM40" i="36" s="1" a="1"/>
  <c r="AM40" i="36" s="1"/>
  <c r="AX40" i="36" a="1"/>
  <c r="AX40" i="36" s="1"/>
  <c r="AI40" i="36" a="1"/>
  <c r="AI40" i="36" s="1"/>
  <c r="AW40" i="36" a="1"/>
  <c r="AW40" i="36" s="1"/>
  <c r="S40" i="36"/>
  <c r="AY40" i="36" a="1"/>
  <c r="AY40" i="36" s="1"/>
  <c r="BP40" i="36" s="1"/>
  <c r="AN40" i="36" a="1"/>
  <c r="AN40" i="36" s="1"/>
  <c r="AL40" i="36" a="1"/>
  <c r="AL40" i="36" s="1"/>
  <c r="BI40" i="36" s="1"/>
  <c r="BB40" i="36" a="1"/>
  <c r="BB40" i="36" s="1"/>
  <c r="BS40" i="36" s="1"/>
  <c r="AU40" i="36" a="1"/>
  <c r="AU40" i="36" s="1"/>
  <c r="G38" i="35"/>
  <c r="O38" i="35" s="1"/>
  <c r="G39" i="35"/>
  <c r="O39" i="35" s="1"/>
  <c r="G32" i="34"/>
  <c r="H39" i="35" l="1"/>
  <c r="E40" i="35" s="1" a="1"/>
  <c r="E40" i="35" s="1"/>
  <c r="F40" i="35" s="1" a="1"/>
  <c r="F40" i="35" s="1"/>
  <c r="AQ40" i="36" a="1"/>
  <c r="AQ40" i="36" s="1"/>
  <c r="AR40" i="36" a="1"/>
  <c r="AR40" i="36" s="1"/>
  <c r="BC40" i="36" a="1"/>
  <c r="BC40" i="36" s="1"/>
  <c r="BT40" i="36" s="1"/>
  <c r="AG40" i="36" a="1"/>
  <c r="AG40" i="36" s="1"/>
  <c r="AJ40" i="36" a="1"/>
  <c r="AJ40" i="36" s="1"/>
  <c r="AH40" i="36" a="1"/>
  <c r="AH40" i="36" s="1"/>
  <c r="BO40" i="36"/>
  <c r="AS40" i="36" a="1"/>
  <c r="AS40" i="36" s="1"/>
  <c r="BM40" i="36" s="1"/>
  <c r="AP40" i="36" a="1"/>
  <c r="AP40" i="36" s="1"/>
  <c r="BK40" i="36" s="1"/>
  <c r="AZ40" i="36" a="1"/>
  <c r="AZ40" i="36" s="1"/>
  <c r="BQ40" i="36" s="1"/>
  <c r="BA40" i="36" a="1"/>
  <c r="BA40" i="36" s="1"/>
  <c r="BR40" i="36" s="1"/>
  <c r="AO40" i="36" a="1"/>
  <c r="AO40" i="36" s="1"/>
  <c r="BJ40" i="36" s="1"/>
  <c r="T41" i="36"/>
  <c r="Q41" i="36"/>
  <c r="N41" i="36"/>
  <c r="P41" i="36"/>
  <c r="BE40" i="36" a="1"/>
  <c r="BE40" i="36" s="1"/>
  <c r="AK40" i="36" a="1"/>
  <c r="AK40" i="36" s="1"/>
  <c r="BH40" i="36" s="1"/>
  <c r="M42" i="36"/>
  <c r="I42" i="36" s="1"/>
  <c r="BD40" i="36" a="1"/>
  <c r="BD40" i="36" s="1"/>
  <c r="M40" i="35"/>
  <c r="I40" i="35" s="1"/>
  <c r="AV40" i="36" a="1"/>
  <c r="AV40" i="36" s="1"/>
  <c r="Q39" i="35"/>
  <c r="P39" i="35"/>
  <c r="N39" i="35"/>
  <c r="Q38" i="35"/>
  <c r="N38" i="35"/>
  <c r="P38" i="35"/>
  <c r="I32" i="34"/>
  <c r="H32" i="34"/>
  <c r="F32" i="34"/>
  <c r="T32" i="34"/>
  <c r="R33" i="34" s="1"/>
  <c r="S33" i="34" s="1"/>
  <c r="BF40" i="36" l="1"/>
  <c r="H40" i="35"/>
  <c r="E41" i="35" s="1" a="1"/>
  <c r="E41" i="35" s="1"/>
  <c r="F41" i="35" s="1" a="1"/>
  <c r="F41" i="35" s="1"/>
  <c r="M41" i="35" s="1"/>
  <c r="I41" i="35" s="1"/>
  <c r="BN40" i="36"/>
  <c r="G40" i="35"/>
  <c r="O40" i="35" s="1"/>
  <c r="N40" i="35" s="1"/>
  <c r="BG40" i="36"/>
  <c r="BU40" i="36"/>
  <c r="S41" i="36"/>
  <c r="AU41" i="36" a="1"/>
  <c r="AU41" i="36" s="1"/>
  <c r="AP41" i="36" a="1"/>
  <c r="AP41" i="36" s="1"/>
  <c r="BK41" i="36" s="1"/>
  <c r="AV41" i="36" a="1"/>
  <c r="AV41" i="36" s="1"/>
  <c r="BA41" i="36" a="1"/>
  <c r="BA41" i="36" s="1"/>
  <c r="BR41" i="36" s="1"/>
  <c r="AC41" i="36"/>
  <c r="AD41" i="36" s="1"/>
  <c r="AE41" i="36" s="1"/>
  <c r="AF41" i="36" s="1"/>
  <c r="AG41" i="36" s="1" a="1"/>
  <c r="AG41" i="36" s="1"/>
  <c r="AQ41" i="36" a="1"/>
  <c r="AQ41" i="36" s="1"/>
  <c r="BD41" i="36" a="1"/>
  <c r="BD41" i="36" s="1"/>
  <c r="AI41" i="36" a="1"/>
  <c r="AI41" i="36" s="1"/>
  <c r="AY41" i="36" a="1"/>
  <c r="AY41" i="36" s="1"/>
  <c r="BP41" i="36" s="1"/>
  <c r="H42" i="36"/>
  <c r="E43" i="36" s="1" a="1"/>
  <c r="E43" i="36" s="1"/>
  <c r="F43" i="36" s="1" a="1"/>
  <c r="F43" i="36" s="1"/>
  <c r="G42" i="36"/>
  <c r="O42" i="36" s="1"/>
  <c r="BL40" i="36"/>
  <c r="G33" i="34"/>
  <c r="Q40" i="35" l="1"/>
  <c r="Z40" i="36"/>
  <c r="X40" i="36" s="1"/>
  <c r="P40" i="35"/>
  <c r="AH41" i="36" a="1"/>
  <c r="AH41" i="36" s="1"/>
  <c r="BF41" i="36" s="1"/>
  <c r="BE41" i="36" a="1"/>
  <c r="BE41" i="36" s="1"/>
  <c r="BU41" i="36" s="1"/>
  <c r="AX41" i="36" a="1"/>
  <c r="AX41" i="36" s="1"/>
  <c r="AJ41" i="36" a="1"/>
  <c r="AJ41" i="36" s="1"/>
  <c r="AO41" i="36" a="1"/>
  <c r="AO41" i="36" s="1"/>
  <c r="BC41" i="36" a="1"/>
  <c r="BC41" i="36" s="1"/>
  <c r="BT41" i="36" s="1"/>
  <c r="AT41" i="36" a="1"/>
  <c r="AT41" i="36" s="1"/>
  <c r="AK41" i="36" a="1"/>
  <c r="AK41" i="36" s="1"/>
  <c r="BH41" i="36" s="1"/>
  <c r="AW41" i="36" a="1"/>
  <c r="AW41" i="36" s="1"/>
  <c r="AN41" i="36" a="1"/>
  <c r="AN41" i="36" s="1"/>
  <c r="AL41" i="36" a="1"/>
  <c r="AL41" i="36" s="1"/>
  <c r="BI41" i="36" s="1"/>
  <c r="M43" i="36"/>
  <c r="H43" i="36" s="1"/>
  <c r="E44" i="36" s="1" a="1"/>
  <c r="E44" i="36" s="1"/>
  <c r="F44" i="36" s="1" a="1"/>
  <c r="F44" i="36" s="1"/>
  <c r="AS41" i="36" a="1"/>
  <c r="AS41" i="36" s="1"/>
  <c r="AZ41" i="36" a="1"/>
  <c r="AZ41" i="36" s="1"/>
  <c r="BQ41" i="36" s="1"/>
  <c r="AM41" i="36" a="1"/>
  <c r="AM41" i="36" s="1"/>
  <c r="W40" i="36"/>
  <c r="BB41" i="36" a="1"/>
  <c r="BB41" i="36" s="1"/>
  <c r="BS41" i="36" s="1"/>
  <c r="AA40" i="36"/>
  <c r="Y40" i="36"/>
  <c r="P42" i="36"/>
  <c r="T42" i="36"/>
  <c r="N42" i="36"/>
  <c r="Q42" i="36"/>
  <c r="AR41" i="36" a="1"/>
  <c r="AR41" i="36" s="1"/>
  <c r="BL41" i="36" s="1"/>
  <c r="G41" i="35"/>
  <c r="O41" i="35" s="1"/>
  <c r="H41" i="35"/>
  <c r="E42" i="35" s="1" a="1"/>
  <c r="E42" i="35" s="1"/>
  <c r="F42" i="35" s="1" a="1"/>
  <c r="F42" i="35" s="1"/>
  <c r="T33" i="34"/>
  <c r="R34" i="34" s="1"/>
  <c r="H33" i="34"/>
  <c r="I33" i="34"/>
  <c r="F33" i="34"/>
  <c r="B20" i="26"/>
  <c r="B18" i="26"/>
  <c r="B19" i="26" s="1"/>
  <c r="H16" i="26"/>
  <c r="E9" i="26"/>
  <c r="E10" i="26" s="1"/>
  <c r="N59" i="29"/>
  <c r="P59" i="29" s="1"/>
  <c r="D59" i="29"/>
  <c r="A59" i="29"/>
  <c r="N58" i="29"/>
  <c r="D58" i="29"/>
  <c r="N57" i="29"/>
  <c r="P57" i="29" s="1"/>
  <c r="D57" i="29"/>
  <c r="N56" i="29"/>
  <c r="D56" i="29"/>
  <c r="N55" i="29"/>
  <c r="P55" i="29" s="1"/>
  <c r="D55" i="29"/>
  <c r="N54" i="29"/>
  <c r="P54" i="29" s="1"/>
  <c r="D54" i="29"/>
  <c r="N53" i="29"/>
  <c r="P53" i="29" s="1"/>
  <c r="D53" i="29"/>
  <c r="N52" i="29"/>
  <c r="D52" i="29"/>
  <c r="N51" i="29"/>
  <c r="D51" i="29"/>
  <c r="N50" i="29"/>
  <c r="D50" i="29"/>
  <c r="N49" i="29"/>
  <c r="P49" i="29" s="1"/>
  <c r="D49" i="29"/>
  <c r="N48" i="29"/>
  <c r="D48" i="29"/>
  <c r="N47" i="29"/>
  <c r="P47" i="29" s="1"/>
  <c r="D47" i="29"/>
  <c r="N46" i="29"/>
  <c r="P46" i="29" s="1"/>
  <c r="D46" i="29"/>
  <c r="N45" i="29"/>
  <c r="P45" i="29" s="1"/>
  <c r="D45" i="29"/>
  <c r="N44" i="29"/>
  <c r="D44" i="29"/>
  <c r="N43" i="29"/>
  <c r="P43" i="29" s="1"/>
  <c r="D43" i="29"/>
  <c r="N42" i="29"/>
  <c r="P42" i="29" s="1"/>
  <c r="D42" i="29"/>
  <c r="N41" i="29"/>
  <c r="P41" i="29" s="1"/>
  <c r="D41" i="29"/>
  <c r="N40" i="29"/>
  <c r="D40" i="29"/>
  <c r="N39" i="29"/>
  <c r="P39" i="29" s="1"/>
  <c r="D39" i="29"/>
  <c r="N38" i="29"/>
  <c r="D38" i="29"/>
  <c r="N37" i="29"/>
  <c r="P37" i="29" s="1"/>
  <c r="D37" i="29"/>
  <c r="N36" i="29"/>
  <c r="D36" i="29"/>
  <c r="N35" i="29"/>
  <c r="D35" i="29"/>
  <c r="N34" i="29"/>
  <c r="D34" i="29"/>
  <c r="N33" i="29"/>
  <c r="P33" i="29" s="1"/>
  <c r="D33" i="29"/>
  <c r="N32" i="29"/>
  <c r="P32" i="29" s="1"/>
  <c r="D32" i="29"/>
  <c r="N31" i="29"/>
  <c r="D31" i="29"/>
  <c r="N30" i="29"/>
  <c r="P30" i="29" s="1"/>
  <c r="D30" i="29"/>
  <c r="N29" i="29"/>
  <c r="P29" i="29" s="1"/>
  <c r="D29" i="29"/>
  <c r="N28" i="29"/>
  <c r="P28" i="29" s="1"/>
  <c r="D28" i="29"/>
  <c r="N27" i="29"/>
  <c r="P27" i="29" s="1"/>
  <c r="D27" i="29"/>
  <c r="N26" i="29"/>
  <c r="P26" i="29" s="1"/>
  <c r="D26" i="29"/>
  <c r="N25" i="29"/>
  <c r="P25" i="29" s="1"/>
  <c r="D25" i="29"/>
  <c r="N24" i="29"/>
  <c r="P24" i="29" s="1"/>
  <c r="D24" i="29"/>
  <c r="N23" i="29"/>
  <c r="P23" i="29" s="1"/>
  <c r="D23" i="29"/>
  <c r="N22" i="29"/>
  <c r="D22" i="29"/>
  <c r="N21" i="29"/>
  <c r="P21" i="29" s="1"/>
  <c r="D21" i="29"/>
  <c r="N20" i="29"/>
  <c r="P20" i="29" s="1"/>
  <c r="D20" i="29"/>
  <c r="N19" i="29"/>
  <c r="P19" i="29" s="1"/>
  <c r="D19" i="29"/>
  <c r="N18" i="29"/>
  <c r="P18" i="29" s="1"/>
  <c r="D18" i="29"/>
  <c r="N17" i="29"/>
  <c r="P17" i="29" s="1"/>
  <c r="D17" i="29"/>
  <c r="N16" i="29"/>
  <c r="P16" i="29" s="1"/>
  <c r="D16" i="29"/>
  <c r="N15" i="29"/>
  <c r="D15" i="29"/>
  <c r="A15" i="29"/>
  <c r="L13" i="29"/>
  <c r="G12" i="29"/>
  <c r="C12" i="29"/>
  <c r="K11" i="29"/>
  <c r="K10" i="29"/>
  <c r="I2" i="29"/>
  <c r="H2" i="29"/>
  <c r="G2" i="29"/>
  <c r="G3" i="29" s="1"/>
  <c r="F2" i="29"/>
  <c r="E2" i="29"/>
  <c r="D2" i="29"/>
  <c r="C2" i="29"/>
  <c r="C3" i="29" s="1"/>
  <c r="B2" i="29"/>
  <c r="I1" i="29"/>
  <c r="H1" i="29"/>
  <c r="G1" i="29"/>
  <c r="F1" i="29"/>
  <c r="E1" i="29"/>
  <c r="D1" i="29"/>
  <c r="C1" i="29"/>
  <c r="B1" i="29"/>
  <c r="A1" i="29"/>
  <c r="T2" i="26"/>
  <c r="S2" i="26"/>
  <c r="R2" i="26"/>
  <c r="Q2" i="26"/>
  <c r="P2" i="26"/>
  <c r="O2" i="26"/>
  <c r="N2" i="26"/>
  <c r="M2" i="26"/>
  <c r="L2" i="26"/>
  <c r="K2" i="26"/>
  <c r="J2" i="26"/>
  <c r="T10" i="26"/>
  <c r="S10" i="26"/>
  <c r="R10" i="26"/>
  <c r="Q10" i="26"/>
  <c r="P10" i="26"/>
  <c r="O10" i="26"/>
  <c r="N10" i="26"/>
  <c r="M10" i="26"/>
  <c r="L10" i="26"/>
  <c r="K10" i="26"/>
  <c r="G19" i="12"/>
  <c r="F19" i="12"/>
  <c r="E19" i="12"/>
  <c r="D19" i="12"/>
  <c r="C19" i="12"/>
  <c r="P25" i="12"/>
  <c r="O25" i="12"/>
  <c r="N25" i="12"/>
  <c r="M25" i="12"/>
  <c r="L25" i="12"/>
  <c r="K25" i="12"/>
  <c r="K2" i="15"/>
  <c r="J2" i="15"/>
  <c r="I2" i="15"/>
  <c r="H2" i="15"/>
  <c r="G2" i="15"/>
  <c r="F2" i="15"/>
  <c r="E2" i="15"/>
  <c r="D2" i="15"/>
  <c r="C2" i="15"/>
  <c r="B2" i="15"/>
  <c r="K9" i="15"/>
  <c r="J9" i="15"/>
  <c r="I9" i="15"/>
  <c r="H9" i="15"/>
  <c r="G9" i="15"/>
  <c r="F9" i="15"/>
  <c r="E9" i="15"/>
  <c r="D9" i="15"/>
  <c r="C9" i="15"/>
  <c r="J59" i="27"/>
  <c r="J60" i="27" s="1"/>
  <c r="N5" i="27"/>
  <c r="M5" i="27"/>
  <c r="L5" i="27"/>
  <c r="K5" i="27"/>
  <c r="J5" i="27"/>
  <c r="I5" i="27"/>
  <c r="H5" i="27"/>
  <c r="G5" i="27"/>
  <c r="F5" i="27"/>
  <c r="E5" i="27"/>
  <c r="D5" i="27"/>
  <c r="C5" i="27"/>
  <c r="Z294" i="28"/>
  <c r="X294" i="28"/>
  <c r="V4" i="28" s="1"/>
  <c r="K293" i="28"/>
  <c r="K292" i="28"/>
  <c r="K291" i="28"/>
  <c r="K290" i="28"/>
  <c r="K289" i="28"/>
  <c r="K288" i="28"/>
  <c r="K287" i="28"/>
  <c r="K286" i="28"/>
  <c r="K285" i="28"/>
  <c r="K284" i="28"/>
  <c r="K283" i="28"/>
  <c r="K282" i="28"/>
  <c r="C282" i="28"/>
  <c r="K281" i="28"/>
  <c r="K280" i="28"/>
  <c r="C280" i="28"/>
  <c r="C281" i="28" s="1"/>
  <c r="C283" i="28" s="1"/>
  <c r="D280" i="28" s="1" a="1"/>
  <c r="D280" i="28" s="1"/>
  <c r="K279" i="28"/>
  <c r="K278" i="28"/>
  <c r="K277" i="28"/>
  <c r="K276" i="28"/>
  <c r="K275" i="28"/>
  <c r="K274" i="28"/>
  <c r="K273" i="28"/>
  <c r="K272" i="28"/>
  <c r="K271" i="28"/>
  <c r="K270" i="28"/>
  <c r="K269" i="28"/>
  <c r="K268" i="28"/>
  <c r="C268" i="28"/>
  <c r="K267" i="28"/>
  <c r="K266" i="28"/>
  <c r="C266" i="28"/>
  <c r="C267" i="28" s="1"/>
  <c r="C270" i="28" s="1"/>
  <c r="C271" i="28" s="1"/>
  <c r="C272" i="28" s="1"/>
  <c r="C273" i="28" s="1"/>
  <c r="K265" i="28"/>
  <c r="K264" i="28"/>
  <c r="K263" i="28"/>
  <c r="K262" i="28"/>
  <c r="K261" i="28"/>
  <c r="K260" i="28"/>
  <c r="K259" i="28"/>
  <c r="K258" i="28"/>
  <c r="K257" i="28"/>
  <c r="K256" i="28"/>
  <c r="K255" i="28"/>
  <c r="K254" i="28"/>
  <c r="C254" i="28"/>
  <c r="K253" i="28"/>
  <c r="K252" i="28"/>
  <c r="C252" i="28"/>
  <c r="C253" i="28" s="1"/>
  <c r="C256" i="28" s="1"/>
  <c r="C257" i="28" s="1"/>
  <c r="C258" i="28" s="1"/>
  <c r="C259" i="28" s="1"/>
  <c r="K251" i="28"/>
  <c r="K250" i="28"/>
  <c r="K249" i="28"/>
  <c r="K248" i="28"/>
  <c r="K247" i="28"/>
  <c r="K246" i="28"/>
  <c r="K245" i="28"/>
  <c r="K244" i="28"/>
  <c r="K243" i="28"/>
  <c r="K242" i="28"/>
  <c r="K241" i="28"/>
  <c r="K240" i="28"/>
  <c r="C240" i="28"/>
  <c r="K239" i="28"/>
  <c r="K238" i="28"/>
  <c r="C238" i="28"/>
  <c r="C239" i="28" s="1"/>
  <c r="C242" i="28" s="1"/>
  <c r="C243" i="28" s="1"/>
  <c r="C244" i="28" s="1"/>
  <c r="C245" i="28" s="1"/>
  <c r="K237" i="28"/>
  <c r="K236" i="28"/>
  <c r="K235" i="28"/>
  <c r="K234" i="28"/>
  <c r="K233" i="28"/>
  <c r="K232" i="28"/>
  <c r="K231" i="28"/>
  <c r="K230" i="28"/>
  <c r="K229" i="28"/>
  <c r="K228" i="28"/>
  <c r="K227" i="28"/>
  <c r="K226" i="28"/>
  <c r="C226" i="28"/>
  <c r="K225" i="28"/>
  <c r="K224" i="28"/>
  <c r="C224" i="28"/>
  <c r="C225" i="28" s="1"/>
  <c r="C228" i="28" s="1"/>
  <c r="C229" i="28" s="1"/>
  <c r="C230" i="28" s="1"/>
  <c r="C231" i="28" s="1"/>
  <c r="K223" i="28"/>
  <c r="K222" i="28"/>
  <c r="K221" i="28"/>
  <c r="K220" i="28"/>
  <c r="K219" i="28"/>
  <c r="K218" i="28"/>
  <c r="K217" i="28"/>
  <c r="K216" i="28"/>
  <c r="K215" i="28"/>
  <c r="K214" i="28"/>
  <c r="K213" i="28"/>
  <c r="K212" i="28"/>
  <c r="C212" i="28"/>
  <c r="K211" i="28"/>
  <c r="K210" i="28"/>
  <c r="C210" i="28"/>
  <c r="C211" i="28" s="1"/>
  <c r="C213" i="28" s="1"/>
  <c r="D210" i="28" s="1" a="1"/>
  <c r="D210" i="28" s="1"/>
  <c r="K209" i="28"/>
  <c r="K208" i="28"/>
  <c r="K207" i="28"/>
  <c r="K206" i="28"/>
  <c r="K205" i="28"/>
  <c r="K204" i="28"/>
  <c r="K203" i="28"/>
  <c r="K202" i="28"/>
  <c r="K201" i="28"/>
  <c r="K200" i="28"/>
  <c r="K199" i="28"/>
  <c r="K198" i="28"/>
  <c r="C198" i="28"/>
  <c r="K197" i="28"/>
  <c r="K196" i="28"/>
  <c r="C196" i="28"/>
  <c r="C197" i="28" s="1"/>
  <c r="K195" i="28"/>
  <c r="K194" i="28"/>
  <c r="K193" i="28"/>
  <c r="K192" i="28"/>
  <c r="K191" i="28"/>
  <c r="K190" i="28"/>
  <c r="K189" i="28"/>
  <c r="K188" i="28"/>
  <c r="K187" i="28"/>
  <c r="K186" i="28"/>
  <c r="K185" i="28"/>
  <c r="K184" i="28"/>
  <c r="C184" i="28"/>
  <c r="K183" i="28"/>
  <c r="K182" i="28"/>
  <c r="C182" i="28"/>
  <c r="C183" i="28" s="1"/>
  <c r="K181" i="28"/>
  <c r="K180" i="28"/>
  <c r="K179" i="28"/>
  <c r="K178" i="28"/>
  <c r="K177" i="28"/>
  <c r="K176" i="28"/>
  <c r="K175" i="28"/>
  <c r="K174" i="28"/>
  <c r="K173" i="28"/>
  <c r="K172" i="28"/>
  <c r="K171" i="28"/>
  <c r="K170" i="28"/>
  <c r="C170" i="28"/>
  <c r="K169" i="28"/>
  <c r="K168" i="28"/>
  <c r="C168" i="28"/>
  <c r="C169" i="28" s="1"/>
  <c r="K167" i="28"/>
  <c r="K166" i="28"/>
  <c r="K165" i="28"/>
  <c r="K164" i="28"/>
  <c r="K163" i="28"/>
  <c r="K162" i="28"/>
  <c r="K161" i="28"/>
  <c r="K160" i="28"/>
  <c r="K159" i="28"/>
  <c r="K158" i="28"/>
  <c r="K157" i="28"/>
  <c r="K156" i="28"/>
  <c r="C156" i="28"/>
  <c r="K155" i="28"/>
  <c r="K154" i="28"/>
  <c r="C154" i="28"/>
  <c r="C155" i="28" s="1"/>
  <c r="K153" i="28"/>
  <c r="K152" i="28"/>
  <c r="K151" i="28"/>
  <c r="K150" i="28"/>
  <c r="K149" i="28"/>
  <c r="K148" i="28"/>
  <c r="K147" i="28"/>
  <c r="K146" i="28"/>
  <c r="K145" i="28"/>
  <c r="K144" i="28"/>
  <c r="K143" i="28"/>
  <c r="K142" i="28"/>
  <c r="C142" i="28"/>
  <c r="K141" i="28"/>
  <c r="K140" i="28"/>
  <c r="C140" i="28"/>
  <c r="C141" i="28" s="1"/>
  <c r="K139" i="28"/>
  <c r="K138" i="28"/>
  <c r="K137" i="28"/>
  <c r="K136" i="28"/>
  <c r="K135" i="28"/>
  <c r="K134" i="28"/>
  <c r="K133" i="28"/>
  <c r="K132" i="28"/>
  <c r="K131" i="28"/>
  <c r="K130" i="28"/>
  <c r="K129" i="28"/>
  <c r="K128" i="28"/>
  <c r="C128" i="28"/>
  <c r="K127" i="28"/>
  <c r="K126" i="28"/>
  <c r="C126" i="28"/>
  <c r="C127" i="28" s="1"/>
  <c r="C130" i="28" s="1"/>
  <c r="C131" i="28" s="1"/>
  <c r="C132" i="28" s="1"/>
  <c r="C133" i="28" s="1"/>
  <c r="K125" i="28"/>
  <c r="K124" i="28"/>
  <c r="K123" i="28"/>
  <c r="K122" i="28"/>
  <c r="K121" i="28"/>
  <c r="K120" i="28"/>
  <c r="K119" i="28"/>
  <c r="K118" i="28"/>
  <c r="K117" i="28"/>
  <c r="K116" i="28"/>
  <c r="K115" i="28"/>
  <c r="K114" i="28"/>
  <c r="C114" i="28"/>
  <c r="K113" i="28"/>
  <c r="K112" i="28"/>
  <c r="C112" i="28"/>
  <c r="C113" i="28" s="1"/>
  <c r="C116" i="28" s="1"/>
  <c r="C117" i="28" s="1"/>
  <c r="C118" i="28" s="1"/>
  <c r="C119" i="28" s="1"/>
  <c r="K111" i="28"/>
  <c r="K110" i="28"/>
  <c r="K109" i="28"/>
  <c r="K108" i="28"/>
  <c r="K107" i="28"/>
  <c r="K106" i="28"/>
  <c r="K105" i="28"/>
  <c r="K104" i="28"/>
  <c r="K103" i="28"/>
  <c r="K102" i="28"/>
  <c r="K101" i="28"/>
  <c r="K100" i="28"/>
  <c r="C100" i="28"/>
  <c r="K99" i="28"/>
  <c r="K98" i="28"/>
  <c r="C98" i="28"/>
  <c r="C99" i="28" s="1"/>
  <c r="K97" i="28"/>
  <c r="K96" i="28"/>
  <c r="K95" i="28"/>
  <c r="K94" i="28"/>
  <c r="K93" i="28"/>
  <c r="K92" i="28"/>
  <c r="K91" i="28"/>
  <c r="K90" i="28"/>
  <c r="K89" i="28"/>
  <c r="K88" i="28"/>
  <c r="K87" i="28"/>
  <c r="K86" i="28"/>
  <c r="C86" i="28"/>
  <c r="K85" i="28"/>
  <c r="K84" i="28"/>
  <c r="C84" i="28"/>
  <c r="C85" i="28" s="1"/>
  <c r="C88" i="28" s="1"/>
  <c r="C89" i="28" s="1"/>
  <c r="C90" i="28" s="1"/>
  <c r="C91" i="28" s="1"/>
  <c r="K83" i="28"/>
  <c r="K82" i="28"/>
  <c r="K81" i="28"/>
  <c r="K80" i="28"/>
  <c r="K79" i="28"/>
  <c r="K78" i="28"/>
  <c r="K77" i="28"/>
  <c r="K76" i="28"/>
  <c r="K75" i="28"/>
  <c r="K74" i="28"/>
  <c r="K73" i="28"/>
  <c r="K72" i="28"/>
  <c r="C72" i="28"/>
  <c r="K71" i="28"/>
  <c r="K70" i="28"/>
  <c r="C70" i="28"/>
  <c r="C71" i="28" s="1"/>
  <c r="C74" i="28" s="1"/>
  <c r="C75" i="28" s="1"/>
  <c r="C76" i="28" s="1"/>
  <c r="C77" i="28" s="1"/>
  <c r="K69" i="28"/>
  <c r="K68" i="28"/>
  <c r="K67" i="28"/>
  <c r="K66" i="28"/>
  <c r="K65" i="28"/>
  <c r="K64" i="28"/>
  <c r="K63" i="28"/>
  <c r="K62" i="28"/>
  <c r="K61" i="28"/>
  <c r="K60" i="28"/>
  <c r="K59" i="28"/>
  <c r="N58" i="28"/>
  <c r="M58" i="28"/>
  <c r="K58" i="28"/>
  <c r="I58" i="28"/>
  <c r="C58" i="28"/>
  <c r="I57" i="28"/>
  <c r="I56" i="28"/>
  <c r="C56" i="28"/>
  <c r="C57" i="28" s="1"/>
  <c r="C60" i="28" s="1"/>
  <c r="C61" i="28" s="1"/>
  <c r="C62" i="28" s="1"/>
  <c r="C63" i="28" s="1"/>
  <c r="I55" i="28"/>
  <c r="I54" i="28"/>
  <c r="I53" i="28"/>
  <c r="I52" i="28"/>
  <c r="I51" i="28"/>
  <c r="I50" i="28"/>
  <c r="I49" i="28"/>
  <c r="I48" i="28"/>
  <c r="I47" i="28"/>
  <c r="I46" i="28"/>
  <c r="I45" i="28"/>
  <c r="I44" i="28"/>
  <c r="C44" i="28"/>
  <c r="I43" i="28"/>
  <c r="I42" i="28"/>
  <c r="C42" i="28"/>
  <c r="C43" i="28" s="1"/>
  <c r="C46" i="28" s="1"/>
  <c r="C47" i="28" s="1"/>
  <c r="C48" i="28" s="1"/>
  <c r="C49" i="28" s="1"/>
  <c r="I41" i="28"/>
  <c r="I40" i="28"/>
  <c r="I39" i="28"/>
  <c r="I38" i="28"/>
  <c r="I37" i="28"/>
  <c r="I36" i="28"/>
  <c r="J34" i="28"/>
  <c r="J35" i="28" s="1"/>
  <c r="I35" i="28" s="1"/>
  <c r="I33" i="28"/>
  <c r="I32" i="28"/>
  <c r="I31" i="28"/>
  <c r="I30" i="28"/>
  <c r="C30" i="28"/>
  <c r="I29" i="28"/>
  <c r="I28" i="28"/>
  <c r="C28" i="28"/>
  <c r="C29" i="28" s="1"/>
  <c r="I27" i="28"/>
  <c r="I26" i="28"/>
  <c r="I25" i="28"/>
  <c r="I24" i="28"/>
  <c r="P23" i="28"/>
  <c r="I23" i="28"/>
  <c r="I22" i="28"/>
  <c r="I21" i="28"/>
  <c r="P20" i="28"/>
  <c r="I20" i="28"/>
  <c r="I19" i="28"/>
  <c r="I18" i="28"/>
  <c r="I17" i="28"/>
  <c r="P16" i="28"/>
  <c r="I16" i="28"/>
  <c r="C16" i="28"/>
  <c r="I15" i="28"/>
  <c r="I14" i="28"/>
  <c r="C14" i="28"/>
  <c r="C15" i="28" s="1"/>
  <c r="C17" i="28" s="1"/>
  <c r="D14" i="28" s="1" a="1"/>
  <c r="D14" i="28" s="1"/>
  <c r="P11" i="28"/>
  <c r="P8" i="28"/>
  <c r="Y7" i="28" a="1"/>
  <c r="Y7" i="28" s="1"/>
  <c r="L6" i="28"/>
  <c r="N5" i="28"/>
  <c r="M5" i="28"/>
  <c r="L5" i="28"/>
  <c r="L8" i="28" s="1"/>
  <c r="K5" i="28"/>
  <c r="J5" i="28"/>
  <c r="J6" i="28" s="1"/>
  <c r="I5" i="28"/>
  <c r="H5" i="28"/>
  <c r="G5" i="28"/>
  <c r="F5" i="28"/>
  <c r="E5" i="28"/>
  <c r="D5" i="28"/>
  <c r="C5" i="28"/>
  <c r="N4" i="28"/>
  <c r="M4" i="28"/>
  <c r="L4" i="28"/>
  <c r="L13" i="28" s="1"/>
  <c r="K4" i="28"/>
  <c r="J4" i="28"/>
  <c r="I4" i="28"/>
  <c r="P13" i="28" s="1"/>
  <c r="H4" i="28"/>
  <c r="G4" i="28"/>
  <c r="F4" i="28"/>
  <c r="E4" i="28"/>
  <c r="D4" i="28"/>
  <c r="C4" i="28"/>
  <c r="Z1" i="28"/>
  <c r="Y1" i="28"/>
  <c r="P1" i="28"/>
  <c r="A1" i="28"/>
  <c r="BO41" i="36" l="1"/>
  <c r="M44" i="36"/>
  <c r="I44" i="36" s="1"/>
  <c r="BG41" i="36"/>
  <c r="BJ41" i="36"/>
  <c r="O40" i="29"/>
  <c r="P40" i="29"/>
  <c r="O48" i="29"/>
  <c r="P48" i="29"/>
  <c r="O56" i="29"/>
  <c r="P56" i="29"/>
  <c r="G43" i="36"/>
  <c r="O43" i="36" s="1"/>
  <c r="V40" i="36"/>
  <c r="AB40" i="36"/>
  <c r="O31" i="29"/>
  <c r="P31" i="29"/>
  <c r="M42" i="35"/>
  <c r="I42" i="35" s="1"/>
  <c r="I43" i="36"/>
  <c r="O34" i="29"/>
  <c r="P34" i="29"/>
  <c r="O50" i="29"/>
  <c r="P50" i="29"/>
  <c r="O58" i="29"/>
  <c r="P58" i="29"/>
  <c r="O35" i="29"/>
  <c r="P35" i="29"/>
  <c r="O51" i="29"/>
  <c r="P51" i="29"/>
  <c r="AC42" i="36"/>
  <c r="AD42" i="36" s="1"/>
  <c r="AE42" i="36" s="1"/>
  <c r="AF42" i="36" s="1"/>
  <c r="AQ42" i="36" s="1" a="1"/>
  <c r="AQ42" i="36" s="1"/>
  <c r="AO42" i="36" a="1"/>
  <c r="AO42" i="36" s="1"/>
  <c r="S42" i="36"/>
  <c r="AS42" i="36" a="1"/>
  <c r="AS42" i="36" s="1"/>
  <c r="BB42" i="36" a="1"/>
  <c r="BB42" i="36" s="1"/>
  <c r="BS42" i="36" s="1"/>
  <c r="AV42" i="36" a="1"/>
  <c r="AV42" i="36" s="1"/>
  <c r="AW42" i="36" a="1"/>
  <c r="AW42" i="36" s="1"/>
  <c r="AH42" i="36" a="1"/>
  <c r="AH42" i="36" s="1"/>
  <c r="AY42" i="36" a="1"/>
  <c r="AY42" i="36" s="1"/>
  <c r="BP42" i="36" s="1"/>
  <c r="AP42" i="36" a="1"/>
  <c r="AP42" i="36" s="1"/>
  <c r="BK42" i="36" s="1"/>
  <c r="AR42" i="36" a="1"/>
  <c r="AR42" i="36" s="1"/>
  <c r="AK42" i="36" a="1"/>
  <c r="AK42" i="36" s="1"/>
  <c r="BH42" i="36" s="1"/>
  <c r="O36" i="29"/>
  <c r="P36" i="29"/>
  <c r="O44" i="29"/>
  <c r="P44" i="29"/>
  <c r="O52" i="29"/>
  <c r="P52" i="29"/>
  <c r="O22" i="29"/>
  <c r="P22" i="29"/>
  <c r="O38" i="29"/>
  <c r="P38" i="29"/>
  <c r="O15" i="29"/>
  <c r="P15" i="29"/>
  <c r="Q15" i="29" s="1"/>
  <c r="Q16" i="29" s="1"/>
  <c r="Q17" i="29" s="1"/>
  <c r="Q18" i="29" s="1"/>
  <c r="Q19" i="29" s="1"/>
  <c r="Q20" i="29" s="1"/>
  <c r="Q21" i="29" s="1"/>
  <c r="BM41" i="36"/>
  <c r="BN41" i="36" s="1"/>
  <c r="S34" i="34"/>
  <c r="G34" i="34" s="1"/>
  <c r="Q41" i="35"/>
  <c r="N41" i="35"/>
  <c r="P41" i="35"/>
  <c r="B21" i="26"/>
  <c r="C18" i="26" s="1"/>
  <c r="B22" i="26"/>
  <c r="B23" i="26" s="1"/>
  <c r="B24" i="26" s="1"/>
  <c r="B25" i="26" s="1"/>
  <c r="B4" i="29"/>
  <c r="O25" i="29"/>
  <c r="O26" i="29"/>
  <c r="O18" i="29"/>
  <c r="O30" i="29"/>
  <c r="O42" i="29"/>
  <c r="O16" i="29"/>
  <c r="O20" i="29"/>
  <c r="O57" i="29"/>
  <c r="O24" i="29"/>
  <c r="O28" i="29"/>
  <c r="O32" i="29"/>
  <c r="O46" i="29"/>
  <c r="O17" i="29"/>
  <c r="O53" i="29"/>
  <c r="O21" i="29"/>
  <c r="O47" i="29"/>
  <c r="O29" i="29"/>
  <c r="O41" i="29"/>
  <c r="O33" i="29"/>
  <c r="O43" i="29"/>
  <c r="O37" i="29"/>
  <c r="O39" i="29"/>
  <c r="O54" i="29"/>
  <c r="O49" i="29"/>
  <c r="O19" i="29"/>
  <c r="O23" i="29"/>
  <c r="O27" i="29"/>
  <c r="O45" i="29"/>
  <c r="O55" i="29"/>
  <c r="O59" i="29"/>
  <c r="C59" i="28"/>
  <c r="D56" i="28" s="1" a="1"/>
  <c r="D56" i="28" s="1"/>
  <c r="G56" i="28" s="1"/>
  <c r="Y6" i="28"/>
  <c r="C269" i="28"/>
  <c r="D266" i="28" s="1" a="1"/>
  <c r="D266" i="28" s="1"/>
  <c r="G266" i="28" s="1"/>
  <c r="C284" i="28"/>
  <c r="C285" i="28" s="1"/>
  <c r="C286" i="28" s="1"/>
  <c r="C287" i="28" s="1"/>
  <c r="C129" i="28"/>
  <c r="D126" i="28" s="1" a="1"/>
  <c r="D126" i="28" s="1"/>
  <c r="G126" i="28" s="1"/>
  <c r="C31" i="28"/>
  <c r="D28" i="28" s="1" a="1"/>
  <c r="D28" i="28" s="1"/>
  <c r="G28" i="28" s="1"/>
  <c r="C32" i="28"/>
  <c r="C33" i="28" s="1"/>
  <c r="C34" i="28" s="1"/>
  <c r="C35" i="28" s="1"/>
  <c r="C186" i="28"/>
  <c r="C187" i="28" s="1"/>
  <c r="C188" i="28" s="1"/>
  <c r="C189" i="28" s="1"/>
  <c r="C185" i="28"/>
  <c r="D182" i="28" s="1" a="1"/>
  <c r="D182" i="28" s="1"/>
  <c r="G182" i="28" s="1"/>
  <c r="B1" i="28"/>
  <c r="C87" i="28"/>
  <c r="D84" i="28" s="1" a="1"/>
  <c r="D84" i="28" s="1"/>
  <c r="G84" i="28" s="1"/>
  <c r="C227" i="28"/>
  <c r="D224" i="28" s="1" a="1"/>
  <c r="D224" i="28" s="1"/>
  <c r="G224" i="28" s="1"/>
  <c r="C115" i="28"/>
  <c r="D112" i="28" s="1" a="1"/>
  <c r="D112" i="28" s="1"/>
  <c r="G112" i="28" s="1"/>
  <c r="C255" i="28"/>
  <c r="D252" i="28" s="1" a="1"/>
  <c r="D252" i="28" s="1"/>
  <c r="G252" i="28" s="1"/>
  <c r="H252" i="28" s="1"/>
  <c r="I34" i="28"/>
  <c r="Z3" i="28"/>
  <c r="C102" i="28"/>
  <c r="C103" i="28" s="1"/>
  <c r="C104" i="28" s="1"/>
  <c r="C105" i="28" s="1"/>
  <c r="C101" i="28"/>
  <c r="D98" i="28" s="1" a="1"/>
  <c r="D98" i="28" s="1"/>
  <c r="G280" i="28"/>
  <c r="C199" i="28"/>
  <c r="D196" i="28" s="1" a="1"/>
  <c r="D196" i="28" s="1"/>
  <c r="C200" i="28"/>
  <c r="C201" i="28" s="1"/>
  <c r="C202" i="28" s="1"/>
  <c r="C203" i="28" s="1"/>
  <c r="C157" i="28"/>
  <c r="D154" i="28" s="1" a="1"/>
  <c r="D154" i="28" s="1"/>
  <c r="C158" i="28"/>
  <c r="C159" i="28" s="1"/>
  <c r="C160" i="28" s="1"/>
  <c r="C161" i="28" s="1"/>
  <c r="G210" i="28"/>
  <c r="G14" i="28"/>
  <c r="C214" i="28"/>
  <c r="C215" i="28" s="1"/>
  <c r="C216" i="28" s="1"/>
  <c r="C217" i="28" s="1"/>
  <c r="C18" i="28"/>
  <c r="C19" i="28" s="1"/>
  <c r="C20" i="28" s="1"/>
  <c r="C21" i="28" s="1"/>
  <c r="C45" i="28"/>
  <c r="D42" i="28" s="1" a="1"/>
  <c r="D42" i="28" s="1"/>
  <c r="C73" i="28"/>
  <c r="D70" i="28" s="1" a="1"/>
  <c r="D70" i="28" s="1"/>
  <c r="C171" i="28"/>
  <c r="D168" i="28" s="1" a="1"/>
  <c r="D168" i="28" s="1"/>
  <c r="C172" i="28"/>
  <c r="C173" i="28" s="1"/>
  <c r="C174" i="28" s="1"/>
  <c r="C175" i="28" s="1"/>
  <c r="C143" i="28"/>
  <c r="D140" i="28" s="1" a="1"/>
  <c r="D140" i="28" s="1"/>
  <c r="C144" i="28"/>
  <c r="C145" i="28" s="1"/>
  <c r="C146" i="28" s="1"/>
  <c r="C147" i="28" s="1"/>
  <c r="C241" i="28"/>
  <c r="D238" i="28" s="1" a="1"/>
  <c r="D238" i="28" s="1"/>
  <c r="Z646" i="27"/>
  <c r="X646" i="27"/>
  <c r="V4" i="27" s="1"/>
  <c r="K643" i="27"/>
  <c r="K642" i="27"/>
  <c r="K641" i="27"/>
  <c r="K640" i="27"/>
  <c r="K639" i="27"/>
  <c r="K638" i="27"/>
  <c r="K637" i="27"/>
  <c r="K636" i="27"/>
  <c r="K635" i="27"/>
  <c r="K634" i="27"/>
  <c r="K633" i="27"/>
  <c r="K632" i="27"/>
  <c r="C632" i="27"/>
  <c r="K631" i="27"/>
  <c r="K630" i="27"/>
  <c r="C630" i="27"/>
  <c r="C631" i="27" s="1"/>
  <c r="K629" i="27"/>
  <c r="K628" i="27"/>
  <c r="K627" i="27"/>
  <c r="K626" i="27"/>
  <c r="K625" i="27"/>
  <c r="K624" i="27"/>
  <c r="K623" i="27"/>
  <c r="K622" i="27"/>
  <c r="K621" i="27"/>
  <c r="K620" i="27"/>
  <c r="K619" i="27"/>
  <c r="K618" i="27"/>
  <c r="C618" i="27"/>
  <c r="K617" i="27"/>
  <c r="K616" i="27"/>
  <c r="C616" i="27"/>
  <c r="C617" i="27" s="1"/>
  <c r="K615" i="27"/>
  <c r="K614" i="27"/>
  <c r="K613" i="27"/>
  <c r="K612" i="27"/>
  <c r="K611" i="27"/>
  <c r="K610" i="27"/>
  <c r="K609" i="27"/>
  <c r="K608" i="27"/>
  <c r="K607" i="27"/>
  <c r="K606" i="27"/>
  <c r="K605" i="27"/>
  <c r="K604" i="27"/>
  <c r="C604" i="27"/>
  <c r="K603" i="27"/>
  <c r="K602" i="27"/>
  <c r="C602" i="27"/>
  <c r="C603" i="27" s="1"/>
  <c r="K601" i="27"/>
  <c r="K600" i="27"/>
  <c r="K599" i="27"/>
  <c r="K598" i="27"/>
  <c r="K597" i="27"/>
  <c r="K596" i="27"/>
  <c r="K595" i="27"/>
  <c r="K594" i="27"/>
  <c r="K593" i="27"/>
  <c r="K592" i="27"/>
  <c r="K591" i="27"/>
  <c r="K590" i="27"/>
  <c r="C590" i="27"/>
  <c r="K589" i="27"/>
  <c r="K588" i="27"/>
  <c r="C588" i="27"/>
  <c r="C589" i="27" s="1"/>
  <c r="C592" i="27" s="1"/>
  <c r="C593" i="27" s="1"/>
  <c r="C594" i="27" s="1"/>
  <c r="C595" i="27" s="1"/>
  <c r="K587" i="27"/>
  <c r="K586" i="27"/>
  <c r="K585" i="27"/>
  <c r="K584" i="27"/>
  <c r="K583" i="27"/>
  <c r="K582" i="27"/>
  <c r="K581" i="27"/>
  <c r="K580" i="27"/>
  <c r="K579" i="27"/>
  <c r="K578" i="27"/>
  <c r="K577" i="27"/>
  <c r="K576" i="27"/>
  <c r="C576" i="27"/>
  <c r="K575" i="27"/>
  <c r="K574" i="27"/>
  <c r="C574" i="27"/>
  <c r="C575" i="27" s="1"/>
  <c r="K573" i="27"/>
  <c r="K572" i="27"/>
  <c r="K571" i="27"/>
  <c r="K570" i="27"/>
  <c r="K569" i="27"/>
  <c r="K568" i="27"/>
  <c r="K567" i="27"/>
  <c r="K566" i="27"/>
  <c r="K565" i="27"/>
  <c r="K564" i="27"/>
  <c r="K563" i="27"/>
  <c r="K562" i="27"/>
  <c r="C562" i="27"/>
  <c r="K561" i="27"/>
  <c r="K560" i="27"/>
  <c r="C560" i="27"/>
  <c r="C561" i="27" s="1"/>
  <c r="C563" i="27" s="1"/>
  <c r="D560" i="27" s="1" a="1"/>
  <c r="D560" i="27" s="1"/>
  <c r="G560" i="27" s="1"/>
  <c r="K559" i="27"/>
  <c r="K558" i="27"/>
  <c r="K557" i="27"/>
  <c r="K556" i="27"/>
  <c r="K555" i="27"/>
  <c r="K554" i="27"/>
  <c r="K553" i="27"/>
  <c r="K552" i="27"/>
  <c r="K551" i="27"/>
  <c r="K550" i="27"/>
  <c r="K549" i="27"/>
  <c r="K548" i="27"/>
  <c r="C548" i="27"/>
  <c r="K547" i="27"/>
  <c r="K546" i="27"/>
  <c r="C546" i="27"/>
  <c r="C547" i="27" s="1"/>
  <c r="C550" i="27" s="1"/>
  <c r="C551" i="27" s="1"/>
  <c r="C552" i="27" s="1"/>
  <c r="C553" i="27" s="1"/>
  <c r="K545" i="27"/>
  <c r="K544" i="27"/>
  <c r="K543" i="27"/>
  <c r="K542" i="27"/>
  <c r="K541" i="27"/>
  <c r="K540" i="27"/>
  <c r="K539" i="27"/>
  <c r="K538" i="27"/>
  <c r="K537" i="27"/>
  <c r="K536" i="27"/>
  <c r="K535" i="27"/>
  <c r="K534" i="27"/>
  <c r="C534" i="27"/>
  <c r="K533" i="27"/>
  <c r="K532" i="27"/>
  <c r="C532" i="27"/>
  <c r="C533" i="27" s="1"/>
  <c r="K531" i="27"/>
  <c r="K530" i="27"/>
  <c r="K529" i="27"/>
  <c r="K528" i="27"/>
  <c r="K527" i="27"/>
  <c r="K526" i="27"/>
  <c r="K525" i="27"/>
  <c r="K524" i="27"/>
  <c r="K523" i="27"/>
  <c r="K522" i="27"/>
  <c r="K521" i="27"/>
  <c r="K520" i="27"/>
  <c r="C520" i="27"/>
  <c r="K519" i="27"/>
  <c r="K518" i="27"/>
  <c r="C518" i="27"/>
  <c r="C519" i="27" s="1"/>
  <c r="C522" i="27" s="1"/>
  <c r="C523" i="27" s="1"/>
  <c r="C524" i="27" s="1"/>
  <c r="C525" i="27" s="1"/>
  <c r="K517" i="27"/>
  <c r="K516" i="27"/>
  <c r="K515" i="27"/>
  <c r="K514" i="27"/>
  <c r="K513" i="27"/>
  <c r="K512" i="27"/>
  <c r="K511" i="27"/>
  <c r="K510" i="27"/>
  <c r="K509" i="27"/>
  <c r="K508" i="27"/>
  <c r="K507" i="27"/>
  <c r="K506" i="27"/>
  <c r="C506" i="27"/>
  <c r="K505" i="27"/>
  <c r="K504" i="27"/>
  <c r="C504" i="27"/>
  <c r="C505" i="27" s="1"/>
  <c r="K503" i="27"/>
  <c r="K502" i="27"/>
  <c r="K501" i="27"/>
  <c r="K500" i="27"/>
  <c r="K499" i="27"/>
  <c r="K498" i="27"/>
  <c r="K497" i="27"/>
  <c r="K496" i="27"/>
  <c r="K495" i="27"/>
  <c r="K494" i="27"/>
  <c r="K493" i="27"/>
  <c r="K492" i="27"/>
  <c r="C492" i="27"/>
  <c r="K491" i="27"/>
  <c r="K490" i="27"/>
  <c r="C490" i="27"/>
  <c r="C491" i="27" s="1"/>
  <c r="K489" i="27"/>
  <c r="K488" i="27"/>
  <c r="K487" i="27"/>
  <c r="K486" i="27"/>
  <c r="K485" i="27"/>
  <c r="K484" i="27"/>
  <c r="K483" i="27"/>
  <c r="K482" i="27"/>
  <c r="K481" i="27"/>
  <c r="K480" i="27"/>
  <c r="K479" i="27"/>
  <c r="K478" i="27"/>
  <c r="C478" i="27"/>
  <c r="K477" i="27"/>
  <c r="K476" i="27"/>
  <c r="C476" i="27"/>
  <c r="C477" i="27" s="1"/>
  <c r="C479" i="27" s="1"/>
  <c r="D476" i="27" s="1" a="1"/>
  <c r="D476" i="27" s="1"/>
  <c r="K475" i="27"/>
  <c r="K474" i="27"/>
  <c r="K473" i="27"/>
  <c r="K472" i="27"/>
  <c r="K471" i="27"/>
  <c r="K470" i="27"/>
  <c r="K469" i="27"/>
  <c r="K468" i="27"/>
  <c r="K467" i="27"/>
  <c r="K466" i="27"/>
  <c r="K465" i="27"/>
  <c r="K464" i="27"/>
  <c r="C464" i="27"/>
  <c r="K463" i="27"/>
  <c r="K462" i="27"/>
  <c r="C462" i="27"/>
  <c r="C463" i="27" s="1"/>
  <c r="K461" i="27"/>
  <c r="K460" i="27"/>
  <c r="K459" i="27"/>
  <c r="K458" i="27"/>
  <c r="K457" i="27"/>
  <c r="K456" i="27"/>
  <c r="K455" i="27"/>
  <c r="K454" i="27"/>
  <c r="K453" i="27"/>
  <c r="K452" i="27"/>
  <c r="K451" i="27"/>
  <c r="K450" i="27"/>
  <c r="C450" i="27"/>
  <c r="K449" i="27"/>
  <c r="K448" i="27"/>
  <c r="C448" i="27"/>
  <c r="C449" i="27" s="1"/>
  <c r="K447" i="27"/>
  <c r="K446" i="27"/>
  <c r="K445" i="27"/>
  <c r="K444" i="27"/>
  <c r="K443" i="27"/>
  <c r="K442" i="27"/>
  <c r="K441" i="27"/>
  <c r="K440" i="27"/>
  <c r="K439" i="27"/>
  <c r="K438" i="27"/>
  <c r="K437" i="27"/>
  <c r="K436" i="27"/>
  <c r="C436" i="27"/>
  <c r="K435" i="27"/>
  <c r="K434" i="27"/>
  <c r="C434" i="27"/>
  <c r="C435" i="27" s="1"/>
  <c r="K433" i="27"/>
  <c r="K432" i="27"/>
  <c r="K431" i="27"/>
  <c r="K430" i="27"/>
  <c r="K429" i="27"/>
  <c r="K428" i="27"/>
  <c r="K427" i="27"/>
  <c r="K426" i="27"/>
  <c r="K425" i="27"/>
  <c r="K424" i="27"/>
  <c r="K423" i="27"/>
  <c r="K422" i="27"/>
  <c r="C422" i="27"/>
  <c r="K421" i="27"/>
  <c r="K420" i="27"/>
  <c r="C420" i="27"/>
  <c r="C421" i="27" s="1"/>
  <c r="C423" i="27" s="1"/>
  <c r="D420" i="27" s="1" a="1"/>
  <c r="D420" i="27" s="1"/>
  <c r="G420" i="27" s="1"/>
  <c r="K419" i="27"/>
  <c r="K418" i="27"/>
  <c r="K417" i="27"/>
  <c r="K416" i="27"/>
  <c r="K415" i="27"/>
  <c r="K414" i="27"/>
  <c r="K413" i="27"/>
  <c r="K412" i="27"/>
  <c r="K411" i="27"/>
  <c r="K410" i="27"/>
  <c r="K409" i="27"/>
  <c r="K408" i="27"/>
  <c r="C408" i="27"/>
  <c r="K407" i="27"/>
  <c r="K406" i="27"/>
  <c r="C406" i="27"/>
  <c r="C407" i="27" s="1"/>
  <c r="K405" i="27"/>
  <c r="K404" i="27"/>
  <c r="K403" i="27"/>
  <c r="K402" i="27"/>
  <c r="K401" i="27"/>
  <c r="K400" i="27"/>
  <c r="K399" i="27"/>
  <c r="K398" i="27"/>
  <c r="K397" i="27"/>
  <c r="K396" i="27"/>
  <c r="K395" i="27"/>
  <c r="K394" i="27"/>
  <c r="C394" i="27"/>
  <c r="K393" i="27"/>
  <c r="K392" i="27"/>
  <c r="C392" i="27"/>
  <c r="C393" i="27" s="1"/>
  <c r="K391" i="27"/>
  <c r="K390" i="27"/>
  <c r="K389" i="27"/>
  <c r="K388" i="27"/>
  <c r="K387" i="27"/>
  <c r="K386" i="27"/>
  <c r="K385" i="27"/>
  <c r="K384" i="27"/>
  <c r="K383" i="27"/>
  <c r="K382" i="27"/>
  <c r="K381" i="27"/>
  <c r="K380" i="27"/>
  <c r="C380" i="27"/>
  <c r="K379" i="27"/>
  <c r="K378" i="27"/>
  <c r="C378" i="27"/>
  <c r="C379" i="27" s="1"/>
  <c r="K377" i="27"/>
  <c r="K376" i="27"/>
  <c r="K375" i="27"/>
  <c r="K374" i="27"/>
  <c r="K373" i="27"/>
  <c r="K372" i="27"/>
  <c r="K371" i="27"/>
  <c r="K370" i="27"/>
  <c r="K369" i="27"/>
  <c r="K368" i="27"/>
  <c r="K367" i="27"/>
  <c r="K366" i="27"/>
  <c r="C366" i="27"/>
  <c r="K365" i="27"/>
  <c r="K364" i="27"/>
  <c r="C364" i="27"/>
  <c r="C365" i="27" s="1"/>
  <c r="K363" i="27"/>
  <c r="K362" i="27"/>
  <c r="K361" i="27"/>
  <c r="K360" i="27"/>
  <c r="K359" i="27"/>
  <c r="K358" i="27"/>
  <c r="K357" i="27"/>
  <c r="K356" i="27"/>
  <c r="K355" i="27"/>
  <c r="K354" i="27"/>
  <c r="K353" i="27"/>
  <c r="K352" i="27"/>
  <c r="C352" i="27"/>
  <c r="K351" i="27"/>
  <c r="K350" i="27"/>
  <c r="C350" i="27"/>
  <c r="C351" i="27" s="1"/>
  <c r="K349" i="27"/>
  <c r="K348" i="27"/>
  <c r="K347" i="27"/>
  <c r="K346" i="27"/>
  <c r="K345" i="27"/>
  <c r="K344" i="27"/>
  <c r="K343" i="27"/>
  <c r="K342" i="27"/>
  <c r="K341" i="27"/>
  <c r="K340" i="27"/>
  <c r="K339" i="27"/>
  <c r="K338" i="27"/>
  <c r="C338" i="27"/>
  <c r="K337" i="27"/>
  <c r="K336" i="27"/>
  <c r="C336" i="27"/>
  <c r="C337" i="27" s="1"/>
  <c r="C339" i="27" s="1"/>
  <c r="D336" i="27" s="1" a="1"/>
  <c r="D336" i="27" s="1"/>
  <c r="G336" i="27" s="1"/>
  <c r="F336" i="27" s="1"/>
  <c r="K335" i="27"/>
  <c r="K334" i="27"/>
  <c r="K333" i="27"/>
  <c r="K332" i="27"/>
  <c r="K331" i="27"/>
  <c r="K330" i="27"/>
  <c r="K329" i="27"/>
  <c r="K328" i="27"/>
  <c r="K327" i="27"/>
  <c r="K326" i="27"/>
  <c r="K325" i="27"/>
  <c r="K324" i="27"/>
  <c r="C324" i="27"/>
  <c r="K323" i="27"/>
  <c r="K322" i="27"/>
  <c r="C322" i="27"/>
  <c r="C323" i="27" s="1"/>
  <c r="C326" i="27" s="1"/>
  <c r="C327" i="27" s="1"/>
  <c r="C328" i="27" s="1"/>
  <c r="C329" i="27" s="1"/>
  <c r="K321" i="27"/>
  <c r="K320" i="27"/>
  <c r="K319" i="27"/>
  <c r="K318" i="27"/>
  <c r="K317" i="27"/>
  <c r="K316" i="27"/>
  <c r="K315" i="27"/>
  <c r="K314" i="27"/>
  <c r="K313" i="27"/>
  <c r="K312" i="27"/>
  <c r="K311" i="27"/>
  <c r="K310" i="27"/>
  <c r="C310" i="27"/>
  <c r="K309" i="27"/>
  <c r="K308" i="27"/>
  <c r="C308" i="27"/>
  <c r="C309" i="27" s="1"/>
  <c r="C311" i="27" s="1"/>
  <c r="D308" i="27" s="1" a="1"/>
  <c r="D308" i="27" s="1"/>
  <c r="K307" i="27"/>
  <c r="K306" i="27"/>
  <c r="K305" i="27"/>
  <c r="K304" i="27"/>
  <c r="K303" i="27"/>
  <c r="K302" i="27"/>
  <c r="K301" i="27"/>
  <c r="K300" i="27"/>
  <c r="K299" i="27"/>
  <c r="K298" i="27"/>
  <c r="K297" i="27"/>
  <c r="K296" i="27"/>
  <c r="C296" i="27"/>
  <c r="K295" i="27"/>
  <c r="K294" i="27"/>
  <c r="C294" i="27"/>
  <c r="C295" i="27" s="1"/>
  <c r="K293" i="27"/>
  <c r="K292" i="27"/>
  <c r="K291" i="27"/>
  <c r="K290" i="27"/>
  <c r="K289" i="27"/>
  <c r="K288" i="27"/>
  <c r="K287" i="27"/>
  <c r="K286" i="27"/>
  <c r="K285" i="27"/>
  <c r="K284" i="27"/>
  <c r="K283" i="27"/>
  <c r="K282" i="27"/>
  <c r="C282" i="27"/>
  <c r="K281" i="27"/>
  <c r="K280" i="27"/>
  <c r="C280" i="27"/>
  <c r="C281" i="27" s="1"/>
  <c r="K279" i="27"/>
  <c r="K278" i="27"/>
  <c r="K277" i="27"/>
  <c r="K276" i="27"/>
  <c r="K275" i="27"/>
  <c r="K274" i="27"/>
  <c r="K273" i="27"/>
  <c r="K272" i="27"/>
  <c r="K271" i="27"/>
  <c r="K270" i="27"/>
  <c r="K269" i="27"/>
  <c r="K268" i="27"/>
  <c r="C268" i="27"/>
  <c r="K267" i="27"/>
  <c r="K266" i="27"/>
  <c r="C266" i="27"/>
  <c r="C267" i="27" s="1"/>
  <c r="C269" i="27" s="1"/>
  <c r="D266" i="27" s="1" a="1"/>
  <c r="D266" i="27" s="1"/>
  <c r="K265" i="27"/>
  <c r="K264" i="27"/>
  <c r="K263" i="27"/>
  <c r="K262" i="27"/>
  <c r="K261" i="27"/>
  <c r="K260" i="27"/>
  <c r="K259" i="27"/>
  <c r="K258" i="27"/>
  <c r="K257" i="27"/>
  <c r="K256" i="27"/>
  <c r="K255" i="27"/>
  <c r="K254" i="27"/>
  <c r="C254" i="27"/>
  <c r="K253" i="27"/>
  <c r="K252" i="27"/>
  <c r="C252" i="27"/>
  <c r="C253" i="27" s="1"/>
  <c r="C255" i="27" s="1"/>
  <c r="D252" i="27" s="1" a="1"/>
  <c r="D252" i="27" s="1"/>
  <c r="K251" i="27"/>
  <c r="K250" i="27"/>
  <c r="K249" i="27"/>
  <c r="K248" i="27"/>
  <c r="K247" i="27"/>
  <c r="K246" i="27"/>
  <c r="K245" i="27"/>
  <c r="K244" i="27"/>
  <c r="K243" i="27"/>
  <c r="K242" i="27"/>
  <c r="K241" i="27"/>
  <c r="K240" i="27"/>
  <c r="C240" i="27"/>
  <c r="K239" i="27"/>
  <c r="K238" i="27"/>
  <c r="C238" i="27"/>
  <c r="C239" i="27" s="1"/>
  <c r="K237" i="27"/>
  <c r="K236" i="27"/>
  <c r="K235" i="27"/>
  <c r="K234" i="27"/>
  <c r="K233" i="27"/>
  <c r="K232" i="27"/>
  <c r="K231" i="27"/>
  <c r="K230" i="27"/>
  <c r="K229" i="27"/>
  <c r="K228" i="27"/>
  <c r="K227" i="27"/>
  <c r="K226" i="27"/>
  <c r="C226" i="27"/>
  <c r="K225" i="27"/>
  <c r="K224" i="27"/>
  <c r="C224" i="27"/>
  <c r="C225" i="27" s="1"/>
  <c r="C227" i="27" s="1"/>
  <c r="D224" i="27" s="1" a="1"/>
  <c r="D224" i="27" s="1"/>
  <c r="G224" i="27" s="1"/>
  <c r="K223" i="27"/>
  <c r="K222" i="27"/>
  <c r="K221" i="27"/>
  <c r="K220" i="27"/>
  <c r="K219" i="27"/>
  <c r="K218" i="27"/>
  <c r="K217" i="27"/>
  <c r="K216" i="27"/>
  <c r="K215" i="27"/>
  <c r="K214" i="27"/>
  <c r="K213" i="27"/>
  <c r="K212" i="27"/>
  <c r="C212" i="27"/>
  <c r="K211" i="27"/>
  <c r="K210" i="27"/>
  <c r="C210" i="27"/>
  <c r="C211" i="27" s="1"/>
  <c r="K209" i="27"/>
  <c r="K208" i="27"/>
  <c r="K207" i="27"/>
  <c r="K206" i="27"/>
  <c r="K205" i="27"/>
  <c r="K204" i="27"/>
  <c r="K203" i="27"/>
  <c r="K202" i="27"/>
  <c r="K201" i="27"/>
  <c r="K200" i="27"/>
  <c r="K199" i="27"/>
  <c r="K198" i="27"/>
  <c r="C198" i="27"/>
  <c r="K197" i="27"/>
  <c r="K196" i="27"/>
  <c r="C196" i="27"/>
  <c r="C197" i="27" s="1"/>
  <c r="C199" i="27" s="1"/>
  <c r="D196" i="27" s="1" a="1"/>
  <c r="D196" i="27" s="1"/>
  <c r="K195" i="27"/>
  <c r="K194" i="27"/>
  <c r="K193" i="27"/>
  <c r="K192" i="27"/>
  <c r="K191" i="27"/>
  <c r="K190" i="27"/>
  <c r="K189" i="27"/>
  <c r="K188" i="27"/>
  <c r="K187" i="27"/>
  <c r="K186" i="27"/>
  <c r="K185" i="27"/>
  <c r="K184" i="27"/>
  <c r="C184" i="27"/>
  <c r="K183" i="27"/>
  <c r="K182" i="27"/>
  <c r="C182" i="27"/>
  <c r="C183" i="27" s="1"/>
  <c r="C185" i="27" s="1"/>
  <c r="D182" i="27" s="1" a="1"/>
  <c r="D182" i="27" s="1"/>
  <c r="K181" i="27"/>
  <c r="K180" i="27"/>
  <c r="K179" i="27"/>
  <c r="K178" i="27"/>
  <c r="K177" i="27"/>
  <c r="K176" i="27"/>
  <c r="K175" i="27"/>
  <c r="K174" i="27"/>
  <c r="K173" i="27"/>
  <c r="K172" i="27"/>
  <c r="K171" i="27"/>
  <c r="K170" i="27"/>
  <c r="C170" i="27"/>
  <c r="K169" i="27"/>
  <c r="K168" i="27"/>
  <c r="C168" i="27"/>
  <c r="C169" i="27" s="1"/>
  <c r="K167" i="27"/>
  <c r="K166" i="27"/>
  <c r="K165" i="27"/>
  <c r="K164" i="27"/>
  <c r="K163" i="27"/>
  <c r="K162" i="27"/>
  <c r="K161" i="27"/>
  <c r="K160" i="27"/>
  <c r="K159" i="27"/>
  <c r="K158" i="27"/>
  <c r="K157" i="27"/>
  <c r="K156" i="27"/>
  <c r="C156" i="27"/>
  <c r="K155" i="27"/>
  <c r="K154" i="27"/>
  <c r="C154" i="27"/>
  <c r="C155" i="27" s="1"/>
  <c r="K153" i="27"/>
  <c r="K152" i="27"/>
  <c r="K151" i="27"/>
  <c r="K150" i="27"/>
  <c r="K149" i="27"/>
  <c r="K148" i="27"/>
  <c r="K147" i="27"/>
  <c r="K146" i="27"/>
  <c r="K145" i="27"/>
  <c r="K144" i="27"/>
  <c r="K143" i="27"/>
  <c r="K142" i="27"/>
  <c r="C142" i="27"/>
  <c r="K141" i="27"/>
  <c r="K140" i="27"/>
  <c r="C140" i="27"/>
  <c r="C141" i="27" s="1"/>
  <c r="C143" i="27" s="1"/>
  <c r="D140" i="27" s="1" a="1"/>
  <c r="D140" i="27" s="1"/>
  <c r="G140" i="27" s="1"/>
  <c r="F140" i="27" s="1"/>
  <c r="K139" i="27"/>
  <c r="K138" i="27"/>
  <c r="K137" i="27"/>
  <c r="K136" i="27"/>
  <c r="K135" i="27"/>
  <c r="K134" i="27"/>
  <c r="K133" i="27"/>
  <c r="K132" i="27"/>
  <c r="K131" i="27"/>
  <c r="K130" i="27"/>
  <c r="K129" i="27"/>
  <c r="K128" i="27"/>
  <c r="C128" i="27"/>
  <c r="K127" i="27"/>
  <c r="K126" i="27"/>
  <c r="C126" i="27"/>
  <c r="C127" i="27" s="1"/>
  <c r="C130" i="27" s="1"/>
  <c r="C131" i="27" s="1"/>
  <c r="C132" i="27" s="1"/>
  <c r="C133" i="27" s="1"/>
  <c r="K125" i="27"/>
  <c r="K124" i="27"/>
  <c r="K123" i="27"/>
  <c r="K122" i="27"/>
  <c r="K121" i="27"/>
  <c r="K120" i="27"/>
  <c r="K119" i="27"/>
  <c r="K118" i="27"/>
  <c r="K117" i="27"/>
  <c r="K116" i="27"/>
  <c r="K115" i="27"/>
  <c r="K114" i="27"/>
  <c r="C114" i="27"/>
  <c r="K113" i="27"/>
  <c r="K112" i="27"/>
  <c r="C112" i="27"/>
  <c r="C113" i="27" s="1"/>
  <c r="C115" i="27" s="1"/>
  <c r="D112" i="27" s="1" a="1"/>
  <c r="D112" i="27" s="1"/>
  <c r="G112" i="27" s="1"/>
  <c r="K111" i="27"/>
  <c r="K110" i="27"/>
  <c r="K109" i="27"/>
  <c r="K108" i="27"/>
  <c r="K107" i="27"/>
  <c r="K106" i="27"/>
  <c r="K105" i="27"/>
  <c r="K104" i="27"/>
  <c r="K103" i="27"/>
  <c r="K102" i="27"/>
  <c r="K101" i="27"/>
  <c r="K100" i="27"/>
  <c r="C100" i="27"/>
  <c r="K99" i="27"/>
  <c r="K98" i="27"/>
  <c r="C98" i="27"/>
  <c r="C99" i="27" s="1"/>
  <c r="K97" i="27"/>
  <c r="K96" i="27"/>
  <c r="K95" i="27"/>
  <c r="K94" i="27"/>
  <c r="K93" i="27"/>
  <c r="K92" i="27"/>
  <c r="K91" i="27"/>
  <c r="K90" i="27"/>
  <c r="K89" i="27"/>
  <c r="K88" i="27"/>
  <c r="K87" i="27"/>
  <c r="K86" i="27"/>
  <c r="C86" i="27"/>
  <c r="K85" i="27"/>
  <c r="K84" i="27"/>
  <c r="C84" i="27"/>
  <c r="C85" i="27" s="1"/>
  <c r="K83" i="27"/>
  <c r="K82" i="27"/>
  <c r="K81" i="27"/>
  <c r="K80" i="27"/>
  <c r="K79" i="27"/>
  <c r="K78" i="27"/>
  <c r="K77" i="27"/>
  <c r="K76" i="27"/>
  <c r="K75" i="27"/>
  <c r="K74" i="27"/>
  <c r="K73" i="27"/>
  <c r="K72" i="27"/>
  <c r="C72" i="27"/>
  <c r="K71" i="27"/>
  <c r="K70" i="27"/>
  <c r="C70" i="27"/>
  <c r="C71" i="27" s="1"/>
  <c r="K69" i="27"/>
  <c r="K68" i="27"/>
  <c r="K67" i="27"/>
  <c r="K66" i="27"/>
  <c r="K65" i="27"/>
  <c r="K64" i="27"/>
  <c r="K63" i="27"/>
  <c r="K62" i="27"/>
  <c r="K61" i="27"/>
  <c r="K60" i="27"/>
  <c r="K59" i="27"/>
  <c r="N58" i="27"/>
  <c r="M58" i="27"/>
  <c r="K58" i="27"/>
  <c r="I58" i="27"/>
  <c r="C58" i="27"/>
  <c r="N57" i="27"/>
  <c r="M57" i="27"/>
  <c r="K57" i="27"/>
  <c r="I57" i="27"/>
  <c r="N56" i="27"/>
  <c r="M56" i="27"/>
  <c r="K56" i="27"/>
  <c r="I56" i="27"/>
  <c r="C56" i="27"/>
  <c r="C57" i="27" s="1"/>
  <c r="C59" i="27" s="1"/>
  <c r="D56" i="27" s="1" a="1"/>
  <c r="D56" i="27" s="1"/>
  <c r="N55" i="27"/>
  <c r="M55" i="27"/>
  <c r="K55" i="27"/>
  <c r="I55" i="27"/>
  <c r="N54" i="27"/>
  <c r="M54" i="27"/>
  <c r="K54" i="27"/>
  <c r="I54" i="27"/>
  <c r="N53" i="27"/>
  <c r="M53" i="27"/>
  <c r="K53" i="27"/>
  <c r="I53" i="27"/>
  <c r="N52" i="27"/>
  <c r="M52" i="27"/>
  <c r="K52" i="27"/>
  <c r="I52" i="27"/>
  <c r="N51" i="27"/>
  <c r="M51" i="27"/>
  <c r="K51" i="27"/>
  <c r="I51" i="27"/>
  <c r="I50" i="27"/>
  <c r="I49" i="27"/>
  <c r="I48" i="27"/>
  <c r="I47" i="27"/>
  <c r="I46" i="27"/>
  <c r="I45" i="27"/>
  <c r="I44" i="27"/>
  <c r="C44" i="27"/>
  <c r="I43" i="27"/>
  <c r="I42" i="27"/>
  <c r="C42" i="27"/>
  <c r="C43" i="27" s="1"/>
  <c r="C46" i="27" s="1"/>
  <c r="C47" i="27" s="1"/>
  <c r="C48" i="27" s="1"/>
  <c r="C49" i="27" s="1"/>
  <c r="I41" i="27"/>
  <c r="I40" i="27"/>
  <c r="I39" i="27"/>
  <c r="I38" i="27"/>
  <c r="I37" i="27"/>
  <c r="I36" i="27"/>
  <c r="I35" i="27"/>
  <c r="I34" i="27"/>
  <c r="I33" i="27"/>
  <c r="I32" i="27"/>
  <c r="I31" i="27"/>
  <c r="I30" i="27"/>
  <c r="C30" i="27"/>
  <c r="I29" i="27"/>
  <c r="I28" i="27"/>
  <c r="C28" i="27"/>
  <c r="C29" i="27" s="1"/>
  <c r="I27" i="27"/>
  <c r="I26" i="27"/>
  <c r="I25" i="27"/>
  <c r="I24" i="27"/>
  <c r="P23" i="27"/>
  <c r="I23" i="27"/>
  <c r="I22" i="27"/>
  <c r="I21" i="27"/>
  <c r="P20" i="27"/>
  <c r="I20" i="27"/>
  <c r="I19" i="27"/>
  <c r="I18" i="27"/>
  <c r="I17" i="27"/>
  <c r="P16" i="27"/>
  <c r="I16" i="27"/>
  <c r="C16" i="27"/>
  <c r="I15" i="27"/>
  <c r="I14" i="27"/>
  <c r="C14" i="27"/>
  <c r="C15" i="27" s="1"/>
  <c r="C18" i="27" s="1"/>
  <c r="C19" i="27" s="1"/>
  <c r="C20" i="27" s="1"/>
  <c r="C21" i="27" s="1"/>
  <c r="P11" i="27"/>
  <c r="P8" i="27"/>
  <c r="Y7" i="27" a="1"/>
  <c r="Y7" i="27" s="1"/>
  <c r="Y6" i="27"/>
  <c r="L6" i="27"/>
  <c r="L8" i="27"/>
  <c r="J6" i="27"/>
  <c r="N4" i="27"/>
  <c r="M4" i="27"/>
  <c r="L4" i="27"/>
  <c r="L13" i="27" s="1"/>
  <c r="K4" i="27"/>
  <c r="J4" i="27"/>
  <c r="I4" i="27"/>
  <c r="P13" i="27" s="1"/>
  <c r="H4" i="27"/>
  <c r="G4" i="27"/>
  <c r="F4" i="27"/>
  <c r="E4" i="27"/>
  <c r="D4" i="27"/>
  <c r="C4" i="27"/>
  <c r="Z1" i="27"/>
  <c r="Y1" i="27"/>
  <c r="P1" i="27"/>
  <c r="A1" i="27"/>
  <c r="D24" i="12"/>
  <c r="E24" i="12" s="1"/>
  <c r="F24" i="12" s="1"/>
  <c r="D25" i="12"/>
  <c r="E25" i="12" s="1"/>
  <c r="F25" i="12" s="1"/>
  <c r="L24" i="12"/>
  <c r="M24" i="12" s="1"/>
  <c r="N24" i="12" s="1"/>
  <c r="L23" i="12"/>
  <c r="M23" i="12" s="1"/>
  <c r="N23" i="12" s="1"/>
  <c r="L22" i="12"/>
  <c r="M22" i="12" s="1"/>
  <c r="N22" i="12" s="1"/>
  <c r="L21" i="12"/>
  <c r="M21" i="12" s="1"/>
  <c r="N21" i="12" s="1"/>
  <c r="L20" i="12"/>
  <c r="M20" i="12" s="1"/>
  <c r="N20" i="12" s="1"/>
  <c r="BF7" i="26" a="1"/>
  <c r="BF7" i="26" s="1"/>
  <c r="BF6" i="26"/>
  <c r="BG1" i="26"/>
  <c r="BF1" i="26"/>
  <c r="BA15" i="26"/>
  <c r="AZ18" i="26" s="1"/>
  <c r="AY15" i="26"/>
  <c r="BC9" i="26"/>
  <c r="BB9" i="26"/>
  <c r="BA9" i="26"/>
  <c r="AZ9" i="26"/>
  <c r="AY9" i="26"/>
  <c r="K54" i="26"/>
  <c r="K33" i="26"/>
  <c r="M27" i="26"/>
  <c r="M25" i="26"/>
  <c r="M26" i="26" s="1"/>
  <c r="L21" i="26"/>
  <c r="L20" i="26"/>
  <c r="M19" i="26"/>
  <c r="V18" i="26"/>
  <c r="V16" i="26"/>
  <c r="V13" i="26"/>
  <c r="R11" i="26"/>
  <c r="V10" i="26"/>
  <c r="R12" i="26"/>
  <c r="T9" i="26"/>
  <c r="S9" i="26"/>
  <c r="R9" i="26"/>
  <c r="Q9" i="26"/>
  <c r="P9" i="26"/>
  <c r="O9" i="26"/>
  <c r="N9" i="26"/>
  <c r="M9" i="26"/>
  <c r="L9" i="26"/>
  <c r="K9" i="26"/>
  <c r="R3" i="26"/>
  <c r="T1" i="26"/>
  <c r="S1" i="26"/>
  <c r="R1" i="26"/>
  <c r="Q1" i="26"/>
  <c r="P1" i="26"/>
  <c r="O1" i="26"/>
  <c r="N1" i="26"/>
  <c r="M1" i="26"/>
  <c r="L1" i="26"/>
  <c r="K1" i="26"/>
  <c r="J1" i="26"/>
  <c r="AW10" i="26"/>
  <c r="AW11" i="26"/>
  <c r="AW8" i="26"/>
  <c r="AI14" i="26"/>
  <c r="AI13" i="26"/>
  <c r="AI10" i="26"/>
  <c r="AG1" i="26"/>
  <c r="AE19" i="26"/>
  <c r="AD19" i="26"/>
  <c r="BG62" i="26"/>
  <c r="BE62" i="26"/>
  <c r="BD5" i="26" s="1"/>
  <c r="AL40" i="26"/>
  <c r="AL38" i="26"/>
  <c r="AL39" i="26" s="1"/>
  <c r="AR30" i="26"/>
  <c r="AS28" i="26"/>
  <c r="AR28" i="26"/>
  <c r="AQ28" i="26"/>
  <c r="AP28" i="26"/>
  <c r="AO28" i="26"/>
  <c r="AN28" i="26"/>
  <c r="AM28" i="26"/>
  <c r="AL28" i="26"/>
  <c r="AT24" i="26"/>
  <c r="AS24" i="26"/>
  <c r="AA22" i="26"/>
  <c r="AA20" i="26"/>
  <c r="AA21" i="26" s="1"/>
  <c r="AA24" i="26" s="1"/>
  <c r="AA25" i="26" s="1"/>
  <c r="AA26" i="26" s="1"/>
  <c r="AA27" i="26" s="1"/>
  <c r="AL17" i="26"/>
  <c r="AL15" i="26"/>
  <c r="AL16" i="26" s="1"/>
  <c r="AA14" i="26"/>
  <c r="AU7" i="26"/>
  <c r="AT7" i="26"/>
  <c r="AS7" i="26"/>
  <c r="AR7" i="26"/>
  <c r="AQ7" i="26"/>
  <c r="AP7" i="26"/>
  <c r="AO7" i="26"/>
  <c r="AN7" i="26"/>
  <c r="AM7" i="26"/>
  <c r="AL7" i="26"/>
  <c r="AF7" i="26"/>
  <c r="AE7" i="26"/>
  <c r="AD7" i="26"/>
  <c r="AC7" i="26"/>
  <c r="AB7" i="26"/>
  <c r="AA7" i="26"/>
  <c r="A1" i="26"/>
  <c r="AR3" i="26"/>
  <c r="AF3" i="26"/>
  <c r="AU1" i="26"/>
  <c r="AT1" i="26"/>
  <c r="AS1" i="26"/>
  <c r="BG3" i="26" s="1"/>
  <c r="AR1" i="26"/>
  <c r="AQ1" i="26"/>
  <c r="AP1" i="26"/>
  <c r="AO1" i="26"/>
  <c r="AN1" i="26"/>
  <c r="AM1" i="26"/>
  <c r="AL1" i="26"/>
  <c r="AK1" i="26"/>
  <c r="AF1" i="26"/>
  <c r="AE1" i="26"/>
  <c r="AD1" i="26"/>
  <c r="AC1" i="26"/>
  <c r="AB1" i="26"/>
  <c r="AA1" i="26"/>
  <c r="Z1" i="26"/>
  <c r="H34" i="34" l="1"/>
  <c r="I34" i="34"/>
  <c r="BL42" i="36"/>
  <c r="BC42" i="36" a="1"/>
  <c r="BC42" i="36" s="1"/>
  <c r="BT42" i="36" s="1"/>
  <c r="AJ42" i="36" a="1"/>
  <c r="AJ42" i="36" s="1"/>
  <c r="AT42" i="36" a="1"/>
  <c r="AT42" i="36" s="1"/>
  <c r="BE42" i="36" a="1"/>
  <c r="BE42" i="36" s="1"/>
  <c r="AG42" i="36" a="1"/>
  <c r="AG42" i="36" s="1"/>
  <c r="BA42" i="36" a="1"/>
  <c r="BA42" i="36" s="1"/>
  <c r="BR42" i="36" s="1"/>
  <c r="T34" i="34"/>
  <c r="R35" i="34" s="1"/>
  <c r="S35" i="34" s="1"/>
  <c r="BD42" i="36" a="1"/>
  <c r="BD42" i="36" s="1"/>
  <c r="AM42" i="36" a="1"/>
  <c r="AM42" i="36" s="1"/>
  <c r="AL42" i="36" a="1"/>
  <c r="AL42" i="36" s="1"/>
  <c r="BI42" i="36" s="1"/>
  <c r="AU42" i="36" a="1"/>
  <c r="AU42" i="36" s="1"/>
  <c r="AZ42" i="36" a="1"/>
  <c r="AZ42" i="36" s="1"/>
  <c r="BQ42" i="36" s="1"/>
  <c r="AI42" i="36" a="1"/>
  <c r="AI42" i="36" s="1"/>
  <c r="Z41" i="36"/>
  <c r="X41" i="36" s="1"/>
  <c r="AN42" i="36" a="1"/>
  <c r="AN42" i="36" s="1"/>
  <c r="AX42" i="36" a="1"/>
  <c r="AX42" i="36" s="1"/>
  <c r="BO42" i="36" s="1"/>
  <c r="W41" i="36"/>
  <c r="Y41" i="36"/>
  <c r="AA41" i="36"/>
  <c r="H44" i="36"/>
  <c r="E45" i="36" s="1" a="1"/>
  <c r="E45" i="36" s="1"/>
  <c r="F45" i="36" s="1" a="1"/>
  <c r="F45" i="36" s="1"/>
  <c r="G44" i="36"/>
  <c r="O44" i="36" s="1"/>
  <c r="F34" i="34"/>
  <c r="Q43" i="36"/>
  <c r="N43" i="36"/>
  <c r="T43" i="36"/>
  <c r="P43" i="36"/>
  <c r="H42" i="35"/>
  <c r="E43" i="35" s="1" a="1"/>
  <c r="E43" i="35" s="1"/>
  <c r="F43" i="35" s="1" a="1"/>
  <c r="F43" i="35" s="1"/>
  <c r="G42" i="35"/>
  <c r="O42" i="35" s="1"/>
  <c r="G35" i="34"/>
  <c r="F18" i="26"/>
  <c r="B1" i="27"/>
  <c r="Q22" i="29"/>
  <c r="Q23" i="29" s="1"/>
  <c r="Q24" i="29" s="1"/>
  <c r="Q25" i="29" s="1"/>
  <c r="Q26" i="29" s="1"/>
  <c r="Q27" i="29" s="1"/>
  <c r="Q28" i="29" s="1"/>
  <c r="Q29" i="29" s="1"/>
  <c r="Q30" i="29" s="1"/>
  <c r="Q31" i="29" s="1"/>
  <c r="Q32" i="29" s="1"/>
  <c r="Q33" i="29" s="1"/>
  <c r="Q34" i="29" s="1"/>
  <c r="Q35" i="29" s="1"/>
  <c r="Q36" i="29" s="1"/>
  <c r="Q37" i="29" s="1"/>
  <c r="Q38" i="29" s="1"/>
  <c r="Q39" i="29" s="1"/>
  <c r="Q40" i="29" s="1"/>
  <c r="Q41" i="29" s="1"/>
  <c r="Q42" i="29" s="1"/>
  <c r="Q43" i="29" s="1"/>
  <c r="Q44" i="29" s="1"/>
  <c r="Q45" i="29" s="1"/>
  <c r="Q46" i="29" s="1"/>
  <c r="Q47" i="29" s="1"/>
  <c r="Q48" i="29" s="1"/>
  <c r="Q49" i="29" s="1"/>
  <c r="Q50" i="29" s="1"/>
  <c r="Q51" i="29" s="1"/>
  <c r="Q52" i="29" s="1"/>
  <c r="Q53" i="29" s="1"/>
  <c r="Q54" i="29" s="1"/>
  <c r="Q55" i="29" s="1"/>
  <c r="Q56" i="29" s="1"/>
  <c r="Q57" i="29" s="1"/>
  <c r="Q58" i="29" s="1"/>
  <c r="Q59" i="29" s="1"/>
  <c r="F252" i="28"/>
  <c r="E252" i="28" s="1"/>
  <c r="D253" i="28" s="1" a="1"/>
  <c r="D253" i="28" s="1"/>
  <c r="G253" i="28" s="1"/>
  <c r="C17" i="27"/>
  <c r="D14" i="27" s="1" a="1"/>
  <c r="D14" i="27" s="1"/>
  <c r="G14" i="27" s="1"/>
  <c r="H14" i="27" s="1"/>
  <c r="F14" i="27" s="1"/>
  <c r="C325" i="27"/>
  <c r="D322" i="27" s="1" a="1"/>
  <c r="D322" i="27" s="1"/>
  <c r="G322" i="27" s="1"/>
  <c r="C521" i="27"/>
  <c r="D518" i="27" s="1" a="1"/>
  <c r="D518" i="27" s="1"/>
  <c r="G518" i="27" s="1"/>
  <c r="C45" i="27"/>
  <c r="D42" i="27" s="1" a="1"/>
  <c r="D42" i="27" s="1"/>
  <c r="G42" i="27" s="1"/>
  <c r="C577" i="27"/>
  <c r="D574" i="27" s="1" a="1"/>
  <c r="D574" i="27" s="1"/>
  <c r="G574" i="27" s="1"/>
  <c r="C578" i="27"/>
  <c r="C579" i="27" s="1"/>
  <c r="C580" i="27" s="1"/>
  <c r="C581" i="27" s="1"/>
  <c r="C129" i="27"/>
  <c r="D126" i="27" s="1" a="1"/>
  <c r="D126" i="27" s="1"/>
  <c r="G126" i="27" s="1"/>
  <c r="C549" i="27"/>
  <c r="D546" i="27" s="1" a="1"/>
  <c r="D546" i="27" s="1"/>
  <c r="G546" i="27" s="1"/>
  <c r="C60" i="27"/>
  <c r="C61" i="27" s="1"/>
  <c r="C62" i="27" s="1"/>
  <c r="C63" i="27" s="1"/>
  <c r="C564" i="27"/>
  <c r="C565" i="27" s="1"/>
  <c r="C566" i="27" s="1"/>
  <c r="C567" i="27" s="1"/>
  <c r="C256" i="27"/>
  <c r="C257" i="27" s="1"/>
  <c r="C258" i="27" s="1"/>
  <c r="C259" i="27" s="1"/>
  <c r="C270" i="27"/>
  <c r="C271" i="27" s="1"/>
  <c r="C272" i="27" s="1"/>
  <c r="C273" i="27" s="1"/>
  <c r="C591" i="27"/>
  <c r="D588" i="27" s="1" a="1"/>
  <c r="D588" i="27" s="1"/>
  <c r="G588" i="27" s="1"/>
  <c r="C480" i="27"/>
  <c r="C481" i="27" s="1"/>
  <c r="C482" i="27" s="1"/>
  <c r="C483" i="27" s="1"/>
  <c r="H112" i="27"/>
  <c r="G168" i="28"/>
  <c r="G70" i="28"/>
  <c r="H266" i="28"/>
  <c r="F266" i="28"/>
  <c r="E266" i="28" s="1"/>
  <c r="D267" i="28" s="1" a="1"/>
  <c r="D267" i="28" s="1"/>
  <c r="G196" i="28"/>
  <c r="H210" i="28"/>
  <c r="F210" i="28" s="1"/>
  <c r="E210" i="28" s="1"/>
  <c r="D211" i="28" s="1" a="1"/>
  <c r="D211" i="28" s="1"/>
  <c r="F28" i="28"/>
  <c r="E28" i="28" s="1"/>
  <c r="D29" i="28" s="1" a="1"/>
  <c r="D29" i="28" s="1"/>
  <c r="H28" i="28"/>
  <c r="F280" i="28"/>
  <c r="E280" i="28" s="1"/>
  <c r="D281" i="28" s="1" a="1"/>
  <c r="D281" i="28" s="1"/>
  <c r="H280" i="28"/>
  <c r="G140" i="28"/>
  <c r="G42" i="28"/>
  <c r="H224" i="28"/>
  <c r="F224" i="28" s="1"/>
  <c r="E224" i="28" s="1"/>
  <c r="D225" i="28" s="1" a="1"/>
  <c r="D225" i="28" s="1"/>
  <c r="H112" i="28"/>
  <c r="F112" i="28"/>
  <c r="E112" i="28" s="1"/>
  <c r="D113" i="28" s="1" a="1"/>
  <c r="D113" i="28" s="1"/>
  <c r="H84" i="28"/>
  <c r="F84" i="28"/>
  <c r="E84" i="28" s="1"/>
  <c r="D85" i="28" s="1" a="1"/>
  <c r="D85" i="28" s="1"/>
  <c r="G238" i="28"/>
  <c r="G98" i="28"/>
  <c r="H182" i="28"/>
  <c r="F182" i="28" s="1"/>
  <c r="E182" i="28" s="1"/>
  <c r="D183" i="28" s="1" a="1"/>
  <c r="D183" i="28" s="1"/>
  <c r="H56" i="28"/>
  <c r="F56" i="28"/>
  <c r="E56" i="28" s="1"/>
  <c r="D57" i="28" s="1" a="1"/>
  <c r="D57" i="28" s="1"/>
  <c r="H126" i="28"/>
  <c r="F126" i="28" s="1"/>
  <c r="E126" i="28" s="1"/>
  <c r="D127" i="28" s="1" a="1"/>
  <c r="D127" i="28" s="1"/>
  <c r="H14" i="28"/>
  <c r="F14" i="28" s="1"/>
  <c r="G154" i="28"/>
  <c r="C242" i="27"/>
  <c r="C243" i="27" s="1"/>
  <c r="C244" i="27" s="1"/>
  <c r="C245" i="27" s="1"/>
  <c r="C241" i="27"/>
  <c r="D238" i="27" s="1" a="1"/>
  <c r="D238" i="27" s="1"/>
  <c r="G238" i="27" s="1"/>
  <c r="C367" i="27"/>
  <c r="D364" i="27" s="1" a="1"/>
  <c r="D364" i="27" s="1"/>
  <c r="G364" i="27" s="1"/>
  <c r="C368" i="27"/>
  <c r="C369" i="27" s="1"/>
  <c r="C370" i="27" s="1"/>
  <c r="C371" i="27" s="1"/>
  <c r="C381" i="27"/>
  <c r="D378" i="27" s="1" a="1"/>
  <c r="D378" i="27" s="1"/>
  <c r="G378" i="27" s="1"/>
  <c r="C382" i="27"/>
  <c r="C383" i="27" s="1"/>
  <c r="C384" i="27" s="1"/>
  <c r="C385" i="27" s="1"/>
  <c r="C395" i="27"/>
  <c r="D392" i="27" s="1" a="1"/>
  <c r="D392" i="27" s="1"/>
  <c r="G392" i="27" s="1"/>
  <c r="H392" i="27" s="1"/>
  <c r="C396" i="27"/>
  <c r="C397" i="27" s="1"/>
  <c r="C398" i="27" s="1"/>
  <c r="C399" i="27" s="1"/>
  <c r="C186" i="27"/>
  <c r="C187" i="27" s="1"/>
  <c r="C188" i="27" s="1"/>
  <c r="C189" i="27" s="1"/>
  <c r="C200" i="27"/>
  <c r="C201" i="27" s="1"/>
  <c r="C202" i="27" s="1"/>
  <c r="C203" i="27" s="1"/>
  <c r="C228" i="27"/>
  <c r="C229" i="27" s="1"/>
  <c r="C230" i="27" s="1"/>
  <c r="C231" i="27" s="1"/>
  <c r="C116" i="27"/>
  <c r="C117" i="27" s="1"/>
  <c r="C118" i="27" s="1"/>
  <c r="C119" i="27" s="1"/>
  <c r="H140" i="27"/>
  <c r="C424" i="27"/>
  <c r="C425" i="27" s="1"/>
  <c r="C426" i="27" s="1"/>
  <c r="C427" i="27" s="1"/>
  <c r="C437" i="27"/>
  <c r="D434" i="27" s="1" a="1"/>
  <c r="D434" i="27" s="1"/>
  <c r="C438" i="27"/>
  <c r="C439" i="27" s="1"/>
  <c r="C440" i="27" s="1"/>
  <c r="C441" i="27" s="1"/>
  <c r="C74" i="27"/>
  <c r="C75" i="27" s="1"/>
  <c r="C76" i="27" s="1"/>
  <c r="C77" i="27" s="1"/>
  <c r="C73" i="27"/>
  <c r="D70" i="27" s="1" a="1"/>
  <c r="D70" i="27" s="1"/>
  <c r="H224" i="27"/>
  <c r="F224" i="27"/>
  <c r="E224" i="27" s="1"/>
  <c r="D225" i="27" s="1" a="1"/>
  <c r="D225" i="27" s="1"/>
  <c r="C298" i="27"/>
  <c r="C299" i="27" s="1"/>
  <c r="C300" i="27" s="1"/>
  <c r="C301" i="27" s="1"/>
  <c r="C297" i="27"/>
  <c r="D294" i="27" s="1" a="1"/>
  <c r="D294" i="27" s="1"/>
  <c r="G308" i="27"/>
  <c r="C535" i="27"/>
  <c r="D532" i="27" s="1" a="1"/>
  <c r="D532" i="27" s="1"/>
  <c r="C536" i="27"/>
  <c r="C537" i="27" s="1"/>
  <c r="C538" i="27" s="1"/>
  <c r="C539" i="27" s="1"/>
  <c r="G182" i="27"/>
  <c r="C172" i="27"/>
  <c r="C173" i="27" s="1"/>
  <c r="C174" i="27" s="1"/>
  <c r="C175" i="27" s="1"/>
  <c r="C171" i="27"/>
  <c r="D168" i="27" s="1" a="1"/>
  <c r="D168" i="27" s="1"/>
  <c r="Z3" i="27"/>
  <c r="C354" i="27"/>
  <c r="C355" i="27" s="1"/>
  <c r="C356" i="27" s="1"/>
  <c r="C357" i="27" s="1"/>
  <c r="C353" i="27"/>
  <c r="D350" i="27" s="1" a="1"/>
  <c r="D350" i="27" s="1"/>
  <c r="G252" i="27"/>
  <c r="C102" i="27"/>
  <c r="C103" i="27" s="1"/>
  <c r="C104" i="27" s="1"/>
  <c r="C105" i="27" s="1"/>
  <c r="C101" i="27"/>
  <c r="D98" i="27" s="1" a="1"/>
  <c r="D98" i="27" s="1"/>
  <c r="C144" i="27"/>
  <c r="C145" i="27" s="1"/>
  <c r="C146" i="27" s="1"/>
  <c r="C147" i="27" s="1"/>
  <c r="C508" i="27"/>
  <c r="C509" i="27" s="1"/>
  <c r="C510" i="27" s="1"/>
  <c r="C511" i="27" s="1"/>
  <c r="C507" i="27"/>
  <c r="D504" i="27" s="1" a="1"/>
  <c r="D504" i="27" s="1"/>
  <c r="C87" i="27"/>
  <c r="D84" i="27" s="1" a="1"/>
  <c r="D84" i="27" s="1"/>
  <c r="C88" i="27"/>
  <c r="C89" i="27" s="1"/>
  <c r="C90" i="27" s="1"/>
  <c r="C91" i="27" s="1"/>
  <c r="C312" i="27"/>
  <c r="C313" i="27" s="1"/>
  <c r="C314" i="27" s="1"/>
  <c r="C315" i="27" s="1"/>
  <c r="C31" i="27"/>
  <c r="D28" i="27" s="1" a="1"/>
  <c r="D28" i="27" s="1"/>
  <c r="C32" i="27"/>
  <c r="C33" i="27" s="1"/>
  <c r="C34" i="27" s="1"/>
  <c r="C35" i="27" s="1"/>
  <c r="H560" i="27"/>
  <c r="F560" i="27"/>
  <c r="E560" i="27" s="1"/>
  <c r="D561" i="27" s="1" a="1"/>
  <c r="D561" i="27" s="1"/>
  <c r="G196" i="27"/>
  <c r="G266" i="27"/>
  <c r="G56" i="27"/>
  <c r="E140" i="27"/>
  <c r="D141" i="27" s="1" a="1"/>
  <c r="D141" i="27" s="1"/>
  <c r="H336" i="27"/>
  <c r="F112" i="27"/>
  <c r="E112" i="27" s="1"/>
  <c r="D113" i="27" s="1" a="1"/>
  <c r="D113" i="27" s="1"/>
  <c r="C157" i="27"/>
  <c r="D154" i="27" s="1" a="1"/>
  <c r="D154" i="27" s="1"/>
  <c r="C158" i="27"/>
  <c r="C159" i="27" s="1"/>
  <c r="C160" i="27" s="1"/>
  <c r="C161" i="27" s="1"/>
  <c r="C619" i="27"/>
  <c r="D616" i="27" s="1" a="1"/>
  <c r="D616" i="27" s="1"/>
  <c r="C620" i="27"/>
  <c r="C621" i="27" s="1"/>
  <c r="C622" i="27" s="1"/>
  <c r="C623" i="27" s="1"/>
  <c r="C214" i="27"/>
  <c r="C215" i="27" s="1"/>
  <c r="C216" i="27" s="1"/>
  <c r="C217" i="27" s="1"/>
  <c r="C213" i="27"/>
  <c r="D210" i="27" s="1" a="1"/>
  <c r="D210" i="27" s="1"/>
  <c r="C466" i="27"/>
  <c r="C467" i="27" s="1"/>
  <c r="C468" i="27" s="1"/>
  <c r="C469" i="27" s="1"/>
  <c r="C465" i="27"/>
  <c r="D462" i="27" s="1" a="1"/>
  <c r="D462" i="27" s="1"/>
  <c r="G476" i="27"/>
  <c r="C493" i="27"/>
  <c r="D490" i="27" s="1" a="1"/>
  <c r="D490" i="27" s="1"/>
  <c r="C494" i="27"/>
  <c r="C495" i="27" s="1"/>
  <c r="C496" i="27" s="1"/>
  <c r="C497" i="27" s="1"/>
  <c r="C605" i="27"/>
  <c r="D602" i="27" s="1" a="1"/>
  <c r="D602" i="27" s="1"/>
  <c r="C606" i="27"/>
  <c r="C607" i="27" s="1"/>
  <c r="C608" i="27" s="1"/>
  <c r="C609" i="27" s="1"/>
  <c r="E336" i="27"/>
  <c r="D337" i="27" s="1" a="1"/>
  <c r="D337" i="27" s="1"/>
  <c r="C340" i="27"/>
  <c r="C341" i="27" s="1"/>
  <c r="C342" i="27" s="1"/>
  <c r="C343" i="27" s="1"/>
  <c r="C633" i="27"/>
  <c r="D630" i="27" s="1" a="1"/>
  <c r="D630" i="27" s="1"/>
  <c r="C634" i="27"/>
  <c r="C635" i="27" s="1"/>
  <c r="C636" i="27" s="1"/>
  <c r="C637" i="27" s="1"/>
  <c r="C284" i="27"/>
  <c r="C285" i="27" s="1"/>
  <c r="C286" i="27" s="1"/>
  <c r="C287" i="27" s="1"/>
  <c r="C283" i="27"/>
  <c r="D280" i="27" s="1" a="1"/>
  <c r="D280" i="27" s="1"/>
  <c r="C451" i="27"/>
  <c r="D448" i="27" s="1" a="1"/>
  <c r="D448" i="27" s="1"/>
  <c r="C452" i="27"/>
  <c r="C453" i="27" s="1"/>
  <c r="C454" i="27" s="1"/>
  <c r="C455" i="27" s="1"/>
  <c r="C410" i="27"/>
  <c r="C411" i="27" s="1"/>
  <c r="C412" i="27" s="1"/>
  <c r="C413" i="27" s="1"/>
  <c r="C409" i="27"/>
  <c r="D406" i="27" s="1" a="1"/>
  <c r="D406" i="27" s="1"/>
  <c r="H420" i="27"/>
  <c r="F420" i="27"/>
  <c r="E420" i="27" s="1"/>
  <c r="D421" i="27" s="1" a="1"/>
  <c r="D421" i="27" s="1"/>
  <c r="O20" i="12" a="1"/>
  <c r="O20" i="12" s="1"/>
  <c r="AZ17" i="26"/>
  <c r="BB17" i="26" s="1"/>
  <c r="AY17" i="26" s="1"/>
  <c r="M29" i="26"/>
  <c r="M30" i="26" s="1"/>
  <c r="M31" i="26" s="1"/>
  <c r="M32" i="26" s="1"/>
  <c r="M28" i="26"/>
  <c r="M33" i="26" s="1"/>
  <c r="M34" i="26" s="1"/>
  <c r="M35" i="26" s="1"/>
  <c r="M36" i="26" s="1"/>
  <c r="M37" i="26" s="1"/>
  <c r="M38" i="26" s="1"/>
  <c r="M39" i="26" s="1"/>
  <c r="M40" i="26" s="1"/>
  <c r="M41" i="26" s="1"/>
  <c r="M42" i="26" s="1"/>
  <c r="M43" i="26" s="1"/>
  <c r="M44" i="26" s="1"/>
  <c r="M45" i="26" s="1"/>
  <c r="M46" i="26" s="1"/>
  <c r="M47" i="26" s="1"/>
  <c r="M48" i="26" s="1"/>
  <c r="M49" i="26" s="1"/>
  <c r="M50" i="26" s="1"/>
  <c r="M51" i="26" s="1"/>
  <c r="M52" i="26" s="1"/>
  <c r="M53" i="26" s="1"/>
  <c r="M54" i="26" s="1"/>
  <c r="N25" i="26" s="1" a="1"/>
  <c r="N25" i="26" s="1"/>
  <c r="AL42" i="26"/>
  <c r="AL43" i="26" s="1"/>
  <c r="AL44" i="26" s="1"/>
  <c r="AL45" i="26" s="1"/>
  <c r="AL41" i="26"/>
  <c r="AM38" i="26" s="1" a="1"/>
  <c r="AM38" i="26" s="1"/>
  <c r="AA23" i="26"/>
  <c r="AA28" i="26" s="1"/>
  <c r="AL18" i="26"/>
  <c r="AM15" i="26" s="1" a="1"/>
  <c r="AM15" i="26" s="1"/>
  <c r="AL19" i="26"/>
  <c r="AL20" i="26" s="1"/>
  <c r="AL21" i="26" s="1"/>
  <c r="AL22" i="26" s="1"/>
  <c r="BJ42" i="36" l="1"/>
  <c r="BM42" i="36"/>
  <c r="BN42" i="36" s="1"/>
  <c r="BF42" i="36"/>
  <c r="BU42" i="36"/>
  <c r="S43" i="36"/>
  <c r="AC43" i="36"/>
  <c r="AD43" i="36" s="1"/>
  <c r="AE43" i="36" s="1"/>
  <c r="AF43" i="36" s="1"/>
  <c r="BE43" i="36" s="1" a="1"/>
  <c r="BE43" i="36" s="1"/>
  <c r="AU43" i="36" a="1"/>
  <c r="AU43" i="36" s="1"/>
  <c r="AV43" i="36" a="1"/>
  <c r="AV43" i="36" s="1"/>
  <c r="AM43" i="36" a="1"/>
  <c r="AM43" i="36" s="1"/>
  <c r="AW43" i="36" a="1"/>
  <c r="AW43" i="36" s="1"/>
  <c r="AY43" i="36" a="1"/>
  <c r="AY43" i="36" s="1"/>
  <c r="BP43" i="36" s="1"/>
  <c r="AI43" i="36" a="1"/>
  <c r="AI43" i="36" s="1"/>
  <c r="BA43" i="36" a="1"/>
  <c r="BA43" i="36" s="1"/>
  <c r="BR43" i="36" s="1"/>
  <c r="BB43" i="36" a="1"/>
  <c r="BB43" i="36" s="1"/>
  <c r="BS43" i="36" s="1"/>
  <c r="AG43" i="36" a="1"/>
  <c r="AG43" i="36" s="1"/>
  <c r="L14" i="29"/>
  <c r="R15" i="29"/>
  <c r="S15" i="29" s="1"/>
  <c r="L15" i="29"/>
  <c r="BG42" i="36"/>
  <c r="N44" i="36"/>
  <c r="Q44" i="36"/>
  <c r="T44" i="36"/>
  <c r="P44" i="36"/>
  <c r="M45" i="36"/>
  <c r="H45" i="36" s="1"/>
  <c r="E46" i="36" s="1" a="1"/>
  <c r="E46" i="36" s="1"/>
  <c r="F46" i="36" s="1" a="1"/>
  <c r="F46" i="36" s="1"/>
  <c r="I45" i="36"/>
  <c r="G45" i="36"/>
  <c r="O45" i="36" s="1"/>
  <c r="T45" i="36" s="1"/>
  <c r="AB41" i="36"/>
  <c r="V41" i="36"/>
  <c r="M43" i="35"/>
  <c r="I43" i="35"/>
  <c r="Z42" i="36"/>
  <c r="X42" i="36" s="1"/>
  <c r="N42" i="35"/>
  <c r="P42" i="35"/>
  <c r="Q42" i="35"/>
  <c r="I35" i="34"/>
  <c r="H35" i="34"/>
  <c r="F35" i="34"/>
  <c r="T35" i="34"/>
  <c r="R36" i="34" s="1"/>
  <c r="S36" i="34" s="1"/>
  <c r="G18" i="26"/>
  <c r="E18" i="26" s="1"/>
  <c r="F392" i="27"/>
  <c r="E392" i="27" s="1"/>
  <c r="D393" i="27" s="1" a="1"/>
  <c r="D393" i="27" s="1"/>
  <c r="G393" i="27" s="1"/>
  <c r="F518" i="27"/>
  <c r="E518" i="27" s="1"/>
  <c r="D519" i="27" s="1" a="1"/>
  <c r="D519" i="27" s="1"/>
  <c r="G519" i="27" s="1"/>
  <c r="F519" i="27" s="1"/>
  <c r="E519" i="27" s="1"/>
  <c r="D520" i="27" s="1" a="1"/>
  <c r="D520" i="27" s="1"/>
  <c r="H518" i="27"/>
  <c r="E14" i="28"/>
  <c r="G211" i="28"/>
  <c r="G127" i="28"/>
  <c r="G183" i="28"/>
  <c r="G29" i="28"/>
  <c r="H196" i="28"/>
  <c r="F196" i="28" s="1"/>
  <c r="E196" i="28" s="1"/>
  <c r="D197" i="28" s="1" a="1"/>
  <c r="D197" i="28" s="1"/>
  <c r="G225" i="28"/>
  <c r="G267" i="28"/>
  <c r="F98" i="28"/>
  <c r="E98" i="28" s="1"/>
  <c r="D99" i="28" s="1" a="1"/>
  <c r="D99" i="28" s="1"/>
  <c r="H98" i="28"/>
  <c r="H154" i="28"/>
  <c r="F154" i="28" s="1"/>
  <c r="E154" i="28" s="1"/>
  <c r="D155" i="28" s="1" a="1"/>
  <c r="D155" i="28" s="1"/>
  <c r="G113" i="28"/>
  <c r="H140" i="28"/>
  <c r="F140" i="28" s="1"/>
  <c r="E140" i="28" s="1"/>
  <c r="D141" i="28" s="1" a="1"/>
  <c r="D141" i="28" s="1"/>
  <c r="G85" i="28"/>
  <c r="H70" i="28"/>
  <c r="F70" i="28"/>
  <c r="E70" i="28" s="1"/>
  <c r="D71" i="28" s="1" a="1"/>
  <c r="D71" i="28" s="1"/>
  <c r="H238" i="28"/>
  <c r="F238" i="28" s="1"/>
  <c r="E238" i="28" s="1"/>
  <c r="D239" i="28" s="1" a="1"/>
  <c r="D239" i="28" s="1"/>
  <c r="G57" i="28"/>
  <c r="H168" i="28"/>
  <c r="F168" i="28" s="1"/>
  <c r="E168" i="28" s="1"/>
  <c r="D169" i="28" s="1" a="1"/>
  <c r="D169" i="28" s="1"/>
  <c r="G281" i="28"/>
  <c r="H253" i="28"/>
  <c r="F253" i="28"/>
  <c r="E253" i="28" s="1"/>
  <c r="D254" i="28" s="1" a="1"/>
  <c r="D254" i="28" s="1"/>
  <c r="H42" i="28"/>
  <c r="F42" i="28"/>
  <c r="E42" i="28" s="1"/>
  <c r="D43" i="28" s="1" a="1"/>
  <c r="D43" i="28" s="1"/>
  <c r="G225" i="27"/>
  <c r="E14" i="27"/>
  <c r="G561" i="27"/>
  <c r="G113" i="27"/>
  <c r="G448" i="27"/>
  <c r="G350" i="27"/>
  <c r="H476" i="27"/>
  <c r="F476" i="27"/>
  <c r="E476" i="27" s="1"/>
  <c r="D477" i="27" s="1" a="1"/>
  <c r="D477" i="27" s="1"/>
  <c r="G630" i="27"/>
  <c r="G462" i="27"/>
  <c r="H126" i="27"/>
  <c r="F126" i="27"/>
  <c r="E126" i="27" s="1"/>
  <c r="D127" i="27" s="1" a="1"/>
  <c r="D127" i="27" s="1"/>
  <c r="H588" i="27"/>
  <c r="F588" i="27"/>
  <c r="E588" i="27" s="1"/>
  <c r="D589" i="27" s="1" a="1"/>
  <c r="D589" i="27" s="1"/>
  <c r="H42" i="27"/>
  <c r="F42" i="27"/>
  <c r="E42" i="27" s="1"/>
  <c r="D43" i="27" s="1" a="1"/>
  <c r="D43" i="27" s="1"/>
  <c r="G168" i="27"/>
  <c r="G210" i="27"/>
  <c r="G141" i="27"/>
  <c r="G504" i="27"/>
  <c r="H574" i="27"/>
  <c r="F574" i="27"/>
  <c r="E574" i="27" s="1"/>
  <c r="D575" i="27" s="1" a="1"/>
  <c r="D575" i="27" s="1"/>
  <c r="G280" i="27"/>
  <c r="H322" i="27"/>
  <c r="F322" i="27" s="1"/>
  <c r="E322" i="27" s="1"/>
  <c r="D323" i="27" s="1" a="1"/>
  <c r="D323" i="27" s="1"/>
  <c r="G84" i="27"/>
  <c r="H182" i="27"/>
  <c r="F182" i="27"/>
  <c r="E182" i="27" s="1"/>
  <c r="D183" i="27" s="1" a="1"/>
  <c r="D183" i="27" s="1"/>
  <c r="G602" i="27"/>
  <c r="H266" i="27"/>
  <c r="F266" i="27" s="1"/>
  <c r="E266" i="27" s="1"/>
  <c r="D267" i="27" s="1" a="1"/>
  <c r="D267" i="27" s="1"/>
  <c r="G532" i="27"/>
  <c r="G434" i="27"/>
  <c r="G154" i="27"/>
  <c r="G490" i="27"/>
  <c r="F546" i="27"/>
  <c r="E546" i="27" s="1"/>
  <c r="D547" i="27" s="1" a="1"/>
  <c r="D547" i="27" s="1"/>
  <c r="H546" i="27"/>
  <c r="G98" i="27"/>
  <c r="H308" i="27"/>
  <c r="F308" i="27"/>
  <c r="E308" i="27" s="1"/>
  <c r="D309" i="27" s="1" a="1"/>
  <c r="D309" i="27" s="1"/>
  <c r="F252" i="27"/>
  <c r="E252" i="27" s="1"/>
  <c r="D253" i="27" s="1" a="1"/>
  <c r="D253" i="27" s="1"/>
  <c r="H252" i="27"/>
  <c r="G337" i="27"/>
  <c r="G70" i="27"/>
  <c r="G406" i="27"/>
  <c r="H378" i="27"/>
  <c r="F378" i="27"/>
  <c r="E378" i="27" s="1"/>
  <c r="D379" i="27" s="1" a="1"/>
  <c r="D379" i="27" s="1"/>
  <c r="H196" i="27"/>
  <c r="F196" i="27"/>
  <c r="E196" i="27" s="1"/>
  <c r="D197" i="27" s="1" a="1"/>
  <c r="D197" i="27" s="1"/>
  <c r="H238" i="27"/>
  <c r="F238" i="27" s="1"/>
  <c r="E238" i="27" s="1"/>
  <c r="D239" i="27" s="1" a="1"/>
  <c r="D239" i="27" s="1"/>
  <c r="G28" i="27"/>
  <c r="F56" i="27"/>
  <c r="E56" i="27" s="1"/>
  <c r="D57" i="27" s="1" a="1"/>
  <c r="D57" i="27" s="1"/>
  <c r="H56" i="27"/>
  <c r="G421" i="27"/>
  <c r="G616" i="27"/>
  <c r="F364" i="27"/>
  <c r="E364" i="27" s="1"/>
  <c r="D365" i="27" s="1" a="1"/>
  <c r="D365" i="27" s="1"/>
  <c r="H364" i="27"/>
  <c r="G294" i="27"/>
  <c r="AA35" i="26"/>
  <c r="AA34" i="26"/>
  <c r="AA31" i="26"/>
  <c r="AA48" i="26"/>
  <c r="AA49" i="26" s="1"/>
  <c r="AB20" i="26" s="1" a="1"/>
  <c r="AB20" i="26" s="1"/>
  <c r="AA30" i="26"/>
  <c r="AA42" i="26"/>
  <c r="AA47" i="26"/>
  <c r="AA46" i="26"/>
  <c r="AA43" i="26"/>
  <c r="AA41" i="26"/>
  <c r="AA45" i="26"/>
  <c r="AA44" i="26"/>
  <c r="AA40" i="26"/>
  <c r="AA37" i="26"/>
  <c r="AA39" i="26"/>
  <c r="AA38" i="26"/>
  <c r="AA36" i="26"/>
  <c r="AA33" i="26"/>
  <c r="AA29" i="26"/>
  <c r="AA32" i="26"/>
  <c r="BA17" i="26"/>
  <c r="BB18" i="26" s="1"/>
  <c r="AY18" i="26" s="1"/>
  <c r="O25" i="26"/>
  <c r="AP15" i="26"/>
  <c r="AP38" i="26"/>
  <c r="O107" i="15"/>
  <c r="M107" i="15"/>
  <c r="L4" i="15" s="1"/>
  <c r="C99" i="15"/>
  <c r="J98" i="15"/>
  <c r="K93" i="15"/>
  <c r="I93" i="15"/>
  <c r="K92" i="15"/>
  <c r="I92" i="15"/>
  <c r="K91" i="15"/>
  <c r="I91" i="15"/>
  <c r="K90" i="15"/>
  <c r="I90" i="15"/>
  <c r="K89" i="15"/>
  <c r="I89" i="15"/>
  <c r="K88" i="15"/>
  <c r="I88" i="15"/>
  <c r="K87" i="15"/>
  <c r="I87" i="15"/>
  <c r="K86" i="15"/>
  <c r="I86" i="15"/>
  <c r="K85" i="15"/>
  <c r="I85" i="15"/>
  <c r="K84" i="15"/>
  <c r="I84" i="15"/>
  <c r="K83" i="15"/>
  <c r="I83" i="15"/>
  <c r="K82" i="15"/>
  <c r="I82" i="15"/>
  <c r="C82" i="15"/>
  <c r="K81" i="15"/>
  <c r="I81" i="15"/>
  <c r="K80" i="15"/>
  <c r="I80" i="15"/>
  <c r="C80" i="15"/>
  <c r="C81" i="15" s="1"/>
  <c r="K79" i="15"/>
  <c r="I79" i="15"/>
  <c r="K78" i="15"/>
  <c r="I78" i="15"/>
  <c r="K77" i="15"/>
  <c r="I77" i="15"/>
  <c r="K76" i="15"/>
  <c r="I76" i="15"/>
  <c r="K75" i="15"/>
  <c r="I75" i="15"/>
  <c r="K74" i="15"/>
  <c r="I74" i="15"/>
  <c r="K73" i="15"/>
  <c r="I73" i="15"/>
  <c r="K72" i="15"/>
  <c r="I72" i="15"/>
  <c r="K71" i="15"/>
  <c r="I71" i="15"/>
  <c r="K70" i="15"/>
  <c r="I70" i="15"/>
  <c r="K69" i="15"/>
  <c r="I69" i="15"/>
  <c r="K68" i="15"/>
  <c r="I68" i="15"/>
  <c r="C68" i="15"/>
  <c r="K67" i="15"/>
  <c r="I67" i="15"/>
  <c r="K66" i="15"/>
  <c r="I66" i="15"/>
  <c r="C66" i="15"/>
  <c r="C67" i="15" s="1"/>
  <c r="K65" i="15"/>
  <c r="I65" i="15"/>
  <c r="K64" i="15"/>
  <c r="I64" i="15"/>
  <c r="K63" i="15"/>
  <c r="I63" i="15"/>
  <c r="K62" i="15"/>
  <c r="I62" i="15"/>
  <c r="K61" i="15"/>
  <c r="I61" i="15"/>
  <c r="K60" i="15"/>
  <c r="I60" i="15"/>
  <c r="K59" i="15"/>
  <c r="I59" i="15"/>
  <c r="K58" i="15"/>
  <c r="I58" i="15"/>
  <c r="K57" i="15"/>
  <c r="I57" i="15"/>
  <c r="K56" i="15"/>
  <c r="I56" i="15"/>
  <c r="K55" i="15"/>
  <c r="I55" i="15"/>
  <c r="K54" i="15"/>
  <c r="I54" i="15"/>
  <c r="C54" i="15"/>
  <c r="K53" i="15"/>
  <c r="I53" i="15"/>
  <c r="K52" i="15"/>
  <c r="I52" i="15"/>
  <c r="C52" i="15"/>
  <c r="C53" i="15" s="1"/>
  <c r="K51" i="15"/>
  <c r="I51" i="15"/>
  <c r="K50" i="15"/>
  <c r="I50" i="15"/>
  <c r="K49" i="15"/>
  <c r="I49" i="15"/>
  <c r="C40" i="15"/>
  <c r="C38" i="15"/>
  <c r="C39" i="15" s="1"/>
  <c r="C26" i="15"/>
  <c r="C24" i="15"/>
  <c r="C25" i="15" s="1"/>
  <c r="K22" i="15"/>
  <c r="I22" i="15"/>
  <c r="K21" i="15"/>
  <c r="I21" i="15"/>
  <c r="K20" i="15"/>
  <c r="I20" i="15"/>
  <c r="K19" i="15"/>
  <c r="I19" i="15"/>
  <c r="K18" i="15"/>
  <c r="I18" i="15"/>
  <c r="J17" i="15"/>
  <c r="C95" i="15" s="1"/>
  <c r="K10" i="15"/>
  <c r="J11" i="15"/>
  <c r="K8" i="15"/>
  <c r="J8" i="15"/>
  <c r="C102" i="15" s="1"/>
  <c r="I8" i="15"/>
  <c r="H8" i="15"/>
  <c r="G8" i="15"/>
  <c r="F8" i="15"/>
  <c r="E8" i="15"/>
  <c r="D8" i="15"/>
  <c r="C8" i="15"/>
  <c r="N7" i="15" a="1"/>
  <c r="N7" i="15" s="1"/>
  <c r="N6" i="15"/>
  <c r="O1" i="15"/>
  <c r="N1" i="15"/>
  <c r="K1" i="15"/>
  <c r="J1" i="15"/>
  <c r="I1" i="15"/>
  <c r="H1" i="15"/>
  <c r="G1" i="15"/>
  <c r="F1" i="15"/>
  <c r="E1" i="15"/>
  <c r="D1" i="15"/>
  <c r="C1" i="15"/>
  <c r="B1" i="15"/>
  <c r="A1" i="15"/>
  <c r="W42" i="36" l="1"/>
  <c r="AZ43" i="36" a="1"/>
  <c r="AZ43" i="36" s="1"/>
  <c r="BQ43" i="36" s="1"/>
  <c r="AP43" i="36" a="1"/>
  <c r="AP43" i="36" s="1"/>
  <c r="BK43" i="36" s="1"/>
  <c r="AH43" i="36" a="1"/>
  <c r="AH43" i="36" s="1"/>
  <c r="BF43" i="36" s="1"/>
  <c r="AO43" i="36" a="1"/>
  <c r="AO43" i="36" s="1"/>
  <c r="AS43" i="36" a="1"/>
  <c r="AS43" i="36" s="1"/>
  <c r="AX43" i="36" a="1"/>
  <c r="AX43" i="36" s="1"/>
  <c r="BO43" i="36" s="1"/>
  <c r="AT43" i="36" a="1"/>
  <c r="AT43" i="36" s="1"/>
  <c r="AK43" i="36" a="1"/>
  <c r="AK43" i="36" s="1"/>
  <c r="BH43" i="36" s="1"/>
  <c r="BC43" i="36" a="1"/>
  <c r="BC43" i="36" s="1"/>
  <c r="BT43" i="36" s="1"/>
  <c r="AQ43" i="36" a="1"/>
  <c r="AQ43" i="36" s="1"/>
  <c r="BD43" i="36" a="1"/>
  <c r="BD43" i="36" s="1"/>
  <c r="BU43" i="36" s="1"/>
  <c r="AR43" i="36" a="1"/>
  <c r="AR43" i="36" s="1"/>
  <c r="AJ43" i="36" a="1"/>
  <c r="AJ43" i="36" s="1"/>
  <c r="AN43" i="36" a="1"/>
  <c r="AN43" i="36" s="1"/>
  <c r="AL43" i="36" a="1"/>
  <c r="AL43" i="36" s="1"/>
  <c r="BI43" i="36" s="1"/>
  <c r="AA42" i="36"/>
  <c r="Y42" i="36"/>
  <c r="AB42" i="36" s="1"/>
  <c r="Q45" i="36"/>
  <c r="S44" i="36"/>
  <c r="AC44" i="36"/>
  <c r="AD44" i="36" s="1"/>
  <c r="AE44" i="36" s="1"/>
  <c r="AF44" i="36" s="1"/>
  <c r="BB44" i="36" s="1" a="1"/>
  <c r="BB44" i="36" s="1"/>
  <c r="BS44" i="36" s="1"/>
  <c r="AU44" i="36" a="1"/>
  <c r="AU44" i="36" s="1"/>
  <c r="BD44" i="36" a="1"/>
  <c r="BD44" i="36" s="1"/>
  <c r="AL44" i="36" a="1"/>
  <c r="AL44" i="36" s="1"/>
  <c r="BI44" i="36" s="1"/>
  <c r="BA44" i="36" a="1"/>
  <c r="BA44" i="36" s="1"/>
  <c r="BR44" i="36" s="1"/>
  <c r="AM44" i="36" a="1"/>
  <c r="AM44" i="36" s="1"/>
  <c r="N45" i="36"/>
  <c r="M46" i="36"/>
  <c r="G46" i="36" s="1"/>
  <c r="O46" i="36" s="1"/>
  <c r="P45" i="36"/>
  <c r="V42" i="36"/>
  <c r="S45" i="36"/>
  <c r="AC45" i="36"/>
  <c r="AD45" i="36" s="1"/>
  <c r="AE45" i="36" s="1"/>
  <c r="AF45" i="36" s="1"/>
  <c r="AQ45" i="36" s="1" a="1"/>
  <c r="AQ45" i="36" s="1"/>
  <c r="G36" i="34"/>
  <c r="H18" i="26"/>
  <c r="D18" i="26"/>
  <c r="C19" i="26" s="1"/>
  <c r="G15" i="29"/>
  <c r="H519" i="27"/>
  <c r="G239" i="28"/>
  <c r="H57" i="28"/>
  <c r="F57" i="28"/>
  <c r="E57" i="28" s="1"/>
  <c r="D58" i="28" s="1" a="1"/>
  <c r="D58" i="28" s="1"/>
  <c r="H29" i="28"/>
  <c r="F29" i="28"/>
  <c r="E29" i="28" s="1"/>
  <c r="D30" i="28" s="1" a="1"/>
  <c r="D30" i="28" s="1"/>
  <c r="G169" i="28"/>
  <c r="H267" i="28"/>
  <c r="F267" i="28"/>
  <c r="E267" i="28" s="1"/>
  <c r="D268" i="28" s="1" a="1"/>
  <c r="D268" i="28" s="1"/>
  <c r="G254" i="28"/>
  <c r="G71" i="28"/>
  <c r="H183" i="28"/>
  <c r="F183" i="28" s="1"/>
  <c r="E183" i="28" s="1"/>
  <c r="D184" i="28" s="1" a="1"/>
  <c r="D184" i="28" s="1"/>
  <c r="F113" i="28"/>
  <c r="E113" i="28" s="1"/>
  <c r="D114" i="28" s="1" a="1"/>
  <c r="D114" i="28" s="1"/>
  <c r="H113" i="28"/>
  <c r="H127" i="28"/>
  <c r="F127" i="28" s="1"/>
  <c r="E127" i="28" s="1"/>
  <c r="D128" i="28" s="1" a="1"/>
  <c r="D128" i="28" s="1"/>
  <c r="H225" i="28"/>
  <c r="F225" i="28"/>
  <c r="E225" i="28" s="1"/>
  <c r="D226" i="28" s="1" a="1"/>
  <c r="D226" i="28" s="1"/>
  <c r="G43" i="28"/>
  <c r="F281" i="28"/>
  <c r="E281" i="28" s="1"/>
  <c r="D282" i="28" s="1" a="1"/>
  <c r="D282" i="28" s="1"/>
  <c r="H281" i="28"/>
  <c r="G99" i="28"/>
  <c r="G197" i="28"/>
  <c r="H85" i="28"/>
  <c r="F85" i="28"/>
  <c r="E85" i="28" s="1"/>
  <c r="D86" i="28" s="1" a="1"/>
  <c r="D86" i="28" s="1"/>
  <c r="G155" i="28"/>
  <c r="F211" i="28"/>
  <c r="E211" i="28" s="1"/>
  <c r="D212" i="28" s="1" a="1"/>
  <c r="D212" i="28" s="1"/>
  <c r="H211" i="28"/>
  <c r="G141" i="28"/>
  <c r="D15" i="28" a="1"/>
  <c r="D15" i="28" s="1"/>
  <c r="G309" i="27"/>
  <c r="G239" i="27"/>
  <c r="H210" i="27"/>
  <c r="F210" i="27" s="1"/>
  <c r="E210" i="27" s="1"/>
  <c r="D211" i="27" s="1" a="1"/>
  <c r="D211" i="27" s="1"/>
  <c r="G197" i="27"/>
  <c r="G43" i="27"/>
  <c r="H294" i="27"/>
  <c r="F294" i="27" s="1"/>
  <c r="E294" i="27" s="1"/>
  <c r="D295" i="27" s="1" a="1"/>
  <c r="D295" i="27" s="1"/>
  <c r="H490" i="27"/>
  <c r="F490" i="27"/>
  <c r="E490" i="27" s="1"/>
  <c r="D491" i="27" s="1" a="1"/>
  <c r="D491" i="27" s="1"/>
  <c r="H84" i="27"/>
  <c r="F84" i="27"/>
  <c r="E84" i="27" s="1"/>
  <c r="D85" i="27" s="1" a="1"/>
  <c r="D85" i="27" s="1"/>
  <c r="H448" i="27"/>
  <c r="F448" i="27"/>
  <c r="E448" i="27" s="1"/>
  <c r="D449" i="27" s="1" a="1"/>
  <c r="D449" i="27" s="1"/>
  <c r="F406" i="27"/>
  <c r="E406" i="27" s="1"/>
  <c r="D407" i="27" s="1" a="1"/>
  <c r="D407" i="27" s="1"/>
  <c r="H406" i="27"/>
  <c r="G589" i="27"/>
  <c r="G365" i="27"/>
  <c r="H154" i="27"/>
  <c r="F154" i="27" s="1"/>
  <c r="E154" i="27" s="1"/>
  <c r="D155" i="27" s="1" a="1"/>
  <c r="D155" i="27" s="1"/>
  <c r="G323" i="27"/>
  <c r="H113" i="27"/>
  <c r="F113" i="27"/>
  <c r="E113" i="27" s="1"/>
  <c r="D114" i="27" s="1" a="1"/>
  <c r="D114" i="27" s="1"/>
  <c r="F70" i="27"/>
  <c r="E70" i="27" s="1"/>
  <c r="D71" i="27" s="1" a="1"/>
  <c r="D71" i="27" s="1"/>
  <c r="H70" i="27"/>
  <c r="H434" i="27"/>
  <c r="F434" i="27"/>
  <c r="E434" i="27" s="1"/>
  <c r="D435" i="27" s="1" a="1"/>
  <c r="D435" i="27" s="1"/>
  <c r="G520" i="27"/>
  <c r="H141" i="27"/>
  <c r="F141" i="27"/>
  <c r="E141" i="27" s="1"/>
  <c r="D142" i="27" s="1" a="1"/>
  <c r="D142" i="27" s="1"/>
  <c r="H28" i="27"/>
  <c r="F28" i="27"/>
  <c r="E28" i="27" s="1"/>
  <c r="D29" i="27" s="1" a="1"/>
  <c r="D29" i="27" s="1"/>
  <c r="G477" i="27"/>
  <c r="H602" i="27"/>
  <c r="F602" i="27"/>
  <c r="E602" i="27" s="1"/>
  <c r="D603" i="27" s="1" a="1"/>
  <c r="D603" i="27" s="1"/>
  <c r="G183" i="27"/>
  <c r="F168" i="27"/>
  <c r="E168" i="27" s="1"/>
  <c r="D169" i="27" s="1" a="1"/>
  <c r="D169" i="27" s="1"/>
  <c r="H168" i="27"/>
  <c r="H350" i="27"/>
  <c r="F350" i="27"/>
  <c r="E350" i="27" s="1"/>
  <c r="D351" i="27" s="1" a="1"/>
  <c r="D351" i="27" s="1"/>
  <c r="G547" i="27"/>
  <c r="G379" i="27"/>
  <c r="F616" i="27"/>
  <c r="E616" i="27" s="1"/>
  <c r="D617" i="27" s="1" a="1"/>
  <c r="D617" i="27" s="1"/>
  <c r="H616" i="27"/>
  <c r="H280" i="27"/>
  <c r="F280" i="27"/>
  <c r="E280" i="27" s="1"/>
  <c r="D281" i="27" s="1" a="1"/>
  <c r="D281" i="27" s="1"/>
  <c r="F393" i="27"/>
  <c r="E393" i="27" s="1"/>
  <c r="D394" i="27" s="1" a="1"/>
  <c r="D394" i="27" s="1"/>
  <c r="H393" i="27"/>
  <c r="F561" i="27"/>
  <c r="E561" i="27" s="1"/>
  <c r="D562" i="27" s="1" a="1"/>
  <c r="D562" i="27" s="1"/>
  <c r="H561" i="27"/>
  <c r="H337" i="27"/>
  <c r="F337" i="27"/>
  <c r="E337" i="27" s="1"/>
  <c r="D338" i="27" s="1" a="1"/>
  <c r="D338" i="27" s="1"/>
  <c r="G575" i="27"/>
  <c r="G127" i="27"/>
  <c r="D15" i="27" a="1"/>
  <c r="D15" i="27" s="1"/>
  <c r="H421" i="27"/>
  <c r="F421" i="27"/>
  <c r="E421" i="27" s="1"/>
  <c r="D422" i="27" s="1" a="1"/>
  <c r="D422" i="27" s="1"/>
  <c r="H532" i="27"/>
  <c r="F532" i="27"/>
  <c r="E532" i="27" s="1"/>
  <c r="D533" i="27" s="1" a="1"/>
  <c r="D533" i="27" s="1"/>
  <c r="H462" i="27"/>
  <c r="F462" i="27"/>
  <c r="E462" i="27" s="1"/>
  <c r="D463" i="27" s="1" a="1"/>
  <c r="D463" i="27" s="1"/>
  <c r="H225" i="27"/>
  <c r="F225" i="27"/>
  <c r="E225" i="27" s="1"/>
  <c r="D226" i="27" s="1" a="1"/>
  <c r="D226" i="27" s="1"/>
  <c r="F630" i="27"/>
  <c r="E630" i="27" s="1"/>
  <c r="D631" i="27" s="1" a="1"/>
  <c r="D631" i="27" s="1"/>
  <c r="H630" i="27"/>
  <c r="H98" i="27"/>
  <c r="F98" i="27"/>
  <c r="E98" i="27" s="1"/>
  <c r="D99" i="27" s="1" a="1"/>
  <c r="D99" i="27" s="1"/>
  <c r="G57" i="27"/>
  <c r="G253" i="27"/>
  <c r="G267" i="27"/>
  <c r="H504" i="27"/>
  <c r="F504" i="27"/>
  <c r="E504" i="27" s="1"/>
  <c r="D505" i="27" s="1" a="1"/>
  <c r="D505" i="27" s="1"/>
  <c r="O3" i="15"/>
  <c r="C84" i="15"/>
  <c r="C85" i="15" s="1"/>
  <c r="C86" i="15" s="1"/>
  <c r="C87" i="15" s="1"/>
  <c r="C83" i="15"/>
  <c r="D80" i="15" s="1" a="1"/>
  <c r="D80" i="15" s="1"/>
  <c r="G80" i="15" s="1"/>
  <c r="H80" i="15" s="1"/>
  <c r="F80" i="15" s="1"/>
  <c r="E80" i="15" s="1"/>
  <c r="D81" i="15" s="1" a="1"/>
  <c r="D81" i="15" s="1"/>
  <c r="C28" i="15"/>
  <c r="C29" i="15" s="1"/>
  <c r="C30" i="15" s="1"/>
  <c r="C31" i="15" s="1"/>
  <c r="C27" i="15"/>
  <c r="D24" i="15" s="1" a="1"/>
  <c r="D24" i="15" s="1"/>
  <c r="G24" i="15" s="1"/>
  <c r="H24" i="15" s="1"/>
  <c r="F24" i="15" s="1"/>
  <c r="E24" i="15" s="1"/>
  <c r="D25" i="15" s="1" a="1"/>
  <c r="D25" i="15" s="1"/>
  <c r="AC20" i="26"/>
  <c r="AD20" i="26" s="1"/>
  <c r="AB21" i="26" s="1" a="1"/>
  <c r="AB21" i="26" s="1"/>
  <c r="AC21" i="26" s="1"/>
  <c r="AD21" i="26" s="1"/>
  <c r="AB22" i="26" s="1" a="1"/>
  <c r="AB22" i="26" s="1"/>
  <c r="BA18" i="26"/>
  <c r="BB19" i="26" s="1"/>
  <c r="AY19" i="26" s="1"/>
  <c r="P25" i="26"/>
  <c r="N26" i="26" s="1" a="1"/>
  <c r="N26" i="26" s="1"/>
  <c r="AQ38" i="26"/>
  <c r="AO38" i="26" s="1"/>
  <c r="AQ15" i="26"/>
  <c r="AO15" i="26" s="1"/>
  <c r="J10" i="15"/>
  <c r="C42" i="15"/>
  <c r="C43" i="15" s="1"/>
  <c r="C44" i="15" s="1"/>
  <c r="C45" i="15" s="1"/>
  <c r="C41" i="15"/>
  <c r="D38" i="15" s="1" a="1"/>
  <c r="D38" i="15" s="1"/>
  <c r="C56" i="15"/>
  <c r="C57" i="15" s="1"/>
  <c r="C58" i="15" s="1"/>
  <c r="C59" i="15" s="1"/>
  <c r="C55" i="15"/>
  <c r="D52" i="15" s="1" a="1"/>
  <c r="D52" i="15" s="1"/>
  <c r="J100" i="15"/>
  <c r="C70" i="15"/>
  <c r="C71" i="15" s="1"/>
  <c r="C72" i="15" s="1"/>
  <c r="C73" i="15" s="1"/>
  <c r="C69" i="15"/>
  <c r="D66" i="15" s="1" a="1"/>
  <c r="D66" i="15" s="1"/>
  <c r="AP45" i="36" l="1" a="1"/>
  <c r="AP45" i="36" s="1"/>
  <c r="BK45" i="36" s="1"/>
  <c r="AV45" i="36" a="1"/>
  <c r="AV45" i="36" s="1"/>
  <c r="AT45" i="36" a="1"/>
  <c r="AT45" i="36" s="1"/>
  <c r="BE45" i="36" a="1"/>
  <c r="BE45" i="36" s="1"/>
  <c r="AX45" i="36" a="1"/>
  <c r="AX45" i="36" s="1"/>
  <c r="AZ45" i="36" a="1"/>
  <c r="AZ45" i="36" s="1"/>
  <c r="BQ45" i="36" s="1"/>
  <c r="AK45" i="36" a="1"/>
  <c r="AK45" i="36" s="1"/>
  <c r="BH45" i="36" s="1"/>
  <c r="BC45" i="36" a="1"/>
  <c r="BC45" i="36" s="1"/>
  <c r="BT45" i="36" s="1"/>
  <c r="AO45" i="36" a="1"/>
  <c r="AO45" i="36" s="1"/>
  <c r="BM43" i="36"/>
  <c r="BN43" i="36" s="1"/>
  <c r="BJ43" i="36"/>
  <c r="AR45" i="36" a="1"/>
  <c r="AR45" i="36" s="1"/>
  <c r="BL45" i="36" s="1"/>
  <c r="BL43" i="36"/>
  <c r="H46" i="36"/>
  <c r="E47" i="36" s="1" a="1"/>
  <c r="E47" i="36" s="1"/>
  <c r="F47" i="36" s="1" a="1"/>
  <c r="F47" i="36" s="1"/>
  <c r="T46" i="36"/>
  <c r="Q46" i="36"/>
  <c r="P46" i="36"/>
  <c r="N46" i="36"/>
  <c r="BA45" i="36" a="1"/>
  <c r="BA45" i="36" s="1"/>
  <c r="BR45" i="36" s="1"/>
  <c r="AL45" i="36" a="1"/>
  <c r="AL45" i="36" s="1"/>
  <c r="BI45" i="36" s="1"/>
  <c r="AW44" i="36" a="1"/>
  <c r="AW44" i="36" s="1"/>
  <c r="BC44" i="36" a="1"/>
  <c r="BC44" i="36" s="1"/>
  <c r="BT44" i="36" s="1"/>
  <c r="AJ45" i="36" a="1"/>
  <c r="AJ45" i="36" s="1"/>
  <c r="BB45" i="36" a="1"/>
  <c r="BB45" i="36" s="1"/>
  <c r="BS45" i="36" s="1"/>
  <c r="AT44" i="36" a="1"/>
  <c r="AT44" i="36" s="1"/>
  <c r="AP44" i="36" a="1"/>
  <c r="AP44" i="36" s="1"/>
  <c r="BK44" i="36" s="1"/>
  <c r="BG43" i="36"/>
  <c r="AI44" i="36" a="1"/>
  <c r="AI44" i="36" s="1"/>
  <c r="AH44" i="36" a="1"/>
  <c r="AH44" i="36" s="1"/>
  <c r="AY44" i="36" a="1"/>
  <c r="AY44" i="36" s="1"/>
  <c r="BP44" i="36" s="1"/>
  <c r="AJ44" i="36" a="1"/>
  <c r="AJ44" i="36" s="1"/>
  <c r="AZ44" i="36" a="1"/>
  <c r="AZ44" i="36" s="1"/>
  <c r="BQ44" i="36" s="1"/>
  <c r="AR44" i="36" a="1"/>
  <c r="AR44" i="36" s="1"/>
  <c r="AO44" i="36" a="1"/>
  <c r="AO44" i="36" s="1"/>
  <c r="AK44" i="36" a="1"/>
  <c r="AK44" i="36" s="1"/>
  <c r="BH44" i="36" s="1"/>
  <c r="AS44" i="36" a="1"/>
  <c r="AS44" i="36" s="1"/>
  <c r="AV44" i="36" a="1"/>
  <c r="AV44" i="36" s="1"/>
  <c r="BD45" i="36" a="1"/>
  <c r="BD45" i="36" s="1"/>
  <c r="BU45" i="36" s="1"/>
  <c r="AW45" i="36" a="1"/>
  <c r="AW45" i="36" s="1"/>
  <c r="BO45" i="36" s="1"/>
  <c r="AG44" i="36" a="1"/>
  <c r="AG44" i="36" s="1"/>
  <c r="AN45" i="36" a="1"/>
  <c r="AN45" i="36" s="1"/>
  <c r="AU45" i="36" a="1"/>
  <c r="AU45" i="36" s="1"/>
  <c r="AN44" i="36" a="1"/>
  <c r="AN44" i="36" s="1"/>
  <c r="M47" i="36"/>
  <c r="I47" i="36" s="1"/>
  <c r="AM45" i="36" a="1"/>
  <c r="AM45" i="36" s="1"/>
  <c r="AY45" i="36" a="1"/>
  <c r="AY45" i="36" s="1"/>
  <c r="BP45" i="36" s="1"/>
  <c r="I46" i="36"/>
  <c r="AQ44" i="36" a="1"/>
  <c r="AQ44" i="36" s="1"/>
  <c r="AH45" i="36" a="1"/>
  <c r="AH45" i="36" s="1"/>
  <c r="AS45" i="36" a="1"/>
  <c r="AS45" i="36" s="1"/>
  <c r="BM45" i="36" s="1"/>
  <c r="BN45" i="36" s="1"/>
  <c r="AX44" i="36" a="1"/>
  <c r="AX44" i="36" s="1"/>
  <c r="AI45" i="36" a="1"/>
  <c r="AI45" i="36" s="1"/>
  <c r="AG45" i="36" a="1"/>
  <c r="AG45" i="36" s="1"/>
  <c r="BE44" i="36" a="1"/>
  <c r="BE44" i="36" s="1"/>
  <c r="BU44" i="36" s="1"/>
  <c r="S46" i="36"/>
  <c r="AC46" i="36"/>
  <c r="AD46" i="36" s="1"/>
  <c r="AE46" i="36" s="1"/>
  <c r="AF46" i="36" s="1"/>
  <c r="AQ46" i="36" s="1" a="1"/>
  <c r="AQ46" i="36" s="1"/>
  <c r="BD46" i="36" a="1"/>
  <c r="BD46" i="36" s="1"/>
  <c r="H43" i="35"/>
  <c r="E44" i="35" s="1" a="1"/>
  <c r="E44" i="35" s="1"/>
  <c r="F44" i="35" s="1" a="1"/>
  <c r="F44" i="35" s="1"/>
  <c r="G43" i="35"/>
  <c r="O43" i="35" s="1"/>
  <c r="H36" i="34"/>
  <c r="I36" i="34"/>
  <c r="F36" i="34"/>
  <c r="T36" i="34"/>
  <c r="R37" i="34" s="1"/>
  <c r="S37" i="34" s="1"/>
  <c r="F19" i="26"/>
  <c r="H15" i="29"/>
  <c r="I15" i="29"/>
  <c r="F15" i="29"/>
  <c r="T15" i="29"/>
  <c r="R16" i="29" s="1"/>
  <c r="S16" i="29" s="1"/>
  <c r="G128" i="28"/>
  <c r="G184" i="28"/>
  <c r="F99" i="28"/>
  <c r="E99" i="28" s="1"/>
  <c r="D100" i="28" s="1" a="1"/>
  <c r="D100" i="28" s="1"/>
  <c r="H99" i="28"/>
  <c r="G282" i="28"/>
  <c r="H254" i="28"/>
  <c r="F254" i="28"/>
  <c r="E254" i="28" s="1"/>
  <c r="D255" i="28" s="1" a="1"/>
  <c r="D255" i="28" s="1"/>
  <c r="G15" i="28"/>
  <c r="G226" i="28"/>
  <c r="G30" i="28"/>
  <c r="F71" i="28"/>
  <c r="E71" i="28" s="1"/>
  <c r="D72" i="28" s="1" a="1"/>
  <c r="D72" i="28" s="1"/>
  <c r="H71" i="28"/>
  <c r="G268" i="28"/>
  <c r="H169" i="28"/>
  <c r="F169" i="28" s="1"/>
  <c r="E169" i="28" s="1"/>
  <c r="D170" i="28" s="1" a="1"/>
  <c r="D170" i="28" s="1"/>
  <c r="G86" i="28"/>
  <c r="F43" i="28"/>
  <c r="E43" i="28" s="1"/>
  <c r="D44" i="28" s="1" a="1"/>
  <c r="D44" i="28" s="1"/>
  <c r="H43" i="28"/>
  <c r="F141" i="28"/>
  <c r="E141" i="28" s="1"/>
  <c r="D142" i="28" s="1" a="1"/>
  <c r="D142" i="28" s="1"/>
  <c r="H141" i="28"/>
  <c r="G58" i="28"/>
  <c r="H197" i="28"/>
  <c r="F197" i="28" s="1"/>
  <c r="E197" i="28" s="1"/>
  <c r="D198" i="28" s="1" a="1"/>
  <c r="D198" i="28" s="1"/>
  <c r="G212" i="28"/>
  <c r="H155" i="28"/>
  <c r="F155" i="28" s="1"/>
  <c r="E155" i="28" s="1"/>
  <c r="D156" i="28" s="1" a="1"/>
  <c r="D156" i="28" s="1"/>
  <c r="G114" i="28"/>
  <c r="H239" i="28"/>
  <c r="F239" i="28"/>
  <c r="E239" i="28" s="1"/>
  <c r="D240" i="28" s="1" a="1"/>
  <c r="D240" i="28" s="1"/>
  <c r="H253" i="27"/>
  <c r="F253" i="27"/>
  <c r="E253" i="27" s="1"/>
  <c r="D254" i="27" s="1" a="1"/>
  <c r="D254" i="27" s="1"/>
  <c r="G617" i="27"/>
  <c r="H365" i="27"/>
  <c r="F365" i="27"/>
  <c r="E365" i="27" s="1"/>
  <c r="D366" i="27" s="1" a="1"/>
  <c r="D366" i="27" s="1"/>
  <c r="F197" i="27"/>
  <c r="E197" i="27" s="1"/>
  <c r="D198" i="27" s="1" a="1"/>
  <c r="D198" i="27" s="1"/>
  <c r="H197" i="27"/>
  <c r="G226" i="27"/>
  <c r="G338" i="27"/>
  <c r="G85" i="27"/>
  <c r="G169" i="27"/>
  <c r="G71" i="27"/>
  <c r="G463" i="27"/>
  <c r="H183" i="27"/>
  <c r="F183" i="27"/>
  <c r="E183" i="27" s="1"/>
  <c r="D184" i="27" s="1" a="1"/>
  <c r="D184" i="27" s="1"/>
  <c r="G114" i="27"/>
  <c r="G491" i="27"/>
  <c r="G562" i="27"/>
  <c r="G505" i="27"/>
  <c r="G533" i="27"/>
  <c r="G603" i="27"/>
  <c r="F323" i="27"/>
  <c r="E323" i="27" s="1"/>
  <c r="D324" i="27" s="1" a="1"/>
  <c r="D324" i="27" s="1"/>
  <c r="H323" i="27"/>
  <c r="G295" i="27"/>
  <c r="G394" i="27"/>
  <c r="F267" i="27"/>
  <c r="E267" i="27" s="1"/>
  <c r="D268" i="27" s="1" a="1"/>
  <c r="D268" i="27" s="1"/>
  <c r="H267" i="27"/>
  <c r="G422" i="27"/>
  <c r="G281" i="27"/>
  <c r="G155" i="27"/>
  <c r="H43" i="27"/>
  <c r="F43" i="27"/>
  <c r="E43" i="27" s="1"/>
  <c r="D44" i="27" s="1" a="1"/>
  <c r="D44" i="27" s="1"/>
  <c r="H477" i="27"/>
  <c r="F477" i="27"/>
  <c r="E477" i="27" s="1"/>
  <c r="D478" i="27" s="1" a="1"/>
  <c r="D478" i="27" s="1"/>
  <c r="G29" i="27"/>
  <c r="H57" i="27"/>
  <c r="F57" i="27"/>
  <c r="E57" i="27" s="1"/>
  <c r="D58" i="27" s="1" a="1"/>
  <c r="D58" i="27" s="1"/>
  <c r="F379" i="27"/>
  <c r="E379" i="27" s="1"/>
  <c r="D380" i="27" s="1" a="1"/>
  <c r="D380" i="27" s="1"/>
  <c r="H379" i="27"/>
  <c r="G142" i="27"/>
  <c r="H589" i="27"/>
  <c r="F589" i="27"/>
  <c r="E589" i="27" s="1"/>
  <c r="D590" i="27" s="1" a="1"/>
  <c r="D590" i="27" s="1"/>
  <c r="G211" i="27"/>
  <c r="G15" i="27"/>
  <c r="H127" i="27"/>
  <c r="F127" i="27"/>
  <c r="E127" i="27" s="1"/>
  <c r="D128" i="27" s="1" a="1"/>
  <c r="D128" i="27" s="1"/>
  <c r="H547" i="27"/>
  <c r="F547" i="27"/>
  <c r="E547" i="27" s="1"/>
  <c r="D548" i="27" s="1" a="1"/>
  <c r="D548" i="27" s="1"/>
  <c r="F520" i="27"/>
  <c r="E520" i="27" s="1"/>
  <c r="D521" i="27" s="1" a="1"/>
  <c r="D521" i="27" s="1"/>
  <c r="H520" i="27"/>
  <c r="G407" i="27"/>
  <c r="H239" i="27"/>
  <c r="F239" i="27"/>
  <c r="E239" i="27" s="1"/>
  <c r="D240" i="27" s="1" a="1"/>
  <c r="D240" i="27" s="1"/>
  <c r="G351" i="27"/>
  <c r="G435" i="27"/>
  <c r="G449" i="27"/>
  <c r="G99" i="27"/>
  <c r="G631" i="27"/>
  <c r="F575" i="27"/>
  <c r="E575" i="27" s="1"/>
  <c r="D576" i="27" s="1" a="1"/>
  <c r="D576" i="27" s="1"/>
  <c r="H575" i="27"/>
  <c r="F309" i="27"/>
  <c r="E309" i="27" s="1"/>
  <c r="D310" i="27" s="1" a="1"/>
  <c r="D310" i="27" s="1"/>
  <c r="H309" i="27"/>
  <c r="BA19" i="26"/>
  <c r="O26" i="26"/>
  <c r="P26" i="26" s="1"/>
  <c r="N27" i="26" s="1" a="1"/>
  <c r="N27" i="26" s="1"/>
  <c r="AN15" i="26"/>
  <c r="AM16" i="26" s="1" a="1"/>
  <c r="AM16" i="26" s="1"/>
  <c r="AC22" i="26"/>
  <c r="AD22" i="26" s="1"/>
  <c r="AB23" i="26" s="1" a="1"/>
  <c r="AB23" i="26" s="1"/>
  <c r="AN38" i="26"/>
  <c r="AM39" i="26" s="1" a="1"/>
  <c r="AM39" i="26" s="1"/>
  <c r="G81" i="15"/>
  <c r="G66" i="15"/>
  <c r="G52" i="15"/>
  <c r="G38" i="15"/>
  <c r="G25" i="15"/>
  <c r="BF45" i="36" l="1"/>
  <c r="BG45" i="36" s="1"/>
  <c r="BO44" i="36"/>
  <c r="BJ44" i="36"/>
  <c r="W43" i="36"/>
  <c r="AG46" i="36" a="1"/>
  <c r="AG46" i="36" s="1"/>
  <c r="Z43" i="36"/>
  <c r="X43" i="36" s="1"/>
  <c r="BM44" i="36"/>
  <c r="BN44" i="36" s="1"/>
  <c r="BJ45" i="36"/>
  <c r="BL44" i="36"/>
  <c r="AU46" i="36" a="1"/>
  <c r="AU46" i="36" s="1"/>
  <c r="AR46" i="36" a="1"/>
  <c r="AR46" i="36" s="1"/>
  <c r="BL46" i="36" s="1"/>
  <c r="AH46" i="36" a="1"/>
  <c r="AH46" i="36" s="1"/>
  <c r="BE46" i="36" a="1"/>
  <c r="BE46" i="36" s="1"/>
  <c r="BU46" i="36" s="1"/>
  <c r="BA46" i="36" a="1"/>
  <c r="BA46" i="36" s="1"/>
  <c r="BR46" i="36" s="1"/>
  <c r="AK46" i="36" a="1"/>
  <c r="AK46" i="36" s="1"/>
  <c r="BH46" i="36" s="1"/>
  <c r="BB46" i="36" a="1"/>
  <c r="BB46" i="36" s="1"/>
  <c r="BS46" i="36" s="1"/>
  <c r="AZ46" i="36" a="1"/>
  <c r="AZ46" i="36" s="1"/>
  <c r="BQ46" i="36" s="1"/>
  <c r="AT46" i="36" a="1"/>
  <c r="AT46" i="36" s="1"/>
  <c r="AS46" i="36" a="1"/>
  <c r="AS46" i="36" s="1"/>
  <c r="AV46" i="36" a="1"/>
  <c r="AV46" i="36" s="1"/>
  <c r="AI46" i="36" a="1"/>
  <c r="AI46" i="36" s="1"/>
  <c r="AL46" i="36" a="1"/>
  <c r="AL46" i="36" s="1"/>
  <c r="BI46" i="36" s="1"/>
  <c r="AX46" i="36" a="1"/>
  <c r="AX46" i="36" s="1"/>
  <c r="AN46" i="36" a="1"/>
  <c r="AN46" i="36" s="1"/>
  <c r="AM46" i="36" a="1"/>
  <c r="AM46" i="36" s="1"/>
  <c r="M44" i="35"/>
  <c r="I44" i="35" s="1"/>
  <c r="AP46" i="36" a="1"/>
  <c r="AP46" i="36" s="1"/>
  <c r="BK46" i="36" s="1"/>
  <c r="AW46" i="36" a="1"/>
  <c r="AW46" i="36" s="1"/>
  <c r="BO46" i="36" s="1"/>
  <c r="V43" i="36"/>
  <c r="AB43" i="36"/>
  <c r="W45" i="36"/>
  <c r="V45" i="36" s="1"/>
  <c r="AJ46" i="36" a="1"/>
  <c r="AJ46" i="36" s="1"/>
  <c r="AY46" i="36" a="1"/>
  <c r="AY46" i="36" s="1"/>
  <c r="BP46" i="36" s="1"/>
  <c r="AO46" i="36" a="1"/>
  <c r="AO46" i="36" s="1"/>
  <c r="BC46" i="36" a="1"/>
  <c r="BC46" i="36" s="1"/>
  <c r="BT46" i="36" s="1"/>
  <c r="BF44" i="36"/>
  <c r="AA43" i="36"/>
  <c r="Y43" i="36"/>
  <c r="G47" i="36"/>
  <c r="O47" i="36" s="1"/>
  <c r="H47" i="36"/>
  <c r="E48" i="36" s="1" a="1"/>
  <c r="E48" i="36" s="1"/>
  <c r="F48" i="36" s="1" a="1"/>
  <c r="F48" i="36" s="1"/>
  <c r="N43" i="35"/>
  <c r="Q43" i="35"/>
  <c r="P43" i="35"/>
  <c r="Z45" i="36"/>
  <c r="X45" i="36" s="1"/>
  <c r="AA45" i="36"/>
  <c r="Y45" i="36"/>
  <c r="G37" i="34"/>
  <c r="G19" i="26"/>
  <c r="E19" i="26" s="1"/>
  <c r="G16" i="29"/>
  <c r="G198" i="28"/>
  <c r="G170" i="28"/>
  <c r="G156" i="28"/>
  <c r="H226" i="28"/>
  <c r="F226" i="28"/>
  <c r="E226" i="28" s="1"/>
  <c r="D227" i="28" s="1" a="1"/>
  <c r="D227" i="28" s="1"/>
  <c r="F58" i="28"/>
  <c r="E58" i="28" s="1"/>
  <c r="D59" i="28" s="1" a="1"/>
  <c r="D59" i="28" s="1"/>
  <c r="H58" i="28"/>
  <c r="H15" i="28"/>
  <c r="F15" i="28" s="1"/>
  <c r="G240" i="28"/>
  <c r="F282" i="28"/>
  <c r="E282" i="28" s="1"/>
  <c r="D283" i="28" s="1" a="1"/>
  <c r="D283" i="28" s="1"/>
  <c r="H282" i="28"/>
  <c r="H114" i="28"/>
  <c r="F114" i="28"/>
  <c r="E114" i="28" s="1"/>
  <c r="D115" i="28" s="1" a="1"/>
  <c r="D115" i="28" s="1"/>
  <c r="G100" i="28"/>
  <c r="H30" i="28"/>
  <c r="F30" i="28"/>
  <c r="E30" i="28" s="1"/>
  <c r="D31" i="28" s="1" a="1"/>
  <c r="D31" i="28" s="1"/>
  <c r="G44" i="28"/>
  <c r="H86" i="28"/>
  <c r="F86" i="28"/>
  <c r="E86" i="28" s="1"/>
  <c r="D87" i="28" s="1" a="1"/>
  <c r="D87" i="28" s="1"/>
  <c r="H268" i="28"/>
  <c r="F268" i="28"/>
  <c r="E268" i="28" s="1"/>
  <c r="D269" i="28" s="1" a="1"/>
  <c r="D269" i="28" s="1"/>
  <c r="G142" i="28"/>
  <c r="G255" i="28"/>
  <c r="H184" i="28"/>
  <c r="F184" i="28"/>
  <c r="E184" i="28" s="1"/>
  <c r="D185" i="28" s="1" a="1"/>
  <c r="D185" i="28" s="1"/>
  <c r="F212" i="28"/>
  <c r="E212" i="28" s="1"/>
  <c r="D213" i="28" s="1" a="1"/>
  <c r="D213" i="28" s="1"/>
  <c r="H212" i="28"/>
  <c r="G72" i="28"/>
  <c r="H128" i="28"/>
  <c r="F128" i="28" s="1"/>
  <c r="E128" i="28" s="1"/>
  <c r="D129" i="28" s="1" a="1"/>
  <c r="D129" i="28" s="1"/>
  <c r="H155" i="27"/>
  <c r="F155" i="27" s="1"/>
  <c r="E155" i="27" s="1"/>
  <c r="D156" i="27" s="1" a="1"/>
  <c r="D156" i="27" s="1"/>
  <c r="F435" i="27"/>
  <c r="E435" i="27" s="1"/>
  <c r="D436" i="27" s="1" a="1"/>
  <c r="D436" i="27" s="1"/>
  <c r="H435" i="27"/>
  <c r="H169" i="27"/>
  <c r="F169" i="27"/>
  <c r="E169" i="27" s="1"/>
  <c r="D170" i="27" s="1" a="1"/>
  <c r="D170" i="27" s="1"/>
  <c r="H281" i="27"/>
  <c r="F281" i="27"/>
  <c r="E281" i="27" s="1"/>
  <c r="D282" i="27" s="1" a="1"/>
  <c r="D282" i="27" s="1"/>
  <c r="H85" i="27"/>
  <c r="F85" i="27"/>
  <c r="E85" i="27" s="1"/>
  <c r="D86" i="27" s="1" a="1"/>
  <c r="D86" i="27" s="1"/>
  <c r="H422" i="27"/>
  <c r="F422" i="27"/>
  <c r="E422" i="27" s="1"/>
  <c r="D423" i="27" s="1" a="1"/>
  <c r="D423" i="27" s="1"/>
  <c r="H338" i="27"/>
  <c r="F338" i="27"/>
  <c r="E338" i="27" s="1"/>
  <c r="D339" i="27" s="1" a="1"/>
  <c r="D339" i="27" s="1"/>
  <c r="G268" i="27"/>
  <c r="G58" i="27"/>
  <c r="G521" i="27"/>
  <c r="H394" i="27"/>
  <c r="F394" i="27"/>
  <c r="E394" i="27" s="1"/>
  <c r="D395" i="27" s="1" a="1"/>
  <c r="D395" i="27" s="1"/>
  <c r="H114" i="27"/>
  <c r="F114" i="27"/>
  <c r="E114" i="27" s="1"/>
  <c r="D115" i="27" s="1" a="1"/>
  <c r="D115" i="27" s="1"/>
  <c r="G198" i="27"/>
  <c r="H631" i="27"/>
  <c r="F631" i="27"/>
  <c r="E631" i="27" s="1"/>
  <c r="D632" i="27" s="1" a="1"/>
  <c r="D632" i="27" s="1"/>
  <c r="G548" i="27"/>
  <c r="H29" i="27"/>
  <c r="F29" i="27"/>
  <c r="E29" i="27" s="1"/>
  <c r="D30" i="27" s="1" a="1"/>
  <c r="D30" i="27" s="1"/>
  <c r="G184" i="27"/>
  <c r="G366" i="27"/>
  <c r="H211" i="27"/>
  <c r="F211" i="27"/>
  <c r="E211" i="27" s="1"/>
  <c r="D212" i="27" s="1" a="1"/>
  <c r="D212" i="27" s="1"/>
  <c r="H351" i="27"/>
  <c r="F351" i="27"/>
  <c r="E351" i="27" s="1"/>
  <c r="D352" i="27" s="1" a="1"/>
  <c r="D352" i="27" s="1"/>
  <c r="G240" i="27"/>
  <c r="H562" i="27"/>
  <c r="F562" i="27"/>
  <c r="E562" i="27" s="1"/>
  <c r="D563" i="27" s="1" a="1"/>
  <c r="D563" i="27" s="1"/>
  <c r="G310" i="27"/>
  <c r="H407" i="27"/>
  <c r="F407" i="27"/>
  <c r="E407" i="27" s="1"/>
  <c r="D408" i="27" s="1" a="1"/>
  <c r="D408" i="27" s="1"/>
  <c r="H226" i="27"/>
  <c r="F226" i="27"/>
  <c r="E226" i="27" s="1"/>
  <c r="D227" i="27" s="1" a="1"/>
  <c r="D227" i="27" s="1"/>
  <c r="G576" i="27"/>
  <c r="H295" i="27"/>
  <c r="F295" i="27"/>
  <c r="E295" i="27" s="1"/>
  <c r="D296" i="27" s="1" a="1"/>
  <c r="D296" i="27" s="1"/>
  <c r="G128" i="27"/>
  <c r="G478" i="27"/>
  <c r="H533" i="27"/>
  <c r="F533" i="27"/>
  <c r="E533" i="27" s="1"/>
  <c r="D534" i="27" s="1" a="1"/>
  <c r="D534" i="27" s="1"/>
  <c r="G590" i="27"/>
  <c r="H505" i="27"/>
  <c r="F505" i="27"/>
  <c r="E505" i="27" s="1"/>
  <c r="D506" i="27" s="1" a="1"/>
  <c r="D506" i="27" s="1"/>
  <c r="F142" i="27"/>
  <c r="E142" i="27" s="1"/>
  <c r="D143" i="27" s="1" a="1"/>
  <c r="D143" i="27" s="1"/>
  <c r="H142" i="27"/>
  <c r="G380" i="27"/>
  <c r="F491" i="27"/>
  <c r="E491" i="27" s="1"/>
  <c r="D492" i="27" s="1" a="1"/>
  <c r="D492" i="27" s="1"/>
  <c r="H491" i="27"/>
  <c r="F99" i="27"/>
  <c r="E99" i="27" s="1"/>
  <c r="D100" i="27" s="1" a="1"/>
  <c r="D100" i="27" s="1"/>
  <c r="H99" i="27"/>
  <c r="G324" i="27"/>
  <c r="F463" i="27"/>
  <c r="E463" i="27" s="1"/>
  <c r="D464" i="27" s="1" a="1"/>
  <c r="D464" i="27" s="1"/>
  <c r="H463" i="27"/>
  <c r="H617" i="27"/>
  <c r="F617" i="27"/>
  <c r="E617" i="27" s="1"/>
  <c r="D618" i="27" s="1" a="1"/>
  <c r="D618" i="27" s="1"/>
  <c r="G44" i="27"/>
  <c r="G254" i="27"/>
  <c r="H449" i="27"/>
  <c r="F449" i="27"/>
  <c r="E449" i="27" s="1"/>
  <c r="D450" i="27" s="1" a="1"/>
  <c r="D450" i="27" s="1"/>
  <c r="H15" i="27"/>
  <c r="F15" i="27" s="1"/>
  <c r="H603" i="27"/>
  <c r="F603" i="27"/>
  <c r="E603" i="27" s="1"/>
  <c r="D604" i="27" s="1" a="1"/>
  <c r="D604" i="27" s="1"/>
  <c r="H71" i="27"/>
  <c r="F71" i="27"/>
  <c r="E71" i="27" s="1"/>
  <c r="D72" i="27" s="1" a="1"/>
  <c r="D72" i="27" s="1"/>
  <c r="BB20" i="26"/>
  <c r="AY20" i="26" s="1"/>
  <c r="O27" i="26"/>
  <c r="P27" i="26" s="1"/>
  <c r="N28" i="26" s="1" a="1"/>
  <c r="N28" i="26" s="1"/>
  <c r="AC23" i="26"/>
  <c r="AD23" i="26" s="1"/>
  <c r="AB24" i="26" s="1" a="1"/>
  <c r="AB24" i="26" s="1"/>
  <c r="AP39" i="26"/>
  <c r="AP16" i="26"/>
  <c r="H25" i="15"/>
  <c r="F25" i="15" s="1"/>
  <c r="H38" i="15"/>
  <c r="F38" i="15" s="1"/>
  <c r="E38" i="15" s="1"/>
  <c r="D39" i="15" s="1" a="1"/>
  <c r="D39" i="15" s="1"/>
  <c r="H66" i="15"/>
  <c r="F66" i="15" s="1"/>
  <c r="E66" i="15" s="1"/>
  <c r="D67" i="15" s="1" a="1"/>
  <c r="D67" i="15" s="1"/>
  <c r="H52" i="15"/>
  <c r="F52" i="15" s="1"/>
  <c r="E52" i="15" s="1"/>
  <c r="D53" i="15" s="1" a="1"/>
  <c r="D53" i="15" s="1"/>
  <c r="H81" i="15"/>
  <c r="F81" i="15" s="1"/>
  <c r="E81" i="15" s="1"/>
  <c r="D82" i="15" s="1" a="1"/>
  <c r="D82" i="15" s="1"/>
  <c r="H44" i="35" l="1"/>
  <c r="E45" i="35" s="1" a="1"/>
  <c r="E45" i="35" s="1"/>
  <c r="F45" i="35" s="1" a="1"/>
  <c r="F45" i="35" s="1"/>
  <c r="M45" i="35" s="1"/>
  <c r="I45" i="35" s="1"/>
  <c r="BJ46" i="36"/>
  <c r="BF46" i="36"/>
  <c r="AB45" i="36"/>
  <c r="BM46" i="36"/>
  <c r="BN46" i="36" s="1"/>
  <c r="BG44" i="36"/>
  <c r="Z44" i="36"/>
  <c r="X44" i="36" s="1"/>
  <c r="W44" i="36"/>
  <c r="V44" i="36" s="1"/>
  <c r="M48" i="36"/>
  <c r="I48" i="36" s="1"/>
  <c r="G44" i="35"/>
  <c r="O44" i="35" s="1"/>
  <c r="Q47" i="36"/>
  <c r="N47" i="36"/>
  <c r="P47" i="36"/>
  <c r="T47" i="36"/>
  <c r="H37" i="34"/>
  <c r="I37" i="34"/>
  <c r="F37" i="34"/>
  <c r="T37" i="34"/>
  <c r="R38" i="34" s="1"/>
  <c r="S38" i="34" s="1"/>
  <c r="H19" i="26"/>
  <c r="D19" i="26"/>
  <c r="C20" i="26" s="1"/>
  <c r="F16" i="29"/>
  <c r="I16" i="29"/>
  <c r="H16" i="29"/>
  <c r="T16" i="29"/>
  <c r="R17" i="29" s="1"/>
  <c r="S17" i="29" s="1"/>
  <c r="E15" i="28"/>
  <c r="D16" i="28" s="1" a="1"/>
  <c r="D16" i="28" s="1"/>
  <c r="G269" i="28"/>
  <c r="G87" i="28"/>
  <c r="G59" i="28"/>
  <c r="F44" i="28"/>
  <c r="E44" i="28" s="1"/>
  <c r="D45" i="28" s="1" a="1"/>
  <c r="D45" i="28" s="1"/>
  <c r="H44" i="28"/>
  <c r="H72" i="28"/>
  <c r="F72" i="28"/>
  <c r="E72" i="28" s="1"/>
  <c r="D73" i="28" s="1" a="1"/>
  <c r="D73" i="28" s="1"/>
  <c r="H156" i="28"/>
  <c r="F156" i="28"/>
  <c r="E156" i="28" s="1"/>
  <c r="D157" i="28" s="1" a="1"/>
  <c r="D157" i="28" s="1"/>
  <c r="F170" i="28"/>
  <c r="E170" i="28" s="1"/>
  <c r="D171" i="28" s="1" a="1"/>
  <c r="D171" i="28" s="1"/>
  <c r="H170" i="28"/>
  <c r="H142" i="28"/>
  <c r="F142" i="28"/>
  <c r="E142" i="28" s="1"/>
  <c r="D143" i="28" s="1" a="1"/>
  <c r="D143" i="28" s="1"/>
  <c r="H255" i="28"/>
  <c r="F255" i="28"/>
  <c r="E255" i="28" s="1"/>
  <c r="D256" i="28" s="1" a="1"/>
  <c r="D256" i="28" s="1"/>
  <c r="G129" i="28"/>
  <c r="G185" i="28"/>
  <c r="G115" i="28"/>
  <c r="H198" i="28"/>
  <c r="F198" i="28" s="1"/>
  <c r="E198" i="28" s="1"/>
  <c r="D199" i="28" s="1" a="1"/>
  <c r="D199" i="28" s="1"/>
  <c r="G283" i="28"/>
  <c r="H240" i="28"/>
  <c r="F240" i="28"/>
  <c r="E240" i="28" s="1"/>
  <c r="D241" i="28" s="1" a="1"/>
  <c r="D241" i="28" s="1"/>
  <c r="G227" i="28"/>
  <c r="G31" i="28"/>
  <c r="G213" i="28"/>
  <c r="H100" i="28"/>
  <c r="F100" i="28"/>
  <c r="E100" i="28" s="1"/>
  <c r="D101" i="28" s="1" a="1"/>
  <c r="D101" i="28" s="1"/>
  <c r="E15" i="27"/>
  <c r="D16" i="27" s="1" a="1"/>
  <c r="D16" i="27" s="1"/>
  <c r="G506" i="27"/>
  <c r="F44" i="27"/>
  <c r="E44" i="27" s="1"/>
  <c r="D45" i="27" s="1" a="1"/>
  <c r="D45" i="27" s="1"/>
  <c r="H44" i="27"/>
  <c r="G339" i="27"/>
  <c r="G534" i="27"/>
  <c r="G464" i="27"/>
  <c r="F240" i="27"/>
  <c r="E240" i="27" s="1"/>
  <c r="D241" i="27" s="1" a="1"/>
  <c r="D241" i="27" s="1"/>
  <c r="H240" i="27"/>
  <c r="G86" i="27"/>
  <c r="F324" i="27"/>
  <c r="E324" i="27" s="1"/>
  <c r="D325" i="27" s="1" a="1"/>
  <c r="D325" i="27" s="1"/>
  <c r="H324" i="27"/>
  <c r="H478" i="27"/>
  <c r="F478" i="27"/>
  <c r="E478" i="27" s="1"/>
  <c r="D479" i="27" s="1" a="1"/>
  <c r="D479" i="27" s="1"/>
  <c r="F198" i="27"/>
  <c r="E198" i="27" s="1"/>
  <c r="D199" i="27" s="1" a="1"/>
  <c r="D199" i="27" s="1"/>
  <c r="H198" i="27"/>
  <c r="G604" i="27"/>
  <c r="G352" i="27"/>
  <c r="G115" i="27"/>
  <c r="G282" i="27"/>
  <c r="G30" i="27"/>
  <c r="H310" i="27"/>
  <c r="F310" i="27"/>
  <c r="E310" i="27" s="1"/>
  <c r="D311" i="27" s="1" a="1"/>
  <c r="D311" i="27" s="1"/>
  <c r="G632" i="27"/>
  <c r="G100" i="27"/>
  <c r="G296" i="27"/>
  <c r="G170" i="27"/>
  <c r="G436" i="27"/>
  <c r="G408" i="27"/>
  <c r="F590" i="27"/>
  <c r="E590" i="27" s="1"/>
  <c r="D591" i="27" s="1" a="1"/>
  <c r="D591" i="27" s="1"/>
  <c r="H590" i="27"/>
  <c r="G423" i="27"/>
  <c r="F128" i="27"/>
  <c r="E128" i="27" s="1"/>
  <c r="D129" i="27" s="1" a="1"/>
  <c r="D129" i="27" s="1"/>
  <c r="H128" i="27"/>
  <c r="G212" i="27"/>
  <c r="G450" i="27"/>
  <c r="F576" i="27"/>
  <c r="E576" i="27" s="1"/>
  <c r="D577" i="27" s="1" a="1"/>
  <c r="D577" i="27" s="1"/>
  <c r="H576" i="27"/>
  <c r="F380" i="27"/>
  <c r="E380" i="27" s="1"/>
  <c r="D381" i="27" s="1" a="1"/>
  <c r="D381" i="27" s="1"/>
  <c r="H380" i="27"/>
  <c r="F366" i="27"/>
  <c r="E366" i="27" s="1"/>
  <c r="D367" i="27" s="1" a="1"/>
  <c r="D367" i="27" s="1"/>
  <c r="H366" i="27"/>
  <c r="G227" i="27"/>
  <c r="F58" i="27"/>
  <c r="E58" i="27" s="1"/>
  <c r="D59" i="27" s="1" a="1"/>
  <c r="D59" i="27" s="1"/>
  <c r="H58" i="27"/>
  <c r="H268" i="27"/>
  <c r="F268" i="27"/>
  <c r="E268" i="27" s="1"/>
  <c r="D269" i="27" s="1" a="1"/>
  <c r="D269" i="27" s="1"/>
  <c r="G618" i="27"/>
  <c r="H548" i="27"/>
  <c r="F548" i="27"/>
  <c r="E548" i="27" s="1"/>
  <c r="D549" i="27" s="1" a="1"/>
  <c r="D549" i="27" s="1"/>
  <c r="G563" i="27"/>
  <c r="G72" i="27"/>
  <c r="G395" i="27"/>
  <c r="G492" i="27"/>
  <c r="H521" i="27"/>
  <c r="F521" i="27"/>
  <c r="E521" i="27" s="1"/>
  <c r="D522" i="27" s="1" a="1"/>
  <c r="D522" i="27" s="1"/>
  <c r="F254" i="27"/>
  <c r="E254" i="27" s="1"/>
  <c r="D255" i="27" s="1" a="1"/>
  <c r="D255" i="27" s="1"/>
  <c r="H254" i="27"/>
  <c r="G143" i="27"/>
  <c r="H184" i="27"/>
  <c r="F184" i="27"/>
  <c r="E184" i="27" s="1"/>
  <c r="D185" i="27" s="1" a="1"/>
  <c r="D185" i="27" s="1"/>
  <c r="G156" i="27"/>
  <c r="BA20" i="26"/>
  <c r="O28" i="26"/>
  <c r="AQ16" i="26"/>
  <c r="AO16" i="26" s="1"/>
  <c r="AQ39" i="26"/>
  <c r="AO39" i="26" s="1"/>
  <c r="AC24" i="26"/>
  <c r="G82" i="15"/>
  <c r="G67" i="15"/>
  <c r="G39" i="15"/>
  <c r="G53" i="15"/>
  <c r="E25" i="15"/>
  <c r="D26" i="15" s="1" a="1"/>
  <c r="D26" i="15" s="1"/>
  <c r="W46" i="36" l="1"/>
  <c r="V46" i="36" s="1"/>
  <c r="Z46" i="36"/>
  <c r="X46" i="36" s="1"/>
  <c r="BG46" i="36"/>
  <c r="Y46" i="36" s="1"/>
  <c r="H48" i="36"/>
  <c r="E49" i="36" s="1" a="1"/>
  <c r="E49" i="36" s="1"/>
  <c r="F49" i="36" s="1" a="1"/>
  <c r="F49" i="36" s="1"/>
  <c r="M49" i="36" s="1"/>
  <c r="Y44" i="36"/>
  <c r="AB44" i="36" s="1"/>
  <c r="AA44" i="36"/>
  <c r="AY47" i="36" a="1"/>
  <c r="AY47" i="36" s="1"/>
  <c r="BP47" i="36" s="1"/>
  <c r="AC47" i="36"/>
  <c r="AD47" i="36" s="1"/>
  <c r="AE47" i="36" s="1"/>
  <c r="AF47" i="36" s="1"/>
  <c r="AW47" i="36" s="1" a="1"/>
  <c r="AW47" i="36" s="1"/>
  <c r="S47" i="36"/>
  <c r="AQ47" i="36" a="1"/>
  <c r="AQ47" i="36" s="1"/>
  <c r="AM47" i="36" a="1"/>
  <c r="AM47" i="36" s="1"/>
  <c r="AO47" i="36" a="1"/>
  <c r="AO47" i="36" s="1"/>
  <c r="AI47" i="36" a="1"/>
  <c r="AI47" i="36" s="1"/>
  <c r="BC47" i="36" a="1"/>
  <c r="BC47" i="36" s="1"/>
  <c r="BT47" i="36" s="1"/>
  <c r="AR47" i="36" a="1"/>
  <c r="AR47" i="36" s="1"/>
  <c r="BE47" i="36" a="1"/>
  <c r="BE47" i="36" s="1"/>
  <c r="AN47" i="36" a="1"/>
  <c r="AN47" i="36" s="1"/>
  <c r="AS47" i="36" a="1"/>
  <c r="AS47" i="36" s="1"/>
  <c r="AK47" i="36" a="1"/>
  <c r="AK47" i="36" s="1"/>
  <c r="BH47" i="36" s="1"/>
  <c r="AP47" i="36" a="1"/>
  <c r="AP47" i="36" s="1"/>
  <c r="BK47" i="36" s="1"/>
  <c r="AL47" i="36" a="1"/>
  <c r="AL47" i="36" s="1"/>
  <c r="BI47" i="36" s="1"/>
  <c r="AZ47" i="36" a="1"/>
  <c r="AZ47" i="36" s="1"/>
  <c r="BQ47" i="36" s="1"/>
  <c r="AU47" i="36" a="1"/>
  <c r="AU47" i="36" s="1"/>
  <c r="AT47" i="36" a="1"/>
  <c r="AT47" i="36" s="1"/>
  <c r="AH47" i="36" a="1"/>
  <c r="AH47" i="36" s="1"/>
  <c r="AJ47" i="36" a="1"/>
  <c r="AJ47" i="36" s="1"/>
  <c r="BD47" i="36" a="1"/>
  <c r="BD47" i="36" s="1"/>
  <c r="BU47" i="36" s="1"/>
  <c r="AV47" i="36" a="1"/>
  <c r="AV47" i="36" s="1"/>
  <c r="BB47" i="36" a="1"/>
  <c r="BB47" i="36" s="1"/>
  <c r="BS47" i="36" s="1"/>
  <c r="AX47" i="36" a="1"/>
  <c r="AX47" i="36" s="1"/>
  <c r="BO47" i="36" s="1"/>
  <c r="BA47" i="36" a="1"/>
  <c r="BA47" i="36" s="1"/>
  <c r="BR47" i="36" s="1"/>
  <c r="AG47" i="36" a="1"/>
  <c r="AG47" i="36" s="1"/>
  <c r="BF47" i="36" s="1"/>
  <c r="G48" i="36"/>
  <c r="O48" i="36" s="1"/>
  <c r="N44" i="35"/>
  <c r="Q44" i="35"/>
  <c r="P44" i="35"/>
  <c r="G45" i="35"/>
  <c r="O45" i="35" s="1"/>
  <c r="G38" i="34"/>
  <c r="F20" i="26"/>
  <c r="G17" i="29"/>
  <c r="G241" i="28"/>
  <c r="F283" i="28"/>
  <c r="E283" i="28" s="1"/>
  <c r="D284" i="28" s="1" a="1"/>
  <c r="D284" i="28" s="1"/>
  <c r="H283" i="28"/>
  <c r="G45" i="28"/>
  <c r="G157" i="28"/>
  <c r="G73" i="28"/>
  <c r="G101" i="28"/>
  <c r="H185" i="28"/>
  <c r="F185" i="28"/>
  <c r="E185" i="28" s="1"/>
  <c r="D186" i="28" s="1" a="1"/>
  <c r="D186" i="28" s="1"/>
  <c r="H59" i="28"/>
  <c r="F59" i="28"/>
  <c r="E59" i="28" s="1"/>
  <c r="D60" i="28" s="1" a="1"/>
  <c r="D60" i="28" s="1"/>
  <c r="H213" i="28"/>
  <c r="F213" i="28"/>
  <c r="E213" i="28" s="1"/>
  <c r="D214" i="28" s="1" a="1"/>
  <c r="D214" i="28" s="1"/>
  <c r="H129" i="28"/>
  <c r="F129" i="28" s="1"/>
  <c r="E129" i="28" s="1"/>
  <c r="D130" i="28" s="1" a="1"/>
  <c r="D130" i="28" s="1"/>
  <c r="H87" i="28"/>
  <c r="F87" i="28"/>
  <c r="E87" i="28" s="1"/>
  <c r="D88" i="28" s="1" a="1"/>
  <c r="D88" i="28" s="1"/>
  <c r="G199" i="28"/>
  <c r="H269" i="28"/>
  <c r="F269" i="28"/>
  <c r="E269" i="28" s="1"/>
  <c r="D270" i="28" s="1" a="1"/>
  <c r="D270" i="28" s="1"/>
  <c r="G171" i="28"/>
  <c r="H115" i="28"/>
  <c r="F115" i="28"/>
  <c r="E115" i="28" s="1"/>
  <c r="D116" i="28" s="1" a="1"/>
  <c r="D116" i="28" s="1"/>
  <c r="G256" i="28"/>
  <c r="F31" i="28"/>
  <c r="E31" i="28" s="1"/>
  <c r="D32" i="28" s="1" a="1"/>
  <c r="D32" i="28" s="1"/>
  <c r="H31" i="28"/>
  <c r="G143" i="28"/>
  <c r="G16" i="28"/>
  <c r="H227" i="28"/>
  <c r="F227" i="28"/>
  <c r="E227" i="28" s="1"/>
  <c r="D228" i="28" s="1" a="1"/>
  <c r="D228" i="28" s="1"/>
  <c r="G522" i="27"/>
  <c r="H423" i="27"/>
  <c r="F423" i="27"/>
  <c r="E423" i="27" s="1"/>
  <c r="D424" i="27" s="1" a="1"/>
  <c r="D424" i="27" s="1"/>
  <c r="G325" i="27"/>
  <c r="H227" i="27"/>
  <c r="F227" i="27"/>
  <c r="E227" i="27" s="1"/>
  <c r="D228" i="27" s="1" a="1"/>
  <c r="D228" i="27" s="1"/>
  <c r="H86" i="27"/>
  <c r="F86" i="27"/>
  <c r="E86" i="27" s="1"/>
  <c r="D87" i="27" s="1" a="1"/>
  <c r="D87" i="27" s="1"/>
  <c r="G241" i="27"/>
  <c r="G381" i="27"/>
  <c r="G577" i="27"/>
  <c r="H296" i="27"/>
  <c r="F296" i="27"/>
  <c r="E296" i="27" s="1"/>
  <c r="D297" i="27" s="1" a="1"/>
  <c r="D297" i="27" s="1"/>
  <c r="G45" i="27"/>
  <c r="G311" i="27"/>
  <c r="G59" i="27"/>
  <c r="F492" i="27"/>
  <c r="E492" i="27" s="1"/>
  <c r="D493" i="27" s="1" a="1"/>
  <c r="D493" i="27" s="1"/>
  <c r="H492" i="27"/>
  <c r="G591" i="27"/>
  <c r="F395" i="27"/>
  <c r="E395" i="27" s="1"/>
  <c r="D396" i="27" s="1" a="1"/>
  <c r="D396" i="27" s="1"/>
  <c r="H395" i="27"/>
  <c r="G367" i="27"/>
  <c r="F72" i="27"/>
  <c r="E72" i="27" s="1"/>
  <c r="D73" i="27" s="1" a="1"/>
  <c r="D73" i="27" s="1"/>
  <c r="H72" i="27"/>
  <c r="F464" i="27"/>
  <c r="E464" i="27" s="1"/>
  <c r="D465" i="27" s="1" a="1"/>
  <c r="D465" i="27" s="1"/>
  <c r="H464" i="27"/>
  <c r="F115" i="27"/>
  <c r="E115" i="27" s="1"/>
  <c r="D116" i="27" s="1" a="1"/>
  <c r="D116" i="27" s="1"/>
  <c r="H115" i="27"/>
  <c r="F170" i="27"/>
  <c r="E170" i="27" s="1"/>
  <c r="D171" i="27" s="1" a="1"/>
  <c r="D171" i="27" s="1"/>
  <c r="H170" i="27"/>
  <c r="F352" i="27"/>
  <c r="E352" i="27" s="1"/>
  <c r="D353" i="27" s="1" a="1"/>
  <c r="D353" i="27" s="1"/>
  <c r="H352" i="27"/>
  <c r="H156" i="27"/>
  <c r="F156" i="27"/>
  <c r="E156" i="27" s="1"/>
  <c r="D157" i="27" s="1" a="1"/>
  <c r="D157" i="27" s="1"/>
  <c r="G549" i="27"/>
  <c r="H339" i="27"/>
  <c r="F339" i="27"/>
  <c r="E339" i="27" s="1"/>
  <c r="D340" i="27" s="1" a="1"/>
  <c r="D340" i="27" s="1"/>
  <c r="F604" i="27"/>
  <c r="E604" i="27" s="1"/>
  <c r="D605" i="27" s="1" a="1"/>
  <c r="D605" i="27" s="1"/>
  <c r="H604" i="27"/>
  <c r="H212" i="27"/>
  <c r="F212" i="27"/>
  <c r="E212" i="27" s="1"/>
  <c r="D213" i="27" s="1" a="1"/>
  <c r="D213" i="27" s="1"/>
  <c r="G269" i="27"/>
  <c r="F632" i="27"/>
  <c r="E632" i="27" s="1"/>
  <c r="D633" i="27" s="1" a="1"/>
  <c r="D633" i="27" s="1"/>
  <c r="H632" i="27"/>
  <c r="G479" i="27"/>
  <c r="G16" i="27"/>
  <c r="H30" i="27"/>
  <c r="F30" i="27"/>
  <c r="E30" i="27" s="1"/>
  <c r="D31" i="27" s="1" a="1"/>
  <c r="D31" i="27" s="1"/>
  <c r="F282" i="27"/>
  <c r="E282" i="27" s="1"/>
  <c r="D283" i="27" s="1" a="1"/>
  <c r="D283" i="27" s="1"/>
  <c r="H282" i="27"/>
  <c r="F408" i="27"/>
  <c r="E408" i="27" s="1"/>
  <c r="D409" i="27" s="1" a="1"/>
  <c r="D409" i="27" s="1"/>
  <c r="H408" i="27"/>
  <c r="F436" i="27"/>
  <c r="E436" i="27" s="1"/>
  <c r="D437" i="27" s="1" a="1"/>
  <c r="D437" i="27" s="1"/>
  <c r="H436" i="27"/>
  <c r="F534" i="27"/>
  <c r="E534" i="27" s="1"/>
  <c r="D535" i="27" s="1" a="1"/>
  <c r="D535" i="27" s="1"/>
  <c r="H534" i="27"/>
  <c r="H563" i="27"/>
  <c r="F563" i="27"/>
  <c r="E563" i="27" s="1"/>
  <c r="D564" i="27" s="1" a="1"/>
  <c r="D564" i="27" s="1"/>
  <c r="G185" i="27"/>
  <c r="H450" i="27"/>
  <c r="F450" i="27"/>
  <c r="E450" i="27" s="1"/>
  <c r="D451" i="27" s="1" a="1"/>
  <c r="D451" i="27" s="1"/>
  <c r="F143" i="27"/>
  <c r="E143" i="27" s="1"/>
  <c r="D144" i="27" s="1" a="1"/>
  <c r="D144" i="27" s="1"/>
  <c r="H143" i="27"/>
  <c r="F100" i="27"/>
  <c r="E100" i="27" s="1"/>
  <c r="D101" i="27" s="1" a="1"/>
  <c r="D101" i="27" s="1"/>
  <c r="H100" i="27"/>
  <c r="F618" i="27"/>
  <c r="E618" i="27" s="1"/>
  <c r="D619" i="27" s="1" a="1"/>
  <c r="D619" i="27" s="1"/>
  <c r="H618" i="27"/>
  <c r="G199" i="27"/>
  <c r="G255" i="27"/>
  <c r="G129" i="27"/>
  <c r="F506" i="27"/>
  <c r="E506" i="27" s="1"/>
  <c r="D507" i="27" s="1" a="1"/>
  <c r="D507" i="27" s="1"/>
  <c r="H506" i="27"/>
  <c r="BB21" i="26"/>
  <c r="AY21" i="26" s="1"/>
  <c r="P28" i="26"/>
  <c r="N29" i="26" s="1" a="1"/>
  <c r="N29" i="26" s="1"/>
  <c r="AN39" i="26"/>
  <c r="AM40" i="26" s="1" a="1"/>
  <c r="AM40" i="26" s="1"/>
  <c r="AN16" i="26"/>
  <c r="AM17" i="26" s="1" a="1"/>
  <c r="AM17" i="26" s="1"/>
  <c r="AD24" i="26"/>
  <c r="AB25" i="26" s="1" a="1"/>
  <c r="AB25" i="26" s="1"/>
  <c r="H39" i="15"/>
  <c r="F39" i="15" s="1"/>
  <c r="E39" i="15" s="1"/>
  <c r="D40" i="15" s="1" a="1"/>
  <c r="D40" i="15" s="1"/>
  <c r="G26" i="15"/>
  <c r="H67" i="15"/>
  <c r="F67" i="15" s="1"/>
  <c r="E67" i="15" s="1"/>
  <c r="D68" i="15" s="1" a="1"/>
  <c r="D68" i="15" s="1"/>
  <c r="H53" i="15"/>
  <c r="F53" i="15" s="1"/>
  <c r="E53" i="15" s="1"/>
  <c r="D54" i="15" s="1" a="1"/>
  <c r="D54" i="15" s="1"/>
  <c r="H82" i="15"/>
  <c r="F82" i="15" s="1"/>
  <c r="E82" i="15" s="1"/>
  <c r="D83" i="15" s="1" a="1"/>
  <c r="D83" i="15" s="1"/>
  <c r="AB46" i="36" l="1"/>
  <c r="AA46" i="36"/>
  <c r="G49" i="36"/>
  <c r="O49" i="36" s="1"/>
  <c r="N49" i="36" s="1"/>
  <c r="H49" i="36"/>
  <c r="E50" i="36" s="1" a="1"/>
  <c r="E50" i="36" s="1"/>
  <c r="F50" i="36" s="1" a="1"/>
  <c r="F50" i="36" s="1"/>
  <c r="M50" i="36" s="1"/>
  <c r="I50" i="36" s="1"/>
  <c r="I49" i="36"/>
  <c r="BM47" i="36"/>
  <c r="BN47" i="36" s="1"/>
  <c r="BL47" i="36"/>
  <c r="BG47" i="36"/>
  <c r="Q45" i="35"/>
  <c r="P45" i="35"/>
  <c r="N45" i="35"/>
  <c r="N48" i="36"/>
  <c r="T48" i="36"/>
  <c r="P48" i="36"/>
  <c r="Q48" i="36"/>
  <c r="Q49" i="36"/>
  <c r="H45" i="35"/>
  <c r="E46" i="35" s="1" a="1"/>
  <c r="E46" i="35" s="1"/>
  <c r="F46" i="35" s="1" a="1"/>
  <c r="F46" i="35" s="1"/>
  <c r="BJ47" i="36"/>
  <c r="T38" i="34"/>
  <c r="R39" i="34" s="1"/>
  <c r="I38" i="34"/>
  <c r="H38" i="34"/>
  <c r="F38" i="34"/>
  <c r="G20" i="26"/>
  <c r="E20" i="26" s="1"/>
  <c r="F17" i="29"/>
  <c r="I17" i="29"/>
  <c r="H17" i="29"/>
  <c r="T17" i="29"/>
  <c r="R18" i="29" s="1"/>
  <c r="S18" i="29" s="1"/>
  <c r="H73" i="28"/>
  <c r="F73" i="28"/>
  <c r="E73" i="28" s="1"/>
  <c r="D74" i="28" s="1" a="1"/>
  <c r="D74" i="28" s="1"/>
  <c r="G116" i="28"/>
  <c r="F101" i="28"/>
  <c r="E101" i="28" s="1"/>
  <c r="D102" i="28" s="1" a="1"/>
  <c r="D102" i="28" s="1"/>
  <c r="H101" i="28"/>
  <c r="G88" i="28"/>
  <c r="H45" i="28"/>
  <c r="F45" i="28"/>
  <c r="E45" i="28" s="1"/>
  <c r="D46" i="28" s="1" a="1"/>
  <c r="D46" i="28" s="1"/>
  <c r="H16" i="28"/>
  <c r="F16" i="28" s="1"/>
  <c r="G60" i="28"/>
  <c r="G186" i="28"/>
  <c r="G270" i="28"/>
  <c r="G228" i="28"/>
  <c r="H199" i="28"/>
  <c r="F199" i="28"/>
  <c r="E199" i="28" s="1"/>
  <c r="D200" i="28" s="1" a="1"/>
  <c r="D200" i="28" s="1"/>
  <c r="F157" i="28"/>
  <c r="E157" i="28" s="1"/>
  <c r="D158" i="28" s="1" a="1"/>
  <c r="D158" i="28" s="1"/>
  <c r="H157" i="28"/>
  <c r="H143" i="28"/>
  <c r="F143" i="28"/>
  <c r="E143" i="28" s="1"/>
  <c r="D144" i="28" s="1" a="1"/>
  <c r="D144" i="28" s="1"/>
  <c r="G214" i="28"/>
  <c r="F256" i="28"/>
  <c r="E256" i="28" s="1"/>
  <c r="D257" i="28" s="1" a="1"/>
  <c r="D257" i="28" s="1"/>
  <c r="H256" i="28"/>
  <c r="F171" i="28"/>
  <c r="E171" i="28" s="1"/>
  <c r="D172" i="28" s="1" a="1"/>
  <c r="D172" i="28" s="1"/>
  <c r="H171" i="28"/>
  <c r="G130" i="28"/>
  <c r="G284" i="28"/>
  <c r="G32" i="28"/>
  <c r="F241" i="28"/>
  <c r="E241" i="28" s="1"/>
  <c r="D242" i="28" s="1" a="1"/>
  <c r="D242" i="28" s="1"/>
  <c r="H241" i="28"/>
  <c r="G340" i="27"/>
  <c r="F577" i="27"/>
  <c r="E577" i="27" s="1"/>
  <c r="D578" i="27" s="1" a="1"/>
  <c r="D578" i="27" s="1"/>
  <c r="H577" i="27"/>
  <c r="G31" i="27"/>
  <c r="F381" i="27"/>
  <c r="E381" i="27" s="1"/>
  <c r="D382" i="27" s="1" a="1"/>
  <c r="D382" i="27" s="1"/>
  <c r="H381" i="27"/>
  <c r="H549" i="27"/>
  <c r="F549" i="27"/>
  <c r="E549" i="27" s="1"/>
  <c r="D550" i="27" s="1" a="1"/>
  <c r="D550" i="27" s="1"/>
  <c r="G157" i="27"/>
  <c r="F591" i="27"/>
  <c r="E591" i="27" s="1"/>
  <c r="D592" i="27" s="1" a="1"/>
  <c r="D592" i="27" s="1"/>
  <c r="H591" i="27"/>
  <c r="F479" i="27"/>
  <c r="E479" i="27" s="1"/>
  <c r="D480" i="27" s="1" a="1"/>
  <c r="D480" i="27" s="1"/>
  <c r="H479" i="27"/>
  <c r="G507" i="27"/>
  <c r="H129" i="27"/>
  <c r="F129" i="27"/>
  <c r="E129" i="27" s="1"/>
  <c r="D130" i="27" s="1" a="1"/>
  <c r="D130" i="27" s="1"/>
  <c r="G564" i="27"/>
  <c r="G228" i="27"/>
  <c r="G283" i="27"/>
  <c r="G396" i="27"/>
  <c r="G493" i="27"/>
  <c r="F269" i="27"/>
  <c r="E269" i="27" s="1"/>
  <c r="D270" i="27" s="1" a="1"/>
  <c r="D270" i="27" s="1"/>
  <c r="H269" i="27"/>
  <c r="G116" i="27"/>
  <c r="H311" i="27"/>
  <c r="F311" i="27"/>
  <c r="E311" i="27" s="1"/>
  <c r="D312" i="27" s="1" a="1"/>
  <c r="D312" i="27" s="1"/>
  <c r="H45" i="27"/>
  <c r="F45" i="27"/>
  <c r="E45" i="27" s="1"/>
  <c r="D46" i="27" s="1" a="1"/>
  <c r="D46" i="27" s="1"/>
  <c r="F199" i="27"/>
  <c r="E199" i="27" s="1"/>
  <c r="D200" i="27" s="1" a="1"/>
  <c r="D200" i="27" s="1"/>
  <c r="H199" i="27"/>
  <c r="G437" i="27"/>
  <c r="G465" i="27"/>
  <c r="F367" i="27"/>
  <c r="E367" i="27" s="1"/>
  <c r="D368" i="27" s="1" a="1"/>
  <c r="D368" i="27" s="1"/>
  <c r="H367" i="27"/>
  <c r="G144" i="27"/>
  <c r="G451" i="27"/>
  <c r="H241" i="27"/>
  <c r="F241" i="27"/>
  <c r="E241" i="27" s="1"/>
  <c r="D242" i="27" s="1" a="1"/>
  <c r="D242" i="27" s="1"/>
  <c r="G353" i="27"/>
  <c r="G171" i="27"/>
  <c r="F255" i="27"/>
  <c r="E255" i="27" s="1"/>
  <c r="D256" i="27" s="1" a="1"/>
  <c r="D256" i="27" s="1"/>
  <c r="H255" i="27"/>
  <c r="G535" i="27"/>
  <c r="G213" i="27"/>
  <c r="G424" i="27"/>
  <c r="G297" i="27"/>
  <c r="G101" i="27"/>
  <c r="H16" i="27"/>
  <c r="F16" i="27" s="1"/>
  <c r="G87" i="27"/>
  <c r="F185" i="27"/>
  <c r="E185" i="27" s="1"/>
  <c r="D186" i="27" s="1" a="1"/>
  <c r="D186" i="27" s="1"/>
  <c r="H185" i="27"/>
  <c r="G633" i="27"/>
  <c r="H59" i="27"/>
  <c r="F59" i="27"/>
  <c r="E59" i="27" s="1"/>
  <c r="D60" i="27" s="1" a="1"/>
  <c r="D60" i="27" s="1"/>
  <c r="H325" i="27"/>
  <c r="F325" i="27"/>
  <c r="E325" i="27" s="1"/>
  <c r="D326" i="27" s="1" a="1"/>
  <c r="D326" i="27" s="1"/>
  <c r="G619" i="27"/>
  <c r="G409" i="27"/>
  <c r="G605" i="27"/>
  <c r="G73" i="27"/>
  <c r="F522" i="27"/>
  <c r="E522" i="27" s="1"/>
  <c r="D523" i="27" s="1" a="1"/>
  <c r="D523" i="27" s="1"/>
  <c r="H522" i="27"/>
  <c r="BA21" i="26"/>
  <c r="O29" i="26"/>
  <c r="AC25" i="26"/>
  <c r="AD25" i="26" s="1"/>
  <c r="AB26" i="26" s="1" a="1"/>
  <c r="AB26" i="26" s="1"/>
  <c r="AP40" i="26"/>
  <c r="AP17" i="26"/>
  <c r="G40" i="15"/>
  <c r="G83" i="15"/>
  <c r="H26" i="15"/>
  <c r="F26" i="15" s="1"/>
  <c r="G68" i="15"/>
  <c r="G54" i="15"/>
  <c r="P49" i="36" l="1"/>
  <c r="T49" i="36"/>
  <c r="Z47" i="36"/>
  <c r="X47" i="36" s="1"/>
  <c r="M46" i="35"/>
  <c r="I46" i="35" s="1"/>
  <c r="S39" i="34"/>
  <c r="G39" i="34" s="1"/>
  <c r="AQ49" i="36" a="1"/>
  <c r="AQ49" i="36" s="1"/>
  <c r="S49" i="36"/>
  <c r="BE49" i="36" a="1"/>
  <c r="BE49" i="36" s="1"/>
  <c r="BD49" i="36" a="1"/>
  <c r="BD49" i="36" s="1"/>
  <c r="AC49" i="36"/>
  <c r="AD49" i="36" s="1"/>
  <c r="AE49" i="36" s="1"/>
  <c r="AF49" i="36" s="1"/>
  <c r="AK49" i="36" s="1" a="1"/>
  <c r="AK49" i="36" s="1"/>
  <c r="BH49" i="36" s="1"/>
  <c r="BA49" i="36" a="1"/>
  <c r="BA49" i="36" s="1"/>
  <c r="BR49" i="36" s="1"/>
  <c r="AR49" i="36" a="1"/>
  <c r="AR49" i="36" s="1"/>
  <c r="AI49" i="36" a="1"/>
  <c r="AI49" i="36" s="1"/>
  <c r="AZ49" i="36" a="1"/>
  <c r="AZ49" i="36" s="1"/>
  <c r="BQ49" i="36" s="1"/>
  <c r="AP49" i="36" a="1"/>
  <c r="AP49" i="36" s="1"/>
  <c r="BK49" i="36" s="1"/>
  <c r="AJ49" i="36" a="1"/>
  <c r="AJ49" i="36" s="1"/>
  <c r="AS49" i="36" a="1"/>
  <c r="AS49" i="36" s="1"/>
  <c r="AG49" i="36" a="1"/>
  <c r="AG49" i="36" s="1"/>
  <c r="AW49" i="36" a="1"/>
  <c r="AW49" i="36" s="1"/>
  <c r="AU49" i="36" a="1"/>
  <c r="AU49" i="36" s="1"/>
  <c r="AX49" i="36" a="1"/>
  <c r="AX49" i="36" s="1"/>
  <c r="BB49" i="36" a="1"/>
  <c r="BB49" i="36" s="1"/>
  <c r="BS49" i="36" s="1"/>
  <c r="BC49" i="36" a="1"/>
  <c r="BC49" i="36" s="1"/>
  <c r="BT49" i="36" s="1"/>
  <c r="AL49" i="36" a="1"/>
  <c r="AL49" i="36" s="1"/>
  <c r="BI49" i="36" s="1"/>
  <c r="AV49" i="36" a="1"/>
  <c r="AV49" i="36" s="1"/>
  <c r="AY49" i="36" a="1"/>
  <c r="AY49" i="36" s="1"/>
  <c r="BP49" i="36" s="1"/>
  <c r="AN49" i="36" a="1"/>
  <c r="AN49" i="36" s="1"/>
  <c r="AT49" i="36" a="1"/>
  <c r="AT49" i="36" s="1"/>
  <c r="BM49" i="36" s="1"/>
  <c r="AO49" i="36" a="1"/>
  <c r="AO49" i="36" s="1"/>
  <c r="AH49" i="36" a="1"/>
  <c r="AH49" i="36" s="1"/>
  <c r="AM49" i="36" a="1"/>
  <c r="AM49" i="36" s="1"/>
  <c r="H50" i="36"/>
  <c r="E51" i="36" s="1" a="1"/>
  <c r="E51" i="36" s="1"/>
  <c r="F51" i="36" s="1" a="1"/>
  <c r="F51" i="36" s="1"/>
  <c r="S48" i="36"/>
  <c r="AC48" i="36"/>
  <c r="AD48" i="36" s="1"/>
  <c r="AE48" i="36" s="1"/>
  <c r="AF48" i="36" s="1"/>
  <c r="AL48" i="36" s="1" a="1"/>
  <c r="AL48" i="36" s="1"/>
  <c r="BI48" i="36" s="1"/>
  <c r="AH48" i="36" a="1"/>
  <c r="AH48" i="36" s="1"/>
  <c r="AW48" i="36" a="1"/>
  <c r="AW48" i="36" s="1"/>
  <c r="AU48" i="36" a="1"/>
  <c r="AU48" i="36" s="1"/>
  <c r="AS48" i="36" a="1"/>
  <c r="AS48" i="36" s="1"/>
  <c r="AZ48" i="36" a="1"/>
  <c r="AZ48" i="36" s="1"/>
  <c r="BQ48" i="36" s="1"/>
  <c r="AM48" i="36" a="1"/>
  <c r="AM48" i="36" s="1"/>
  <c r="AQ48" i="36" a="1"/>
  <c r="AQ48" i="36" s="1"/>
  <c r="AT48" i="36" a="1"/>
  <c r="AT48" i="36" s="1"/>
  <c r="BC48" i="36" a="1"/>
  <c r="BC48" i="36" s="1"/>
  <c r="BT48" i="36" s="1"/>
  <c r="AY48" i="36" a="1"/>
  <c r="AY48" i="36" s="1"/>
  <c r="BP48" i="36" s="1"/>
  <c r="BB48" i="36" a="1"/>
  <c r="BB48" i="36" s="1"/>
  <c r="BS48" i="36" s="1"/>
  <c r="BA48" i="36" a="1"/>
  <c r="BA48" i="36" s="1"/>
  <c r="BR48" i="36" s="1"/>
  <c r="AP48" i="36" a="1"/>
  <c r="AP48" i="36" s="1"/>
  <c r="BK48" i="36" s="1"/>
  <c r="AV48" i="36" a="1"/>
  <c r="AV48" i="36" s="1"/>
  <c r="AR48" i="36" a="1"/>
  <c r="AR48" i="36" s="1"/>
  <c r="AI48" i="36" a="1"/>
  <c r="AI48" i="36" s="1"/>
  <c r="AK48" i="36" a="1"/>
  <c r="AK48" i="36" s="1"/>
  <c r="BH48" i="36" s="1"/>
  <c r="W47" i="36"/>
  <c r="H46" i="35"/>
  <c r="E47" i="35" s="1" a="1"/>
  <c r="E47" i="35" s="1"/>
  <c r="F47" i="35" s="1" a="1"/>
  <c r="F47" i="35" s="1"/>
  <c r="G46" i="35"/>
  <c r="O46" i="35" s="1"/>
  <c r="AA47" i="36"/>
  <c r="Y47" i="36"/>
  <c r="T39" i="34"/>
  <c r="R40" i="34" s="1"/>
  <c r="S40" i="34" s="1"/>
  <c r="H20" i="26"/>
  <c r="D20" i="26"/>
  <c r="C21" i="26" s="1"/>
  <c r="G18" i="29"/>
  <c r="G257" i="28"/>
  <c r="G46" i="28"/>
  <c r="H186" i="28"/>
  <c r="F186" i="28"/>
  <c r="E186" i="28" s="1"/>
  <c r="D187" i="28" s="1" a="1"/>
  <c r="D187" i="28" s="1"/>
  <c r="F214" i="28"/>
  <c r="E214" i="28" s="1"/>
  <c r="D215" i="28" s="1" a="1"/>
  <c r="D215" i="28" s="1"/>
  <c r="H214" i="28"/>
  <c r="G144" i="28"/>
  <c r="F88" i="28"/>
  <c r="E88" i="28" s="1"/>
  <c r="D89" i="28" s="1" a="1"/>
  <c r="D89" i="28" s="1"/>
  <c r="H88" i="28"/>
  <c r="G200" i="28"/>
  <c r="F32" i="28"/>
  <c r="E32" i="28" s="1"/>
  <c r="D33" i="28" s="1" a="1"/>
  <c r="D33" i="28" s="1"/>
  <c r="H32" i="28"/>
  <c r="G102" i="28"/>
  <c r="G172" i="28"/>
  <c r="H60" i="28"/>
  <c r="F60" i="28"/>
  <c r="E60" i="28" s="1"/>
  <c r="D61" i="28" s="1" a="1"/>
  <c r="D61" i="28" s="1"/>
  <c r="G242" i="28"/>
  <c r="H284" i="28"/>
  <c r="F284" i="28"/>
  <c r="E284" i="28" s="1"/>
  <c r="D285" i="28" s="1" a="1"/>
  <c r="D285" i="28" s="1"/>
  <c r="E16" i="28"/>
  <c r="D17" i="28" s="1" a="1"/>
  <c r="D17" i="28" s="1"/>
  <c r="G158" i="28"/>
  <c r="F228" i="28"/>
  <c r="E228" i="28" s="1"/>
  <c r="D229" i="28" s="1" a="1"/>
  <c r="D229" i="28" s="1"/>
  <c r="H228" i="28"/>
  <c r="H116" i="28"/>
  <c r="F116" i="28"/>
  <c r="E116" i="28" s="1"/>
  <c r="D117" i="28" s="1" a="1"/>
  <c r="D117" i="28" s="1"/>
  <c r="G74" i="28"/>
  <c r="F130" i="28"/>
  <c r="E130" i="28" s="1"/>
  <c r="D131" i="28" s="1" a="1"/>
  <c r="D131" i="28" s="1"/>
  <c r="H130" i="28"/>
  <c r="F270" i="28"/>
  <c r="E270" i="28" s="1"/>
  <c r="D271" i="28" s="1" a="1"/>
  <c r="D271" i="28" s="1"/>
  <c r="H270" i="28"/>
  <c r="E16" i="27"/>
  <c r="D17" i="27" s="1" a="1"/>
  <c r="D17" i="27" s="1"/>
  <c r="G326" i="27"/>
  <c r="G480" i="27"/>
  <c r="H535" i="27"/>
  <c r="F535" i="27"/>
  <c r="E535" i="27" s="1"/>
  <c r="D536" i="27" s="1" a="1"/>
  <c r="D536" i="27" s="1"/>
  <c r="H396" i="27"/>
  <c r="F396" i="27"/>
  <c r="E396" i="27" s="1"/>
  <c r="D397" i="27" s="1" a="1"/>
  <c r="D397" i="27" s="1"/>
  <c r="G186" i="27"/>
  <c r="G256" i="27"/>
  <c r="F437" i="27"/>
  <c r="E437" i="27" s="1"/>
  <c r="D438" i="27" s="1" a="1"/>
  <c r="D438" i="27" s="1"/>
  <c r="H437" i="27"/>
  <c r="H283" i="27"/>
  <c r="F283" i="27"/>
  <c r="E283" i="27" s="1"/>
  <c r="D284" i="27" s="1" a="1"/>
  <c r="D284" i="27" s="1"/>
  <c r="H87" i="27"/>
  <c r="F87" i="27"/>
  <c r="E87" i="27" s="1"/>
  <c r="D88" i="27" s="1" a="1"/>
  <c r="D88" i="27" s="1"/>
  <c r="G270" i="27"/>
  <c r="H213" i="27"/>
  <c r="F213" i="27"/>
  <c r="E213" i="27" s="1"/>
  <c r="D214" i="27" s="1" a="1"/>
  <c r="D214" i="27" s="1"/>
  <c r="H493" i="27"/>
  <c r="F493" i="27"/>
  <c r="E493" i="27" s="1"/>
  <c r="D494" i="27" s="1" a="1"/>
  <c r="D494" i="27" s="1"/>
  <c r="G550" i="27"/>
  <c r="G200" i="27"/>
  <c r="G46" i="27"/>
  <c r="H605" i="27"/>
  <c r="F605" i="27"/>
  <c r="E605" i="27" s="1"/>
  <c r="D606" i="27" s="1" a="1"/>
  <c r="D606" i="27" s="1"/>
  <c r="H564" i="27"/>
  <c r="F564" i="27"/>
  <c r="E564" i="27" s="1"/>
  <c r="D565" i="27" s="1" a="1"/>
  <c r="D565" i="27" s="1"/>
  <c r="G242" i="27"/>
  <c r="G578" i="27"/>
  <c r="H424" i="27"/>
  <c r="F424" i="27"/>
  <c r="E424" i="27" s="1"/>
  <c r="D425" i="27" s="1" a="1"/>
  <c r="D425" i="27" s="1"/>
  <c r="G60" i="27"/>
  <c r="G592" i="27"/>
  <c r="F465" i="27"/>
  <c r="E465" i="27" s="1"/>
  <c r="D466" i="27" s="1" a="1"/>
  <c r="D466" i="27" s="1"/>
  <c r="H465" i="27"/>
  <c r="H73" i="27"/>
  <c r="F73" i="27"/>
  <c r="E73" i="27" s="1"/>
  <c r="D74" i="27" s="1" a="1"/>
  <c r="D74" i="27" s="1"/>
  <c r="G382" i="27"/>
  <c r="H353" i="27"/>
  <c r="F353" i="27"/>
  <c r="E353" i="27" s="1"/>
  <c r="D354" i="27" s="1" a="1"/>
  <c r="D354" i="27" s="1"/>
  <c r="G312" i="27"/>
  <c r="H409" i="27"/>
  <c r="F409" i="27"/>
  <c r="E409" i="27" s="1"/>
  <c r="D410" i="27" s="1" a="1"/>
  <c r="D410" i="27" s="1"/>
  <c r="H619" i="27"/>
  <c r="F619" i="27"/>
  <c r="E619" i="27" s="1"/>
  <c r="D620" i="27" s="1" a="1"/>
  <c r="D620" i="27" s="1"/>
  <c r="H116" i="27"/>
  <c r="F116" i="27"/>
  <c r="E116" i="27" s="1"/>
  <c r="D117" i="27" s="1" a="1"/>
  <c r="D117" i="27" s="1"/>
  <c r="H507" i="27"/>
  <c r="F507" i="27"/>
  <c r="E507" i="27" s="1"/>
  <c r="D508" i="27" s="1" a="1"/>
  <c r="D508" i="27" s="1"/>
  <c r="F144" i="27"/>
  <c r="E144" i="27" s="1"/>
  <c r="D145" i="27" s="1" a="1"/>
  <c r="D145" i="27" s="1"/>
  <c r="H144" i="27"/>
  <c r="G368" i="27"/>
  <c r="F633" i="27"/>
  <c r="E633" i="27" s="1"/>
  <c r="D634" i="27" s="1" a="1"/>
  <c r="D634" i="27" s="1"/>
  <c r="H633" i="27"/>
  <c r="H157" i="27"/>
  <c r="F157" i="27"/>
  <c r="E157" i="27" s="1"/>
  <c r="D158" i="27" s="1" a="1"/>
  <c r="D158" i="27" s="1"/>
  <c r="G523" i="27"/>
  <c r="H171" i="27"/>
  <c r="F171" i="27"/>
  <c r="E171" i="27" s="1"/>
  <c r="D172" i="27" s="1" a="1"/>
  <c r="D172" i="27" s="1"/>
  <c r="H228" i="27"/>
  <c r="F228" i="27"/>
  <c r="E228" i="27" s="1"/>
  <c r="D229" i="27" s="1" a="1"/>
  <c r="D229" i="27" s="1"/>
  <c r="H31" i="27"/>
  <c r="F31" i="27"/>
  <c r="E31" i="27" s="1"/>
  <c r="D32" i="27" s="1" a="1"/>
  <c r="D32" i="27" s="1"/>
  <c r="G130" i="27"/>
  <c r="H101" i="27"/>
  <c r="F101" i="27"/>
  <c r="E101" i="27" s="1"/>
  <c r="D102" i="27" s="1" a="1"/>
  <c r="D102" i="27" s="1"/>
  <c r="F297" i="27"/>
  <c r="E297" i="27" s="1"/>
  <c r="D298" i="27" s="1" a="1"/>
  <c r="D298" i="27" s="1"/>
  <c r="H297" i="27"/>
  <c r="H451" i="27"/>
  <c r="F451" i="27"/>
  <c r="E451" i="27" s="1"/>
  <c r="D452" i="27" s="1" a="1"/>
  <c r="D452" i="27" s="1"/>
  <c r="F340" i="27"/>
  <c r="E340" i="27" s="1"/>
  <c r="D341" i="27" s="1" a="1"/>
  <c r="D341" i="27" s="1"/>
  <c r="H340" i="27"/>
  <c r="BB22" i="26"/>
  <c r="AY22" i="26" s="1"/>
  <c r="P29" i="26"/>
  <c r="N30" i="26" s="1" a="1"/>
  <c r="N30" i="26" s="1"/>
  <c r="AC26" i="26"/>
  <c r="AD26" i="26" s="1"/>
  <c r="AB27" i="26" s="1" a="1"/>
  <c r="AB27" i="26" s="1"/>
  <c r="AQ17" i="26"/>
  <c r="AO17" i="26" s="1"/>
  <c r="AQ40" i="26"/>
  <c r="AO40" i="26" s="1"/>
  <c r="H68" i="15"/>
  <c r="F68" i="15" s="1"/>
  <c r="E68" i="15" s="1"/>
  <c r="D69" i="15" s="1" a="1"/>
  <c r="D69" i="15" s="1"/>
  <c r="H54" i="15"/>
  <c r="F54" i="15" s="1"/>
  <c r="E54" i="15" s="1"/>
  <c r="D55" i="15" s="1" a="1"/>
  <c r="D55" i="15" s="1"/>
  <c r="H83" i="15"/>
  <c r="F83" i="15" s="1"/>
  <c r="E83" i="15" s="1"/>
  <c r="D84" i="15" s="1" a="1"/>
  <c r="D84" i="15" s="1"/>
  <c r="E26" i="15"/>
  <c r="D27" i="15" s="1" a="1"/>
  <c r="D27" i="15" s="1"/>
  <c r="H40" i="15"/>
  <c r="F40" i="15" s="1"/>
  <c r="E40" i="15" s="1"/>
  <c r="D41" i="15" s="1" a="1"/>
  <c r="D41" i="15" s="1"/>
  <c r="BL49" i="36" l="1"/>
  <c r="BO49" i="36"/>
  <c r="BU49" i="36"/>
  <c r="F39" i="34"/>
  <c r="H39" i="34"/>
  <c r="I39" i="34"/>
  <c r="BJ49" i="36"/>
  <c r="BM48" i="36"/>
  <c r="BN48" i="36" s="1"/>
  <c r="M47" i="35"/>
  <c r="I47" i="35" s="1"/>
  <c r="AN48" i="36" a="1"/>
  <c r="AN48" i="36" s="1"/>
  <c r="BL48" i="36"/>
  <c r="BN49" i="36"/>
  <c r="AX48" i="36" a="1"/>
  <c r="AX48" i="36" s="1"/>
  <c r="BO48" i="36" s="1"/>
  <c r="AO48" i="36" a="1"/>
  <c r="AO48" i="36" s="1"/>
  <c r="AJ48" i="36" a="1"/>
  <c r="AJ48" i="36" s="1"/>
  <c r="BD48" i="36" a="1"/>
  <c r="BD48" i="36" s="1"/>
  <c r="BE48" i="36" a="1"/>
  <c r="BE48" i="36" s="1"/>
  <c r="M51" i="36"/>
  <c r="I51" i="36" s="1"/>
  <c r="AG48" i="36" a="1"/>
  <c r="AG48" i="36" s="1"/>
  <c r="BF48" i="36" s="1"/>
  <c r="BF49" i="36"/>
  <c r="BG49" i="36" s="1"/>
  <c r="Q46" i="35"/>
  <c r="N46" i="35"/>
  <c r="P46" i="35"/>
  <c r="AB47" i="36"/>
  <c r="V47" i="36"/>
  <c r="G50" i="36"/>
  <c r="O50" i="36" s="1"/>
  <c r="G40" i="34"/>
  <c r="F21" i="26"/>
  <c r="I18" i="29"/>
  <c r="H18" i="29"/>
  <c r="F18" i="29"/>
  <c r="T18" i="29"/>
  <c r="R19" i="29" s="1"/>
  <c r="S19" i="29" s="1"/>
  <c r="F200" i="28"/>
  <c r="E200" i="28" s="1"/>
  <c r="D201" i="28" s="1" a="1"/>
  <c r="D201" i="28" s="1"/>
  <c r="H200" i="28"/>
  <c r="G215" i="28"/>
  <c r="G33" i="28"/>
  <c r="G285" i="28"/>
  <c r="G187" i="28"/>
  <c r="G229" i="28"/>
  <c r="F158" i="28"/>
  <c r="E158" i="28" s="1"/>
  <c r="D159" i="28" s="1" a="1"/>
  <c r="D159" i="28" s="1"/>
  <c r="H158" i="28"/>
  <c r="G89" i="28"/>
  <c r="H144" i="28"/>
  <c r="F144" i="28"/>
  <c r="E144" i="28" s="1"/>
  <c r="D145" i="28" s="1" a="1"/>
  <c r="D145" i="28" s="1"/>
  <c r="G271" i="28"/>
  <c r="G61" i="28"/>
  <c r="G131" i="28"/>
  <c r="G17" i="28"/>
  <c r="H242" i="28"/>
  <c r="F242" i="28"/>
  <c r="E242" i="28" s="1"/>
  <c r="D243" i="28" s="1" a="1"/>
  <c r="D243" i="28" s="1"/>
  <c r="F172" i="28"/>
  <c r="E172" i="28" s="1"/>
  <c r="D173" i="28" s="1" a="1"/>
  <c r="D173" i="28" s="1"/>
  <c r="H172" i="28"/>
  <c r="H46" i="28"/>
  <c r="F46" i="28"/>
  <c r="E46" i="28" s="1"/>
  <c r="D47" i="28" s="1" a="1"/>
  <c r="D47" i="28" s="1"/>
  <c r="F74" i="28"/>
  <c r="E74" i="28" s="1"/>
  <c r="D75" i="28" s="1" a="1"/>
  <c r="D75" i="28" s="1"/>
  <c r="H74" i="28"/>
  <c r="G117" i="28"/>
  <c r="H257" i="28"/>
  <c r="F257" i="28"/>
  <c r="E257" i="28" s="1"/>
  <c r="D258" i="28" s="1" a="1"/>
  <c r="D258" i="28" s="1"/>
  <c r="F102" i="28"/>
  <c r="E102" i="28" s="1"/>
  <c r="D103" i="28" s="1" a="1"/>
  <c r="D103" i="28" s="1"/>
  <c r="H102" i="28"/>
  <c r="H130" i="27"/>
  <c r="F130" i="27"/>
  <c r="E130" i="27" s="1"/>
  <c r="D131" i="27" s="1" a="1"/>
  <c r="D131" i="27" s="1"/>
  <c r="G438" i="27"/>
  <c r="F200" i="27"/>
  <c r="E200" i="27" s="1"/>
  <c r="D201" i="27" s="1" a="1"/>
  <c r="D201" i="27" s="1"/>
  <c r="H200" i="27"/>
  <c r="G620" i="27"/>
  <c r="H60" i="27"/>
  <c r="F60" i="27"/>
  <c r="E60" i="27" s="1"/>
  <c r="D61" i="27" s="1" a="1"/>
  <c r="D61" i="27" s="1"/>
  <c r="G410" i="27"/>
  <c r="G494" i="27"/>
  <c r="G452" i="27"/>
  <c r="G158" i="27"/>
  <c r="H578" i="27"/>
  <c r="F578" i="27"/>
  <c r="E578" i="27" s="1"/>
  <c r="D579" i="27" s="1" a="1"/>
  <c r="D579" i="27" s="1"/>
  <c r="G214" i="27"/>
  <c r="G536" i="27"/>
  <c r="H312" i="27"/>
  <c r="F312" i="27"/>
  <c r="E312" i="27" s="1"/>
  <c r="D313" i="27" s="1" a="1"/>
  <c r="D313" i="27" s="1"/>
  <c r="G354" i="27"/>
  <c r="F270" i="27"/>
  <c r="E270" i="27" s="1"/>
  <c r="D271" i="27" s="1" a="1"/>
  <c r="D271" i="27" s="1"/>
  <c r="H270" i="27"/>
  <c r="G145" i="27"/>
  <c r="G508" i="27"/>
  <c r="G466" i="27"/>
  <c r="G117" i="27"/>
  <c r="H592" i="27"/>
  <c r="F592" i="27"/>
  <c r="E592" i="27" s="1"/>
  <c r="D593" i="27" s="1" a="1"/>
  <c r="D593" i="27" s="1"/>
  <c r="F256" i="27"/>
  <c r="E256" i="27" s="1"/>
  <c r="D257" i="27" s="1" a="1"/>
  <c r="D257" i="27" s="1"/>
  <c r="H256" i="27"/>
  <c r="H186" i="27"/>
  <c r="F186" i="27"/>
  <c r="E186" i="27" s="1"/>
  <c r="D187" i="27" s="1" a="1"/>
  <c r="D187" i="27" s="1"/>
  <c r="G425" i="27"/>
  <c r="G341" i="27"/>
  <c r="G634" i="27"/>
  <c r="F242" i="27"/>
  <c r="E242" i="27" s="1"/>
  <c r="D243" i="27" s="1" a="1"/>
  <c r="D243" i="27" s="1"/>
  <c r="H242" i="27"/>
  <c r="H480" i="27"/>
  <c r="F480" i="27"/>
  <c r="E480" i="27" s="1"/>
  <c r="D481" i="27" s="1" a="1"/>
  <c r="D481" i="27" s="1"/>
  <c r="G565" i="27"/>
  <c r="G88" i="27"/>
  <c r="F368" i="27"/>
  <c r="E368" i="27" s="1"/>
  <c r="D369" i="27" s="1" a="1"/>
  <c r="D369" i="27" s="1"/>
  <c r="H368" i="27"/>
  <c r="H382" i="27"/>
  <c r="F382" i="27"/>
  <c r="E382" i="27" s="1"/>
  <c r="D383" i="27" s="1" a="1"/>
  <c r="D383" i="27" s="1"/>
  <c r="F326" i="27"/>
  <c r="E326" i="27" s="1"/>
  <c r="D327" i="27" s="1" a="1"/>
  <c r="D327" i="27" s="1"/>
  <c r="H326" i="27"/>
  <c r="G32" i="27"/>
  <c r="H46" i="27"/>
  <c r="F46" i="27"/>
  <c r="E46" i="27" s="1"/>
  <c r="D47" i="27" s="1" a="1"/>
  <c r="D47" i="27" s="1"/>
  <c r="G229" i="27"/>
  <c r="G172" i="27"/>
  <c r="H550" i="27"/>
  <c r="F550" i="27"/>
  <c r="E550" i="27" s="1"/>
  <c r="D551" i="27" s="1" a="1"/>
  <c r="D551" i="27" s="1"/>
  <c r="H523" i="27"/>
  <c r="F523" i="27"/>
  <c r="E523" i="27" s="1"/>
  <c r="D524" i="27" s="1" a="1"/>
  <c r="D524" i="27" s="1"/>
  <c r="G397" i="27"/>
  <c r="G298" i="27"/>
  <c r="G102" i="27"/>
  <c r="G74" i="27"/>
  <c r="G606" i="27"/>
  <c r="G284" i="27"/>
  <c r="G17" i="27"/>
  <c r="BA22" i="26"/>
  <c r="O30" i="26"/>
  <c r="AN40" i="26"/>
  <c r="AM41" i="26" s="1" a="1"/>
  <c r="AM41" i="26" s="1"/>
  <c r="AN17" i="26"/>
  <c r="AM18" i="26" s="1" a="1"/>
  <c r="AM18" i="26" s="1"/>
  <c r="AC27" i="26"/>
  <c r="G41" i="15"/>
  <c r="G84" i="15"/>
  <c r="G55" i="15"/>
  <c r="G69" i="15"/>
  <c r="G27" i="15"/>
  <c r="W49" i="36" l="1"/>
  <c r="BJ48" i="36"/>
  <c r="G51" i="36"/>
  <c r="O51" i="36" s="1"/>
  <c r="N51" i="36" s="1"/>
  <c r="Z49" i="36"/>
  <c r="X49" i="36" s="1"/>
  <c r="BU48" i="36"/>
  <c r="W48" i="36" s="1"/>
  <c r="V48" i="36" s="1"/>
  <c r="BG48" i="36"/>
  <c r="Y48" i="36" s="1"/>
  <c r="H51" i="36"/>
  <c r="E52" i="36" s="1" a="1"/>
  <c r="E52" i="36" s="1"/>
  <c r="F52" i="36" s="1" a="1"/>
  <c r="F52" i="36" s="1"/>
  <c r="Q51" i="36"/>
  <c r="P51" i="36"/>
  <c r="T51" i="36"/>
  <c r="H47" i="35"/>
  <c r="E48" i="35" s="1" a="1"/>
  <c r="E48" i="35" s="1"/>
  <c r="F48" i="35" s="1" a="1"/>
  <c r="F48" i="35" s="1"/>
  <c r="G47" i="35"/>
  <c r="O47" i="35" s="1"/>
  <c r="V49" i="36"/>
  <c r="N50" i="36"/>
  <c r="Q50" i="36"/>
  <c r="P50" i="36"/>
  <c r="T50" i="36"/>
  <c r="Y49" i="36"/>
  <c r="AB49" i="36" s="1"/>
  <c r="AA49" i="36"/>
  <c r="I40" i="34"/>
  <c r="H40" i="34"/>
  <c r="F40" i="34"/>
  <c r="T40" i="34"/>
  <c r="R41" i="34" s="1"/>
  <c r="S41" i="34" s="1"/>
  <c r="G21" i="26"/>
  <c r="E21" i="26" s="1"/>
  <c r="G19" i="29"/>
  <c r="G173" i="28"/>
  <c r="G159" i="28"/>
  <c r="G243" i="28"/>
  <c r="G258" i="28"/>
  <c r="H17" i="28"/>
  <c r="F17" i="28" s="1"/>
  <c r="F131" i="28"/>
  <c r="E131" i="28" s="1"/>
  <c r="D132" i="28" s="1" a="1"/>
  <c r="D132" i="28" s="1"/>
  <c r="H131" i="28"/>
  <c r="G103" i="28"/>
  <c r="H61" i="28"/>
  <c r="F61" i="28"/>
  <c r="E61" i="28" s="1"/>
  <c r="D62" i="28" s="1" a="1"/>
  <c r="D62" i="28" s="1"/>
  <c r="F33" i="28"/>
  <c r="E33" i="28" s="1"/>
  <c r="D34" i="28" s="1" a="1"/>
  <c r="D34" i="28" s="1"/>
  <c r="H33" i="28"/>
  <c r="H187" i="28"/>
  <c r="F187" i="28"/>
  <c r="E187" i="28" s="1"/>
  <c r="D188" i="28" s="1" a="1"/>
  <c r="D188" i="28" s="1"/>
  <c r="G47" i="28"/>
  <c r="F89" i="28"/>
  <c r="E89" i="28" s="1"/>
  <c r="D90" i="28" s="1" a="1"/>
  <c r="D90" i="28" s="1"/>
  <c r="H89" i="28"/>
  <c r="H229" i="28"/>
  <c r="F229" i="28"/>
  <c r="E229" i="28" s="1"/>
  <c r="D230" i="28" s="1" a="1"/>
  <c r="D230" i="28" s="1"/>
  <c r="H285" i="28"/>
  <c r="F285" i="28"/>
  <c r="E285" i="28" s="1"/>
  <c r="D286" i="28" s="1" a="1"/>
  <c r="D286" i="28" s="1"/>
  <c r="H117" i="28"/>
  <c r="F117" i="28"/>
  <c r="E117" i="28" s="1"/>
  <c r="D118" i="28" s="1" a="1"/>
  <c r="D118" i="28" s="1"/>
  <c r="H271" i="28"/>
  <c r="F271" i="28"/>
  <c r="E271" i="28" s="1"/>
  <c r="D272" i="28" s="1" a="1"/>
  <c r="D272" i="28" s="1"/>
  <c r="F215" i="28"/>
  <c r="E215" i="28" s="1"/>
  <c r="D216" i="28" s="1" a="1"/>
  <c r="D216" i="28" s="1"/>
  <c r="H215" i="28"/>
  <c r="G145" i="28"/>
  <c r="G75" i="28"/>
  <c r="G201" i="28"/>
  <c r="G327" i="27"/>
  <c r="F397" i="27"/>
  <c r="E397" i="27" s="1"/>
  <c r="D398" i="27" s="1" a="1"/>
  <c r="D398" i="27" s="1"/>
  <c r="H397" i="27"/>
  <c r="G187" i="27"/>
  <c r="H410" i="27"/>
  <c r="F410" i="27"/>
  <c r="E410" i="27" s="1"/>
  <c r="D411" i="27" s="1" a="1"/>
  <c r="D411" i="27" s="1"/>
  <c r="F88" i="27"/>
  <c r="E88" i="27" s="1"/>
  <c r="D89" i="27" s="1" a="1"/>
  <c r="D89" i="27" s="1"/>
  <c r="H88" i="27"/>
  <c r="G257" i="27"/>
  <c r="H284" i="27"/>
  <c r="F284" i="27"/>
  <c r="E284" i="27" s="1"/>
  <c r="D285" i="27" s="1" a="1"/>
  <c r="D285" i="27" s="1"/>
  <c r="F536" i="27"/>
  <c r="E536" i="27" s="1"/>
  <c r="D537" i="27" s="1" a="1"/>
  <c r="D537" i="27" s="1"/>
  <c r="H536" i="27"/>
  <c r="H229" i="27"/>
  <c r="F229" i="27"/>
  <c r="E229" i="27" s="1"/>
  <c r="D230" i="27" s="1" a="1"/>
  <c r="D230" i="27" s="1"/>
  <c r="F74" i="27"/>
  <c r="E74" i="27" s="1"/>
  <c r="D75" i="27" s="1" a="1"/>
  <c r="D75" i="27" s="1"/>
  <c r="H74" i="27"/>
  <c r="H438" i="27"/>
  <c r="F438" i="27"/>
  <c r="E438" i="27" s="1"/>
  <c r="D439" i="27" s="1" a="1"/>
  <c r="D439" i="27" s="1"/>
  <c r="H298" i="27"/>
  <c r="F298" i="27"/>
  <c r="E298" i="27" s="1"/>
  <c r="D299" i="27" s="1" a="1"/>
  <c r="D299" i="27" s="1"/>
  <c r="G383" i="27"/>
  <c r="G271" i="27"/>
  <c r="G551" i="27"/>
  <c r="G61" i="27"/>
  <c r="H565" i="27"/>
  <c r="F565" i="27"/>
  <c r="E565" i="27" s="1"/>
  <c r="D566" i="27" s="1" a="1"/>
  <c r="D566" i="27" s="1"/>
  <c r="F117" i="27"/>
  <c r="E117" i="27" s="1"/>
  <c r="D118" i="27" s="1" a="1"/>
  <c r="D118" i="27" s="1"/>
  <c r="H117" i="27"/>
  <c r="G201" i="27"/>
  <c r="G47" i="27"/>
  <c r="H466" i="27"/>
  <c r="F466" i="27"/>
  <c r="E466" i="27" s="1"/>
  <c r="D467" i="27" s="1" a="1"/>
  <c r="D467" i="27" s="1"/>
  <c r="G243" i="27"/>
  <c r="H341" i="27"/>
  <c r="F341" i="27"/>
  <c r="E341" i="27" s="1"/>
  <c r="D342" i="27" s="1" a="1"/>
  <c r="D342" i="27" s="1"/>
  <c r="H452" i="27"/>
  <c r="F452" i="27"/>
  <c r="E452" i="27" s="1"/>
  <c r="D453" i="27" s="1" a="1"/>
  <c r="D453" i="27" s="1"/>
  <c r="G524" i="27"/>
  <c r="F354" i="27"/>
  <c r="E354" i="27" s="1"/>
  <c r="D355" i="27" s="1" a="1"/>
  <c r="D355" i="27" s="1"/>
  <c r="H354" i="27"/>
  <c r="H17" i="27"/>
  <c r="F17" i="27" s="1"/>
  <c r="G593" i="27"/>
  <c r="H172" i="27"/>
  <c r="F172" i="27"/>
  <c r="E172" i="27" s="1"/>
  <c r="D173" i="27" s="1" a="1"/>
  <c r="D173" i="27" s="1"/>
  <c r="F620" i="27"/>
  <c r="E620" i="27" s="1"/>
  <c r="D621" i="27" s="1" a="1"/>
  <c r="D621" i="27" s="1"/>
  <c r="H620" i="27"/>
  <c r="H214" i="27"/>
  <c r="F214" i="27"/>
  <c r="E214" i="27" s="1"/>
  <c r="D215" i="27" s="1" a="1"/>
  <c r="D215" i="27" s="1"/>
  <c r="H606" i="27"/>
  <c r="F606" i="27"/>
  <c r="E606" i="27" s="1"/>
  <c r="D607" i="27" s="1" a="1"/>
  <c r="D607" i="27" s="1"/>
  <c r="G579" i="27"/>
  <c r="H102" i="27"/>
  <c r="F102" i="27"/>
  <c r="E102" i="27" s="1"/>
  <c r="D103" i="27" s="1" a="1"/>
  <c r="D103" i="27" s="1"/>
  <c r="H158" i="27"/>
  <c r="F158" i="27"/>
  <c r="E158" i="27" s="1"/>
  <c r="D159" i="27" s="1" a="1"/>
  <c r="D159" i="27" s="1"/>
  <c r="G131" i="27"/>
  <c r="H145" i="27"/>
  <c r="F145" i="27"/>
  <c r="E145" i="27" s="1"/>
  <c r="D146" i="27" s="1" a="1"/>
  <c r="D146" i="27" s="1"/>
  <c r="F425" i="27"/>
  <c r="E425" i="27" s="1"/>
  <c r="D426" i="27" s="1" a="1"/>
  <c r="D426" i="27" s="1"/>
  <c r="H425" i="27"/>
  <c r="H494" i="27"/>
  <c r="F494" i="27"/>
  <c r="E494" i="27" s="1"/>
  <c r="D495" i="27" s="1" a="1"/>
  <c r="D495" i="27" s="1"/>
  <c r="G369" i="27"/>
  <c r="G313" i="27"/>
  <c r="G481" i="27"/>
  <c r="H32" i="27"/>
  <c r="F32" i="27"/>
  <c r="E32" i="27" s="1"/>
  <c r="D33" i="27" s="1" a="1"/>
  <c r="D33" i="27" s="1"/>
  <c r="F634" i="27"/>
  <c r="E634" i="27" s="1"/>
  <c r="D635" i="27" s="1" a="1"/>
  <c r="D635" i="27" s="1"/>
  <c r="H634" i="27"/>
  <c r="H508" i="27"/>
  <c r="F508" i="27"/>
  <c r="E508" i="27" s="1"/>
  <c r="D509" i="27" s="1" a="1"/>
  <c r="D509" i="27" s="1"/>
  <c r="BB23" i="26"/>
  <c r="AY23" i="26" s="1"/>
  <c r="P30" i="26"/>
  <c r="N31" i="26" s="1" a="1"/>
  <c r="N31" i="26" s="1"/>
  <c r="AP18" i="26"/>
  <c r="AP41" i="26"/>
  <c r="AD27" i="26"/>
  <c r="AB28" i="26" s="1" a="1"/>
  <c r="AB28" i="26" s="1"/>
  <c r="H27" i="15"/>
  <c r="F27" i="15" s="1"/>
  <c r="H84" i="15"/>
  <c r="F84" i="15"/>
  <c r="E84" i="15" s="1"/>
  <c r="D85" i="15" s="1" a="1"/>
  <c r="D85" i="15" s="1"/>
  <c r="H69" i="15"/>
  <c r="F69" i="15" s="1"/>
  <c r="E69" i="15" s="1"/>
  <c r="D70" i="15" s="1" a="1"/>
  <c r="D70" i="15" s="1"/>
  <c r="H41" i="15"/>
  <c r="F41" i="15" s="1"/>
  <c r="E41" i="15" s="1"/>
  <c r="D42" i="15" s="1" a="1"/>
  <c r="D42" i="15" s="1"/>
  <c r="H55" i="15"/>
  <c r="F55" i="15" s="1"/>
  <c r="E55" i="15" s="1"/>
  <c r="D56" i="15" s="1" a="1"/>
  <c r="D56" i="15" s="1"/>
  <c r="Z48" i="36" l="1"/>
  <c r="X48" i="36" s="1"/>
  <c r="AB48" i="36"/>
  <c r="AA48" i="36"/>
  <c r="M48" i="35"/>
  <c r="I48" i="35" s="1"/>
  <c r="M52" i="36"/>
  <c r="I52" i="36" s="1"/>
  <c r="N47" i="35"/>
  <c r="P47" i="35"/>
  <c r="Q47" i="35"/>
  <c r="AC51" i="36"/>
  <c r="AD51" i="36" s="1"/>
  <c r="AE51" i="36" s="1"/>
  <c r="AF51" i="36" s="1"/>
  <c r="AZ51" i="36" s="1" a="1"/>
  <c r="AZ51" i="36" s="1"/>
  <c r="BQ51" i="36" s="1"/>
  <c r="AY51" i="36" a="1"/>
  <c r="AY51" i="36" s="1"/>
  <c r="BP51" i="36" s="1"/>
  <c r="S51" i="36"/>
  <c r="AP51" i="36" a="1"/>
  <c r="AP51" i="36" s="1"/>
  <c r="BK51" i="36" s="1"/>
  <c r="AR51" i="36" a="1"/>
  <c r="AR51" i="36" s="1"/>
  <c r="AG51" i="36" a="1"/>
  <c r="AG51" i="36" s="1"/>
  <c r="AS51" i="36" a="1"/>
  <c r="AS51" i="36" s="1"/>
  <c r="AO51" i="36" a="1"/>
  <c r="AO51" i="36" s="1"/>
  <c r="AI51" i="36" a="1"/>
  <c r="AI51" i="36" s="1"/>
  <c r="AH51" i="36" a="1"/>
  <c r="AH51" i="36" s="1"/>
  <c r="AW51" i="36" a="1"/>
  <c r="AW51" i="36" s="1"/>
  <c r="BE51" i="36" a="1"/>
  <c r="BE51" i="36" s="1"/>
  <c r="AT51" i="36" a="1"/>
  <c r="AT51" i="36" s="1"/>
  <c r="AK51" i="36" a="1"/>
  <c r="AK51" i="36" s="1"/>
  <c r="BH51" i="36" s="1"/>
  <c r="AU51" i="36" a="1"/>
  <c r="AU51" i="36" s="1"/>
  <c r="BA51" i="36" a="1"/>
  <c r="BA51" i="36" s="1"/>
  <c r="BR51" i="36" s="1"/>
  <c r="AL51" i="36" a="1"/>
  <c r="AL51" i="36" s="1"/>
  <c r="BI51" i="36" s="1"/>
  <c r="AN51" i="36" a="1"/>
  <c r="AN51" i="36" s="1"/>
  <c r="BB51" i="36" a="1"/>
  <c r="BB51" i="36" s="1"/>
  <c r="BS51" i="36" s="1"/>
  <c r="AX51" i="36" a="1"/>
  <c r="AX51" i="36" s="1"/>
  <c r="BO51" i="36" s="1"/>
  <c r="AJ51" i="36" a="1"/>
  <c r="AJ51" i="36" s="1"/>
  <c r="BC51" i="36" a="1"/>
  <c r="BC51" i="36" s="1"/>
  <c r="BT51" i="36" s="1"/>
  <c r="AM51" i="36" a="1"/>
  <c r="AM51" i="36" s="1"/>
  <c r="AQ51" i="36" a="1"/>
  <c r="AQ51" i="36" s="1"/>
  <c r="BL51" i="36" s="1"/>
  <c r="BD51" i="36" a="1"/>
  <c r="BD51" i="36" s="1"/>
  <c r="BU51" i="36" s="1"/>
  <c r="AV51" i="36" a="1"/>
  <c r="AV51" i="36" s="1"/>
  <c r="AC50" i="36"/>
  <c r="AD50" i="36" s="1"/>
  <c r="AE50" i="36" s="1"/>
  <c r="AF50" i="36" s="1"/>
  <c r="AT50" i="36" s="1" a="1"/>
  <c r="AT50" i="36" s="1"/>
  <c r="S50" i="36"/>
  <c r="AH50" i="36" a="1"/>
  <c r="AH50" i="36" s="1"/>
  <c r="BB50" i="36" a="1"/>
  <c r="BB50" i="36" s="1"/>
  <c r="BS50" i="36" s="1"/>
  <c r="AN50" i="36" a="1"/>
  <c r="AN50" i="36" s="1"/>
  <c r="AJ50" i="36" a="1"/>
  <c r="AJ50" i="36" s="1"/>
  <c r="AU50" i="36" a="1"/>
  <c r="AU50" i="36" s="1"/>
  <c r="AR50" i="36" a="1"/>
  <c r="AR50" i="36" s="1"/>
  <c r="AZ50" i="36" a="1"/>
  <c r="AZ50" i="36" s="1"/>
  <c r="BQ50" i="36" s="1"/>
  <c r="AV50" i="36" a="1"/>
  <c r="AV50" i="36" s="1"/>
  <c r="BA50" i="36" a="1"/>
  <c r="BA50" i="36" s="1"/>
  <c r="BR50" i="36" s="1"/>
  <c r="AO50" i="36" a="1"/>
  <c r="AO50" i="36" s="1"/>
  <c r="BD50" i="36" a="1"/>
  <c r="BD50" i="36" s="1"/>
  <c r="H52" i="36"/>
  <c r="E53" i="36" s="1" a="1"/>
  <c r="E53" i="36" s="1"/>
  <c r="F53" i="36" s="1" a="1"/>
  <c r="F53" i="36" s="1"/>
  <c r="G52" i="36"/>
  <c r="O52" i="36" s="1"/>
  <c r="G41" i="34"/>
  <c r="H21" i="26"/>
  <c r="D21" i="26"/>
  <c r="C22" i="26" s="1"/>
  <c r="T19" i="29"/>
  <c r="R20" i="29" s="1"/>
  <c r="S20" i="29" s="1"/>
  <c r="F19" i="29"/>
  <c r="H19" i="29"/>
  <c r="I19" i="29"/>
  <c r="G62" i="28"/>
  <c r="G132" i="28"/>
  <c r="H201" i="28"/>
  <c r="F201" i="28"/>
  <c r="E201" i="28" s="1"/>
  <c r="D202" i="28" s="1" a="1"/>
  <c r="D202" i="28" s="1"/>
  <c r="G230" i="28"/>
  <c r="E17" i="28"/>
  <c r="D18" i="28" s="1" a="1"/>
  <c r="D18" i="28" s="1"/>
  <c r="G90" i="28"/>
  <c r="H258" i="28"/>
  <c r="F258" i="28"/>
  <c r="E258" i="28" s="1"/>
  <c r="D259" i="28" s="1" a="1"/>
  <c r="D259" i="28" s="1"/>
  <c r="H47" i="28"/>
  <c r="F47" i="28"/>
  <c r="E47" i="28" s="1"/>
  <c r="D48" i="28" s="1" a="1"/>
  <c r="D48" i="28" s="1"/>
  <c r="H243" i="28"/>
  <c r="F243" i="28"/>
  <c r="E243" i="28" s="1"/>
  <c r="D244" i="28" s="1" a="1"/>
  <c r="D244" i="28" s="1"/>
  <c r="H75" i="28"/>
  <c r="F75" i="28"/>
  <c r="E75" i="28" s="1"/>
  <c r="D76" i="28" s="1" a="1"/>
  <c r="D76" i="28" s="1"/>
  <c r="G286" i="28"/>
  <c r="G272" i="28"/>
  <c r="G118" i="28"/>
  <c r="H103" i="28"/>
  <c r="F103" i="28"/>
  <c r="E103" i="28" s="1"/>
  <c r="D104" i="28" s="1" a="1"/>
  <c r="D104" i="28" s="1"/>
  <c r="H145" i="28"/>
  <c r="F145" i="28"/>
  <c r="E145" i="28" s="1"/>
  <c r="D146" i="28" s="1" a="1"/>
  <c r="D146" i="28" s="1"/>
  <c r="G188" i="28"/>
  <c r="H159" i="28"/>
  <c r="F159" i="28"/>
  <c r="E159" i="28" s="1"/>
  <c r="D160" i="28" s="1" a="1"/>
  <c r="D160" i="28" s="1"/>
  <c r="G216" i="28"/>
  <c r="G34" i="28"/>
  <c r="F173" i="28"/>
  <c r="E173" i="28" s="1"/>
  <c r="D174" i="28" s="1" a="1"/>
  <c r="D174" i="28" s="1"/>
  <c r="H173" i="28"/>
  <c r="G453" i="27"/>
  <c r="F369" i="27"/>
  <c r="E369" i="27" s="1"/>
  <c r="D370" i="27" s="1" a="1"/>
  <c r="D370" i="27" s="1"/>
  <c r="H369" i="27"/>
  <c r="G215" i="27"/>
  <c r="H271" i="27"/>
  <c r="F271" i="27"/>
  <c r="E271" i="27" s="1"/>
  <c r="D272" i="27" s="1" a="1"/>
  <c r="D272" i="27" s="1"/>
  <c r="G146" i="27"/>
  <c r="H383" i="27"/>
  <c r="F383" i="27"/>
  <c r="E383" i="27" s="1"/>
  <c r="D384" i="27" s="1" a="1"/>
  <c r="D384" i="27" s="1"/>
  <c r="G89" i="27"/>
  <c r="H131" i="27"/>
  <c r="F131" i="27"/>
  <c r="E131" i="27" s="1"/>
  <c r="D132" i="27" s="1" a="1"/>
  <c r="D132" i="27" s="1"/>
  <c r="G299" i="27"/>
  <c r="G411" i="27"/>
  <c r="G537" i="27"/>
  <c r="G495" i="27"/>
  <c r="H243" i="27"/>
  <c r="F243" i="27"/>
  <c r="E243" i="27" s="1"/>
  <c r="D244" i="27" s="1" a="1"/>
  <c r="D244" i="27" s="1"/>
  <c r="G509" i="27"/>
  <c r="G467" i="27"/>
  <c r="G635" i="27"/>
  <c r="H593" i="27"/>
  <c r="F593" i="27"/>
  <c r="E593" i="27" s="1"/>
  <c r="D594" i="27" s="1" a="1"/>
  <c r="D594" i="27" s="1"/>
  <c r="H47" i="27"/>
  <c r="F47" i="27"/>
  <c r="E47" i="27" s="1"/>
  <c r="D48" i="27" s="1" a="1"/>
  <c r="D48" i="27" s="1"/>
  <c r="G159" i="27"/>
  <c r="H187" i="27"/>
  <c r="F187" i="27"/>
  <c r="E187" i="27" s="1"/>
  <c r="D188" i="27" s="1" a="1"/>
  <c r="D188" i="27" s="1"/>
  <c r="G118" i="27"/>
  <c r="G75" i="27"/>
  <c r="G398" i="27"/>
  <c r="G607" i="27"/>
  <c r="G342" i="27"/>
  <c r="G426" i="27"/>
  <c r="E17" i="27"/>
  <c r="D18" i="27" s="1" a="1"/>
  <c r="D18" i="27" s="1"/>
  <c r="F201" i="27"/>
  <c r="E201" i="27" s="1"/>
  <c r="D202" i="27" s="1" a="1"/>
  <c r="D202" i="27" s="1"/>
  <c r="H201" i="27"/>
  <c r="G103" i="27"/>
  <c r="F524" i="27"/>
  <c r="E524" i="27" s="1"/>
  <c r="D525" i="27" s="1" a="1"/>
  <c r="D525" i="27" s="1"/>
  <c r="H524" i="27"/>
  <c r="G566" i="27"/>
  <c r="G230" i="27"/>
  <c r="H61" i="27"/>
  <c r="F61" i="27"/>
  <c r="E61" i="27" s="1"/>
  <c r="D62" i="27" s="1" a="1"/>
  <c r="D62" i="27" s="1"/>
  <c r="G285" i="27"/>
  <c r="H551" i="27"/>
  <c r="F551" i="27"/>
  <c r="E551" i="27" s="1"/>
  <c r="D552" i="27" s="1" a="1"/>
  <c r="D552" i="27" s="1"/>
  <c r="G621" i="27"/>
  <c r="H257" i="27"/>
  <c r="F257" i="27"/>
  <c r="E257" i="27" s="1"/>
  <c r="D258" i="27" s="1" a="1"/>
  <c r="D258" i="27" s="1"/>
  <c r="G173" i="27"/>
  <c r="G33" i="27"/>
  <c r="G439" i="27"/>
  <c r="H481" i="27"/>
  <c r="F481" i="27"/>
  <c r="E481" i="27" s="1"/>
  <c r="D482" i="27" s="1" a="1"/>
  <c r="D482" i="27" s="1"/>
  <c r="G355" i="27"/>
  <c r="H313" i="27"/>
  <c r="F313" i="27"/>
  <c r="E313" i="27" s="1"/>
  <c r="D314" i="27" s="1" a="1"/>
  <c r="D314" i="27" s="1"/>
  <c r="F579" i="27"/>
  <c r="E579" i="27" s="1"/>
  <c r="D580" i="27" s="1" a="1"/>
  <c r="D580" i="27" s="1"/>
  <c r="H579" i="27"/>
  <c r="F327" i="27"/>
  <c r="E327" i="27" s="1"/>
  <c r="D328" i="27" s="1" a="1"/>
  <c r="D328" i="27" s="1"/>
  <c r="H327" i="27"/>
  <c r="BA23" i="26"/>
  <c r="BB24" i="26" s="1"/>
  <c r="AY24" i="26" s="1"/>
  <c r="O31" i="26"/>
  <c r="P31" i="26" s="1"/>
  <c r="N32" i="26" s="1" a="1"/>
  <c r="N32" i="26" s="1"/>
  <c r="AC28" i="26"/>
  <c r="AD28" i="26" s="1"/>
  <c r="AB29" i="26" s="1" a="1"/>
  <c r="AB29" i="26" s="1"/>
  <c r="AQ18" i="26"/>
  <c r="AO18" i="26" s="1"/>
  <c r="AQ41" i="26"/>
  <c r="AO41" i="26"/>
  <c r="G56" i="15"/>
  <c r="E27" i="15"/>
  <c r="D28" i="15" s="1" a="1"/>
  <c r="D28" i="15" s="1"/>
  <c r="G42" i="15"/>
  <c r="G70" i="15"/>
  <c r="G85" i="15"/>
  <c r="BF51" i="36" l="1"/>
  <c r="M53" i="36"/>
  <c r="I53" i="36" s="1"/>
  <c r="BJ51" i="36"/>
  <c r="BM51" i="36"/>
  <c r="BN51" i="36" s="1"/>
  <c r="BG51" i="36"/>
  <c r="W51" i="36"/>
  <c r="P52" i="36"/>
  <c r="Q52" i="36"/>
  <c r="N52" i="36"/>
  <c r="T52" i="36"/>
  <c r="AL50" i="36" a="1"/>
  <c r="AL50" i="36" s="1"/>
  <c r="BI50" i="36" s="1"/>
  <c r="AS50" i="36" a="1"/>
  <c r="AS50" i="36" s="1"/>
  <c r="BM50" i="36" s="1"/>
  <c r="BN50" i="36" s="1"/>
  <c r="AQ50" i="36" a="1"/>
  <c r="AQ50" i="36" s="1"/>
  <c r="BL50" i="36" s="1"/>
  <c r="AM50" i="36" a="1"/>
  <c r="AM50" i="36" s="1"/>
  <c r="BJ50" i="36" s="1"/>
  <c r="AG50" i="36" a="1"/>
  <c r="AG50" i="36" s="1"/>
  <c r="BC50" i="36" a="1"/>
  <c r="BC50" i="36" s="1"/>
  <c r="BT50" i="36" s="1"/>
  <c r="G48" i="35"/>
  <c r="O48" i="35" s="1"/>
  <c r="H48" i="35"/>
  <c r="E49" i="35" s="1" a="1"/>
  <c r="E49" i="35" s="1"/>
  <c r="F49" i="35" s="1" a="1"/>
  <c r="F49" i="35" s="1"/>
  <c r="AI50" i="36" a="1"/>
  <c r="AI50" i="36" s="1"/>
  <c r="AY50" i="36" a="1"/>
  <c r="AY50" i="36" s="1"/>
  <c r="BP50" i="36" s="1"/>
  <c r="BE50" i="36" a="1"/>
  <c r="BE50" i="36" s="1"/>
  <c r="BU50" i="36" s="1"/>
  <c r="AX50" i="36" a="1"/>
  <c r="AX50" i="36" s="1"/>
  <c r="H53" i="36"/>
  <c r="E54" i="36" s="1" a="1"/>
  <c r="E54" i="36" s="1"/>
  <c r="F54" i="36" s="1" a="1"/>
  <c r="F54" i="36" s="1"/>
  <c r="G53" i="36"/>
  <c r="O53" i="36" s="1"/>
  <c r="AK50" i="36" a="1"/>
  <c r="AK50" i="36" s="1"/>
  <c r="BH50" i="36" s="1"/>
  <c r="AP50" i="36" a="1"/>
  <c r="AP50" i="36" s="1"/>
  <c r="BK50" i="36" s="1"/>
  <c r="AW50" i="36" a="1"/>
  <c r="AW50" i="36" s="1"/>
  <c r="I41" i="34"/>
  <c r="F41" i="34"/>
  <c r="H41" i="34"/>
  <c r="T41" i="34"/>
  <c r="R42" i="34" s="1"/>
  <c r="S42" i="34" s="1"/>
  <c r="F22" i="26"/>
  <c r="G20" i="29"/>
  <c r="F188" i="28"/>
  <c r="E188" i="28" s="1"/>
  <c r="D189" i="28" s="1" a="1"/>
  <c r="D189" i="28" s="1"/>
  <c r="H188" i="28"/>
  <c r="G146" i="28"/>
  <c r="F272" i="28"/>
  <c r="E272" i="28" s="1"/>
  <c r="D273" i="28" s="1" a="1"/>
  <c r="D273" i="28" s="1"/>
  <c r="H272" i="28"/>
  <c r="H34" i="28"/>
  <c r="F34" i="28"/>
  <c r="E34" i="28" s="1"/>
  <c r="D35" i="28" s="1" a="1"/>
  <c r="D35" i="28" s="1"/>
  <c r="G202" i="28"/>
  <c r="H286" i="28"/>
  <c r="F286" i="28"/>
  <c r="E286" i="28" s="1"/>
  <c r="D287" i="28" s="1" a="1"/>
  <c r="D287" i="28" s="1"/>
  <c r="G18" i="28"/>
  <c r="H90" i="28"/>
  <c r="F90" i="28"/>
  <c r="E90" i="28" s="1"/>
  <c r="D91" i="28" s="1" a="1"/>
  <c r="D91" i="28" s="1"/>
  <c r="G48" i="28"/>
  <c r="G104" i="28"/>
  <c r="F230" i="28"/>
  <c r="E230" i="28" s="1"/>
  <c r="D231" i="28" s="1" a="1"/>
  <c r="D231" i="28" s="1"/>
  <c r="H230" i="28"/>
  <c r="G160" i="28"/>
  <c r="G244" i="28"/>
  <c r="G259" i="28"/>
  <c r="H118" i="28"/>
  <c r="F118" i="28"/>
  <c r="E118" i="28" s="1"/>
  <c r="D119" i="28" s="1" a="1"/>
  <c r="D119" i="28" s="1"/>
  <c r="G174" i="28"/>
  <c r="G76" i="28"/>
  <c r="F216" i="28"/>
  <c r="E216" i="28" s="1"/>
  <c r="D217" i="28" s="1" a="1"/>
  <c r="D217" i="28" s="1"/>
  <c r="H216" i="28"/>
  <c r="H132" i="28"/>
  <c r="F132" i="28"/>
  <c r="E132" i="28" s="1"/>
  <c r="D133" i="28" s="1" a="1"/>
  <c r="D133" i="28" s="1"/>
  <c r="F62" i="28"/>
  <c r="E62" i="28" s="1"/>
  <c r="D63" i="28" s="1" a="1"/>
  <c r="D63" i="28" s="1"/>
  <c r="H62" i="28"/>
  <c r="G132" i="27"/>
  <c r="H230" i="27"/>
  <c r="F230" i="27"/>
  <c r="E230" i="27" s="1"/>
  <c r="D231" i="27" s="1" a="1"/>
  <c r="D231" i="27" s="1"/>
  <c r="F398" i="27"/>
  <c r="E398" i="27" s="1"/>
  <c r="D399" i="27" s="1" a="1"/>
  <c r="D399" i="27" s="1"/>
  <c r="H398" i="27"/>
  <c r="G384" i="27"/>
  <c r="F75" i="27"/>
  <c r="E75" i="27" s="1"/>
  <c r="D76" i="27" s="1" a="1"/>
  <c r="D76" i="27" s="1"/>
  <c r="H75" i="27"/>
  <c r="G328" i="27"/>
  <c r="H118" i="27"/>
  <c r="F118" i="27"/>
  <c r="E118" i="27" s="1"/>
  <c r="D119" i="27" s="1" a="1"/>
  <c r="D119" i="27" s="1"/>
  <c r="G188" i="27"/>
  <c r="G580" i="27"/>
  <c r="H621" i="27"/>
  <c r="F621" i="27"/>
  <c r="E621" i="27" s="1"/>
  <c r="D622" i="27" s="1" a="1"/>
  <c r="D622" i="27" s="1"/>
  <c r="G552" i="27"/>
  <c r="F215" i="27"/>
  <c r="E215" i="27" s="1"/>
  <c r="D216" i="27" s="1" a="1"/>
  <c r="D216" i="27" s="1"/>
  <c r="H215" i="27"/>
  <c r="G48" i="27"/>
  <c r="H635" i="27"/>
  <c r="F635" i="27"/>
  <c r="E635" i="27" s="1"/>
  <c r="D636" i="27" s="1" a="1"/>
  <c r="D636" i="27" s="1"/>
  <c r="H607" i="27"/>
  <c r="F607" i="27"/>
  <c r="E607" i="27" s="1"/>
  <c r="D608" i="27" s="1" a="1"/>
  <c r="D608" i="27" s="1"/>
  <c r="H566" i="27"/>
  <c r="F566" i="27"/>
  <c r="E566" i="27" s="1"/>
  <c r="D567" i="27" s="1" a="1"/>
  <c r="D567" i="27" s="1"/>
  <c r="F467" i="27"/>
  <c r="E467" i="27" s="1"/>
  <c r="D468" i="27" s="1" a="1"/>
  <c r="D468" i="27" s="1"/>
  <c r="H467" i="27"/>
  <c r="H173" i="27"/>
  <c r="F173" i="27"/>
  <c r="E173" i="27" s="1"/>
  <c r="D174" i="27" s="1" a="1"/>
  <c r="D174" i="27" s="1"/>
  <c r="G258" i="27"/>
  <c r="H103" i="27"/>
  <c r="F103" i="27"/>
  <c r="E103" i="27" s="1"/>
  <c r="D104" i="27" s="1" a="1"/>
  <c r="D104" i="27" s="1"/>
  <c r="F146" i="27"/>
  <c r="E146" i="27" s="1"/>
  <c r="D147" i="27" s="1" a="1"/>
  <c r="D147" i="27" s="1"/>
  <c r="H146" i="27"/>
  <c r="G202" i="27"/>
  <c r="H495" i="27"/>
  <c r="F495" i="27"/>
  <c r="E495" i="27" s="1"/>
  <c r="D496" i="27" s="1" a="1"/>
  <c r="D496" i="27" s="1"/>
  <c r="G314" i="27"/>
  <c r="F159" i="27"/>
  <c r="E159" i="27" s="1"/>
  <c r="D160" i="27" s="1" a="1"/>
  <c r="D160" i="27" s="1"/>
  <c r="H159" i="27"/>
  <c r="H426" i="27"/>
  <c r="F426" i="27"/>
  <c r="E426" i="27" s="1"/>
  <c r="D427" i="27" s="1" a="1"/>
  <c r="D427" i="27" s="1"/>
  <c r="F411" i="27"/>
  <c r="E411" i="27" s="1"/>
  <c r="D412" i="27" s="1" a="1"/>
  <c r="D412" i="27" s="1"/>
  <c r="H411" i="27"/>
  <c r="G370" i="27"/>
  <c r="G62" i="27"/>
  <c r="G594" i="27"/>
  <c r="F439" i="27"/>
  <c r="E439" i="27" s="1"/>
  <c r="D440" i="27" s="1" a="1"/>
  <c r="D440" i="27" s="1"/>
  <c r="H439" i="27"/>
  <c r="H33" i="27"/>
  <c r="F33" i="27"/>
  <c r="E33" i="27" s="1"/>
  <c r="D34" i="27" s="1" a="1"/>
  <c r="D34" i="27" s="1"/>
  <c r="F89" i="27"/>
  <c r="E89" i="27" s="1"/>
  <c r="D90" i="27" s="1" a="1"/>
  <c r="D90" i="27" s="1"/>
  <c r="H89" i="27"/>
  <c r="G525" i="27"/>
  <c r="H509" i="27"/>
  <c r="F509" i="27"/>
  <c r="E509" i="27" s="1"/>
  <c r="D510" i="27" s="1" a="1"/>
  <c r="D510" i="27" s="1"/>
  <c r="G244" i="27"/>
  <c r="G272" i="27"/>
  <c r="G18" i="27"/>
  <c r="H537" i="27"/>
  <c r="F537" i="27"/>
  <c r="E537" i="27" s="1"/>
  <c r="D538" i="27" s="1" a="1"/>
  <c r="D538" i="27" s="1"/>
  <c r="H285" i="27"/>
  <c r="F285" i="27"/>
  <c r="E285" i="27" s="1"/>
  <c r="D286" i="27" s="1" a="1"/>
  <c r="D286" i="27" s="1"/>
  <c r="H355" i="27"/>
  <c r="F355" i="27"/>
  <c r="E355" i="27" s="1"/>
  <c r="D356" i="27" s="1" a="1"/>
  <c r="D356" i="27" s="1"/>
  <c r="G482" i="27"/>
  <c r="H342" i="27"/>
  <c r="F342" i="27"/>
  <c r="E342" i="27" s="1"/>
  <c r="D343" i="27" s="1" a="1"/>
  <c r="D343" i="27" s="1"/>
  <c r="F299" i="27"/>
  <c r="E299" i="27" s="1"/>
  <c r="D300" i="27" s="1" a="1"/>
  <c r="D300" i="27" s="1"/>
  <c r="H299" i="27"/>
  <c r="H453" i="27"/>
  <c r="F453" i="27"/>
  <c r="E453" i="27" s="1"/>
  <c r="D454" i="27" s="1" a="1"/>
  <c r="D454" i="27" s="1"/>
  <c r="BA24" i="26"/>
  <c r="BB25" i="26" s="1"/>
  <c r="AY25" i="26" s="1"/>
  <c r="O32" i="26"/>
  <c r="P32" i="26" s="1"/>
  <c r="N33" i="26" s="1" a="1"/>
  <c r="N33" i="26" s="1"/>
  <c r="AN18" i="26"/>
  <c r="AM19" i="26" s="1" a="1"/>
  <c r="AM19" i="26" s="1"/>
  <c r="AC29" i="26"/>
  <c r="AN41" i="26"/>
  <c r="AM42" i="26" s="1" a="1"/>
  <c r="AM42" i="26" s="1"/>
  <c r="H85" i="15"/>
  <c r="F85" i="15"/>
  <c r="E85" i="15" s="1"/>
  <c r="D86" i="15" s="1" a="1"/>
  <c r="D86" i="15" s="1"/>
  <c r="G28" i="15"/>
  <c r="H70" i="15"/>
  <c r="F70" i="15"/>
  <c r="E70" i="15" s="1"/>
  <c r="D71" i="15" s="1" a="1"/>
  <c r="D71" i="15" s="1"/>
  <c r="H42" i="15"/>
  <c r="F42" i="15"/>
  <c r="E42" i="15" s="1"/>
  <c r="D43" i="15" s="1" a="1"/>
  <c r="D43" i="15" s="1"/>
  <c r="H56" i="15"/>
  <c r="F56" i="15"/>
  <c r="E56" i="15" s="1"/>
  <c r="D57" i="15" s="1" a="1"/>
  <c r="D57" i="15" s="1"/>
  <c r="Z51" i="36" l="1"/>
  <c r="X51" i="36" s="1"/>
  <c r="BF50" i="36"/>
  <c r="M54" i="36"/>
  <c r="I54" i="36" s="1"/>
  <c r="M49" i="35"/>
  <c r="I49" i="35" s="1"/>
  <c r="Q48" i="35"/>
  <c r="N48" i="35"/>
  <c r="P48" i="35"/>
  <c r="BG50" i="36"/>
  <c r="AC52" i="36"/>
  <c r="AD52" i="36" s="1"/>
  <c r="AE52" i="36" s="1"/>
  <c r="AF52" i="36" s="1"/>
  <c r="BD52" i="36" s="1" a="1"/>
  <c r="BD52" i="36" s="1"/>
  <c r="AN52" i="36" a="1"/>
  <c r="AN52" i="36" s="1"/>
  <c r="AQ52" i="36" a="1"/>
  <c r="AQ52" i="36" s="1"/>
  <c r="S52" i="36"/>
  <c r="BA52" i="36" a="1"/>
  <c r="BA52" i="36" s="1"/>
  <c r="BR52" i="36" s="1"/>
  <c r="BC52" i="36" a="1"/>
  <c r="BC52" i="36" s="1"/>
  <c r="BT52" i="36" s="1"/>
  <c r="AR52" i="36" a="1"/>
  <c r="AR52" i="36" s="1"/>
  <c r="AP52" i="36" a="1"/>
  <c r="AP52" i="36" s="1"/>
  <c r="BK52" i="36" s="1"/>
  <c r="AZ52" i="36" a="1"/>
  <c r="AZ52" i="36" s="1"/>
  <c r="BQ52" i="36" s="1"/>
  <c r="AS52" i="36" a="1"/>
  <c r="AS52" i="36" s="1"/>
  <c r="AT52" i="36" a="1"/>
  <c r="AT52" i="36" s="1"/>
  <c r="AU52" i="36" a="1"/>
  <c r="AU52" i="36" s="1"/>
  <c r="AW52" i="36" a="1"/>
  <c r="AW52" i="36" s="1"/>
  <c r="AV52" i="36" a="1"/>
  <c r="AV52" i="36" s="1"/>
  <c r="BB52" i="36" a="1"/>
  <c r="BB52" i="36" s="1"/>
  <c r="BS52" i="36" s="1"/>
  <c r="AH52" i="36" a="1"/>
  <c r="AH52" i="36" s="1"/>
  <c r="AG52" i="36" a="1"/>
  <c r="AG52" i="36" s="1"/>
  <c r="AO52" i="36" a="1"/>
  <c r="AO52" i="36" s="1"/>
  <c r="AM52" i="36" a="1"/>
  <c r="AM52" i="36" s="1"/>
  <c r="AY52" i="36" a="1"/>
  <c r="AY52" i="36" s="1"/>
  <c r="BP52" i="36" s="1"/>
  <c r="AX52" i="36" a="1"/>
  <c r="AX52" i="36" s="1"/>
  <c r="BO52" i="36" s="1"/>
  <c r="BE52" i="36" a="1"/>
  <c r="BE52" i="36" s="1"/>
  <c r="BU52" i="36" s="1"/>
  <c r="AK52" i="36" a="1"/>
  <c r="AK52" i="36" s="1"/>
  <c r="BH52" i="36" s="1"/>
  <c r="AJ52" i="36" a="1"/>
  <c r="AJ52" i="36" s="1"/>
  <c r="AI52" i="36" a="1"/>
  <c r="AI52" i="36" s="1"/>
  <c r="AL52" i="36" a="1"/>
  <c r="AL52" i="36" s="1"/>
  <c r="BI52" i="36" s="1"/>
  <c r="T53" i="36"/>
  <c r="P53" i="36"/>
  <c r="N53" i="36"/>
  <c r="Q53" i="36"/>
  <c r="G54" i="36"/>
  <c r="O54" i="36" s="1"/>
  <c r="BO50" i="36"/>
  <c r="Z50" i="36" s="1"/>
  <c r="X50" i="36" s="1"/>
  <c r="V51" i="36"/>
  <c r="AA51" i="36"/>
  <c r="Y51" i="36"/>
  <c r="AB51" i="36" s="1"/>
  <c r="G42" i="34"/>
  <c r="G22" i="26"/>
  <c r="E22" i="26" s="1"/>
  <c r="H20" i="29"/>
  <c r="I20" i="29"/>
  <c r="F20" i="29"/>
  <c r="T20" i="29"/>
  <c r="R21" i="29" s="1"/>
  <c r="S21" i="29" s="1"/>
  <c r="H18" i="28"/>
  <c r="F18" i="28" s="1"/>
  <c r="H174" i="28"/>
  <c r="F174" i="28"/>
  <c r="E174" i="28" s="1"/>
  <c r="D175" i="28" s="1" a="1"/>
  <c r="D175" i="28" s="1"/>
  <c r="F259" i="28"/>
  <c r="E259" i="28" s="1"/>
  <c r="D260" i="28" s="1" a="1"/>
  <c r="D260" i="28" s="1"/>
  <c r="H259" i="28"/>
  <c r="G287" i="28"/>
  <c r="G91" i="28"/>
  <c r="H244" i="28"/>
  <c r="F244" i="28"/>
  <c r="E244" i="28" s="1"/>
  <c r="D245" i="28" s="1" a="1"/>
  <c r="D245" i="28" s="1"/>
  <c r="G63" i="28"/>
  <c r="G133" i="28"/>
  <c r="G231" i="28"/>
  <c r="G273" i="28"/>
  <c r="G119" i="28"/>
  <c r="G35" i="28"/>
  <c r="F146" i="28"/>
  <c r="E146" i="28" s="1"/>
  <c r="D147" i="28" s="1" a="1"/>
  <c r="D147" i="28" s="1"/>
  <c r="H146" i="28"/>
  <c r="F202" i="28"/>
  <c r="E202" i="28" s="1"/>
  <c r="D203" i="28" s="1" a="1"/>
  <c r="D203" i="28" s="1"/>
  <c r="H202" i="28"/>
  <c r="H160" i="28"/>
  <c r="F160" i="28"/>
  <c r="E160" i="28" s="1"/>
  <c r="D161" i="28" s="1" a="1"/>
  <c r="D161" i="28" s="1"/>
  <c r="H104" i="28"/>
  <c r="F104" i="28"/>
  <c r="E104" i="28" s="1"/>
  <c r="D105" i="28" s="1" a="1"/>
  <c r="D105" i="28" s="1"/>
  <c r="G217" i="28"/>
  <c r="H76" i="28"/>
  <c r="F76" i="28"/>
  <c r="E76" i="28" s="1"/>
  <c r="D77" i="28" s="1" a="1"/>
  <c r="D77" i="28" s="1"/>
  <c r="H48" i="28"/>
  <c r="F48" i="28"/>
  <c r="E48" i="28" s="1"/>
  <c r="D49" i="28" s="1" a="1"/>
  <c r="D49" i="28" s="1"/>
  <c r="G189" i="28"/>
  <c r="G286" i="27"/>
  <c r="H188" i="27"/>
  <c r="F188" i="27"/>
  <c r="E188" i="27" s="1"/>
  <c r="D189" i="27" s="1" a="1"/>
  <c r="D189" i="27" s="1"/>
  <c r="G496" i="27"/>
  <c r="G440" i="27"/>
  <c r="G454" i="27"/>
  <c r="H48" i="27"/>
  <c r="F48" i="27"/>
  <c r="E48" i="27" s="1"/>
  <c r="D49" i="27" s="1" a="1"/>
  <c r="D49" i="27" s="1"/>
  <c r="H272" i="27"/>
  <c r="F272" i="27"/>
  <c r="E272" i="27" s="1"/>
  <c r="D273" i="27" s="1" a="1"/>
  <c r="D273" i="27" s="1"/>
  <c r="G104" i="27"/>
  <c r="G216" i="27"/>
  <c r="G231" i="27"/>
  <c r="G538" i="27"/>
  <c r="F18" i="27"/>
  <c r="H18" i="27"/>
  <c r="H62" i="27"/>
  <c r="F62" i="27"/>
  <c r="E62" i="27" s="1"/>
  <c r="D63" i="27" s="1" a="1"/>
  <c r="D63" i="27" s="1"/>
  <c r="H384" i="27"/>
  <c r="F384" i="27"/>
  <c r="E384" i="27" s="1"/>
  <c r="D385" i="27" s="1" a="1"/>
  <c r="D385" i="27" s="1"/>
  <c r="F370" i="27"/>
  <c r="E370" i="27" s="1"/>
  <c r="D371" i="27" s="1" a="1"/>
  <c r="D371" i="27" s="1"/>
  <c r="H370" i="27"/>
  <c r="G510" i="27"/>
  <c r="G412" i="27"/>
  <c r="G427" i="27"/>
  <c r="G622" i="27"/>
  <c r="H482" i="27"/>
  <c r="F482" i="27"/>
  <c r="E482" i="27" s="1"/>
  <c r="D483" i="27" s="1" a="1"/>
  <c r="D483" i="27" s="1"/>
  <c r="G34" i="27"/>
  <c r="H314" i="27"/>
  <c r="F314" i="27"/>
  <c r="E314" i="27" s="1"/>
  <c r="D315" i="27" s="1" a="1"/>
  <c r="D315" i="27" s="1"/>
  <c r="G608" i="27"/>
  <c r="F594" i="27"/>
  <c r="E594" i="27" s="1"/>
  <c r="D595" i="27" s="1" a="1"/>
  <c r="D595" i="27" s="1"/>
  <c r="H594" i="27"/>
  <c r="F328" i="27"/>
  <c r="E328" i="27" s="1"/>
  <c r="D329" i="27" s="1" a="1"/>
  <c r="D329" i="27" s="1"/>
  <c r="H328" i="27"/>
  <c r="G147" i="27"/>
  <c r="H244" i="27"/>
  <c r="F244" i="27"/>
  <c r="E244" i="27" s="1"/>
  <c r="D245" i="27" s="1" a="1"/>
  <c r="D245" i="27" s="1"/>
  <c r="G399" i="27"/>
  <c r="F525" i="27"/>
  <c r="E525" i="27" s="1"/>
  <c r="D526" i="27" s="1" a="1"/>
  <c r="D526" i="27" s="1"/>
  <c r="H525" i="27"/>
  <c r="G356" i="27"/>
  <c r="F580" i="27"/>
  <c r="E580" i="27" s="1"/>
  <c r="D581" i="27" s="1" a="1"/>
  <c r="D581" i="27" s="1"/>
  <c r="H580" i="27"/>
  <c r="G567" i="27"/>
  <c r="G119" i="27"/>
  <c r="G636" i="27"/>
  <c r="H202" i="27"/>
  <c r="F202" i="27"/>
  <c r="E202" i="27" s="1"/>
  <c r="D203" i="27" s="1" a="1"/>
  <c r="D203" i="27" s="1"/>
  <c r="G76" i="27"/>
  <c r="G300" i="27"/>
  <c r="G343" i="27"/>
  <c r="F258" i="27"/>
  <c r="E258" i="27" s="1"/>
  <c r="D259" i="27" s="1" a="1"/>
  <c r="D259" i="27" s="1"/>
  <c r="H258" i="27"/>
  <c r="H552" i="27"/>
  <c r="F552" i="27"/>
  <c r="E552" i="27" s="1"/>
  <c r="D553" i="27" s="1" a="1"/>
  <c r="D553" i="27" s="1"/>
  <c r="G174" i="27"/>
  <c r="G90" i="27"/>
  <c r="G160" i="27"/>
  <c r="G468" i="27"/>
  <c r="H132" i="27"/>
  <c r="F132" i="27"/>
  <c r="E132" i="27" s="1"/>
  <c r="D133" i="27" s="1" a="1"/>
  <c r="D133" i="27" s="1"/>
  <c r="BA25" i="26"/>
  <c r="O33" i="26"/>
  <c r="AP42" i="26"/>
  <c r="AD29" i="26"/>
  <c r="AB30" i="26" s="1" a="1"/>
  <c r="AB30" i="26" s="1"/>
  <c r="AP19" i="26"/>
  <c r="G57" i="15"/>
  <c r="G71" i="15"/>
  <c r="G86" i="15"/>
  <c r="G43" i="15"/>
  <c r="F28" i="15"/>
  <c r="E28" i="15" s="1"/>
  <c r="D29" i="15" s="1" a="1"/>
  <c r="D29" i="15" s="1"/>
  <c r="H28" i="15"/>
  <c r="BL52" i="36" l="1"/>
  <c r="BF52" i="36"/>
  <c r="BJ52" i="36"/>
  <c r="BM52" i="36"/>
  <c r="BN52" i="36" s="1"/>
  <c r="H49" i="35"/>
  <c r="E50" i="35" s="1" a="1"/>
  <c r="E50" i="35" s="1"/>
  <c r="F50" i="35" s="1" a="1"/>
  <c r="F50" i="35" s="1"/>
  <c r="Z52" i="36"/>
  <c r="X52" i="36" s="1"/>
  <c r="W52" i="36"/>
  <c r="V52" i="36" s="1"/>
  <c r="BG52" i="36"/>
  <c r="S53" i="36"/>
  <c r="AH53" i="36" a="1"/>
  <c r="AH53" i="36" s="1"/>
  <c r="AC53" i="36"/>
  <c r="AD53" i="36" s="1"/>
  <c r="AE53" i="36" s="1"/>
  <c r="AF53" i="36" s="1"/>
  <c r="AY53" i="36" s="1" a="1"/>
  <c r="AY53" i="36" s="1"/>
  <c r="BP53" i="36" s="1"/>
  <c r="AP53" i="36" a="1"/>
  <c r="AP53" i="36" s="1"/>
  <c r="BK53" i="36" s="1"/>
  <c r="BE53" i="36" a="1"/>
  <c r="BE53" i="36" s="1"/>
  <c r="BC53" i="36" a="1"/>
  <c r="BC53" i="36" s="1"/>
  <c r="BT53" i="36" s="1"/>
  <c r="AN53" i="36" a="1"/>
  <c r="AN53" i="36" s="1"/>
  <c r="AL53" i="36" a="1"/>
  <c r="AL53" i="36" s="1"/>
  <c r="BI53" i="36" s="1"/>
  <c r="BB53" i="36" a="1"/>
  <c r="BB53" i="36" s="1"/>
  <c r="BS53" i="36" s="1"/>
  <c r="AU53" i="36" a="1"/>
  <c r="AU53" i="36" s="1"/>
  <c r="AO53" i="36" a="1"/>
  <c r="AO53" i="36" s="1"/>
  <c r="AX53" i="36" a="1"/>
  <c r="AX53" i="36" s="1"/>
  <c r="BA53" i="36" a="1"/>
  <c r="BA53" i="36" s="1"/>
  <c r="BR53" i="36" s="1"/>
  <c r="AV53" i="36" a="1"/>
  <c r="AV53" i="36" s="1"/>
  <c r="AQ53" i="36" a="1"/>
  <c r="AQ53" i="36" s="1"/>
  <c r="AR53" i="36" a="1"/>
  <c r="AR53" i="36" s="1"/>
  <c r="AS53" i="36" a="1"/>
  <c r="AS53" i="36" s="1"/>
  <c r="AG53" i="36" a="1"/>
  <c r="AG53" i="36" s="1"/>
  <c r="AK53" i="36" a="1"/>
  <c r="AK53" i="36" s="1"/>
  <c r="BH53" i="36" s="1"/>
  <c r="BD53" i="36" a="1"/>
  <c r="BD53" i="36" s="1"/>
  <c r="BU53" i="36" s="1"/>
  <c r="AI53" i="36" a="1"/>
  <c r="AI53" i="36" s="1"/>
  <c r="AJ53" i="36" a="1"/>
  <c r="AJ53" i="36" s="1"/>
  <c r="AM53" i="36" a="1"/>
  <c r="AM53" i="36" s="1"/>
  <c r="BJ53" i="36" s="1"/>
  <c r="AT53" i="36" a="1"/>
  <c r="AT53" i="36" s="1"/>
  <c r="AZ53" i="36" a="1"/>
  <c r="AZ53" i="36" s="1"/>
  <c r="BQ53" i="36" s="1"/>
  <c r="AW53" i="36" a="1"/>
  <c r="AW53" i="36" s="1"/>
  <c r="T54" i="36"/>
  <c r="Q54" i="36"/>
  <c r="N54" i="36"/>
  <c r="P54" i="36"/>
  <c r="W50" i="36"/>
  <c r="V50" i="36" s="1"/>
  <c r="Y50" i="36"/>
  <c r="AA50" i="36"/>
  <c r="H54" i="36"/>
  <c r="E55" i="36" s="1" a="1"/>
  <c r="E55" i="36" s="1"/>
  <c r="F55" i="36" s="1" a="1"/>
  <c r="F55" i="36" s="1"/>
  <c r="G49" i="35"/>
  <c r="O49" i="35" s="1"/>
  <c r="I42" i="34"/>
  <c r="H42" i="34"/>
  <c r="F42" i="34"/>
  <c r="T42" i="34"/>
  <c r="R43" i="34" s="1"/>
  <c r="S43" i="34" s="1"/>
  <c r="H22" i="26"/>
  <c r="D22" i="26"/>
  <c r="C23" i="26" s="1"/>
  <c r="G21" i="29"/>
  <c r="E18" i="28"/>
  <c r="D19" i="28" s="1" a="1"/>
  <c r="D19" i="28" s="1"/>
  <c r="G203" i="28"/>
  <c r="G105" i="28"/>
  <c r="G161" i="28"/>
  <c r="G147" i="28"/>
  <c r="G49" i="28"/>
  <c r="H119" i="28"/>
  <c r="F119" i="28"/>
  <c r="E119" i="28" s="1"/>
  <c r="D120" i="28" s="1" a="1"/>
  <c r="D120" i="28" s="1"/>
  <c r="G260" i="28"/>
  <c r="G245" i="28"/>
  <c r="F35" i="28"/>
  <c r="E35" i="28" s="1"/>
  <c r="D36" i="28" s="1" a="1"/>
  <c r="D36" i="28" s="1"/>
  <c r="H35" i="28"/>
  <c r="F133" i="28"/>
  <c r="E133" i="28" s="1"/>
  <c r="D134" i="28" s="1" a="1"/>
  <c r="D134" i="28" s="1"/>
  <c r="H133" i="28"/>
  <c r="F63" i="28"/>
  <c r="E63" i="28" s="1"/>
  <c r="D64" i="28" s="1" a="1"/>
  <c r="D64" i="28" s="1"/>
  <c r="H63" i="28"/>
  <c r="H287" i="28"/>
  <c r="F287" i="28"/>
  <c r="E287" i="28" s="1"/>
  <c r="D288" i="28" s="1" a="1"/>
  <c r="D288" i="28" s="1"/>
  <c r="G77" i="28"/>
  <c r="H273" i="28"/>
  <c r="F273" i="28"/>
  <c r="E273" i="28" s="1"/>
  <c r="D274" i="28" s="1" a="1"/>
  <c r="D274" i="28" s="1"/>
  <c r="H231" i="28"/>
  <c r="F231" i="28"/>
  <c r="E231" i="28" s="1"/>
  <c r="D232" i="28" s="1" a="1"/>
  <c r="D232" i="28" s="1"/>
  <c r="F91" i="28"/>
  <c r="E91" i="28" s="1"/>
  <c r="D92" i="28" s="1" a="1"/>
  <c r="D92" i="28" s="1"/>
  <c r="H91" i="28"/>
  <c r="F189" i="28"/>
  <c r="E189" i="28" s="1"/>
  <c r="D190" i="28" s="1" a="1"/>
  <c r="D190" i="28" s="1"/>
  <c r="H189" i="28"/>
  <c r="G175" i="28"/>
  <c r="H217" i="28"/>
  <c r="F217" i="28"/>
  <c r="E217" i="28" s="1"/>
  <c r="D218" i="28" s="1" a="1"/>
  <c r="D218" i="28" s="1"/>
  <c r="G595" i="27"/>
  <c r="G273" i="27"/>
  <c r="G49" i="27"/>
  <c r="G133" i="27"/>
  <c r="H34" i="27"/>
  <c r="F34" i="27"/>
  <c r="E34" i="27" s="1"/>
  <c r="D35" i="27" s="1" a="1"/>
  <c r="D35" i="27" s="1"/>
  <c r="H454" i="27"/>
  <c r="F454" i="27"/>
  <c r="E454" i="27" s="1"/>
  <c r="D455" i="27" s="1" a="1"/>
  <c r="D455" i="27" s="1"/>
  <c r="F76" i="27"/>
  <c r="E76" i="27" s="1"/>
  <c r="D77" i="27" s="1" a="1"/>
  <c r="D77" i="27" s="1"/>
  <c r="H76" i="27"/>
  <c r="E18" i="27"/>
  <c r="D19" i="27" s="1" a="1"/>
  <c r="D19" i="27" s="1"/>
  <c r="F496" i="27"/>
  <c r="E496" i="27" s="1"/>
  <c r="D497" i="27" s="1" a="1"/>
  <c r="D497" i="27" s="1"/>
  <c r="H496" i="27"/>
  <c r="G189" i="27"/>
  <c r="G553" i="27"/>
  <c r="H567" i="27"/>
  <c r="F567" i="27"/>
  <c r="E567" i="27" s="1"/>
  <c r="D568" i="27" s="1" a="1"/>
  <c r="D568" i="27" s="1"/>
  <c r="G259" i="27"/>
  <c r="H343" i="27"/>
  <c r="F343" i="27"/>
  <c r="E343" i="27" s="1"/>
  <c r="D344" i="27" s="1" a="1"/>
  <c r="D344" i="27" s="1"/>
  <c r="F356" i="27"/>
  <c r="E356" i="27" s="1"/>
  <c r="D357" i="27" s="1" a="1"/>
  <c r="D357" i="27" s="1"/>
  <c r="H356" i="27"/>
  <c r="G245" i="27"/>
  <c r="H160" i="27"/>
  <c r="F160" i="27"/>
  <c r="E160" i="27" s="1"/>
  <c r="D161" i="27" s="1" a="1"/>
  <c r="D161" i="27" s="1"/>
  <c r="H538" i="27"/>
  <c r="F538" i="27"/>
  <c r="E538" i="27" s="1"/>
  <c r="D539" i="27" s="1" a="1"/>
  <c r="D539" i="27" s="1"/>
  <c r="H90" i="27"/>
  <c r="F90" i="27"/>
  <c r="E90" i="27" s="1"/>
  <c r="D91" i="27" s="1" a="1"/>
  <c r="D91" i="27" s="1"/>
  <c r="F636" i="27"/>
  <c r="E636" i="27" s="1"/>
  <c r="D637" i="27" s="1" a="1"/>
  <c r="D637" i="27" s="1"/>
  <c r="H636" i="27"/>
  <c r="H427" i="27"/>
  <c r="F427" i="27"/>
  <c r="E427" i="27" s="1"/>
  <c r="D428" i="27" s="1" a="1"/>
  <c r="D428" i="27" s="1"/>
  <c r="F231" i="27"/>
  <c r="E231" i="27" s="1"/>
  <c r="D232" i="27" s="1" a="1"/>
  <c r="D232" i="27" s="1"/>
  <c r="H231" i="27"/>
  <c r="F608" i="27"/>
  <c r="E608" i="27" s="1"/>
  <c r="D609" i="27" s="1" a="1"/>
  <c r="D609" i="27" s="1"/>
  <c r="H608" i="27"/>
  <c r="G371" i="27"/>
  <c r="G315" i="27"/>
  <c r="G526" i="27"/>
  <c r="G483" i="27"/>
  <c r="G203" i="27"/>
  <c r="H119" i="27"/>
  <c r="F119" i="27"/>
  <c r="E119" i="27" s="1"/>
  <c r="D120" i="27" s="1" a="1"/>
  <c r="D120" i="27" s="1"/>
  <c r="F412" i="27"/>
  <c r="E412" i="27" s="1"/>
  <c r="D413" i="27" s="1" a="1"/>
  <c r="D413" i="27" s="1"/>
  <c r="H412" i="27"/>
  <c r="F216" i="27"/>
  <c r="E216" i="27" s="1"/>
  <c r="D217" i="27" s="1" a="1"/>
  <c r="D217" i="27" s="1"/>
  <c r="H216" i="27"/>
  <c r="F104" i="27"/>
  <c r="E104" i="27" s="1"/>
  <c r="D105" i="27" s="1" a="1"/>
  <c r="D105" i="27" s="1"/>
  <c r="H104" i="27"/>
  <c r="H510" i="27"/>
  <c r="F510" i="27"/>
  <c r="E510" i="27" s="1"/>
  <c r="D511" i="27" s="1" a="1"/>
  <c r="D511" i="27" s="1"/>
  <c r="G581" i="27"/>
  <c r="G385" i="27"/>
  <c r="G63" i="27"/>
  <c r="H300" i="27"/>
  <c r="F300" i="27"/>
  <c r="E300" i="27" s="1"/>
  <c r="D301" i="27" s="1" a="1"/>
  <c r="D301" i="27" s="1"/>
  <c r="H468" i="27"/>
  <c r="F468" i="27"/>
  <c r="E468" i="27" s="1"/>
  <c r="D469" i="27" s="1" a="1"/>
  <c r="D469" i="27" s="1"/>
  <c r="H399" i="27"/>
  <c r="F399" i="27"/>
  <c r="E399" i="27" s="1"/>
  <c r="D400" i="27" s="1" a="1"/>
  <c r="D400" i="27" s="1"/>
  <c r="H440" i="27"/>
  <c r="F440" i="27"/>
  <c r="E440" i="27" s="1"/>
  <c r="D441" i="27" s="1" a="1"/>
  <c r="D441" i="27" s="1"/>
  <c r="F622" i="27"/>
  <c r="E622" i="27" s="1"/>
  <c r="D623" i="27" s="1" a="1"/>
  <c r="D623" i="27" s="1"/>
  <c r="H622" i="27"/>
  <c r="F147" i="27"/>
  <c r="E147" i="27" s="1"/>
  <c r="D148" i="27" s="1" a="1"/>
  <c r="D148" i="27" s="1"/>
  <c r="H147" i="27"/>
  <c r="H174" i="27"/>
  <c r="F174" i="27"/>
  <c r="E174" i="27" s="1"/>
  <c r="D175" i="27" s="1" a="1"/>
  <c r="D175" i="27" s="1"/>
  <c r="G329" i="27"/>
  <c r="H286" i="27"/>
  <c r="F286" i="27"/>
  <c r="E286" i="27" s="1"/>
  <c r="D287" i="27" s="1" a="1"/>
  <c r="D287" i="27" s="1"/>
  <c r="BB26" i="26"/>
  <c r="AY26" i="26" s="1"/>
  <c r="P33" i="26"/>
  <c r="N34" i="26" s="1" a="1"/>
  <c r="N34" i="26" s="1"/>
  <c r="AQ19" i="26"/>
  <c r="AO19" i="26" s="1"/>
  <c r="AQ42" i="26"/>
  <c r="AO42" i="26"/>
  <c r="AC30" i="26"/>
  <c r="H43" i="15"/>
  <c r="F43" i="15"/>
  <c r="E43" i="15" s="1"/>
  <c r="D44" i="15" s="1" a="1"/>
  <c r="D44" i="15" s="1"/>
  <c r="H71" i="15"/>
  <c r="F71" i="15"/>
  <c r="E71" i="15" s="1"/>
  <c r="D72" i="15" s="1" a="1"/>
  <c r="D72" i="15" s="1"/>
  <c r="G29" i="15"/>
  <c r="H86" i="15"/>
  <c r="F86" i="15"/>
  <c r="E86" i="15" s="1"/>
  <c r="D87" i="15" s="1" a="1"/>
  <c r="D87" i="15" s="1"/>
  <c r="H57" i="15"/>
  <c r="F57" i="15"/>
  <c r="E57" i="15" s="1"/>
  <c r="D58" i="15" s="1" a="1"/>
  <c r="D58" i="15" s="1"/>
  <c r="BL53" i="36" l="1"/>
  <c r="BF53" i="36"/>
  <c r="BM53" i="36"/>
  <c r="BN53" i="36" s="1"/>
  <c r="M55" i="36"/>
  <c r="I55" i="36" s="1"/>
  <c r="M50" i="35"/>
  <c r="BO53" i="36"/>
  <c r="Z53" i="36" s="1"/>
  <c r="X53" i="36" s="1"/>
  <c r="BG53" i="36"/>
  <c r="AB50" i="36"/>
  <c r="AL54" i="36" a="1"/>
  <c r="AL54" i="36" s="1"/>
  <c r="BI54" i="36" s="1"/>
  <c r="AV54" i="36" a="1"/>
  <c r="AV54" i="36" s="1"/>
  <c r="AX54" i="36" a="1"/>
  <c r="AX54" i="36" s="1"/>
  <c r="AH54" i="36" a="1"/>
  <c r="AH54" i="36" s="1"/>
  <c r="S54" i="36"/>
  <c r="BB54" i="36" a="1"/>
  <c r="BB54" i="36" s="1"/>
  <c r="BS54" i="36" s="1"/>
  <c r="AC54" i="36"/>
  <c r="AD54" i="36" s="1"/>
  <c r="AE54" i="36" s="1"/>
  <c r="AF54" i="36" s="1"/>
  <c r="AT54" i="36" s="1" a="1"/>
  <c r="AT54" i="36" s="1"/>
  <c r="AO54" i="36" a="1"/>
  <c r="AO54" i="36" s="1"/>
  <c r="AN54" i="36" a="1"/>
  <c r="AN54" i="36" s="1"/>
  <c r="BE54" i="36" a="1"/>
  <c r="BE54" i="36" s="1"/>
  <c r="BC54" i="36" a="1"/>
  <c r="BC54" i="36" s="1"/>
  <c r="BT54" i="36" s="1"/>
  <c r="AU54" i="36" a="1"/>
  <c r="AU54" i="36" s="1"/>
  <c r="AS54" i="36" a="1"/>
  <c r="AS54" i="36" s="1"/>
  <c r="BD54" i="36" a="1"/>
  <c r="BD54" i="36" s="1"/>
  <c r="AI54" i="36" a="1"/>
  <c r="AI54" i="36" s="1"/>
  <c r="AY54" i="36" a="1"/>
  <c r="AY54" i="36" s="1"/>
  <c r="BP54" i="36" s="1"/>
  <c r="AP54" i="36" a="1"/>
  <c r="AP54" i="36" s="1"/>
  <c r="BK54" i="36" s="1"/>
  <c r="AM54" i="36" a="1"/>
  <c r="AM54" i="36" s="1"/>
  <c r="BJ54" i="36" s="1"/>
  <c r="AG54" i="36" a="1"/>
  <c r="AG54" i="36" s="1"/>
  <c r="BF54" i="36" s="1"/>
  <c r="AK54" i="36" a="1"/>
  <c r="AK54" i="36" s="1"/>
  <c r="BH54" i="36" s="1"/>
  <c r="AQ54" i="36" a="1"/>
  <c r="AQ54" i="36" s="1"/>
  <c r="AJ54" i="36" a="1"/>
  <c r="AJ54" i="36" s="1"/>
  <c r="AR54" i="36" a="1"/>
  <c r="AR54" i="36" s="1"/>
  <c r="BL54" i="36" s="1"/>
  <c r="AZ54" i="36" a="1"/>
  <c r="AZ54" i="36" s="1"/>
  <c r="BQ54" i="36" s="1"/>
  <c r="BA54" i="36" a="1"/>
  <c r="BA54" i="36" s="1"/>
  <c r="BR54" i="36" s="1"/>
  <c r="AW54" i="36" a="1"/>
  <c r="AW54" i="36" s="1"/>
  <c r="BO54" i="36" s="1"/>
  <c r="Y52" i="36"/>
  <c r="AB52" i="36" s="1"/>
  <c r="AA52" i="36"/>
  <c r="P49" i="35"/>
  <c r="Q49" i="35"/>
  <c r="N49" i="35"/>
  <c r="G43" i="34"/>
  <c r="F23" i="26"/>
  <c r="F21" i="29"/>
  <c r="I21" i="29"/>
  <c r="H21" i="29"/>
  <c r="T21" i="29"/>
  <c r="R22" i="29" s="1"/>
  <c r="S22" i="29" s="1"/>
  <c r="G92" i="28"/>
  <c r="H260" i="28"/>
  <c r="F260" i="28"/>
  <c r="E260" i="28" s="1"/>
  <c r="D261" i="28" s="1" a="1"/>
  <c r="D261" i="28" s="1"/>
  <c r="G120" i="28"/>
  <c r="F77" i="28"/>
  <c r="E77" i="28" s="1"/>
  <c r="D78" i="28" s="1" a="1"/>
  <c r="D78" i="28" s="1"/>
  <c r="H77" i="28"/>
  <c r="G288" i="28"/>
  <c r="H161" i="28"/>
  <c r="F161" i="28"/>
  <c r="E161" i="28" s="1"/>
  <c r="D162" i="28" s="1" a="1"/>
  <c r="D162" i="28" s="1"/>
  <c r="H175" i="28"/>
  <c r="F175" i="28"/>
  <c r="E175" i="28" s="1"/>
  <c r="D176" i="28" s="1" a="1"/>
  <c r="D176" i="28" s="1"/>
  <c r="H105" i="28"/>
  <c r="F105" i="28"/>
  <c r="E105" i="28" s="1"/>
  <c r="D106" i="28" s="1" a="1"/>
  <c r="D106" i="28" s="1"/>
  <c r="G190" i="28"/>
  <c r="G36" i="28"/>
  <c r="G232" i="28"/>
  <c r="G274" i="28"/>
  <c r="H49" i="28"/>
  <c r="F49" i="28"/>
  <c r="E49" i="28" s="1"/>
  <c r="D50" i="28" s="1" a="1"/>
  <c r="D50" i="28" s="1"/>
  <c r="H147" i="28"/>
  <c r="F147" i="28"/>
  <c r="E147" i="28" s="1"/>
  <c r="D148" i="28" s="1" a="1"/>
  <c r="D148" i="28" s="1"/>
  <c r="G218" i="28"/>
  <c r="G64" i="28"/>
  <c r="G134" i="28"/>
  <c r="H203" i="28"/>
  <c r="F203" i="28"/>
  <c r="E203" i="28" s="1"/>
  <c r="D204" i="28" s="1" a="1"/>
  <c r="D204" i="28" s="1"/>
  <c r="F245" i="28"/>
  <c r="E245" i="28" s="1"/>
  <c r="D246" i="28" s="1" a="1"/>
  <c r="D246" i="28" s="1"/>
  <c r="H245" i="28"/>
  <c r="G19" i="28"/>
  <c r="G441" i="27"/>
  <c r="G105" i="27"/>
  <c r="G217" i="27"/>
  <c r="G469" i="27"/>
  <c r="G413" i="27"/>
  <c r="G120" i="27"/>
  <c r="H329" i="27"/>
  <c r="F329" i="27"/>
  <c r="E329" i="27" s="1"/>
  <c r="D330" i="27" s="1" a="1"/>
  <c r="D330" i="27" s="1"/>
  <c r="G175" i="27"/>
  <c r="G539" i="27"/>
  <c r="F273" i="27"/>
  <c r="E273" i="27" s="1"/>
  <c r="D274" i="27" s="1" a="1"/>
  <c r="D274" i="27" s="1"/>
  <c r="H273" i="27"/>
  <c r="G19" i="27"/>
  <c r="G400" i="27"/>
  <c r="G357" i="27"/>
  <c r="G455" i="27"/>
  <c r="G287" i="27"/>
  <c r="G428" i="27"/>
  <c r="G637" i="27"/>
  <c r="F49" i="27"/>
  <c r="E49" i="27" s="1"/>
  <c r="D50" i="27" s="1" a="1"/>
  <c r="D50" i="27" s="1"/>
  <c r="H49" i="27"/>
  <c r="H553" i="27"/>
  <c r="F553" i="27"/>
  <c r="E553" i="27" s="1"/>
  <c r="D554" i="27" s="1" a="1"/>
  <c r="D554" i="27" s="1"/>
  <c r="G148" i="27"/>
  <c r="F581" i="27"/>
  <c r="E581" i="27" s="1"/>
  <c r="D582" i="27" s="1" a="1"/>
  <c r="D582" i="27" s="1"/>
  <c r="H581" i="27"/>
  <c r="H526" i="27"/>
  <c r="F526" i="27"/>
  <c r="E526" i="27" s="1"/>
  <c r="D527" i="27" s="1" a="1"/>
  <c r="D527" i="27" s="1"/>
  <c r="H189" i="27"/>
  <c r="F189" i="27"/>
  <c r="E189" i="27" s="1"/>
  <c r="D190" i="27" s="1" a="1"/>
  <c r="D190" i="27" s="1"/>
  <c r="G609" i="27"/>
  <c r="G344" i="27"/>
  <c r="G301" i="27"/>
  <c r="H259" i="27"/>
  <c r="F259" i="27"/>
  <c r="E259" i="27" s="1"/>
  <c r="D260" i="27" s="1" a="1"/>
  <c r="D260" i="27" s="1"/>
  <c r="H133" i="27"/>
  <c r="F133" i="27"/>
  <c r="E133" i="27" s="1"/>
  <c r="D134" i="27" s="1" a="1"/>
  <c r="D134" i="27" s="1"/>
  <c r="F203" i="27"/>
  <c r="E203" i="27" s="1"/>
  <c r="D204" i="27" s="1" a="1"/>
  <c r="D204" i="27" s="1"/>
  <c r="H203" i="27"/>
  <c r="G91" i="27"/>
  <c r="F483" i="27"/>
  <c r="E483" i="27" s="1"/>
  <c r="D484" i="27" s="1" a="1"/>
  <c r="D484" i="27" s="1"/>
  <c r="H483" i="27"/>
  <c r="G511" i="27"/>
  <c r="G161" i="27"/>
  <c r="H245" i="27"/>
  <c r="F245" i="27"/>
  <c r="E245" i="27" s="1"/>
  <c r="D246" i="27" s="1" a="1"/>
  <c r="D246" i="27" s="1"/>
  <c r="H371" i="27"/>
  <c r="F371" i="27"/>
  <c r="E371" i="27" s="1"/>
  <c r="D372" i="27" s="1" a="1"/>
  <c r="D372" i="27" s="1"/>
  <c r="G77" i="27"/>
  <c r="G232" i="27"/>
  <c r="G35" i="27"/>
  <c r="G568" i="27"/>
  <c r="H63" i="27"/>
  <c r="F63" i="27"/>
  <c r="E63" i="27" s="1"/>
  <c r="D64" i="27" s="1" a="1"/>
  <c r="D64" i="27" s="1"/>
  <c r="F385" i="27"/>
  <c r="E385" i="27" s="1"/>
  <c r="D386" i="27" s="1" a="1"/>
  <c r="D386" i="27" s="1"/>
  <c r="H385" i="27"/>
  <c r="G623" i="27"/>
  <c r="H315" i="27"/>
  <c r="F315" i="27"/>
  <c r="E315" i="27" s="1"/>
  <c r="D316" i="27" s="1" a="1"/>
  <c r="D316" i="27" s="1"/>
  <c r="G497" i="27"/>
  <c r="H595" i="27"/>
  <c r="F595" i="27"/>
  <c r="E595" i="27" s="1"/>
  <c r="D596" i="27" s="1" a="1"/>
  <c r="D596" i="27" s="1"/>
  <c r="BA26" i="26"/>
  <c r="BB27" i="26" s="1"/>
  <c r="AY27" i="26" s="1"/>
  <c r="O34" i="26"/>
  <c r="AN19" i="26"/>
  <c r="AM20" i="26" s="1" a="1"/>
  <c r="AM20" i="26" s="1"/>
  <c r="AD30" i="26"/>
  <c r="AB31" i="26" s="1" a="1"/>
  <c r="AB31" i="26" s="1"/>
  <c r="AN42" i="26"/>
  <c r="AM43" i="26" s="1" a="1"/>
  <c r="AM43" i="26" s="1"/>
  <c r="G87" i="15"/>
  <c r="H29" i="15"/>
  <c r="F29" i="15"/>
  <c r="E29" i="15" s="1"/>
  <c r="D30" i="15" s="1" a="1"/>
  <c r="D30" i="15" s="1"/>
  <c r="G44" i="15"/>
  <c r="G58" i="15"/>
  <c r="G72" i="15"/>
  <c r="G55" i="36" l="1"/>
  <c r="O55" i="36" s="1"/>
  <c r="W53" i="36"/>
  <c r="V53" i="36" s="1"/>
  <c r="H50" i="35"/>
  <c r="E51" i="35" s="1" a="1"/>
  <c r="E51" i="35" s="1"/>
  <c r="F51" i="35" s="1" a="1"/>
  <c r="F51" i="35" s="1"/>
  <c r="G50" i="35"/>
  <c r="O50" i="35" s="1"/>
  <c r="I50" i="35"/>
  <c r="BM54" i="36"/>
  <c r="BN54" i="36" s="1"/>
  <c r="BG54" i="36"/>
  <c r="Q55" i="36"/>
  <c r="P55" i="36"/>
  <c r="T55" i="36"/>
  <c r="N55" i="36"/>
  <c r="BU54" i="36"/>
  <c r="H55" i="36"/>
  <c r="E56" i="36" s="1" a="1"/>
  <c r="E56" i="36" s="1"/>
  <c r="F56" i="36" s="1" a="1"/>
  <c r="F56" i="36" s="1"/>
  <c r="AA53" i="36"/>
  <c r="Y53" i="36"/>
  <c r="AB53" i="36" s="1"/>
  <c r="F43" i="34"/>
  <c r="H43" i="34"/>
  <c r="I43" i="34"/>
  <c r="T43" i="34"/>
  <c r="R44" i="34" s="1"/>
  <c r="S44" i="34" s="1"/>
  <c r="G23" i="26"/>
  <c r="E23" i="26" s="1"/>
  <c r="G22" i="29"/>
  <c r="H64" i="28"/>
  <c r="F64" i="28"/>
  <c r="E64" i="28" s="1"/>
  <c r="D65" i="28" s="1" a="1"/>
  <c r="D65" i="28" s="1"/>
  <c r="G162" i="28"/>
  <c r="H19" i="28"/>
  <c r="F19" i="28" s="1"/>
  <c r="E19" i="28" s="1"/>
  <c r="D20" i="28" s="1" a="1"/>
  <c r="D20" i="28" s="1"/>
  <c r="H274" i="28"/>
  <c r="F274" i="28"/>
  <c r="E274" i="28" s="1"/>
  <c r="D275" i="28" s="1" a="1"/>
  <c r="D275" i="28" s="1"/>
  <c r="F120" i="28"/>
  <c r="E120" i="28" s="1"/>
  <c r="D121" i="28" s="1" a="1"/>
  <c r="D121" i="28" s="1"/>
  <c r="H120" i="28"/>
  <c r="G106" i="28"/>
  <c r="F218" i="28"/>
  <c r="E218" i="28" s="1"/>
  <c r="D219" i="28" s="1" a="1"/>
  <c r="D219" i="28" s="1"/>
  <c r="H218" i="28"/>
  <c r="G50" i="28"/>
  <c r="G78" i="28"/>
  <c r="G246" i="28"/>
  <c r="G204" i="28"/>
  <c r="F36" i="28"/>
  <c r="E36" i="28" s="1"/>
  <c r="D37" i="28" s="1" a="1"/>
  <c r="D37" i="28" s="1"/>
  <c r="H36" i="28"/>
  <c r="H134" i="28"/>
  <c r="F134" i="28"/>
  <c r="E134" i="28" s="1"/>
  <c r="D135" i="28" s="1" a="1"/>
  <c r="D135" i="28" s="1"/>
  <c r="F190" i="28"/>
  <c r="E190" i="28" s="1"/>
  <c r="D191" i="28" s="1" a="1"/>
  <c r="D191" i="28" s="1"/>
  <c r="H190" i="28"/>
  <c r="G176" i="28"/>
  <c r="G148" i="28"/>
  <c r="F288" i="28"/>
  <c r="E288" i="28" s="1"/>
  <c r="D289" i="28" s="1" a="1"/>
  <c r="D289" i="28" s="1"/>
  <c r="H288" i="28"/>
  <c r="F232" i="28"/>
  <c r="E232" i="28" s="1"/>
  <c r="D233" i="28" s="1" a="1"/>
  <c r="D233" i="28" s="1"/>
  <c r="H232" i="28"/>
  <c r="G261" i="28"/>
  <c r="F92" i="28"/>
  <c r="E92" i="28" s="1"/>
  <c r="D93" i="28" s="1" a="1"/>
  <c r="D93" i="28" s="1"/>
  <c r="H92" i="28"/>
  <c r="H428" i="27"/>
  <c r="F428" i="27"/>
  <c r="E428" i="27" s="1"/>
  <c r="D429" i="27" s="1" a="1"/>
  <c r="D429" i="27" s="1"/>
  <c r="G484" i="27"/>
  <c r="H287" i="27"/>
  <c r="F287" i="27"/>
  <c r="E287" i="27" s="1"/>
  <c r="D288" i="27" s="1" a="1"/>
  <c r="D288" i="27" s="1"/>
  <c r="F35" i="27"/>
  <c r="E35" i="27" s="1"/>
  <c r="D36" i="27" s="1" a="1"/>
  <c r="D36" i="27" s="1"/>
  <c r="H35" i="27"/>
  <c r="H232" i="27"/>
  <c r="F232" i="27"/>
  <c r="E232" i="27" s="1"/>
  <c r="D233" i="27" s="1" a="1"/>
  <c r="D233" i="27" s="1"/>
  <c r="H413" i="27"/>
  <c r="F413" i="27"/>
  <c r="E413" i="27" s="1"/>
  <c r="D414" i="27" s="1" a="1"/>
  <c r="D414" i="27" s="1"/>
  <c r="H497" i="27"/>
  <c r="F497" i="27"/>
  <c r="E497" i="27" s="1"/>
  <c r="D498" i="27" s="1" a="1"/>
  <c r="D498" i="27" s="1"/>
  <c r="H400" i="27"/>
  <c r="F400" i="27"/>
  <c r="E400" i="27" s="1"/>
  <c r="D401" i="27" s="1" a="1"/>
  <c r="D401" i="27" s="1"/>
  <c r="G554" i="27"/>
  <c r="G246" i="27"/>
  <c r="G64" i="27"/>
  <c r="F609" i="27"/>
  <c r="E609" i="27" s="1"/>
  <c r="D610" i="27" s="1" a="1"/>
  <c r="D610" i="27" s="1"/>
  <c r="H609" i="27"/>
  <c r="G190" i="27"/>
  <c r="H568" i="27"/>
  <c r="F568" i="27"/>
  <c r="E568" i="27" s="1"/>
  <c r="D569" i="27" s="1" a="1"/>
  <c r="D569" i="27" s="1"/>
  <c r="F120" i="27"/>
  <c r="E120" i="27" s="1"/>
  <c r="D121" i="27" s="1" a="1"/>
  <c r="D121" i="27" s="1"/>
  <c r="H120" i="27"/>
  <c r="H455" i="27"/>
  <c r="F455" i="27"/>
  <c r="E455" i="27" s="1"/>
  <c r="D456" i="27" s="1" a="1"/>
  <c r="D456" i="27" s="1"/>
  <c r="G582" i="27"/>
  <c r="F469" i="27"/>
  <c r="E469" i="27" s="1"/>
  <c r="D470" i="27" s="1" a="1"/>
  <c r="D470" i="27" s="1"/>
  <c r="H469" i="27"/>
  <c r="G260" i="27"/>
  <c r="H217" i="27"/>
  <c r="F217" i="27"/>
  <c r="E217" i="27" s="1"/>
  <c r="D218" i="27" s="1" a="1"/>
  <c r="D218" i="27" s="1"/>
  <c r="H623" i="27"/>
  <c r="F623" i="27"/>
  <c r="E623" i="27" s="1"/>
  <c r="D624" i="27" s="1" a="1"/>
  <c r="D624" i="27" s="1"/>
  <c r="F301" i="27"/>
  <c r="E301" i="27" s="1"/>
  <c r="D302" i="27" s="1" a="1"/>
  <c r="D302" i="27" s="1"/>
  <c r="H301" i="27"/>
  <c r="G50" i="27"/>
  <c r="G274" i="27"/>
  <c r="F105" i="27"/>
  <c r="E105" i="27" s="1"/>
  <c r="D106" i="27" s="1" a="1"/>
  <c r="D106" i="27" s="1"/>
  <c r="H105" i="27"/>
  <c r="H511" i="27"/>
  <c r="F511" i="27"/>
  <c r="E511" i="27" s="1"/>
  <c r="D512" i="27" s="1" a="1"/>
  <c r="D512" i="27" s="1"/>
  <c r="H175" i="27"/>
  <c r="F175" i="27"/>
  <c r="E175" i="27" s="1"/>
  <c r="D176" i="27" s="1" a="1"/>
  <c r="D176" i="27" s="1"/>
  <c r="G596" i="27"/>
  <c r="G134" i="27"/>
  <c r="H77" i="27"/>
  <c r="F77" i="27"/>
  <c r="E77" i="27" s="1"/>
  <c r="D78" i="27" s="1" a="1"/>
  <c r="D78" i="27" s="1"/>
  <c r="G372" i="27"/>
  <c r="F19" i="27"/>
  <c r="E19" i="27" s="1"/>
  <c r="D20" i="27" s="1" a="1"/>
  <c r="D20" i="27" s="1"/>
  <c r="H19" i="27"/>
  <c r="H161" i="27"/>
  <c r="F161" i="27"/>
  <c r="E161" i="27" s="1"/>
  <c r="D162" i="27" s="1" a="1"/>
  <c r="D162" i="27" s="1"/>
  <c r="H637" i="27"/>
  <c r="F637" i="27"/>
  <c r="E637" i="27" s="1"/>
  <c r="D638" i="27" s="1" a="1"/>
  <c r="D638" i="27" s="1"/>
  <c r="G330" i="27"/>
  <c r="G527" i="27"/>
  <c r="F91" i="27"/>
  <c r="E91" i="27" s="1"/>
  <c r="D92" i="27" s="1" a="1"/>
  <c r="D92" i="27" s="1"/>
  <c r="H91" i="27"/>
  <c r="G204" i="27"/>
  <c r="H357" i="27"/>
  <c r="F357" i="27"/>
  <c r="E357" i="27" s="1"/>
  <c r="D358" i="27" s="1" a="1"/>
  <c r="D358" i="27" s="1"/>
  <c r="H148" i="27"/>
  <c r="F148" i="27"/>
  <c r="E148" i="27" s="1"/>
  <c r="D149" i="27" s="1" a="1"/>
  <c r="D149" i="27" s="1"/>
  <c r="G316" i="27"/>
  <c r="G386" i="27"/>
  <c r="H344" i="27"/>
  <c r="F344" i="27"/>
  <c r="E344" i="27" s="1"/>
  <c r="D345" i="27" s="1" a="1"/>
  <c r="D345" i="27" s="1"/>
  <c r="H539" i="27"/>
  <c r="F539" i="27"/>
  <c r="E539" i="27" s="1"/>
  <c r="D540" i="27" s="1" a="1"/>
  <c r="D540" i="27" s="1"/>
  <c r="F441" i="27"/>
  <c r="E441" i="27" s="1"/>
  <c r="D442" i="27" s="1" a="1"/>
  <c r="D442" i="27" s="1"/>
  <c r="H441" i="27"/>
  <c r="BA27" i="26"/>
  <c r="P34" i="26"/>
  <c r="N35" i="26" s="1" a="1"/>
  <c r="N35" i="26" s="1"/>
  <c r="AP43" i="26"/>
  <c r="AP20" i="26"/>
  <c r="AC31" i="26"/>
  <c r="H72" i="15"/>
  <c r="F72" i="15"/>
  <c r="E72" i="15" s="1"/>
  <c r="D73" i="15" s="1" a="1"/>
  <c r="D73" i="15" s="1"/>
  <c r="H58" i="15"/>
  <c r="F58" i="15"/>
  <c r="E58" i="15" s="1"/>
  <c r="D59" i="15" s="1" a="1"/>
  <c r="D59" i="15" s="1"/>
  <c r="G30" i="15"/>
  <c r="H44" i="15"/>
  <c r="F44" i="15"/>
  <c r="E44" i="15" s="1"/>
  <c r="D45" i="15" s="1" a="1"/>
  <c r="D45" i="15" s="1"/>
  <c r="F87" i="15"/>
  <c r="E87" i="15" s="1"/>
  <c r="D88" i="15" s="1" a="1"/>
  <c r="D88" i="15" s="1"/>
  <c r="H87" i="15"/>
  <c r="Z54" i="36" l="1"/>
  <c r="X54" i="36" s="1"/>
  <c r="M56" i="36"/>
  <c r="I56" i="36" s="1"/>
  <c r="N50" i="35"/>
  <c r="Q50" i="35"/>
  <c r="P50" i="35"/>
  <c r="M51" i="35"/>
  <c r="I51" i="35" s="1"/>
  <c r="AG55" i="36" a="1"/>
  <c r="AG55" i="36" s="1"/>
  <c r="S55" i="36"/>
  <c r="AL55" i="36" a="1"/>
  <c r="AL55" i="36" s="1"/>
  <c r="BI55" i="36" s="1"/>
  <c r="AO55" i="36" a="1"/>
  <c r="AO55" i="36" s="1"/>
  <c r="AC55" i="36"/>
  <c r="AD55" i="36" s="1"/>
  <c r="AE55" i="36" s="1"/>
  <c r="AF55" i="36" s="1"/>
  <c r="AK55" i="36" s="1" a="1"/>
  <c r="AK55" i="36" s="1"/>
  <c r="BH55" i="36" s="1"/>
  <c r="AX55" i="36" a="1"/>
  <c r="AX55" i="36" s="1"/>
  <c r="BD55" i="36" a="1"/>
  <c r="BD55" i="36" s="1"/>
  <c r="AW55" i="36" a="1"/>
  <c r="AW55" i="36" s="1"/>
  <c r="BB55" i="36" a="1"/>
  <c r="BB55" i="36" s="1"/>
  <c r="BS55" i="36" s="1"/>
  <c r="AY55" i="36" a="1"/>
  <c r="AY55" i="36" s="1"/>
  <c r="BP55" i="36" s="1"/>
  <c r="AI55" i="36" a="1"/>
  <c r="AI55" i="36" s="1"/>
  <c r="AN55" i="36" a="1"/>
  <c r="AN55" i="36" s="1"/>
  <c r="AR55" i="36" a="1"/>
  <c r="AR55" i="36" s="1"/>
  <c r="AZ55" i="36" a="1"/>
  <c r="AZ55" i="36" s="1"/>
  <c r="BQ55" i="36" s="1"/>
  <c r="BC55" i="36" a="1"/>
  <c r="BC55" i="36" s="1"/>
  <c r="BT55" i="36" s="1"/>
  <c r="AH55" i="36" a="1"/>
  <c r="AH55" i="36" s="1"/>
  <c r="AJ55" i="36" a="1"/>
  <c r="AJ55" i="36" s="1"/>
  <c r="AQ55" i="36" a="1"/>
  <c r="AQ55" i="36" s="1"/>
  <c r="AT55" i="36" a="1"/>
  <c r="AT55" i="36" s="1"/>
  <c r="AP55" i="36" a="1"/>
  <c r="AP55" i="36" s="1"/>
  <c r="BK55" i="36" s="1"/>
  <c r="AS55" i="36" a="1"/>
  <c r="AS55" i="36" s="1"/>
  <c r="AM55" i="36" a="1"/>
  <c r="AM55" i="36" s="1"/>
  <c r="BJ55" i="36" s="1"/>
  <c r="BA55" i="36" a="1"/>
  <c r="BA55" i="36" s="1"/>
  <c r="BR55" i="36" s="1"/>
  <c r="AU55" i="36" a="1"/>
  <c r="AU55" i="36" s="1"/>
  <c r="AV55" i="36" a="1"/>
  <c r="AV55" i="36" s="1"/>
  <c r="BE55" i="36" a="1"/>
  <c r="BE55" i="36" s="1"/>
  <c r="BU55" i="36" s="1"/>
  <c r="W54" i="36"/>
  <c r="V54" i="36" s="1"/>
  <c r="Y54" i="36"/>
  <c r="AA54" i="36"/>
  <c r="G44" i="34"/>
  <c r="H23" i="26"/>
  <c r="D23" i="26"/>
  <c r="C24" i="26" s="1"/>
  <c r="I22" i="29"/>
  <c r="H22" i="29"/>
  <c r="F22" i="29"/>
  <c r="T22" i="29"/>
  <c r="R23" i="29" s="1"/>
  <c r="S23" i="29" s="1"/>
  <c r="G20" i="28"/>
  <c r="F50" i="28"/>
  <c r="E50" i="28" s="1"/>
  <c r="D51" i="28" s="1" a="1"/>
  <c r="D51" i="28" s="1"/>
  <c r="H50" i="28"/>
  <c r="F176" i="28"/>
  <c r="E176" i="28" s="1"/>
  <c r="D177" i="28" s="1" a="1"/>
  <c r="D177" i="28" s="1"/>
  <c r="H176" i="28"/>
  <c r="F106" i="28"/>
  <c r="E106" i="28" s="1"/>
  <c r="D107" i="28" s="1" a="1"/>
  <c r="D107" i="28" s="1"/>
  <c r="H106" i="28"/>
  <c r="G275" i="28"/>
  <c r="F204" i="28"/>
  <c r="E204" i="28" s="1"/>
  <c r="D205" i="28" s="1" a="1"/>
  <c r="D205" i="28" s="1"/>
  <c r="H204" i="28"/>
  <c r="H246" i="28"/>
  <c r="F246" i="28"/>
  <c r="E246" i="28" s="1"/>
  <c r="D247" i="28" s="1" a="1"/>
  <c r="D247" i="28" s="1"/>
  <c r="H162" i="28"/>
  <c r="F162" i="28"/>
  <c r="E162" i="28" s="1"/>
  <c r="D163" i="28" s="1" a="1"/>
  <c r="D163" i="28" s="1"/>
  <c r="G219" i="28"/>
  <c r="G191" i="28"/>
  <c r="G121" i="28"/>
  <c r="G37" i="28"/>
  <c r="G233" i="28"/>
  <c r="H78" i="28"/>
  <c r="F78" i="28"/>
  <c r="E78" i="28" s="1"/>
  <c r="D79" i="28" s="1" a="1"/>
  <c r="D79" i="28" s="1"/>
  <c r="G65" i="28"/>
  <c r="F148" i="28"/>
  <c r="E148" i="28" s="1"/>
  <c r="D149" i="28" s="1" a="1"/>
  <c r="D149" i="28" s="1"/>
  <c r="H148" i="28"/>
  <c r="G135" i="28"/>
  <c r="G93" i="28"/>
  <c r="H261" i="28"/>
  <c r="F261" i="28"/>
  <c r="E261" i="28" s="1"/>
  <c r="D262" i="28" s="1" a="1"/>
  <c r="D262" i="28" s="1"/>
  <c r="G289" i="28"/>
  <c r="G456" i="27"/>
  <c r="H274" i="27"/>
  <c r="F274" i="27"/>
  <c r="E274" i="27" s="1"/>
  <c r="D275" i="27" s="1" a="1"/>
  <c r="D275" i="27" s="1"/>
  <c r="H372" i="27"/>
  <c r="F372" i="27"/>
  <c r="E372" i="27" s="1"/>
  <c r="D373" i="27" s="1" a="1"/>
  <c r="D373" i="27" s="1"/>
  <c r="G414" i="27"/>
  <c r="G92" i="27"/>
  <c r="H190" i="27"/>
  <c r="F190" i="27"/>
  <c r="E190" i="27" s="1"/>
  <c r="D191" i="27" s="1" a="1"/>
  <c r="D191" i="27" s="1"/>
  <c r="G540" i="27"/>
  <c r="F596" i="27"/>
  <c r="E596" i="27" s="1"/>
  <c r="D597" i="27" s="1" a="1"/>
  <c r="D597" i="27" s="1"/>
  <c r="H596" i="27"/>
  <c r="G218" i="27"/>
  <c r="G149" i="27"/>
  <c r="G20" i="27"/>
  <c r="G498" i="27"/>
  <c r="H50" i="27"/>
  <c r="F50" i="27"/>
  <c r="E50" i="27" s="1"/>
  <c r="D51" i="27" s="1" a="1"/>
  <c r="D51" i="27" s="1"/>
  <c r="H204" i="27"/>
  <c r="F204" i="27"/>
  <c r="E204" i="27" s="1"/>
  <c r="D205" i="27" s="1" a="1"/>
  <c r="D205" i="27" s="1"/>
  <c r="G442" i="27"/>
  <c r="G610" i="27"/>
  <c r="G176" i="27"/>
  <c r="H260" i="27"/>
  <c r="F260" i="27"/>
  <c r="E260" i="27" s="1"/>
  <c r="D261" i="27" s="1" a="1"/>
  <c r="D261" i="27" s="1"/>
  <c r="G638" i="27"/>
  <c r="F246" i="27"/>
  <c r="E246" i="27" s="1"/>
  <c r="D247" i="27" s="1" a="1"/>
  <c r="D247" i="27" s="1"/>
  <c r="H246" i="27"/>
  <c r="G470" i="27"/>
  <c r="G78" i="27"/>
  <c r="G302" i="27"/>
  <c r="G624" i="27"/>
  <c r="F134" i="27"/>
  <c r="E134" i="27" s="1"/>
  <c r="D135" i="27" s="1" a="1"/>
  <c r="D135" i="27" s="1"/>
  <c r="H134" i="27"/>
  <c r="F527" i="27"/>
  <c r="E527" i="27" s="1"/>
  <c r="D528" i="27" s="1" a="1"/>
  <c r="D528" i="27" s="1"/>
  <c r="H527" i="27"/>
  <c r="G345" i="27"/>
  <c r="F64" i="27"/>
  <c r="E64" i="27" s="1"/>
  <c r="D65" i="27" s="1" a="1"/>
  <c r="D65" i="27" s="1"/>
  <c r="H64" i="27"/>
  <c r="H330" i="27"/>
  <c r="F330" i="27"/>
  <c r="E330" i="27" s="1"/>
  <c r="D331" i="27" s="1" a="1"/>
  <c r="D331" i="27" s="1"/>
  <c r="G512" i="27"/>
  <c r="G162" i="27"/>
  <c r="H554" i="27"/>
  <c r="F554" i="27"/>
  <c r="E554" i="27" s="1"/>
  <c r="D555" i="27" s="1" a="1"/>
  <c r="D555" i="27" s="1"/>
  <c r="G429" i="27"/>
  <c r="G401" i="27"/>
  <c r="G358" i="27"/>
  <c r="G121" i="27"/>
  <c r="G569" i="27"/>
  <c r="G233" i="27"/>
  <c r="G36" i="27"/>
  <c r="G288" i="27"/>
  <c r="H386" i="27"/>
  <c r="F386" i="27"/>
  <c r="E386" i="27" s="1"/>
  <c r="D387" i="27" s="1" a="1"/>
  <c r="D387" i="27" s="1"/>
  <c r="H484" i="27"/>
  <c r="F484" i="27"/>
  <c r="E484" i="27" s="1"/>
  <c r="D485" i="27" s="1" a="1"/>
  <c r="D485" i="27" s="1"/>
  <c r="F316" i="27"/>
  <c r="E316" i="27" s="1"/>
  <c r="D317" i="27" s="1" a="1"/>
  <c r="D317" i="27" s="1"/>
  <c r="H316" i="27"/>
  <c r="G106" i="27"/>
  <c r="F582" i="27"/>
  <c r="E582" i="27" s="1"/>
  <c r="D583" i="27" s="1" a="1"/>
  <c r="D583" i="27" s="1"/>
  <c r="H582" i="27"/>
  <c r="BB28" i="26"/>
  <c r="AY28" i="26" s="1"/>
  <c r="O35" i="26"/>
  <c r="P35" i="26" s="1"/>
  <c r="N36" i="26" s="1" a="1"/>
  <c r="N36" i="26" s="1"/>
  <c r="AQ20" i="26"/>
  <c r="AO20" i="26" s="1"/>
  <c r="AN20" i="26" s="1"/>
  <c r="AM21" i="26" s="1" a="1"/>
  <c r="AM21" i="26" s="1"/>
  <c r="AD31" i="26"/>
  <c r="AB32" i="26" s="1" a="1"/>
  <c r="AB32" i="26" s="1"/>
  <c r="AQ43" i="26"/>
  <c r="AO43" i="26"/>
  <c r="AN43" i="26" s="1"/>
  <c r="AM44" i="26" s="1" a="1"/>
  <c r="AM44" i="26" s="1"/>
  <c r="G45" i="15"/>
  <c r="H30" i="15"/>
  <c r="F30" i="15"/>
  <c r="E30" i="15" s="1"/>
  <c r="D31" i="15" s="1" a="1"/>
  <c r="D31" i="15" s="1"/>
  <c r="G73" i="15"/>
  <c r="G88" i="15"/>
  <c r="G59" i="15"/>
  <c r="H51" i="35" l="1"/>
  <c r="E52" i="35" s="1" a="1"/>
  <c r="E52" i="35" s="1"/>
  <c r="F52" i="35" s="1" a="1"/>
  <c r="F52" i="35" s="1"/>
  <c r="M52" i="35" s="1"/>
  <c r="G52" i="35" s="1"/>
  <c r="O52" i="35" s="1"/>
  <c r="AB54" i="36"/>
  <c r="BF55" i="36"/>
  <c r="G51" i="35"/>
  <c r="O51" i="35" s="1"/>
  <c r="P51" i="35" s="1"/>
  <c r="BL55" i="36"/>
  <c r="BM55" i="36"/>
  <c r="BN55" i="36" s="1"/>
  <c r="Q51" i="35"/>
  <c r="N51" i="35"/>
  <c r="BO55" i="36"/>
  <c r="BG55" i="36"/>
  <c r="H56" i="36"/>
  <c r="E57" i="36" s="1" a="1"/>
  <c r="E57" i="36" s="1"/>
  <c r="F57" i="36" s="1" a="1"/>
  <c r="F57" i="36" s="1"/>
  <c r="F44" i="34"/>
  <c r="I44" i="34"/>
  <c r="H44" i="34"/>
  <c r="T44" i="34"/>
  <c r="R45" i="34" s="1"/>
  <c r="S45" i="34" s="1"/>
  <c r="F24" i="26"/>
  <c r="G23" i="29"/>
  <c r="H65" i="28"/>
  <c r="F65" i="28"/>
  <c r="E65" i="28" s="1"/>
  <c r="D66" i="28" s="1" a="1"/>
  <c r="D66" i="28" s="1"/>
  <c r="H275" i="28"/>
  <c r="F275" i="28"/>
  <c r="E275" i="28" s="1"/>
  <c r="D276" i="28" s="1" a="1"/>
  <c r="D276" i="28" s="1"/>
  <c r="H289" i="28"/>
  <c r="F289" i="28"/>
  <c r="E289" i="28" s="1"/>
  <c r="D290" i="28" s="1" a="1"/>
  <c r="D290" i="28" s="1"/>
  <c r="H37" i="28"/>
  <c r="F37" i="28"/>
  <c r="E37" i="28" s="1"/>
  <c r="D38" i="28" s="1" a="1"/>
  <c r="D38" i="28" s="1"/>
  <c r="G51" i="28"/>
  <c r="G149" i="28"/>
  <c r="G205" i="28"/>
  <c r="G107" i="28"/>
  <c r="F121" i="28"/>
  <c r="E121" i="28" s="1"/>
  <c r="D122" i="28" s="1" a="1"/>
  <c r="D122" i="28" s="1"/>
  <c r="H121" i="28"/>
  <c r="H93" i="28"/>
  <c r="F93" i="28"/>
  <c r="E93" i="28" s="1"/>
  <c r="D94" i="28" s="1" a="1"/>
  <c r="D94" i="28" s="1"/>
  <c r="H191" i="28"/>
  <c r="F191" i="28"/>
  <c r="E191" i="28" s="1"/>
  <c r="D192" i="28" s="1" a="1"/>
  <c r="D192" i="28" s="1"/>
  <c r="F219" i="28"/>
  <c r="E219" i="28" s="1"/>
  <c r="D220" i="28" s="1" a="1"/>
  <c r="D220" i="28" s="1"/>
  <c r="H219" i="28"/>
  <c r="G163" i="28"/>
  <c r="G247" i="28"/>
  <c r="G79" i="28"/>
  <c r="F233" i="28"/>
  <c r="E233" i="28" s="1"/>
  <c r="D234" i="28" s="1" a="1"/>
  <c r="D234" i="28" s="1"/>
  <c r="H233" i="28"/>
  <c r="G262" i="28"/>
  <c r="G177" i="28"/>
  <c r="F135" i="28"/>
  <c r="E135" i="28" s="1"/>
  <c r="D136" i="28" s="1" a="1"/>
  <c r="D136" i="28" s="1"/>
  <c r="H135" i="28"/>
  <c r="H20" i="28"/>
  <c r="F20" i="28" s="1"/>
  <c r="E20" i="28" s="1"/>
  <c r="D21" i="28" s="1" a="1"/>
  <c r="D21" i="28" s="1"/>
  <c r="H288" i="27"/>
  <c r="F288" i="27"/>
  <c r="E288" i="27" s="1"/>
  <c r="D289" i="27" s="1" a="1"/>
  <c r="D289" i="27" s="1"/>
  <c r="H610" i="27"/>
  <c r="F610" i="27"/>
  <c r="E610" i="27" s="1"/>
  <c r="D611" i="27" s="1" a="1"/>
  <c r="D611" i="27" s="1"/>
  <c r="H302" i="27"/>
  <c r="F302" i="27"/>
  <c r="E302" i="27" s="1"/>
  <c r="D303" i="27" s="1" a="1"/>
  <c r="D303" i="27" s="1"/>
  <c r="H540" i="27"/>
  <c r="F540" i="27"/>
  <c r="E540" i="27" s="1"/>
  <c r="D541" i="27" s="1" a="1"/>
  <c r="D541" i="27" s="1"/>
  <c r="H512" i="27"/>
  <c r="F512" i="27"/>
  <c r="E512" i="27" s="1"/>
  <c r="D513" i="27" s="1" a="1"/>
  <c r="D513" i="27" s="1"/>
  <c r="F78" i="27"/>
  <c r="E78" i="27" s="1"/>
  <c r="D79" i="27" s="1" a="1"/>
  <c r="D79" i="27" s="1"/>
  <c r="H78" i="27"/>
  <c r="G51" i="27"/>
  <c r="H498" i="27"/>
  <c r="F498" i="27"/>
  <c r="E498" i="27" s="1"/>
  <c r="D499" i="27" s="1" a="1"/>
  <c r="D499" i="27" s="1"/>
  <c r="H414" i="27"/>
  <c r="F414" i="27"/>
  <c r="E414" i="27" s="1"/>
  <c r="D415" i="27" s="1" a="1"/>
  <c r="D415" i="27" s="1"/>
  <c r="G485" i="27"/>
  <c r="G275" i="27"/>
  <c r="G555" i="27"/>
  <c r="H624" i="27"/>
  <c r="F624" i="27"/>
  <c r="E624" i="27" s="1"/>
  <c r="D625" i="27" s="1" a="1"/>
  <c r="D625" i="27" s="1"/>
  <c r="G191" i="27"/>
  <c r="G331" i="27"/>
  <c r="F106" i="27"/>
  <c r="E106" i="27" s="1"/>
  <c r="D107" i="27" s="1" a="1"/>
  <c r="D107" i="27" s="1"/>
  <c r="H106" i="27"/>
  <c r="G373" i="27"/>
  <c r="G261" i="27"/>
  <c r="F401" i="27"/>
  <c r="E401" i="27" s="1"/>
  <c r="D402" i="27" s="1" a="1"/>
  <c r="D402" i="27" s="1"/>
  <c r="H401" i="27"/>
  <c r="G528" i="27"/>
  <c r="H149" i="27"/>
  <c r="F149" i="27"/>
  <c r="E149" i="27" s="1"/>
  <c r="D150" i="27" s="1" a="1"/>
  <c r="D150" i="27" s="1"/>
  <c r="H36" i="27"/>
  <c r="F36" i="27"/>
  <c r="E36" i="27" s="1"/>
  <c r="D37" i="27" s="1" a="1"/>
  <c r="D37" i="27" s="1"/>
  <c r="H162" i="27"/>
  <c r="F162" i="27"/>
  <c r="E162" i="27" s="1"/>
  <c r="D163" i="27" s="1" a="1"/>
  <c r="D163" i="27" s="1"/>
  <c r="H442" i="27"/>
  <c r="F442" i="27"/>
  <c r="E442" i="27" s="1"/>
  <c r="D443" i="27" s="1" a="1"/>
  <c r="D443" i="27" s="1"/>
  <c r="F233" i="27"/>
  <c r="E233" i="27" s="1"/>
  <c r="D234" i="27" s="1" a="1"/>
  <c r="D234" i="27" s="1"/>
  <c r="H233" i="27"/>
  <c r="G583" i="27"/>
  <c r="F470" i="27"/>
  <c r="E470" i="27" s="1"/>
  <c r="D471" i="27" s="1" a="1"/>
  <c r="D471" i="27" s="1"/>
  <c r="H470" i="27"/>
  <c r="H121" i="27"/>
  <c r="F121" i="27"/>
  <c r="E121" i="27" s="1"/>
  <c r="D122" i="27" s="1" a="1"/>
  <c r="D122" i="27" s="1"/>
  <c r="G65" i="27"/>
  <c r="G317" i="27"/>
  <c r="H638" i="27"/>
  <c r="F638" i="27"/>
  <c r="E638" i="27" s="1"/>
  <c r="D639" i="27" s="1" a="1"/>
  <c r="D639" i="27" s="1"/>
  <c r="H20" i="27"/>
  <c r="F20" i="27"/>
  <c r="E20" i="27" s="1"/>
  <c r="D21" i="27" s="1" a="1"/>
  <c r="D21" i="27" s="1"/>
  <c r="G387" i="27"/>
  <c r="F218" i="27"/>
  <c r="E218" i="27" s="1"/>
  <c r="D219" i="27" s="1" a="1"/>
  <c r="D219" i="27" s="1"/>
  <c r="H218" i="27"/>
  <c r="G597" i="27"/>
  <c r="G205" i="27"/>
  <c r="H569" i="27"/>
  <c r="F569" i="27"/>
  <c r="E569" i="27" s="1"/>
  <c r="D570" i="27" s="1" a="1"/>
  <c r="D570" i="27" s="1"/>
  <c r="H92" i="27"/>
  <c r="F92" i="27"/>
  <c r="E92" i="27" s="1"/>
  <c r="D93" i="27" s="1" a="1"/>
  <c r="D93" i="27" s="1"/>
  <c r="G247" i="27"/>
  <c r="H358" i="27"/>
  <c r="F358" i="27"/>
  <c r="E358" i="27" s="1"/>
  <c r="D359" i="27" s="1" a="1"/>
  <c r="D359" i="27" s="1"/>
  <c r="F345" i="27"/>
  <c r="E345" i="27" s="1"/>
  <c r="D346" i="27" s="1" a="1"/>
  <c r="D346" i="27" s="1"/>
  <c r="H345" i="27"/>
  <c r="F429" i="27"/>
  <c r="E429" i="27" s="1"/>
  <c r="D430" i="27" s="1" a="1"/>
  <c r="D430" i="27" s="1"/>
  <c r="H429" i="27"/>
  <c r="G135" i="27"/>
  <c r="H176" i="27"/>
  <c r="F176" i="27"/>
  <c r="E176" i="27" s="1"/>
  <c r="D177" i="27" s="1" a="1"/>
  <c r="D177" i="27" s="1"/>
  <c r="F456" i="27"/>
  <c r="E456" i="27" s="1"/>
  <c r="D457" i="27" s="1" a="1"/>
  <c r="D457" i="27" s="1"/>
  <c r="H456" i="27"/>
  <c r="BA28" i="26"/>
  <c r="BB29" i="26" s="1"/>
  <c r="AY29" i="26" s="1"/>
  <c r="O36" i="26"/>
  <c r="P36" i="26" s="1"/>
  <c r="N37" i="26" s="1" a="1"/>
  <c r="N37" i="26" s="1"/>
  <c r="AP21" i="26"/>
  <c r="AP44" i="26"/>
  <c r="AC32" i="26"/>
  <c r="F59" i="15"/>
  <c r="E59" i="15" s="1"/>
  <c r="D60" i="15" s="1" a="1"/>
  <c r="D60" i="15" s="1"/>
  <c r="H59" i="15"/>
  <c r="H88" i="15"/>
  <c r="F88" i="15"/>
  <c r="E88" i="15" s="1"/>
  <c r="D89" i="15" s="1" a="1"/>
  <c r="D89" i="15" s="1"/>
  <c r="G31" i="15"/>
  <c r="H73" i="15"/>
  <c r="F73" i="15"/>
  <c r="E73" i="15" s="1"/>
  <c r="D74" i="15" s="1" a="1"/>
  <c r="D74" i="15" s="1"/>
  <c r="H45" i="15"/>
  <c r="F45" i="15"/>
  <c r="E45" i="15" s="1"/>
  <c r="D46" i="15" s="1" a="1"/>
  <c r="D46" i="15" s="1"/>
  <c r="W55" i="36" l="1"/>
  <c r="V55" i="36" s="1"/>
  <c r="Z55" i="36"/>
  <c r="X55" i="36" s="1"/>
  <c r="H52" i="35"/>
  <c r="E53" i="35" s="1" a="1"/>
  <c r="E53" i="35" s="1"/>
  <c r="F53" i="35" s="1" a="1"/>
  <c r="F53" i="35" s="1"/>
  <c r="M53" i="35" s="1"/>
  <c r="I53" i="35" s="1"/>
  <c r="P52" i="35"/>
  <c r="Q52" i="35"/>
  <c r="N52" i="35"/>
  <c r="M57" i="36"/>
  <c r="I57" i="36" s="1"/>
  <c r="I52" i="35"/>
  <c r="G56" i="36"/>
  <c r="O56" i="36" s="1"/>
  <c r="AA55" i="36"/>
  <c r="Y55" i="36"/>
  <c r="AB55" i="36" s="1"/>
  <c r="G45" i="34"/>
  <c r="G24" i="26"/>
  <c r="E24" i="26" s="1"/>
  <c r="I23" i="29"/>
  <c r="H23" i="29"/>
  <c r="F23" i="29"/>
  <c r="T23" i="29"/>
  <c r="R24" i="29" s="1"/>
  <c r="S24" i="29" s="1"/>
  <c r="G21" i="28"/>
  <c r="F79" i="28"/>
  <c r="E79" i="28" s="1"/>
  <c r="D80" i="28" s="1" a="1"/>
  <c r="D80" i="28" s="1"/>
  <c r="H79" i="28"/>
  <c r="H149" i="28"/>
  <c r="F149" i="28"/>
  <c r="E149" i="28" s="1"/>
  <c r="D150" i="28" s="1" a="1"/>
  <c r="D150" i="28" s="1"/>
  <c r="H51" i="28"/>
  <c r="F51" i="28"/>
  <c r="E51" i="28" s="1"/>
  <c r="D52" i="28" s="1" a="1"/>
  <c r="D52" i="28" s="1"/>
  <c r="G192" i="28"/>
  <c r="F107" i="28"/>
  <c r="E107" i="28" s="1"/>
  <c r="D108" i="28" s="1" a="1"/>
  <c r="D108" i="28" s="1"/>
  <c r="H107" i="28"/>
  <c r="H247" i="28"/>
  <c r="F247" i="28"/>
  <c r="E247" i="28" s="1"/>
  <c r="D248" i="28" s="1" a="1"/>
  <c r="D248" i="28" s="1"/>
  <c r="F163" i="28"/>
  <c r="E163" i="28" s="1"/>
  <c r="D164" i="28" s="1" a="1"/>
  <c r="D164" i="28" s="1"/>
  <c r="H163" i="28"/>
  <c r="G38" i="28"/>
  <c r="G290" i="28"/>
  <c r="G94" i="28"/>
  <c r="H262" i="28"/>
  <c r="F262" i="28"/>
  <c r="E262" i="28" s="1"/>
  <c r="D263" i="28" s="1" a="1"/>
  <c r="D263" i="28" s="1"/>
  <c r="G66" i="28"/>
  <c r="G234" i="28"/>
  <c r="F205" i="28"/>
  <c r="E205" i="28" s="1"/>
  <c r="D206" i="28" s="1" a="1"/>
  <c r="D206" i="28" s="1"/>
  <c r="H205" i="28"/>
  <c r="G220" i="28"/>
  <c r="G136" i="28"/>
  <c r="H177" i="28"/>
  <c r="F177" i="28"/>
  <c r="E177" i="28" s="1"/>
  <c r="D178" i="28" s="1" a="1"/>
  <c r="D178" i="28" s="1"/>
  <c r="G276" i="28"/>
  <c r="G122" i="28"/>
  <c r="G359" i="27"/>
  <c r="G163" i="27"/>
  <c r="G37" i="27"/>
  <c r="G570" i="27"/>
  <c r="G457" i="27"/>
  <c r="G177" i="27"/>
  <c r="G122" i="27"/>
  <c r="G541" i="27"/>
  <c r="G21" i="27"/>
  <c r="G107" i="27"/>
  <c r="H247" i="27"/>
  <c r="F247" i="27"/>
  <c r="E247" i="27" s="1"/>
  <c r="D248" i="27" s="1" a="1"/>
  <c r="D248" i="27" s="1"/>
  <c r="H331" i="27"/>
  <c r="F331" i="27"/>
  <c r="E331" i="27" s="1"/>
  <c r="D332" i="27" s="1" a="1"/>
  <c r="D332" i="27" s="1"/>
  <c r="G79" i="27"/>
  <c r="G625" i="27"/>
  <c r="H65" i="27"/>
  <c r="F65" i="27"/>
  <c r="E65" i="27" s="1"/>
  <c r="D66" i="27" s="1" a="1"/>
  <c r="D66" i="27" s="1"/>
  <c r="H205" i="27"/>
  <c r="F205" i="27"/>
  <c r="E205" i="27" s="1"/>
  <c r="D206" i="27" s="1" a="1"/>
  <c r="D206" i="27" s="1"/>
  <c r="H555" i="27"/>
  <c r="F555" i="27"/>
  <c r="E555" i="27" s="1"/>
  <c r="D556" i="27" s="1" a="1"/>
  <c r="D556" i="27" s="1"/>
  <c r="F597" i="27"/>
  <c r="E597" i="27" s="1"/>
  <c r="D598" i="27" s="1" a="1"/>
  <c r="D598" i="27" s="1"/>
  <c r="H597" i="27"/>
  <c r="G402" i="27"/>
  <c r="H261" i="27"/>
  <c r="F261" i="27"/>
  <c r="E261" i="27" s="1"/>
  <c r="D262" i="27" s="1" a="1"/>
  <c r="D262" i="27" s="1"/>
  <c r="G430" i="27"/>
  <c r="G219" i="27"/>
  <c r="H583" i="27"/>
  <c r="F583" i="27"/>
  <c r="E583" i="27" s="1"/>
  <c r="D584" i="27" s="1" a="1"/>
  <c r="D584" i="27" s="1"/>
  <c r="G443" i="27"/>
  <c r="G639" i="27"/>
  <c r="H317" i="27"/>
  <c r="F317" i="27"/>
  <c r="E317" i="27" s="1"/>
  <c r="D318" i="27" s="1" a="1"/>
  <c r="D318" i="27" s="1"/>
  <c r="H191" i="27"/>
  <c r="F191" i="27"/>
  <c r="E191" i="27" s="1"/>
  <c r="D192" i="27" s="1" a="1"/>
  <c r="D192" i="27" s="1"/>
  <c r="G513" i="27"/>
  <c r="H528" i="27"/>
  <c r="F528" i="27"/>
  <c r="E528" i="27" s="1"/>
  <c r="D529" i="27" s="1" a="1"/>
  <c r="D529" i="27" s="1"/>
  <c r="G303" i="27"/>
  <c r="H135" i="27"/>
  <c r="F135" i="27"/>
  <c r="E135" i="27" s="1"/>
  <c r="D136" i="27" s="1" a="1"/>
  <c r="D136" i="27" s="1"/>
  <c r="F275" i="27"/>
  <c r="E275" i="27" s="1"/>
  <c r="D276" i="27" s="1" a="1"/>
  <c r="D276" i="27" s="1"/>
  <c r="H275" i="27"/>
  <c r="H485" i="27"/>
  <c r="F485" i="27"/>
  <c r="E485" i="27" s="1"/>
  <c r="D486" i="27" s="1" a="1"/>
  <c r="D486" i="27" s="1"/>
  <c r="F373" i="27"/>
  <c r="E373" i="27" s="1"/>
  <c r="D374" i="27" s="1" a="1"/>
  <c r="D374" i="27" s="1"/>
  <c r="H373" i="27"/>
  <c r="G415" i="27"/>
  <c r="G289" i="27"/>
  <c r="G499" i="27"/>
  <c r="H51" i="27"/>
  <c r="F51" i="27"/>
  <c r="E51" i="27" s="1"/>
  <c r="D52" i="27" s="1" a="1"/>
  <c r="D52" i="27" s="1"/>
  <c r="G93" i="27"/>
  <c r="G150" i="27"/>
  <c r="G471" i="27"/>
  <c r="G611" i="27"/>
  <c r="G346" i="27"/>
  <c r="F387" i="27"/>
  <c r="E387" i="27" s="1"/>
  <c r="D388" i="27" s="1" a="1"/>
  <c r="D388" i="27" s="1"/>
  <c r="H387" i="27"/>
  <c r="G234" i="27"/>
  <c r="BA29" i="26"/>
  <c r="BB30" i="26" s="1"/>
  <c r="AY30" i="26" s="1"/>
  <c r="O37" i="26"/>
  <c r="AQ44" i="26"/>
  <c r="AO44" i="26"/>
  <c r="AN44" i="26" s="1"/>
  <c r="AM45" i="26" s="1" a="1"/>
  <c r="AM45" i="26" s="1"/>
  <c r="AD32" i="26"/>
  <c r="AB33" i="26" s="1" a="1"/>
  <c r="AB33" i="26" s="1"/>
  <c r="AQ21" i="26"/>
  <c r="AO21" i="26" s="1"/>
  <c r="AN21" i="26" s="1"/>
  <c r="AM22" i="26" s="1" a="1"/>
  <c r="AM22" i="26" s="1"/>
  <c r="G74" i="15"/>
  <c r="G46" i="15"/>
  <c r="G89" i="15"/>
  <c r="F31" i="15"/>
  <c r="E31" i="15" s="1"/>
  <c r="D32" i="15" s="1" a="1"/>
  <c r="D32" i="15" s="1"/>
  <c r="H31" i="15"/>
  <c r="G60" i="15"/>
  <c r="H53" i="35" l="1"/>
  <c r="E54" i="35" s="1" a="1"/>
  <c r="E54" i="35" s="1"/>
  <c r="F54" i="35" s="1" a="1"/>
  <c r="F54" i="35" s="1"/>
  <c r="M54" i="35" s="1"/>
  <c r="G54" i="35" s="1"/>
  <c r="O54" i="35" s="1"/>
  <c r="G53" i="35"/>
  <c r="O53" i="35" s="1"/>
  <c r="N53" i="35" s="1"/>
  <c r="N56" i="36"/>
  <c r="P56" i="36"/>
  <c r="T56" i="36"/>
  <c r="Q56" i="36"/>
  <c r="H57" i="36"/>
  <c r="E58" i="36" s="1" a="1"/>
  <c r="E58" i="36" s="1"/>
  <c r="F58" i="36" s="1" a="1"/>
  <c r="F58" i="36" s="1"/>
  <c r="G57" i="36"/>
  <c r="O57" i="36" s="1"/>
  <c r="T45" i="34"/>
  <c r="R46" i="34" s="1"/>
  <c r="I45" i="34"/>
  <c r="H45" i="34"/>
  <c r="F45" i="34"/>
  <c r="H24" i="26"/>
  <c r="D24" i="26"/>
  <c r="C25" i="26" s="1"/>
  <c r="G24" i="29"/>
  <c r="G164" i="28"/>
  <c r="G248" i="28"/>
  <c r="H234" i="28"/>
  <c r="F234" i="28"/>
  <c r="E234" i="28" s="1"/>
  <c r="D235" i="28" s="1" a="1"/>
  <c r="D235" i="28" s="1"/>
  <c r="F66" i="28"/>
  <c r="E66" i="28" s="1"/>
  <c r="D67" i="28" s="1" a="1"/>
  <c r="D67" i="28" s="1"/>
  <c r="H66" i="28"/>
  <c r="G52" i="28"/>
  <c r="F276" i="28"/>
  <c r="E276" i="28" s="1"/>
  <c r="D277" i="28" s="1" a="1"/>
  <c r="D277" i="28" s="1"/>
  <c r="H276" i="28"/>
  <c r="H94" i="28"/>
  <c r="F94" i="28"/>
  <c r="E94" i="28" s="1"/>
  <c r="D95" i="28" s="1" a="1"/>
  <c r="D95" i="28" s="1"/>
  <c r="F290" i="28"/>
  <c r="E290" i="28" s="1"/>
  <c r="D291" i="28" s="1" a="1"/>
  <c r="D291" i="28" s="1"/>
  <c r="H290" i="28"/>
  <c r="G80" i="28"/>
  <c r="H220" i="28"/>
  <c r="F220" i="28"/>
  <c r="E220" i="28" s="1"/>
  <c r="D221" i="28" s="1" a="1"/>
  <c r="D221" i="28" s="1"/>
  <c r="G206" i="28"/>
  <c r="G108" i="28"/>
  <c r="F192" i="28"/>
  <c r="E192" i="28" s="1"/>
  <c r="D193" i="28" s="1" a="1"/>
  <c r="D193" i="28" s="1"/>
  <c r="H192" i="28"/>
  <c r="G263" i="28"/>
  <c r="H122" i="28"/>
  <c r="F122" i="28"/>
  <c r="E122" i="28" s="1"/>
  <c r="D123" i="28" s="1" a="1"/>
  <c r="D123" i="28" s="1"/>
  <c r="G150" i="28"/>
  <c r="G178" i="28"/>
  <c r="F38" i="28"/>
  <c r="E38" i="28" s="1"/>
  <c r="D39" i="28" s="1" a="1"/>
  <c r="D39" i="28" s="1"/>
  <c r="H38" i="28"/>
  <c r="H21" i="28"/>
  <c r="F21" i="28" s="1"/>
  <c r="E21" i="28" s="1"/>
  <c r="D22" i="28" s="1" a="1"/>
  <c r="D22" i="28" s="1"/>
  <c r="H136" i="28"/>
  <c r="F136" i="28"/>
  <c r="E136" i="28" s="1"/>
  <c r="D137" i="28" s="1" a="1"/>
  <c r="D137" i="28" s="1"/>
  <c r="H443" i="27"/>
  <c r="F443" i="27"/>
  <c r="E443" i="27" s="1"/>
  <c r="D444" i="27" s="1" a="1"/>
  <c r="D444" i="27" s="1"/>
  <c r="G66" i="27"/>
  <c r="H219" i="27"/>
  <c r="F219" i="27"/>
  <c r="E219" i="27" s="1"/>
  <c r="D220" i="27" s="1" a="1"/>
  <c r="D220" i="27" s="1"/>
  <c r="H303" i="27"/>
  <c r="F303" i="27"/>
  <c r="E303" i="27" s="1"/>
  <c r="D304" i="27" s="1" a="1"/>
  <c r="D304" i="27" s="1"/>
  <c r="F499" i="27"/>
  <c r="E499" i="27" s="1"/>
  <c r="D500" i="27" s="1" a="1"/>
  <c r="D500" i="27" s="1"/>
  <c r="H499" i="27"/>
  <c r="G332" i="27"/>
  <c r="H570" i="27"/>
  <c r="F570" i="27"/>
  <c r="E570" i="27" s="1"/>
  <c r="D571" i="27" s="1" a="1"/>
  <c r="D571" i="27" s="1"/>
  <c r="G276" i="27"/>
  <c r="H93" i="27"/>
  <c r="F93" i="27"/>
  <c r="E93" i="27" s="1"/>
  <c r="D94" i="27" s="1" a="1"/>
  <c r="D94" i="27" s="1"/>
  <c r="F122" i="27"/>
  <c r="E122" i="27" s="1"/>
  <c r="D123" i="27" s="1" a="1"/>
  <c r="D123" i="27" s="1"/>
  <c r="H122" i="27"/>
  <c r="G52" i="27"/>
  <c r="H177" i="27"/>
  <c r="F177" i="27"/>
  <c r="E177" i="27" s="1"/>
  <c r="D178" i="27" s="1" a="1"/>
  <c r="D178" i="27" s="1"/>
  <c r="G262" i="27"/>
  <c r="H289" i="27"/>
  <c r="F289" i="27"/>
  <c r="E289" i="27" s="1"/>
  <c r="D290" i="27" s="1" a="1"/>
  <c r="D290" i="27" s="1"/>
  <c r="G248" i="27"/>
  <c r="F415" i="27"/>
  <c r="E415" i="27" s="1"/>
  <c r="D416" i="27" s="1" a="1"/>
  <c r="D416" i="27" s="1"/>
  <c r="H415" i="27"/>
  <c r="G374" i="27"/>
  <c r="G598" i="27"/>
  <c r="H107" i="27"/>
  <c r="F107" i="27"/>
  <c r="E107" i="27" s="1"/>
  <c r="D108" i="27" s="1" a="1"/>
  <c r="D108" i="27" s="1"/>
  <c r="F163" i="27"/>
  <c r="E163" i="27" s="1"/>
  <c r="D164" i="27" s="1" a="1"/>
  <c r="D164" i="27" s="1"/>
  <c r="H163" i="27"/>
  <c r="G206" i="27"/>
  <c r="F541" i="27"/>
  <c r="E541" i="27" s="1"/>
  <c r="D542" i="27" s="1" a="1"/>
  <c r="D542" i="27" s="1"/>
  <c r="H541" i="27"/>
  <c r="G136" i="27"/>
  <c r="F625" i="27"/>
  <c r="E625" i="27" s="1"/>
  <c r="D626" i="27" s="1" a="1"/>
  <c r="D626" i="27" s="1"/>
  <c r="H625" i="27"/>
  <c r="G529" i="27"/>
  <c r="H79" i="27"/>
  <c r="F79" i="27"/>
  <c r="E79" i="27" s="1"/>
  <c r="D80" i="27" s="1" a="1"/>
  <c r="D80" i="27" s="1"/>
  <c r="H513" i="27"/>
  <c r="F513" i="27"/>
  <c r="E513" i="27" s="1"/>
  <c r="D514" i="27" s="1" a="1"/>
  <c r="D514" i="27" s="1"/>
  <c r="G192" i="27"/>
  <c r="H346" i="27"/>
  <c r="F346" i="27"/>
  <c r="E346" i="27" s="1"/>
  <c r="D347" i="27" s="1" a="1"/>
  <c r="D347" i="27" s="1"/>
  <c r="F37" i="27"/>
  <c r="E37" i="27" s="1"/>
  <c r="D38" i="27" s="1" a="1"/>
  <c r="D38" i="27" s="1"/>
  <c r="H37" i="27"/>
  <c r="G486" i="27"/>
  <c r="G556" i="27"/>
  <c r="H150" i="27"/>
  <c r="F150" i="27"/>
  <c r="E150" i="27" s="1"/>
  <c r="D151" i="27" s="1" a="1"/>
  <c r="D151" i="27" s="1"/>
  <c r="G584" i="27"/>
  <c r="F234" i="27"/>
  <c r="E234" i="27" s="1"/>
  <c r="D235" i="27" s="1" a="1"/>
  <c r="D235" i="27" s="1"/>
  <c r="H234" i="27"/>
  <c r="F430" i="27"/>
  <c r="E430" i="27" s="1"/>
  <c r="D431" i="27" s="1" a="1"/>
  <c r="D431" i="27" s="1"/>
  <c r="H430" i="27"/>
  <c r="H457" i="27"/>
  <c r="F457" i="27"/>
  <c r="E457" i="27" s="1"/>
  <c r="D458" i="27" s="1" a="1"/>
  <c r="D458" i="27" s="1"/>
  <c r="G388" i="27"/>
  <c r="H402" i="27"/>
  <c r="F402" i="27"/>
  <c r="E402" i="27" s="1"/>
  <c r="D403" i="27" s="1" a="1"/>
  <c r="D403" i="27" s="1"/>
  <c r="G318" i="27"/>
  <c r="F611" i="27"/>
  <c r="E611" i="27" s="1"/>
  <c r="D612" i="27" s="1" a="1"/>
  <c r="D612" i="27" s="1"/>
  <c r="H611" i="27"/>
  <c r="H471" i="27"/>
  <c r="F471" i="27"/>
  <c r="E471" i="27" s="1"/>
  <c r="D472" i="27" s="1" a="1"/>
  <c r="D472" i="27" s="1"/>
  <c r="F639" i="27"/>
  <c r="E639" i="27" s="1"/>
  <c r="D640" i="27" s="1" a="1"/>
  <c r="D640" i="27" s="1"/>
  <c r="H639" i="27"/>
  <c r="H21" i="27"/>
  <c r="F21" i="27"/>
  <c r="E21" i="27" s="1"/>
  <c r="D22" i="27" s="1" a="1"/>
  <c r="D22" i="27" s="1"/>
  <c r="F359" i="27"/>
  <c r="E359" i="27" s="1"/>
  <c r="D360" i="27" s="1" a="1"/>
  <c r="D360" i="27" s="1"/>
  <c r="H359" i="27"/>
  <c r="P37" i="26"/>
  <c r="N38" i="26" s="1" a="1"/>
  <c r="N38" i="26" s="1"/>
  <c r="AP22" i="26"/>
  <c r="AP45" i="26"/>
  <c r="AC33" i="26"/>
  <c r="AD33" i="26" s="1"/>
  <c r="AB34" i="26" s="1" a="1"/>
  <c r="AB34" i="26" s="1"/>
  <c r="G32" i="15"/>
  <c r="F46" i="15"/>
  <c r="E46" i="15" s="1"/>
  <c r="D47" i="15" s="1" a="1"/>
  <c r="D47" i="15" s="1"/>
  <c r="H46" i="15"/>
  <c r="H60" i="15"/>
  <c r="F60" i="15"/>
  <c r="E60" i="15" s="1"/>
  <c r="D61" i="15" s="1" a="1"/>
  <c r="D61" i="15" s="1"/>
  <c r="F89" i="15"/>
  <c r="E89" i="15" s="1"/>
  <c r="D90" i="15" s="1" a="1"/>
  <c r="D90" i="15" s="1"/>
  <c r="H89" i="15"/>
  <c r="F74" i="15"/>
  <c r="E74" i="15" s="1"/>
  <c r="D75" i="15" s="1" a="1"/>
  <c r="D75" i="15" s="1"/>
  <c r="H74" i="15"/>
  <c r="P53" i="35" l="1"/>
  <c r="Q53" i="35"/>
  <c r="H54" i="35"/>
  <c r="E55" i="35" s="1" a="1"/>
  <c r="E55" i="35" s="1"/>
  <c r="F55" i="35" s="1" a="1"/>
  <c r="F55" i="35" s="1"/>
  <c r="M55" i="35" s="1"/>
  <c r="G55" i="35" s="1"/>
  <c r="O55" i="35" s="1"/>
  <c r="N54" i="35"/>
  <c r="P54" i="35"/>
  <c r="Q54" i="35"/>
  <c r="S46" i="34"/>
  <c r="G46" i="34" s="1"/>
  <c r="I54" i="35"/>
  <c r="M58" i="36"/>
  <c r="I58" i="36" s="1"/>
  <c r="N57" i="36"/>
  <c r="T57" i="36"/>
  <c r="Q57" i="36"/>
  <c r="P57" i="36"/>
  <c r="AC56" i="36"/>
  <c r="AD56" i="36" s="1"/>
  <c r="AE56" i="36" s="1"/>
  <c r="AF56" i="36" s="1"/>
  <c r="AT56" i="36" s="1" a="1"/>
  <c r="AT56" i="36" s="1"/>
  <c r="BD56" i="36" a="1"/>
  <c r="BD56" i="36" s="1"/>
  <c r="S56" i="36"/>
  <c r="AO56" i="36" a="1"/>
  <c r="AO56" i="36" s="1"/>
  <c r="AV56" i="36" a="1"/>
  <c r="AV56" i="36" s="1"/>
  <c r="AS56" i="36" a="1"/>
  <c r="AS56" i="36" s="1"/>
  <c r="AK56" i="36" a="1"/>
  <c r="AK56" i="36" s="1"/>
  <c r="BH56" i="36" s="1"/>
  <c r="AX56" i="36" a="1"/>
  <c r="AX56" i="36" s="1"/>
  <c r="BA56" i="36" a="1"/>
  <c r="BA56" i="36" s="1"/>
  <c r="BR56" i="36" s="1"/>
  <c r="AY56" i="36" a="1"/>
  <c r="AY56" i="36" s="1"/>
  <c r="BP56" i="36" s="1"/>
  <c r="AR56" i="36" a="1"/>
  <c r="AR56" i="36" s="1"/>
  <c r="AP56" i="36" a="1"/>
  <c r="AP56" i="36" s="1"/>
  <c r="BK56" i="36" s="1"/>
  <c r="AL56" i="36" a="1"/>
  <c r="AL56" i="36" s="1"/>
  <c r="BI56" i="36" s="1"/>
  <c r="AJ56" i="36" a="1"/>
  <c r="AJ56" i="36" s="1"/>
  <c r="AM56" i="36" a="1"/>
  <c r="AM56" i="36" s="1"/>
  <c r="BE56" i="36" a="1"/>
  <c r="BE56" i="36" s="1"/>
  <c r="AG56" i="36" a="1"/>
  <c r="AG56" i="36" s="1"/>
  <c r="AN56" i="36" a="1"/>
  <c r="AN56" i="36" s="1"/>
  <c r="BB56" i="36" a="1"/>
  <c r="BB56" i="36" s="1"/>
  <c r="BS56" i="36" s="1"/>
  <c r="AU56" i="36" a="1"/>
  <c r="AU56" i="36" s="1"/>
  <c r="AH56" i="36" a="1"/>
  <c r="AH56" i="36" s="1"/>
  <c r="AW56" i="36" a="1"/>
  <c r="AW56" i="36" s="1"/>
  <c r="AQ56" i="36" a="1"/>
  <c r="AQ56" i="36" s="1"/>
  <c r="BL56" i="36" s="1"/>
  <c r="AZ56" i="36" a="1"/>
  <c r="AZ56" i="36" s="1"/>
  <c r="BQ56" i="36" s="1"/>
  <c r="AI56" i="36" a="1"/>
  <c r="AI56" i="36" s="1"/>
  <c r="BC56" i="36" a="1"/>
  <c r="BC56" i="36" s="1"/>
  <c r="BT56" i="36" s="1"/>
  <c r="T46" i="34"/>
  <c r="R47" i="34" s="1"/>
  <c r="S47" i="34" s="1"/>
  <c r="F25" i="26"/>
  <c r="H24" i="29"/>
  <c r="I24" i="29"/>
  <c r="F24" i="29"/>
  <c r="T24" i="29"/>
  <c r="R25" i="29" s="1"/>
  <c r="S25" i="29" s="1"/>
  <c r="G22" i="28"/>
  <c r="F150" i="28"/>
  <c r="E150" i="28" s="1"/>
  <c r="D151" i="28" s="1" a="1"/>
  <c r="D151" i="28" s="1"/>
  <c r="H150" i="28"/>
  <c r="G291" i="28"/>
  <c r="G123" i="28"/>
  <c r="G95" i="28"/>
  <c r="F263" i="28"/>
  <c r="E263" i="28" s="1"/>
  <c r="D264" i="28" s="1" a="1"/>
  <c r="D264" i="28" s="1"/>
  <c r="H263" i="28"/>
  <c r="G193" i="28"/>
  <c r="G137" i="28"/>
  <c r="H108" i="28"/>
  <c r="F108" i="28"/>
  <c r="E108" i="28" s="1"/>
  <c r="D109" i="28" s="1" a="1"/>
  <c r="D109" i="28" s="1"/>
  <c r="G67" i="28"/>
  <c r="G235" i="28"/>
  <c r="G39" i="28"/>
  <c r="G277" i="28"/>
  <c r="H52" i="28"/>
  <c r="F52" i="28"/>
  <c r="E52" i="28" s="1"/>
  <c r="D53" i="28" s="1" a="1"/>
  <c r="D53" i="28" s="1"/>
  <c r="H206" i="28"/>
  <c r="F206" i="28"/>
  <c r="E206" i="28" s="1"/>
  <c r="D207" i="28" s="1" a="1"/>
  <c r="D207" i="28" s="1"/>
  <c r="G221" i="28"/>
  <c r="F248" i="28"/>
  <c r="E248" i="28" s="1"/>
  <c r="D249" i="28" s="1" a="1"/>
  <c r="D249" i="28" s="1"/>
  <c r="H248" i="28"/>
  <c r="H178" i="28"/>
  <c r="F178" i="28"/>
  <c r="E178" i="28" s="1"/>
  <c r="D179" i="28" s="1" a="1"/>
  <c r="D179" i="28" s="1"/>
  <c r="H80" i="28"/>
  <c r="F80" i="28"/>
  <c r="E80" i="28" s="1"/>
  <c r="D81" i="28" s="1" a="1"/>
  <c r="D81" i="28" s="1"/>
  <c r="F164" i="28"/>
  <c r="E164" i="28" s="1"/>
  <c r="D165" i="28" s="1" a="1"/>
  <c r="D165" i="28" s="1"/>
  <c r="H164" i="28"/>
  <c r="F318" i="27"/>
  <c r="E318" i="27" s="1"/>
  <c r="D319" i="27" s="1" a="1"/>
  <c r="D319" i="27" s="1"/>
  <c r="H318" i="27"/>
  <c r="G403" i="27"/>
  <c r="H486" i="27"/>
  <c r="F486" i="27"/>
  <c r="E486" i="27" s="1"/>
  <c r="D487" i="27" s="1" a="1"/>
  <c r="D487" i="27" s="1"/>
  <c r="G290" i="27"/>
  <c r="H388" i="27"/>
  <c r="F388" i="27"/>
  <c r="E388" i="27" s="1"/>
  <c r="D389" i="27" s="1" a="1"/>
  <c r="D389" i="27" s="1"/>
  <c r="G22" i="27"/>
  <c r="G431" i="27"/>
  <c r="G220" i="27"/>
  <c r="G472" i="27"/>
  <c r="G80" i="27"/>
  <c r="G626" i="27"/>
  <c r="F276" i="27"/>
  <c r="E276" i="27" s="1"/>
  <c r="D277" i="27" s="1" a="1"/>
  <c r="D277" i="27" s="1"/>
  <c r="H276" i="27"/>
  <c r="G542" i="27"/>
  <c r="H332" i="27"/>
  <c r="F332" i="27"/>
  <c r="E332" i="27" s="1"/>
  <c r="D333" i="27" s="1" a="1"/>
  <c r="D333" i="27" s="1"/>
  <c r="G360" i="27"/>
  <c r="F206" i="27"/>
  <c r="E206" i="27" s="1"/>
  <c r="D207" i="27" s="1" a="1"/>
  <c r="D207" i="27" s="1"/>
  <c r="H206" i="27"/>
  <c r="G304" i="27"/>
  <c r="G514" i="27"/>
  <c r="H52" i="27"/>
  <c r="F52" i="27"/>
  <c r="E52" i="27" s="1"/>
  <c r="D53" i="27" s="1" a="1"/>
  <c r="D53" i="27" s="1"/>
  <c r="H598" i="27"/>
  <c r="F598" i="27"/>
  <c r="E598" i="27" s="1"/>
  <c r="D599" i="27" s="1" a="1"/>
  <c r="D599" i="27" s="1"/>
  <c r="H66" i="27"/>
  <c r="F66" i="27"/>
  <c r="E66" i="27" s="1"/>
  <c r="D67" i="27" s="1" a="1"/>
  <c r="D67" i="27" s="1"/>
  <c r="H556" i="27"/>
  <c r="F556" i="27"/>
  <c r="E556" i="27" s="1"/>
  <c r="D557" i="27" s="1" a="1"/>
  <c r="D557" i="27" s="1"/>
  <c r="G571" i="27"/>
  <c r="H136" i="27"/>
  <c r="F136" i="27"/>
  <c r="E136" i="27" s="1"/>
  <c r="D137" i="27" s="1" a="1"/>
  <c r="D137" i="27" s="1"/>
  <c r="G38" i="27"/>
  <c r="G458" i="27"/>
  <c r="H262" i="27"/>
  <c r="F262" i="27"/>
  <c r="E262" i="27" s="1"/>
  <c r="D263" i="27" s="1" a="1"/>
  <c r="D263" i="27" s="1"/>
  <c r="G178" i="27"/>
  <c r="H192" i="27"/>
  <c r="F192" i="27"/>
  <c r="E192" i="27" s="1"/>
  <c r="D193" i="27" s="1" a="1"/>
  <c r="D193" i="27" s="1"/>
  <c r="G640" i="27"/>
  <c r="H584" i="27"/>
  <c r="F584" i="27"/>
  <c r="E584" i="27" s="1"/>
  <c r="D585" i="27" s="1" a="1"/>
  <c r="D585" i="27" s="1"/>
  <c r="G151" i="27"/>
  <c r="G94" i="27"/>
  <c r="G444" i="27"/>
  <c r="G416" i="27"/>
  <c r="F248" i="27"/>
  <c r="E248" i="27" s="1"/>
  <c r="D249" i="27" s="1" a="1"/>
  <c r="D249" i="27" s="1"/>
  <c r="H248" i="27"/>
  <c r="G347" i="27"/>
  <c r="G500" i="27"/>
  <c r="G164" i="27"/>
  <c r="G108" i="27"/>
  <c r="G235" i="27"/>
  <c r="G123" i="27"/>
  <c r="G612" i="27"/>
  <c r="H529" i="27"/>
  <c r="F529" i="27"/>
  <c r="E529" i="27" s="1"/>
  <c r="D530" i="27" s="1" a="1"/>
  <c r="D530" i="27" s="1"/>
  <c r="H374" i="27"/>
  <c r="F374" i="27"/>
  <c r="E374" i="27" s="1"/>
  <c r="D375" i="27" s="1" a="1"/>
  <c r="D375" i="27" s="1"/>
  <c r="O38" i="26"/>
  <c r="P38" i="26" s="1"/>
  <c r="N39" i="26" s="1" a="1"/>
  <c r="N39" i="26" s="1"/>
  <c r="AO45" i="26"/>
  <c r="AN45" i="26" s="1"/>
  <c r="AM46" i="26" s="1" a="1"/>
  <c r="AM46" i="26" s="1"/>
  <c r="AQ45" i="26"/>
  <c r="AC34" i="26"/>
  <c r="AQ22" i="26"/>
  <c r="AO22" i="26" s="1"/>
  <c r="AN22" i="26" s="1"/>
  <c r="AM23" i="26" s="1" a="1"/>
  <c r="AM23" i="26" s="1"/>
  <c r="G90" i="15"/>
  <c r="G47" i="15"/>
  <c r="G61" i="15"/>
  <c r="H32" i="15"/>
  <c r="F32" i="15"/>
  <c r="E32" i="15" s="1"/>
  <c r="D33" i="15" s="1" a="1"/>
  <c r="D33" i="15" s="1"/>
  <c r="G75" i="15"/>
  <c r="BU56" i="36" l="1"/>
  <c r="Q55" i="35"/>
  <c r="P55" i="35"/>
  <c r="N55" i="35"/>
  <c r="I46" i="34"/>
  <c r="F46" i="34"/>
  <c r="H46" i="34"/>
  <c r="BO56" i="36"/>
  <c r="I55" i="35"/>
  <c r="BM56" i="36"/>
  <c r="BN56" i="36" s="1"/>
  <c r="H55" i="35"/>
  <c r="E56" i="35" s="1" a="1"/>
  <c r="E56" i="35" s="1"/>
  <c r="F56" i="35" s="1" a="1"/>
  <c r="F56" i="35" s="1"/>
  <c r="BJ56" i="36"/>
  <c r="BF56" i="36"/>
  <c r="BG56" i="36" s="1"/>
  <c r="H58" i="36"/>
  <c r="E59" i="36" s="1" a="1"/>
  <c r="E59" i="36" s="1"/>
  <c r="F59" i="36" s="1" a="1"/>
  <c r="F59" i="36" s="1"/>
  <c r="G58" i="36"/>
  <c r="O58" i="36" s="1"/>
  <c r="S57" i="36"/>
  <c r="AN57" i="36" a="1"/>
  <c r="AN57" i="36" s="1"/>
  <c r="AC57" i="36"/>
  <c r="AD57" i="36" s="1"/>
  <c r="AE57" i="36" s="1"/>
  <c r="AF57" i="36" s="1"/>
  <c r="AV57" i="36" s="1" a="1"/>
  <c r="AV57" i="36" s="1"/>
  <c r="BB57" i="36" a="1"/>
  <c r="BB57" i="36" s="1"/>
  <c r="BS57" i="36" s="1"/>
  <c r="AK57" i="36" a="1"/>
  <c r="AK57" i="36" s="1"/>
  <c r="BH57" i="36" s="1"/>
  <c r="AP57" i="36" a="1"/>
  <c r="AP57" i="36" s="1"/>
  <c r="BK57" i="36" s="1"/>
  <c r="AI57" i="36" a="1"/>
  <c r="AI57" i="36" s="1"/>
  <c r="AQ57" i="36" a="1"/>
  <c r="AQ57" i="36" s="1"/>
  <c r="BL57" i="36" s="1"/>
  <c r="AL57" i="36" a="1"/>
  <c r="AL57" i="36" s="1"/>
  <c r="BI57" i="36" s="1"/>
  <c r="BC57" i="36" a="1"/>
  <c r="BC57" i="36" s="1"/>
  <c r="BT57" i="36" s="1"/>
  <c r="AR57" i="36" a="1"/>
  <c r="AR57" i="36" s="1"/>
  <c r="BD57" i="36" a="1"/>
  <c r="BD57" i="36" s="1"/>
  <c r="AX57" i="36" a="1"/>
  <c r="AX57" i="36" s="1"/>
  <c r="AO57" i="36" a="1"/>
  <c r="AO57" i="36" s="1"/>
  <c r="AS57" i="36" a="1"/>
  <c r="AS57" i="36" s="1"/>
  <c r="AT57" i="36" a="1"/>
  <c r="AT57" i="36" s="1"/>
  <c r="AU57" i="36" a="1"/>
  <c r="AU57" i="36" s="1"/>
  <c r="AZ57" i="36" a="1"/>
  <c r="AZ57" i="36" s="1"/>
  <c r="BQ57" i="36" s="1"/>
  <c r="AH57" i="36" a="1"/>
  <c r="AH57" i="36" s="1"/>
  <c r="BA57" i="36" a="1"/>
  <c r="BA57" i="36" s="1"/>
  <c r="BR57" i="36" s="1"/>
  <c r="AJ57" i="36" a="1"/>
  <c r="AJ57" i="36" s="1"/>
  <c r="AM57" i="36" a="1"/>
  <c r="AM57" i="36" s="1"/>
  <c r="BJ57" i="36" s="1"/>
  <c r="AY57" i="36" a="1"/>
  <c r="AY57" i="36" s="1"/>
  <c r="BP57" i="36" s="1"/>
  <c r="BE57" i="36" a="1"/>
  <c r="BE57" i="36" s="1"/>
  <c r="BU57" i="36" s="1"/>
  <c r="AW57" i="36" a="1"/>
  <c r="AW57" i="36" s="1"/>
  <c r="AG57" i="36" a="1"/>
  <c r="AG57" i="36" s="1"/>
  <c r="G47" i="34"/>
  <c r="G25" i="26"/>
  <c r="E25" i="26" s="1"/>
  <c r="G25" i="29"/>
  <c r="G207" i="28"/>
  <c r="H193" i="28"/>
  <c r="F193" i="28"/>
  <c r="E193" i="28" s="1"/>
  <c r="D194" i="28" s="1" a="1"/>
  <c r="D194" i="28" s="1"/>
  <c r="G53" i="28"/>
  <c r="G264" i="28"/>
  <c r="H95" i="28"/>
  <c r="F95" i="28"/>
  <c r="E95" i="28" s="1"/>
  <c r="D96" i="28" s="1" a="1"/>
  <c r="D96" i="28" s="1"/>
  <c r="F39" i="28"/>
  <c r="E39" i="28" s="1"/>
  <c r="D40" i="28" s="1" a="1"/>
  <c r="D40" i="28" s="1"/>
  <c r="H39" i="28"/>
  <c r="H123" i="28"/>
  <c r="F123" i="28"/>
  <c r="E123" i="28" s="1"/>
  <c r="D124" i="28" s="1" a="1"/>
  <c r="D124" i="28" s="1"/>
  <c r="G165" i="28"/>
  <c r="G81" i="28"/>
  <c r="F235" i="28"/>
  <c r="E235" i="28" s="1"/>
  <c r="D236" i="28" s="1" a="1"/>
  <c r="D236" i="28" s="1"/>
  <c r="H235" i="28"/>
  <c r="H291" i="28"/>
  <c r="F291" i="28"/>
  <c r="E291" i="28" s="1"/>
  <c r="D292" i="28" s="1" a="1"/>
  <c r="D292" i="28" s="1"/>
  <c r="F137" i="28"/>
  <c r="E137" i="28" s="1"/>
  <c r="D138" i="28" s="1" a="1"/>
  <c r="D138" i="28" s="1"/>
  <c r="H137" i="28"/>
  <c r="G179" i="28"/>
  <c r="H67" i="28"/>
  <c r="F67" i="28"/>
  <c r="E67" i="28" s="1"/>
  <c r="D68" i="28" s="1" a="1"/>
  <c r="D68" i="28" s="1"/>
  <c r="G109" i="28"/>
  <c r="F221" i="28"/>
  <c r="E221" i="28" s="1"/>
  <c r="D222" i="28" s="1" a="1"/>
  <c r="D222" i="28" s="1"/>
  <c r="H221" i="28"/>
  <c r="F277" i="28"/>
  <c r="E277" i="28" s="1"/>
  <c r="D278" i="28" s="1" a="1"/>
  <c r="D278" i="28" s="1"/>
  <c r="H277" i="28"/>
  <c r="G151" i="28"/>
  <c r="G249" i="28"/>
  <c r="H22" i="28"/>
  <c r="F22" i="28" s="1"/>
  <c r="E22" i="28" s="1"/>
  <c r="D23" i="28" s="1" a="1"/>
  <c r="D23" i="28" s="1"/>
  <c r="G137" i="27"/>
  <c r="H108" i="27"/>
  <c r="F108" i="27"/>
  <c r="E108" i="27" s="1"/>
  <c r="D109" i="27" s="1" a="1"/>
  <c r="D109" i="27" s="1"/>
  <c r="F431" i="27"/>
  <c r="E431" i="27" s="1"/>
  <c r="D432" i="27" s="1" a="1"/>
  <c r="D432" i="27" s="1"/>
  <c r="H431" i="27"/>
  <c r="G557" i="27"/>
  <c r="H640" i="27"/>
  <c r="F640" i="27"/>
  <c r="E640" i="27" s="1"/>
  <c r="D641" i="27" s="1" a="1"/>
  <c r="D641" i="27" s="1"/>
  <c r="G389" i="27"/>
  <c r="H347" i="27"/>
  <c r="F347" i="27"/>
  <c r="E347" i="27" s="1"/>
  <c r="D348" i="27" s="1" a="1"/>
  <c r="D348" i="27" s="1"/>
  <c r="G530" i="27"/>
  <c r="F178" i="27"/>
  <c r="E178" i="27" s="1"/>
  <c r="D179" i="27" s="1" a="1"/>
  <c r="D179" i="27" s="1"/>
  <c r="H178" i="27"/>
  <c r="G599" i="27"/>
  <c r="F290" i="27"/>
  <c r="E290" i="27" s="1"/>
  <c r="D291" i="27" s="1" a="1"/>
  <c r="D291" i="27" s="1"/>
  <c r="H290" i="27"/>
  <c r="H151" i="27"/>
  <c r="F151" i="27"/>
  <c r="E151" i="27" s="1"/>
  <c r="D152" i="27" s="1" a="1"/>
  <c r="D152" i="27" s="1"/>
  <c r="H220" i="27"/>
  <c r="F220" i="27"/>
  <c r="E220" i="27" s="1"/>
  <c r="D221" i="27" s="1" a="1"/>
  <c r="D221" i="27" s="1"/>
  <c r="H571" i="27"/>
  <c r="F571" i="27"/>
  <c r="E571" i="27" s="1"/>
  <c r="D572" i="27" s="1" a="1"/>
  <c r="D572" i="27" s="1"/>
  <c r="H500" i="27"/>
  <c r="F500" i="27"/>
  <c r="E500" i="27" s="1"/>
  <c r="D501" i="27" s="1" a="1"/>
  <c r="D501" i="27" s="1"/>
  <c r="G375" i="27"/>
  <c r="G249" i="27"/>
  <c r="G53" i="27"/>
  <c r="H612" i="27"/>
  <c r="F612" i="27"/>
  <c r="E612" i="27" s="1"/>
  <c r="D613" i="27" s="1" a="1"/>
  <c r="D613" i="27" s="1"/>
  <c r="F123" i="27"/>
  <c r="E123" i="27" s="1"/>
  <c r="D124" i="27" s="1" a="1"/>
  <c r="D124" i="27" s="1"/>
  <c r="H123" i="27"/>
  <c r="F458" i="27"/>
  <c r="E458" i="27" s="1"/>
  <c r="D459" i="27" s="1" a="1"/>
  <c r="D459" i="27" s="1"/>
  <c r="H458" i="27"/>
  <c r="H514" i="27"/>
  <c r="F514" i="27"/>
  <c r="E514" i="27" s="1"/>
  <c r="D515" i="27" s="1" a="1"/>
  <c r="D515" i="27" s="1"/>
  <c r="H80" i="27"/>
  <c r="F80" i="27"/>
  <c r="E80" i="27" s="1"/>
  <c r="D81" i="27" s="1" a="1"/>
  <c r="D81" i="27" s="1"/>
  <c r="H403" i="27"/>
  <c r="F403" i="27"/>
  <c r="E403" i="27" s="1"/>
  <c r="D404" i="27" s="1" a="1"/>
  <c r="D404" i="27" s="1"/>
  <c r="G207" i="27"/>
  <c r="F164" i="27"/>
  <c r="E164" i="27" s="1"/>
  <c r="D165" i="27" s="1" a="1"/>
  <c r="D165" i="27" s="1"/>
  <c r="H164" i="27"/>
  <c r="G333" i="27"/>
  <c r="G193" i="27"/>
  <c r="F416" i="27"/>
  <c r="E416" i="27" s="1"/>
  <c r="D417" i="27" s="1" a="1"/>
  <c r="D417" i="27" s="1"/>
  <c r="H416" i="27"/>
  <c r="G487" i="27"/>
  <c r="F444" i="27"/>
  <c r="E444" i="27" s="1"/>
  <c r="D445" i="27" s="1" a="1"/>
  <c r="D445" i="27" s="1"/>
  <c r="H444" i="27"/>
  <c r="F304" i="27"/>
  <c r="E304" i="27" s="1"/>
  <c r="D305" i="27" s="1" a="1"/>
  <c r="D305" i="27" s="1"/>
  <c r="H304" i="27"/>
  <c r="G585" i="27"/>
  <c r="H360" i="27"/>
  <c r="F360" i="27"/>
  <c r="E360" i="27" s="1"/>
  <c r="D361" i="27" s="1" a="1"/>
  <c r="D361" i="27" s="1"/>
  <c r="H22" i="27"/>
  <c r="F22" i="27"/>
  <c r="E22" i="27" s="1"/>
  <c r="D23" i="27" s="1" a="1"/>
  <c r="D23" i="27" s="1"/>
  <c r="G67" i="27"/>
  <c r="F542" i="27"/>
  <c r="E542" i="27" s="1"/>
  <c r="D543" i="27" s="1" a="1"/>
  <c r="D543" i="27" s="1"/>
  <c r="H542" i="27"/>
  <c r="G277" i="27"/>
  <c r="G263" i="27"/>
  <c r="H626" i="27"/>
  <c r="F626" i="27"/>
  <c r="E626" i="27" s="1"/>
  <c r="D627" i="27" s="1" a="1"/>
  <c r="D627" i="27" s="1"/>
  <c r="F235" i="27"/>
  <c r="E235" i="27" s="1"/>
  <c r="D236" i="27" s="1" a="1"/>
  <c r="D236" i="27" s="1"/>
  <c r="H235" i="27"/>
  <c r="F94" i="27"/>
  <c r="E94" i="27" s="1"/>
  <c r="D95" i="27" s="1" a="1"/>
  <c r="D95" i="27" s="1"/>
  <c r="H94" i="27"/>
  <c r="H38" i="27"/>
  <c r="F38" i="27"/>
  <c r="E38" i="27" s="1"/>
  <c r="D39" i="27" s="1" a="1"/>
  <c r="D39" i="27" s="1"/>
  <c r="H472" i="27"/>
  <c r="F472" i="27"/>
  <c r="E472" i="27" s="1"/>
  <c r="D473" i="27" s="1" a="1"/>
  <c r="D473" i="27" s="1"/>
  <c r="G319" i="27"/>
  <c r="O39" i="26"/>
  <c r="P39" i="26" s="1"/>
  <c r="N40" i="26" s="1" a="1"/>
  <c r="N40" i="26" s="1"/>
  <c r="AP23" i="26"/>
  <c r="AD34" i="26"/>
  <c r="AB35" i="26" s="1" a="1"/>
  <c r="AB35" i="26" s="1"/>
  <c r="AP46" i="26"/>
  <c r="G33" i="15"/>
  <c r="H47" i="15"/>
  <c r="F47" i="15"/>
  <c r="E47" i="15" s="1"/>
  <c r="D48" i="15" s="1" a="1"/>
  <c r="D48" i="15" s="1"/>
  <c r="F61" i="15"/>
  <c r="E61" i="15" s="1"/>
  <c r="D62" i="15" s="1" a="1"/>
  <c r="D62" i="15" s="1"/>
  <c r="H61" i="15"/>
  <c r="H75" i="15"/>
  <c r="F75" i="15"/>
  <c r="E75" i="15" s="1"/>
  <c r="D76" i="15" s="1" a="1"/>
  <c r="D76" i="15" s="1"/>
  <c r="H90" i="15"/>
  <c r="F90" i="15"/>
  <c r="E90" i="15" s="1"/>
  <c r="D91" i="15" s="1" a="1"/>
  <c r="D91" i="15" s="1"/>
  <c r="Z56" i="36" l="1"/>
  <c r="X56" i="36" s="1"/>
  <c r="W56" i="36"/>
  <c r="M59" i="36"/>
  <c r="I59" i="36" s="1"/>
  <c r="BO57" i="36"/>
  <c r="BF57" i="36"/>
  <c r="M56" i="35"/>
  <c r="I56" i="35" s="1"/>
  <c r="BM57" i="36"/>
  <c r="BN57" i="36" s="1"/>
  <c r="BG57" i="36"/>
  <c r="P58" i="36"/>
  <c r="Q58" i="36"/>
  <c r="N58" i="36"/>
  <c r="T58" i="36"/>
  <c r="V56" i="36"/>
  <c r="AB56" i="36"/>
  <c r="AA56" i="36"/>
  <c r="Y56" i="36"/>
  <c r="T47" i="34"/>
  <c r="R48" i="34" s="1"/>
  <c r="I47" i="34"/>
  <c r="H47" i="34"/>
  <c r="F47" i="34"/>
  <c r="H25" i="26"/>
  <c r="D25" i="26"/>
  <c r="C26" i="26" s="1"/>
  <c r="F25" i="29"/>
  <c r="H25" i="29"/>
  <c r="I25" i="29"/>
  <c r="T25" i="29"/>
  <c r="R26" i="29" s="1"/>
  <c r="S26" i="29" s="1"/>
  <c r="F165" i="28"/>
  <c r="E165" i="28" s="1"/>
  <c r="D166" i="28" s="1" a="1"/>
  <c r="D166" i="28" s="1"/>
  <c r="H165" i="28"/>
  <c r="G96" i="28"/>
  <c r="G40" i="28"/>
  <c r="G124" i="28"/>
  <c r="G292" i="28"/>
  <c r="H249" i="28"/>
  <c r="F249" i="28"/>
  <c r="E249" i="28" s="1"/>
  <c r="D250" i="28" s="1" a="1"/>
  <c r="D250" i="28" s="1"/>
  <c r="H53" i="28"/>
  <c r="F53" i="28"/>
  <c r="E53" i="28" s="1"/>
  <c r="D54" i="28" s="1" a="1"/>
  <c r="D54" i="28" s="1"/>
  <c r="G68" i="28"/>
  <c r="H179" i="28"/>
  <c r="F179" i="28"/>
  <c r="E179" i="28" s="1"/>
  <c r="D180" i="28" s="1" a="1"/>
  <c r="D180" i="28" s="1"/>
  <c r="G222" i="28"/>
  <c r="H109" i="28"/>
  <c r="F109" i="28"/>
  <c r="E109" i="28" s="1"/>
  <c r="D110" i="28" s="1" a="1"/>
  <c r="D110" i="28" s="1"/>
  <c r="G138" i="28"/>
  <c r="G236" i="28"/>
  <c r="H81" i="28"/>
  <c r="F81" i="28"/>
  <c r="E81" i="28" s="1"/>
  <c r="D82" i="28" s="1" a="1"/>
  <c r="D82" i="28" s="1"/>
  <c r="H207" i="28"/>
  <c r="F207" i="28"/>
  <c r="E207" i="28" s="1"/>
  <c r="D208" i="28" s="1" a="1"/>
  <c r="D208" i="28" s="1"/>
  <c r="G23" i="28"/>
  <c r="F264" i="28"/>
  <c r="E264" i="28" s="1"/>
  <c r="D265" i="28" s="1" a="1"/>
  <c r="D265" i="28" s="1"/>
  <c r="H264" i="28"/>
  <c r="G194" i="28"/>
  <c r="F151" i="28"/>
  <c r="E151" i="28" s="1"/>
  <c r="D152" i="28" s="1" a="1"/>
  <c r="D152" i="28" s="1"/>
  <c r="H151" i="28"/>
  <c r="G278" i="28"/>
  <c r="G627" i="27"/>
  <c r="H375" i="27"/>
  <c r="F375" i="27"/>
  <c r="E375" i="27" s="1"/>
  <c r="D376" i="27" s="1" a="1"/>
  <c r="D376" i="27" s="1"/>
  <c r="G81" i="27"/>
  <c r="H263" i="27"/>
  <c r="F263" i="27"/>
  <c r="E263" i="27" s="1"/>
  <c r="D264" i="27" s="1" a="1"/>
  <c r="D264" i="27" s="1"/>
  <c r="G515" i="27"/>
  <c r="G641" i="27"/>
  <c r="G459" i="27"/>
  <c r="G473" i="27"/>
  <c r="H67" i="27"/>
  <c r="F67" i="27"/>
  <c r="E67" i="27" s="1"/>
  <c r="D68" i="27" s="1" a="1"/>
  <c r="D68" i="27" s="1"/>
  <c r="H193" i="27"/>
  <c r="F193" i="27"/>
  <c r="E193" i="27" s="1"/>
  <c r="D194" i="27" s="1" a="1"/>
  <c r="D194" i="27" s="1"/>
  <c r="G152" i="27"/>
  <c r="H557" i="27"/>
  <c r="F557" i="27"/>
  <c r="E557" i="27" s="1"/>
  <c r="D558" i="27" s="1" a="1"/>
  <c r="D558" i="27" s="1"/>
  <c r="G305" i="27"/>
  <c r="G501" i="27"/>
  <c r="H487" i="27"/>
  <c r="F487" i="27"/>
  <c r="E487" i="27" s="1"/>
  <c r="D488" i="27" s="1" a="1"/>
  <c r="D488" i="27" s="1"/>
  <c r="G221" i="27"/>
  <c r="H319" i="27"/>
  <c r="F319" i="27"/>
  <c r="E319" i="27" s="1"/>
  <c r="D320" i="27" s="1" a="1"/>
  <c r="D320" i="27" s="1"/>
  <c r="G124" i="27"/>
  <c r="G613" i="27"/>
  <c r="G291" i="27"/>
  <c r="G109" i="27"/>
  <c r="G165" i="27"/>
  <c r="H53" i="27"/>
  <c r="F53" i="27"/>
  <c r="E53" i="27" s="1"/>
  <c r="D54" i="27" s="1" a="1"/>
  <c r="D54" i="27" s="1"/>
  <c r="F599" i="27"/>
  <c r="E599" i="27" s="1"/>
  <c r="D600" i="27" s="1" a="1"/>
  <c r="D600" i="27" s="1"/>
  <c r="H599" i="27"/>
  <c r="H530" i="27"/>
  <c r="F530" i="27"/>
  <c r="E530" i="27" s="1"/>
  <c r="D531" i="27" s="1" a="1"/>
  <c r="D531" i="27" s="1"/>
  <c r="G348" i="27"/>
  <c r="G572" i="27"/>
  <c r="G543" i="27"/>
  <c r="G23" i="27"/>
  <c r="G361" i="27"/>
  <c r="G95" i="27"/>
  <c r="H137" i="27"/>
  <c r="F137" i="27"/>
  <c r="E137" i="27" s="1"/>
  <c r="D138" i="27" s="1" a="1"/>
  <c r="D138" i="27" s="1"/>
  <c r="G404" i="27"/>
  <c r="G445" i="27"/>
  <c r="H277" i="27"/>
  <c r="F277" i="27"/>
  <c r="E277" i="27" s="1"/>
  <c r="D278" i="27" s="1" a="1"/>
  <c r="D278" i="27" s="1"/>
  <c r="H389" i="27"/>
  <c r="F389" i="27"/>
  <c r="E389" i="27" s="1"/>
  <c r="D390" i="27" s="1" a="1"/>
  <c r="D390" i="27" s="1"/>
  <c r="G417" i="27"/>
  <c r="G39" i="27"/>
  <c r="F333" i="27"/>
  <c r="E333" i="27" s="1"/>
  <c r="D334" i="27" s="1" a="1"/>
  <c r="D334" i="27" s="1"/>
  <c r="H333" i="27"/>
  <c r="G432" i="27"/>
  <c r="G236" i="27"/>
  <c r="H585" i="27"/>
  <c r="F585" i="27"/>
  <c r="E585" i="27" s="1"/>
  <c r="D586" i="27" s="1" a="1"/>
  <c r="D586" i="27" s="1"/>
  <c r="H207" i="27"/>
  <c r="F207" i="27"/>
  <c r="E207" i="27" s="1"/>
  <c r="D208" i="27" s="1" a="1"/>
  <c r="D208" i="27" s="1"/>
  <c r="H249" i="27"/>
  <c r="F249" i="27"/>
  <c r="E249" i="27" s="1"/>
  <c r="D250" i="27" s="1" a="1"/>
  <c r="D250" i="27" s="1"/>
  <c r="G179" i="27"/>
  <c r="O40" i="26"/>
  <c r="AQ23" i="26"/>
  <c r="AO23" i="26"/>
  <c r="AN23" i="26" s="1"/>
  <c r="AM24" i="26" s="1" a="1"/>
  <c r="AM24" i="26" s="1"/>
  <c r="AC35" i="26"/>
  <c r="AO46" i="26"/>
  <c r="AN46" i="26" s="1"/>
  <c r="AM47" i="26" s="1" a="1"/>
  <c r="AM47" i="26" s="1"/>
  <c r="AQ46" i="26"/>
  <c r="G76" i="15"/>
  <c r="G91" i="15"/>
  <c r="G48" i="15"/>
  <c r="G62" i="15"/>
  <c r="F33" i="15"/>
  <c r="E33" i="15" s="1"/>
  <c r="D34" i="15" s="1" a="1"/>
  <c r="D34" i="15" s="1"/>
  <c r="H33" i="15"/>
  <c r="G56" i="35" l="1"/>
  <c r="O56" i="35" s="1"/>
  <c r="W57" i="36"/>
  <c r="Z57" i="36"/>
  <c r="X57" i="36" s="1"/>
  <c r="H56" i="35"/>
  <c r="E57" i="35" s="1" a="1"/>
  <c r="E57" i="35" s="1"/>
  <c r="F57" i="35" s="1" a="1"/>
  <c r="F57" i="35" s="1"/>
  <c r="S48" i="34"/>
  <c r="G48" i="34" s="1"/>
  <c r="Q56" i="35"/>
  <c r="P56" i="35"/>
  <c r="N56" i="35"/>
  <c r="H59" i="36"/>
  <c r="E60" i="36" s="1" a="1"/>
  <c r="E60" i="36" s="1"/>
  <c r="F60" i="36" s="1" a="1"/>
  <c r="F60" i="36" s="1"/>
  <c r="AK58" i="36" a="1"/>
  <c r="AK58" i="36" s="1"/>
  <c r="BH58" i="36" s="1"/>
  <c r="AU58" i="36" a="1"/>
  <c r="AU58" i="36" s="1"/>
  <c r="S58" i="36"/>
  <c r="AC58" i="36"/>
  <c r="AD58" i="36" s="1"/>
  <c r="AE58" i="36" s="1"/>
  <c r="AF58" i="36" s="1"/>
  <c r="AW58" i="36" s="1" a="1"/>
  <c r="AW58" i="36" s="1"/>
  <c r="AR58" i="36" a="1"/>
  <c r="AR58" i="36" s="1"/>
  <c r="AY58" i="36" a="1"/>
  <c r="AY58" i="36" s="1"/>
  <c r="BP58" i="36" s="1"/>
  <c r="AQ58" i="36" a="1"/>
  <c r="AQ58" i="36" s="1"/>
  <c r="AS58" i="36" a="1"/>
  <c r="AS58" i="36" s="1"/>
  <c r="AZ58" i="36" a="1"/>
  <c r="AZ58" i="36" s="1"/>
  <c r="BQ58" i="36" s="1"/>
  <c r="BA58" i="36" a="1"/>
  <c r="BA58" i="36" s="1"/>
  <c r="BR58" i="36" s="1"/>
  <c r="AV58" i="36" a="1"/>
  <c r="AV58" i="36" s="1"/>
  <c r="AH58" i="36" a="1"/>
  <c r="AH58" i="36" s="1"/>
  <c r="BE58" i="36" a="1"/>
  <c r="BE58" i="36" s="1"/>
  <c r="AT58" i="36" a="1"/>
  <c r="AT58" i="36" s="1"/>
  <c r="AM58" i="36" a="1"/>
  <c r="AM58" i="36" s="1"/>
  <c r="AI58" i="36" a="1"/>
  <c r="AI58" i="36" s="1"/>
  <c r="AL58" i="36" a="1"/>
  <c r="AL58" i="36" s="1"/>
  <c r="BI58" i="36" s="1"/>
  <c r="AP58" i="36" a="1"/>
  <c r="AP58" i="36" s="1"/>
  <c r="BK58" i="36" s="1"/>
  <c r="AN58" i="36" a="1"/>
  <c r="AN58" i="36" s="1"/>
  <c r="AJ58" i="36" a="1"/>
  <c r="AJ58" i="36" s="1"/>
  <c r="AX58" i="36" a="1"/>
  <c r="AX58" i="36" s="1"/>
  <c r="BO58" i="36" s="1"/>
  <c r="AG58" i="36" a="1"/>
  <c r="AG58" i="36" s="1"/>
  <c r="BF58" i="36" s="1"/>
  <c r="AO58" i="36" a="1"/>
  <c r="AO58" i="36" s="1"/>
  <c r="BD58" i="36" a="1"/>
  <c r="BD58" i="36" s="1"/>
  <c r="BU58" i="36" s="1"/>
  <c r="BC58" i="36" a="1"/>
  <c r="BC58" i="36" s="1"/>
  <c r="BT58" i="36" s="1"/>
  <c r="BB58" i="36" a="1"/>
  <c r="BB58" i="36" s="1"/>
  <c r="BS58" i="36" s="1"/>
  <c r="AA57" i="36"/>
  <c r="Y57" i="36"/>
  <c r="V57" i="36"/>
  <c r="AB57" i="36"/>
  <c r="T48" i="34"/>
  <c r="R49" i="34" s="1"/>
  <c r="S49" i="34" s="1"/>
  <c r="F26" i="26"/>
  <c r="G26" i="29"/>
  <c r="F68" i="28"/>
  <c r="E68" i="28" s="1"/>
  <c r="D69" i="28" s="1" a="1"/>
  <c r="D69" i="28" s="1"/>
  <c r="H68" i="28"/>
  <c r="G250" i="28"/>
  <c r="H278" i="28"/>
  <c r="F278" i="28"/>
  <c r="E278" i="28" s="1"/>
  <c r="D279" i="28" s="1" a="1"/>
  <c r="D279" i="28" s="1"/>
  <c r="H40" i="28"/>
  <c r="F40" i="28"/>
  <c r="E40" i="28" s="1"/>
  <c r="D41" i="28" s="1" a="1"/>
  <c r="D41" i="28" s="1"/>
  <c r="G54" i="28"/>
  <c r="H194" i="28"/>
  <c r="F194" i="28"/>
  <c r="E194" i="28" s="1"/>
  <c r="D195" i="28" s="1" a="1"/>
  <c r="D195" i="28" s="1"/>
  <c r="H222" i="28"/>
  <c r="F222" i="28"/>
  <c r="E222" i="28" s="1"/>
  <c r="D223" i="28" s="1" a="1"/>
  <c r="D223" i="28" s="1"/>
  <c r="F96" i="28"/>
  <c r="E96" i="28" s="1"/>
  <c r="D97" i="28" s="1" a="1"/>
  <c r="D97" i="28" s="1"/>
  <c r="H96" i="28"/>
  <c r="H23" i="28"/>
  <c r="F23" i="28"/>
  <c r="E23" i="28" s="1"/>
  <c r="D24" i="28" s="1" a="1"/>
  <c r="D24" i="28" s="1"/>
  <c r="G82" i="28"/>
  <c r="F236" i="28"/>
  <c r="E236" i="28" s="1"/>
  <c r="D237" i="28" s="1" a="1"/>
  <c r="D237" i="28" s="1"/>
  <c r="H236" i="28"/>
  <c r="H138" i="28"/>
  <c r="F138" i="28"/>
  <c r="E138" i="28" s="1"/>
  <c r="D139" i="28" s="1" a="1"/>
  <c r="D139" i="28" s="1"/>
  <c r="G110" i="28"/>
  <c r="G180" i="28"/>
  <c r="G208" i="28"/>
  <c r="H292" i="28"/>
  <c r="F292" i="28"/>
  <c r="E292" i="28" s="1"/>
  <c r="D293" i="28" s="1" a="1"/>
  <c r="D293" i="28" s="1"/>
  <c r="F124" i="28"/>
  <c r="E124" i="28" s="1"/>
  <c r="D125" i="28" s="1" a="1"/>
  <c r="D125" i="28" s="1"/>
  <c r="H124" i="28"/>
  <c r="G152" i="28"/>
  <c r="G265" i="28"/>
  <c r="G166" i="28"/>
  <c r="G54" i="27"/>
  <c r="F501" i="27"/>
  <c r="E501" i="27" s="1"/>
  <c r="D502" i="27" s="1" a="1"/>
  <c r="D502" i="27" s="1"/>
  <c r="H501" i="27"/>
  <c r="H109" i="27"/>
  <c r="F109" i="27"/>
  <c r="E109" i="27" s="1"/>
  <c r="D110" i="27" s="1" a="1"/>
  <c r="D110" i="27" s="1"/>
  <c r="G250" i="27"/>
  <c r="H543" i="27"/>
  <c r="F543" i="27"/>
  <c r="E543" i="27" s="1"/>
  <c r="D544" i="27" s="1" a="1"/>
  <c r="D544" i="27" s="1"/>
  <c r="G208" i="27"/>
  <c r="G278" i="27"/>
  <c r="H572" i="27"/>
  <c r="F572" i="27"/>
  <c r="E572" i="27" s="1"/>
  <c r="D573" i="27" s="1" a="1"/>
  <c r="D573" i="27" s="1"/>
  <c r="H473" i="27"/>
  <c r="F473" i="27"/>
  <c r="E473" i="27" s="1"/>
  <c r="D474" i="27" s="1" a="1"/>
  <c r="D474" i="27" s="1"/>
  <c r="F432" i="27"/>
  <c r="E432" i="27" s="1"/>
  <c r="D433" i="27" s="1" a="1"/>
  <c r="D433" i="27" s="1"/>
  <c r="H432" i="27"/>
  <c r="G334" i="27"/>
  <c r="H459" i="27"/>
  <c r="F459" i="27"/>
  <c r="E459" i="27" s="1"/>
  <c r="D460" i="27" s="1" a="1"/>
  <c r="D460" i="27" s="1"/>
  <c r="H165" i="27"/>
  <c r="F165" i="27"/>
  <c r="E165" i="27" s="1"/>
  <c r="D166" i="27" s="1" a="1"/>
  <c r="D166" i="27" s="1"/>
  <c r="H305" i="27"/>
  <c r="F305" i="27"/>
  <c r="E305" i="27" s="1"/>
  <c r="D306" i="27" s="1" a="1"/>
  <c r="D306" i="27" s="1"/>
  <c r="F417" i="27"/>
  <c r="E417" i="27" s="1"/>
  <c r="D418" i="27" s="1" a="1"/>
  <c r="D418" i="27" s="1"/>
  <c r="H417" i="27"/>
  <c r="G390" i="27"/>
  <c r="H291" i="27"/>
  <c r="F291" i="27"/>
  <c r="E291" i="27" s="1"/>
  <c r="D292" i="27" s="1" a="1"/>
  <c r="D292" i="27" s="1"/>
  <c r="H81" i="27"/>
  <c r="F81" i="27"/>
  <c r="E81" i="27" s="1"/>
  <c r="D82" i="27" s="1" a="1"/>
  <c r="D82" i="27" s="1"/>
  <c r="F348" i="27"/>
  <c r="E348" i="27" s="1"/>
  <c r="D349" i="27" s="1" a="1"/>
  <c r="D349" i="27" s="1"/>
  <c r="H348" i="27"/>
  <c r="G600" i="27"/>
  <c r="G488" i="27"/>
  <c r="F361" i="27"/>
  <c r="E361" i="27" s="1"/>
  <c r="D362" i="27" s="1" a="1"/>
  <c r="D362" i="27" s="1"/>
  <c r="H361" i="27"/>
  <c r="H641" i="27"/>
  <c r="F641" i="27"/>
  <c r="E641" i="27" s="1"/>
  <c r="D642" i="27" s="1" a="1"/>
  <c r="D642" i="27" s="1"/>
  <c r="H23" i="27"/>
  <c r="F23" i="27"/>
  <c r="E23" i="27" s="1"/>
  <c r="D24" i="27" s="1" a="1"/>
  <c r="D24" i="27" s="1"/>
  <c r="G264" i="27"/>
  <c r="F613" i="27"/>
  <c r="E613" i="27" s="1"/>
  <c r="D614" i="27" s="1" a="1"/>
  <c r="D614" i="27" s="1"/>
  <c r="H613" i="27"/>
  <c r="H152" i="27"/>
  <c r="F152" i="27"/>
  <c r="E152" i="27" s="1"/>
  <c r="D153" i="27" s="1" a="1"/>
  <c r="D153" i="27" s="1"/>
  <c r="G376" i="27"/>
  <c r="H445" i="27"/>
  <c r="F445" i="27"/>
  <c r="E445" i="27" s="1"/>
  <c r="D446" i="27" s="1" a="1"/>
  <c r="D446" i="27" s="1"/>
  <c r="G320" i="27"/>
  <c r="G68" i="27"/>
  <c r="G138" i="27"/>
  <c r="H221" i="27"/>
  <c r="F221" i="27"/>
  <c r="E221" i="27" s="1"/>
  <c r="D222" i="27" s="1" a="1"/>
  <c r="D222" i="27" s="1"/>
  <c r="H95" i="27"/>
  <c r="F95" i="27"/>
  <c r="E95" i="27" s="1"/>
  <c r="D96" i="27" s="1" a="1"/>
  <c r="D96" i="27" s="1"/>
  <c r="H39" i="27"/>
  <c r="F39" i="27"/>
  <c r="E39" i="27" s="1"/>
  <c r="D40" i="27" s="1" a="1"/>
  <c r="D40" i="27" s="1"/>
  <c r="F179" i="27"/>
  <c r="E179" i="27" s="1"/>
  <c r="D180" i="27" s="1" a="1"/>
  <c r="D180" i="27" s="1"/>
  <c r="H179" i="27"/>
  <c r="H515" i="27"/>
  <c r="F515" i="27"/>
  <c r="E515" i="27" s="1"/>
  <c r="D516" i="27" s="1" a="1"/>
  <c r="D516" i="27" s="1"/>
  <c r="G558" i="27"/>
  <c r="G586" i="27"/>
  <c r="H124" i="27"/>
  <c r="F124" i="27"/>
  <c r="E124" i="27" s="1"/>
  <c r="D125" i="27" s="1" a="1"/>
  <c r="D125" i="27" s="1"/>
  <c r="G194" i="27"/>
  <c r="G531" i="27"/>
  <c r="H236" i="27"/>
  <c r="F236" i="27"/>
  <c r="E236" i="27" s="1"/>
  <c r="D237" i="27" s="1" a="1"/>
  <c r="D237" i="27" s="1"/>
  <c r="H404" i="27"/>
  <c r="F404" i="27"/>
  <c r="E404" i="27" s="1"/>
  <c r="D405" i="27" s="1" a="1"/>
  <c r="D405" i="27" s="1"/>
  <c r="H627" i="27"/>
  <c r="F627" i="27"/>
  <c r="E627" i="27" s="1"/>
  <c r="D628" i="27" s="1" a="1"/>
  <c r="D628" i="27" s="1"/>
  <c r="P40" i="26"/>
  <c r="N41" i="26" s="1" a="1"/>
  <c r="N41" i="26" s="1"/>
  <c r="AP47" i="26"/>
  <c r="AD35" i="26"/>
  <c r="AB36" i="26" s="1" a="1"/>
  <c r="AB36" i="26" s="1"/>
  <c r="AP24" i="26"/>
  <c r="F91" i="15"/>
  <c r="E91" i="15" s="1"/>
  <c r="D92" i="15" s="1" a="1"/>
  <c r="D92" i="15" s="1"/>
  <c r="H91" i="15"/>
  <c r="F48" i="15"/>
  <c r="E48" i="15" s="1"/>
  <c r="D49" i="15" s="1" a="1"/>
  <c r="D49" i="15" s="1"/>
  <c r="H48" i="15"/>
  <c r="G34" i="15"/>
  <c r="H62" i="15"/>
  <c r="F62" i="15"/>
  <c r="E62" i="15" s="1"/>
  <c r="D63" i="15" s="1" a="1"/>
  <c r="D63" i="15" s="1"/>
  <c r="F76" i="15"/>
  <c r="E76" i="15" s="1"/>
  <c r="D77" i="15" s="1" a="1"/>
  <c r="D77" i="15" s="1"/>
  <c r="H76" i="15"/>
  <c r="BL58" i="36" l="1"/>
  <c r="F48" i="34"/>
  <c r="I48" i="34"/>
  <c r="H48" i="34"/>
  <c r="M60" i="36"/>
  <c r="I60" i="36" s="1"/>
  <c r="M57" i="35"/>
  <c r="I57" i="35" s="1"/>
  <c r="BG58" i="36"/>
  <c r="BM58" i="36"/>
  <c r="BN58" i="36" s="1"/>
  <c r="BJ58" i="36"/>
  <c r="G59" i="36"/>
  <c r="O59" i="36" s="1"/>
  <c r="G49" i="34"/>
  <c r="G26" i="26"/>
  <c r="E26" i="26" s="1"/>
  <c r="I26" i="29"/>
  <c r="H26" i="29"/>
  <c r="F26" i="29"/>
  <c r="T26" i="29"/>
  <c r="R27" i="29" s="1"/>
  <c r="S27" i="29" s="1"/>
  <c r="G223" i="28"/>
  <c r="H110" i="28"/>
  <c r="F110" i="28"/>
  <c r="E110" i="28" s="1"/>
  <c r="D111" i="28" s="1" a="1"/>
  <c r="D111" i="28" s="1"/>
  <c r="G97" i="28"/>
  <c r="G139" i="28"/>
  <c r="F265" i="28"/>
  <c r="E265" i="28" s="1"/>
  <c r="H265" i="28"/>
  <c r="G279" i="28"/>
  <c r="G237" i="28"/>
  <c r="G195" i="28"/>
  <c r="F180" i="28"/>
  <c r="E180" i="28" s="1"/>
  <c r="D181" i="28" s="1" a="1"/>
  <c r="D181" i="28" s="1"/>
  <c r="H180" i="28"/>
  <c r="G41" i="28"/>
  <c r="H152" i="28"/>
  <c r="F152" i="28"/>
  <c r="E152" i="28" s="1"/>
  <c r="D153" i="28" s="1" a="1"/>
  <c r="D153" i="28" s="1"/>
  <c r="G24" i="28"/>
  <c r="G293" i="28"/>
  <c r="F208" i="28"/>
  <c r="E208" i="28" s="1"/>
  <c r="D209" i="28" s="1" a="1"/>
  <c r="D209" i="28" s="1"/>
  <c r="H208" i="28"/>
  <c r="F54" i="28"/>
  <c r="E54" i="28" s="1"/>
  <c r="D55" i="28" s="1" a="1"/>
  <c r="D55" i="28" s="1"/>
  <c r="H54" i="28"/>
  <c r="H166" i="28"/>
  <c r="F166" i="28"/>
  <c r="E166" i="28" s="1"/>
  <c r="D167" i="28" s="1" a="1"/>
  <c r="D167" i="28" s="1"/>
  <c r="F250" i="28"/>
  <c r="E250" i="28" s="1"/>
  <c r="D251" i="28" s="1" a="1"/>
  <c r="D251" i="28" s="1"/>
  <c r="H250" i="28"/>
  <c r="F82" i="28"/>
  <c r="E82" i="28" s="1"/>
  <c r="D83" i="28" s="1" a="1"/>
  <c r="D83" i="28" s="1"/>
  <c r="H82" i="28"/>
  <c r="G125" i="28"/>
  <c r="G69" i="28"/>
  <c r="F138" i="27"/>
  <c r="E138" i="27" s="1"/>
  <c r="D139" i="27" s="1" a="1"/>
  <c r="D139" i="27" s="1"/>
  <c r="H138" i="27"/>
  <c r="G573" i="27"/>
  <c r="G642" i="27"/>
  <c r="G418" i="27"/>
  <c r="G306" i="27"/>
  <c r="G362" i="27"/>
  <c r="G516" i="27"/>
  <c r="G166" i="27"/>
  <c r="F600" i="27"/>
  <c r="E600" i="27" s="1"/>
  <c r="D601" i="27" s="1" a="1"/>
  <c r="D601" i="27" s="1"/>
  <c r="H600" i="27"/>
  <c r="F250" i="27"/>
  <c r="E250" i="27" s="1"/>
  <c r="D251" i="27" s="1" a="1"/>
  <c r="D251" i="27" s="1"/>
  <c r="H250" i="27"/>
  <c r="H376" i="27"/>
  <c r="F376" i="27"/>
  <c r="E376" i="27" s="1"/>
  <c r="D377" i="27" s="1" a="1"/>
  <c r="D377" i="27" s="1"/>
  <c r="G237" i="27"/>
  <c r="G40" i="27"/>
  <c r="G110" i="27"/>
  <c r="G125" i="27"/>
  <c r="G24" i="27"/>
  <c r="H390" i="27"/>
  <c r="F390" i="27"/>
  <c r="E390" i="27" s="1"/>
  <c r="D391" i="27" s="1" a="1"/>
  <c r="D391" i="27" s="1"/>
  <c r="F68" i="27"/>
  <c r="E68" i="27" s="1"/>
  <c r="D69" i="27" s="1" a="1"/>
  <c r="D69" i="27" s="1"/>
  <c r="H68" i="27"/>
  <c r="F278" i="27"/>
  <c r="E278" i="27" s="1"/>
  <c r="D279" i="27" s="1" a="1"/>
  <c r="D279" i="27" s="1"/>
  <c r="H278" i="27"/>
  <c r="H586" i="27"/>
  <c r="F586" i="27"/>
  <c r="E586" i="27" s="1"/>
  <c r="D587" i="27" s="1" a="1"/>
  <c r="D587" i="27" s="1"/>
  <c r="F320" i="27"/>
  <c r="E320" i="27" s="1"/>
  <c r="D321" i="27" s="1" a="1"/>
  <c r="D321" i="27" s="1"/>
  <c r="H320" i="27"/>
  <c r="F208" i="27"/>
  <c r="E208" i="27" s="1"/>
  <c r="D209" i="27" s="1" a="1"/>
  <c r="D209" i="27" s="1"/>
  <c r="H208" i="27"/>
  <c r="H558" i="27"/>
  <c r="F558" i="27"/>
  <c r="E558" i="27" s="1"/>
  <c r="D559" i="27" s="1" a="1"/>
  <c r="D559" i="27" s="1"/>
  <c r="G628" i="27"/>
  <c r="G446" i="27"/>
  <c r="G544" i="27"/>
  <c r="H488" i="27"/>
  <c r="F488" i="27"/>
  <c r="E488" i="27" s="1"/>
  <c r="D489" i="27" s="1" a="1"/>
  <c r="D489" i="27" s="1"/>
  <c r="G405" i="27"/>
  <c r="G460" i="27"/>
  <c r="G180" i="27"/>
  <c r="G153" i="27"/>
  <c r="H334" i="27"/>
  <c r="F334" i="27"/>
  <c r="E334" i="27" s="1"/>
  <c r="D335" i="27" s="1" a="1"/>
  <c r="D335" i="27" s="1"/>
  <c r="G349" i="27"/>
  <c r="G96" i="27"/>
  <c r="G82" i="27"/>
  <c r="H531" i="27"/>
  <c r="F531" i="27"/>
  <c r="E531" i="27" s="1"/>
  <c r="G614" i="27"/>
  <c r="G433" i="27"/>
  <c r="G502" i="27"/>
  <c r="G222" i="27"/>
  <c r="G292" i="27"/>
  <c r="G474" i="27"/>
  <c r="F194" i="27"/>
  <c r="E194" i="27" s="1"/>
  <c r="D195" i="27" s="1" a="1"/>
  <c r="D195" i="27" s="1"/>
  <c r="H194" i="27"/>
  <c r="F264" i="27"/>
  <c r="E264" i="27" s="1"/>
  <c r="D265" i="27" s="1" a="1"/>
  <c r="D265" i="27" s="1"/>
  <c r="H264" i="27"/>
  <c r="H54" i="27"/>
  <c r="F54" i="27"/>
  <c r="E54" i="27" s="1"/>
  <c r="D55" i="27" s="1" a="1"/>
  <c r="D55" i="27" s="1"/>
  <c r="O41" i="26"/>
  <c r="AQ24" i="26"/>
  <c r="AO24" i="26"/>
  <c r="AC36" i="26"/>
  <c r="AO47" i="26"/>
  <c r="AQ47" i="26"/>
  <c r="G77" i="15"/>
  <c r="G49" i="15"/>
  <c r="G63" i="15"/>
  <c r="H34" i="15"/>
  <c r="F34" i="15"/>
  <c r="E34" i="15" s="1"/>
  <c r="D35" i="15" s="1" a="1"/>
  <c r="D35" i="15" s="1"/>
  <c r="G92" i="15"/>
  <c r="Z58" i="36" l="1"/>
  <c r="X58" i="36" s="1"/>
  <c r="H60" i="36"/>
  <c r="E61" i="36" s="1" a="1"/>
  <c r="E61" i="36" s="1"/>
  <c r="F61" i="36" s="1" a="1"/>
  <c r="F61" i="36" s="1"/>
  <c r="H57" i="35"/>
  <c r="E58" i="35" s="1" a="1"/>
  <c r="E58" i="35" s="1"/>
  <c r="F58" i="35" s="1" a="1"/>
  <c r="F58" i="35" s="1"/>
  <c r="G57" i="35"/>
  <c r="O57" i="35" s="1"/>
  <c r="Q59" i="36"/>
  <c r="T59" i="36"/>
  <c r="P59" i="36"/>
  <c r="N59" i="36"/>
  <c r="G60" i="36"/>
  <c r="O60" i="36" s="1"/>
  <c r="W58" i="36"/>
  <c r="AA58" i="36"/>
  <c r="Y58" i="36"/>
  <c r="T49" i="34"/>
  <c r="R50" i="34" s="1"/>
  <c r="I49" i="34"/>
  <c r="F49" i="34"/>
  <c r="H49" i="34"/>
  <c r="H26" i="26"/>
  <c r="D26" i="26"/>
  <c r="C27" i="26" s="1"/>
  <c r="G27" i="29"/>
  <c r="G55" i="28"/>
  <c r="H195" i="28"/>
  <c r="F195" i="28"/>
  <c r="E195" i="28" s="1"/>
  <c r="H237" i="28"/>
  <c r="F237" i="28"/>
  <c r="E237" i="28" s="1"/>
  <c r="H279" i="28"/>
  <c r="F279" i="28"/>
  <c r="E279" i="28" s="1"/>
  <c r="H69" i="28"/>
  <c r="F69" i="28"/>
  <c r="E69" i="28" s="1"/>
  <c r="G153" i="28"/>
  <c r="H97" i="28"/>
  <c r="F97" i="28"/>
  <c r="E97" i="28" s="1"/>
  <c r="H125" i="28"/>
  <c r="F125" i="28"/>
  <c r="E125" i="28" s="1"/>
  <c r="G209" i="28"/>
  <c r="G111" i="28"/>
  <c r="G167" i="28"/>
  <c r="F293" i="28"/>
  <c r="H293" i="28"/>
  <c r="H139" i="28"/>
  <c r="F139" i="28"/>
  <c r="E139" i="28" s="1"/>
  <c r="H24" i="28"/>
  <c r="F24" i="28"/>
  <c r="E24" i="28" s="1"/>
  <c r="D25" i="28" s="1" a="1"/>
  <c r="D25" i="28" s="1"/>
  <c r="G83" i="28"/>
  <c r="F41" i="28"/>
  <c r="E41" i="28" s="1"/>
  <c r="H41" i="28"/>
  <c r="G251" i="28"/>
  <c r="G181" i="28"/>
  <c r="F223" i="28"/>
  <c r="E223" i="28" s="1"/>
  <c r="H223" i="28"/>
  <c r="G335" i="27"/>
  <c r="F516" i="27"/>
  <c r="E516" i="27" s="1"/>
  <c r="D517" i="27" s="1" a="1"/>
  <c r="D517" i="27" s="1"/>
  <c r="H516" i="27"/>
  <c r="H125" i="27"/>
  <c r="F125" i="27"/>
  <c r="E125" i="27" s="1"/>
  <c r="G209" i="27"/>
  <c r="G321" i="27"/>
  <c r="G587" i="27"/>
  <c r="H405" i="27"/>
  <c r="F405" i="27"/>
  <c r="E405" i="27" s="1"/>
  <c r="H418" i="27"/>
  <c r="F418" i="27"/>
  <c r="E418" i="27" s="1"/>
  <c r="D419" i="27" s="1" a="1"/>
  <c r="D419" i="27" s="1"/>
  <c r="G377" i="27"/>
  <c r="G279" i="27"/>
  <c r="F96" i="27"/>
  <c r="E96" i="27" s="1"/>
  <c r="D97" i="27" s="1" a="1"/>
  <c r="D97" i="27" s="1"/>
  <c r="H96" i="27"/>
  <c r="G251" i="27"/>
  <c r="F573" i="27"/>
  <c r="E573" i="27" s="1"/>
  <c r="H573" i="27"/>
  <c r="F24" i="27"/>
  <c r="E24" i="27" s="1"/>
  <c r="D25" i="27" s="1" a="1"/>
  <c r="D25" i="27" s="1"/>
  <c r="H24" i="27"/>
  <c r="H222" i="27"/>
  <c r="F222" i="27"/>
  <c r="E222" i="27" s="1"/>
  <c r="D223" i="27" s="1" a="1"/>
  <c r="D223" i="27" s="1"/>
  <c r="H166" i="27"/>
  <c r="F166" i="27"/>
  <c r="E166" i="27" s="1"/>
  <c r="D167" i="27" s="1" a="1"/>
  <c r="D167" i="27" s="1"/>
  <c r="F153" i="27"/>
  <c r="E153" i="27" s="1"/>
  <c r="H153" i="27"/>
  <c r="F362" i="27"/>
  <c r="E362" i="27" s="1"/>
  <c r="D363" i="27" s="1" a="1"/>
  <c r="D363" i="27" s="1"/>
  <c r="H362" i="27"/>
  <c r="H180" i="27"/>
  <c r="F180" i="27"/>
  <c r="E180" i="27" s="1"/>
  <c r="D181" i="27" s="1" a="1"/>
  <c r="D181" i="27" s="1"/>
  <c r="F110" i="27"/>
  <c r="E110" i="27" s="1"/>
  <c r="D111" i="27" s="1" a="1"/>
  <c r="D111" i="27" s="1"/>
  <c r="H110" i="27"/>
  <c r="F614" i="27"/>
  <c r="E614" i="27" s="1"/>
  <c r="D615" i="27" s="1" a="1"/>
  <c r="D615" i="27" s="1"/>
  <c r="H614" i="27"/>
  <c r="F40" i="27"/>
  <c r="E40" i="27" s="1"/>
  <c r="D41" i="27" s="1" a="1"/>
  <c r="D41" i="27" s="1"/>
  <c r="H40" i="27"/>
  <c r="H237" i="27"/>
  <c r="F237" i="27"/>
  <c r="E237" i="27" s="1"/>
  <c r="H82" i="27"/>
  <c r="F82" i="27"/>
  <c r="E82" i="27" s="1"/>
  <c r="D83" i="27" s="1" a="1"/>
  <c r="D83" i="27" s="1"/>
  <c r="H642" i="27"/>
  <c r="F642" i="27"/>
  <c r="E642" i="27" s="1"/>
  <c r="D643" i="27" s="1" a="1"/>
  <c r="D643" i="27" s="1"/>
  <c r="H474" i="27"/>
  <c r="F474" i="27"/>
  <c r="E474" i="27" s="1"/>
  <c r="D475" i="27" s="1" a="1"/>
  <c r="D475" i="27" s="1"/>
  <c r="G391" i="27"/>
  <c r="H628" i="27"/>
  <c r="F628" i="27"/>
  <c r="E628" i="27" s="1"/>
  <c r="D629" i="27" s="1" a="1"/>
  <c r="D629" i="27" s="1"/>
  <c r="G559" i="27"/>
  <c r="F502" i="27"/>
  <c r="E502" i="27" s="1"/>
  <c r="D503" i="27" s="1" a="1"/>
  <c r="D503" i="27" s="1"/>
  <c r="H502" i="27"/>
  <c r="F433" i="27"/>
  <c r="E433" i="27" s="1"/>
  <c r="H433" i="27"/>
  <c r="G55" i="27"/>
  <c r="H460" i="27"/>
  <c r="F460" i="27"/>
  <c r="E460" i="27" s="1"/>
  <c r="D461" i="27" s="1" a="1"/>
  <c r="D461" i="27" s="1"/>
  <c r="F306" i="27"/>
  <c r="E306" i="27" s="1"/>
  <c r="D307" i="27" s="1" a="1"/>
  <c r="D307" i="27" s="1"/>
  <c r="H306" i="27"/>
  <c r="G265" i="27"/>
  <c r="G489" i="27"/>
  <c r="G195" i="27"/>
  <c r="H544" i="27"/>
  <c r="F544" i="27"/>
  <c r="E544" i="27" s="1"/>
  <c r="D545" i="27" s="1" a="1"/>
  <c r="D545" i="27" s="1"/>
  <c r="G69" i="27"/>
  <c r="H292" i="27"/>
  <c r="F292" i="27"/>
  <c r="E292" i="27" s="1"/>
  <c r="D293" i="27" s="1" a="1"/>
  <c r="D293" i="27" s="1"/>
  <c r="H349" i="27"/>
  <c r="F349" i="27"/>
  <c r="E349" i="27" s="1"/>
  <c r="H446" i="27"/>
  <c r="F446" i="27"/>
  <c r="E446" i="27" s="1"/>
  <c r="D447" i="27" s="1" a="1"/>
  <c r="D447" i="27" s="1"/>
  <c r="G601" i="27"/>
  <c r="G139" i="27"/>
  <c r="P41" i="26"/>
  <c r="N42" i="26" s="1" a="1"/>
  <c r="N42" i="26" s="1"/>
  <c r="AR38" i="26" a="1"/>
  <c r="AR38" i="26" s="1"/>
  <c r="AN47" i="26"/>
  <c r="AR15" i="26" a="1"/>
  <c r="AN24" i="26"/>
  <c r="AM25" i="26" s="1" a="1"/>
  <c r="AM25" i="26" s="1"/>
  <c r="AD36" i="26"/>
  <c r="AB37" i="26" s="1" a="1"/>
  <c r="AB37" i="26" s="1"/>
  <c r="G35" i="15"/>
  <c r="H92" i="15"/>
  <c r="F92" i="15"/>
  <c r="E92" i="15" s="1"/>
  <c r="D93" i="15" s="1" a="1"/>
  <c r="D93" i="15" s="1"/>
  <c r="F63" i="15"/>
  <c r="E63" i="15" s="1"/>
  <c r="D64" i="15" s="1" a="1"/>
  <c r="D64" i="15" s="1"/>
  <c r="H63" i="15"/>
  <c r="H49" i="15"/>
  <c r="F49" i="15"/>
  <c r="E49" i="15" s="1"/>
  <c r="D50" i="15" s="1" a="1"/>
  <c r="D50" i="15" s="1"/>
  <c r="H77" i="15"/>
  <c r="F77" i="15"/>
  <c r="E77" i="15" s="1"/>
  <c r="D78" i="15" s="1" a="1"/>
  <c r="D78" i="15" s="1"/>
  <c r="S50" i="34" l="1"/>
  <c r="G50" i="34" s="1"/>
  <c r="N57" i="35"/>
  <c r="Q57" i="35"/>
  <c r="P57" i="35"/>
  <c r="M58" i="35"/>
  <c r="H58" i="35" s="1"/>
  <c r="E59" i="35" s="1" a="1"/>
  <c r="E59" i="35" s="1"/>
  <c r="F59" i="35" s="1" a="1"/>
  <c r="F59" i="35" s="1"/>
  <c r="M61" i="36"/>
  <c r="H61" i="36" s="1"/>
  <c r="E62" i="36" s="1" a="1"/>
  <c r="E62" i="36" s="1"/>
  <c r="F62" i="36" s="1" a="1"/>
  <c r="F62" i="36" s="1"/>
  <c r="V58" i="36"/>
  <c r="AB58" i="36"/>
  <c r="Q60" i="36"/>
  <c r="P60" i="36"/>
  <c r="N60" i="36"/>
  <c r="T60" i="36"/>
  <c r="S59" i="36"/>
  <c r="AG59" i="36" a="1"/>
  <c r="AG59" i="36" s="1"/>
  <c r="AW59" i="36" a="1"/>
  <c r="AW59" i="36" s="1"/>
  <c r="BC59" i="36" a="1"/>
  <c r="BC59" i="36" s="1"/>
  <c r="BT59" i="36" s="1"/>
  <c r="AS59" i="36" a="1"/>
  <c r="AS59" i="36" s="1"/>
  <c r="AI59" i="36" a="1"/>
  <c r="AI59" i="36" s="1"/>
  <c r="AC59" i="36"/>
  <c r="AD59" i="36" s="1"/>
  <c r="AE59" i="36" s="1"/>
  <c r="AF59" i="36" s="1"/>
  <c r="AP59" i="36" s="1" a="1"/>
  <c r="AP59" i="36" s="1"/>
  <c r="BK59" i="36" s="1"/>
  <c r="AO59" i="36" a="1"/>
  <c r="AO59" i="36" s="1"/>
  <c r="AT59" i="36" a="1"/>
  <c r="AT59" i="36" s="1"/>
  <c r="AJ59" i="36" a="1"/>
  <c r="AJ59" i="36" s="1"/>
  <c r="BB59" i="36" a="1"/>
  <c r="BB59" i="36" s="1"/>
  <c r="BS59" i="36" s="1"/>
  <c r="AV59" i="36" a="1"/>
  <c r="AV59" i="36" s="1"/>
  <c r="AU59" i="36" a="1"/>
  <c r="AU59" i="36" s="1"/>
  <c r="AH59" i="36" a="1"/>
  <c r="AH59" i="36" s="1"/>
  <c r="AQ59" i="36" a="1"/>
  <c r="AQ59" i="36" s="1"/>
  <c r="AY59" i="36" a="1"/>
  <c r="AY59" i="36" s="1"/>
  <c r="BP59" i="36" s="1"/>
  <c r="BA59" i="36" a="1"/>
  <c r="BA59" i="36" s="1"/>
  <c r="BR59" i="36" s="1"/>
  <c r="AR59" i="36" a="1"/>
  <c r="AR59" i="36" s="1"/>
  <c r="BL59" i="36" s="1"/>
  <c r="AL59" i="36" a="1"/>
  <c r="AL59" i="36" s="1"/>
  <c r="BI59" i="36" s="1"/>
  <c r="AN59" i="36" a="1"/>
  <c r="AN59" i="36" s="1"/>
  <c r="AM59" i="36" a="1"/>
  <c r="AM59" i="36" s="1"/>
  <c r="BE59" i="36" a="1"/>
  <c r="BE59" i="36" s="1"/>
  <c r="AK59" i="36" a="1"/>
  <c r="AK59" i="36" s="1"/>
  <c r="BH59" i="36" s="1"/>
  <c r="BD59" i="36" a="1"/>
  <c r="BD59" i="36" s="1"/>
  <c r="AZ59" i="36" a="1"/>
  <c r="AZ59" i="36" s="1"/>
  <c r="BQ59" i="36" s="1"/>
  <c r="AX59" i="36" a="1"/>
  <c r="AX59" i="36" s="1"/>
  <c r="BO59" i="36" s="1"/>
  <c r="T50" i="34"/>
  <c r="R51" i="34" s="1"/>
  <c r="S51" i="34" s="1"/>
  <c r="F27" i="26"/>
  <c r="I27" i="29"/>
  <c r="F27" i="29"/>
  <c r="H27" i="29"/>
  <c r="T27" i="29"/>
  <c r="R28" i="29" s="1"/>
  <c r="S28" i="29" s="1"/>
  <c r="G25" i="28"/>
  <c r="E293" i="28"/>
  <c r="H167" i="28"/>
  <c r="F167" i="28"/>
  <c r="E167" i="28" s="1"/>
  <c r="H83" i="28"/>
  <c r="F83" i="28"/>
  <c r="E83" i="28" s="1"/>
  <c r="H153" i="28"/>
  <c r="F153" i="28"/>
  <c r="E153" i="28" s="1"/>
  <c r="H111" i="28"/>
  <c r="F111" i="28"/>
  <c r="E111" i="28" s="1"/>
  <c r="F181" i="28"/>
  <c r="E181" i="28" s="1"/>
  <c r="H181" i="28"/>
  <c r="H251" i="28"/>
  <c r="F251" i="28"/>
  <c r="E251" i="28" s="1"/>
  <c r="H209" i="28"/>
  <c r="F209" i="28"/>
  <c r="E209" i="28" s="1"/>
  <c r="F55" i="28"/>
  <c r="E55" i="28" s="1"/>
  <c r="H55" i="28"/>
  <c r="G293" i="27"/>
  <c r="G83" i="27"/>
  <c r="G545" i="27"/>
  <c r="G503" i="27"/>
  <c r="H587" i="27"/>
  <c r="F587" i="27"/>
  <c r="E587" i="27" s="1"/>
  <c r="F559" i="27"/>
  <c r="E559" i="27" s="1"/>
  <c r="H559" i="27"/>
  <c r="G629" i="27"/>
  <c r="H489" i="27"/>
  <c r="F489" i="27"/>
  <c r="E489" i="27" s="1"/>
  <c r="H209" i="27"/>
  <c r="F209" i="27"/>
  <c r="E209" i="27" s="1"/>
  <c r="H601" i="27"/>
  <c r="F601" i="27"/>
  <c r="E601" i="27" s="1"/>
  <c r="H391" i="27"/>
  <c r="F391" i="27"/>
  <c r="E391" i="27" s="1"/>
  <c r="G517" i="27"/>
  <c r="G419" i="27"/>
  <c r="G223" i="27"/>
  <c r="F69" i="27"/>
  <c r="E69" i="27" s="1"/>
  <c r="H69" i="27"/>
  <c r="G25" i="27"/>
  <c r="G615" i="27"/>
  <c r="H321" i="27"/>
  <c r="F321" i="27"/>
  <c r="E321" i="27" s="1"/>
  <c r="H139" i="27"/>
  <c r="F139" i="27"/>
  <c r="E139" i="27" s="1"/>
  <c r="F251" i="27"/>
  <c r="E251" i="27" s="1"/>
  <c r="H251" i="27"/>
  <c r="H265" i="27"/>
  <c r="F265" i="27"/>
  <c r="E265" i="27" s="1"/>
  <c r="G447" i="27"/>
  <c r="H279" i="27"/>
  <c r="F279" i="27"/>
  <c r="E279" i="27" s="1"/>
  <c r="G307" i="27"/>
  <c r="G643" i="27"/>
  <c r="F377" i="27"/>
  <c r="E377" i="27" s="1"/>
  <c r="H377" i="27"/>
  <c r="H335" i="27"/>
  <c r="F335" i="27"/>
  <c r="E335" i="27" s="1"/>
  <c r="G167" i="27"/>
  <c r="F55" i="27"/>
  <c r="E55" i="27" s="1"/>
  <c r="H55" i="27"/>
  <c r="G41" i="27"/>
  <c r="F195" i="27"/>
  <c r="E195" i="27" s="1"/>
  <c r="H195" i="27"/>
  <c r="G111" i="27"/>
  <c r="G181" i="27"/>
  <c r="G97" i="27"/>
  <c r="G475" i="27"/>
  <c r="G363" i="27"/>
  <c r="G461" i="27"/>
  <c r="O42" i="26"/>
  <c r="AC37" i="26"/>
  <c r="AP25" i="26"/>
  <c r="AT22" i="26"/>
  <c r="AT16" i="26"/>
  <c r="AS22" i="26"/>
  <c r="AT19" i="26"/>
  <c r="AS16" i="26"/>
  <c r="AS19" i="26"/>
  <c r="AS21" i="26"/>
  <c r="AR15" i="26"/>
  <c r="AT21" i="26"/>
  <c r="AS23" i="26"/>
  <c r="AT23" i="26"/>
  <c r="AT18" i="26"/>
  <c r="AS18" i="26"/>
  <c r="AT17" i="26"/>
  <c r="AS17" i="26"/>
  <c r="AT20" i="26"/>
  <c r="AS20" i="26"/>
  <c r="G78" i="15"/>
  <c r="G93" i="15"/>
  <c r="G50" i="15"/>
  <c r="G64" i="15"/>
  <c r="F35" i="15"/>
  <c r="E35" i="15" s="1"/>
  <c r="D36" i="15" s="1" a="1"/>
  <c r="D36" i="15" s="1"/>
  <c r="H35" i="15"/>
  <c r="BU59" i="36" l="1"/>
  <c r="M59" i="35"/>
  <c r="I59" i="35" s="1"/>
  <c r="H50" i="34"/>
  <c r="I50" i="34"/>
  <c r="F50" i="34"/>
  <c r="BF59" i="36"/>
  <c r="BG59" i="36" s="1"/>
  <c r="BM59" i="36"/>
  <c r="BN59" i="36" s="1"/>
  <c r="I61" i="36"/>
  <c r="M62" i="36"/>
  <c r="G62" i="36" s="1"/>
  <c r="O62" i="36" s="1"/>
  <c r="I58" i="35"/>
  <c r="G58" i="35"/>
  <c r="O58" i="35" s="1"/>
  <c r="BJ59" i="36"/>
  <c r="G61" i="36"/>
  <c r="O61" i="36" s="1"/>
  <c r="T61" i="36" s="1"/>
  <c r="BD60" i="36" a="1"/>
  <c r="BD60" i="36" s="1"/>
  <c r="AL60" i="36" a="1"/>
  <c r="AL60" i="36" s="1"/>
  <c r="BI60" i="36" s="1"/>
  <c r="AN60" i="36" a="1"/>
  <c r="AN60" i="36" s="1"/>
  <c r="BB60" i="36" a="1"/>
  <c r="BB60" i="36" s="1"/>
  <c r="BS60" i="36" s="1"/>
  <c r="AY60" i="36" a="1"/>
  <c r="AY60" i="36" s="1"/>
  <c r="BP60" i="36" s="1"/>
  <c r="S60" i="36"/>
  <c r="AM60" i="36" a="1"/>
  <c r="AM60" i="36" s="1"/>
  <c r="AC60" i="36"/>
  <c r="AD60" i="36" s="1"/>
  <c r="AE60" i="36" s="1"/>
  <c r="AF60" i="36" s="1"/>
  <c r="AV60" i="36" s="1" a="1"/>
  <c r="AV60" i="36" s="1"/>
  <c r="AH60" i="36" a="1"/>
  <c r="AH60" i="36" s="1"/>
  <c r="AW60" i="36" a="1"/>
  <c r="AW60" i="36" s="1"/>
  <c r="AJ60" i="36" a="1"/>
  <c r="AJ60" i="36" s="1"/>
  <c r="AU60" i="36" a="1"/>
  <c r="AU60" i="36" s="1"/>
  <c r="AG60" i="36" a="1"/>
  <c r="AG60" i="36" s="1"/>
  <c r="BC60" i="36" a="1"/>
  <c r="BC60" i="36" s="1"/>
  <c r="BT60" i="36" s="1"/>
  <c r="AK60" i="36" a="1"/>
  <c r="AK60" i="36" s="1"/>
  <c r="BH60" i="36" s="1"/>
  <c r="AI60" i="36" a="1"/>
  <c r="AI60" i="36" s="1"/>
  <c r="BA60" i="36" a="1"/>
  <c r="BA60" i="36" s="1"/>
  <c r="BR60" i="36" s="1"/>
  <c r="BE60" i="36" a="1"/>
  <c r="BE60" i="36" s="1"/>
  <c r="BU60" i="36" s="1"/>
  <c r="AO60" i="36" a="1"/>
  <c r="AO60" i="36" s="1"/>
  <c r="BJ60" i="36" s="1"/>
  <c r="AZ60" i="36" a="1"/>
  <c r="AZ60" i="36" s="1"/>
  <c r="BQ60" i="36" s="1"/>
  <c r="AT60" i="36" a="1"/>
  <c r="AT60" i="36" s="1"/>
  <c r="AP60" i="36" a="1"/>
  <c r="AP60" i="36" s="1"/>
  <c r="BK60" i="36" s="1"/>
  <c r="AR60" i="36" a="1"/>
  <c r="AR60" i="36" s="1"/>
  <c r="AX60" i="36" a="1"/>
  <c r="AX60" i="36" s="1"/>
  <c r="BO60" i="36" s="1"/>
  <c r="AQ60" i="36" a="1"/>
  <c r="AQ60" i="36" s="1"/>
  <c r="AS60" i="36" a="1"/>
  <c r="AS60" i="36" s="1"/>
  <c r="G51" i="34"/>
  <c r="E27" i="26"/>
  <c r="G27" i="26"/>
  <c r="G28" i="29"/>
  <c r="H25" i="28"/>
  <c r="F25" i="28"/>
  <c r="F307" i="27"/>
  <c r="E307" i="27" s="1"/>
  <c r="H307" i="27"/>
  <c r="F629" i="27"/>
  <c r="E629" i="27" s="1"/>
  <c r="H629" i="27"/>
  <c r="F447" i="27"/>
  <c r="E447" i="27" s="1"/>
  <c r="H447" i="27"/>
  <c r="F461" i="27"/>
  <c r="E461" i="27" s="1"/>
  <c r="H461" i="27"/>
  <c r="H517" i="27"/>
  <c r="F517" i="27"/>
  <c r="E517" i="27" s="1"/>
  <c r="H545" i="27"/>
  <c r="F545" i="27"/>
  <c r="E545" i="27" s="1"/>
  <c r="F111" i="27"/>
  <c r="E111" i="27" s="1"/>
  <c r="H111" i="27"/>
  <c r="H41" i="27"/>
  <c r="F41" i="27"/>
  <c r="E41" i="27" s="1"/>
  <c r="H223" i="27"/>
  <c r="F223" i="27"/>
  <c r="E223" i="27" s="1"/>
  <c r="H419" i="27"/>
  <c r="F419" i="27"/>
  <c r="E419" i="27" s="1"/>
  <c r="H167" i="27"/>
  <c r="F167" i="27"/>
  <c r="E167" i="27" s="1"/>
  <c r="H475" i="27"/>
  <c r="F475" i="27"/>
  <c r="E475" i="27" s="1"/>
  <c r="F25" i="27"/>
  <c r="E25" i="27" s="1"/>
  <c r="D26" i="27" s="1" a="1"/>
  <c r="D26" i="27" s="1"/>
  <c r="H25" i="27"/>
  <c r="F363" i="27"/>
  <c r="E363" i="27" s="1"/>
  <c r="H363" i="27"/>
  <c r="H503" i="27"/>
  <c r="F503" i="27"/>
  <c r="E503" i="27" s="1"/>
  <c r="F97" i="27"/>
  <c r="E97" i="27" s="1"/>
  <c r="H97" i="27"/>
  <c r="H83" i="27"/>
  <c r="F83" i="27"/>
  <c r="E83" i="27" s="1"/>
  <c r="H181" i="27"/>
  <c r="F181" i="27"/>
  <c r="E181" i="27" s="1"/>
  <c r="H643" i="27"/>
  <c r="F643" i="27"/>
  <c r="H615" i="27"/>
  <c r="F615" i="27"/>
  <c r="E615" i="27" s="1"/>
  <c r="H293" i="27"/>
  <c r="F293" i="27"/>
  <c r="E293" i="27" s="1"/>
  <c r="P42" i="26"/>
  <c r="N43" i="26" s="1" a="1"/>
  <c r="N43" i="26" s="1"/>
  <c r="AM48" i="26" a="1"/>
  <c r="AM48" i="26" s="1"/>
  <c r="AQ25" i="26"/>
  <c r="AR25" i="26" s="1"/>
  <c r="AO25" i="26"/>
  <c r="AN25" i="26" s="1"/>
  <c r="AM26" i="26" s="1" a="1"/>
  <c r="AM26" i="26" s="1"/>
  <c r="AT15" i="26"/>
  <c r="AS15" i="26"/>
  <c r="AD37" i="26"/>
  <c r="AB38" i="26" s="1" a="1"/>
  <c r="AB38" i="26" s="1"/>
  <c r="G36" i="15"/>
  <c r="F93" i="15"/>
  <c r="H93" i="15"/>
  <c r="H64" i="15"/>
  <c r="F64" i="15"/>
  <c r="E64" i="15" s="1"/>
  <c r="D65" i="15" s="1" a="1"/>
  <c r="D65" i="15" s="1"/>
  <c r="F50" i="15"/>
  <c r="E50" i="15" s="1"/>
  <c r="D51" i="15" s="1" a="1"/>
  <c r="D51" i="15" s="1"/>
  <c r="H50" i="15"/>
  <c r="F78" i="15"/>
  <c r="E78" i="15" s="1"/>
  <c r="D79" i="15" s="1" a="1"/>
  <c r="D79" i="15" s="1"/>
  <c r="H78" i="15"/>
  <c r="AA59" i="36" l="1"/>
  <c r="BL60" i="36"/>
  <c r="H62" i="36"/>
  <c r="E63" i="36" s="1" a="1"/>
  <c r="E63" i="36" s="1"/>
  <c r="F63" i="36" s="1" a="1"/>
  <c r="F63" i="36" s="1"/>
  <c r="M63" i="36" s="1"/>
  <c r="I63" i="36" s="1"/>
  <c r="W59" i="36"/>
  <c r="V59" i="36" s="1"/>
  <c r="Q61" i="36"/>
  <c r="BM60" i="36"/>
  <c r="BN60" i="36" s="1"/>
  <c r="BF60" i="36"/>
  <c r="Q58" i="35"/>
  <c r="N58" i="35"/>
  <c r="P58" i="35"/>
  <c r="N61" i="36"/>
  <c r="P61" i="36"/>
  <c r="I62" i="36"/>
  <c r="Z59" i="36"/>
  <c r="X59" i="36" s="1"/>
  <c r="G59" i="35"/>
  <c r="O59" i="35" s="1"/>
  <c r="H59" i="35"/>
  <c r="E60" i="35" s="1" a="1"/>
  <c r="E60" i="35" s="1"/>
  <c r="F60" i="35" s="1" a="1"/>
  <c r="F60" i="35" s="1"/>
  <c r="Y59" i="36"/>
  <c r="AL61" i="36" a="1"/>
  <c r="AL61" i="36" s="1"/>
  <c r="BI61" i="36" s="1"/>
  <c r="AP61" i="36" a="1"/>
  <c r="AP61" i="36" s="1"/>
  <c r="BK61" i="36" s="1"/>
  <c r="S61" i="36"/>
  <c r="AC61" i="36"/>
  <c r="AD61" i="36" s="1"/>
  <c r="AE61" i="36" s="1"/>
  <c r="AF61" i="36" s="1"/>
  <c r="AY61" i="36" s="1" a="1"/>
  <c r="AY61" i="36" s="1"/>
  <c r="BP61" i="36" s="1"/>
  <c r="AV61" i="36" a="1"/>
  <c r="AV61" i="36" s="1"/>
  <c r="AU61" i="36" a="1"/>
  <c r="AU61" i="36" s="1"/>
  <c r="AQ61" i="36" a="1"/>
  <c r="AQ61" i="36" s="1"/>
  <c r="AI61" i="36" a="1"/>
  <c r="AI61" i="36" s="1"/>
  <c r="AW61" i="36" a="1"/>
  <c r="AW61" i="36" s="1"/>
  <c r="AM61" i="36" a="1"/>
  <c r="AM61" i="36" s="1"/>
  <c r="BC61" i="36" a="1"/>
  <c r="BC61" i="36" s="1"/>
  <c r="BT61" i="36" s="1"/>
  <c r="AZ61" i="36" a="1"/>
  <c r="AZ61" i="36" s="1"/>
  <c r="BQ61" i="36" s="1"/>
  <c r="AX61" i="36" a="1"/>
  <c r="AX61" i="36" s="1"/>
  <c r="AN61" i="36" a="1"/>
  <c r="AN61" i="36" s="1"/>
  <c r="BB61" i="36" a="1"/>
  <c r="BB61" i="36" s="1"/>
  <c r="BS61" i="36" s="1"/>
  <c r="AK61" i="36" a="1"/>
  <c r="AK61" i="36" s="1"/>
  <c r="BH61" i="36" s="1"/>
  <c r="AO61" i="36" a="1"/>
  <c r="AO61" i="36" s="1"/>
  <c r="BE61" i="36" a="1"/>
  <c r="BE61" i="36" s="1"/>
  <c r="AH61" i="36" a="1"/>
  <c r="AH61" i="36" s="1"/>
  <c r="AT61" i="36" a="1"/>
  <c r="AT61" i="36" s="1"/>
  <c r="BD61" i="36" a="1"/>
  <c r="BD61" i="36" s="1"/>
  <c r="AG61" i="36" a="1"/>
  <c r="AG61" i="36" s="1"/>
  <c r="AS61" i="36" a="1"/>
  <c r="AS61" i="36" s="1"/>
  <c r="AR61" i="36" a="1"/>
  <c r="AR61" i="36" s="1"/>
  <c r="BA61" i="36" a="1"/>
  <c r="BA61" i="36" s="1"/>
  <c r="BR61" i="36" s="1"/>
  <c r="AJ61" i="36" a="1"/>
  <c r="AJ61" i="36" s="1"/>
  <c r="P62" i="36"/>
  <c r="Q62" i="36"/>
  <c r="N62" i="36"/>
  <c r="T62" i="36"/>
  <c r="I51" i="34"/>
  <c r="H51" i="34"/>
  <c r="F51" i="34"/>
  <c r="T51" i="34"/>
  <c r="R52" i="34" s="1"/>
  <c r="S52" i="34" s="1"/>
  <c r="H27" i="26"/>
  <c r="D27" i="26"/>
  <c r="C28" i="26" s="1"/>
  <c r="H28" i="29"/>
  <c r="F28" i="29"/>
  <c r="I28" i="29"/>
  <c r="T28" i="29"/>
  <c r="R29" i="29" s="1"/>
  <c r="S29" i="29" s="1"/>
  <c r="E25" i="28"/>
  <c r="D26" i="28" s="1" a="1"/>
  <c r="D26" i="28" s="1"/>
  <c r="G26" i="27"/>
  <c r="E643" i="27"/>
  <c r="O43" i="26"/>
  <c r="P43" i="26" s="1"/>
  <c r="N44" i="26" s="1" a="1"/>
  <c r="N44" i="26" s="1"/>
  <c r="AC38" i="26"/>
  <c r="AP26" i="26"/>
  <c r="AP48" i="26"/>
  <c r="G79" i="15"/>
  <c r="G51" i="15"/>
  <c r="H36" i="15"/>
  <c r="F36" i="15"/>
  <c r="E36" i="15" s="1"/>
  <c r="D37" i="15" s="1" a="1"/>
  <c r="D37" i="15" s="1"/>
  <c r="G65" i="15"/>
  <c r="E93" i="15"/>
  <c r="W60" i="36" l="1"/>
  <c r="BO61" i="36"/>
  <c r="Z60" i="36"/>
  <c r="X60" i="36" s="1"/>
  <c r="BG60" i="36"/>
  <c r="AB59" i="36"/>
  <c r="BU61" i="36"/>
  <c r="M60" i="35"/>
  <c r="I60" i="35" s="1"/>
  <c r="Q59" i="35"/>
  <c r="N59" i="35"/>
  <c r="P59" i="35"/>
  <c r="BJ61" i="36"/>
  <c r="BM61" i="36"/>
  <c r="BN61" i="36" s="1"/>
  <c r="AC62" i="36"/>
  <c r="AD62" i="36" s="1"/>
  <c r="AE62" i="36" s="1"/>
  <c r="AF62" i="36" s="1"/>
  <c r="BB62" i="36" s="1" a="1"/>
  <c r="BB62" i="36" s="1"/>
  <c r="BS62" i="36" s="1"/>
  <c r="AY62" i="36" a="1"/>
  <c r="AY62" i="36" s="1"/>
  <c r="BP62" i="36" s="1"/>
  <c r="AJ62" i="36" a="1"/>
  <c r="AJ62" i="36" s="1"/>
  <c r="AK62" i="36" a="1"/>
  <c r="AK62" i="36" s="1"/>
  <c r="BH62" i="36" s="1"/>
  <c r="AM62" i="36" a="1"/>
  <c r="AM62" i="36" s="1"/>
  <c r="AU62" i="36" a="1"/>
  <c r="AU62" i="36" s="1"/>
  <c r="AR62" i="36" a="1"/>
  <c r="AR62" i="36" s="1"/>
  <c r="S62" i="36"/>
  <c r="AH62" i="36" a="1"/>
  <c r="AH62" i="36" s="1"/>
  <c r="AW62" i="36" a="1"/>
  <c r="AW62" i="36" s="1"/>
  <c r="AS62" i="36" a="1"/>
  <c r="AS62" i="36" s="1"/>
  <c r="AZ62" i="36" a="1"/>
  <c r="AZ62" i="36" s="1"/>
  <c r="BQ62" i="36" s="1"/>
  <c r="BD62" i="36" a="1"/>
  <c r="BD62" i="36" s="1"/>
  <c r="AL62" i="36" a="1"/>
  <c r="AL62" i="36" s="1"/>
  <c r="BI62" i="36" s="1"/>
  <c r="AQ62" i="36" a="1"/>
  <c r="AQ62" i="36" s="1"/>
  <c r="AO62" i="36" a="1"/>
  <c r="AO62" i="36" s="1"/>
  <c r="BC62" i="36" a="1"/>
  <c r="BC62" i="36" s="1"/>
  <c r="BT62" i="36" s="1"/>
  <c r="AN62" i="36" a="1"/>
  <c r="AN62" i="36" s="1"/>
  <c r="BE62" i="36" a="1"/>
  <c r="BE62" i="36" s="1"/>
  <c r="BU62" i="36" s="1"/>
  <c r="AT62" i="36" a="1"/>
  <c r="AT62" i="36" s="1"/>
  <c r="AX62" i="36" a="1"/>
  <c r="AX62" i="36" s="1"/>
  <c r="BO62" i="36" s="1"/>
  <c r="AI62" i="36" a="1"/>
  <c r="AI62" i="36" s="1"/>
  <c r="AG62" i="36" a="1"/>
  <c r="AG62" i="36" s="1"/>
  <c r="AV62" i="36" a="1"/>
  <c r="AV62" i="36" s="1"/>
  <c r="AP62" i="36" a="1"/>
  <c r="AP62" i="36" s="1"/>
  <c r="BK62" i="36" s="1"/>
  <c r="BA62" i="36" a="1"/>
  <c r="BA62" i="36" s="1"/>
  <c r="BR62" i="36" s="1"/>
  <c r="BL61" i="36"/>
  <c r="BF61" i="36"/>
  <c r="V60" i="36"/>
  <c r="AA60" i="36"/>
  <c r="Y60" i="36"/>
  <c r="AB60" i="36" s="1"/>
  <c r="G52" i="34"/>
  <c r="F28" i="26"/>
  <c r="G29" i="29"/>
  <c r="G26" i="28"/>
  <c r="H26" i="27"/>
  <c r="F26" i="27"/>
  <c r="O44" i="26"/>
  <c r="P44" i="26" s="1"/>
  <c r="N45" i="26" s="1" a="1"/>
  <c r="N45" i="26" s="1"/>
  <c r="AO48" i="26"/>
  <c r="AN48" i="26" s="1"/>
  <c r="AQ48" i="26"/>
  <c r="AR48" i="26" s="1"/>
  <c r="AQ26" i="26"/>
  <c r="AR26" i="26" s="1"/>
  <c r="AO26" i="26"/>
  <c r="AN26" i="26" s="1"/>
  <c r="AD38" i="26"/>
  <c r="AB39" i="26" s="1" a="1"/>
  <c r="AB39" i="26" s="1"/>
  <c r="H51" i="15"/>
  <c r="F51" i="15"/>
  <c r="E51" i="15" s="1"/>
  <c r="G37" i="15"/>
  <c r="F65" i="15"/>
  <c r="E65" i="15" s="1"/>
  <c r="H65" i="15"/>
  <c r="H79" i="15"/>
  <c r="F79" i="15"/>
  <c r="E79" i="15" s="1"/>
  <c r="BJ62" i="36" l="1"/>
  <c r="BL62" i="36"/>
  <c r="BM62" i="36"/>
  <c r="BN62" i="36" s="1"/>
  <c r="H60" i="35"/>
  <c r="E61" i="35" s="1" a="1"/>
  <c r="E61" i="35" s="1"/>
  <c r="F61" i="35" s="1" a="1"/>
  <c r="F61" i="35" s="1"/>
  <c r="G60" i="35"/>
  <c r="O60" i="35" s="1"/>
  <c r="BF62" i="36"/>
  <c r="W62" i="36" s="1"/>
  <c r="V62" i="36" s="1"/>
  <c r="W61" i="36"/>
  <c r="V61" i="36" s="1"/>
  <c r="Z61" i="36"/>
  <c r="X61" i="36" s="1"/>
  <c r="BG61" i="36"/>
  <c r="H63" i="36"/>
  <c r="E64" i="36" s="1" a="1"/>
  <c r="E64" i="36" s="1"/>
  <c r="F64" i="36" s="1" a="1"/>
  <c r="F64" i="36" s="1"/>
  <c r="G63" i="36"/>
  <c r="O63" i="36" s="1"/>
  <c r="H52" i="34"/>
  <c r="F52" i="34"/>
  <c r="I52" i="34"/>
  <c r="T52" i="34"/>
  <c r="R53" i="34" s="1"/>
  <c r="S53" i="34" s="1"/>
  <c r="E28" i="26"/>
  <c r="G28" i="26"/>
  <c r="F29" i="29"/>
  <c r="I29" i="29"/>
  <c r="H29" i="29"/>
  <c r="T29" i="29"/>
  <c r="R30" i="29" s="1"/>
  <c r="S30" i="29" s="1"/>
  <c r="H26" i="28"/>
  <c r="F26" i="28"/>
  <c r="E26" i="27"/>
  <c r="D27" i="27" s="1" a="1"/>
  <c r="D27" i="27" s="1"/>
  <c r="O45" i="26"/>
  <c r="AC39" i="26"/>
  <c r="F37" i="15"/>
  <c r="H37" i="15"/>
  <c r="BG62" i="36" l="1"/>
  <c r="Z62" i="36"/>
  <c r="X62" i="36" s="1"/>
  <c r="N60" i="35"/>
  <c r="Q60" i="35"/>
  <c r="P60" i="35"/>
  <c r="M61" i="35"/>
  <c r="I61" i="35" s="1"/>
  <c r="M64" i="36"/>
  <c r="I64" i="36" s="1"/>
  <c r="N63" i="36"/>
  <c r="T63" i="36"/>
  <c r="P63" i="36"/>
  <c r="Q63" i="36"/>
  <c r="G64" i="36"/>
  <c r="O64" i="36" s="1"/>
  <c r="AA61" i="36"/>
  <c r="Y61" i="36"/>
  <c r="AB61" i="36" s="1"/>
  <c r="Y62" i="36"/>
  <c r="AB62" i="36" s="1"/>
  <c r="AA62" i="36"/>
  <c r="G53" i="34"/>
  <c r="H28" i="26"/>
  <c r="D28" i="26"/>
  <c r="C29" i="26" s="1"/>
  <c r="G30" i="29"/>
  <c r="E26" i="28"/>
  <c r="D27" i="28" s="1" a="1"/>
  <c r="D27" i="28" s="1"/>
  <c r="G27" i="27"/>
  <c r="P45" i="26"/>
  <c r="N46" i="26" s="1" a="1"/>
  <c r="N46" i="26" s="1"/>
  <c r="AD39" i="26"/>
  <c r="AB40" i="26" s="1" a="1"/>
  <c r="AB40" i="26" s="1"/>
  <c r="J24" i="15" a="1"/>
  <c r="E37" i="15"/>
  <c r="G61" i="35" l="1"/>
  <c r="O61" i="35" s="1"/>
  <c r="H61" i="35"/>
  <c r="E62" i="35" s="1" a="1"/>
  <c r="E62" i="35" s="1"/>
  <c r="F62" i="35" s="1" a="1"/>
  <c r="F62" i="35" s="1"/>
  <c r="H64" i="36"/>
  <c r="E65" i="36" s="1" a="1"/>
  <c r="E65" i="36" s="1"/>
  <c r="F65" i="36" s="1" a="1"/>
  <c r="F65" i="36" s="1"/>
  <c r="T64" i="36"/>
  <c r="N64" i="36"/>
  <c r="P64" i="36"/>
  <c r="Q64" i="36"/>
  <c r="S63" i="36"/>
  <c r="AM63" i="36" a="1"/>
  <c r="AM63" i="36" s="1"/>
  <c r="AC63" i="36"/>
  <c r="AD63" i="36" s="1"/>
  <c r="AE63" i="36" s="1"/>
  <c r="AF63" i="36" s="1"/>
  <c r="AX63" i="36" s="1" a="1"/>
  <c r="AX63" i="36" s="1"/>
  <c r="AR63" i="36" a="1"/>
  <c r="AR63" i="36" s="1"/>
  <c r="AG63" i="36" a="1"/>
  <c r="AG63" i="36" s="1"/>
  <c r="AJ63" i="36" a="1"/>
  <c r="AJ63" i="36" s="1"/>
  <c r="AQ63" i="36" a="1"/>
  <c r="AQ63" i="36" s="1"/>
  <c r="BC63" i="36" a="1"/>
  <c r="BC63" i="36" s="1"/>
  <c r="BT63" i="36" s="1"/>
  <c r="AP63" i="36" a="1"/>
  <c r="AP63" i="36" s="1"/>
  <c r="BK63" i="36" s="1"/>
  <c r="BB63" i="36" a="1"/>
  <c r="BB63" i="36" s="1"/>
  <c r="BS63" i="36" s="1"/>
  <c r="BE63" i="36" a="1"/>
  <c r="BE63" i="36" s="1"/>
  <c r="AV63" i="36" a="1"/>
  <c r="AV63" i="36" s="1"/>
  <c r="AN63" i="36" a="1"/>
  <c r="AN63" i="36" s="1"/>
  <c r="AU63" i="36" a="1"/>
  <c r="AU63" i="36" s="1"/>
  <c r="BD63" i="36" a="1"/>
  <c r="BD63" i="36" s="1"/>
  <c r="AT63" i="36" a="1"/>
  <c r="AT63" i="36" s="1"/>
  <c r="AY63" i="36" a="1"/>
  <c r="AY63" i="36" s="1"/>
  <c r="BP63" i="36" s="1"/>
  <c r="AL63" i="36" a="1"/>
  <c r="AL63" i="36" s="1"/>
  <c r="BI63" i="36" s="1"/>
  <c r="AH63" i="36" a="1"/>
  <c r="AH63" i="36" s="1"/>
  <c r="AI63" i="36" a="1"/>
  <c r="AI63" i="36" s="1"/>
  <c r="AK63" i="36" a="1"/>
  <c r="AK63" i="36" s="1"/>
  <c r="BH63" i="36" s="1"/>
  <c r="AO63" i="36" a="1"/>
  <c r="AO63" i="36" s="1"/>
  <c r="AZ63" i="36" a="1"/>
  <c r="AZ63" i="36" s="1"/>
  <c r="BQ63" i="36" s="1"/>
  <c r="AS63" i="36" a="1"/>
  <c r="AS63" i="36" s="1"/>
  <c r="BM63" i="36" s="1"/>
  <c r="BN63" i="36" s="1"/>
  <c r="AW63" i="36" a="1"/>
  <c r="AW63" i="36" s="1"/>
  <c r="BO63" i="36" s="1"/>
  <c r="BA63" i="36" a="1"/>
  <c r="BA63" i="36" s="1"/>
  <c r="BR63" i="36" s="1"/>
  <c r="H53" i="34"/>
  <c r="F53" i="34"/>
  <c r="I53" i="34"/>
  <c r="T53" i="34"/>
  <c r="R54" i="34" s="1"/>
  <c r="S54" i="34" s="1"/>
  <c r="F29" i="26"/>
  <c r="I30" i="29"/>
  <c r="H30" i="29"/>
  <c r="F30" i="29"/>
  <c r="T30" i="29"/>
  <c r="R31" i="29" s="1"/>
  <c r="S31" i="29" s="1"/>
  <c r="G27" i="28"/>
  <c r="H27" i="27"/>
  <c r="F27" i="27"/>
  <c r="O46" i="26"/>
  <c r="AC40" i="26"/>
  <c r="AD40" i="26" s="1"/>
  <c r="AB41" i="26" s="1" a="1"/>
  <c r="AB41" i="26" s="1"/>
  <c r="K47" i="15"/>
  <c r="K45" i="15"/>
  <c r="K36" i="15"/>
  <c r="K34" i="15"/>
  <c r="K32" i="15"/>
  <c r="K30" i="15"/>
  <c r="K43" i="15"/>
  <c r="K42" i="15"/>
  <c r="K27" i="15"/>
  <c r="K40" i="15"/>
  <c r="K26" i="15"/>
  <c r="K48" i="15"/>
  <c r="K41" i="15"/>
  <c r="K35" i="15"/>
  <c r="K29" i="15"/>
  <c r="K46" i="15"/>
  <c r="K38" i="15"/>
  <c r="K33" i="15"/>
  <c r="K39" i="15"/>
  <c r="J24" i="15"/>
  <c r="K31" i="15"/>
  <c r="K28" i="15"/>
  <c r="K25" i="15"/>
  <c r="K44" i="15"/>
  <c r="K37" i="15"/>
  <c r="BU63" i="36" l="1"/>
  <c r="BF63" i="36"/>
  <c r="BJ63" i="36"/>
  <c r="M65" i="36"/>
  <c r="I65" i="36" s="1"/>
  <c r="M62" i="35"/>
  <c r="I62" i="35" s="1"/>
  <c r="Q61" i="35"/>
  <c r="P61" i="35"/>
  <c r="N61" i="35"/>
  <c r="BG63" i="36"/>
  <c r="BL63" i="36"/>
  <c r="AC64" i="36"/>
  <c r="AD64" i="36" s="1"/>
  <c r="AE64" i="36" s="1"/>
  <c r="AF64" i="36" s="1"/>
  <c r="AU64" i="36" s="1" a="1"/>
  <c r="AU64" i="36" s="1"/>
  <c r="AP64" i="36" a="1"/>
  <c r="AP64" i="36" s="1"/>
  <c r="BK64" i="36" s="1"/>
  <c r="S64" i="36"/>
  <c r="AS64" i="36" a="1"/>
  <c r="AS64" i="36" s="1"/>
  <c r="BA64" i="36" a="1"/>
  <c r="BA64" i="36" s="1"/>
  <c r="BR64" i="36" s="1"/>
  <c r="AL64" i="36" a="1"/>
  <c r="AL64" i="36" s="1"/>
  <c r="BI64" i="36" s="1"/>
  <c r="AR64" i="36" a="1"/>
  <c r="AR64" i="36" s="1"/>
  <c r="AZ64" i="36" a="1"/>
  <c r="AZ64" i="36" s="1"/>
  <c r="BQ64" i="36" s="1"/>
  <c r="AQ64" i="36" a="1"/>
  <c r="AQ64" i="36" s="1"/>
  <c r="AT64" i="36" a="1"/>
  <c r="AT64" i="36" s="1"/>
  <c r="AV64" i="36" a="1"/>
  <c r="AV64" i="36" s="1"/>
  <c r="BE64" i="36" a="1"/>
  <c r="BE64" i="36" s="1"/>
  <c r="AX64" i="36" a="1"/>
  <c r="AX64" i="36" s="1"/>
  <c r="BD64" i="36" a="1"/>
  <c r="BD64" i="36" s="1"/>
  <c r="AK64" i="36" a="1"/>
  <c r="AK64" i="36" s="1"/>
  <c r="BH64" i="36" s="1"/>
  <c r="AY64" i="36" a="1"/>
  <c r="AY64" i="36" s="1"/>
  <c r="BP64" i="36" s="1"/>
  <c r="AI64" i="36" a="1"/>
  <c r="AI64" i="36" s="1"/>
  <c r="AG64" i="36" a="1"/>
  <c r="AG64" i="36" s="1"/>
  <c r="AM64" i="36" a="1"/>
  <c r="AM64" i="36" s="1"/>
  <c r="BB64" i="36" a="1"/>
  <c r="BB64" i="36" s="1"/>
  <c r="BS64" i="36" s="1"/>
  <c r="AW64" i="36" a="1"/>
  <c r="AW64" i="36" s="1"/>
  <c r="BO64" i="36" s="1"/>
  <c r="AH64" i="36" a="1"/>
  <c r="AH64" i="36" s="1"/>
  <c r="BC64" i="36" a="1"/>
  <c r="BC64" i="36" s="1"/>
  <c r="BT64" i="36" s="1"/>
  <c r="AO64" i="36" a="1"/>
  <c r="AO64" i="36" s="1"/>
  <c r="AJ64" i="36" a="1"/>
  <c r="AJ64" i="36" s="1"/>
  <c r="AN64" i="36" a="1"/>
  <c r="AN64" i="36" s="1"/>
  <c r="G65" i="36"/>
  <c r="O65" i="36" s="1"/>
  <c r="H65" i="36"/>
  <c r="E66" i="36" s="1" a="1"/>
  <c r="E66" i="36" s="1"/>
  <c r="F66" i="36" s="1" a="1"/>
  <c r="F66" i="36" s="1"/>
  <c r="G54" i="34"/>
  <c r="G29" i="26"/>
  <c r="E29" i="26"/>
  <c r="G31" i="29"/>
  <c r="F27" i="28"/>
  <c r="H27" i="28"/>
  <c r="L14" i="27" a="1"/>
  <c r="E27" i="27"/>
  <c r="P46" i="26"/>
  <c r="N47" i="26" s="1" a="1"/>
  <c r="N47" i="26" s="1"/>
  <c r="AC41" i="26"/>
  <c r="AD41" i="26" s="1"/>
  <c r="AB42" i="26" s="1" a="1"/>
  <c r="AB42" i="26" s="1"/>
  <c r="I24" i="15"/>
  <c r="K24" i="15"/>
  <c r="W63" i="36" l="1"/>
  <c r="V63" i="36" s="1"/>
  <c r="BM64" i="36"/>
  <c r="BN64" i="36" s="1"/>
  <c r="M66" i="36"/>
  <c r="I66" i="36" s="1"/>
  <c r="BU64" i="36"/>
  <c r="H62" i="35"/>
  <c r="E63" i="35" s="1" a="1"/>
  <c r="E63" i="35" s="1"/>
  <c r="F63" i="35" s="1" a="1"/>
  <c r="F63" i="35" s="1"/>
  <c r="G62" i="35"/>
  <c r="O62" i="35" s="1"/>
  <c r="BJ64" i="36"/>
  <c r="BF64" i="36"/>
  <c r="BG64" i="36" s="1"/>
  <c r="BL64" i="36"/>
  <c r="Q65" i="36"/>
  <c r="T65" i="36"/>
  <c r="P65" i="36"/>
  <c r="N65" i="36"/>
  <c r="H66" i="36"/>
  <c r="E67" i="36" s="1" a="1"/>
  <c r="E67" i="36" s="1"/>
  <c r="F67" i="36" s="1" a="1"/>
  <c r="F67" i="36" s="1"/>
  <c r="Z63" i="36"/>
  <c r="X63" i="36" s="1"/>
  <c r="Y63" i="36"/>
  <c r="AB63" i="36" s="1"/>
  <c r="AA63" i="36"/>
  <c r="H54" i="34"/>
  <c r="I54" i="34"/>
  <c r="F54" i="34"/>
  <c r="T54" i="34"/>
  <c r="R55" i="34" s="1"/>
  <c r="S55" i="34" s="1"/>
  <c r="H29" i="26"/>
  <c r="D29" i="26"/>
  <c r="C30" i="26" s="1"/>
  <c r="H31" i="29"/>
  <c r="I31" i="29"/>
  <c r="F31" i="29"/>
  <c r="T31" i="29"/>
  <c r="R32" i="29" s="1"/>
  <c r="S32" i="29" s="1"/>
  <c r="N46" i="27"/>
  <c r="M42" i="27"/>
  <c r="M37" i="27"/>
  <c r="N27" i="27"/>
  <c r="N22" i="27"/>
  <c r="N42" i="27"/>
  <c r="M46" i="27"/>
  <c r="N31" i="27"/>
  <c r="M27" i="27"/>
  <c r="M22" i="27"/>
  <c r="M47" i="27"/>
  <c r="M28" i="27"/>
  <c r="N36" i="27"/>
  <c r="M31" i="27"/>
  <c r="N32" i="27"/>
  <c r="N50" i="27"/>
  <c r="N41" i="27"/>
  <c r="M36" i="27"/>
  <c r="N26" i="27"/>
  <c r="M50" i="27"/>
  <c r="N45" i="27"/>
  <c r="M41" i="27"/>
  <c r="N30" i="27"/>
  <c r="M26" i="27"/>
  <c r="M45" i="27"/>
  <c r="N35" i="27"/>
  <c r="M30" i="27"/>
  <c r="M38" i="27"/>
  <c r="N49" i="27"/>
  <c r="N40" i="27"/>
  <c r="M35" i="27"/>
  <c r="N25" i="27"/>
  <c r="M43" i="27"/>
  <c r="M49" i="27"/>
  <c r="M40" i="27"/>
  <c r="M25" i="27"/>
  <c r="M23" i="27"/>
  <c r="N44" i="27"/>
  <c r="N34" i="27"/>
  <c r="N29" i="27"/>
  <c r="N23" i="27"/>
  <c r="N48" i="27"/>
  <c r="M44" i="27"/>
  <c r="N39" i="27"/>
  <c r="M34" i="27"/>
  <c r="M29" i="27"/>
  <c r="N24" i="27"/>
  <c r="M48" i="27"/>
  <c r="M39" i="27"/>
  <c r="M24" i="27"/>
  <c r="M32" i="27"/>
  <c r="N33" i="27"/>
  <c r="N47" i="27"/>
  <c r="N43" i="27"/>
  <c r="N38" i="27"/>
  <c r="M33" i="27"/>
  <c r="N28" i="27"/>
  <c r="N37" i="27"/>
  <c r="L14" i="28" a="1"/>
  <c r="E27" i="28"/>
  <c r="N21" i="27"/>
  <c r="M21" i="27"/>
  <c r="M18" i="27"/>
  <c r="N16" i="27"/>
  <c r="M16" i="27"/>
  <c r="N19" i="27"/>
  <c r="M19" i="27"/>
  <c r="L14" i="27"/>
  <c r="O16" i="27"/>
  <c r="N15" i="27"/>
  <c r="M20" i="27"/>
  <c r="N17" i="27"/>
  <c r="M15" i="27"/>
  <c r="M17" i="27"/>
  <c r="N18" i="27"/>
  <c r="N20" i="27"/>
  <c r="O47" i="26"/>
  <c r="AC42" i="26"/>
  <c r="I25" i="15"/>
  <c r="I26" i="15" s="1"/>
  <c r="Z64" i="36" l="1"/>
  <c r="X64" i="36" s="1"/>
  <c r="M67" i="36"/>
  <c r="I67" i="36" s="1"/>
  <c r="Q62" i="35"/>
  <c r="P62" i="35"/>
  <c r="N62" i="35"/>
  <c r="M63" i="35"/>
  <c r="I63" i="35" s="1"/>
  <c r="G66" i="36"/>
  <c r="O66" i="36" s="1"/>
  <c r="AM65" i="36" a="1"/>
  <c r="AM65" i="36" s="1"/>
  <c r="AC65" i="36"/>
  <c r="AD65" i="36" s="1"/>
  <c r="AE65" i="36" s="1"/>
  <c r="AF65" i="36" s="1"/>
  <c r="AH65" i="36" s="1" a="1"/>
  <c r="AH65" i="36" s="1"/>
  <c r="BE65" i="36" a="1"/>
  <c r="BE65" i="36" s="1"/>
  <c r="AL65" i="36" a="1"/>
  <c r="AL65" i="36" s="1"/>
  <c r="BI65" i="36" s="1"/>
  <c r="BB65" i="36" a="1"/>
  <c r="BB65" i="36" s="1"/>
  <c r="BS65" i="36" s="1"/>
  <c r="AZ65" i="36" a="1"/>
  <c r="AZ65" i="36" s="1"/>
  <c r="BQ65" i="36" s="1"/>
  <c r="AY65" i="36" a="1"/>
  <c r="AY65" i="36" s="1"/>
  <c r="BP65" i="36" s="1"/>
  <c r="AV65" i="36" a="1"/>
  <c r="AV65" i="36" s="1"/>
  <c r="S65" i="36"/>
  <c r="AU65" i="36" a="1"/>
  <c r="AU65" i="36" s="1"/>
  <c r="AJ65" i="36" a="1"/>
  <c r="AJ65" i="36" s="1"/>
  <c r="BC65" i="36" a="1"/>
  <c r="BC65" i="36" s="1"/>
  <c r="BT65" i="36" s="1"/>
  <c r="AO65" i="36" a="1"/>
  <c r="AO65" i="36" s="1"/>
  <c r="AG65" i="36" a="1"/>
  <c r="AG65" i="36" s="1"/>
  <c r="BD65" i="36" a="1"/>
  <c r="BD65" i="36" s="1"/>
  <c r="AQ65" i="36" a="1"/>
  <c r="AQ65" i="36" s="1"/>
  <c r="AS65" i="36" a="1"/>
  <c r="AS65" i="36" s="1"/>
  <c r="BA65" i="36" a="1"/>
  <c r="BA65" i="36" s="1"/>
  <c r="BR65" i="36" s="1"/>
  <c r="AW65" i="36" a="1"/>
  <c r="AW65" i="36" s="1"/>
  <c r="AX65" i="36" a="1"/>
  <c r="AX65" i="36" s="1"/>
  <c r="AK65" i="36" a="1"/>
  <c r="AK65" i="36" s="1"/>
  <c r="BH65" i="36" s="1"/>
  <c r="AI65" i="36" a="1"/>
  <c r="AI65" i="36" s="1"/>
  <c r="AT65" i="36" a="1"/>
  <c r="AT65" i="36" s="1"/>
  <c r="AP65" i="36" a="1"/>
  <c r="AP65" i="36" s="1"/>
  <c r="BK65" i="36" s="1"/>
  <c r="AN65" i="36" a="1"/>
  <c r="AN65" i="36" s="1"/>
  <c r="AR65" i="36" a="1"/>
  <c r="AR65" i="36" s="1"/>
  <c r="W64" i="36"/>
  <c r="AA64" i="36"/>
  <c r="Y64" i="36"/>
  <c r="G55" i="34"/>
  <c r="F30" i="26"/>
  <c r="G32" i="29"/>
  <c r="N56" i="28"/>
  <c r="M53" i="28"/>
  <c r="M51" i="28"/>
  <c r="M45" i="28"/>
  <c r="N42" i="28"/>
  <c r="M39" i="28"/>
  <c r="M33" i="28"/>
  <c r="N30" i="28"/>
  <c r="N52" i="28"/>
  <c r="M47" i="28"/>
  <c r="N37" i="28"/>
  <c r="M34" i="28"/>
  <c r="M31" i="28"/>
  <c r="N16" i="28"/>
  <c r="N40" i="28"/>
  <c r="N35" i="28"/>
  <c r="N29" i="28"/>
  <c r="M26" i="28"/>
  <c r="M17" i="28"/>
  <c r="N50" i="28"/>
  <c r="N48" i="28"/>
  <c r="M37" i="28"/>
  <c r="M30" i="28"/>
  <c r="N23" i="28"/>
  <c r="N18" i="28"/>
  <c r="M15" i="28"/>
  <c r="N54" i="28"/>
  <c r="M52" i="28"/>
  <c r="M50" i="28"/>
  <c r="M48" i="28"/>
  <c r="M35" i="28"/>
  <c r="M23" i="28"/>
  <c r="N21" i="28"/>
  <c r="M18" i="28"/>
  <c r="N44" i="28"/>
  <c r="N26" i="28"/>
  <c r="N45" i="28"/>
  <c r="N36" i="28"/>
  <c r="N34" i="28"/>
  <c r="M32" i="28"/>
  <c r="O16" i="28"/>
  <c r="M36" i="28"/>
  <c r="M16" i="28"/>
  <c r="N47" i="28"/>
  <c r="N38" i="28"/>
  <c r="N25" i="28"/>
  <c r="M25" i="28"/>
  <c r="M56" i="28"/>
  <c r="M42" i="28"/>
  <c r="N32" i="28"/>
  <c r="M55" i="28"/>
  <c r="N46" i="28"/>
  <c r="N53" i="28"/>
  <c r="N27" i="28"/>
  <c r="N20" i="28"/>
  <c r="M29" i="28"/>
  <c r="M27" i="28"/>
  <c r="N22" i="28"/>
  <c r="M20" i="28"/>
  <c r="M22" i="28"/>
  <c r="M44" i="28"/>
  <c r="N39" i="28"/>
  <c r="N24" i="28"/>
  <c r="N49" i="28"/>
  <c r="N31" i="28"/>
  <c r="M24" i="28"/>
  <c r="N17" i="28"/>
  <c r="N55" i="28"/>
  <c r="M49" i="28"/>
  <c r="N19" i="28"/>
  <c r="N15" i="28"/>
  <c r="N33" i="28"/>
  <c r="M21" i="28"/>
  <c r="M19" i="28"/>
  <c r="N57" i="28"/>
  <c r="N51" i="28"/>
  <c r="M57" i="28"/>
  <c r="M38" i="28"/>
  <c r="N28" i="28"/>
  <c r="M28" i="28"/>
  <c r="N41" i="28"/>
  <c r="M40" i="28"/>
  <c r="N43" i="28"/>
  <c r="M46" i="28"/>
  <c r="M43" i="28"/>
  <c r="M54" i="28"/>
  <c r="M41" i="28"/>
  <c r="L14" i="28"/>
  <c r="N14" i="27"/>
  <c r="M14" i="27"/>
  <c r="K14" i="27"/>
  <c r="P47" i="26"/>
  <c r="N48" i="26" s="1" a="1"/>
  <c r="N48" i="26" s="1"/>
  <c r="AD42" i="26"/>
  <c r="AB43" i="26" s="1" a="1"/>
  <c r="AB43" i="26" s="1"/>
  <c r="I27" i="15"/>
  <c r="H63" i="35" l="1"/>
  <c r="E64" i="35" s="1" a="1"/>
  <c r="E64" i="35" s="1"/>
  <c r="F64" i="35" s="1" a="1"/>
  <c r="F64" i="35" s="1"/>
  <c r="M64" i="35" s="1"/>
  <c r="I64" i="35" s="1"/>
  <c r="BM65" i="36"/>
  <c r="BN65" i="36" s="1"/>
  <c r="BJ65" i="36"/>
  <c r="BL65" i="36"/>
  <c r="BU65" i="36"/>
  <c r="BF65" i="36"/>
  <c r="BG65" i="36" s="1"/>
  <c r="G63" i="35"/>
  <c r="O63" i="35" s="1"/>
  <c r="BO65" i="36"/>
  <c r="Q66" i="36"/>
  <c r="N66" i="36"/>
  <c r="P66" i="36"/>
  <c r="T66" i="36"/>
  <c r="H67" i="36"/>
  <c r="E68" i="36" s="1" a="1"/>
  <c r="E68" i="36" s="1"/>
  <c r="F68" i="36" s="1" a="1"/>
  <c r="F68" i="36" s="1"/>
  <c r="V64" i="36"/>
  <c r="AB64" i="36"/>
  <c r="T55" i="34"/>
  <c r="R56" i="34" s="1"/>
  <c r="F55" i="34"/>
  <c r="I55" i="34"/>
  <c r="H55" i="34"/>
  <c r="G30" i="26"/>
  <c r="E30" i="26"/>
  <c r="H32" i="29"/>
  <c r="I32" i="29"/>
  <c r="F32" i="29"/>
  <c r="T32" i="29"/>
  <c r="R33" i="29" s="1"/>
  <c r="S33" i="29" s="1"/>
  <c r="M14" i="28"/>
  <c r="N14" i="28"/>
  <c r="K14" i="28"/>
  <c r="K15" i="27"/>
  <c r="K16" i="27" s="1"/>
  <c r="O48" i="26"/>
  <c r="AC43" i="26"/>
  <c r="I28" i="15"/>
  <c r="Z65" i="36" l="1"/>
  <c r="X65" i="36" s="1"/>
  <c r="H64" i="35"/>
  <c r="E65" i="35" s="1" a="1"/>
  <c r="E65" i="35" s="1"/>
  <c r="F65" i="35" s="1" a="1"/>
  <c r="F65" i="35" s="1"/>
  <c r="G64" i="35"/>
  <c r="O64" i="35" s="1"/>
  <c r="S56" i="34"/>
  <c r="G56" i="34" s="1"/>
  <c r="Q63" i="35"/>
  <c r="P63" i="35"/>
  <c r="N63" i="35"/>
  <c r="M68" i="36"/>
  <c r="I68" i="36" s="1"/>
  <c r="G67" i="36"/>
  <c r="O67" i="36" s="1"/>
  <c r="W65" i="36"/>
  <c r="S66" i="36"/>
  <c r="BC66" i="36" a="1"/>
  <c r="BC66" i="36" s="1"/>
  <c r="BT66" i="36" s="1"/>
  <c r="AX66" i="36" a="1"/>
  <c r="AX66" i="36" s="1"/>
  <c r="AO66" i="36" a="1"/>
  <c r="AO66" i="36" s="1"/>
  <c r="AG66" i="36" a="1"/>
  <c r="AG66" i="36" s="1"/>
  <c r="AC66" i="36"/>
  <c r="AD66" i="36" s="1"/>
  <c r="AE66" i="36" s="1"/>
  <c r="AF66" i="36" s="1"/>
  <c r="AR66" i="36" s="1" a="1"/>
  <c r="AR66" i="36" s="1"/>
  <c r="AV66" i="36" a="1"/>
  <c r="AV66" i="36" s="1"/>
  <c r="BD66" i="36" a="1"/>
  <c r="BD66" i="36" s="1"/>
  <c r="AQ66" i="36" a="1"/>
  <c r="AQ66" i="36" s="1"/>
  <c r="AP66" i="36" a="1"/>
  <c r="AP66" i="36" s="1"/>
  <c r="BK66" i="36" s="1"/>
  <c r="AT66" i="36" a="1"/>
  <c r="AT66" i="36" s="1"/>
  <c r="AA65" i="36"/>
  <c r="Y65" i="36"/>
  <c r="H30" i="26"/>
  <c r="D30" i="26"/>
  <c r="C31" i="26" s="1"/>
  <c r="G33" i="29"/>
  <c r="K15" i="28"/>
  <c r="K16" i="28" s="1"/>
  <c r="K17" i="27"/>
  <c r="K18" i="27" s="1"/>
  <c r="P48" i="26"/>
  <c r="N49" i="26" s="1" a="1"/>
  <c r="N49" i="26" s="1"/>
  <c r="AD43" i="26"/>
  <c r="AB44" i="26" s="1" a="1"/>
  <c r="AB44" i="26" s="1"/>
  <c r="I29" i="15"/>
  <c r="T56" i="34" l="1"/>
  <c r="R57" i="34" s="1"/>
  <c r="S57" i="34" s="1"/>
  <c r="G68" i="36"/>
  <c r="O68" i="36" s="1"/>
  <c r="H68" i="36"/>
  <c r="E69" i="36" s="1" a="1"/>
  <c r="E69" i="36" s="1"/>
  <c r="F69" i="36" s="1" a="1"/>
  <c r="F69" i="36" s="1"/>
  <c r="M69" i="36" s="1"/>
  <c r="I69" i="36" s="1"/>
  <c r="I56" i="34"/>
  <c r="H56" i="34"/>
  <c r="F56" i="34"/>
  <c r="P64" i="35"/>
  <c r="N64" i="35"/>
  <c r="Q64" i="35"/>
  <c r="M65" i="35"/>
  <c r="I65" i="35" s="1"/>
  <c r="AU66" i="36" a="1"/>
  <c r="AU66" i="36" s="1"/>
  <c r="AM66" i="36" a="1"/>
  <c r="AM66" i="36" s="1"/>
  <c r="AN66" i="36" a="1"/>
  <c r="AN66" i="36" s="1"/>
  <c r="BB66" i="36" a="1"/>
  <c r="BB66" i="36" s="1"/>
  <c r="BS66" i="36" s="1"/>
  <c r="AS66" i="36" a="1"/>
  <c r="AS66" i="36" s="1"/>
  <c r="BE66" i="36" a="1"/>
  <c r="BE66" i="36" s="1"/>
  <c r="BU66" i="36" s="1"/>
  <c r="AJ66" i="36" a="1"/>
  <c r="AJ66" i="36" s="1"/>
  <c r="V65" i="36"/>
  <c r="AB65" i="36"/>
  <c r="BA66" i="36" a="1"/>
  <c r="BA66" i="36" s="1"/>
  <c r="BR66" i="36" s="1"/>
  <c r="AW66" i="36" a="1"/>
  <c r="AW66" i="36" s="1"/>
  <c r="BO66" i="36" s="1"/>
  <c r="AZ66" i="36" a="1"/>
  <c r="AZ66" i="36" s="1"/>
  <c r="BQ66" i="36" s="1"/>
  <c r="Q67" i="36"/>
  <c r="N67" i="36"/>
  <c r="P67" i="36"/>
  <c r="T67" i="36"/>
  <c r="AK66" i="36" a="1"/>
  <c r="AK66" i="36" s="1"/>
  <c r="BH66" i="36" s="1"/>
  <c r="AH66" i="36" a="1"/>
  <c r="AH66" i="36" s="1"/>
  <c r="T68" i="36"/>
  <c r="N68" i="36"/>
  <c r="P68" i="36"/>
  <c r="Q68" i="36"/>
  <c r="AY66" i="36" a="1"/>
  <c r="AY66" i="36" s="1"/>
  <c r="BP66" i="36" s="1"/>
  <c r="AI66" i="36" a="1"/>
  <c r="AI66" i="36" s="1"/>
  <c r="AL66" i="36" a="1"/>
  <c r="AL66" i="36" s="1"/>
  <c r="BI66" i="36" s="1"/>
  <c r="BL66" i="36"/>
  <c r="G57" i="34"/>
  <c r="F31" i="26"/>
  <c r="T33" i="29"/>
  <c r="R34" i="29" s="1"/>
  <c r="F33" i="29"/>
  <c r="H33" i="29"/>
  <c r="I33" i="29"/>
  <c r="K17" i="28"/>
  <c r="K18" i="28" s="1"/>
  <c r="K19" i="27"/>
  <c r="K20" i="27" s="1"/>
  <c r="O49" i="26"/>
  <c r="AC44" i="26"/>
  <c r="I30" i="15"/>
  <c r="BJ66" i="36" l="1"/>
  <c r="BF66" i="36"/>
  <c r="G65" i="35"/>
  <c r="O65" i="35" s="1"/>
  <c r="H65" i="35"/>
  <c r="E66" i="35" s="1" a="1"/>
  <c r="E66" i="35" s="1"/>
  <c r="F66" i="35" s="1" a="1"/>
  <c r="F66" i="35" s="1"/>
  <c r="S34" i="29"/>
  <c r="G34" i="29" s="1"/>
  <c r="BM66" i="36"/>
  <c r="BN66" i="36" s="1"/>
  <c r="BG66" i="36"/>
  <c r="BC67" i="36" a="1"/>
  <c r="BC67" i="36" s="1"/>
  <c r="BT67" i="36" s="1"/>
  <c r="S67" i="36"/>
  <c r="AC67" i="36"/>
  <c r="AD67" i="36" s="1"/>
  <c r="AE67" i="36" s="1"/>
  <c r="AF67" i="36" s="1"/>
  <c r="AI67" i="36" s="1" a="1"/>
  <c r="AI67" i="36" s="1"/>
  <c r="AT67" i="36" a="1"/>
  <c r="AT67" i="36" s="1"/>
  <c r="AU67" i="36" a="1"/>
  <c r="AU67" i="36" s="1"/>
  <c r="AS67" i="36" a="1"/>
  <c r="AS67" i="36" s="1"/>
  <c r="BD67" i="36" a="1"/>
  <c r="BD67" i="36" s="1"/>
  <c r="AK67" i="36" a="1"/>
  <c r="AK67" i="36" s="1"/>
  <c r="BH67" i="36" s="1"/>
  <c r="AX67" i="36" a="1"/>
  <c r="AX67" i="36" s="1"/>
  <c r="AY67" i="36" a="1"/>
  <c r="AY67" i="36" s="1"/>
  <c r="BP67" i="36" s="1"/>
  <c r="AJ67" i="36" a="1"/>
  <c r="AJ67" i="36" s="1"/>
  <c r="AM67" i="36" a="1"/>
  <c r="AM67" i="36" s="1"/>
  <c r="AO67" i="36" a="1"/>
  <c r="AO67" i="36" s="1"/>
  <c r="AG67" i="36" a="1"/>
  <c r="AG67" i="36" s="1"/>
  <c r="AL67" i="36" a="1"/>
  <c r="AL67" i="36" s="1"/>
  <c r="BI67" i="36" s="1"/>
  <c r="AW67" i="36" a="1"/>
  <c r="AW67" i="36" s="1"/>
  <c r="AN67" i="36" a="1"/>
  <c r="AN67" i="36" s="1"/>
  <c r="BE67" i="36" a="1"/>
  <c r="BE67" i="36" s="1"/>
  <c r="BU67" i="36" s="1"/>
  <c r="AV67" i="36" a="1"/>
  <c r="AV67" i="36" s="1"/>
  <c r="AR67" i="36" a="1"/>
  <c r="AR67" i="36" s="1"/>
  <c r="BA67" i="36" a="1"/>
  <c r="BA67" i="36" s="1"/>
  <c r="BR67" i="36" s="1"/>
  <c r="AZ67" i="36" a="1"/>
  <c r="AZ67" i="36" s="1"/>
  <c r="BQ67" i="36" s="1"/>
  <c r="AQ67" i="36" a="1"/>
  <c r="AQ67" i="36" s="1"/>
  <c r="AP67" i="36" a="1"/>
  <c r="AP67" i="36" s="1"/>
  <c r="BK67" i="36" s="1"/>
  <c r="BB67" i="36" a="1"/>
  <c r="BB67" i="36" s="1"/>
  <c r="BS67" i="36" s="1"/>
  <c r="AH67" i="36" a="1"/>
  <c r="AH67" i="36" s="1"/>
  <c r="S68" i="36"/>
  <c r="AC68" i="36"/>
  <c r="AD68" i="36" s="1"/>
  <c r="AE68" i="36" s="1"/>
  <c r="AF68" i="36" s="1"/>
  <c r="AK68" i="36" s="1" a="1"/>
  <c r="AK68" i="36" s="1"/>
  <c r="BH68" i="36" s="1"/>
  <c r="AT68" i="36" a="1"/>
  <c r="AT68" i="36" s="1"/>
  <c r="AM68" i="36" a="1"/>
  <c r="AM68" i="36" s="1"/>
  <c r="BB68" i="36" a="1"/>
  <c r="BB68" i="36" s="1"/>
  <c r="BS68" i="36" s="1"/>
  <c r="AH68" i="36" a="1"/>
  <c r="AH68" i="36" s="1"/>
  <c r="AY68" i="36" a="1"/>
  <c r="AY68" i="36" s="1"/>
  <c r="BP68" i="36" s="1"/>
  <c r="AV68" i="36" a="1"/>
  <c r="AV68" i="36" s="1"/>
  <c r="AP68" i="36" a="1"/>
  <c r="AP68" i="36" s="1"/>
  <c r="BK68" i="36" s="1"/>
  <c r="BC68" i="36" a="1"/>
  <c r="BC68" i="36" s="1"/>
  <c r="BT68" i="36" s="1"/>
  <c r="AX68" i="36" a="1"/>
  <c r="AX68" i="36" s="1"/>
  <c r="AR68" i="36" a="1"/>
  <c r="AR68" i="36" s="1"/>
  <c r="AI68" i="36" a="1"/>
  <c r="AI68" i="36" s="1"/>
  <c r="AG68" i="36" a="1"/>
  <c r="AG68" i="36" s="1"/>
  <c r="AQ68" i="36" a="1"/>
  <c r="AQ68" i="36" s="1"/>
  <c r="AU68" i="36" a="1"/>
  <c r="AU68" i="36" s="1"/>
  <c r="T57" i="34"/>
  <c r="R58" i="34" s="1"/>
  <c r="I57" i="34"/>
  <c r="H57" i="34"/>
  <c r="F57" i="34"/>
  <c r="G31" i="26"/>
  <c r="E31" i="26"/>
  <c r="T34" i="29"/>
  <c r="R35" i="29" s="1"/>
  <c r="S35" i="29" s="1"/>
  <c r="K19" i="28"/>
  <c r="K20" i="28" s="1"/>
  <c r="K21" i="27"/>
  <c r="K22" i="27" s="1"/>
  <c r="K23" i="27" s="1"/>
  <c r="K24" i="27" s="1"/>
  <c r="K25" i="27" s="1"/>
  <c r="K26" i="27" s="1"/>
  <c r="K27" i="27" s="1"/>
  <c r="K28" i="27" s="1"/>
  <c r="K29" i="27" s="1"/>
  <c r="K30" i="27" s="1"/>
  <c r="K31" i="27" s="1"/>
  <c r="K32" i="27" s="1"/>
  <c r="K33" i="27" s="1"/>
  <c r="K34" i="27" s="1"/>
  <c r="K35" i="27" s="1"/>
  <c r="K36" i="27" s="1"/>
  <c r="K37" i="27" s="1"/>
  <c r="K38" i="27" s="1"/>
  <c r="K39" i="27" s="1"/>
  <c r="K40" i="27" s="1"/>
  <c r="K41" i="27" s="1"/>
  <c r="K42" i="27" s="1"/>
  <c r="K43" i="27" s="1"/>
  <c r="K44" i="27" s="1"/>
  <c r="K45" i="27" s="1"/>
  <c r="K46" i="27" s="1"/>
  <c r="K47" i="27" s="1"/>
  <c r="K48" i="27" s="1"/>
  <c r="K49" i="27" s="1"/>
  <c r="K50" i="27" s="1"/>
  <c r="P49" i="26"/>
  <c r="N50" i="26" s="1" a="1"/>
  <c r="N50" i="26" s="1"/>
  <c r="AD44" i="26"/>
  <c r="AB45" i="26" s="1" a="1"/>
  <c r="AB45" i="26" s="1"/>
  <c r="I31" i="15"/>
  <c r="I32" i="15" s="1"/>
  <c r="Z66" i="36" l="1"/>
  <c r="X66" i="36" s="1"/>
  <c r="W66" i="36"/>
  <c r="V66" i="36" s="1"/>
  <c r="BJ67" i="36"/>
  <c r="BL68" i="36"/>
  <c r="I34" i="29"/>
  <c r="H34" i="29"/>
  <c r="F34" i="29"/>
  <c r="BF67" i="36"/>
  <c r="BG67" i="36" s="1"/>
  <c r="AO68" i="36" a="1"/>
  <c r="AO68" i="36" s="1"/>
  <c r="BE68" i="36" a="1"/>
  <c r="BE68" i="36" s="1"/>
  <c r="BO67" i="36"/>
  <c r="S58" i="34"/>
  <c r="G58" i="34" s="1"/>
  <c r="AS68" i="36" a="1"/>
  <c r="AS68" i="36" s="1"/>
  <c r="BM68" i="36" s="1"/>
  <c r="BN68" i="36" s="1"/>
  <c r="BF68" i="36"/>
  <c r="BL67" i="36"/>
  <c r="Z67" i="36" s="1"/>
  <c r="X67" i="36" s="1"/>
  <c r="M66" i="35"/>
  <c r="I66" i="35" s="1"/>
  <c r="BM67" i="36"/>
  <c r="BN67" i="36" s="1"/>
  <c r="P65" i="35"/>
  <c r="Q65" i="35"/>
  <c r="N65" i="35"/>
  <c r="BD68" i="36" a="1"/>
  <c r="BD68" i="36" s="1"/>
  <c r="AJ68" i="36" a="1"/>
  <c r="AJ68" i="36" s="1"/>
  <c r="BG68" i="36" s="1"/>
  <c r="AN68" i="36" a="1"/>
  <c r="AN68" i="36" s="1"/>
  <c r="AL68" i="36" a="1"/>
  <c r="AL68" i="36" s="1"/>
  <c r="BI68" i="36" s="1"/>
  <c r="AZ68" i="36" a="1"/>
  <c r="AZ68" i="36" s="1"/>
  <c r="BQ68" i="36" s="1"/>
  <c r="BA68" i="36" a="1"/>
  <c r="BA68" i="36" s="1"/>
  <c r="BR68" i="36" s="1"/>
  <c r="AW68" i="36" a="1"/>
  <c r="AW68" i="36" s="1"/>
  <c r="BO68" i="36" s="1"/>
  <c r="G69" i="36"/>
  <c r="O69" i="36" s="1"/>
  <c r="H69" i="36"/>
  <c r="E70" i="36" s="1" a="1"/>
  <c r="E70" i="36" s="1"/>
  <c r="F70" i="36" s="1" a="1"/>
  <c r="F70" i="36" s="1"/>
  <c r="Y66" i="36"/>
  <c r="AB66" i="36" s="1"/>
  <c r="AA66" i="36"/>
  <c r="H31" i="26"/>
  <c r="D31" i="26"/>
  <c r="G35" i="29"/>
  <c r="K21" i="28"/>
  <c r="K22" i="28" s="1"/>
  <c r="Y5" i="27"/>
  <c r="Y4" i="27"/>
  <c r="Y3" i="27"/>
  <c r="O50" i="26"/>
  <c r="AC45" i="26"/>
  <c r="I33" i="15"/>
  <c r="I34" i="15" s="1"/>
  <c r="I35" i="15" s="1"/>
  <c r="I36" i="15" s="1"/>
  <c r="I37" i="15" s="1"/>
  <c r="I38" i="15" s="1"/>
  <c r="BJ68" i="36" l="1"/>
  <c r="BU68" i="36"/>
  <c r="G66" i="35"/>
  <c r="O66" i="35" s="1"/>
  <c r="Q66" i="35" s="1"/>
  <c r="H66" i="35"/>
  <c r="E67" i="35" s="1" a="1"/>
  <c r="E67" i="35" s="1"/>
  <c r="F67" i="35" s="1" a="1"/>
  <c r="F67" i="35" s="1"/>
  <c r="M67" i="35" s="1"/>
  <c r="T58" i="34"/>
  <c r="R59" i="34" s="1"/>
  <c r="S59" i="34" s="1"/>
  <c r="G59" i="34" s="1"/>
  <c r="I58" i="34"/>
  <c r="H58" i="34"/>
  <c r="F58" i="34"/>
  <c r="W68" i="36"/>
  <c r="V68" i="36" s="1"/>
  <c r="W67" i="36"/>
  <c r="V67" i="36" s="1"/>
  <c r="M70" i="36"/>
  <c r="I70" i="36" s="1"/>
  <c r="Y68" i="36"/>
  <c r="AA68" i="36"/>
  <c r="P69" i="36"/>
  <c r="N69" i="36"/>
  <c r="T69" i="36"/>
  <c r="Q69" i="36"/>
  <c r="Y67" i="36"/>
  <c r="AA67" i="36"/>
  <c r="T35" i="29"/>
  <c r="R36" i="29" s="1"/>
  <c r="F35" i="29"/>
  <c r="I35" i="29"/>
  <c r="H35" i="29"/>
  <c r="K23" i="28"/>
  <c r="K24" i="28" s="1"/>
  <c r="K25" i="28" s="1"/>
  <c r="K26" i="28" s="1"/>
  <c r="K27" i="28" s="1"/>
  <c r="K28" i="28" s="1"/>
  <c r="K29" i="28" s="1"/>
  <c r="K30" i="28" s="1"/>
  <c r="K31" i="28" s="1"/>
  <c r="K32" i="28" s="1"/>
  <c r="K33" i="28" s="1"/>
  <c r="K34" i="28" s="1"/>
  <c r="K35" i="28" s="1"/>
  <c r="K36" i="28" s="1"/>
  <c r="K37" i="28" s="1"/>
  <c r="K38" i="28" s="1"/>
  <c r="K39" i="28" s="1"/>
  <c r="K40" i="28" s="1"/>
  <c r="K41" i="28" s="1"/>
  <c r="K42" i="28" s="1"/>
  <c r="K43" i="28" s="1"/>
  <c r="K44" i="28" s="1"/>
  <c r="K45" i="28" s="1"/>
  <c r="K46" i="28" s="1"/>
  <c r="K47" i="28" s="1"/>
  <c r="K48" i="28" s="1"/>
  <c r="K49" i="28" s="1"/>
  <c r="K50" i="28" s="1"/>
  <c r="K51" i="28" s="1"/>
  <c r="K52" i="28" s="1"/>
  <c r="K53" i="28" s="1"/>
  <c r="K54" i="28" s="1"/>
  <c r="K55" i="28" s="1"/>
  <c r="K56" i="28" s="1"/>
  <c r="K57" i="28" s="1"/>
  <c r="P50" i="26"/>
  <c r="N51" i="26" s="1" a="1"/>
  <c r="N51" i="26" s="1"/>
  <c r="AD45" i="26"/>
  <c r="AB46" i="26" s="1" a="1"/>
  <c r="AB46" i="26" s="1"/>
  <c r="I39" i="15"/>
  <c r="I40" i="15" s="1"/>
  <c r="I41" i="15" s="1"/>
  <c r="I42" i="15" s="1"/>
  <c r="I43" i="15" s="1"/>
  <c r="I44" i="15" s="1"/>
  <c r="I45" i="15" s="1"/>
  <c r="I46" i="15" s="1"/>
  <c r="I47" i="15" s="1"/>
  <c r="I48" i="15" s="1"/>
  <c r="Z68" i="36" l="1"/>
  <c r="X68" i="36" s="1"/>
  <c r="P66" i="35"/>
  <c r="N66" i="35"/>
  <c r="I67" i="35"/>
  <c r="G67" i="35"/>
  <c r="O67" i="35" s="1"/>
  <c r="Q67" i="35" s="1"/>
  <c r="H67" i="35"/>
  <c r="E68" i="35" s="1" a="1"/>
  <c r="E68" i="35" s="1"/>
  <c r="F68" i="35" s="1" a="1"/>
  <c r="F68" i="35" s="1"/>
  <c r="M68" i="35" s="1"/>
  <c r="I68" i="35" s="1"/>
  <c r="AB68" i="36"/>
  <c r="S36" i="29"/>
  <c r="G36" i="29" s="1"/>
  <c r="N67" i="35"/>
  <c r="AB67" i="36"/>
  <c r="AC69" i="36"/>
  <c r="AD69" i="36" s="1"/>
  <c r="AE69" i="36" s="1"/>
  <c r="AF69" i="36" s="1"/>
  <c r="AZ69" i="36" s="1" a="1"/>
  <c r="AZ69" i="36" s="1"/>
  <c r="BQ69" i="36" s="1"/>
  <c r="S69" i="36"/>
  <c r="AJ69" i="36" a="1"/>
  <c r="AJ69" i="36" s="1"/>
  <c r="AP69" i="36" a="1"/>
  <c r="AP69" i="36" s="1"/>
  <c r="BK69" i="36" s="1"/>
  <c r="AT69" i="36" a="1"/>
  <c r="AT69" i="36" s="1"/>
  <c r="BA69" i="36" a="1"/>
  <c r="BA69" i="36" s="1"/>
  <c r="BR69" i="36" s="1"/>
  <c r="AS69" i="36" a="1"/>
  <c r="AS69" i="36" s="1"/>
  <c r="AI69" i="36" a="1"/>
  <c r="AI69" i="36" s="1"/>
  <c r="AL69" i="36" a="1"/>
  <c r="AL69" i="36" s="1"/>
  <c r="BI69" i="36" s="1"/>
  <c r="AQ69" i="36" a="1"/>
  <c r="AQ69" i="36" s="1"/>
  <c r="AK69" i="36" a="1"/>
  <c r="AK69" i="36" s="1"/>
  <c r="BH69" i="36" s="1"/>
  <c r="AY69" i="36" a="1"/>
  <c r="AY69" i="36" s="1"/>
  <c r="BP69" i="36" s="1"/>
  <c r="AM69" i="36" a="1"/>
  <c r="AM69" i="36" s="1"/>
  <c r="AR69" i="36" a="1"/>
  <c r="AR69" i="36" s="1"/>
  <c r="AO69" i="36" a="1"/>
  <c r="AO69" i="36" s="1"/>
  <c r="AN69" i="36" a="1"/>
  <c r="AN69" i="36" s="1"/>
  <c r="AW69" i="36" a="1"/>
  <c r="AW69" i="36" s="1"/>
  <c r="AU69" i="36" a="1"/>
  <c r="AU69" i="36" s="1"/>
  <c r="AX69" i="36" a="1"/>
  <c r="AX69" i="36" s="1"/>
  <c r="BB69" i="36" a="1"/>
  <c r="BB69" i="36" s="1"/>
  <c r="BS69" i="36" s="1"/>
  <c r="BD69" i="36" a="1"/>
  <c r="BD69" i="36" s="1"/>
  <c r="BC69" i="36" a="1"/>
  <c r="BC69" i="36" s="1"/>
  <c r="BT69" i="36" s="1"/>
  <c r="AV69" i="36" a="1"/>
  <c r="AV69" i="36" s="1"/>
  <c r="BE69" i="36" a="1"/>
  <c r="BE69" i="36" s="1"/>
  <c r="AH69" i="36" a="1"/>
  <c r="AH69" i="36" s="1"/>
  <c r="AG69" i="36" a="1"/>
  <c r="AG69" i="36" s="1"/>
  <c r="G70" i="36"/>
  <c r="O70" i="36" s="1"/>
  <c r="I59" i="34"/>
  <c r="H59" i="34"/>
  <c r="F59" i="34"/>
  <c r="T59" i="34"/>
  <c r="R60" i="34" s="1"/>
  <c r="S60" i="34" s="1"/>
  <c r="T36" i="29"/>
  <c r="R37" i="29" s="1"/>
  <c r="S37" i="29" s="1"/>
  <c r="Y3" i="28"/>
  <c r="Y4" i="28"/>
  <c r="Y5" i="28"/>
  <c r="N5" i="15"/>
  <c r="N3" i="15"/>
  <c r="O51" i="26"/>
  <c r="P51" i="26" s="1"/>
  <c r="N52" i="26" s="1" a="1"/>
  <c r="N52" i="26" s="1"/>
  <c r="AC46" i="26"/>
  <c r="N4" i="15"/>
  <c r="P67" i="35" l="1"/>
  <c r="BF69" i="36"/>
  <c r="BG69" i="36" s="1"/>
  <c r="BL69" i="36"/>
  <c r="H68" i="35"/>
  <c r="E69" i="35" s="1" a="1"/>
  <c r="E69" i="35" s="1"/>
  <c r="F69" i="35" s="1" a="1"/>
  <c r="F69" i="35" s="1"/>
  <c r="M69" i="35" s="1"/>
  <c r="I69" i="35" s="1"/>
  <c r="G68" i="35"/>
  <c r="O68" i="35" s="1"/>
  <c r="Q68" i="35" s="1"/>
  <c r="BU69" i="36"/>
  <c r="BM69" i="36"/>
  <c r="H36" i="29"/>
  <c r="I36" i="29"/>
  <c r="F36" i="29"/>
  <c r="BO69" i="36"/>
  <c r="BJ69" i="36"/>
  <c r="BN69" i="36"/>
  <c r="P68" i="35"/>
  <c r="N68" i="35"/>
  <c r="Q70" i="36"/>
  <c r="N70" i="36"/>
  <c r="P70" i="36"/>
  <c r="T70" i="36"/>
  <c r="H70" i="36"/>
  <c r="E71" i="36" s="1" a="1"/>
  <c r="E71" i="36" s="1"/>
  <c r="F71" i="36" s="1" a="1"/>
  <c r="F71" i="36" s="1"/>
  <c r="G60" i="34"/>
  <c r="G37" i="29"/>
  <c r="O52" i="26"/>
  <c r="P52" i="26" s="1"/>
  <c r="N53" i="26" s="1" a="1"/>
  <c r="N53" i="26" s="1"/>
  <c r="AD46" i="26"/>
  <c r="AB47" i="26" s="1" a="1"/>
  <c r="AB47" i="26" s="1"/>
  <c r="W69" i="36" l="1"/>
  <c r="Z69" i="36"/>
  <c r="X69" i="36" s="1"/>
  <c r="H69" i="35"/>
  <c r="E70" i="35" s="1" a="1"/>
  <c r="E70" i="35" s="1"/>
  <c r="F70" i="35" s="1" a="1"/>
  <c r="F70" i="35" s="1"/>
  <c r="M71" i="36"/>
  <c r="I71" i="36" s="1"/>
  <c r="G69" i="35"/>
  <c r="O69" i="35" s="1"/>
  <c r="AV70" i="36" a="1"/>
  <c r="AV70" i="36" s="1"/>
  <c r="AO70" i="36" a="1"/>
  <c r="AO70" i="36" s="1"/>
  <c r="BC70" i="36" a="1"/>
  <c r="BC70" i="36" s="1"/>
  <c r="BT70" i="36" s="1"/>
  <c r="AC70" i="36"/>
  <c r="AD70" i="36" s="1"/>
  <c r="AE70" i="36" s="1"/>
  <c r="AF70" i="36" s="1"/>
  <c r="AJ70" i="36" s="1" a="1"/>
  <c r="AJ70" i="36" s="1"/>
  <c r="S70" i="36"/>
  <c r="BB70" i="36" a="1"/>
  <c r="BB70" i="36" s="1"/>
  <c r="BS70" i="36" s="1"/>
  <c r="AR70" i="36" a="1"/>
  <c r="AR70" i="36" s="1"/>
  <c r="AQ70" i="36" a="1"/>
  <c r="AQ70" i="36" s="1"/>
  <c r="AU70" i="36" a="1"/>
  <c r="AU70" i="36" s="1"/>
  <c r="AP70" i="36" a="1"/>
  <c r="AP70" i="36" s="1"/>
  <c r="BK70" i="36" s="1"/>
  <c r="AI70" i="36" a="1"/>
  <c r="AI70" i="36" s="1"/>
  <c r="AS70" i="36" a="1"/>
  <c r="AS70" i="36" s="1"/>
  <c r="BE70" i="36" a="1"/>
  <c r="BE70" i="36" s="1"/>
  <c r="AT70" i="36" a="1"/>
  <c r="AT70" i="36" s="1"/>
  <c r="AN70" i="36" a="1"/>
  <c r="AN70" i="36" s="1"/>
  <c r="AZ70" i="36" a="1"/>
  <c r="AZ70" i="36" s="1"/>
  <c r="BQ70" i="36" s="1"/>
  <c r="AW70" i="36" a="1"/>
  <c r="AW70" i="36" s="1"/>
  <c r="AG70" i="36" a="1"/>
  <c r="AG70" i="36" s="1"/>
  <c r="AL70" i="36" a="1"/>
  <c r="AL70" i="36" s="1"/>
  <c r="BI70" i="36" s="1"/>
  <c r="BA70" i="36" a="1"/>
  <c r="BA70" i="36" s="1"/>
  <c r="BR70" i="36" s="1"/>
  <c r="AY70" i="36" a="1"/>
  <c r="AY70" i="36" s="1"/>
  <c r="BP70" i="36" s="1"/>
  <c r="AK70" i="36" a="1"/>
  <c r="AK70" i="36" s="1"/>
  <c r="BH70" i="36" s="1"/>
  <c r="AH70" i="36" a="1"/>
  <c r="AH70" i="36" s="1"/>
  <c r="AM70" i="36" a="1"/>
  <c r="AM70" i="36" s="1"/>
  <c r="BJ70" i="36" s="1"/>
  <c r="BD70" i="36" a="1"/>
  <c r="BD70" i="36" s="1"/>
  <c r="BU70" i="36" s="1"/>
  <c r="AX70" i="36" a="1"/>
  <c r="AX70" i="36" s="1"/>
  <c r="H71" i="36"/>
  <c r="E72" i="36" s="1" a="1"/>
  <c r="E72" i="36" s="1"/>
  <c r="F72" i="36" s="1" a="1"/>
  <c r="F72" i="36" s="1"/>
  <c r="V69" i="36"/>
  <c r="Y69" i="36"/>
  <c r="AB69" i="36" s="1"/>
  <c r="AA69" i="36"/>
  <c r="F60" i="34"/>
  <c r="I60" i="34"/>
  <c r="H60" i="34"/>
  <c r="T60" i="34"/>
  <c r="R61" i="34" s="1"/>
  <c r="S61" i="34" s="1"/>
  <c r="T37" i="29"/>
  <c r="R38" i="29" s="1"/>
  <c r="S38" i="29" s="1"/>
  <c r="F37" i="29"/>
  <c r="I37" i="29"/>
  <c r="H37" i="29"/>
  <c r="O53" i="26"/>
  <c r="AC47" i="26"/>
  <c r="BM70" i="36" l="1"/>
  <c r="BN70" i="36" s="1"/>
  <c r="BO70" i="36"/>
  <c r="BL70" i="36"/>
  <c r="M72" i="36"/>
  <c r="I72" i="36" s="1"/>
  <c r="P69" i="35"/>
  <c r="N69" i="35"/>
  <c r="Q69" i="35"/>
  <c r="BF70" i="36"/>
  <c r="BG70" i="36" s="1"/>
  <c r="M70" i="35"/>
  <c r="I70" i="35" s="1"/>
  <c r="H72" i="36"/>
  <c r="E73" i="36" s="1" a="1"/>
  <c r="E73" i="36" s="1"/>
  <c r="F73" i="36" s="1" a="1"/>
  <c r="F73" i="36" s="1"/>
  <c r="G72" i="36"/>
  <c r="O72" i="36" s="1"/>
  <c r="Z70" i="36"/>
  <c r="X70" i="36" s="1"/>
  <c r="W70" i="36"/>
  <c r="V70" i="36" s="1"/>
  <c r="G71" i="36"/>
  <c r="O71" i="36" s="1"/>
  <c r="G61" i="34"/>
  <c r="G38" i="29"/>
  <c r="P53" i="26"/>
  <c r="N54" i="26" s="1" a="1"/>
  <c r="N54" i="26" s="1"/>
  <c r="AD47" i="26"/>
  <c r="AB48" i="26" s="1" a="1"/>
  <c r="AB48" i="26" s="1"/>
  <c r="G70" i="35" l="1"/>
  <c r="O70" i="35" s="1"/>
  <c r="H70" i="35"/>
  <c r="E71" i="35" s="1" a="1"/>
  <c r="E71" i="35" s="1"/>
  <c r="F71" i="35" s="1" a="1"/>
  <c r="F71" i="35" s="1"/>
  <c r="M73" i="36"/>
  <c r="I73" i="36" s="1"/>
  <c r="AA70" i="36"/>
  <c r="Y70" i="36"/>
  <c r="AB70" i="36" s="1"/>
  <c r="N71" i="36"/>
  <c r="Q71" i="36"/>
  <c r="P71" i="36"/>
  <c r="T71" i="36"/>
  <c r="P72" i="36"/>
  <c r="N72" i="36"/>
  <c r="T72" i="36"/>
  <c r="Q72" i="36"/>
  <c r="G73" i="36"/>
  <c r="O73" i="36" s="1"/>
  <c r="I61" i="34"/>
  <c r="H61" i="34"/>
  <c r="F61" i="34"/>
  <c r="T61" i="34"/>
  <c r="R62" i="34" s="1"/>
  <c r="S62" i="34" s="1"/>
  <c r="I38" i="29"/>
  <c r="H38" i="29"/>
  <c r="F38" i="29"/>
  <c r="T38" i="29"/>
  <c r="R39" i="29" s="1"/>
  <c r="S39" i="29" s="1"/>
  <c r="O54" i="26"/>
  <c r="AC48" i="26"/>
  <c r="M71" i="35" l="1"/>
  <c r="I71" i="35" s="1"/>
  <c r="P70" i="35"/>
  <c r="N70" i="35"/>
  <c r="Q70" i="35"/>
  <c r="Q73" i="36"/>
  <c r="T73" i="36"/>
  <c r="N73" i="36"/>
  <c r="P73" i="36"/>
  <c r="S72" i="36"/>
  <c r="AC72" i="36"/>
  <c r="AD72" i="36" s="1"/>
  <c r="AE72" i="36" s="1"/>
  <c r="AF72" i="36" s="1"/>
  <c r="AU72" i="36" s="1" a="1"/>
  <c r="AU72" i="36" s="1"/>
  <c r="AR72" i="36" a="1"/>
  <c r="AR72" i="36" s="1"/>
  <c r="BD72" i="36" a="1"/>
  <c r="BD72" i="36" s="1"/>
  <c r="AQ72" i="36" a="1"/>
  <c r="AQ72" i="36" s="1"/>
  <c r="BB72" i="36" a="1"/>
  <c r="BB72" i="36" s="1"/>
  <c r="BS72" i="36" s="1"/>
  <c r="BC72" i="36" a="1"/>
  <c r="BC72" i="36" s="1"/>
  <c r="BT72" i="36" s="1"/>
  <c r="AY72" i="36" a="1"/>
  <c r="AY72" i="36" s="1"/>
  <c r="BP72" i="36" s="1"/>
  <c r="AK72" i="36" a="1"/>
  <c r="AK72" i="36" s="1"/>
  <c r="BH72" i="36" s="1"/>
  <c r="BA72" i="36" a="1"/>
  <c r="BA72" i="36" s="1"/>
  <c r="BR72" i="36" s="1"/>
  <c r="AJ72" i="36" a="1"/>
  <c r="AJ72" i="36" s="1"/>
  <c r="AG72" i="36" a="1"/>
  <c r="AG72" i="36" s="1"/>
  <c r="AW72" i="36" a="1"/>
  <c r="AW72" i="36" s="1"/>
  <c r="AM72" i="36" a="1"/>
  <c r="AM72" i="36" s="1"/>
  <c r="AX72" i="36" a="1"/>
  <c r="AX72" i="36" s="1"/>
  <c r="AO72" i="36" a="1"/>
  <c r="AO72" i="36" s="1"/>
  <c r="AZ72" i="36" a="1"/>
  <c r="AZ72" i="36" s="1"/>
  <c r="BQ72" i="36" s="1"/>
  <c r="AN72" i="36" a="1"/>
  <c r="AN72" i="36" s="1"/>
  <c r="AS72" i="36" a="1"/>
  <c r="AS72" i="36" s="1"/>
  <c r="AL72" i="36" a="1"/>
  <c r="AL72" i="36" s="1"/>
  <c r="BI72" i="36" s="1"/>
  <c r="AV72" i="36" a="1"/>
  <c r="AV72" i="36" s="1"/>
  <c r="AH72" i="36" a="1"/>
  <c r="AH72" i="36" s="1"/>
  <c r="AT72" i="36" a="1"/>
  <c r="AT72" i="36" s="1"/>
  <c r="AP72" i="36" a="1"/>
  <c r="AP72" i="36" s="1"/>
  <c r="BK72" i="36" s="1"/>
  <c r="AI72" i="36" a="1"/>
  <c r="AI72" i="36" s="1"/>
  <c r="BE72" i="36" a="1"/>
  <c r="BE72" i="36" s="1"/>
  <c r="BU72" i="36" s="1"/>
  <c r="S71" i="36"/>
  <c r="AH71" i="36" a="1"/>
  <c r="AH71" i="36" s="1"/>
  <c r="AC71" i="36"/>
  <c r="AD71" i="36" s="1"/>
  <c r="AE71" i="36" s="1"/>
  <c r="AF71" i="36" s="1"/>
  <c r="AP71" i="36" s="1" a="1"/>
  <c r="AP71" i="36" s="1"/>
  <c r="BK71" i="36" s="1"/>
  <c r="AW71" i="36" a="1"/>
  <c r="AW71" i="36" s="1"/>
  <c r="AY71" i="36" a="1"/>
  <c r="AY71" i="36" s="1"/>
  <c r="BP71" i="36" s="1"/>
  <c r="AX71" i="36" a="1"/>
  <c r="AX71" i="36" s="1"/>
  <c r="BO71" i="36" s="1"/>
  <c r="AU71" i="36" a="1"/>
  <c r="AU71" i="36" s="1"/>
  <c r="AQ71" i="36" a="1"/>
  <c r="AQ71" i="36" s="1"/>
  <c r="BD71" i="36" a="1"/>
  <c r="BD71" i="36" s="1"/>
  <c r="AK71" i="36" a="1"/>
  <c r="AK71" i="36" s="1"/>
  <c r="BH71" i="36" s="1"/>
  <c r="AT71" i="36" a="1"/>
  <c r="AT71" i="36" s="1"/>
  <c r="AZ71" i="36" a="1"/>
  <c r="AZ71" i="36" s="1"/>
  <c r="BQ71" i="36" s="1"/>
  <c r="AL71" i="36" a="1"/>
  <c r="AL71" i="36" s="1"/>
  <c r="BI71" i="36" s="1"/>
  <c r="AS71" i="36" a="1"/>
  <c r="AS71" i="36" s="1"/>
  <c r="AG71" i="36" a="1"/>
  <c r="AG71" i="36" s="1"/>
  <c r="BA71" i="36" a="1"/>
  <c r="BA71" i="36" s="1"/>
  <c r="BR71" i="36" s="1"/>
  <c r="H73" i="36"/>
  <c r="E74" i="36" s="1" a="1"/>
  <c r="E74" i="36" s="1"/>
  <c r="F74" i="36" s="1" a="1"/>
  <c r="F74" i="36" s="1"/>
  <c r="G62" i="34"/>
  <c r="G39" i="29"/>
  <c r="R53" i="26" a="1"/>
  <c r="R53" i="26" s="1"/>
  <c r="R26" i="26" a="1"/>
  <c r="R26" i="26" s="1"/>
  <c r="R25" i="26" a="1"/>
  <c r="R25" i="26" s="1"/>
  <c r="R38" i="26" a="1"/>
  <c r="R38" i="26" s="1"/>
  <c r="R35" i="26" a="1"/>
  <c r="R35" i="26" s="1"/>
  <c r="R36" i="26" a="1"/>
  <c r="R36" i="26" s="1"/>
  <c r="R32" i="26" a="1"/>
  <c r="R32" i="26" s="1"/>
  <c r="R42" i="26" a="1"/>
  <c r="R42" i="26" s="1"/>
  <c r="R33" i="26" a="1"/>
  <c r="R33" i="26" s="1"/>
  <c r="R37" i="26" a="1"/>
  <c r="R37" i="26" s="1"/>
  <c r="R27" i="26" a="1"/>
  <c r="R27" i="26" s="1"/>
  <c r="R29" i="26" a="1"/>
  <c r="R29" i="26" s="1"/>
  <c r="R52" i="26" a="1"/>
  <c r="R52" i="26" s="1"/>
  <c r="R41" i="26" a="1"/>
  <c r="R41" i="26" s="1"/>
  <c r="R54" i="26" a="1"/>
  <c r="R54" i="26" s="1"/>
  <c r="R45" i="26" a="1"/>
  <c r="R45" i="26" s="1"/>
  <c r="R39" i="26" a="1"/>
  <c r="R39" i="26" s="1"/>
  <c r="R31" i="26" a="1"/>
  <c r="R31" i="26" s="1"/>
  <c r="R30" i="26" a="1"/>
  <c r="R30" i="26" s="1"/>
  <c r="R48" i="26" a="1"/>
  <c r="R48" i="26" s="1"/>
  <c r="R40" i="26" a="1"/>
  <c r="R40" i="26" s="1"/>
  <c r="R28" i="26" a="1"/>
  <c r="R28" i="26" s="1"/>
  <c r="R46" i="26" a="1"/>
  <c r="R46" i="26" s="1"/>
  <c r="R51" i="26" a="1"/>
  <c r="R51" i="26" s="1"/>
  <c r="R34" i="26" a="1"/>
  <c r="R34" i="26" s="1"/>
  <c r="R47" i="26" a="1"/>
  <c r="R47" i="26" s="1"/>
  <c r="R49" i="26" a="1"/>
  <c r="R49" i="26" s="1"/>
  <c r="R43" i="26" a="1"/>
  <c r="R43" i="26" s="1"/>
  <c r="R50" i="26" a="1"/>
  <c r="R50" i="26" s="1"/>
  <c r="R44" i="26" a="1"/>
  <c r="R44" i="26" s="1"/>
  <c r="P54" i="26"/>
  <c r="AD48" i="26"/>
  <c r="AB49" i="26" s="1" a="1"/>
  <c r="AB49" i="26" s="1"/>
  <c r="AI71" i="36" l="1" a="1"/>
  <c r="AI71" i="36" s="1"/>
  <c r="BF71" i="36" s="1"/>
  <c r="BB71" i="36" a="1"/>
  <c r="BB71" i="36" s="1"/>
  <c r="BS71" i="36" s="1"/>
  <c r="H71" i="35"/>
  <c r="E72" i="35" s="1" a="1"/>
  <c r="E72" i="35" s="1"/>
  <c r="F72" i="35" s="1" a="1"/>
  <c r="F72" i="35" s="1"/>
  <c r="G71" i="35"/>
  <c r="O71" i="35" s="1"/>
  <c r="BF72" i="36"/>
  <c r="BG72" i="36" s="1"/>
  <c r="BL72" i="36"/>
  <c r="AR71" i="36" a="1"/>
  <c r="AR71" i="36" s="1"/>
  <c r="BL71" i="36" s="1"/>
  <c r="BM71" i="36"/>
  <c r="BM72" i="36"/>
  <c r="BN72" i="36" s="1"/>
  <c r="M74" i="36"/>
  <c r="G74" i="36" s="1"/>
  <c r="O74" i="36" s="1"/>
  <c r="BJ72" i="36"/>
  <c r="BO72" i="36"/>
  <c r="M72" i="35"/>
  <c r="I72" i="35" s="1"/>
  <c r="P71" i="35"/>
  <c r="Q71" i="35"/>
  <c r="N71" i="35"/>
  <c r="BE71" i="36" a="1"/>
  <c r="BE71" i="36" s="1"/>
  <c r="BU71" i="36" s="1"/>
  <c r="AV71" i="36" a="1"/>
  <c r="AV71" i="36" s="1"/>
  <c r="BN71" i="36" s="1"/>
  <c r="AO71" i="36" a="1"/>
  <c r="AO71" i="36" s="1"/>
  <c r="AM71" i="36" a="1"/>
  <c r="AM71" i="36" s="1"/>
  <c r="AC73" i="36"/>
  <c r="AD73" i="36" s="1"/>
  <c r="AE73" i="36" s="1"/>
  <c r="AF73" i="36" s="1"/>
  <c r="AN73" i="36" s="1" a="1"/>
  <c r="AN73" i="36" s="1"/>
  <c r="S73" i="36"/>
  <c r="AL73" i="36" a="1"/>
  <c r="AL73" i="36" s="1"/>
  <c r="BI73" i="36" s="1"/>
  <c r="AR73" i="36" a="1"/>
  <c r="AR73" i="36" s="1"/>
  <c r="AG73" i="36" a="1"/>
  <c r="AG73" i="36" s="1"/>
  <c r="AW73" i="36" a="1"/>
  <c r="AW73" i="36" s="1"/>
  <c r="AT73" i="36" a="1"/>
  <c r="AT73" i="36" s="1"/>
  <c r="AO73" i="36" a="1"/>
  <c r="AO73" i="36" s="1"/>
  <c r="AH73" i="36" a="1"/>
  <c r="AH73" i="36" s="1"/>
  <c r="BE73" i="36" a="1"/>
  <c r="BE73" i="36" s="1"/>
  <c r="AM73" i="36" a="1"/>
  <c r="AM73" i="36" s="1"/>
  <c r="BD73" i="36" a="1"/>
  <c r="BD73" i="36" s="1"/>
  <c r="AQ73" i="36" a="1"/>
  <c r="AQ73" i="36" s="1"/>
  <c r="BL73" i="36" s="1"/>
  <c r="AU73" i="36" a="1"/>
  <c r="AU73" i="36" s="1"/>
  <c r="BB73" i="36" a="1"/>
  <c r="BB73" i="36" s="1"/>
  <c r="BS73" i="36" s="1"/>
  <c r="AS73" i="36" a="1"/>
  <c r="AS73" i="36" s="1"/>
  <c r="AJ73" i="36" a="1"/>
  <c r="AJ73" i="36" s="1"/>
  <c r="AK73" i="36" a="1"/>
  <c r="AK73" i="36" s="1"/>
  <c r="BH73" i="36" s="1"/>
  <c r="BA73" i="36" a="1"/>
  <c r="BA73" i="36" s="1"/>
  <c r="BR73" i="36" s="1"/>
  <c r="AP73" i="36" a="1"/>
  <c r="AP73" i="36" s="1"/>
  <c r="BK73" i="36" s="1"/>
  <c r="AV73" i="36" a="1"/>
  <c r="AV73" i="36" s="1"/>
  <c r="BC73" i="36" a="1"/>
  <c r="BC73" i="36" s="1"/>
  <c r="BT73" i="36" s="1"/>
  <c r="AX73" i="36" a="1"/>
  <c r="AX73" i="36" s="1"/>
  <c r="BO73" i="36" s="1"/>
  <c r="AY73" i="36" a="1"/>
  <c r="AY73" i="36" s="1"/>
  <c r="BP73" i="36" s="1"/>
  <c r="AZ73" i="36" a="1"/>
  <c r="AZ73" i="36" s="1"/>
  <c r="BQ73" i="36" s="1"/>
  <c r="AI73" i="36" a="1"/>
  <c r="AI73" i="36" s="1"/>
  <c r="BF73" i="36" s="1"/>
  <c r="AN71" i="36" a="1"/>
  <c r="AN71" i="36" s="1"/>
  <c r="BC71" i="36" a="1"/>
  <c r="BC71" i="36" s="1"/>
  <c r="BT71" i="36" s="1"/>
  <c r="AJ71" i="36" a="1"/>
  <c r="AJ71" i="36" s="1"/>
  <c r="T62" i="34"/>
  <c r="R63" i="34" s="1"/>
  <c r="S63" i="34" s="1"/>
  <c r="I62" i="34"/>
  <c r="F62" i="34"/>
  <c r="H62" i="34"/>
  <c r="I39" i="29"/>
  <c r="H39" i="29"/>
  <c r="F39" i="29"/>
  <c r="T39" i="29"/>
  <c r="R40" i="29" s="1"/>
  <c r="S40" i="29" s="1"/>
  <c r="T54" i="26"/>
  <c r="S54" i="26"/>
  <c r="Q54" i="26"/>
  <c r="Q29" i="26"/>
  <c r="S29" i="26"/>
  <c r="T29" i="26"/>
  <c r="T33" i="26"/>
  <c r="Q33" i="26"/>
  <c r="S33" i="26"/>
  <c r="T50" i="26"/>
  <c r="S50" i="26"/>
  <c r="Q50" i="26"/>
  <c r="T36" i="26"/>
  <c r="S36" i="26"/>
  <c r="Q36" i="26"/>
  <c r="S44" i="26"/>
  <c r="T44" i="26"/>
  <c r="Q44" i="26"/>
  <c r="T49" i="26"/>
  <c r="Q49" i="26"/>
  <c r="S49" i="26"/>
  <c r="S51" i="26"/>
  <c r="Q51" i="26"/>
  <c r="T51" i="26"/>
  <c r="Q40" i="26"/>
  <c r="S40" i="26"/>
  <c r="T40" i="26"/>
  <c r="S35" i="26"/>
  <c r="Q35" i="26"/>
  <c r="T35" i="26"/>
  <c r="T45" i="26"/>
  <c r="S45" i="26"/>
  <c r="Q45" i="26"/>
  <c r="T27" i="26"/>
  <c r="S27" i="26"/>
  <c r="Q27" i="26"/>
  <c r="T42" i="26"/>
  <c r="S42" i="26"/>
  <c r="Q42" i="26"/>
  <c r="Q48" i="26"/>
  <c r="S48" i="26"/>
  <c r="T48" i="26"/>
  <c r="T38" i="26"/>
  <c r="Q38" i="26"/>
  <c r="S38" i="26"/>
  <c r="T52" i="26"/>
  <c r="S52" i="26"/>
  <c r="Q52" i="26"/>
  <c r="T47" i="26"/>
  <c r="S47" i="26"/>
  <c r="Q47" i="26"/>
  <c r="T46" i="26"/>
  <c r="S46" i="26"/>
  <c r="Q46" i="26"/>
  <c r="T30" i="26"/>
  <c r="S30" i="26"/>
  <c r="Q30" i="26"/>
  <c r="S25" i="26"/>
  <c r="T25" i="26"/>
  <c r="Q25" i="26"/>
  <c r="Q41" i="26"/>
  <c r="T41" i="26"/>
  <c r="S41" i="26"/>
  <c r="T37" i="26"/>
  <c r="S37" i="26"/>
  <c r="Q37" i="26"/>
  <c r="Q32" i="26"/>
  <c r="T32" i="26"/>
  <c r="S32" i="26"/>
  <c r="T31" i="26"/>
  <c r="S31" i="26"/>
  <c r="Q31" i="26"/>
  <c r="T26" i="26"/>
  <c r="S26" i="26"/>
  <c r="Q26" i="26"/>
  <c r="S43" i="26"/>
  <c r="Q43" i="26"/>
  <c r="T43" i="26"/>
  <c r="T34" i="26"/>
  <c r="S34" i="26"/>
  <c r="Q34" i="26"/>
  <c r="S28" i="26"/>
  <c r="T28" i="26"/>
  <c r="Q28" i="26"/>
  <c r="T39" i="26"/>
  <c r="S39" i="26"/>
  <c r="Q39" i="26"/>
  <c r="T53" i="26"/>
  <c r="S53" i="26"/>
  <c r="Q53" i="26"/>
  <c r="AC49" i="26"/>
  <c r="Z72" i="36" l="1"/>
  <c r="X72" i="36" s="1"/>
  <c r="BU73" i="36"/>
  <c r="AA72" i="36"/>
  <c r="Y72" i="36"/>
  <c r="BM73" i="36"/>
  <c r="BN73" i="36" s="1"/>
  <c r="I74" i="36"/>
  <c r="W72" i="36"/>
  <c r="V72" i="36" s="1"/>
  <c r="H74" i="36"/>
  <c r="E75" i="36" s="1" a="1"/>
  <c r="E75" i="36" s="1"/>
  <c r="F75" i="36" s="1" a="1"/>
  <c r="F75" i="36" s="1"/>
  <c r="H72" i="35"/>
  <c r="E73" i="35" s="1" a="1"/>
  <c r="E73" i="35" s="1"/>
  <c r="F73" i="35" s="1" a="1"/>
  <c r="F73" i="35" s="1"/>
  <c r="G72" i="35"/>
  <c r="O72" i="35" s="1"/>
  <c r="BJ73" i="36"/>
  <c r="BG73" i="36"/>
  <c r="Z73" i="36"/>
  <c r="X73" i="36" s="1"/>
  <c r="W73" i="36"/>
  <c r="BJ71" i="36"/>
  <c r="W71" i="36" s="1"/>
  <c r="V71" i="36" s="1"/>
  <c r="BG71" i="36"/>
  <c r="P74" i="36"/>
  <c r="Q74" i="36"/>
  <c r="T74" i="36"/>
  <c r="N74" i="36"/>
  <c r="G63" i="34"/>
  <c r="I63" i="34" s="1"/>
  <c r="T63" i="34"/>
  <c r="R64" i="34" s="1"/>
  <c r="G40" i="29"/>
  <c r="AF24" i="26" a="1"/>
  <c r="AF24" i="26" s="1"/>
  <c r="AF34" i="26" a="1"/>
  <c r="AF34" i="26" s="1"/>
  <c r="AF23" i="26" a="1"/>
  <c r="AF23" i="26" s="1"/>
  <c r="AF39" i="26" a="1"/>
  <c r="AF39" i="26" s="1"/>
  <c r="AF38" i="26" a="1"/>
  <c r="AF38" i="26" s="1"/>
  <c r="AF41" i="26" a="1"/>
  <c r="AF41" i="26" s="1"/>
  <c r="AF46" i="26" a="1"/>
  <c r="AF46" i="26" s="1"/>
  <c r="AF37" i="26" a="1"/>
  <c r="AF37" i="26" s="1"/>
  <c r="AF32" i="26" a="1"/>
  <c r="AF32" i="26" s="1"/>
  <c r="AF30" i="26" a="1"/>
  <c r="AF30" i="26" s="1"/>
  <c r="AF33" i="26" a="1"/>
  <c r="AF33" i="26" s="1"/>
  <c r="AF42" i="26" a="1"/>
  <c r="AF42" i="26" s="1"/>
  <c r="AF22" i="26" a="1"/>
  <c r="AF22" i="26" s="1"/>
  <c r="AF28" i="26" a="1"/>
  <c r="AF28" i="26" s="1"/>
  <c r="AF26" i="26" a="1"/>
  <c r="AF26" i="26" s="1"/>
  <c r="AF43" i="26" a="1"/>
  <c r="AF43" i="26" s="1"/>
  <c r="AF49" i="26" a="1"/>
  <c r="AF49" i="26" s="1"/>
  <c r="AF45" i="26" a="1"/>
  <c r="AF45" i="26" s="1"/>
  <c r="AF36" i="26" a="1"/>
  <c r="AF36" i="26" s="1"/>
  <c r="AF25" i="26" a="1"/>
  <c r="AF25" i="26" s="1"/>
  <c r="AF21" i="26" a="1"/>
  <c r="AF21" i="26" s="1"/>
  <c r="AF47" i="26" a="1"/>
  <c r="AF47" i="26" s="1"/>
  <c r="AF35" i="26" a="1"/>
  <c r="AF35" i="26" s="1"/>
  <c r="AF44" i="26" a="1"/>
  <c r="AF44" i="26" s="1"/>
  <c r="AF48" i="26" a="1"/>
  <c r="AF48" i="26" s="1"/>
  <c r="AF20" i="26" a="1"/>
  <c r="AF20" i="26" s="1"/>
  <c r="AF31" i="26" a="1"/>
  <c r="AF31" i="26" s="1"/>
  <c r="AF29" i="26" a="1"/>
  <c r="AF29" i="26" s="1"/>
  <c r="AF27" i="26" a="1"/>
  <c r="AF27" i="26" s="1"/>
  <c r="AF40" i="26" a="1"/>
  <c r="AF40" i="26" s="1"/>
  <c r="AD49" i="26"/>
  <c r="M75" i="36" l="1"/>
  <c r="H75" i="36" s="1"/>
  <c r="E76" i="36" s="1" a="1"/>
  <c r="E76" i="36" s="1"/>
  <c r="F76" i="36" s="1" a="1"/>
  <c r="F76" i="36" s="1"/>
  <c r="AB72" i="36"/>
  <c r="Z71" i="36"/>
  <c r="X71" i="36" s="1"/>
  <c r="S64" i="34"/>
  <c r="G64" i="34" s="1"/>
  <c r="N72" i="35"/>
  <c r="P72" i="35"/>
  <c r="Q72" i="35"/>
  <c r="M73" i="35"/>
  <c r="I73" i="35" s="1"/>
  <c r="G75" i="36"/>
  <c r="O75" i="36" s="1"/>
  <c r="Y71" i="36"/>
  <c r="AB71" i="36" s="1"/>
  <c r="AA71" i="36"/>
  <c r="S74" i="36"/>
  <c r="AC74" i="36"/>
  <c r="AD74" i="36" s="1"/>
  <c r="AE74" i="36" s="1"/>
  <c r="AF74" i="36" s="1"/>
  <c r="AS74" i="36" s="1" a="1"/>
  <c r="AS74" i="36" s="1"/>
  <c r="AX74" i="36" a="1"/>
  <c r="AX74" i="36" s="1"/>
  <c r="AU74" i="36" a="1"/>
  <c r="AU74" i="36" s="1"/>
  <c r="AM74" i="36" a="1"/>
  <c r="AM74" i="36" s="1"/>
  <c r="BE74" i="36" a="1"/>
  <c r="BE74" i="36" s="1"/>
  <c r="BD74" i="36" a="1"/>
  <c r="BD74" i="36" s="1"/>
  <c r="AK74" i="36" a="1"/>
  <c r="AK74" i="36" s="1"/>
  <c r="BH74" i="36" s="1"/>
  <c r="AT74" i="36" a="1"/>
  <c r="AT74" i="36" s="1"/>
  <c r="BC74" i="36" a="1"/>
  <c r="BC74" i="36" s="1"/>
  <c r="BT74" i="36" s="1"/>
  <c r="AG74" i="36" a="1"/>
  <c r="AG74" i="36" s="1"/>
  <c r="AR74" i="36" a="1"/>
  <c r="AR74" i="36" s="1"/>
  <c r="AI74" i="36" a="1"/>
  <c r="AI74" i="36" s="1"/>
  <c r="BB74" i="36" a="1"/>
  <c r="BB74" i="36" s="1"/>
  <c r="BS74" i="36" s="1"/>
  <c r="BA74" i="36" a="1"/>
  <c r="BA74" i="36" s="1"/>
  <c r="BR74" i="36" s="1"/>
  <c r="AH74" i="36" a="1"/>
  <c r="AH74" i="36" s="1"/>
  <c r="AW74" i="36" a="1"/>
  <c r="AW74" i="36" s="1"/>
  <c r="AY74" i="36" a="1"/>
  <c r="AY74" i="36" s="1"/>
  <c r="BP74" i="36" s="1"/>
  <c r="AQ74" i="36" a="1"/>
  <c r="AQ74" i="36" s="1"/>
  <c r="BL74" i="36" s="1"/>
  <c r="AL74" i="36" a="1"/>
  <c r="AL74" i="36" s="1"/>
  <c r="BI74" i="36" s="1"/>
  <c r="AZ74" i="36" a="1"/>
  <c r="AZ74" i="36" s="1"/>
  <c r="BQ74" i="36" s="1"/>
  <c r="AN74" i="36" a="1"/>
  <c r="AN74" i="36" s="1"/>
  <c r="AJ74" i="36" a="1"/>
  <c r="AJ74" i="36" s="1"/>
  <c r="AV74" i="36" a="1"/>
  <c r="AV74" i="36" s="1"/>
  <c r="AO74" i="36" a="1"/>
  <c r="AO74" i="36" s="1"/>
  <c r="AP74" i="36" a="1"/>
  <c r="AP74" i="36" s="1"/>
  <c r="BK74" i="36" s="1"/>
  <c r="V73" i="36"/>
  <c r="Y73" i="36"/>
  <c r="AB73" i="36" s="1"/>
  <c r="AA73" i="36"/>
  <c r="F63" i="34"/>
  <c r="H63" i="34"/>
  <c r="T64" i="34"/>
  <c r="R65" i="34" s="1"/>
  <c r="S65" i="34" s="1"/>
  <c r="F40" i="29"/>
  <c r="I40" i="29"/>
  <c r="H40" i="29"/>
  <c r="T40" i="29"/>
  <c r="R41" i="29" s="1"/>
  <c r="S41" i="29" s="1"/>
  <c r="AE28" i="26"/>
  <c r="AE20" i="26"/>
  <c r="AE44" i="26"/>
  <c r="AE37" i="26"/>
  <c r="AE22" i="26"/>
  <c r="AE32" i="26"/>
  <c r="AE21" i="26"/>
  <c r="AE38" i="26"/>
  <c r="AE40" i="26"/>
  <c r="AE31" i="26"/>
  <c r="AE46" i="26"/>
  <c r="AE25" i="26"/>
  <c r="AE39" i="26"/>
  <c r="AE27" i="26"/>
  <c r="AE33" i="26"/>
  <c r="AE35" i="26"/>
  <c r="AE36" i="26"/>
  <c r="AE23" i="26"/>
  <c r="AE26" i="26"/>
  <c r="AE42" i="26"/>
  <c r="AE48" i="26"/>
  <c r="AE41" i="26"/>
  <c r="AE45" i="26"/>
  <c r="AE34" i="26"/>
  <c r="AE43" i="26"/>
  <c r="AE29" i="26"/>
  <c r="AE30" i="26"/>
  <c r="AE47" i="26"/>
  <c r="AE49" i="26"/>
  <c r="AE24" i="26"/>
  <c r="M76" i="36" l="1"/>
  <c r="I76" i="36" s="1"/>
  <c r="BF74" i="36"/>
  <c r="BU74" i="36"/>
  <c r="BO74" i="36"/>
  <c r="I75" i="36"/>
  <c r="H64" i="34"/>
  <c r="I64" i="34"/>
  <c r="F64" i="34"/>
  <c r="G73" i="35"/>
  <c r="O73" i="35" s="1"/>
  <c r="H73" i="35"/>
  <c r="E74" i="35" s="1" a="1"/>
  <c r="E74" i="35" s="1"/>
  <c r="F74" i="35" s="1" a="1"/>
  <c r="F74" i="35" s="1"/>
  <c r="BJ74" i="36"/>
  <c r="BG74" i="36"/>
  <c r="BM74" i="36"/>
  <c r="BN74" i="36" s="1"/>
  <c r="N75" i="36"/>
  <c r="Q75" i="36"/>
  <c r="P75" i="36"/>
  <c r="T75" i="36"/>
  <c r="G65" i="34"/>
  <c r="G41" i="29"/>
  <c r="BF4" i="26"/>
  <c r="BF3" i="26"/>
  <c r="BF5" i="26"/>
  <c r="H76" i="36" l="1"/>
  <c r="E77" i="36" s="1" a="1"/>
  <c r="E77" i="36" s="1"/>
  <c r="F77" i="36" s="1" a="1"/>
  <c r="F77" i="36" s="1"/>
  <c r="M77" i="36" s="1"/>
  <c r="I77" i="36" s="1"/>
  <c r="G76" i="36"/>
  <c r="O76" i="36" s="1"/>
  <c r="T76" i="36" s="1"/>
  <c r="AH76" i="36" s="1" a="1"/>
  <c r="AH76" i="36" s="1"/>
  <c r="N73" i="35"/>
  <c r="Q73" i="35"/>
  <c r="P73" i="35"/>
  <c r="M74" i="35"/>
  <c r="I74" i="35" s="1"/>
  <c r="AC76" i="36"/>
  <c r="AD76" i="36" s="1"/>
  <c r="AE76" i="36" s="1"/>
  <c r="AF76" i="36" s="1"/>
  <c r="AP76" i="36" s="1" a="1"/>
  <c r="AP76" i="36" s="1"/>
  <c r="BK76" i="36" s="1"/>
  <c r="BD76" i="36" a="1"/>
  <c r="BD76" i="36" s="1"/>
  <c r="AO76" i="36" a="1"/>
  <c r="AO76" i="36" s="1"/>
  <c r="AL76" i="36" a="1"/>
  <c r="AL76" i="36" s="1"/>
  <c r="BI76" i="36" s="1"/>
  <c r="AV76" i="36" a="1"/>
  <c r="AV76" i="36" s="1"/>
  <c r="AN76" i="36" a="1"/>
  <c r="AN76" i="36" s="1"/>
  <c r="AY76" i="36" a="1"/>
  <c r="AY76" i="36" s="1"/>
  <c r="BP76" i="36" s="1"/>
  <c r="S76" i="36"/>
  <c r="AX76" i="36" a="1"/>
  <c r="AX76" i="36" s="1"/>
  <c r="AK76" i="36" a="1"/>
  <c r="AK76" i="36" s="1"/>
  <c r="BH76" i="36" s="1"/>
  <c r="AJ76" i="36" a="1"/>
  <c r="AJ76" i="36" s="1"/>
  <c r="BB76" i="36" a="1"/>
  <c r="BB76" i="36" s="1"/>
  <c r="BS76" i="36" s="1"/>
  <c r="AG76" i="36" a="1"/>
  <c r="AG76" i="36" s="1"/>
  <c r="AZ76" i="36" a="1"/>
  <c r="AZ76" i="36" s="1"/>
  <c r="BQ76" i="36" s="1"/>
  <c r="AI76" i="36" a="1"/>
  <c r="AI76" i="36" s="1"/>
  <c r="AS76" i="36" a="1"/>
  <c r="AS76" i="36" s="1"/>
  <c r="AU76" i="36" a="1"/>
  <c r="AU76" i="36" s="1"/>
  <c r="AQ76" i="36" a="1"/>
  <c r="AQ76" i="36" s="1"/>
  <c r="BL76" i="36" s="1"/>
  <c r="BC76" i="36" a="1"/>
  <c r="BC76" i="36" s="1"/>
  <c r="BT76" i="36" s="1"/>
  <c r="BA76" i="36" a="1"/>
  <c r="BA76" i="36" s="1"/>
  <c r="BR76" i="36" s="1"/>
  <c r="AM76" i="36" a="1"/>
  <c r="AM76" i="36" s="1"/>
  <c r="BJ76" i="36" s="1"/>
  <c r="AT76" i="36" a="1"/>
  <c r="AT76" i="36" s="1"/>
  <c r="AR76" i="36" a="1"/>
  <c r="AR76" i="36" s="1"/>
  <c r="AW76" i="36" a="1"/>
  <c r="AW76" i="36" s="1"/>
  <c r="BE76" i="36" a="1"/>
  <c r="BE76" i="36" s="1"/>
  <c r="BU76" i="36" s="1"/>
  <c r="AC75" i="36"/>
  <c r="AD75" i="36" s="1"/>
  <c r="AE75" i="36" s="1"/>
  <c r="AF75" i="36" s="1"/>
  <c r="AV75" i="36" s="1" a="1"/>
  <c r="AV75" i="36" s="1"/>
  <c r="S75" i="36"/>
  <c r="BB75" i="36" a="1"/>
  <c r="BB75" i="36" s="1"/>
  <c r="BS75" i="36" s="1"/>
  <c r="AM75" i="36" a="1"/>
  <c r="AM75" i="36" s="1"/>
  <c r="AZ75" i="36" a="1"/>
  <c r="AZ75" i="36" s="1"/>
  <c r="BQ75" i="36" s="1"/>
  <c r="AS75" i="36" a="1"/>
  <c r="AS75" i="36" s="1"/>
  <c r="Z74" i="36"/>
  <c r="X74" i="36" s="1"/>
  <c r="W74" i="36"/>
  <c r="AA74" i="36"/>
  <c r="Y74" i="36"/>
  <c r="T65" i="34"/>
  <c r="R66" i="34" s="1"/>
  <c r="I65" i="34"/>
  <c r="H65" i="34"/>
  <c r="F65" i="34"/>
  <c r="T41" i="29"/>
  <c r="R42" i="29" s="1"/>
  <c r="S42" i="29" s="1"/>
  <c r="I41" i="29"/>
  <c r="H41" i="29"/>
  <c r="F41" i="29"/>
  <c r="W7" i="12" a="1"/>
  <c r="W7" i="12" s="1"/>
  <c r="W6" i="12"/>
  <c r="X160" i="12"/>
  <c r="V160" i="12"/>
  <c r="X3" i="12" s="1"/>
  <c r="X1" i="12"/>
  <c r="W1" i="12"/>
  <c r="A1" i="12"/>
  <c r="D84" i="12"/>
  <c r="E84" i="12" s="1"/>
  <c r="F84" i="12" s="1"/>
  <c r="D83" i="12"/>
  <c r="E83" i="12" s="1"/>
  <c r="F83" i="12" s="1"/>
  <c r="D82" i="12"/>
  <c r="E82" i="12" s="1"/>
  <c r="F82" i="12" s="1"/>
  <c r="D81" i="12"/>
  <c r="E81" i="12" s="1"/>
  <c r="F81" i="12" s="1"/>
  <c r="D80" i="12"/>
  <c r="E80" i="12" s="1"/>
  <c r="F80" i="12" s="1"/>
  <c r="D79" i="12"/>
  <c r="E79" i="12" s="1"/>
  <c r="F79" i="12" s="1"/>
  <c r="D78" i="12"/>
  <c r="E78" i="12" s="1"/>
  <c r="F78" i="12" s="1"/>
  <c r="D77" i="12"/>
  <c r="E77" i="12" s="1"/>
  <c r="F77" i="12" s="1"/>
  <c r="D76" i="12"/>
  <c r="E76" i="12" s="1"/>
  <c r="F76" i="12" s="1"/>
  <c r="D75" i="12"/>
  <c r="E75" i="12" s="1"/>
  <c r="F75" i="12" s="1"/>
  <c r="D74" i="12"/>
  <c r="E74" i="12" s="1"/>
  <c r="F74" i="12" s="1"/>
  <c r="D73" i="12"/>
  <c r="E73" i="12" s="1"/>
  <c r="F73" i="12" s="1"/>
  <c r="D72" i="12"/>
  <c r="E72" i="12" s="1"/>
  <c r="F72" i="12" s="1"/>
  <c r="D71" i="12"/>
  <c r="E71" i="12" s="1"/>
  <c r="F71" i="12" s="1"/>
  <c r="D70" i="12"/>
  <c r="E70" i="12" s="1"/>
  <c r="F70" i="12" s="1"/>
  <c r="D69" i="12"/>
  <c r="E69" i="12" s="1"/>
  <c r="F69" i="12" s="1"/>
  <c r="D68" i="12"/>
  <c r="E68" i="12" s="1"/>
  <c r="F68" i="12" s="1"/>
  <c r="D67" i="12"/>
  <c r="E67" i="12" s="1"/>
  <c r="F67" i="12" s="1"/>
  <c r="D66" i="12"/>
  <c r="E66" i="12" s="1"/>
  <c r="F66" i="12" s="1"/>
  <c r="D65" i="12"/>
  <c r="E65" i="12" s="1"/>
  <c r="F65" i="12" s="1"/>
  <c r="D64" i="12"/>
  <c r="E64" i="12" s="1"/>
  <c r="F64" i="12" s="1"/>
  <c r="D63" i="12"/>
  <c r="E63" i="12" s="1"/>
  <c r="F63" i="12" s="1"/>
  <c r="D62" i="12"/>
  <c r="E62" i="12" s="1"/>
  <c r="F62" i="12" s="1"/>
  <c r="D61" i="12"/>
  <c r="E61" i="12" s="1"/>
  <c r="F61" i="12" s="1"/>
  <c r="D60" i="12"/>
  <c r="E60" i="12" s="1"/>
  <c r="F60" i="12" s="1"/>
  <c r="D59" i="12"/>
  <c r="E59" i="12" s="1"/>
  <c r="F59" i="12" s="1"/>
  <c r="D58" i="12"/>
  <c r="E58" i="12" s="1"/>
  <c r="F58" i="12" s="1"/>
  <c r="D57" i="12"/>
  <c r="E57" i="12" s="1"/>
  <c r="F57" i="12" s="1"/>
  <c r="D56" i="12"/>
  <c r="E56" i="12" s="1"/>
  <c r="F56" i="12" s="1"/>
  <c r="D55" i="12"/>
  <c r="E55" i="12" s="1"/>
  <c r="F55" i="12" s="1"/>
  <c r="D54" i="12"/>
  <c r="E54" i="12" s="1"/>
  <c r="F54" i="12" s="1"/>
  <c r="D53" i="12"/>
  <c r="E53" i="12" s="1"/>
  <c r="F53" i="12" s="1"/>
  <c r="D52" i="12"/>
  <c r="E52" i="12" s="1"/>
  <c r="F52" i="12" s="1"/>
  <c r="D51" i="12"/>
  <c r="E51" i="12" s="1"/>
  <c r="F51" i="12" s="1"/>
  <c r="D50" i="12"/>
  <c r="E50" i="12" s="1"/>
  <c r="F50" i="12" s="1"/>
  <c r="D49" i="12"/>
  <c r="E49" i="12" s="1"/>
  <c r="F49" i="12" s="1"/>
  <c r="D48" i="12"/>
  <c r="E48" i="12" s="1"/>
  <c r="F48" i="12" s="1"/>
  <c r="D47" i="12"/>
  <c r="E47" i="12" s="1"/>
  <c r="F47" i="12" s="1"/>
  <c r="D46" i="12"/>
  <c r="E46" i="12" s="1"/>
  <c r="F46" i="12" s="1"/>
  <c r="D45" i="12"/>
  <c r="E45" i="12" s="1"/>
  <c r="F45" i="12" s="1"/>
  <c r="D44" i="12"/>
  <c r="E44" i="12" s="1"/>
  <c r="F44" i="12" s="1"/>
  <c r="D43" i="12"/>
  <c r="E43" i="12" s="1"/>
  <c r="F43" i="12" s="1"/>
  <c r="D42" i="12"/>
  <c r="E42" i="12" s="1"/>
  <c r="F42" i="12" s="1"/>
  <c r="D41" i="12"/>
  <c r="E41" i="12" s="1"/>
  <c r="F41" i="12" s="1"/>
  <c r="D40" i="12"/>
  <c r="E40" i="12" s="1"/>
  <c r="F40" i="12" s="1"/>
  <c r="D39" i="12"/>
  <c r="E39" i="12" s="1"/>
  <c r="F39" i="12" s="1"/>
  <c r="D38" i="12"/>
  <c r="E38" i="12" s="1"/>
  <c r="F38" i="12" s="1"/>
  <c r="D37" i="12"/>
  <c r="E37" i="12" s="1"/>
  <c r="F37" i="12" s="1"/>
  <c r="D36" i="12"/>
  <c r="E36" i="12" s="1"/>
  <c r="F36" i="12" s="1"/>
  <c r="D35" i="12"/>
  <c r="E35" i="12" s="1"/>
  <c r="F35" i="12" s="1"/>
  <c r="D34" i="12"/>
  <c r="E34" i="12" s="1"/>
  <c r="F34" i="12" s="1"/>
  <c r="D33" i="12"/>
  <c r="E33" i="12" s="1"/>
  <c r="F33" i="12" s="1"/>
  <c r="D32" i="12"/>
  <c r="E32" i="12" s="1"/>
  <c r="F32" i="12" s="1"/>
  <c r="D31" i="12"/>
  <c r="E31" i="12" s="1"/>
  <c r="F31" i="12" s="1"/>
  <c r="D30" i="12"/>
  <c r="E30" i="12" s="1"/>
  <c r="F30" i="12" s="1"/>
  <c r="D29" i="12"/>
  <c r="E29" i="12" s="1"/>
  <c r="F29" i="12" s="1"/>
  <c r="D28" i="12"/>
  <c r="E28" i="12" s="1"/>
  <c r="F28" i="12" s="1"/>
  <c r="D27" i="12"/>
  <c r="E27" i="12" s="1"/>
  <c r="F27" i="12" s="1"/>
  <c r="D26" i="12"/>
  <c r="E26" i="12" s="1"/>
  <c r="F26" i="12" s="1"/>
  <c r="G20" i="12"/>
  <c r="G18" i="12"/>
  <c r="D18" i="12"/>
  <c r="C18" i="12"/>
  <c r="AX75" i="36" l="1" a="1"/>
  <c r="AX75" i="36" s="1"/>
  <c r="P76" i="36"/>
  <c r="N76" i="36"/>
  <c r="Q76" i="36"/>
  <c r="G74" i="35"/>
  <c r="O74" i="35" s="1"/>
  <c r="N74" i="35" s="1"/>
  <c r="H74" i="35"/>
  <c r="E75" i="35" s="1" a="1"/>
  <c r="E75" i="35" s="1"/>
  <c r="F75" i="35" s="1" a="1"/>
  <c r="F75" i="35" s="1"/>
  <c r="M75" i="35" s="1"/>
  <c r="I75" i="35" s="1"/>
  <c r="BM76" i="36"/>
  <c r="BN76" i="36" s="1"/>
  <c r="BO76" i="36"/>
  <c r="S66" i="34"/>
  <c r="G66" i="34" s="1"/>
  <c r="Q74" i="35"/>
  <c r="P74" i="35"/>
  <c r="BF76" i="36"/>
  <c r="BG76" i="36" s="1"/>
  <c r="AY75" i="36" a="1"/>
  <c r="AY75" i="36" s="1"/>
  <c r="BP75" i="36" s="1"/>
  <c r="AL75" i="36" a="1"/>
  <c r="AL75" i="36" s="1"/>
  <c r="BI75" i="36" s="1"/>
  <c r="AJ75" i="36" a="1"/>
  <c r="AJ75" i="36" s="1"/>
  <c r="AU75" i="36" a="1"/>
  <c r="AU75" i="36" s="1"/>
  <c r="AR75" i="36" a="1"/>
  <c r="AR75" i="36" s="1"/>
  <c r="BE75" i="36" a="1"/>
  <c r="BE75" i="36" s="1"/>
  <c r="AP75" i="36" a="1"/>
  <c r="AP75" i="36" s="1"/>
  <c r="BK75" i="36" s="1"/>
  <c r="BA75" i="36" a="1"/>
  <c r="BA75" i="36" s="1"/>
  <c r="BR75" i="36" s="1"/>
  <c r="AW75" i="36" a="1"/>
  <c r="AW75" i="36" s="1"/>
  <c r="AT75" i="36" a="1"/>
  <c r="AT75" i="36" s="1"/>
  <c r="AH75" i="36" a="1"/>
  <c r="AH75" i="36" s="1"/>
  <c r="V74" i="36"/>
  <c r="AB74" i="36"/>
  <c r="BD75" i="36" a="1"/>
  <c r="BD75" i="36" s="1"/>
  <c r="AO75" i="36" a="1"/>
  <c r="AO75" i="36" s="1"/>
  <c r="AK75" i="36" a="1"/>
  <c r="AK75" i="36" s="1"/>
  <c r="BH75" i="36" s="1"/>
  <c r="AQ75" i="36" a="1"/>
  <c r="AQ75" i="36" s="1"/>
  <c r="H77" i="36"/>
  <c r="E78" i="36" s="1" a="1"/>
  <c r="E78" i="36" s="1"/>
  <c r="F78" i="36" s="1" a="1"/>
  <c r="F78" i="36" s="1"/>
  <c r="BC75" i="36" a="1"/>
  <c r="BC75" i="36" s="1"/>
  <c r="BT75" i="36" s="1"/>
  <c r="G77" i="36"/>
  <c r="O77" i="36" s="1"/>
  <c r="AG75" i="36" a="1"/>
  <c r="AG75" i="36" s="1"/>
  <c r="AI75" i="36" a="1"/>
  <c r="AI75" i="36" s="1"/>
  <c r="AN75" i="36" a="1"/>
  <c r="AN75" i="36" s="1"/>
  <c r="T66" i="34"/>
  <c r="R67" i="34" s="1"/>
  <c r="S67" i="34" s="1"/>
  <c r="G42" i="29"/>
  <c r="G24" i="12" a="1"/>
  <c r="G24" i="12" s="1"/>
  <c r="BO75" i="36" l="1"/>
  <c r="BL75" i="36"/>
  <c r="BU75" i="36"/>
  <c r="Z76" i="36"/>
  <c r="X76" i="36" s="1"/>
  <c r="W76" i="36"/>
  <c r="V76" i="36" s="1"/>
  <c r="H66" i="34"/>
  <c r="F66" i="34"/>
  <c r="I66" i="34"/>
  <c r="BJ75" i="36"/>
  <c r="G75" i="35"/>
  <c r="O75" i="35" s="1"/>
  <c r="H75" i="35"/>
  <c r="E76" i="35" s="1" a="1"/>
  <c r="E76" i="35" s="1"/>
  <c r="F76" i="35" s="1" a="1"/>
  <c r="F76" i="35" s="1"/>
  <c r="M78" i="36"/>
  <c r="I78" i="36" s="1"/>
  <c r="BM75" i="36"/>
  <c r="BN75" i="36" s="1"/>
  <c r="N77" i="36"/>
  <c r="T77" i="36"/>
  <c r="Q77" i="36"/>
  <c r="P77" i="36"/>
  <c r="Y76" i="36"/>
  <c r="AA76" i="36"/>
  <c r="BF75" i="36"/>
  <c r="G67" i="34"/>
  <c r="T42" i="29"/>
  <c r="R43" i="29" s="1"/>
  <c r="I42" i="29"/>
  <c r="F42" i="29"/>
  <c r="H42" i="29"/>
  <c r="W3" i="12" a="1"/>
  <c r="W3" i="12" s="1"/>
  <c r="H78" i="36" l="1"/>
  <c r="E79" i="36" s="1" a="1"/>
  <c r="E79" i="36" s="1"/>
  <c r="F79" i="36" s="1" a="1"/>
  <c r="F79" i="36" s="1"/>
  <c r="AB76" i="36"/>
  <c r="G78" i="36"/>
  <c r="O78" i="36" s="1"/>
  <c r="M76" i="35"/>
  <c r="I76" i="35" s="1"/>
  <c r="S43" i="29"/>
  <c r="G43" i="29" s="1"/>
  <c r="P75" i="35"/>
  <c r="Q75" i="35"/>
  <c r="N75" i="35"/>
  <c r="M79" i="36"/>
  <c r="I79" i="36" s="1"/>
  <c r="BG75" i="36"/>
  <c r="Z75" i="36"/>
  <c r="X75" i="36" s="1"/>
  <c r="W75" i="36"/>
  <c r="AJ77" i="36" a="1"/>
  <c r="AJ77" i="36" s="1"/>
  <c r="S77" i="36"/>
  <c r="AC77" i="36"/>
  <c r="AD77" i="36" s="1"/>
  <c r="AE77" i="36" s="1"/>
  <c r="AF77" i="36" s="1"/>
  <c r="BC77" i="36" s="1" a="1"/>
  <c r="BC77" i="36" s="1"/>
  <c r="BT77" i="36" s="1"/>
  <c r="AS77" i="36" a="1"/>
  <c r="AS77" i="36" s="1"/>
  <c r="AU77" i="36" a="1"/>
  <c r="AU77" i="36" s="1"/>
  <c r="AY77" i="36" a="1"/>
  <c r="AY77" i="36" s="1"/>
  <c r="BP77" i="36" s="1"/>
  <c r="BD77" i="36" a="1"/>
  <c r="BD77" i="36" s="1"/>
  <c r="AR77" i="36" a="1"/>
  <c r="AR77" i="36" s="1"/>
  <c r="AW77" i="36" a="1"/>
  <c r="AW77" i="36" s="1"/>
  <c r="AH77" i="36" a="1"/>
  <c r="AH77" i="36" s="1"/>
  <c r="BA77" i="36" a="1"/>
  <c r="BA77" i="36" s="1"/>
  <c r="BR77" i="36" s="1"/>
  <c r="AM77" i="36" a="1"/>
  <c r="AM77" i="36" s="1"/>
  <c r="AN77" i="36" a="1"/>
  <c r="AN77" i="36" s="1"/>
  <c r="AT77" i="36" a="1"/>
  <c r="AT77" i="36" s="1"/>
  <c r="AK77" i="36" a="1"/>
  <c r="AK77" i="36" s="1"/>
  <c r="BH77" i="36" s="1"/>
  <c r="AG77" i="36" a="1"/>
  <c r="AG77" i="36" s="1"/>
  <c r="BE77" i="36" a="1"/>
  <c r="BE77" i="36" s="1"/>
  <c r="BU77" i="36" s="1"/>
  <c r="AP77" i="36" a="1"/>
  <c r="AP77" i="36" s="1"/>
  <c r="BK77" i="36" s="1"/>
  <c r="AQ77" i="36" a="1"/>
  <c r="AQ77" i="36" s="1"/>
  <c r="BL77" i="36" s="1"/>
  <c r="AZ77" i="36" a="1"/>
  <c r="AZ77" i="36" s="1"/>
  <c r="BQ77" i="36" s="1"/>
  <c r="AV77" i="36" a="1"/>
  <c r="AV77" i="36" s="1"/>
  <c r="BB77" i="36" a="1"/>
  <c r="BB77" i="36" s="1"/>
  <c r="BS77" i="36" s="1"/>
  <c r="AX77" i="36" a="1"/>
  <c r="AX77" i="36" s="1"/>
  <c r="BO77" i="36" s="1"/>
  <c r="AI77" i="36" a="1"/>
  <c r="AI77" i="36" s="1"/>
  <c r="AO77" i="36" a="1"/>
  <c r="AO77" i="36" s="1"/>
  <c r="AL77" i="36" a="1"/>
  <c r="AL77" i="36" s="1"/>
  <c r="BI77" i="36" s="1"/>
  <c r="T78" i="36"/>
  <c r="Q78" i="36"/>
  <c r="N78" i="36"/>
  <c r="P78" i="36"/>
  <c r="I67" i="34"/>
  <c r="H67" i="34"/>
  <c r="F67" i="34"/>
  <c r="T67" i="34"/>
  <c r="R68" i="34" s="1"/>
  <c r="S68" i="34" s="1"/>
  <c r="T43" i="29"/>
  <c r="R44" i="29" s="1"/>
  <c r="S44" i="29" s="1"/>
  <c r="W4" i="12"/>
  <c r="W5" i="12"/>
  <c r="G79" i="36" l="1"/>
  <c r="O79" i="36" s="1"/>
  <c r="G76" i="35"/>
  <c r="O76" i="35" s="1"/>
  <c r="F43" i="29"/>
  <c r="H43" i="29"/>
  <c r="I43" i="29"/>
  <c r="BJ77" i="36"/>
  <c r="H79" i="36"/>
  <c r="E80" i="36" s="1" a="1"/>
  <c r="E80" i="36" s="1"/>
  <c r="F80" i="36" s="1" a="1"/>
  <c r="F80" i="36" s="1"/>
  <c r="BM77" i="36"/>
  <c r="BN77" i="36" s="1"/>
  <c r="P76" i="35"/>
  <c r="Q76" i="35"/>
  <c r="N76" i="35"/>
  <c r="H76" i="35"/>
  <c r="E77" i="35" s="1" a="1"/>
  <c r="E77" i="35" s="1"/>
  <c r="F77" i="35" s="1" a="1"/>
  <c r="F77" i="35" s="1"/>
  <c r="BF77" i="36"/>
  <c r="BG77" i="36" s="1"/>
  <c r="AL78" i="36" a="1"/>
  <c r="AL78" i="36" s="1"/>
  <c r="BI78" i="36" s="1"/>
  <c r="AC78" i="36"/>
  <c r="AD78" i="36" s="1"/>
  <c r="AE78" i="36" s="1"/>
  <c r="AF78" i="36" s="1"/>
  <c r="AG78" i="36" s="1" a="1"/>
  <c r="AG78" i="36" s="1"/>
  <c r="AV78" i="36" a="1"/>
  <c r="AV78" i="36" s="1"/>
  <c r="S78" i="36"/>
  <c r="AP78" i="36" a="1"/>
  <c r="AP78" i="36" s="1"/>
  <c r="BK78" i="36" s="1"/>
  <c r="AO78" i="36" a="1"/>
  <c r="AO78" i="36" s="1"/>
  <c r="AN78" i="36" a="1"/>
  <c r="AN78" i="36" s="1"/>
  <c r="AS78" i="36" a="1"/>
  <c r="AS78" i="36" s="1"/>
  <c r="AH78" i="36" a="1"/>
  <c r="AH78" i="36" s="1"/>
  <c r="AT78" i="36" a="1"/>
  <c r="AT78" i="36" s="1"/>
  <c r="AZ78" i="36" a="1"/>
  <c r="AZ78" i="36" s="1"/>
  <c r="BQ78" i="36" s="1"/>
  <c r="BC78" i="36" a="1"/>
  <c r="BC78" i="36" s="1"/>
  <c r="BT78" i="36" s="1"/>
  <c r="AY78" i="36" a="1"/>
  <c r="AY78" i="36" s="1"/>
  <c r="BP78" i="36" s="1"/>
  <c r="AU78" i="36" a="1"/>
  <c r="AU78" i="36" s="1"/>
  <c r="BE78" i="36" a="1"/>
  <c r="BE78" i="36" s="1"/>
  <c r="AM78" i="36" a="1"/>
  <c r="AM78" i="36" s="1"/>
  <c r="BD78" i="36" a="1"/>
  <c r="BD78" i="36" s="1"/>
  <c r="BU78" i="36" s="1"/>
  <c r="AJ78" i="36" a="1"/>
  <c r="AJ78" i="36" s="1"/>
  <c r="BA78" i="36" a="1"/>
  <c r="BA78" i="36" s="1"/>
  <c r="BR78" i="36" s="1"/>
  <c r="AK78" i="36" a="1"/>
  <c r="AK78" i="36" s="1"/>
  <c r="BH78" i="36" s="1"/>
  <c r="AX78" i="36" a="1"/>
  <c r="AX78" i="36" s="1"/>
  <c r="AR78" i="36" a="1"/>
  <c r="AR78" i="36" s="1"/>
  <c r="BB78" i="36" a="1"/>
  <c r="BB78" i="36" s="1"/>
  <c r="BS78" i="36" s="1"/>
  <c r="AI78" i="36" a="1"/>
  <c r="AI78" i="36" s="1"/>
  <c r="AW78" i="36" a="1"/>
  <c r="AW78" i="36" s="1"/>
  <c r="AQ78" i="36" a="1"/>
  <c r="AQ78" i="36" s="1"/>
  <c r="V75" i="36"/>
  <c r="AA75" i="36"/>
  <c r="Y75" i="36"/>
  <c r="AB75" i="36" s="1"/>
  <c r="P79" i="36"/>
  <c r="T79" i="36"/>
  <c r="N79" i="36"/>
  <c r="Q79" i="36"/>
  <c r="G68" i="34"/>
  <c r="G44" i="29"/>
  <c r="Z77" i="36" l="1"/>
  <c r="X77" i="36" s="1"/>
  <c r="W77" i="36"/>
  <c r="V77" i="36" s="1"/>
  <c r="BL78" i="36"/>
  <c r="BF78" i="36"/>
  <c r="BG78" i="36" s="1"/>
  <c r="BJ78" i="36"/>
  <c r="M77" i="35"/>
  <c r="I77" i="35" s="1"/>
  <c r="BM78" i="36"/>
  <c r="BN78" i="36" s="1"/>
  <c r="M80" i="36"/>
  <c r="I80" i="36" s="1"/>
  <c r="BO78" i="36"/>
  <c r="S79" i="36"/>
  <c r="AC79" i="36"/>
  <c r="AD79" i="36" s="1"/>
  <c r="AE79" i="36" s="1"/>
  <c r="AF79" i="36" s="1"/>
  <c r="AI79" i="36" s="1" a="1"/>
  <c r="AI79" i="36" s="1"/>
  <c r="AN79" i="36" a="1"/>
  <c r="AN79" i="36" s="1"/>
  <c r="AX79" i="36" a="1"/>
  <c r="AX79" i="36" s="1"/>
  <c r="AZ79" i="36" a="1"/>
  <c r="AZ79" i="36" s="1"/>
  <c r="BQ79" i="36" s="1"/>
  <c r="AW79" i="36" a="1"/>
  <c r="AW79" i="36" s="1"/>
  <c r="AO79" i="36" a="1"/>
  <c r="AO79" i="36" s="1"/>
  <c r="AK79" i="36" a="1"/>
  <c r="AK79" i="36" s="1"/>
  <c r="BH79" i="36" s="1"/>
  <c r="AJ79" i="36" a="1"/>
  <c r="AJ79" i="36" s="1"/>
  <c r="AS79" i="36" a="1"/>
  <c r="AS79" i="36" s="1"/>
  <c r="AY79" i="36" a="1"/>
  <c r="AY79" i="36" s="1"/>
  <c r="BP79" i="36" s="1"/>
  <c r="BE79" i="36" a="1"/>
  <c r="BE79" i="36" s="1"/>
  <c r="BA79" i="36" a="1"/>
  <c r="BA79" i="36" s="1"/>
  <c r="BR79" i="36" s="1"/>
  <c r="AR79" i="36" a="1"/>
  <c r="AR79" i="36" s="1"/>
  <c r="AM79" i="36" a="1"/>
  <c r="AM79" i="36" s="1"/>
  <c r="AQ79" i="36" a="1"/>
  <c r="AQ79" i="36" s="1"/>
  <c r="BC79" i="36" a="1"/>
  <c r="BC79" i="36" s="1"/>
  <c r="BT79" i="36" s="1"/>
  <c r="AL79" i="36" a="1"/>
  <c r="AL79" i="36" s="1"/>
  <c r="BI79" i="36" s="1"/>
  <c r="AT79" i="36" a="1"/>
  <c r="AT79" i="36" s="1"/>
  <c r="AG79" i="36" a="1"/>
  <c r="AG79" i="36" s="1"/>
  <c r="AH79" i="36" a="1"/>
  <c r="AH79" i="36" s="1"/>
  <c r="BB79" i="36" a="1"/>
  <c r="BB79" i="36" s="1"/>
  <c r="BS79" i="36" s="1"/>
  <c r="BD79" i="36" a="1"/>
  <c r="BD79" i="36" s="1"/>
  <c r="BU79" i="36" s="1"/>
  <c r="AV79" i="36" a="1"/>
  <c r="AV79" i="36" s="1"/>
  <c r="AU79" i="36" a="1"/>
  <c r="AU79" i="36" s="1"/>
  <c r="AP79" i="36" a="1"/>
  <c r="AP79" i="36" s="1"/>
  <c r="BK79" i="36" s="1"/>
  <c r="AA77" i="36"/>
  <c r="Y77" i="36"/>
  <c r="AB77" i="36" s="1"/>
  <c r="H68" i="34"/>
  <c r="I68" i="34"/>
  <c r="F68" i="34"/>
  <c r="T68" i="34"/>
  <c r="R69" i="34" s="1"/>
  <c r="S69" i="34" s="1"/>
  <c r="F44" i="29"/>
  <c r="I44" i="29"/>
  <c r="H44" i="29"/>
  <c r="T44" i="29"/>
  <c r="R45" i="29" s="1"/>
  <c r="S45" i="29" s="1"/>
  <c r="W78" i="36" l="1"/>
  <c r="Z78" i="36"/>
  <c r="X78" i="36" s="1"/>
  <c r="H80" i="36"/>
  <c r="E81" i="36" s="1" a="1"/>
  <c r="E81" i="36" s="1"/>
  <c r="F81" i="36" s="1" a="1"/>
  <c r="F81" i="36" s="1"/>
  <c r="M81" i="36" s="1"/>
  <c r="G77" i="35"/>
  <c r="O77" i="35" s="1"/>
  <c r="N77" i="35" s="1"/>
  <c r="H77" i="35"/>
  <c r="E78" i="35" s="1" a="1"/>
  <c r="E78" i="35" s="1"/>
  <c r="F78" i="35" s="1" a="1"/>
  <c r="F78" i="35" s="1"/>
  <c r="M78" i="35" s="1"/>
  <c r="I78" i="35" s="1"/>
  <c r="BO79" i="36"/>
  <c r="BJ79" i="36"/>
  <c r="BL79" i="36"/>
  <c r="BM79" i="36"/>
  <c r="BN79" i="36" s="1"/>
  <c r="BF79" i="36"/>
  <c r="G80" i="36"/>
  <c r="O80" i="36" s="1"/>
  <c r="V78" i="36"/>
  <c r="Y78" i="36"/>
  <c r="AB78" i="36" s="1"/>
  <c r="AA78" i="36"/>
  <c r="G69" i="34"/>
  <c r="G45" i="29"/>
  <c r="W79" i="36" l="1"/>
  <c r="P77" i="35"/>
  <c r="Q77" i="35"/>
  <c r="I81" i="36"/>
  <c r="G81" i="36"/>
  <c r="O81" i="36" s="1"/>
  <c r="Q81" i="36" s="1"/>
  <c r="Z79" i="36"/>
  <c r="X79" i="36" s="1"/>
  <c r="BG79" i="36"/>
  <c r="AA79" i="36" s="1"/>
  <c r="G78" i="35"/>
  <c r="O78" i="35" s="1"/>
  <c r="P78" i="35" s="1"/>
  <c r="H78" i="35"/>
  <c r="E79" i="35" s="1" a="1"/>
  <c r="E79" i="35" s="1"/>
  <c r="F79" i="35" s="1" a="1"/>
  <c r="F79" i="35" s="1"/>
  <c r="M79" i="35" s="1"/>
  <c r="H79" i="35" s="1"/>
  <c r="E80" i="35" s="1" a="1"/>
  <c r="E80" i="35" s="1"/>
  <c r="F80" i="35" s="1" a="1"/>
  <c r="F80" i="35" s="1"/>
  <c r="P80" i="36"/>
  <c r="N80" i="36"/>
  <c r="T80" i="36"/>
  <c r="Q80" i="36"/>
  <c r="H81" i="36"/>
  <c r="E82" i="36" s="1" a="1"/>
  <c r="E82" i="36" s="1"/>
  <c r="F82" i="36" s="1" a="1"/>
  <c r="F82" i="36" s="1"/>
  <c r="V79" i="36"/>
  <c r="F69" i="34"/>
  <c r="I69" i="34"/>
  <c r="H69" i="34"/>
  <c r="T69" i="34"/>
  <c r="R70" i="34" s="1"/>
  <c r="S70" i="34" s="1"/>
  <c r="T45" i="29"/>
  <c r="R46" i="29" s="1"/>
  <c r="S46" i="29" s="1"/>
  <c r="I45" i="29"/>
  <c r="H45" i="29"/>
  <c r="F45" i="29"/>
  <c r="N78" i="35" l="1"/>
  <c r="Q78" i="35"/>
  <c r="Y79" i="36"/>
  <c r="AB79" i="36" s="1"/>
  <c r="T81" i="36"/>
  <c r="P81" i="36"/>
  <c r="N81" i="36"/>
  <c r="G79" i="35"/>
  <c r="O79" i="35" s="1"/>
  <c r="N79" i="35" s="1"/>
  <c r="I79" i="35"/>
  <c r="M80" i="35"/>
  <c r="I80" i="35" s="1"/>
  <c r="M82" i="36"/>
  <c r="I82" i="36" s="1"/>
  <c r="AC80" i="36"/>
  <c r="AD80" i="36" s="1"/>
  <c r="AE80" i="36" s="1"/>
  <c r="AF80" i="36" s="1"/>
  <c r="AU80" i="36" s="1" a="1"/>
  <c r="AU80" i="36" s="1"/>
  <c r="S80" i="36"/>
  <c r="AP80" i="36" a="1"/>
  <c r="AP80" i="36" s="1"/>
  <c r="BK80" i="36" s="1"/>
  <c r="AV80" i="36" a="1"/>
  <c r="AV80" i="36" s="1"/>
  <c r="BD80" i="36" a="1"/>
  <c r="BD80" i="36" s="1"/>
  <c r="AK80" i="36" a="1"/>
  <c r="AK80" i="36" s="1"/>
  <c r="BH80" i="36" s="1"/>
  <c r="AM80" i="36" a="1"/>
  <c r="AM80" i="36" s="1"/>
  <c r="AO80" i="36" a="1"/>
  <c r="AO80" i="36" s="1"/>
  <c r="AQ80" i="36" a="1"/>
  <c r="AQ80" i="36" s="1"/>
  <c r="BE80" i="36" a="1"/>
  <c r="BE80" i="36" s="1"/>
  <c r="AT80" i="36" a="1"/>
  <c r="AT80" i="36" s="1"/>
  <c r="AN80" i="36" a="1"/>
  <c r="AN80" i="36" s="1"/>
  <c r="AJ80" i="36" a="1"/>
  <c r="AJ80" i="36" s="1"/>
  <c r="AZ80" i="36" a="1"/>
  <c r="AZ80" i="36" s="1"/>
  <c r="BQ80" i="36" s="1"/>
  <c r="AW80" i="36" a="1"/>
  <c r="AW80" i="36" s="1"/>
  <c r="BB80" i="36" a="1"/>
  <c r="BB80" i="36" s="1"/>
  <c r="BS80" i="36" s="1"/>
  <c r="BA80" i="36" a="1"/>
  <c r="BA80" i="36" s="1"/>
  <c r="BR80" i="36" s="1"/>
  <c r="AL80" i="36" a="1"/>
  <c r="AL80" i="36" s="1"/>
  <c r="BI80" i="36" s="1"/>
  <c r="AI80" i="36" a="1"/>
  <c r="AI80" i="36" s="1"/>
  <c r="AG80" i="36" a="1"/>
  <c r="AG80" i="36" s="1"/>
  <c r="AR80" i="36" a="1"/>
  <c r="AR80" i="36" s="1"/>
  <c r="BL80" i="36" s="1"/>
  <c r="AX80" i="36" a="1"/>
  <c r="AX80" i="36" s="1"/>
  <c r="BO80" i="36" s="1"/>
  <c r="AS80" i="36" a="1"/>
  <c r="AS80" i="36" s="1"/>
  <c r="BM80" i="36" s="1"/>
  <c r="BN80" i="36" s="1"/>
  <c r="AH80" i="36" a="1"/>
  <c r="AH80" i="36" s="1"/>
  <c r="AY80" i="36" a="1"/>
  <c r="AY80" i="36" s="1"/>
  <c r="BP80" i="36" s="1"/>
  <c r="BC80" i="36" a="1"/>
  <c r="BC80" i="36" s="1"/>
  <c r="BT80" i="36" s="1"/>
  <c r="H80" i="35"/>
  <c r="E81" i="35" s="1" a="1"/>
  <c r="E81" i="35" s="1"/>
  <c r="F81" i="35" s="1" a="1"/>
  <c r="F81" i="35" s="1"/>
  <c r="G80" i="35"/>
  <c r="O80" i="35" s="1"/>
  <c r="S81" i="36"/>
  <c r="AC81" i="36"/>
  <c r="AD81" i="36" s="1"/>
  <c r="AE81" i="36" s="1"/>
  <c r="AF81" i="36" s="1"/>
  <c r="BC81" i="36" s="1" a="1"/>
  <c r="BC81" i="36" s="1"/>
  <c r="BT81" i="36" s="1"/>
  <c r="AR81" i="36" a="1"/>
  <c r="AR81" i="36" s="1"/>
  <c r="AN81" i="36" a="1"/>
  <c r="AN81" i="36" s="1"/>
  <c r="BA81" i="36" a="1"/>
  <c r="BA81" i="36" s="1"/>
  <c r="BR81" i="36" s="1"/>
  <c r="AK81" i="36" a="1"/>
  <c r="AK81" i="36" s="1"/>
  <c r="BH81" i="36" s="1"/>
  <c r="AV81" i="36" a="1"/>
  <c r="AV81" i="36" s="1"/>
  <c r="BD81" i="36" a="1"/>
  <c r="BD81" i="36" s="1"/>
  <c r="AS81" i="36" a="1"/>
  <c r="AS81" i="36" s="1"/>
  <c r="AU81" i="36" a="1"/>
  <c r="AU81" i="36" s="1"/>
  <c r="AJ81" i="36" a="1"/>
  <c r="AJ81" i="36" s="1"/>
  <c r="BE81" i="36" a="1"/>
  <c r="BE81" i="36" s="1"/>
  <c r="AI81" i="36" a="1"/>
  <c r="AI81" i="36" s="1"/>
  <c r="AM81" i="36" a="1"/>
  <c r="AM81" i="36" s="1"/>
  <c r="G70" i="34"/>
  <c r="G46" i="29"/>
  <c r="AL81" i="36" l="1" a="1"/>
  <c r="AL81" i="36" s="1"/>
  <c r="BI81" i="36" s="1"/>
  <c r="AX81" i="36" a="1"/>
  <c r="AX81" i="36" s="1"/>
  <c r="AH81" i="36" a="1"/>
  <c r="AH81" i="36" s="1"/>
  <c r="Q79" i="35"/>
  <c r="P79" i="35"/>
  <c r="AG81" i="36" a="1"/>
  <c r="AG81" i="36" s="1"/>
  <c r="AZ81" i="36" a="1"/>
  <c r="AZ81" i="36" s="1"/>
  <c r="BQ81" i="36" s="1"/>
  <c r="BF80" i="36"/>
  <c r="BG80" i="36" s="1"/>
  <c r="BU81" i="36"/>
  <c r="AQ81" i="36" a="1"/>
  <c r="AQ81" i="36" s="1"/>
  <c r="BL81" i="36" s="1"/>
  <c r="AO81" i="36" a="1"/>
  <c r="AO81" i="36" s="1"/>
  <c r="BJ81" i="36" s="1"/>
  <c r="G82" i="36"/>
  <c r="O82" i="36" s="1"/>
  <c r="P82" i="36" s="1"/>
  <c r="AY81" i="36" a="1"/>
  <c r="AY81" i="36" s="1"/>
  <c r="BP81" i="36" s="1"/>
  <c r="H82" i="36"/>
  <c r="E83" i="36" s="1" a="1"/>
  <c r="E83" i="36" s="1"/>
  <c r="F83" i="36" s="1" a="1"/>
  <c r="F83" i="36" s="1"/>
  <c r="AT81" i="36" a="1"/>
  <c r="AT81" i="36" s="1"/>
  <c r="BM81" i="36" s="1"/>
  <c r="BN81" i="36" s="1"/>
  <c r="AP81" i="36" a="1"/>
  <c r="AP81" i="36" s="1"/>
  <c r="BK81" i="36" s="1"/>
  <c r="BB81" i="36" a="1"/>
  <c r="BB81" i="36" s="1"/>
  <c r="BS81" i="36" s="1"/>
  <c r="AW81" i="36" a="1"/>
  <c r="AW81" i="36" s="1"/>
  <c r="M81" i="35"/>
  <c r="G81" i="35" s="1"/>
  <c r="O81" i="35" s="1"/>
  <c r="BU80" i="36"/>
  <c r="BJ80" i="36"/>
  <c r="Q80" i="35"/>
  <c r="N80" i="35"/>
  <c r="P80" i="35"/>
  <c r="T70" i="34"/>
  <c r="R71" i="34" s="1"/>
  <c r="S71" i="34" s="1"/>
  <c r="H70" i="34"/>
  <c r="F70" i="34"/>
  <c r="I70" i="34"/>
  <c r="H46" i="29"/>
  <c r="F46" i="29"/>
  <c r="I46" i="29"/>
  <c r="T46" i="29"/>
  <c r="R47" i="29" s="1"/>
  <c r="S47" i="29" s="1"/>
  <c r="BO81" i="36" l="1"/>
  <c r="BF81" i="36"/>
  <c r="BG81" i="36" s="1"/>
  <c r="AA81" i="36" s="1"/>
  <c r="W80" i="36"/>
  <c r="T82" i="36"/>
  <c r="S82" i="36" s="1"/>
  <c r="Q82" i="36"/>
  <c r="N82" i="36"/>
  <c r="Z80" i="36"/>
  <c r="X80" i="36" s="1"/>
  <c r="Z81" i="36"/>
  <c r="X81" i="36" s="1"/>
  <c r="I81" i="35"/>
  <c r="H81" i="35"/>
  <c r="E82" i="35" s="1" a="1"/>
  <c r="E82" i="35" s="1"/>
  <c r="F82" i="35" s="1" a="1"/>
  <c r="F82" i="35" s="1"/>
  <c r="M83" i="36"/>
  <c r="H83" i="36" s="1"/>
  <c r="E84" i="36" s="1" a="1"/>
  <c r="E84" i="36" s="1"/>
  <c r="F84" i="36" s="1" a="1"/>
  <c r="F84" i="36" s="1"/>
  <c r="Q81" i="35"/>
  <c r="N81" i="35"/>
  <c r="P81" i="35"/>
  <c r="G83" i="36"/>
  <c r="O83" i="36" s="1"/>
  <c r="V80" i="36"/>
  <c r="Y80" i="36"/>
  <c r="AA80" i="36"/>
  <c r="G71" i="34"/>
  <c r="G47" i="29"/>
  <c r="AB80" i="36" l="1"/>
  <c r="W81" i="36"/>
  <c r="V81" i="36" s="1"/>
  <c r="AR82" i="36" a="1"/>
  <c r="AR82" i="36" s="1"/>
  <c r="BB82" i="36" a="1"/>
  <c r="BB82" i="36" s="1"/>
  <c r="BS82" i="36" s="1"/>
  <c r="AZ82" i="36" a="1"/>
  <c r="AZ82" i="36" s="1"/>
  <c r="BQ82" i="36" s="1"/>
  <c r="AC82" i="36"/>
  <c r="AD82" i="36" s="1"/>
  <c r="AE82" i="36" s="1"/>
  <c r="AF82" i="36" s="1"/>
  <c r="AT82" i="36" a="1"/>
  <c r="AT82" i="36" s="1"/>
  <c r="Y81" i="36"/>
  <c r="AI82" i="36" a="1"/>
  <c r="AI82" i="36" s="1"/>
  <c r="AH82" i="36" a="1"/>
  <c r="AH82" i="36" s="1"/>
  <c r="I83" i="36"/>
  <c r="M84" i="36"/>
  <c r="G84" i="36" s="1"/>
  <c r="O84" i="36" s="1"/>
  <c r="T84" i="36" s="1"/>
  <c r="M82" i="35"/>
  <c r="AY82" i="36" a="1"/>
  <c r="AY82" i="36" s="1"/>
  <c r="BP82" i="36" s="1"/>
  <c r="BE82" i="36" a="1"/>
  <c r="BE82" i="36" s="1"/>
  <c r="BA82" i="36" a="1"/>
  <c r="BA82" i="36" s="1"/>
  <c r="BR82" i="36" s="1"/>
  <c r="AG82" i="36" a="1"/>
  <c r="AG82" i="36" s="1"/>
  <c r="AV82" i="36" a="1"/>
  <c r="AV82" i="36" s="1"/>
  <c r="Q84" i="36"/>
  <c r="P84" i="36"/>
  <c r="N84" i="36"/>
  <c r="AK82" i="36" a="1"/>
  <c r="AK82" i="36" s="1"/>
  <c r="BH82" i="36" s="1"/>
  <c r="H84" i="36"/>
  <c r="E85" i="36" s="1" a="1"/>
  <c r="E85" i="36" s="1"/>
  <c r="F85" i="36" s="1" a="1"/>
  <c r="F85" i="36" s="1"/>
  <c r="BC82" i="36" a="1"/>
  <c r="BC82" i="36" s="1"/>
  <c r="BT82" i="36" s="1"/>
  <c r="AN82" i="36" a="1"/>
  <c r="AN82" i="36" s="1"/>
  <c r="AO82" i="36" a="1"/>
  <c r="AO82" i="36" s="1"/>
  <c r="N83" i="36"/>
  <c r="P83" i="36"/>
  <c r="Q83" i="36"/>
  <c r="T83" i="36"/>
  <c r="AJ82" i="36" a="1"/>
  <c r="AJ82" i="36" s="1"/>
  <c r="AS82" i="36" a="1"/>
  <c r="AS82" i="36" s="1"/>
  <c r="AM82" i="36" a="1"/>
  <c r="AM82" i="36" s="1"/>
  <c r="AW82" i="36" a="1"/>
  <c r="AW82" i="36" s="1"/>
  <c r="AL82" i="36" a="1"/>
  <c r="AL82" i="36" s="1"/>
  <c r="BI82" i="36" s="1"/>
  <c r="BD82" i="36" a="1"/>
  <c r="BD82" i="36" s="1"/>
  <c r="AX82" i="36" a="1"/>
  <c r="AX82" i="36" s="1"/>
  <c r="AB81" i="36"/>
  <c r="F71" i="34"/>
  <c r="I71" i="34"/>
  <c r="H71" i="34"/>
  <c r="T71" i="34"/>
  <c r="R72" i="34" s="1"/>
  <c r="S72" i="34" s="1"/>
  <c r="I47" i="29"/>
  <c r="F47" i="29"/>
  <c r="H47" i="29"/>
  <c r="T47" i="29"/>
  <c r="R48" i="29" s="1"/>
  <c r="S48" i="29" s="1"/>
  <c r="BF82" i="36" l="1"/>
  <c r="AU82" i="36" a="1"/>
  <c r="AU82" i="36" s="1"/>
  <c r="BM82" i="36" s="1"/>
  <c r="BN82" i="36" s="1"/>
  <c r="AQ82" i="36" a="1"/>
  <c r="AQ82" i="36" s="1"/>
  <c r="BL82" i="36" s="1"/>
  <c r="AP82" i="36" a="1"/>
  <c r="AP82" i="36" s="1"/>
  <c r="BK82" i="36" s="1"/>
  <c r="BJ82" i="36"/>
  <c r="M85" i="36"/>
  <c r="I85" i="36" s="1"/>
  <c r="G82" i="35"/>
  <c r="O82" i="35" s="1"/>
  <c r="H82" i="35"/>
  <c r="E83" i="35" s="1" a="1"/>
  <c r="E83" i="35" s="1"/>
  <c r="F83" i="35" s="1" a="1"/>
  <c r="F83" i="35" s="1"/>
  <c r="I82" i="35"/>
  <c r="I84" i="36"/>
  <c r="BO82" i="36"/>
  <c r="BA83" i="36" a="1"/>
  <c r="BA83" i="36" s="1"/>
  <c r="BR83" i="36" s="1"/>
  <c r="AC83" i="36"/>
  <c r="AD83" i="36" s="1"/>
  <c r="AE83" i="36" s="1"/>
  <c r="AF83" i="36" s="1"/>
  <c r="AK83" i="36" s="1" a="1"/>
  <c r="AK83" i="36" s="1"/>
  <c r="BH83" i="36" s="1"/>
  <c r="AH83" i="36" a="1"/>
  <c r="AH83" i="36" s="1"/>
  <c r="AY83" i="36" a="1"/>
  <c r="AY83" i="36" s="1"/>
  <c r="BP83" i="36" s="1"/>
  <c r="S83" i="36"/>
  <c r="AT83" i="36" a="1"/>
  <c r="AT83" i="36" s="1"/>
  <c r="AW83" i="36" a="1"/>
  <c r="AW83" i="36" s="1"/>
  <c r="AP83" i="36" a="1"/>
  <c r="AP83" i="36" s="1"/>
  <c r="BK83" i="36" s="1"/>
  <c r="BE83" i="36" a="1"/>
  <c r="BE83" i="36" s="1"/>
  <c r="BB83" i="36" a="1"/>
  <c r="BB83" i="36" s="1"/>
  <c r="BS83" i="36" s="1"/>
  <c r="AZ83" i="36" a="1"/>
  <c r="AZ83" i="36" s="1"/>
  <c r="BQ83" i="36" s="1"/>
  <c r="AI83" i="36" a="1"/>
  <c r="AI83" i="36" s="1"/>
  <c r="AQ83" i="36" a="1"/>
  <c r="AQ83" i="36" s="1"/>
  <c r="AS83" i="36" a="1"/>
  <c r="AS83" i="36" s="1"/>
  <c r="BC83" i="36" a="1"/>
  <c r="BC83" i="36" s="1"/>
  <c r="BT83" i="36" s="1"/>
  <c r="AJ83" i="36" a="1"/>
  <c r="AJ83" i="36" s="1"/>
  <c r="AN83" i="36" a="1"/>
  <c r="AN83" i="36" s="1"/>
  <c r="AR83" i="36" a="1"/>
  <c r="AR83" i="36" s="1"/>
  <c r="AG83" i="36" a="1"/>
  <c r="AG83" i="36" s="1"/>
  <c r="BF83" i="36" s="1"/>
  <c r="AL83" i="36" a="1"/>
  <c r="AL83" i="36" s="1"/>
  <c r="BI83" i="36" s="1"/>
  <c r="AM83" i="36" a="1"/>
  <c r="AM83" i="36" s="1"/>
  <c r="AU83" i="36" a="1"/>
  <c r="AU83" i="36" s="1"/>
  <c r="BM83" i="36" s="1"/>
  <c r="AO83" i="36" a="1"/>
  <c r="AO83" i="36" s="1"/>
  <c r="BD83" i="36" a="1"/>
  <c r="BD83" i="36" s="1"/>
  <c r="AV83" i="36" a="1"/>
  <c r="AV83" i="36" s="1"/>
  <c r="AX83" i="36" a="1"/>
  <c r="AX83" i="36" s="1"/>
  <c r="H85" i="36"/>
  <c r="E86" i="36" s="1" a="1"/>
  <c r="E86" i="36" s="1"/>
  <c r="F86" i="36" s="1" a="1"/>
  <c r="F86" i="36" s="1"/>
  <c r="G85" i="36"/>
  <c r="O85" i="36" s="1"/>
  <c r="AC84" i="36"/>
  <c r="AD84" i="36" s="1"/>
  <c r="AE84" i="36" s="1"/>
  <c r="AF84" i="36" s="1"/>
  <c r="AT84" i="36" s="1" a="1"/>
  <c r="AT84" i="36" s="1"/>
  <c r="S84" i="36"/>
  <c r="AY84" i="36" a="1"/>
  <c r="AY84" i="36" s="1"/>
  <c r="BP84" i="36" s="1"/>
  <c r="AM84" i="36" a="1"/>
  <c r="AM84" i="36" s="1"/>
  <c r="AN84" i="36" a="1"/>
  <c r="AN84" i="36" s="1"/>
  <c r="AU84" i="36" a="1"/>
  <c r="AU84" i="36" s="1"/>
  <c r="AR84" i="36" a="1"/>
  <c r="AR84" i="36" s="1"/>
  <c r="AJ84" i="36" a="1"/>
  <c r="AJ84" i="36" s="1"/>
  <c r="AH84" i="36" a="1"/>
  <c r="AH84" i="36" s="1"/>
  <c r="AQ84" i="36" a="1"/>
  <c r="AQ84" i="36" s="1"/>
  <c r="AX84" i="36" a="1"/>
  <c r="AX84" i="36" s="1"/>
  <c r="BC84" i="36" a="1"/>
  <c r="BC84" i="36" s="1"/>
  <c r="BT84" i="36" s="1"/>
  <c r="AL84" i="36" a="1"/>
  <c r="AL84" i="36" s="1"/>
  <c r="BI84" i="36" s="1"/>
  <c r="AO84" i="36" a="1"/>
  <c r="AO84" i="36" s="1"/>
  <c r="AZ84" i="36" a="1"/>
  <c r="AZ84" i="36" s="1"/>
  <c r="BQ84" i="36" s="1"/>
  <c r="BG82" i="36"/>
  <c r="BU82" i="36"/>
  <c r="G72" i="34"/>
  <c r="G48" i="29"/>
  <c r="BO83" i="36" l="1"/>
  <c r="W82" i="36"/>
  <c r="AP84" i="36" a="1"/>
  <c r="AP84" i="36" s="1"/>
  <c r="BK84" i="36" s="1"/>
  <c r="AW84" i="36" a="1"/>
  <c r="AW84" i="36" s="1"/>
  <c r="BO84" i="36" s="1"/>
  <c r="BA84" i="36" a="1"/>
  <c r="BA84" i="36" s="1"/>
  <c r="BR84" i="36" s="1"/>
  <c r="BB84" i="36" a="1"/>
  <c r="BB84" i="36" s="1"/>
  <c r="BS84" i="36" s="1"/>
  <c r="BN83" i="36"/>
  <c r="BJ84" i="36"/>
  <c r="Z82" i="36"/>
  <c r="X82" i="36" s="1"/>
  <c r="BD84" i="36" a="1"/>
  <c r="BD84" i="36" s="1"/>
  <c r="AK84" i="36" a="1"/>
  <c r="AK84" i="36" s="1"/>
  <c r="BH84" i="36" s="1"/>
  <c r="AS84" i="36" a="1"/>
  <c r="AS84" i="36" s="1"/>
  <c r="BM84" i="36" s="1"/>
  <c r="AG84" i="36" a="1"/>
  <c r="AG84" i="36" s="1"/>
  <c r="BL84" i="36"/>
  <c r="AI84" i="36" a="1"/>
  <c r="AI84" i="36" s="1"/>
  <c r="BJ83" i="36"/>
  <c r="BE84" i="36" a="1"/>
  <c r="BE84" i="36" s="1"/>
  <c r="M83" i="35"/>
  <c r="G83" i="35" s="1"/>
  <c r="O83" i="35" s="1"/>
  <c r="AV84" i="36" a="1"/>
  <c r="AV84" i="36" s="1"/>
  <c r="M86" i="36"/>
  <c r="I86" i="36" s="1"/>
  <c r="P82" i="35"/>
  <c r="N82" i="35"/>
  <c r="Q82" i="35"/>
  <c r="BU83" i="36"/>
  <c r="V82" i="36"/>
  <c r="BG83" i="36"/>
  <c r="T85" i="36"/>
  <c r="N85" i="36"/>
  <c r="P85" i="36"/>
  <c r="Q85" i="36"/>
  <c r="AA82" i="36"/>
  <c r="Y82" i="36"/>
  <c r="AB82" i="36" s="1"/>
  <c r="BL83" i="36"/>
  <c r="I72" i="34"/>
  <c r="H72" i="34"/>
  <c r="F72" i="34"/>
  <c r="T72" i="34"/>
  <c r="R73" i="34" s="1"/>
  <c r="S73" i="34" s="1"/>
  <c r="I48" i="29"/>
  <c r="H48" i="29"/>
  <c r="F48" i="29"/>
  <c r="T48" i="29"/>
  <c r="R49" i="29" s="1"/>
  <c r="S49" i="29" s="1"/>
  <c r="Z83" i="36" l="1"/>
  <c r="X83" i="36" s="1"/>
  <c r="BU84" i="36"/>
  <c r="BN84" i="36"/>
  <c r="H83" i="35"/>
  <c r="E84" i="35" s="1" a="1"/>
  <c r="E84" i="35" s="1"/>
  <c r="F84" i="35" s="1" a="1"/>
  <c r="F84" i="35" s="1"/>
  <c r="M84" i="35" s="1"/>
  <c r="I84" i="35" s="1"/>
  <c r="BF84" i="36"/>
  <c r="Z84" i="36" s="1"/>
  <c r="X84" i="36" s="1"/>
  <c r="P83" i="35"/>
  <c r="N83" i="35"/>
  <c r="Q83" i="35"/>
  <c r="I83" i="35"/>
  <c r="H86" i="36"/>
  <c r="E87" i="36" s="1" a="1"/>
  <c r="E87" i="36" s="1"/>
  <c r="F87" i="36" s="1" a="1"/>
  <c r="F87" i="36" s="1"/>
  <c r="Y83" i="36"/>
  <c r="AA83" i="36"/>
  <c r="W83" i="36"/>
  <c r="V83" i="36" s="1"/>
  <c r="G86" i="36"/>
  <c r="O86" i="36" s="1"/>
  <c r="AM85" i="36" a="1"/>
  <c r="AM85" i="36" s="1"/>
  <c r="AW85" i="36" a="1"/>
  <c r="AW85" i="36" s="1"/>
  <c r="AV85" i="36" a="1"/>
  <c r="AV85" i="36" s="1"/>
  <c r="AC85" i="36"/>
  <c r="AD85" i="36" s="1"/>
  <c r="AE85" i="36" s="1"/>
  <c r="AF85" i="36" s="1"/>
  <c r="AL85" i="36" s="1" a="1"/>
  <c r="AL85" i="36" s="1"/>
  <c r="BI85" i="36" s="1"/>
  <c r="AX85" i="36" a="1"/>
  <c r="AX85" i="36" s="1"/>
  <c r="S85" i="36"/>
  <c r="AT85" i="36" a="1"/>
  <c r="AT85" i="36" s="1"/>
  <c r="BE85" i="36" a="1"/>
  <c r="BE85" i="36" s="1"/>
  <c r="BA85" i="36" a="1"/>
  <c r="BA85" i="36" s="1"/>
  <c r="BR85" i="36" s="1"/>
  <c r="AN85" i="36" a="1"/>
  <c r="AN85" i="36" s="1"/>
  <c r="AH85" i="36" a="1"/>
  <c r="AH85" i="36" s="1"/>
  <c r="AJ85" i="36" a="1"/>
  <c r="AJ85" i="36" s="1"/>
  <c r="AY85" i="36" a="1"/>
  <c r="AY85" i="36" s="1"/>
  <c r="BP85" i="36" s="1"/>
  <c r="AS85" i="36" a="1"/>
  <c r="AS85" i="36" s="1"/>
  <c r="AR85" i="36" a="1"/>
  <c r="AR85" i="36" s="1"/>
  <c r="BB85" i="36" a="1"/>
  <c r="BB85" i="36" s="1"/>
  <c r="BS85" i="36" s="1"/>
  <c r="AU85" i="36" a="1"/>
  <c r="AU85" i="36" s="1"/>
  <c r="BC85" i="36" a="1"/>
  <c r="BC85" i="36" s="1"/>
  <c r="BT85" i="36" s="1"/>
  <c r="AZ85" i="36" a="1"/>
  <c r="AZ85" i="36" s="1"/>
  <c r="BQ85" i="36" s="1"/>
  <c r="AP85" i="36" a="1"/>
  <c r="AP85" i="36" s="1"/>
  <c r="BK85" i="36" s="1"/>
  <c r="AK85" i="36" a="1"/>
  <c r="AK85" i="36" s="1"/>
  <c r="BH85" i="36" s="1"/>
  <c r="AI85" i="36" a="1"/>
  <c r="AI85" i="36" s="1"/>
  <c r="AO85" i="36" a="1"/>
  <c r="AO85" i="36" s="1"/>
  <c r="BJ85" i="36" s="1"/>
  <c r="AQ85" i="36" a="1"/>
  <c r="AQ85" i="36" s="1"/>
  <c r="BL85" i="36" s="1"/>
  <c r="BD85" i="36" a="1"/>
  <c r="BD85" i="36" s="1"/>
  <c r="BU85" i="36" s="1"/>
  <c r="AG85" i="36" a="1"/>
  <c r="AG85" i="36" s="1"/>
  <c r="BF85" i="36" s="1"/>
  <c r="G73" i="34"/>
  <c r="G49" i="29"/>
  <c r="W84" i="36" l="1"/>
  <c r="V84" i="36" s="1"/>
  <c r="BG84" i="36"/>
  <c r="AA84" i="36" s="1"/>
  <c r="Y84" i="36"/>
  <c r="AB84" i="36" s="1"/>
  <c r="BM85" i="36"/>
  <c r="BN85" i="36" s="1"/>
  <c r="M87" i="36"/>
  <c r="I87" i="36" s="1"/>
  <c r="BO85" i="36"/>
  <c r="BG85" i="36"/>
  <c r="Z85" i="36"/>
  <c r="X85" i="36" s="1"/>
  <c r="W85" i="36"/>
  <c r="P86" i="36"/>
  <c r="N86" i="36"/>
  <c r="T86" i="36"/>
  <c r="Q86" i="36"/>
  <c r="AB83" i="36"/>
  <c r="H87" i="36"/>
  <c r="E88" i="36" s="1" a="1"/>
  <c r="E88" i="36" s="1"/>
  <c r="F88" i="36" s="1" a="1"/>
  <c r="F88" i="36" s="1"/>
  <c r="G87" i="36"/>
  <c r="O87" i="36" s="1"/>
  <c r="H73" i="34"/>
  <c r="F73" i="34"/>
  <c r="I73" i="34"/>
  <c r="T73" i="34"/>
  <c r="R74" i="34" s="1"/>
  <c r="S74" i="34" s="1"/>
  <c r="T49" i="29"/>
  <c r="R50" i="29" s="1"/>
  <c r="S50" i="29" s="1"/>
  <c r="I49" i="29"/>
  <c r="H49" i="29"/>
  <c r="F49" i="29"/>
  <c r="M88" i="36" l="1"/>
  <c r="I88" i="36" s="1"/>
  <c r="N87" i="36"/>
  <c r="T87" i="36"/>
  <c r="Q87" i="36"/>
  <c r="P87" i="36"/>
  <c r="AC86" i="36"/>
  <c r="AD86" i="36" s="1"/>
  <c r="AE86" i="36" s="1"/>
  <c r="AF86" i="36" s="1"/>
  <c r="AI86" i="36" s="1" a="1"/>
  <c r="AI86" i="36" s="1"/>
  <c r="S86" i="36"/>
  <c r="AO86" i="36" a="1"/>
  <c r="AO86" i="36" s="1"/>
  <c r="AX86" i="36" a="1"/>
  <c r="AX86" i="36" s="1"/>
  <c r="AP86" i="36" a="1"/>
  <c r="AP86" i="36" s="1"/>
  <c r="BK86" i="36" s="1"/>
  <c r="AL86" i="36" a="1"/>
  <c r="AL86" i="36" s="1"/>
  <c r="BI86" i="36" s="1"/>
  <c r="AS86" i="36" a="1"/>
  <c r="AS86" i="36" s="1"/>
  <c r="BD86" i="36" a="1"/>
  <c r="BD86" i="36" s="1"/>
  <c r="AW86" i="36" a="1"/>
  <c r="AW86" i="36" s="1"/>
  <c r="AN86" i="36" a="1"/>
  <c r="AN86" i="36" s="1"/>
  <c r="BC86" i="36" a="1"/>
  <c r="BC86" i="36" s="1"/>
  <c r="BT86" i="36" s="1"/>
  <c r="AJ86" i="36" a="1"/>
  <c r="AJ86" i="36" s="1"/>
  <c r="AV86" i="36" a="1"/>
  <c r="AV86" i="36" s="1"/>
  <c r="AG86" i="36" a="1"/>
  <c r="AG86" i="36" s="1"/>
  <c r="AR86" i="36" a="1"/>
  <c r="AR86" i="36" s="1"/>
  <c r="BB86" i="36" a="1"/>
  <c r="BB86" i="36" s="1"/>
  <c r="BS86" i="36" s="1"/>
  <c r="AZ86" i="36" a="1"/>
  <c r="AZ86" i="36" s="1"/>
  <c r="BQ86" i="36" s="1"/>
  <c r="AK86" i="36" a="1"/>
  <c r="AK86" i="36" s="1"/>
  <c r="BH86" i="36" s="1"/>
  <c r="AH86" i="36" a="1"/>
  <c r="AH86" i="36" s="1"/>
  <c r="AM86" i="36" a="1"/>
  <c r="AM86" i="36" s="1"/>
  <c r="BJ86" i="36" s="1"/>
  <c r="AT86" i="36" a="1"/>
  <c r="AT86" i="36" s="1"/>
  <c r="AY86" i="36" a="1"/>
  <c r="AY86" i="36" s="1"/>
  <c r="BP86" i="36" s="1"/>
  <c r="AU86" i="36" a="1"/>
  <c r="AU86" i="36" s="1"/>
  <c r="AQ86" i="36" a="1"/>
  <c r="AQ86" i="36" s="1"/>
  <c r="BL86" i="36" s="1"/>
  <c r="BA86" i="36" a="1"/>
  <c r="BA86" i="36" s="1"/>
  <c r="BR86" i="36" s="1"/>
  <c r="BE86" i="36" a="1"/>
  <c r="BE86" i="36" s="1"/>
  <c r="BU86" i="36" s="1"/>
  <c r="H88" i="36"/>
  <c r="E89" i="36" s="1" a="1"/>
  <c r="E89" i="36" s="1"/>
  <c r="F89" i="36" s="1" a="1"/>
  <c r="F89" i="36" s="1"/>
  <c r="G88" i="36"/>
  <c r="O88" i="36" s="1"/>
  <c r="G84" i="35"/>
  <c r="O84" i="35" s="1"/>
  <c r="V85" i="36"/>
  <c r="H84" i="35"/>
  <c r="E85" i="35" s="1" a="1"/>
  <c r="E85" i="35" s="1"/>
  <c r="F85" i="35" s="1" a="1"/>
  <c r="F85" i="35" s="1"/>
  <c r="AA85" i="36"/>
  <c r="Y85" i="36"/>
  <c r="AB85" i="36" s="1"/>
  <c r="G74" i="34"/>
  <c r="G50" i="29"/>
  <c r="BM86" i="36" l="1"/>
  <c r="BN86" i="36" s="1"/>
  <c r="BO86" i="36"/>
  <c r="BF86" i="36"/>
  <c r="M89" i="36"/>
  <c r="I89" i="36" s="1"/>
  <c r="M85" i="35"/>
  <c r="I85" i="35" s="1"/>
  <c r="BG86" i="36"/>
  <c r="W86" i="36"/>
  <c r="Z86" i="36"/>
  <c r="X86" i="36" s="1"/>
  <c r="P84" i="35"/>
  <c r="Q84" i="35"/>
  <c r="N84" i="35"/>
  <c r="N88" i="36"/>
  <c r="T88" i="36"/>
  <c r="P88" i="36"/>
  <c r="Q88" i="36"/>
  <c r="H89" i="36"/>
  <c r="E90" i="36" s="1" a="1"/>
  <c r="E90" i="36" s="1"/>
  <c r="F90" i="36" s="1" a="1"/>
  <c r="F90" i="36" s="1"/>
  <c r="S87" i="36"/>
  <c r="AX87" i="36" a="1"/>
  <c r="AX87" i="36" s="1"/>
  <c r="AU87" i="36" a="1"/>
  <c r="AU87" i="36" s="1"/>
  <c r="AC87" i="36"/>
  <c r="AD87" i="36" s="1"/>
  <c r="AE87" i="36" s="1"/>
  <c r="AF87" i="36" s="1"/>
  <c r="BC87" i="36" s="1" a="1"/>
  <c r="BC87" i="36" s="1"/>
  <c r="BT87" i="36" s="1"/>
  <c r="AW87" i="36" a="1"/>
  <c r="AW87" i="36" s="1"/>
  <c r="AV87" i="36" a="1"/>
  <c r="AV87" i="36" s="1"/>
  <c r="AQ87" i="36" a="1"/>
  <c r="AQ87" i="36" s="1"/>
  <c r="AY87" i="36" a="1"/>
  <c r="AY87" i="36" s="1"/>
  <c r="BP87" i="36" s="1"/>
  <c r="AK87" i="36" a="1"/>
  <c r="AK87" i="36" s="1"/>
  <c r="BH87" i="36" s="1"/>
  <c r="AS87" i="36" a="1"/>
  <c r="AS87" i="36" s="1"/>
  <c r="BA87" i="36" a="1"/>
  <c r="BA87" i="36" s="1"/>
  <c r="BR87" i="36" s="1"/>
  <c r="AZ87" i="36" a="1"/>
  <c r="AZ87" i="36" s="1"/>
  <c r="BQ87" i="36" s="1"/>
  <c r="BB87" i="36" a="1"/>
  <c r="BB87" i="36" s="1"/>
  <c r="BS87" i="36" s="1"/>
  <c r="AJ87" i="36" a="1"/>
  <c r="AJ87" i="36" s="1"/>
  <c r="AN87" i="36" a="1"/>
  <c r="AN87" i="36" s="1"/>
  <c r="AL87" i="36" a="1"/>
  <c r="AL87" i="36" s="1"/>
  <c r="BI87" i="36" s="1"/>
  <c r="AO87" i="36" a="1"/>
  <c r="AO87" i="36" s="1"/>
  <c r="AM87" i="36" a="1"/>
  <c r="AM87" i="36" s="1"/>
  <c r="BJ87" i="36" s="1"/>
  <c r="BE87" i="36" a="1"/>
  <c r="BE87" i="36" s="1"/>
  <c r="AH87" i="36" a="1"/>
  <c r="AH87" i="36" s="1"/>
  <c r="AR87" i="36" a="1"/>
  <c r="AR87" i="36" s="1"/>
  <c r="BL87" i="36" s="1"/>
  <c r="AI87" i="36" a="1"/>
  <c r="AI87" i="36" s="1"/>
  <c r="BD87" i="36" a="1"/>
  <c r="BD87" i="36" s="1"/>
  <c r="AT87" i="36" a="1"/>
  <c r="AT87" i="36" s="1"/>
  <c r="AG87" i="36" a="1"/>
  <c r="AG87" i="36" s="1"/>
  <c r="AP87" i="36" a="1"/>
  <c r="AP87" i="36" s="1"/>
  <c r="BK87" i="36" s="1"/>
  <c r="I74" i="34"/>
  <c r="H74" i="34"/>
  <c r="F74" i="34"/>
  <c r="T74" i="34"/>
  <c r="R75" i="34" s="1"/>
  <c r="S75" i="34" s="1"/>
  <c r="I50" i="29"/>
  <c r="H50" i="29"/>
  <c r="F50" i="29"/>
  <c r="T50" i="29"/>
  <c r="R51" i="29" s="1"/>
  <c r="S51" i="29" s="1"/>
  <c r="BF87" i="36" l="1"/>
  <c r="M90" i="36"/>
  <c r="I90" i="36" s="1"/>
  <c r="BM87" i="36"/>
  <c r="BN87" i="36" s="1"/>
  <c r="BO87" i="36"/>
  <c r="BU87" i="36"/>
  <c r="Z87" i="36" s="1"/>
  <c r="X87" i="36" s="1"/>
  <c r="BG87" i="36"/>
  <c r="G89" i="36"/>
  <c r="O89" i="36" s="1"/>
  <c r="S88" i="36"/>
  <c r="AC88" i="36"/>
  <c r="AD88" i="36" s="1"/>
  <c r="AE88" i="36" s="1"/>
  <c r="AF88" i="36" s="1"/>
  <c r="AX88" i="36" s="1" a="1"/>
  <c r="AX88" i="36" s="1"/>
  <c r="BE88" i="36" a="1"/>
  <c r="BE88" i="36" s="1"/>
  <c r="AN88" i="36" a="1"/>
  <c r="AN88" i="36" s="1"/>
  <c r="AV88" i="36" a="1"/>
  <c r="AV88" i="36" s="1"/>
  <c r="BA88" i="36" a="1"/>
  <c r="BA88" i="36" s="1"/>
  <c r="BR88" i="36" s="1"/>
  <c r="AZ88" i="36" a="1"/>
  <c r="AZ88" i="36" s="1"/>
  <c r="BQ88" i="36" s="1"/>
  <c r="AG88" i="36" a="1"/>
  <c r="AG88" i="36" s="1"/>
  <c r="BD88" i="36" a="1"/>
  <c r="BD88" i="36" s="1"/>
  <c r="AT88" i="36" a="1"/>
  <c r="AT88" i="36" s="1"/>
  <c r="AP88" i="36" a="1"/>
  <c r="AP88" i="36" s="1"/>
  <c r="BK88" i="36" s="1"/>
  <c r="AU88" i="36" a="1"/>
  <c r="AU88" i="36" s="1"/>
  <c r="AH88" i="36" a="1"/>
  <c r="AH88" i="36" s="1"/>
  <c r="BB88" i="36" a="1"/>
  <c r="BB88" i="36" s="1"/>
  <c r="BS88" i="36" s="1"/>
  <c r="AY88" i="36" a="1"/>
  <c r="AY88" i="36" s="1"/>
  <c r="BP88" i="36" s="1"/>
  <c r="AL88" i="36" a="1"/>
  <c r="AL88" i="36" s="1"/>
  <c r="BI88" i="36" s="1"/>
  <c r="AI88" i="36" a="1"/>
  <c r="AI88" i="36" s="1"/>
  <c r="AS88" i="36" a="1"/>
  <c r="AS88" i="36" s="1"/>
  <c r="BM88" i="36" s="1"/>
  <c r="BN88" i="36" s="1"/>
  <c r="AM88" i="36" a="1"/>
  <c r="AM88" i="36" s="1"/>
  <c r="AK88" i="36" a="1"/>
  <c r="AK88" i="36" s="1"/>
  <c r="BH88" i="36" s="1"/>
  <c r="AO88" i="36" a="1"/>
  <c r="AO88" i="36" s="1"/>
  <c r="AR88" i="36" a="1"/>
  <c r="AR88" i="36" s="1"/>
  <c r="BC88" i="36" a="1"/>
  <c r="BC88" i="36" s="1"/>
  <c r="BT88" i="36" s="1"/>
  <c r="AJ88" i="36" a="1"/>
  <c r="AJ88" i="36" s="1"/>
  <c r="AW88" i="36" a="1"/>
  <c r="AW88" i="36" s="1"/>
  <c r="BO88" i="36" s="1"/>
  <c r="AQ88" i="36" a="1"/>
  <c r="AQ88" i="36" s="1"/>
  <c r="G85" i="35"/>
  <c r="O85" i="35" s="1"/>
  <c r="V86" i="36"/>
  <c r="Y86" i="36"/>
  <c r="AB86" i="36" s="1"/>
  <c r="AA86" i="36"/>
  <c r="G75" i="34"/>
  <c r="G51" i="29"/>
  <c r="W87" i="36" l="1"/>
  <c r="V87" i="36" s="1"/>
  <c r="BJ88" i="36"/>
  <c r="BU88" i="36"/>
  <c r="BL88" i="36"/>
  <c r="BF88" i="36"/>
  <c r="BG88" i="36" s="1"/>
  <c r="Q89" i="36"/>
  <c r="P89" i="36"/>
  <c r="N89" i="36"/>
  <c r="T89" i="36"/>
  <c r="N85" i="35"/>
  <c r="P85" i="35"/>
  <c r="Q85" i="35"/>
  <c r="H85" i="35"/>
  <c r="E86" i="35" s="1" a="1"/>
  <c r="E86" i="35" s="1"/>
  <c r="F86" i="35" s="1" a="1"/>
  <c r="F86" i="35" s="1"/>
  <c r="G90" i="36"/>
  <c r="O90" i="36" s="1"/>
  <c r="Y87" i="36"/>
  <c r="AB87" i="36" s="1"/>
  <c r="AA87" i="36"/>
  <c r="I75" i="34"/>
  <c r="H75" i="34"/>
  <c r="F75" i="34"/>
  <c r="T75" i="34"/>
  <c r="R76" i="34" s="1"/>
  <c r="S76" i="34" s="1"/>
  <c r="T51" i="29"/>
  <c r="R52" i="29" s="1"/>
  <c r="S52" i="29" s="1"/>
  <c r="I51" i="29"/>
  <c r="H51" i="29"/>
  <c r="F51" i="29"/>
  <c r="W88" i="36" l="1"/>
  <c r="Z88" i="36"/>
  <c r="X88" i="36" s="1"/>
  <c r="M86" i="35"/>
  <c r="I86" i="35" s="1"/>
  <c r="H90" i="36"/>
  <c r="E91" i="36" s="1" a="1"/>
  <c r="E91" i="36" s="1"/>
  <c r="F91" i="36" s="1" a="1"/>
  <c r="F91" i="36" s="1"/>
  <c r="P90" i="36"/>
  <c r="N90" i="36"/>
  <c r="T90" i="36"/>
  <c r="Q90" i="36"/>
  <c r="AC89" i="36"/>
  <c r="AD89" i="36" s="1"/>
  <c r="AE89" i="36" s="1"/>
  <c r="AF89" i="36" s="1"/>
  <c r="BE89" i="36" s="1" a="1"/>
  <c r="BE89" i="36" s="1"/>
  <c r="AG89" i="36" a="1"/>
  <c r="AG89" i="36" s="1"/>
  <c r="AR89" i="36" a="1"/>
  <c r="AR89" i="36" s="1"/>
  <c r="BB89" i="36" a="1"/>
  <c r="BB89" i="36" s="1"/>
  <c r="BS89" i="36" s="1"/>
  <c r="AX89" i="36" a="1"/>
  <c r="AX89" i="36" s="1"/>
  <c r="AU89" i="36" a="1"/>
  <c r="AU89" i="36" s="1"/>
  <c r="AW89" i="36" a="1"/>
  <c r="AW89" i="36" s="1"/>
  <c r="S89" i="36"/>
  <c r="AM89" i="36" a="1"/>
  <c r="AM89" i="36" s="1"/>
  <c r="AS89" i="36" a="1"/>
  <c r="AS89" i="36" s="1"/>
  <c r="AJ89" i="36" a="1"/>
  <c r="AJ89" i="36" s="1"/>
  <c r="AK89" i="36" a="1"/>
  <c r="AK89" i="36" s="1"/>
  <c r="BH89" i="36" s="1"/>
  <c r="AT89" i="36" a="1"/>
  <c r="AT89" i="36" s="1"/>
  <c r="AL89" i="36" a="1"/>
  <c r="AL89" i="36" s="1"/>
  <c r="BI89" i="36" s="1"/>
  <c r="BC89" i="36" a="1"/>
  <c r="BC89" i="36" s="1"/>
  <c r="BT89" i="36" s="1"/>
  <c r="AV89" i="36" a="1"/>
  <c r="AV89" i="36" s="1"/>
  <c r="AY89" i="36" a="1"/>
  <c r="AY89" i="36" s="1"/>
  <c r="BP89" i="36" s="1"/>
  <c r="AN89" i="36" a="1"/>
  <c r="AN89" i="36" s="1"/>
  <c r="AH89" i="36" a="1"/>
  <c r="AH89" i="36" s="1"/>
  <c r="AP89" i="36" a="1"/>
  <c r="AP89" i="36" s="1"/>
  <c r="BK89" i="36" s="1"/>
  <c r="AI89" i="36" a="1"/>
  <c r="AI89" i="36" s="1"/>
  <c r="AZ89" i="36" a="1"/>
  <c r="AZ89" i="36" s="1"/>
  <c r="BQ89" i="36" s="1"/>
  <c r="AO89" i="36" a="1"/>
  <c r="AO89" i="36" s="1"/>
  <c r="AQ89" i="36" a="1"/>
  <c r="AQ89" i="36" s="1"/>
  <c r="BD89" i="36" a="1"/>
  <c r="BD89" i="36" s="1"/>
  <c r="BA89" i="36" a="1"/>
  <c r="BA89" i="36" s="1"/>
  <c r="BR89" i="36" s="1"/>
  <c r="V88" i="36"/>
  <c r="AA88" i="36"/>
  <c r="Y88" i="36"/>
  <c r="AB88" i="36" s="1"/>
  <c r="G76" i="34"/>
  <c r="G52" i="29"/>
  <c r="BL89" i="36" l="1"/>
  <c r="BJ89" i="36"/>
  <c r="BO89" i="36"/>
  <c r="BU89" i="36"/>
  <c r="M91" i="36"/>
  <c r="I91" i="36" s="1"/>
  <c r="BF89" i="36"/>
  <c r="S90" i="36"/>
  <c r="AC90" i="36"/>
  <c r="AD90" i="36" s="1"/>
  <c r="AE90" i="36" s="1"/>
  <c r="AF90" i="36" s="1"/>
  <c r="AI90" i="36" s="1" a="1"/>
  <c r="AI90" i="36" s="1"/>
  <c r="AX90" i="36" a="1"/>
  <c r="AX90" i="36" s="1"/>
  <c r="BO90" i="36" s="1"/>
  <c r="BE90" i="36" a="1"/>
  <c r="BE90" i="36" s="1"/>
  <c r="AR90" i="36" a="1"/>
  <c r="AR90" i="36" s="1"/>
  <c r="AQ90" i="36" a="1"/>
  <c r="AQ90" i="36" s="1"/>
  <c r="AH90" i="36" a="1"/>
  <c r="AH90" i="36" s="1"/>
  <c r="AK90" i="36" a="1"/>
  <c r="AK90" i="36" s="1"/>
  <c r="BH90" i="36" s="1"/>
  <c r="AT90" i="36" a="1"/>
  <c r="AT90" i="36" s="1"/>
  <c r="BC90" i="36" a="1"/>
  <c r="BC90" i="36" s="1"/>
  <c r="BT90" i="36" s="1"/>
  <c r="BA90" i="36" a="1"/>
  <c r="BA90" i="36" s="1"/>
  <c r="BR90" i="36" s="1"/>
  <c r="AL90" i="36" a="1"/>
  <c r="AL90" i="36" s="1"/>
  <c r="BI90" i="36" s="1"/>
  <c r="AS90" i="36" a="1"/>
  <c r="AS90" i="36" s="1"/>
  <c r="AW90" i="36" a="1"/>
  <c r="AW90" i="36" s="1"/>
  <c r="AN90" i="36" a="1"/>
  <c r="AN90" i="36" s="1"/>
  <c r="AO90" i="36" a="1"/>
  <c r="AO90" i="36" s="1"/>
  <c r="AV90" i="36" a="1"/>
  <c r="AV90" i="36" s="1"/>
  <c r="AY90" i="36" a="1"/>
  <c r="AY90" i="36" s="1"/>
  <c r="BP90" i="36" s="1"/>
  <c r="AJ90" i="36" a="1"/>
  <c r="AJ90" i="36" s="1"/>
  <c r="AZ90" i="36" a="1"/>
  <c r="AZ90" i="36" s="1"/>
  <c r="BQ90" i="36" s="1"/>
  <c r="AM90" i="36" a="1"/>
  <c r="AM90" i="36" s="1"/>
  <c r="BJ90" i="36" s="1"/>
  <c r="BD90" i="36" a="1"/>
  <c r="BD90" i="36" s="1"/>
  <c r="AG90" i="36" a="1"/>
  <c r="AG90" i="36" s="1"/>
  <c r="BF90" i="36" s="1"/>
  <c r="AP90" i="36" a="1"/>
  <c r="AP90" i="36" s="1"/>
  <c r="BK90" i="36" s="1"/>
  <c r="BB90" i="36" a="1"/>
  <c r="BB90" i="36" s="1"/>
  <c r="BS90" i="36" s="1"/>
  <c r="AU90" i="36" a="1"/>
  <c r="AU90" i="36" s="1"/>
  <c r="BM90" i="36" s="1"/>
  <c r="BN90" i="36" s="1"/>
  <c r="BM89" i="36"/>
  <c r="BN89" i="36" s="1"/>
  <c r="H91" i="36"/>
  <c r="E92" i="36" s="1" a="1"/>
  <c r="E92" i="36" s="1"/>
  <c r="F92" i="36" s="1" a="1"/>
  <c r="F92" i="36" s="1"/>
  <c r="G91" i="36"/>
  <c r="O91" i="36" s="1"/>
  <c r="F76" i="34"/>
  <c r="I76" i="34"/>
  <c r="H76" i="34"/>
  <c r="T76" i="34"/>
  <c r="R77" i="34" s="1"/>
  <c r="S77" i="34" s="1"/>
  <c r="H52" i="29"/>
  <c r="I52" i="29"/>
  <c r="F52" i="29"/>
  <c r="T52" i="29"/>
  <c r="R53" i="29" s="1"/>
  <c r="S53" i="29" s="1"/>
  <c r="BL90" i="36" l="1"/>
  <c r="BU90" i="36"/>
  <c r="M92" i="36"/>
  <c r="I92" i="36" s="1"/>
  <c r="BG90" i="36"/>
  <c r="W90" i="36"/>
  <c r="Z90" i="36"/>
  <c r="X90" i="36" s="1"/>
  <c r="P91" i="36"/>
  <c r="N91" i="36"/>
  <c r="T91" i="36"/>
  <c r="Q91" i="36"/>
  <c r="H92" i="36"/>
  <c r="E93" i="36" s="1" a="1"/>
  <c r="E93" i="36" s="1"/>
  <c r="F93" i="36" s="1" a="1"/>
  <c r="F93" i="36" s="1"/>
  <c r="BG89" i="36"/>
  <c r="Z89" i="36"/>
  <c r="X89" i="36" s="1"/>
  <c r="G86" i="35"/>
  <c r="O86" i="35" s="1"/>
  <c r="H86" i="35"/>
  <c r="E87" i="35" s="1" a="1"/>
  <c r="E87" i="35" s="1"/>
  <c r="F87" i="35" s="1" a="1"/>
  <c r="F87" i="35" s="1"/>
  <c r="W89" i="36"/>
  <c r="G77" i="34"/>
  <c r="G53" i="29"/>
  <c r="M93" i="36" l="1"/>
  <c r="I93" i="36" s="1"/>
  <c r="M87" i="35"/>
  <c r="I87" i="35" s="1"/>
  <c r="V89" i="36"/>
  <c r="G93" i="36"/>
  <c r="O93" i="36" s="1"/>
  <c r="H93" i="36"/>
  <c r="E94" i="36" s="1" a="1"/>
  <c r="E94" i="36" s="1"/>
  <c r="F94" i="36" s="1" a="1"/>
  <c r="F94" i="36" s="1"/>
  <c r="Q86" i="35"/>
  <c r="P86" i="35"/>
  <c r="N86" i="35"/>
  <c r="G92" i="36"/>
  <c r="O92" i="36" s="1"/>
  <c r="S91" i="36"/>
  <c r="AC91" i="36"/>
  <c r="AD91" i="36" s="1"/>
  <c r="AE91" i="36" s="1"/>
  <c r="AF91" i="36" s="1"/>
  <c r="AO91" i="36" s="1" a="1"/>
  <c r="AO91" i="36" s="1"/>
  <c r="BC91" i="36" a="1"/>
  <c r="BC91" i="36" s="1"/>
  <c r="BT91" i="36" s="1"/>
  <c r="AI91" i="36" a="1"/>
  <c r="AI91" i="36" s="1"/>
  <c r="BD91" i="36" a="1"/>
  <c r="BD91" i="36" s="1"/>
  <c r="AN91" i="36" a="1"/>
  <c r="AN91" i="36" s="1"/>
  <c r="AY91" i="36" a="1"/>
  <c r="AY91" i="36" s="1"/>
  <c r="BP91" i="36" s="1"/>
  <c r="AS91" i="36" a="1"/>
  <c r="AS91" i="36" s="1"/>
  <c r="AU91" i="36" a="1"/>
  <c r="AU91" i="36" s="1"/>
  <c r="AX91" i="36" a="1"/>
  <c r="AX91" i="36" s="1"/>
  <c r="AM91" i="36" a="1"/>
  <c r="AM91" i="36" s="1"/>
  <c r="AH91" i="36" a="1"/>
  <c r="AH91" i="36" s="1"/>
  <c r="AR91" i="36" a="1"/>
  <c r="AR91" i="36" s="1"/>
  <c r="AK91" i="36" a="1"/>
  <c r="AK91" i="36" s="1"/>
  <c r="BH91" i="36" s="1"/>
  <c r="AJ91" i="36" a="1"/>
  <c r="AJ91" i="36" s="1"/>
  <c r="AP91" i="36" a="1"/>
  <c r="AP91" i="36" s="1"/>
  <c r="BK91" i="36" s="1"/>
  <c r="AV91" i="36" a="1"/>
  <c r="AV91" i="36" s="1"/>
  <c r="BB91" i="36" a="1"/>
  <c r="BB91" i="36" s="1"/>
  <c r="BS91" i="36" s="1"/>
  <c r="AW91" i="36" a="1"/>
  <c r="AW91" i="36" s="1"/>
  <c r="BE91" i="36" a="1"/>
  <c r="BE91" i="36" s="1"/>
  <c r="BU91" i="36" s="1"/>
  <c r="AZ91" i="36" a="1"/>
  <c r="AZ91" i="36" s="1"/>
  <c r="BQ91" i="36" s="1"/>
  <c r="AL91" i="36" a="1"/>
  <c r="AL91" i="36" s="1"/>
  <c r="BI91" i="36" s="1"/>
  <c r="AT91" i="36" a="1"/>
  <c r="AT91" i="36" s="1"/>
  <c r="BM91" i="36" s="1"/>
  <c r="BN91" i="36" s="1"/>
  <c r="AQ91" i="36" a="1"/>
  <c r="AQ91" i="36" s="1"/>
  <c r="BL91" i="36" s="1"/>
  <c r="AG91" i="36" a="1"/>
  <c r="AG91" i="36" s="1"/>
  <c r="BF91" i="36" s="1"/>
  <c r="BA91" i="36" a="1"/>
  <c r="BA91" i="36" s="1"/>
  <c r="BR91" i="36" s="1"/>
  <c r="V90" i="36"/>
  <c r="AA89" i="36"/>
  <c r="Y89" i="36"/>
  <c r="AB89" i="36" s="1"/>
  <c r="AA90" i="36"/>
  <c r="Y90" i="36"/>
  <c r="AB90" i="36" s="1"/>
  <c r="T77" i="34"/>
  <c r="R78" i="34" s="1"/>
  <c r="S78" i="34" s="1"/>
  <c r="I77" i="34"/>
  <c r="H77" i="34"/>
  <c r="F77" i="34"/>
  <c r="T53" i="29"/>
  <c r="R54" i="29" s="1"/>
  <c r="H53" i="29"/>
  <c r="I53" i="29"/>
  <c r="F53" i="29"/>
  <c r="BJ91" i="36" l="1"/>
  <c r="S54" i="29"/>
  <c r="G54" i="29" s="1"/>
  <c r="M94" i="36"/>
  <c r="I94" i="36" s="1"/>
  <c r="BO91" i="36"/>
  <c r="Z91" i="36"/>
  <c r="X91" i="36" s="1"/>
  <c r="BG91" i="36"/>
  <c r="W91" i="36"/>
  <c r="P92" i="36"/>
  <c r="N92" i="36"/>
  <c r="Q92" i="36"/>
  <c r="T92" i="36"/>
  <c r="H94" i="36"/>
  <c r="E95" i="36" s="1" a="1"/>
  <c r="E95" i="36" s="1"/>
  <c r="F95" i="36" s="1" a="1"/>
  <c r="F95" i="36" s="1"/>
  <c r="T93" i="36"/>
  <c r="P93" i="36"/>
  <c r="Q93" i="36"/>
  <c r="N93" i="36"/>
  <c r="G87" i="35"/>
  <c r="O87" i="35" s="1"/>
  <c r="H87" i="35"/>
  <c r="E88" i="35" s="1" a="1"/>
  <c r="E88" i="35" s="1"/>
  <c r="F88" i="35" s="1" a="1"/>
  <c r="F88" i="35" s="1"/>
  <c r="G78" i="34"/>
  <c r="T54" i="29"/>
  <c r="R55" i="29" s="1"/>
  <c r="S55" i="29" s="1"/>
  <c r="H54" i="29" l="1"/>
  <c r="I54" i="29"/>
  <c r="F54" i="29"/>
  <c r="M88" i="35"/>
  <c r="I88" i="35" s="1"/>
  <c r="M95" i="36"/>
  <c r="I95" i="36" s="1"/>
  <c r="P87" i="35"/>
  <c r="N87" i="35"/>
  <c r="Q87" i="35"/>
  <c r="AC93" i="36"/>
  <c r="AD93" i="36" s="1"/>
  <c r="AE93" i="36" s="1"/>
  <c r="AF93" i="36" s="1"/>
  <c r="AX93" i="36" s="1" a="1"/>
  <c r="AX93" i="36" s="1"/>
  <c r="S93" i="36"/>
  <c r="BE93" i="36" a="1"/>
  <c r="BE93" i="36" s="1"/>
  <c r="AM93" i="36" a="1"/>
  <c r="AM93" i="36" s="1"/>
  <c r="AZ93" i="36" a="1"/>
  <c r="AZ93" i="36" s="1"/>
  <c r="BQ93" i="36" s="1"/>
  <c r="AW93" i="36" a="1"/>
  <c r="AW93" i="36" s="1"/>
  <c r="BB93" i="36" a="1"/>
  <c r="BB93" i="36" s="1"/>
  <c r="BS93" i="36" s="1"/>
  <c r="AS93" i="36" a="1"/>
  <c r="AS93" i="36" s="1"/>
  <c r="BA93" i="36" a="1"/>
  <c r="BA93" i="36" s="1"/>
  <c r="BR93" i="36" s="1"/>
  <c r="BD93" i="36" a="1"/>
  <c r="BD93" i="36" s="1"/>
  <c r="AJ93" i="36" a="1"/>
  <c r="AJ93" i="36" s="1"/>
  <c r="BC93" i="36" a="1"/>
  <c r="BC93" i="36" s="1"/>
  <c r="BT93" i="36" s="1"/>
  <c r="AR93" i="36" a="1"/>
  <c r="AR93" i="36" s="1"/>
  <c r="AL93" i="36" a="1"/>
  <c r="AL93" i="36" s="1"/>
  <c r="BI93" i="36" s="1"/>
  <c r="AI93" i="36" a="1"/>
  <c r="AI93" i="36" s="1"/>
  <c r="AN93" i="36" a="1"/>
  <c r="AN93" i="36" s="1"/>
  <c r="AP93" i="36" a="1"/>
  <c r="AP93" i="36" s="1"/>
  <c r="BK93" i="36" s="1"/>
  <c r="AT93" i="36" a="1"/>
  <c r="AT93" i="36" s="1"/>
  <c r="AG93" i="36" a="1"/>
  <c r="AG93" i="36" s="1"/>
  <c r="AH93" i="36" a="1"/>
  <c r="AH93" i="36" s="1"/>
  <c r="AQ93" i="36" a="1"/>
  <c r="AQ93" i="36" s="1"/>
  <c r="BL93" i="36" s="1"/>
  <c r="AO93" i="36" a="1"/>
  <c r="AO93" i="36" s="1"/>
  <c r="BJ93" i="36" s="1"/>
  <c r="AK93" i="36" a="1"/>
  <c r="AK93" i="36" s="1"/>
  <c r="BH93" i="36" s="1"/>
  <c r="AU93" i="36" a="1"/>
  <c r="AU93" i="36" s="1"/>
  <c r="BM93" i="36" s="1"/>
  <c r="AV93" i="36" a="1"/>
  <c r="AV93" i="36" s="1"/>
  <c r="AY93" i="36" a="1"/>
  <c r="AY93" i="36" s="1"/>
  <c r="BP93" i="36" s="1"/>
  <c r="S92" i="36"/>
  <c r="AC92" i="36"/>
  <c r="AD92" i="36" s="1"/>
  <c r="AE92" i="36" s="1"/>
  <c r="AF92" i="36" s="1"/>
  <c r="AI92" i="36" s="1" a="1"/>
  <c r="AI92" i="36" s="1"/>
  <c r="BC92" i="36" a="1"/>
  <c r="BC92" i="36" s="1"/>
  <c r="BT92" i="36" s="1"/>
  <c r="AQ92" i="36" a="1"/>
  <c r="AQ92" i="36" s="1"/>
  <c r="AJ92" i="36" a="1"/>
  <c r="AJ92" i="36" s="1"/>
  <c r="AZ92" i="36" a="1"/>
  <c r="AZ92" i="36" s="1"/>
  <c r="BQ92" i="36" s="1"/>
  <c r="BD92" i="36" a="1"/>
  <c r="BD92" i="36" s="1"/>
  <c r="AO92" i="36" a="1"/>
  <c r="AO92" i="36" s="1"/>
  <c r="AG92" i="36" a="1"/>
  <c r="AG92" i="36" s="1"/>
  <c r="AX92" i="36" a="1"/>
  <c r="AX92" i="36" s="1"/>
  <c r="AL92" i="36" a="1"/>
  <c r="AL92" i="36" s="1"/>
  <c r="BI92" i="36" s="1"/>
  <c r="AN92" i="36" a="1"/>
  <c r="AN92" i="36" s="1"/>
  <c r="AV92" i="36" a="1"/>
  <c r="AV92" i="36" s="1"/>
  <c r="AH92" i="36" a="1"/>
  <c r="AH92" i="36" s="1"/>
  <c r="AP92" i="36" a="1"/>
  <c r="AP92" i="36" s="1"/>
  <c r="BK92" i="36" s="1"/>
  <c r="BB92" i="36" a="1"/>
  <c r="BB92" i="36" s="1"/>
  <c r="BS92" i="36" s="1"/>
  <c r="G95" i="36"/>
  <c r="O95" i="36" s="1"/>
  <c r="V91" i="36"/>
  <c r="G94" i="36"/>
  <c r="O94" i="36" s="1"/>
  <c r="Y91" i="36"/>
  <c r="AB91" i="36" s="1"/>
  <c r="AA91" i="36"/>
  <c r="G88" i="35"/>
  <c r="O88" i="35" s="1"/>
  <c r="H88" i="35"/>
  <c r="E89" i="35" s="1" a="1"/>
  <c r="E89" i="35" s="1"/>
  <c r="F89" i="35" s="1" a="1"/>
  <c r="F89" i="35" s="1"/>
  <c r="I78" i="34"/>
  <c r="F78" i="34"/>
  <c r="H78" i="34"/>
  <c r="T78" i="34"/>
  <c r="R79" i="34" s="1"/>
  <c r="S79" i="34" s="1"/>
  <c r="G55" i="29"/>
  <c r="M89" i="35" l="1"/>
  <c r="I89" i="35" s="1"/>
  <c r="BF93" i="36"/>
  <c r="AU92" i="36" a="1"/>
  <c r="AU92" i="36" s="1"/>
  <c r="AR92" i="36" a="1"/>
  <c r="AR92" i="36" s="1"/>
  <c r="BL92" i="36" s="1"/>
  <c r="AY92" i="36" a="1"/>
  <c r="AY92" i="36" s="1"/>
  <c r="BP92" i="36" s="1"/>
  <c r="BF92" i="36"/>
  <c r="BG92" i="36" s="1"/>
  <c r="BU93" i="36"/>
  <c r="BN93" i="36"/>
  <c r="BG93" i="36"/>
  <c r="N95" i="36"/>
  <c r="Q95" i="36"/>
  <c r="P95" i="36"/>
  <c r="T95" i="36"/>
  <c r="AS92" i="36" a="1"/>
  <c r="AS92" i="36" s="1"/>
  <c r="BE92" i="36" a="1"/>
  <c r="BE92" i="36" s="1"/>
  <c r="BU92" i="36" s="1"/>
  <c r="BA92" i="36" a="1"/>
  <c r="BA92" i="36" s="1"/>
  <c r="BR92" i="36" s="1"/>
  <c r="BO93" i="36"/>
  <c r="Q88" i="35"/>
  <c r="N88" i="35"/>
  <c r="P88" i="35"/>
  <c r="AK92" i="36" a="1"/>
  <c r="AK92" i="36" s="1"/>
  <c r="BH92" i="36" s="1"/>
  <c r="H95" i="36"/>
  <c r="E96" i="36" s="1" a="1"/>
  <c r="E96" i="36" s="1"/>
  <c r="F96" i="36" s="1" a="1"/>
  <c r="F96" i="36" s="1"/>
  <c r="AW92" i="36" a="1"/>
  <c r="AW92" i="36" s="1"/>
  <c r="BO92" i="36" s="1"/>
  <c r="Q94" i="36"/>
  <c r="T94" i="36"/>
  <c r="P94" i="36"/>
  <c r="N94" i="36"/>
  <c r="AT92" i="36" a="1"/>
  <c r="AT92" i="36" s="1"/>
  <c r="AM92" i="36" a="1"/>
  <c r="AM92" i="36" s="1"/>
  <c r="BJ92" i="36" s="1"/>
  <c r="G79" i="34"/>
  <c r="I55" i="29"/>
  <c r="H55" i="29"/>
  <c r="F55" i="29"/>
  <c r="T55" i="29"/>
  <c r="R56" i="29" s="1"/>
  <c r="S56" i="29" s="1"/>
  <c r="M96" i="36" l="1"/>
  <c r="I96" i="36" s="1"/>
  <c r="Z93" i="36"/>
  <c r="X93" i="36" s="1"/>
  <c r="G89" i="35"/>
  <c r="O89" i="35" s="1"/>
  <c r="H89" i="35"/>
  <c r="E90" i="35" s="1" a="1"/>
  <c r="E90" i="35" s="1"/>
  <c r="F90" i="35" s="1" a="1"/>
  <c r="F90" i="35" s="1"/>
  <c r="H96" i="36"/>
  <c r="E97" i="36" s="1" a="1"/>
  <c r="E97" i="36" s="1"/>
  <c r="F97" i="36" s="1" a="1"/>
  <c r="F97" i="36" s="1"/>
  <c r="W93" i="36"/>
  <c r="BD94" i="36" a="1"/>
  <c r="BD94" i="36" s="1"/>
  <c r="AC94" i="36"/>
  <c r="AD94" i="36" s="1"/>
  <c r="AE94" i="36" s="1"/>
  <c r="AF94" i="36" s="1"/>
  <c r="AR94" i="36" s="1" a="1"/>
  <c r="AR94" i="36" s="1"/>
  <c r="AX94" i="36" a="1"/>
  <c r="AX94" i="36" s="1"/>
  <c r="BC94" i="36" a="1"/>
  <c r="BC94" i="36" s="1"/>
  <c r="BT94" i="36" s="1"/>
  <c r="AT94" i="36" a="1"/>
  <c r="AT94" i="36" s="1"/>
  <c r="AI94" i="36" a="1"/>
  <c r="AI94" i="36" s="1"/>
  <c r="S94" i="36"/>
  <c r="AL94" i="36" a="1"/>
  <c r="AL94" i="36" s="1"/>
  <c r="BI94" i="36" s="1"/>
  <c r="AG94" i="36" a="1"/>
  <c r="AG94" i="36" s="1"/>
  <c r="BA94" i="36" a="1"/>
  <c r="BA94" i="36" s="1"/>
  <c r="BR94" i="36" s="1"/>
  <c r="AY94" i="36" a="1"/>
  <c r="AY94" i="36" s="1"/>
  <c r="BP94" i="36" s="1"/>
  <c r="AO94" i="36" a="1"/>
  <c r="AO94" i="36" s="1"/>
  <c r="AK94" i="36" a="1"/>
  <c r="AK94" i="36" s="1"/>
  <c r="BH94" i="36" s="1"/>
  <c r="AM94" i="36" a="1"/>
  <c r="AM94" i="36" s="1"/>
  <c r="AZ94" i="36" a="1"/>
  <c r="AZ94" i="36" s="1"/>
  <c r="BQ94" i="36" s="1"/>
  <c r="AV94" i="36" a="1"/>
  <c r="AV94" i="36" s="1"/>
  <c r="AS94" i="36" a="1"/>
  <c r="AS94" i="36" s="1"/>
  <c r="AH94" i="36" a="1"/>
  <c r="AH94" i="36" s="1"/>
  <c r="BE94" i="36" a="1"/>
  <c r="BE94" i="36" s="1"/>
  <c r="BU94" i="36" s="1"/>
  <c r="AN94" i="36" a="1"/>
  <c r="AN94" i="36" s="1"/>
  <c r="BJ94" i="36" s="1"/>
  <c r="AU94" i="36" a="1"/>
  <c r="AU94" i="36" s="1"/>
  <c r="AJ94" i="36" a="1"/>
  <c r="AJ94" i="36" s="1"/>
  <c r="AW94" i="36" a="1"/>
  <c r="AW94" i="36" s="1"/>
  <c r="BB94" i="36" a="1"/>
  <c r="BB94" i="36" s="1"/>
  <c r="BS94" i="36" s="1"/>
  <c r="AQ94" i="36" a="1"/>
  <c r="AQ94" i="36" s="1"/>
  <c r="BL94" i="36" s="1"/>
  <c r="AP94" i="36" a="1"/>
  <c r="AP94" i="36" s="1"/>
  <c r="BK94" i="36" s="1"/>
  <c r="AA93" i="36"/>
  <c r="Y93" i="36"/>
  <c r="BD95" i="36" a="1"/>
  <c r="BD95" i="36" s="1"/>
  <c r="S95" i="36"/>
  <c r="AC95" i="36"/>
  <c r="AD95" i="36" s="1"/>
  <c r="AE95" i="36" s="1"/>
  <c r="AF95" i="36" s="1"/>
  <c r="BE95" i="36" s="1" a="1"/>
  <c r="BE95" i="36" s="1"/>
  <c r="AT95" i="36" a="1"/>
  <c r="AT95" i="36" s="1"/>
  <c r="AG95" i="36" a="1"/>
  <c r="AG95" i="36" s="1"/>
  <c r="AN95" i="36" a="1"/>
  <c r="AN95" i="36" s="1"/>
  <c r="BC95" i="36" a="1"/>
  <c r="BC95" i="36" s="1"/>
  <c r="BT95" i="36" s="1"/>
  <c r="BB95" i="36" a="1"/>
  <c r="BB95" i="36" s="1"/>
  <c r="BS95" i="36" s="1"/>
  <c r="AX95" i="36" a="1"/>
  <c r="AX95" i="36" s="1"/>
  <c r="AK95" i="36" a="1"/>
  <c r="AK95" i="36" s="1"/>
  <c r="BH95" i="36" s="1"/>
  <c r="AZ95" i="36" a="1"/>
  <c r="AZ95" i="36" s="1"/>
  <c r="BQ95" i="36" s="1"/>
  <c r="AH95" i="36" a="1"/>
  <c r="AH95" i="36" s="1"/>
  <c r="AP95" i="36" a="1"/>
  <c r="AP95" i="36" s="1"/>
  <c r="BK95" i="36" s="1"/>
  <c r="AI95" i="36" a="1"/>
  <c r="AI95" i="36" s="1"/>
  <c r="AV95" i="36" a="1"/>
  <c r="AV95" i="36" s="1"/>
  <c r="AW95" i="36" a="1"/>
  <c r="AW95" i="36" s="1"/>
  <c r="AL95" i="36" a="1"/>
  <c r="AL95" i="36" s="1"/>
  <c r="BI95" i="36" s="1"/>
  <c r="AU95" i="36" a="1"/>
  <c r="AU95" i="36" s="1"/>
  <c r="AY95" i="36" a="1"/>
  <c r="AY95" i="36" s="1"/>
  <c r="BP95" i="36" s="1"/>
  <c r="AJ95" i="36" a="1"/>
  <c r="AJ95" i="36" s="1"/>
  <c r="BM92" i="36"/>
  <c r="BN92" i="36" s="1"/>
  <c r="AA92" i="36" s="1"/>
  <c r="T79" i="34"/>
  <c r="R80" i="34" s="1"/>
  <c r="I79" i="34"/>
  <c r="H79" i="34"/>
  <c r="F79" i="34"/>
  <c r="G56" i="29"/>
  <c r="BO95" i="36" l="1"/>
  <c r="AS95" i="36" a="1"/>
  <c r="AS95" i="36" s="1"/>
  <c r="BM95" i="36" s="1"/>
  <c r="BN95" i="36" s="1"/>
  <c r="BF95" i="36"/>
  <c r="BG95" i="36" s="1"/>
  <c r="AR95" i="36" a="1"/>
  <c r="AR95" i="36" s="1"/>
  <c r="BA95" i="36" a="1"/>
  <c r="BA95" i="36" s="1"/>
  <c r="BR95" i="36" s="1"/>
  <c r="AO95" i="36" a="1"/>
  <c r="AO95" i="36" s="1"/>
  <c r="BF94" i="36"/>
  <c r="BG94" i="36" s="1"/>
  <c r="S80" i="34"/>
  <c r="G80" i="34" s="1"/>
  <c r="BM94" i="36"/>
  <c r="BN94" i="36" s="1"/>
  <c r="M97" i="36"/>
  <c r="G97" i="36" s="1"/>
  <c r="O97" i="36" s="1"/>
  <c r="BU95" i="36"/>
  <c r="M90" i="35"/>
  <c r="I90" i="35" s="1"/>
  <c r="AQ95" i="36" a="1"/>
  <c r="AQ95" i="36" s="1"/>
  <c r="AM95" i="36" a="1"/>
  <c r="AM95" i="36" s="1"/>
  <c r="Y92" i="36"/>
  <c r="AB93" i="36"/>
  <c r="V93" i="36"/>
  <c r="G96" i="36"/>
  <c r="O96" i="36" s="1"/>
  <c r="Z92" i="36"/>
  <c r="X92" i="36" s="1"/>
  <c r="BO94" i="36"/>
  <c r="N89" i="35"/>
  <c r="P89" i="35"/>
  <c r="Q89" i="35"/>
  <c r="W92" i="36"/>
  <c r="H56" i="29"/>
  <c r="I56" i="29"/>
  <c r="F56" i="29"/>
  <c r="T56" i="29"/>
  <c r="R57" i="29" s="1"/>
  <c r="S57" i="29" s="1"/>
  <c r="BL95" i="36" l="1"/>
  <c r="BJ95" i="36"/>
  <c r="W95" i="36" s="1"/>
  <c r="V95" i="36" s="1"/>
  <c r="T80" i="34"/>
  <c r="R81" i="34" s="1"/>
  <c r="S81" i="34" s="1"/>
  <c r="I97" i="36"/>
  <c r="W94" i="36"/>
  <c r="H80" i="34"/>
  <c r="F80" i="34"/>
  <c r="I80" i="34"/>
  <c r="V94" i="36"/>
  <c r="T96" i="36"/>
  <c r="Q96" i="36"/>
  <c r="P96" i="36"/>
  <c r="N96" i="36"/>
  <c r="V92" i="36"/>
  <c r="AB92" i="36"/>
  <c r="Z95" i="36"/>
  <c r="X95" i="36" s="1"/>
  <c r="Y94" i="36"/>
  <c r="AA94" i="36"/>
  <c r="AA95" i="36"/>
  <c r="Y95" i="36"/>
  <c r="T97" i="36"/>
  <c r="P97" i="36"/>
  <c r="Q97" i="36"/>
  <c r="N97" i="36"/>
  <c r="G90" i="35"/>
  <c r="O90" i="35" s="1"/>
  <c r="H97" i="36"/>
  <c r="E98" i="36" s="1" a="1"/>
  <c r="E98" i="36" s="1"/>
  <c r="F98" i="36" s="1" a="1"/>
  <c r="F98" i="36" s="1"/>
  <c r="H90" i="35"/>
  <c r="E91" i="35" s="1" a="1"/>
  <c r="E91" i="35" s="1"/>
  <c r="F91" i="35" s="1" a="1"/>
  <c r="F91" i="35" s="1"/>
  <c r="Z94" i="36"/>
  <c r="X94" i="36" s="1"/>
  <c r="G81" i="34"/>
  <c r="G57" i="29"/>
  <c r="AB95" i="36" l="1"/>
  <c r="AB94" i="36"/>
  <c r="M98" i="36"/>
  <c r="I98" i="36" s="1"/>
  <c r="M91" i="35"/>
  <c r="I91" i="35" s="1"/>
  <c r="AC97" i="36"/>
  <c r="AD97" i="36" s="1"/>
  <c r="AE97" i="36" s="1"/>
  <c r="AF97" i="36" s="1"/>
  <c r="AG97" i="36" s="1" a="1"/>
  <c r="AG97" i="36" s="1"/>
  <c r="S97" i="36"/>
  <c r="BB97" i="36" a="1"/>
  <c r="BB97" i="36" s="1"/>
  <c r="BS97" i="36" s="1"/>
  <c r="AN97" i="36" a="1"/>
  <c r="AN97" i="36" s="1"/>
  <c r="AL97" i="36" a="1"/>
  <c r="AL97" i="36" s="1"/>
  <c r="BI97" i="36" s="1"/>
  <c r="AQ97" i="36" a="1"/>
  <c r="AQ97" i="36" s="1"/>
  <c r="AP97" i="36" a="1"/>
  <c r="AP97" i="36" s="1"/>
  <c r="BK97" i="36" s="1"/>
  <c r="AZ97" i="36" a="1"/>
  <c r="AZ97" i="36" s="1"/>
  <c r="BQ97" i="36" s="1"/>
  <c r="AV97" i="36" a="1"/>
  <c r="AV97" i="36" s="1"/>
  <c r="BA97" i="36" a="1"/>
  <c r="BA97" i="36" s="1"/>
  <c r="BR97" i="36" s="1"/>
  <c r="AY97" i="36" a="1"/>
  <c r="AY97" i="36" s="1"/>
  <c r="BP97" i="36" s="1"/>
  <c r="BD97" i="36" a="1"/>
  <c r="BD97" i="36" s="1"/>
  <c r="AO97" i="36" a="1"/>
  <c r="AO97" i="36" s="1"/>
  <c r="AM97" i="36" a="1"/>
  <c r="AM97" i="36" s="1"/>
  <c r="AI97" i="36" a="1"/>
  <c r="AI97" i="36" s="1"/>
  <c r="AK97" i="36" a="1"/>
  <c r="AK97" i="36" s="1"/>
  <c r="BH97" i="36" s="1"/>
  <c r="AH97" i="36" a="1"/>
  <c r="AH97" i="36" s="1"/>
  <c r="BF97" i="36" s="1"/>
  <c r="BE97" i="36" a="1"/>
  <c r="BE97" i="36" s="1"/>
  <c r="AR97" i="36" a="1"/>
  <c r="AR97" i="36" s="1"/>
  <c r="BL97" i="36" s="1"/>
  <c r="AU97" i="36" a="1"/>
  <c r="AU97" i="36" s="1"/>
  <c r="AS97" i="36" a="1"/>
  <c r="AS97" i="36" s="1"/>
  <c r="BC97" i="36" a="1"/>
  <c r="BC97" i="36" s="1"/>
  <c r="BT97" i="36" s="1"/>
  <c r="AX97" i="36" a="1"/>
  <c r="AX97" i="36" s="1"/>
  <c r="AT97" i="36" a="1"/>
  <c r="AT97" i="36" s="1"/>
  <c r="AW97" i="36" a="1"/>
  <c r="AW97" i="36" s="1"/>
  <c r="AJ97" i="36" a="1"/>
  <c r="AJ97" i="36" s="1"/>
  <c r="H91" i="35"/>
  <c r="E92" i="35" s="1" a="1"/>
  <c r="E92" i="35" s="1"/>
  <c r="F92" i="35" s="1" a="1"/>
  <c r="F92" i="35" s="1"/>
  <c r="G91" i="35"/>
  <c r="O91" i="35" s="1"/>
  <c r="S96" i="36"/>
  <c r="AC96" i="36"/>
  <c r="AD96" i="36" s="1"/>
  <c r="AE96" i="36" s="1"/>
  <c r="AF96" i="36" s="1"/>
  <c r="AN96" i="36" s="1" a="1"/>
  <c r="AN96" i="36" s="1"/>
  <c r="AO96" i="36" a="1"/>
  <c r="AO96" i="36" s="1"/>
  <c r="AT96" i="36" a="1"/>
  <c r="AT96" i="36" s="1"/>
  <c r="AS96" i="36" a="1"/>
  <c r="AS96" i="36" s="1"/>
  <c r="BM96" i="36" s="1"/>
  <c r="AJ96" i="36" a="1"/>
  <c r="AJ96" i="36" s="1"/>
  <c r="AL96" i="36" a="1"/>
  <c r="AL96" i="36" s="1"/>
  <c r="BI96" i="36" s="1"/>
  <c r="AW96" i="36" a="1"/>
  <c r="AW96" i="36" s="1"/>
  <c r="AY96" i="36" a="1"/>
  <c r="AY96" i="36" s="1"/>
  <c r="BP96" i="36" s="1"/>
  <c r="AP96" i="36" a="1"/>
  <c r="AP96" i="36" s="1"/>
  <c r="BK96" i="36" s="1"/>
  <c r="BB96" i="36" a="1"/>
  <c r="BB96" i="36" s="1"/>
  <c r="BS96" i="36" s="1"/>
  <c r="BE96" i="36" a="1"/>
  <c r="BE96" i="36" s="1"/>
  <c r="AR96" i="36" a="1"/>
  <c r="AR96" i="36" s="1"/>
  <c r="BC96" i="36" a="1"/>
  <c r="BC96" i="36" s="1"/>
  <c r="BT96" i="36" s="1"/>
  <c r="AH96" i="36" a="1"/>
  <c r="AH96" i="36" s="1"/>
  <c r="AK96" i="36" a="1"/>
  <c r="AK96" i="36" s="1"/>
  <c r="BH96" i="36" s="1"/>
  <c r="AU96" i="36" a="1"/>
  <c r="AU96" i="36" s="1"/>
  <c r="BD96" i="36" a="1"/>
  <c r="BD96" i="36" s="1"/>
  <c r="AM96" i="36" a="1"/>
  <c r="AM96" i="36" s="1"/>
  <c r="BJ96" i="36" s="1"/>
  <c r="AZ96" i="36" a="1"/>
  <c r="AZ96" i="36" s="1"/>
  <c r="BQ96" i="36" s="1"/>
  <c r="Q90" i="35"/>
  <c r="P90" i="35"/>
  <c r="N90" i="35"/>
  <c r="G98" i="36"/>
  <c r="O98" i="36" s="1"/>
  <c r="T81" i="34"/>
  <c r="R82" i="34" s="1"/>
  <c r="I81" i="34"/>
  <c r="H81" i="34"/>
  <c r="F81" i="34"/>
  <c r="T57" i="29"/>
  <c r="R58" i="29" s="1"/>
  <c r="F57" i="29"/>
  <c r="I57" i="29"/>
  <c r="H57" i="29"/>
  <c r="BU96" i="36" l="1"/>
  <c r="BU97" i="36"/>
  <c r="S58" i="29"/>
  <c r="G58" i="29" s="1"/>
  <c r="BO97" i="36"/>
  <c r="BM97" i="36"/>
  <c r="BN97" i="36" s="1"/>
  <c r="S82" i="34"/>
  <c r="G82" i="34" s="1"/>
  <c r="BJ97" i="36"/>
  <c r="M92" i="35"/>
  <c r="G92" i="35" s="1"/>
  <c r="O92" i="35" s="1"/>
  <c r="BG97" i="36"/>
  <c r="W97" i="36"/>
  <c r="Z97" i="36"/>
  <c r="X97" i="36" s="1"/>
  <c r="AX96" i="36" a="1"/>
  <c r="AX96" i="36" s="1"/>
  <c r="BO96" i="36" s="1"/>
  <c r="BA96" i="36" a="1"/>
  <c r="BA96" i="36" s="1"/>
  <c r="BR96" i="36" s="1"/>
  <c r="AG96" i="36" a="1"/>
  <c r="AG96" i="36" s="1"/>
  <c r="AQ96" i="36" a="1"/>
  <c r="AQ96" i="36" s="1"/>
  <c r="BL96" i="36" s="1"/>
  <c r="P98" i="36"/>
  <c r="T98" i="36"/>
  <c r="N98" i="36"/>
  <c r="Q98" i="36"/>
  <c r="AV96" i="36" a="1"/>
  <c r="AV96" i="36" s="1"/>
  <c r="BN96" i="36" s="1"/>
  <c r="Q91" i="35"/>
  <c r="P91" i="35"/>
  <c r="N91" i="35"/>
  <c r="H98" i="36"/>
  <c r="E99" i="36" s="1" a="1"/>
  <c r="E99" i="36" s="1"/>
  <c r="F99" i="36" s="1" a="1"/>
  <c r="F99" i="36" s="1"/>
  <c r="AI96" i="36" a="1"/>
  <c r="AI96" i="36" s="1"/>
  <c r="T58" i="29"/>
  <c r="R59" i="29" s="1"/>
  <c r="S59" i="29" s="1"/>
  <c r="T82" i="34" l="1"/>
  <c r="R83" i="34" s="1"/>
  <c r="S83" i="34" s="1"/>
  <c r="H82" i="34"/>
  <c r="F82" i="34"/>
  <c r="I82" i="34"/>
  <c r="H58" i="29"/>
  <c r="I58" i="29"/>
  <c r="F58" i="29"/>
  <c r="I92" i="35"/>
  <c r="M99" i="36"/>
  <c r="I99" i="36" s="1"/>
  <c r="H92" i="35"/>
  <c r="E93" i="35" s="1" a="1"/>
  <c r="E93" i="35" s="1"/>
  <c r="F93" i="35" s="1" a="1"/>
  <c r="F93" i="35" s="1"/>
  <c r="AP98" i="36" a="1"/>
  <c r="AP98" i="36" s="1"/>
  <c r="BK98" i="36" s="1"/>
  <c r="BA98" i="36" a="1"/>
  <c r="BA98" i="36" s="1"/>
  <c r="BR98" i="36" s="1"/>
  <c r="S98" i="36"/>
  <c r="AO98" i="36" a="1"/>
  <c r="AO98" i="36" s="1"/>
  <c r="BE98" i="36" a="1"/>
  <c r="BE98" i="36" s="1"/>
  <c r="AC98" i="36"/>
  <c r="AD98" i="36" s="1"/>
  <c r="AE98" i="36" s="1"/>
  <c r="AF98" i="36" s="1"/>
  <c r="AY98" i="36" s="1" a="1"/>
  <c r="AY98" i="36" s="1"/>
  <c r="BP98" i="36" s="1"/>
  <c r="AX98" i="36" a="1"/>
  <c r="AX98" i="36" s="1"/>
  <c r="AT98" i="36" a="1"/>
  <c r="AT98" i="36" s="1"/>
  <c r="AK98" i="36" a="1"/>
  <c r="AK98" i="36" s="1"/>
  <c r="BH98" i="36" s="1"/>
  <c r="AJ98" i="36" a="1"/>
  <c r="AJ98" i="36" s="1"/>
  <c r="AL98" i="36" a="1"/>
  <c r="AL98" i="36" s="1"/>
  <c r="BI98" i="36" s="1"/>
  <c r="AM98" i="36" a="1"/>
  <c r="AM98" i="36" s="1"/>
  <c r="AN98" i="36" a="1"/>
  <c r="AN98" i="36" s="1"/>
  <c r="AV98" i="36" a="1"/>
  <c r="AV98" i="36" s="1"/>
  <c r="BD98" i="36" a="1"/>
  <c r="BD98" i="36" s="1"/>
  <c r="AG98" i="36" a="1"/>
  <c r="AG98" i="36" s="1"/>
  <c r="AR98" i="36" a="1"/>
  <c r="AR98" i="36" s="1"/>
  <c r="BB98" i="36" a="1"/>
  <c r="BB98" i="36" s="1"/>
  <c r="BS98" i="36" s="1"/>
  <c r="AW98" i="36" a="1"/>
  <c r="AW98" i="36" s="1"/>
  <c r="AI98" i="36" a="1"/>
  <c r="AI98" i="36" s="1"/>
  <c r="AS98" i="36" a="1"/>
  <c r="AS98" i="36" s="1"/>
  <c r="BC98" i="36" a="1"/>
  <c r="BC98" i="36" s="1"/>
  <c r="BT98" i="36" s="1"/>
  <c r="AH98" i="36" a="1"/>
  <c r="AH98" i="36" s="1"/>
  <c r="AQ98" i="36" a="1"/>
  <c r="AQ98" i="36" s="1"/>
  <c r="AU98" i="36" a="1"/>
  <c r="AU98" i="36" s="1"/>
  <c r="AZ98" i="36" a="1"/>
  <c r="AZ98" i="36" s="1"/>
  <c r="BQ98" i="36" s="1"/>
  <c r="BF96" i="36"/>
  <c r="V97" i="36"/>
  <c r="G99" i="36"/>
  <c r="O99" i="36" s="1"/>
  <c r="P92" i="35"/>
  <c r="Q92" i="35"/>
  <c r="N92" i="35"/>
  <c r="AA97" i="36"/>
  <c r="Y97" i="36"/>
  <c r="AB97" i="36" s="1"/>
  <c r="G83" i="34"/>
  <c r="G59" i="29"/>
  <c r="BJ98" i="36" l="1"/>
  <c r="BM98" i="36"/>
  <c r="BN98" i="36" s="1"/>
  <c r="BU98" i="36"/>
  <c r="BF98" i="36"/>
  <c r="BG98" i="36" s="1"/>
  <c r="M93" i="35"/>
  <c r="BL98" i="36"/>
  <c r="H99" i="36"/>
  <c r="E100" i="36" s="1" a="1"/>
  <c r="E100" i="36" s="1"/>
  <c r="F100" i="36" s="1" a="1"/>
  <c r="F100" i="36" s="1"/>
  <c r="T99" i="36"/>
  <c r="Q99" i="36"/>
  <c r="P99" i="36"/>
  <c r="N99" i="36"/>
  <c r="BG96" i="36"/>
  <c r="W96" i="36"/>
  <c r="Z96" i="36"/>
  <c r="X96" i="36" s="1"/>
  <c r="BO98" i="36"/>
  <c r="T83" i="34"/>
  <c r="R84" i="34" s="1"/>
  <c r="I83" i="34"/>
  <c r="H83" i="34"/>
  <c r="F83" i="34"/>
  <c r="H59" i="29"/>
  <c r="F59" i="29"/>
  <c r="I59" i="29"/>
  <c r="T59" i="29"/>
  <c r="R60" i="29" s="1"/>
  <c r="S60" i="29" s="1"/>
  <c r="H93" i="35" l="1"/>
  <c r="E94" i="35" s="1" a="1"/>
  <c r="E94" i="35" s="1"/>
  <c r="F94" i="35" s="1" a="1"/>
  <c r="F94" i="35" s="1"/>
  <c r="G93" i="35"/>
  <c r="O93" i="35" s="1"/>
  <c r="M100" i="36"/>
  <c r="I100" i="36" s="1"/>
  <c r="S84" i="34"/>
  <c r="G84" i="34" s="1"/>
  <c r="I93" i="35"/>
  <c r="W98" i="36"/>
  <c r="V98" i="36" s="1"/>
  <c r="Y96" i="36"/>
  <c r="AA96" i="36"/>
  <c r="AA98" i="36"/>
  <c r="Y98" i="36"/>
  <c r="AC99" i="36"/>
  <c r="AD99" i="36" s="1"/>
  <c r="AE99" i="36" s="1"/>
  <c r="AF99" i="36" s="1"/>
  <c r="AY99" i="36" s="1" a="1"/>
  <c r="AY99" i="36" s="1"/>
  <c r="BP99" i="36" s="1"/>
  <c r="AJ99" i="36" a="1"/>
  <c r="AJ99" i="36" s="1"/>
  <c r="AX99" i="36" a="1"/>
  <c r="AX99" i="36" s="1"/>
  <c r="AS99" i="36" a="1"/>
  <c r="AS99" i="36" s="1"/>
  <c r="S99" i="36"/>
  <c r="AG99" i="36" a="1"/>
  <c r="AG99" i="36" s="1"/>
  <c r="AI99" i="36" a="1"/>
  <c r="AI99" i="36" s="1"/>
  <c r="AQ99" i="36" a="1"/>
  <c r="AQ99" i="36" s="1"/>
  <c r="BE99" i="36" a="1"/>
  <c r="BE99" i="36" s="1"/>
  <c r="AT99" i="36" a="1"/>
  <c r="AT99" i="36" s="1"/>
  <c r="BD99" i="36" a="1"/>
  <c r="BD99" i="36" s="1"/>
  <c r="AR99" i="36" a="1"/>
  <c r="AR99" i="36" s="1"/>
  <c r="AK99" i="36" a="1"/>
  <c r="AK99" i="36" s="1"/>
  <c r="BH99" i="36" s="1"/>
  <c r="BA99" i="36" a="1"/>
  <c r="BA99" i="36" s="1"/>
  <c r="BR99" i="36" s="1"/>
  <c r="AZ99" i="36" a="1"/>
  <c r="AZ99" i="36" s="1"/>
  <c r="BQ99" i="36" s="1"/>
  <c r="AU99" i="36" a="1"/>
  <c r="AU99" i="36" s="1"/>
  <c r="AL99" i="36" a="1"/>
  <c r="AL99" i="36" s="1"/>
  <c r="BI99" i="36" s="1"/>
  <c r="BB99" i="36" a="1"/>
  <c r="BB99" i="36" s="1"/>
  <c r="BS99" i="36" s="1"/>
  <c r="AM99" i="36" a="1"/>
  <c r="AM99" i="36" s="1"/>
  <c r="AV99" i="36" a="1"/>
  <c r="AV99" i="36" s="1"/>
  <c r="AO99" i="36" a="1"/>
  <c r="AO99" i="36" s="1"/>
  <c r="BC99" i="36" a="1"/>
  <c r="BC99" i="36" s="1"/>
  <c r="BT99" i="36" s="1"/>
  <c r="AN99" i="36" a="1"/>
  <c r="AN99" i="36" s="1"/>
  <c r="AP99" i="36" a="1"/>
  <c r="AP99" i="36" s="1"/>
  <c r="BK99" i="36" s="1"/>
  <c r="AW99" i="36" a="1"/>
  <c r="AW99" i="36" s="1"/>
  <c r="BO99" i="36" s="1"/>
  <c r="AH99" i="36" a="1"/>
  <c r="AH99" i="36" s="1"/>
  <c r="Z98" i="36"/>
  <c r="X98" i="36" s="1"/>
  <c r="V96" i="36"/>
  <c r="AB96" i="36"/>
  <c r="T84" i="34"/>
  <c r="R85" i="34" s="1"/>
  <c r="S85" i="34" s="1"/>
  <c r="G60" i="29"/>
  <c r="AB98" i="36" l="1"/>
  <c r="BU99" i="36"/>
  <c r="BL99" i="36"/>
  <c r="H84" i="34"/>
  <c r="F84" i="34"/>
  <c r="I84" i="34"/>
  <c r="BM99" i="36"/>
  <c r="BN99" i="36" s="1"/>
  <c r="BJ99" i="36"/>
  <c r="BF99" i="36"/>
  <c r="BG99" i="36" s="1"/>
  <c r="P93" i="35"/>
  <c r="Q93" i="35"/>
  <c r="N93" i="35"/>
  <c r="M94" i="35"/>
  <c r="I94" i="35" s="1"/>
  <c r="G85" i="34"/>
  <c r="T60" i="29"/>
  <c r="R61" i="29" s="1"/>
  <c r="S61" i="29" s="1"/>
  <c r="I60" i="29"/>
  <c r="H60" i="29"/>
  <c r="F60" i="29"/>
  <c r="W99" i="36" l="1"/>
  <c r="Z99" i="36"/>
  <c r="X99" i="36" s="1"/>
  <c r="H94" i="35"/>
  <c r="E95" i="35" s="1" a="1"/>
  <c r="E95" i="35" s="1"/>
  <c r="F95" i="35" s="1" a="1"/>
  <c r="F95" i="35" s="1"/>
  <c r="G94" i="35"/>
  <c r="O94" i="35" s="1"/>
  <c r="G100" i="36"/>
  <c r="O100" i="36" s="1"/>
  <c r="H100" i="36"/>
  <c r="E101" i="36" s="1" a="1"/>
  <c r="E101" i="36" s="1"/>
  <c r="F101" i="36" s="1" a="1"/>
  <c r="F101" i="36" s="1"/>
  <c r="V99" i="36"/>
  <c r="Y99" i="36"/>
  <c r="AB99" i="36" s="1"/>
  <c r="AA99" i="36"/>
  <c r="I85" i="34"/>
  <c r="H85" i="34"/>
  <c r="F85" i="34"/>
  <c r="T85" i="34"/>
  <c r="R86" i="34" s="1"/>
  <c r="S86" i="34" s="1"/>
  <c r="G61" i="29"/>
  <c r="F61" i="29" s="1"/>
  <c r="T61" i="29"/>
  <c r="R62" i="29" s="1"/>
  <c r="S62" i="29" s="1"/>
  <c r="M101" i="36" l="1"/>
  <c r="I101" i="36" s="1"/>
  <c r="N94" i="35"/>
  <c r="Q94" i="35"/>
  <c r="P94" i="35"/>
  <c r="M95" i="35"/>
  <c r="H95" i="35" s="1"/>
  <c r="E96" i="35" s="1" a="1"/>
  <c r="E96" i="35" s="1"/>
  <c r="F96" i="35" s="1" a="1"/>
  <c r="F96" i="35" s="1"/>
  <c r="G101" i="36"/>
  <c r="O101" i="36" s="1"/>
  <c r="H101" i="36"/>
  <c r="E102" i="36" s="1" a="1"/>
  <c r="E102" i="36" s="1"/>
  <c r="F102" i="36" s="1" a="1"/>
  <c r="F102" i="36" s="1"/>
  <c r="Q100" i="36"/>
  <c r="P100" i="36"/>
  <c r="T100" i="36"/>
  <c r="N100" i="36"/>
  <c r="G86" i="34"/>
  <c r="H61" i="29"/>
  <c r="I61" i="29"/>
  <c r="G62" i="29"/>
  <c r="H62" i="29" s="1"/>
  <c r="T62" i="29"/>
  <c r="R63" i="29" s="1"/>
  <c r="I95" i="35" l="1"/>
  <c r="M96" i="35"/>
  <c r="I96" i="35" s="1"/>
  <c r="G95" i="35"/>
  <c r="O95" i="35" s="1"/>
  <c r="M102" i="36"/>
  <c r="I102" i="36" s="1"/>
  <c r="S63" i="29"/>
  <c r="G63" i="29" s="1"/>
  <c r="S100" i="36"/>
  <c r="AT100" i="36" a="1"/>
  <c r="AT100" i="36" s="1"/>
  <c r="AI100" i="36" a="1"/>
  <c r="AI100" i="36" s="1"/>
  <c r="AR100" i="36" a="1"/>
  <c r="AR100" i="36" s="1"/>
  <c r="BD100" i="36" a="1"/>
  <c r="BD100" i="36" s="1"/>
  <c r="AV100" i="36" a="1"/>
  <c r="AV100" i="36" s="1"/>
  <c r="AU100" i="36" a="1"/>
  <c r="AU100" i="36" s="1"/>
  <c r="AC100" i="36"/>
  <c r="AD100" i="36" s="1"/>
  <c r="AE100" i="36" s="1"/>
  <c r="AF100" i="36" s="1"/>
  <c r="AG100" i="36" s="1" a="1"/>
  <c r="AG100" i="36" s="1"/>
  <c r="AS100" i="36" a="1"/>
  <c r="AS100" i="36" s="1"/>
  <c r="BB100" i="36" a="1"/>
  <c r="BB100" i="36" s="1"/>
  <c r="BS100" i="36" s="1"/>
  <c r="AM100" i="36" a="1"/>
  <c r="AM100" i="36" s="1"/>
  <c r="BE100" i="36" a="1"/>
  <c r="BE100" i="36" s="1"/>
  <c r="BC100" i="36" a="1"/>
  <c r="BC100" i="36" s="1"/>
  <c r="BT100" i="36" s="1"/>
  <c r="AQ100" i="36" a="1"/>
  <c r="AQ100" i="36" s="1"/>
  <c r="AN100" i="36" a="1"/>
  <c r="AN100" i="36" s="1"/>
  <c r="BA100" i="36" a="1"/>
  <c r="BA100" i="36" s="1"/>
  <c r="BR100" i="36" s="1"/>
  <c r="AJ100" i="36" a="1"/>
  <c r="AJ100" i="36" s="1"/>
  <c r="AY100" i="36" a="1"/>
  <c r="AY100" i="36" s="1"/>
  <c r="BP100" i="36" s="1"/>
  <c r="AW100" i="36" a="1"/>
  <c r="AW100" i="36" s="1"/>
  <c r="AH100" i="36" a="1"/>
  <c r="AH100" i="36" s="1"/>
  <c r="BF100" i="36" s="1"/>
  <c r="AP100" i="36" a="1"/>
  <c r="AP100" i="36" s="1"/>
  <c r="BK100" i="36" s="1"/>
  <c r="AO100" i="36" a="1"/>
  <c r="AO100" i="36" s="1"/>
  <c r="AL100" i="36" a="1"/>
  <c r="AL100" i="36" s="1"/>
  <c r="BI100" i="36" s="1"/>
  <c r="AK100" i="36" a="1"/>
  <c r="AK100" i="36" s="1"/>
  <c r="BH100" i="36" s="1"/>
  <c r="AX100" i="36" a="1"/>
  <c r="AX100" i="36" s="1"/>
  <c r="AZ100" i="36" a="1"/>
  <c r="AZ100" i="36" s="1"/>
  <c r="BQ100" i="36" s="1"/>
  <c r="H102" i="36"/>
  <c r="E103" i="36" s="1" a="1"/>
  <c r="E103" i="36" s="1"/>
  <c r="F103" i="36" s="1" a="1"/>
  <c r="F103" i="36" s="1"/>
  <c r="G102" i="36"/>
  <c r="O102" i="36" s="1"/>
  <c r="T101" i="36"/>
  <c r="P101" i="36"/>
  <c r="Q101" i="36"/>
  <c r="N101" i="36"/>
  <c r="P95" i="35"/>
  <c r="N95" i="35"/>
  <c r="Q95" i="35"/>
  <c r="H96" i="35"/>
  <c r="E97" i="35" s="1" a="1"/>
  <c r="E97" i="35" s="1"/>
  <c r="F97" i="35" s="1" a="1"/>
  <c r="F97" i="35" s="1"/>
  <c r="G96" i="35"/>
  <c r="O96" i="35" s="1"/>
  <c r="I86" i="34"/>
  <c r="H86" i="34"/>
  <c r="F86" i="34"/>
  <c r="T86" i="34"/>
  <c r="R87" i="34" s="1"/>
  <c r="S87" i="34" s="1"/>
  <c r="I62" i="29"/>
  <c r="F62" i="29"/>
  <c r="T63" i="29"/>
  <c r="R64" i="29" s="1"/>
  <c r="S64" i="29" s="1"/>
  <c r="BU100" i="36" l="1"/>
  <c r="H63" i="29"/>
  <c r="F63" i="29"/>
  <c r="I63" i="29"/>
  <c r="BO100" i="36"/>
  <c r="BL100" i="36"/>
  <c r="M97" i="35"/>
  <c r="I97" i="35" s="1"/>
  <c r="M103" i="36"/>
  <c r="I103" i="36" s="1"/>
  <c r="BJ100" i="36"/>
  <c r="S101" i="36"/>
  <c r="AZ101" i="36" a="1"/>
  <c r="AZ101" i="36" s="1"/>
  <c r="BQ101" i="36" s="1"/>
  <c r="AP101" i="36" a="1"/>
  <c r="AP101" i="36" s="1"/>
  <c r="BK101" i="36" s="1"/>
  <c r="BA101" i="36" a="1"/>
  <c r="BA101" i="36" s="1"/>
  <c r="BR101" i="36" s="1"/>
  <c r="AC101" i="36"/>
  <c r="AD101" i="36" s="1"/>
  <c r="AE101" i="36" s="1"/>
  <c r="AF101" i="36" s="1"/>
  <c r="BD101" i="36" s="1" a="1"/>
  <c r="BD101" i="36" s="1"/>
  <c r="AV101" i="36" a="1"/>
  <c r="AV101" i="36" s="1"/>
  <c r="AR101" i="36" a="1"/>
  <c r="AR101" i="36" s="1"/>
  <c r="AK101" i="36" a="1"/>
  <c r="AK101" i="36" s="1"/>
  <c r="BH101" i="36" s="1"/>
  <c r="AQ101" i="36" a="1"/>
  <c r="AQ101" i="36" s="1"/>
  <c r="AU101" i="36" a="1"/>
  <c r="AU101" i="36" s="1"/>
  <c r="AY101" i="36" a="1"/>
  <c r="AY101" i="36" s="1"/>
  <c r="BP101" i="36" s="1"/>
  <c r="AH101" i="36" a="1"/>
  <c r="AH101" i="36" s="1"/>
  <c r="AT101" i="36" a="1"/>
  <c r="AT101" i="36" s="1"/>
  <c r="BE101" i="36" a="1"/>
  <c r="BE101" i="36" s="1"/>
  <c r="AG101" i="36" a="1"/>
  <c r="AG101" i="36" s="1"/>
  <c r="AS101" i="36" a="1"/>
  <c r="AS101" i="36" s="1"/>
  <c r="AO101" i="36" a="1"/>
  <c r="AO101" i="36" s="1"/>
  <c r="AJ101" i="36" a="1"/>
  <c r="AJ101" i="36" s="1"/>
  <c r="BC101" i="36" a="1"/>
  <c r="BC101" i="36" s="1"/>
  <c r="BT101" i="36" s="1"/>
  <c r="AL101" i="36" a="1"/>
  <c r="AL101" i="36" s="1"/>
  <c r="BI101" i="36" s="1"/>
  <c r="AM101" i="36" a="1"/>
  <c r="AM101" i="36" s="1"/>
  <c r="BB101" i="36" a="1"/>
  <c r="BB101" i="36" s="1"/>
  <c r="BS101" i="36" s="1"/>
  <c r="AI101" i="36" a="1"/>
  <c r="AI101" i="36" s="1"/>
  <c r="AW101" i="36" a="1"/>
  <c r="AW101" i="36" s="1"/>
  <c r="AX101" i="36" a="1"/>
  <c r="AX101" i="36" s="1"/>
  <c r="AN101" i="36" a="1"/>
  <c r="AN101" i="36" s="1"/>
  <c r="G103" i="36"/>
  <c r="O103" i="36" s="1"/>
  <c r="H103" i="36"/>
  <c r="E104" i="36" s="1" a="1"/>
  <c r="E104" i="36" s="1"/>
  <c r="F104" i="36" s="1" a="1"/>
  <c r="F104" i="36" s="1"/>
  <c r="T102" i="36"/>
  <c r="Q102" i="36"/>
  <c r="P102" i="36"/>
  <c r="N102" i="36"/>
  <c r="BG100" i="36"/>
  <c r="N96" i="35"/>
  <c r="P96" i="35"/>
  <c r="Q96" i="35"/>
  <c r="G97" i="35"/>
  <c r="O97" i="35" s="1"/>
  <c r="H97" i="35"/>
  <c r="E98" i="35" s="1" a="1"/>
  <c r="E98" i="35" s="1"/>
  <c r="F98" i="35" s="1" a="1"/>
  <c r="F98" i="35" s="1"/>
  <c r="BM100" i="36"/>
  <c r="BN100" i="36" s="1"/>
  <c r="G87" i="34"/>
  <c r="G64" i="29"/>
  <c r="BJ101" i="36" l="1"/>
  <c r="BO101" i="36"/>
  <c r="BL101" i="36"/>
  <c r="M98" i="35"/>
  <c r="I98" i="35" s="1"/>
  <c r="BM101" i="36"/>
  <c r="BN101" i="36" s="1"/>
  <c r="BF101" i="36"/>
  <c r="BG101" i="36" s="1"/>
  <c r="W100" i="36"/>
  <c r="M104" i="36"/>
  <c r="I104" i="36" s="1"/>
  <c r="AC102" i="36"/>
  <c r="AD102" i="36" s="1"/>
  <c r="AE102" i="36" s="1"/>
  <c r="AF102" i="36" s="1"/>
  <c r="AH102" i="36" s="1" a="1"/>
  <c r="AH102" i="36" s="1"/>
  <c r="AZ102" i="36" a="1"/>
  <c r="AZ102" i="36" s="1"/>
  <c r="BQ102" i="36" s="1"/>
  <c r="S102" i="36"/>
  <c r="AP102" i="36" a="1"/>
  <c r="AP102" i="36" s="1"/>
  <c r="BK102" i="36" s="1"/>
  <c r="BA102" i="36" a="1"/>
  <c r="BA102" i="36" s="1"/>
  <c r="BR102" i="36" s="1"/>
  <c r="AS102" i="36" a="1"/>
  <c r="AS102" i="36" s="1"/>
  <c r="AW102" i="36" a="1"/>
  <c r="AW102" i="36" s="1"/>
  <c r="AY102" i="36" a="1"/>
  <c r="AY102" i="36" s="1"/>
  <c r="BP102" i="36" s="1"/>
  <c r="AK102" i="36" a="1"/>
  <c r="AK102" i="36" s="1"/>
  <c r="BH102" i="36" s="1"/>
  <c r="AI102" i="36" a="1"/>
  <c r="AI102" i="36" s="1"/>
  <c r="BD102" i="36" a="1"/>
  <c r="BD102" i="36" s="1"/>
  <c r="AU102" i="36" a="1"/>
  <c r="AU102" i="36" s="1"/>
  <c r="AG102" i="36" a="1"/>
  <c r="AG102" i="36" s="1"/>
  <c r="AJ102" i="36" a="1"/>
  <c r="AJ102" i="36" s="1"/>
  <c r="AV102" i="36" a="1"/>
  <c r="AV102" i="36" s="1"/>
  <c r="AN102" i="36" a="1"/>
  <c r="AN102" i="36" s="1"/>
  <c r="AM102" i="36" a="1"/>
  <c r="AM102" i="36" s="1"/>
  <c r="AO102" i="36" a="1"/>
  <c r="AO102" i="36" s="1"/>
  <c r="AL102" i="36" a="1"/>
  <c r="AL102" i="36" s="1"/>
  <c r="BI102" i="36" s="1"/>
  <c r="AR102" i="36" a="1"/>
  <c r="AR102" i="36" s="1"/>
  <c r="AX102" i="36" a="1"/>
  <c r="AX102" i="36" s="1"/>
  <c r="BO102" i="36" s="1"/>
  <c r="BC102" i="36" a="1"/>
  <c r="BC102" i="36" s="1"/>
  <c r="BT102" i="36" s="1"/>
  <c r="AQ102" i="36" a="1"/>
  <c r="AQ102" i="36" s="1"/>
  <c r="AT102" i="36" a="1"/>
  <c r="AT102" i="36" s="1"/>
  <c r="BE102" i="36" a="1"/>
  <c r="BE102" i="36" s="1"/>
  <c r="BU102" i="36" s="1"/>
  <c r="BB102" i="36" a="1"/>
  <c r="BB102" i="36" s="1"/>
  <c r="BS102" i="36" s="1"/>
  <c r="V100" i="36"/>
  <c r="G104" i="36"/>
  <c r="O104" i="36" s="1"/>
  <c r="H104" i="36"/>
  <c r="E105" i="36" s="1" a="1"/>
  <c r="E105" i="36" s="1"/>
  <c r="F105" i="36" s="1" a="1"/>
  <c r="F105" i="36" s="1"/>
  <c r="Q97" i="35"/>
  <c r="P97" i="35"/>
  <c r="N97" i="35"/>
  <c r="BU101" i="36"/>
  <c r="W101" i="36" s="1"/>
  <c r="V101" i="36" s="1"/>
  <c r="Y100" i="36"/>
  <c r="AB100" i="36" s="1"/>
  <c r="AA100" i="36"/>
  <c r="Q103" i="36"/>
  <c r="T103" i="36"/>
  <c r="N103" i="36"/>
  <c r="P103" i="36"/>
  <c r="Z100" i="36"/>
  <c r="X100" i="36" s="1"/>
  <c r="F87" i="34"/>
  <c r="I87" i="34"/>
  <c r="H87" i="34"/>
  <c r="T87" i="34"/>
  <c r="R88" i="34" s="1"/>
  <c r="S88" i="34" s="1"/>
  <c r="F64" i="29"/>
  <c r="I64" i="29"/>
  <c r="H64" i="29"/>
  <c r="T64" i="29"/>
  <c r="R65" i="29" s="1"/>
  <c r="S65" i="29" s="1"/>
  <c r="BJ102" i="36" l="1"/>
  <c r="BL102" i="36"/>
  <c r="M105" i="36"/>
  <c r="I105" i="36" s="1"/>
  <c r="BM102" i="36"/>
  <c r="BN102" i="36" s="1"/>
  <c r="BF102" i="36"/>
  <c r="BG102" i="36" s="1"/>
  <c r="S103" i="36"/>
  <c r="AC103" i="36"/>
  <c r="AD103" i="36" s="1"/>
  <c r="AE103" i="36" s="1"/>
  <c r="AF103" i="36" s="1"/>
  <c r="AV103" i="36" s="1" a="1"/>
  <c r="AV103" i="36" s="1"/>
  <c r="AU103" i="36" a="1"/>
  <c r="AU103" i="36" s="1"/>
  <c r="AG103" i="36" a="1"/>
  <c r="AG103" i="36" s="1"/>
  <c r="BA103" i="36" a="1"/>
  <c r="BA103" i="36" s="1"/>
  <c r="BR103" i="36" s="1"/>
  <c r="AP103" i="36" a="1"/>
  <c r="AP103" i="36" s="1"/>
  <c r="BK103" i="36" s="1"/>
  <c r="AN103" i="36" a="1"/>
  <c r="AN103" i="36" s="1"/>
  <c r="BB103" i="36" a="1"/>
  <c r="BB103" i="36" s="1"/>
  <c r="BS103" i="36" s="1"/>
  <c r="AZ103" i="36" a="1"/>
  <c r="AZ103" i="36" s="1"/>
  <c r="BQ103" i="36" s="1"/>
  <c r="BD103" i="36" a="1"/>
  <c r="BD103" i="36" s="1"/>
  <c r="AM103" i="36" a="1"/>
  <c r="AM103" i="36" s="1"/>
  <c r="AW103" i="36" a="1"/>
  <c r="AW103" i="36" s="1"/>
  <c r="AQ103" i="36" a="1"/>
  <c r="AQ103" i="36" s="1"/>
  <c r="AR103" i="36" a="1"/>
  <c r="AR103" i="36" s="1"/>
  <c r="BE103" i="36" a="1"/>
  <c r="BE103" i="36" s="1"/>
  <c r="AO103" i="36" a="1"/>
  <c r="AO103" i="36" s="1"/>
  <c r="AL103" i="36" a="1"/>
  <c r="AL103" i="36" s="1"/>
  <c r="BI103" i="36" s="1"/>
  <c r="AY103" i="36" a="1"/>
  <c r="AY103" i="36" s="1"/>
  <c r="BP103" i="36" s="1"/>
  <c r="AT103" i="36" a="1"/>
  <c r="AT103" i="36" s="1"/>
  <c r="AX103" i="36" a="1"/>
  <c r="AX103" i="36" s="1"/>
  <c r="BO103" i="36" s="1"/>
  <c r="AK103" i="36" a="1"/>
  <c r="AK103" i="36" s="1"/>
  <c r="BH103" i="36" s="1"/>
  <c r="AJ103" i="36" a="1"/>
  <c r="AJ103" i="36" s="1"/>
  <c r="AH103" i="36" a="1"/>
  <c r="AH103" i="36" s="1"/>
  <c r="BC103" i="36" a="1"/>
  <c r="BC103" i="36" s="1"/>
  <c r="BT103" i="36" s="1"/>
  <c r="AI103" i="36" a="1"/>
  <c r="AI103" i="36" s="1"/>
  <c r="AS103" i="36" a="1"/>
  <c r="AS103" i="36" s="1"/>
  <c r="H98" i="35"/>
  <c r="E99" i="35" s="1" a="1"/>
  <c r="E99" i="35" s="1"/>
  <c r="F99" i="35" s="1" a="1"/>
  <c r="F99" i="35" s="1"/>
  <c r="Q104" i="36"/>
  <c r="T104" i="36"/>
  <c r="P104" i="36"/>
  <c r="N104" i="36"/>
  <c r="G105" i="36"/>
  <c r="O105" i="36" s="1"/>
  <c r="H105" i="36"/>
  <c r="E106" i="36" s="1" a="1"/>
  <c r="E106" i="36" s="1"/>
  <c r="F106" i="36" s="1" a="1"/>
  <c r="F106" i="36" s="1"/>
  <c r="Z101" i="36"/>
  <c r="X101" i="36" s="1"/>
  <c r="Y101" i="36"/>
  <c r="AB101" i="36" s="1"/>
  <c r="AA101" i="36"/>
  <c r="G88" i="34"/>
  <c r="G65" i="29"/>
  <c r="AA102" i="36" l="1"/>
  <c r="BU103" i="36"/>
  <c r="Z102" i="36"/>
  <c r="X102" i="36" s="1"/>
  <c r="W102" i="36"/>
  <c r="V102" i="36" s="1"/>
  <c r="Y102" i="36"/>
  <c r="BM103" i="36"/>
  <c r="BN103" i="36" s="1"/>
  <c r="M106" i="36"/>
  <c r="I106" i="36" s="1"/>
  <c r="BL103" i="36"/>
  <c r="M99" i="35"/>
  <c r="I99" i="35" s="1"/>
  <c r="BJ103" i="36"/>
  <c r="BF103" i="36"/>
  <c r="G98" i="35"/>
  <c r="O98" i="35" s="1"/>
  <c r="Q105" i="36"/>
  <c r="T105" i="36"/>
  <c r="N105" i="36"/>
  <c r="P105" i="36"/>
  <c r="AC104" i="36"/>
  <c r="AD104" i="36" s="1"/>
  <c r="AE104" i="36" s="1"/>
  <c r="AF104" i="36" s="1"/>
  <c r="AZ104" i="36" s="1" a="1"/>
  <c r="AZ104" i="36" s="1"/>
  <c r="BQ104" i="36" s="1"/>
  <c r="S104" i="36"/>
  <c r="AM104" i="36" a="1"/>
  <c r="AM104" i="36" s="1"/>
  <c r="AN104" i="36" a="1"/>
  <c r="AN104" i="36" s="1"/>
  <c r="AS104" i="36" a="1"/>
  <c r="AS104" i="36" s="1"/>
  <c r="AL104" i="36" a="1"/>
  <c r="AL104" i="36" s="1"/>
  <c r="BI104" i="36" s="1"/>
  <c r="BB104" i="36" a="1"/>
  <c r="BB104" i="36" s="1"/>
  <c r="BS104" i="36" s="1"/>
  <c r="BA104" i="36" a="1"/>
  <c r="BA104" i="36" s="1"/>
  <c r="BR104" i="36" s="1"/>
  <c r="AV104" i="36" a="1"/>
  <c r="AV104" i="36" s="1"/>
  <c r="AH104" i="36" a="1"/>
  <c r="AH104" i="36" s="1"/>
  <c r="AX104" i="36" a="1"/>
  <c r="AX104" i="36" s="1"/>
  <c r="AQ104" i="36" a="1"/>
  <c r="AQ104" i="36" s="1"/>
  <c r="AT104" i="36" a="1"/>
  <c r="AT104" i="36" s="1"/>
  <c r="T88" i="34"/>
  <c r="R89" i="34" s="1"/>
  <c r="I88" i="34"/>
  <c r="H88" i="34"/>
  <c r="F88" i="34"/>
  <c r="H65" i="29"/>
  <c r="F65" i="29"/>
  <c r="I65" i="29"/>
  <c r="T65" i="29"/>
  <c r="R66" i="29" s="1"/>
  <c r="S66" i="29" s="1"/>
  <c r="H99" i="35" l="1"/>
  <c r="E100" i="35" s="1" a="1"/>
  <c r="E100" i="35" s="1"/>
  <c r="F100" i="35" s="1" a="1"/>
  <c r="F100" i="35" s="1"/>
  <c r="M100" i="35" s="1"/>
  <c r="I100" i="35" s="1"/>
  <c r="G106" i="36"/>
  <c r="O106" i="36" s="1"/>
  <c r="G99" i="35"/>
  <c r="O99" i="35" s="1"/>
  <c r="W103" i="36"/>
  <c r="V103" i="36" s="1"/>
  <c r="AB102" i="36"/>
  <c r="AO104" i="36" a="1"/>
  <c r="AO104" i="36" s="1"/>
  <c r="BJ104" i="36" s="1"/>
  <c r="AJ104" i="36" a="1"/>
  <c r="AJ104" i="36" s="1"/>
  <c r="AP104" i="36" a="1"/>
  <c r="AP104" i="36" s="1"/>
  <c r="BK104" i="36" s="1"/>
  <c r="AK104" i="36" a="1"/>
  <c r="AK104" i="36" s="1"/>
  <c r="BH104" i="36" s="1"/>
  <c r="AU104" i="36" a="1"/>
  <c r="AU104" i="36" s="1"/>
  <c r="BM104" i="36" s="1"/>
  <c r="BN104" i="36" s="1"/>
  <c r="AR104" i="36" a="1"/>
  <c r="AR104" i="36" s="1"/>
  <c r="BL104" i="36" s="1"/>
  <c r="AI104" i="36" a="1"/>
  <c r="AI104" i="36" s="1"/>
  <c r="Z103" i="36"/>
  <c r="X103" i="36" s="1"/>
  <c r="BE104" i="36" a="1"/>
  <c r="BE104" i="36" s="1"/>
  <c r="AW104" i="36" a="1"/>
  <c r="AW104" i="36" s="1"/>
  <c r="BO104" i="36" s="1"/>
  <c r="BD104" i="36" a="1"/>
  <c r="BD104" i="36" s="1"/>
  <c r="BC104" i="36" a="1"/>
  <c r="BC104" i="36" s="1"/>
  <c r="BT104" i="36" s="1"/>
  <c r="AY104" i="36" a="1"/>
  <c r="AY104" i="36" s="1"/>
  <c r="BP104" i="36" s="1"/>
  <c r="AG104" i="36" a="1"/>
  <c r="AG104" i="36" s="1"/>
  <c r="S89" i="34"/>
  <c r="G89" i="34" s="1"/>
  <c r="BG103" i="36"/>
  <c r="S105" i="36"/>
  <c r="AR105" i="36" a="1"/>
  <c r="AR105" i="36" s="1"/>
  <c r="AC105" i="36"/>
  <c r="AD105" i="36" s="1"/>
  <c r="AE105" i="36" s="1"/>
  <c r="AF105" i="36" s="1"/>
  <c r="AG105" i="36" s="1" a="1"/>
  <c r="AG105" i="36" s="1"/>
  <c r="AY105" i="36" a="1"/>
  <c r="AY105" i="36" s="1"/>
  <c r="BP105" i="36" s="1"/>
  <c r="AS105" i="36" a="1"/>
  <c r="AS105" i="36" s="1"/>
  <c r="BC105" i="36" a="1"/>
  <c r="BC105" i="36" s="1"/>
  <c r="BT105" i="36" s="1"/>
  <c r="AV105" i="36" a="1"/>
  <c r="AV105" i="36" s="1"/>
  <c r="BD105" i="36" a="1"/>
  <c r="BD105" i="36" s="1"/>
  <c r="AM105" i="36" a="1"/>
  <c r="AM105" i="36" s="1"/>
  <c r="AK105" i="36" a="1"/>
  <c r="AK105" i="36" s="1"/>
  <c r="BH105" i="36" s="1"/>
  <c r="AO105" i="36" a="1"/>
  <c r="AO105" i="36" s="1"/>
  <c r="AJ105" i="36" a="1"/>
  <c r="AJ105" i="36" s="1"/>
  <c r="AN105" i="36" a="1"/>
  <c r="AN105" i="36" s="1"/>
  <c r="Q106" i="36"/>
  <c r="N106" i="36"/>
  <c r="P106" i="36"/>
  <c r="T106" i="36"/>
  <c r="H106" i="36"/>
  <c r="E107" i="36" s="1" a="1"/>
  <c r="E107" i="36" s="1"/>
  <c r="F107" i="36" s="1" a="1"/>
  <c r="F107" i="36" s="1"/>
  <c r="N98" i="35"/>
  <c r="P98" i="35"/>
  <c r="Q98" i="35"/>
  <c r="AA103" i="36"/>
  <c r="Y103" i="36"/>
  <c r="AB103" i="36" s="1"/>
  <c r="N99" i="35"/>
  <c r="Q99" i="35"/>
  <c r="P99" i="35"/>
  <c r="T89" i="34"/>
  <c r="R90" i="34" s="1"/>
  <c r="S90" i="34" s="1"/>
  <c r="G66" i="29"/>
  <c r="AH105" i="36" l="1" a="1"/>
  <c r="AH105" i="36" s="1"/>
  <c r="AU105" i="36" a="1"/>
  <c r="AU105" i="36" s="1"/>
  <c r="AI105" i="36" a="1"/>
  <c r="AI105" i="36" s="1"/>
  <c r="BE105" i="36" a="1"/>
  <c r="BE105" i="36" s="1"/>
  <c r="BU105" i="36" s="1"/>
  <c r="AZ105" i="36" a="1"/>
  <c r="AZ105" i="36" s="1"/>
  <c r="BQ105" i="36" s="1"/>
  <c r="AP105" i="36" a="1"/>
  <c r="AP105" i="36" s="1"/>
  <c r="BK105" i="36" s="1"/>
  <c r="AW105" i="36" a="1"/>
  <c r="AW105" i="36" s="1"/>
  <c r="AT105" i="36" a="1"/>
  <c r="AT105" i="36" s="1"/>
  <c r="BM105" i="36" s="1"/>
  <c r="BN105" i="36" s="1"/>
  <c r="BF104" i="36"/>
  <c r="BU104" i="36"/>
  <c r="AQ105" i="36" a="1"/>
  <c r="AQ105" i="36" s="1"/>
  <c r="BL105" i="36" s="1"/>
  <c r="AX105" i="36" a="1"/>
  <c r="AX105" i="36" s="1"/>
  <c r="BB105" i="36" a="1"/>
  <c r="BB105" i="36" s="1"/>
  <c r="BS105" i="36" s="1"/>
  <c r="BA105" i="36" a="1"/>
  <c r="BA105" i="36" s="1"/>
  <c r="BR105" i="36" s="1"/>
  <c r="AL105" i="36" a="1"/>
  <c r="AL105" i="36" s="1"/>
  <c r="BI105" i="36" s="1"/>
  <c r="I89" i="34"/>
  <c r="H89" i="34"/>
  <c r="F89" i="34"/>
  <c r="M107" i="36"/>
  <c r="I107" i="36" s="1"/>
  <c r="BJ105" i="36"/>
  <c r="S106" i="36"/>
  <c r="AC106" i="36"/>
  <c r="AD106" i="36" s="1"/>
  <c r="AE106" i="36" s="1"/>
  <c r="AF106" i="36" s="1"/>
  <c r="AT106" i="36" s="1" a="1"/>
  <c r="AT106" i="36" s="1"/>
  <c r="AW106" i="36" a="1"/>
  <c r="AW106" i="36" s="1"/>
  <c r="BC106" i="36" a="1"/>
  <c r="BC106" i="36" s="1"/>
  <c r="BT106" i="36" s="1"/>
  <c r="BA106" i="36" a="1"/>
  <c r="BA106" i="36" s="1"/>
  <c r="BR106" i="36" s="1"/>
  <c r="H100" i="35"/>
  <c r="E101" i="35" s="1" a="1"/>
  <c r="E101" i="35" s="1"/>
  <c r="F101" i="35" s="1" a="1"/>
  <c r="F101" i="35" s="1"/>
  <c r="G100" i="35"/>
  <c r="O100" i="35" s="1"/>
  <c r="G90" i="34"/>
  <c r="H66" i="29"/>
  <c r="F66" i="29"/>
  <c r="I66" i="29"/>
  <c r="T66" i="29"/>
  <c r="R67" i="29" s="1"/>
  <c r="S67" i="29" s="1"/>
  <c r="BF105" i="36" l="1"/>
  <c r="BG105" i="36" s="1"/>
  <c r="AP106" i="36" a="1"/>
  <c r="AP106" i="36" s="1"/>
  <c r="BK106" i="36" s="1"/>
  <c r="AJ106" i="36" a="1"/>
  <c r="AJ106" i="36" s="1"/>
  <c r="AR106" i="36" a="1"/>
  <c r="AR106" i="36" s="1"/>
  <c r="AZ106" i="36" a="1"/>
  <c r="AZ106" i="36" s="1"/>
  <c r="BQ106" i="36" s="1"/>
  <c r="AN106" i="36" a="1"/>
  <c r="AN106" i="36" s="1"/>
  <c r="AY106" i="36" a="1"/>
  <c r="AY106" i="36" s="1"/>
  <c r="BP106" i="36" s="1"/>
  <c r="Z104" i="36"/>
  <c r="X104" i="36" s="1"/>
  <c r="AX106" i="36" a="1"/>
  <c r="AX106" i="36" s="1"/>
  <c r="BO106" i="36" s="1"/>
  <c r="AU106" i="36" a="1"/>
  <c r="AU106" i="36" s="1"/>
  <c r="AL106" i="36" a="1"/>
  <c r="AL106" i="36" s="1"/>
  <c r="BI106" i="36" s="1"/>
  <c r="BO105" i="36"/>
  <c r="W104" i="36"/>
  <c r="V104" i="36" s="1"/>
  <c r="BG104" i="36"/>
  <c r="H107" i="36"/>
  <c r="E108" i="36" s="1" a="1"/>
  <c r="E108" i="36" s="1"/>
  <c r="F108" i="36" s="1" a="1"/>
  <c r="F108" i="36" s="1"/>
  <c r="M108" i="36" s="1"/>
  <c r="I108" i="36" s="1"/>
  <c r="G107" i="36"/>
  <c r="O107" i="36" s="1"/>
  <c r="BD106" i="36" a="1"/>
  <c r="BD106" i="36" s="1"/>
  <c r="AO106" i="36" a="1"/>
  <c r="AO106" i="36" s="1"/>
  <c r="AS106" i="36" a="1"/>
  <c r="AS106" i="36" s="1"/>
  <c r="AM106" i="36" a="1"/>
  <c r="AM106" i="36" s="1"/>
  <c r="Z105" i="36"/>
  <c r="X105" i="36" s="1"/>
  <c r="AK106" i="36" a="1"/>
  <c r="AK106" i="36" s="1"/>
  <c r="BH106" i="36" s="1"/>
  <c r="AI106" i="36" a="1"/>
  <c r="AI106" i="36" s="1"/>
  <c r="AQ106" i="36" a="1"/>
  <c r="AQ106" i="36" s="1"/>
  <c r="BL106" i="36" s="1"/>
  <c r="BB106" i="36" a="1"/>
  <c r="BB106" i="36" s="1"/>
  <c r="BS106" i="36" s="1"/>
  <c r="AH106" i="36" a="1"/>
  <c r="AH106" i="36" s="1"/>
  <c r="AV106" i="36" a="1"/>
  <c r="AV106" i="36" s="1"/>
  <c r="BE106" i="36" a="1"/>
  <c r="BE106" i="36" s="1"/>
  <c r="AG106" i="36" a="1"/>
  <c r="AG106" i="36" s="1"/>
  <c r="M101" i="35"/>
  <c r="G101" i="35" s="1"/>
  <c r="O101" i="35" s="1"/>
  <c r="P100" i="35"/>
  <c r="N100" i="35"/>
  <c r="Q100" i="35"/>
  <c r="T107" i="36"/>
  <c r="N107" i="36"/>
  <c r="Q107" i="36"/>
  <c r="P107" i="36"/>
  <c r="W105" i="36"/>
  <c r="Y105" i="36"/>
  <c r="AA105" i="36"/>
  <c r="F90" i="34"/>
  <c r="I90" i="34"/>
  <c r="H90" i="34"/>
  <c r="T90" i="34"/>
  <c r="R91" i="34" s="1"/>
  <c r="S91" i="34" s="1"/>
  <c r="G67" i="29"/>
  <c r="BJ106" i="36" l="1"/>
  <c r="BM106" i="36"/>
  <c r="BU106" i="36"/>
  <c r="BF106" i="36"/>
  <c r="Y104" i="36"/>
  <c r="AB104" i="36" s="1"/>
  <c r="AA104" i="36"/>
  <c r="BN106" i="36"/>
  <c r="BG106" i="36"/>
  <c r="Z106" i="36"/>
  <c r="X106" i="36" s="1"/>
  <c r="W106" i="36"/>
  <c r="I101" i="35"/>
  <c r="H101" i="35"/>
  <c r="E102" i="35" s="1" a="1"/>
  <c r="E102" i="35" s="1"/>
  <c r="F102" i="35" s="1" a="1"/>
  <c r="F102" i="35" s="1"/>
  <c r="M102" i="35" s="1"/>
  <c r="I102" i="35" s="1"/>
  <c r="V105" i="36"/>
  <c r="AB105" i="36"/>
  <c r="S107" i="36"/>
  <c r="AX107" i="36" a="1"/>
  <c r="AX107" i="36" s="1"/>
  <c r="AC107" i="36"/>
  <c r="AD107" i="36" s="1"/>
  <c r="AE107" i="36" s="1"/>
  <c r="AF107" i="36" s="1"/>
  <c r="AL107" i="36" s="1" a="1"/>
  <c r="AL107" i="36" s="1"/>
  <c r="BI107" i="36" s="1"/>
  <c r="AK107" i="36" a="1"/>
  <c r="AK107" i="36" s="1"/>
  <c r="BH107" i="36" s="1"/>
  <c r="AQ107" i="36" a="1"/>
  <c r="AQ107" i="36" s="1"/>
  <c r="AH107" i="36" a="1"/>
  <c r="AH107" i="36" s="1"/>
  <c r="AU107" i="36" a="1"/>
  <c r="AU107" i="36" s="1"/>
  <c r="AM107" i="36" a="1"/>
  <c r="AM107" i="36" s="1"/>
  <c r="AO107" i="36" a="1"/>
  <c r="AO107" i="36" s="1"/>
  <c r="BA107" i="36" a="1"/>
  <c r="BA107" i="36" s="1"/>
  <c r="BR107" i="36" s="1"/>
  <c r="AW107" i="36" a="1"/>
  <c r="AW107" i="36" s="1"/>
  <c r="AS107" i="36" a="1"/>
  <c r="AS107" i="36" s="1"/>
  <c r="BC107" i="36" a="1"/>
  <c r="BC107" i="36" s="1"/>
  <c r="BT107" i="36" s="1"/>
  <c r="AR107" i="36" a="1"/>
  <c r="AR107" i="36" s="1"/>
  <c r="BB107" i="36" a="1"/>
  <c r="BB107" i="36" s="1"/>
  <c r="BS107" i="36" s="1"/>
  <c r="BD107" i="36" a="1"/>
  <c r="BD107" i="36" s="1"/>
  <c r="AV107" i="36" a="1"/>
  <c r="AV107" i="36" s="1"/>
  <c r="BE107" i="36" a="1"/>
  <c r="BE107" i="36" s="1"/>
  <c r="BU107" i="36" s="1"/>
  <c r="AI107" i="36" a="1"/>
  <c r="AI107" i="36" s="1"/>
  <c r="AZ107" i="36" a="1"/>
  <c r="AZ107" i="36" s="1"/>
  <c r="BQ107" i="36" s="1"/>
  <c r="AT107" i="36" a="1"/>
  <c r="AT107" i="36" s="1"/>
  <c r="AG107" i="36" a="1"/>
  <c r="AG107" i="36" s="1"/>
  <c r="AN107" i="36" a="1"/>
  <c r="AN107" i="36" s="1"/>
  <c r="AJ107" i="36" a="1"/>
  <c r="AJ107" i="36" s="1"/>
  <c r="AP107" i="36" a="1"/>
  <c r="AP107" i="36" s="1"/>
  <c r="BK107" i="36" s="1"/>
  <c r="AY107" i="36" a="1"/>
  <c r="AY107" i="36" s="1"/>
  <c r="BP107" i="36" s="1"/>
  <c r="P101" i="35"/>
  <c r="N101" i="35"/>
  <c r="Q101" i="35"/>
  <c r="V106" i="36"/>
  <c r="AA106" i="36"/>
  <c r="Y106" i="36"/>
  <c r="AB106" i="36" s="1"/>
  <c r="G91" i="34"/>
  <c r="I67" i="29"/>
  <c r="H67" i="29"/>
  <c r="F67" i="29"/>
  <c r="T67" i="29"/>
  <c r="R68" i="29" s="1"/>
  <c r="S68" i="29" s="1"/>
  <c r="BF107" i="36" l="1"/>
  <c r="BG107" i="36" s="1"/>
  <c r="BJ107" i="36"/>
  <c r="BM107" i="36"/>
  <c r="BN107" i="36" s="1"/>
  <c r="G108" i="36"/>
  <c r="O108" i="36" s="1"/>
  <c r="H108" i="36"/>
  <c r="E109" i="36" s="1" a="1"/>
  <c r="E109" i="36" s="1"/>
  <c r="F109" i="36" s="1" a="1"/>
  <c r="F109" i="36" s="1"/>
  <c r="BL107" i="36"/>
  <c r="BO107" i="36"/>
  <c r="I91" i="34"/>
  <c r="F91" i="34"/>
  <c r="H91" i="34"/>
  <c r="T91" i="34"/>
  <c r="R92" i="34" s="1"/>
  <c r="S92" i="34" s="1"/>
  <c r="G68" i="29"/>
  <c r="Z107" i="36" l="1"/>
  <c r="X107" i="36" s="1"/>
  <c r="M109" i="36"/>
  <c r="I109" i="36" s="1"/>
  <c r="H102" i="35"/>
  <c r="E103" i="35" s="1" a="1"/>
  <c r="E103" i="35" s="1"/>
  <c r="F103" i="35" s="1" a="1"/>
  <c r="F103" i="35" s="1"/>
  <c r="Q108" i="36"/>
  <c r="T108" i="36"/>
  <c r="P108" i="36"/>
  <c r="N108" i="36"/>
  <c r="W107" i="36"/>
  <c r="V107" i="36" s="1"/>
  <c r="AA107" i="36"/>
  <c r="Y107" i="36"/>
  <c r="G102" i="35"/>
  <c r="O102" i="35" s="1"/>
  <c r="G92" i="34"/>
  <c r="I68" i="29"/>
  <c r="H68" i="29"/>
  <c r="F68" i="29"/>
  <c r="T68" i="29"/>
  <c r="R69" i="29" s="1"/>
  <c r="S69" i="29" s="1"/>
  <c r="AB107" i="36" l="1"/>
  <c r="M103" i="35"/>
  <c r="I103" i="35" s="1"/>
  <c r="Q102" i="35"/>
  <c r="P102" i="35"/>
  <c r="N102" i="35"/>
  <c r="AC108" i="36"/>
  <c r="AD108" i="36" s="1"/>
  <c r="AE108" i="36" s="1"/>
  <c r="AF108" i="36" s="1"/>
  <c r="AH108" i="36" s="1" a="1"/>
  <c r="AH108" i="36" s="1"/>
  <c r="AR108" i="36" a="1"/>
  <c r="AR108" i="36" s="1"/>
  <c r="AJ108" i="36" a="1"/>
  <c r="AJ108" i="36" s="1"/>
  <c r="S108" i="36"/>
  <c r="AL108" i="36" a="1"/>
  <c r="AL108" i="36" s="1"/>
  <c r="BI108" i="36" s="1"/>
  <c r="AU108" i="36" a="1"/>
  <c r="AU108" i="36" s="1"/>
  <c r="AM108" i="36" a="1"/>
  <c r="AM108" i="36" s="1"/>
  <c r="AP108" i="36" a="1"/>
  <c r="AP108" i="36" s="1"/>
  <c r="BK108" i="36" s="1"/>
  <c r="AZ108" i="36" a="1"/>
  <c r="AZ108" i="36" s="1"/>
  <c r="BQ108" i="36" s="1"/>
  <c r="BA108" i="36" a="1"/>
  <c r="BA108" i="36" s="1"/>
  <c r="BR108" i="36" s="1"/>
  <c r="AX108" i="36" a="1"/>
  <c r="AX108" i="36" s="1"/>
  <c r="AW108" i="36" a="1"/>
  <c r="AW108" i="36" s="1"/>
  <c r="BC108" i="36" a="1"/>
  <c r="BC108" i="36" s="1"/>
  <c r="BT108" i="36" s="1"/>
  <c r="BE108" i="36" a="1"/>
  <c r="BE108" i="36" s="1"/>
  <c r="BB108" i="36" a="1"/>
  <c r="BB108" i="36" s="1"/>
  <c r="BS108" i="36" s="1"/>
  <c r="AV108" i="36" a="1"/>
  <c r="AV108" i="36" s="1"/>
  <c r="AT108" i="36" a="1"/>
  <c r="AT108" i="36" s="1"/>
  <c r="AG108" i="36" a="1"/>
  <c r="AG108" i="36" s="1"/>
  <c r="BF108" i="36" s="1"/>
  <c r="AY108" i="36" a="1"/>
  <c r="AY108" i="36" s="1"/>
  <c r="BP108" i="36" s="1"/>
  <c r="AI108" i="36" a="1"/>
  <c r="AI108" i="36" s="1"/>
  <c r="AO108" i="36" a="1"/>
  <c r="AO108" i="36" s="1"/>
  <c r="AK108" i="36" a="1"/>
  <c r="AK108" i="36" s="1"/>
  <c r="BH108" i="36" s="1"/>
  <c r="AQ108" i="36" a="1"/>
  <c r="AQ108" i="36" s="1"/>
  <c r="BL108" i="36" s="1"/>
  <c r="AN108" i="36" a="1"/>
  <c r="AN108" i="36" s="1"/>
  <c r="BD108" i="36" a="1"/>
  <c r="BD108" i="36" s="1"/>
  <c r="BU108" i="36" s="1"/>
  <c r="AS108" i="36" a="1"/>
  <c r="AS108" i="36" s="1"/>
  <c r="G109" i="36"/>
  <c r="O109" i="36" s="1"/>
  <c r="F92" i="34"/>
  <c r="I92" i="34"/>
  <c r="H92" i="34"/>
  <c r="T92" i="34"/>
  <c r="R93" i="34" s="1"/>
  <c r="S93" i="34" s="1"/>
  <c r="G69" i="29"/>
  <c r="BM108" i="36" l="1"/>
  <c r="BN108" i="36" s="1"/>
  <c r="BO108" i="36"/>
  <c r="BJ108" i="36"/>
  <c r="BG108" i="36"/>
  <c r="H109" i="36"/>
  <c r="E110" i="36" s="1" a="1"/>
  <c r="E110" i="36" s="1"/>
  <c r="F110" i="36" s="1" a="1"/>
  <c r="F110" i="36" s="1"/>
  <c r="N109" i="36"/>
  <c r="P109" i="36"/>
  <c r="T109" i="36"/>
  <c r="Q109" i="36"/>
  <c r="G103" i="35"/>
  <c r="O103" i="35" s="1"/>
  <c r="G93" i="34"/>
  <c r="I69" i="29"/>
  <c r="H69" i="29"/>
  <c r="F69" i="29"/>
  <c r="T69" i="29"/>
  <c r="R70" i="29" s="1"/>
  <c r="S70" i="29" s="1"/>
  <c r="W108" i="36" l="1"/>
  <c r="Z108" i="36"/>
  <c r="X108" i="36" s="1"/>
  <c r="M110" i="36"/>
  <c r="I110" i="36" s="1"/>
  <c r="Q103" i="35"/>
  <c r="N103" i="35"/>
  <c r="P103" i="35"/>
  <c r="H110" i="36"/>
  <c r="E111" i="36" s="1" a="1"/>
  <c r="E111" i="36" s="1"/>
  <c r="F111" i="36" s="1" a="1"/>
  <c r="F111" i="36" s="1"/>
  <c r="G110" i="36"/>
  <c r="O110" i="36" s="1"/>
  <c r="H103" i="35"/>
  <c r="E104" i="35" s="1" a="1"/>
  <c r="E104" i="35" s="1"/>
  <c r="F104" i="35" s="1" a="1"/>
  <c r="F104" i="35" s="1"/>
  <c r="AU109" i="36" a="1"/>
  <c r="AU109" i="36" s="1"/>
  <c r="AC109" i="36"/>
  <c r="AD109" i="36" s="1"/>
  <c r="AE109" i="36" s="1"/>
  <c r="AF109" i="36" s="1"/>
  <c r="BE109" i="36" s="1" a="1"/>
  <c r="BE109" i="36" s="1"/>
  <c r="S109" i="36"/>
  <c r="AP109" i="36" a="1"/>
  <c r="AP109" i="36" s="1"/>
  <c r="BK109" i="36" s="1"/>
  <c r="AG109" i="36" a="1"/>
  <c r="AG109" i="36" s="1"/>
  <c r="BB109" i="36" a="1"/>
  <c r="BB109" i="36" s="1"/>
  <c r="BS109" i="36" s="1"/>
  <c r="AR109" i="36" a="1"/>
  <c r="AR109" i="36" s="1"/>
  <c r="AX109" i="36" a="1"/>
  <c r="AX109" i="36" s="1"/>
  <c r="BA109" i="36" a="1"/>
  <c r="BA109" i="36" s="1"/>
  <c r="BR109" i="36" s="1"/>
  <c r="AK109" i="36" a="1"/>
  <c r="AK109" i="36" s="1"/>
  <c r="BH109" i="36" s="1"/>
  <c r="BC109" i="36" a="1"/>
  <c r="BC109" i="36" s="1"/>
  <c r="BT109" i="36" s="1"/>
  <c r="AN109" i="36" a="1"/>
  <c r="AN109" i="36" s="1"/>
  <c r="AH109" i="36" a="1"/>
  <c r="AH109" i="36" s="1"/>
  <c r="AL109" i="36" a="1"/>
  <c r="AL109" i="36" s="1"/>
  <c r="BI109" i="36" s="1"/>
  <c r="AO109" i="36" a="1"/>
  <c r="AO109" i="36" s="1"/>
  <c r="AM109" i="36" a="1"/>
  <c r="AM109" i="36" s="1"/>
  <c r="AT109" i="36" a="1"/>
  <c r="AT109" i="36" s="1"/>
  <c r="AW109" i="36" a="1"/>
  <c r="AW109" i="36" s="1"/>
  <c r="BO109" i="36" s="1"/>
  <c r="AI109" i="36" a="1"/>
  <c r="AI109" i="36" s="1"/>
  <c r="AS109" i="36" a="1"/>
  <c r="AS109" i="36" s="1"/>
  <c r="AQ109" i="36" a="1"/>
  <c r="AQ109" i="36" s="1"/>
  <c r="BL109" i="36" s="1"/>
  <c r="BD109" i="36" a="1"/>
  <c r="BD109" i="36" s="1"/>
  <c r="BU109" i="36" s="1"/>
  <c r="AJ109" i="36" a="1"/>
  <c r="AJ109" i="36" s="1"/>
  <c r="AV109" i="36" a="1"/>
  <c r="AV109" i="36" s="1"/>
  <c r="AY109" i="36" a="1"/>
  <c r="AY109" i="36" s="1"/>
  <c r="BP109" i="36" s="1"/>
  <c r="AZ109" i="36" a="1"/>
  <c r="AZ109" i="36" s="1"/>
  <c r="BQ109" i="36" s="1"/>
  <c r="V108" i="36"/>
  <c r="AA108" i="36"/>
  <c r="Y108" i="36"/>
  <c r="AB108" i="36" s="1"/>
  <c r="I93" i="34"/>
  <c r="H93" i="34"/>
  <c r="F93" i="34"/>
  <c r="T93" i="34"/>
  <c r="R94" i="34" s="1"/>
  <c r="S94" i="34" s="1"/>
  <c r="G70" i="29"/>
  <c r="BJ109" i="36" l="1"/>
  <c r="BM109" i="36"/>
  <c r="BN109" i="36" s="1"/>
  <c r="M104" i="35"/>
  <c r="I104" i="35" s="1"/>
  <c r="M111" i="36"/>
  <c r="I111" i="36" s="1"/>
  <c r="BF109" i="36"/>
  <c r="Z109" i="36" s="1"/>
  <c r="X109" i="36" s="1"/>
  <c r="H104" i="35"/>
  <c r="E105" i="35" s="1" a="1"/>
  <c r="E105" i="35" s="1"/>
  <c r="F105" i="35" s="1" a="1"/>
  <c r="F105" i="35" s="1"/>
  <c r="Q110" i="36"/>
  <c r="N110" i="36"/>
  <c r="P110" i="36"/>
  <c r="T110" i="36"/>
  <c r="G111" i="36"/>
  <c r="O111" i="36" s="1"/>
  <c r="G94" i="34"/>
  <c r="I70" i="29"/>
  <c r="H70" i="29"/>
  <c r="F70" i="29"/>
  <c r="T70" i="29"/>
  <c r="R71" i="29" s="1"/>
  <c r="S71" i="29" s="1"/>
  <c r="G104" i="35" l="1"/>
  <c r="O104" i="35" s="1"/>
  <c r="W109" i="36"/>
  <c r="BG109" i="36"/>
  <c r="M105" i="35"/>
  <c r="I105" i="35" s="1"/>
  <c r="AC110" i="36"/>
  <c r="AD110" i="36" s="1"/>
  <c r="AE110" i="36" s="1"/>
  <c r="AF110" i="36" s="1"/>
  <c r="AI110" i="36" s="1" a="1"/>
  <c r="AI110" i="36" s="1"/>
  <c r="AL110" i="36" a="1"/>
  <c r="AL110" i="36" s="1"/>
  <c r="BI110" i="36" s="1"/>
  <c r="S110" i="36"/>
  <c r="AT110" i="36" a="1"/>
  <c r="AT110" i="36" s="1"/>
  <c r="AV110" i="36" a="1"/>
  <c r="AV110" i="36" s="1"/>
  <c r="AG110" i="36" a="1"/>
  <c r="AG110" i="36" s="1"/>
  <c r="AX110" i="36" a="1"/>
  <c r="AX110" i="36" s="1"/>
  <c r="AS110" i="36" a="1"/>
  <c r="AS110" i="36" s="1"/>
  <c r="AJ110" i="36" a="1"/>
  <c r="AJ110" i="36" s="1"/>
  <c r="AQ110" i="36" a="1"/>
  <c r="AQ110" i="36" s="1"/>
  <c r="BB110" i="36" a="1"/>
  <c r="BB110" i="36" s="1"/>
  <c r="BS110" i="36" s="1"/>
  <c r="AU110" i="36" a="1"/>
  <c r="AU110" i="36" s="1"/>
  <c r="AM110" i="36" a="1"/>
  <c r="AM110" i="36" s="1"/>
  <c r="AR110" i="36" a="1"/>
  <c r="AR110" i="36" s="1"/>
  <c r="AW110" i="36" a="1"/>
  <c r="AW110" i="36" s="1"/>
  <c r="AZ110" i="36" a="1"/>
  <c r="AZ110" i="36" s="1"/>
  <c r="BQ110" i="36" s="1"/>
  <c r="AY110" i="36" a="1"/>
  <c r="AY110" i="36" s="1"/>
  <c r="BP110" i="36" s="1"/>
  <c r="AO110" i="36" a="1"/>
  <c r="AO110" i="36" s="1"/>
  <c r="AH110" i="36" a="1"/>
  <c r="AH110" i="36" s="1"/>
  <c r="BC110" i="36" a="1"/>
  <c r="BC110" i="36" s="1"/>
  <c r="BT110" i="36" s="1"/>
  <c r="AN110" i="36" a="1"/>
  <c r="AN110" i="36" s="1"/>
  <c r="AP110" i="36" a="1"/>
  <c r="AP110" i="36" s="1"/>
  <c r="BK110" i="36" s="1"/>
  <c r="BD110" i="36" a="1"/>
  <c r="BD110" i="36" s="1"/>
  <c r="BA110" i="36" a="1"/>
  <c r="BA110" i="36" s="1"/>
  <c r="BR110" i="36" s="1"/>
  <c r="AK110" i="36" a="1"/>
  <c r="AK110" i="36" s="1"/>
  <c r="BH110" i="36" s="1"/>
  <c r="BE110" i="36" a="1"/>
  <c r="BE110" i="36" s="1"/>
  <c r="N104" i="35"/>
  <c r="Q104" i="35"/>
  <c r="P104" i="35"/>
  <c r="N111" i="36"/>
  <c r="P111" i="36"/>
  <c r="T111" i="36"/>
  <c r="Q111" i="36"/>
  <c r="V109" i="36"/>
  <c r="H111" i="36"/>
  <c r="E112" i="36" s="1" a="1"/>
  <c r="E112" i="36" s="1"/>
  <c r="F112" i="36" s="1" a="1"/>
  <c r="F112" i="36" s="1"/>
  <c r="G105" i="35"/>
  <c r="O105" i="35" s="1"/>
  <c r="H105" i="35"/>
  <c r="E106" i="35" s="1" a="1"/>
  <c r="E106" i="35" s="1"/>
  <c r="F106" i="35" s="1" a="1"/>
  <c r="F106" i="35" s="1"/>
  <c r="Y109" i="36"/>
  <c r="AB109" i="36" s="1"/>
  <c r="AA109" i="36"/>
  <c r="T94" i="34"/>
  <c r="R95" i="34" s="1"/>
  <c r="I94" i="34"/>
  <c r="F94" i="34"/>
  <c r="H94" i="34"/>
  <c r="G71" i="29"/>
  <c r="BO110" i="36" l="1"/>
  <c r="BF110" i="36"/>
  <c r="BU110" i="36"/>
  <c r="M112" i="36"/>
  <c r="I112" i="36" s="1"/>
  <c r="BJ110" i="36"/>
  <c r="S95" i="34"/>
  <c r="G95" i="34" s="1"/>
  <c r="BL110" i="36"/>
  <c r="BM110" i="36"/>
  <c r="BN110" i="36" s="1"/>
  <c r="M106" i="35"/>
  <c r="I106" i="35" s="1"/>
  <c r="BG110" i="36"/>
  <c r="S111" i="36"/>
  <c r="AC111" i="36"/>
  <c r="AD111" i="36" s="1"/>
  <c r="AE111" i="36" s="1"/>
  <c r="AF111" i="36" s="1"/>
  <c r="AP111" i="36" s="1" a="1"/>
  <c r="AP111" i="36" s="1"/>
  <c r="BK111" i="36" s="1"/>
  <c r="AW111" i="36" a="1"/>
  <c r="AW111" i="36" s="1"/>
  <c r="AN111" i="36" a="1"/>
  <c r="AN111" i="36" s="1"/>
  <c r="AG111" i="36" a="1"/>
  <c r="AG111" i="36" s="1"/>
  <c r="AX111" i="36" a="1"/>
  <c r="AX111" i="36" s="1"/>
  <c r="AU111" i="36" a="1"/>
  <c r="AU111" i="36" s="1"/>
  <c r="AL111" i="36" a="1"/>
  <c r="AL111" i="36" s="1"/>
  <c r="BI111" i="36" s="1"/>
  <c r="AO111" i="36" a="1"/>
  <c r="AO111" i="36" s="1"/>
  <c r="BD111" i="36" a="1"/>
  <c r="BD111" i="36" s="1"/>
  <c r="AZ111" i="36" a="1"/>
  <c r="AZ111" i="36" s="1"/>
  <c r="BQ111" i="36" s="1"/>
  <c r="AH111" i="36" a="1"/>
  <c r="AH111" i="36" s="1"/>
  <c r="BB111" i="36" a="1"/>
  <c r="BB111" i="36" s="1"/>
  <c r="BS111" i="36" s="1"/>
  <c r="AR111" i="36" a="1"/>
  <c r="AR111" i="36" s="1"/>
  <c r="AY111" i="36" a="1"/>
  <c r="AY111" i="36" s="1"/>
  <c r="BP111" i="36" s="1"/>
  <c r="BC111" i="36" a="1"/>
  <c r="BC111" i="36" s="1"/>
  <c r="BT111" i="36" s="1"/>
  <c r="AK111" i="36" a="1"/>
  <c r="AK111" i="36" s="1"/>
  <c r="BH111" i="36" s="1"/>
  <c r="AQ111" i="36" a="1"/>
  <c r="AQ111" i="36" s="1"/>
  <c r="BL111" i="36" s="1"/>
  <c r="AJ111" i="36" a="1"/>
  <c r="AJ111" i="36" s="1"/>
  <c r="AM111" i="36" a="1"/>
  <c r="AM111" i="36" s="1"/>
  <c r="BJ111" i="36" s="1"/>
  <c r="AT111" i="36" a="1"/>
  <c r="AT111" i="36" s="1"/>
  <c r="BE111" i="36" a="1"/>
  <c r="BE111" i="36" s="1"/>
  <c r="BU111" i="36" s="1"/>
  <c r="AS111" i="36" a="1"/>
  <c r="AS111" i="36" s="1"/>
  <c r="AI111" i="36" a="1"/>
  <c r="AI111" i="36" s="1"/>
  <c r="AV111" i="36" a="1"/>
  <c r="AV111" i="36" s="1"/>
  <c r="BA111" i="36" a="1"/>
  <c r="BA111" i="36" s="1"/>
  <c r="BR111" i="36" s="1"/>
  <c r="P105" i="35"/>
  <c r="Q105" i="35"/>
  <c r="N105" i="35"/>
  <c r="G106" i="35"/>
  <c r="O106" i="35" s="1"/>
  <c r="H106" i="35"/>
  <c r="E107" i="35" s="1" a="1"/>
  <c r="E107" i="35" s="1"/>
  <c r="F107" i="35" s="1" a="1"/>
  <c r="F107" i="35" s="1"/>
  <c r="T95" i="34"/>
  <c r="R96" i="34" s="1"/>
  <c r="T71" i="29"/>
  <c r="R72" i="29" s="1"/>
  <c r="I71" i="29"/>
  <c r="H71" i="29"/>
  <c r="F71" i="29"/>
  <c r="W110" i="36" l="1"/>
  <c r="V110" i="36" s="1"/>
  <c r="Z110" i="36"/>
  <c r="X110" i="36" s="1"/>
  <c r="BM111" i="36"/>
  <c r="BN111" i="36" s="1"/>
  <c r="I95" i="34"/>
  <c r="F95" i="34"/>
  <c r="H95" i="34"/>
  <c r="S96" i="34"/>
  <c r="G96" i="34" s="1"/>
  <c r="S72" i="29"/>
  <c r="G72" i="29" s="1"/>
  <c r="M107" i="35"/>
  <c r="I107" i="35" s="1"/>
  <c r="BO111" i="36"/>
  <c r="BF111" i="36"/>
  <c r="N106" i="35"/>
  <c r="P106" i="35"/>
  <c r="Q106" i="35"/>
  <c r="H112" i="36"/>
  <c r="E113" i="36" s="1" a="1"/>
  <c r="E113" i="36" s="1"/>
  <c r="F113" i="36" s="1" a="1"/>
  <c r="F113" i="36" s="1"/>
  <c r="Y110" i="36"/>
  <c r="AB110" i="36" s="1"/>
  <c r="AA110" i="36"/>
  <c r="I72" i="29" l="1"/>
  <c r="F72" i="29"/>
  <c r="H72" i="29"/>
  <c r="I96" i="34"/>
  <c r="F96" i="34"/>
  <c r="H96" i="34"/>
  <c r="T72" i="29"/>
  <c r="R73" i="29" s="1"/>
  <c r="S73" i="29" s="1"/>
  <c r="G73" i="29" s="1"/>
  <c r="M113" i="36"/>
  <c r="I113" i="36" s="1"/>
  <c r="T96" i="34"/>
  <c r="R97" i="34" s="1"/>
  <c r="S97" i="34" s="1"/>
  <c r="G97" i="34" s="1"/>
  <c r="G112" i="36"/>
  <c r="O112" i="36" s="1"/>
  <c r="W111" i="36"/>
  <c r="V111" i="36" s="1"/>
  <c r="BG111" i="36"/>
  <c r="G113" i="36"/>
  <c r="O113" i="36" s="1"/>
  <c r="Z111" i="36"/>
  <c r="X111" i="36" s="1"/>
  <c r="H113" i="36" l="1"/>
  <c r="E114" i="36" s="1" a="1"/>
  <c r="E114" i="36" s="1"/>
  <c r="F114" i="36" s="1" a="1"/>
  <c r="F114" i="36" s="1"/>
  <c r="M114" i="36" s="1"/>
  <c r="G107" i="35"/>
  <c r="O107" i="35" s="1"/>
  <c r="H107" i="35"/>
  <c r="E108" i="35" s="1" a="1"/>
  <c r="E108" i="35" s="1"/>
  <c r="F108" i="35" s="1" a="1"/>
  <c r="F108" i="35" s="1"/>
  <c r="AA111" i="36"/>
  <c r="Y111" i="36"/>
  <c r="AB111" i="36" s="1"/>
  <c r="P112" i="36"/>
  <c r="T112" i="36"/>
  <c r="N112" i="36"/>
  <c r="Q112" i="36"/>
  <c r="T113" i="36"/>
  <c r="Q113" i="36"/>
  <c r="P113" i="36"/>
  <c r="N113" i="36"/>
  <c r="T97" i="34"/>
  <c r="R98" i="34" s="1"/>
  <c r="S98" i="34" s="1"/>
  <c r="F97" i="34"/>
  <c r="I97" i="34"/>
  <c r="H97" i="34"/>
  <c r="T73" i="29"/>
  <c r="R74" i="29" s="1"/>
  <c r="F73" i="29"/>
  <c r="I73" i="29"/>
  <c r="H73" i="29"/>
  <c r="I114" i="36" l="1"/>
  <c r="H114" i="36"/>
  <c r="E115" i="36" s="1" a="1"/>
  <c r="E115" i="36" s="1"/>
  <c r="F115" i="36" s="1" a="1"/>
  <c r="F115" i="36" s="1"/>
  <c r="M115" i="36" s="1"/>
  <c r="I115" i="36" s="1"/>
  <c r="G114" i="36"/>
  <c r="O114" i="36" s="1"/>
  <c r="S74" i="29"/>
  <c r="G74" i="29" s="1"/>
  <c r="M108" i="35"/>
  <c r="I108" i="35" s="1"/>
  <c r="AC112" i="36"/>
  <c r="AD112" i="36" s="1"/>
  <c r="AE112" i="36" s="1"/>
  <c r="AF112" i="36" s="1"/>
  <c r="AI112" i="36" s="1" a="1"/>
  <c r="AI112" i="36" s="1"/>
  <c r="S112" i="36"/>
  <c r="AQ112" i="36" a="1"/>
  <c r="AQ112" i="36" s="1"/>
  <c r="AO112" i="36" a="1"/>
  <c r="AO112" i="36" s="1"/>
  <c r="AL112" i="36" a="1"/>
  <c r="AL112" i="36" s="1"/>
  <c r="BI112" i="36" s="1"/>
  <c r="AG112" i="36" a="1"/>
  <c r="AG112" i="36" s="1"/>
  <c r="AN112" i="36" a="1"/>
  <c r="AN112" i="36" s="1"/>
  <c r="AT112" i="36" a="1"/>
  <c r="AT112" i="36" s="1"/>
  <c r="AZ112" i="36" a="1"/>
  <c r="AZ112" i="36" s="1"/>
  <c r="BQ112" i="36" s="1"/>
  <c r="BB112" i="36" a="1"/>
  <c r="BB112" i="36" s="1"/>
  <c r="BS112" i="36" s="1"/>
  <c r="BE112" i="36" a="1"/>
  <c r="BE112" i="36" s="1"/>
  <c r="AY112" i="36" a="1"/>
  <c r="AY112" i="36" s="1"/>
  <c r="BP112" i="36" s="1"/>
  <c r="AX112" i="36" a="1"/>
  <c r="AX112" i="36" s="1"/>
  <c r="AV112" i="36" a="1"/>
  <c r="AV112" i="36" s="1"/>
  <c r="BC112" i="36" a="1"/>
  <c r="BC112" i="36" s="1"/>
  <c r="BT112" i="36" s="1"/>
  <c r="BA112" i="36" a="1"/>
  <c r="BA112" i="36" s="1"/>
  <c r="BR112" i="36" s="1"/>
  <c r="AJ112" i="36" a="1"/>
  <c r="AJ112" i="36" s="1"/>
  <c r="AH112" i="36" a="1"/>
  <c r="AH112" i="36" s="1"/>
  <c r="BD112" i="36" a="1"/>
  <c r="BD112" i="36" s="1"/>
  <c r="BU112" i="36" s="1"/>
  <c r="AW112" i="36" a="1"/>
  <c r="AW112" i="36" s="1"/>
  <c r="AU112" i="36" a="1"/>
  <c r="AU112" i="36" s="1"/>
  <c r="AK112" i="36" a="1"/>
  <c r="AK112" i="36" s="1"/>
  <c r="BH112" i="36" s="1"/>
  <c r="AM112" i="36" a="1"/>
  <c r="AM112" i="36" s="1"/>
  <c r="BJ112" i="36" s="1"/>
  <c r="AS112" i="36" a="1"/>
  <c r="AS112" i="36" s="1"/>
  <c r="AR112" i="36" a="1"/>
  <c r="AR112" i="36" s="1"/>
  <c r="AP112" i="36" a="1"/>
  <c r="AP112" i="36" s="1"/>
  <c r="BK112" i="36" s="1"/>
  <c r="AZ113" i="36" a="1"/>
  <c r="AZ113" i="36" s="1"/>
  <c r="BQ113" i="36" s="1"/>
  <c r="AP113" i="36" a="1"/>
  <c r="AP113" i="36" s="1"/>
  <c r="BK113" i="36" s="1"/>
  <c r="AC113" i="36"/>
  <c r="AD113" i="36" s="1"/>
  <c r="AE113" i="36" s="1"/>
  <c r="AF113" i="36" s="1"/>
  <c r="AO113" i="36" s="1" a="1"/>
  <c r="AO113" i="36" s="1"/>
  <c r="S113" i="36"/>
  <c r="AK113" i="36" a="1"/>
  <c r="AK113" i="36" s="1"/>
  <c r="BH113" i="36" s="1"/>
  <c r="BE113" i="36" a="1"/>
  <c r="BE113" i="36" s="1"/>
  <c r="BB113" i="36" a="1"/>
  <c r="BB113" i="36" s="1"/>
  <c r="BS113" i="36" s="1"/>
  <c r="AX113" i="36" a="1"/>
  <c r="AX113" i="36" s="1"/>
  <c r="AT113" i="36" a="1"/>
  <c r="AT113" i="36" s="1"/>
  <c r="BA113" i="36" a="1"/>
  <c r="BA113" i="36" s="1"/>
  <c r="BR113" i="36" s="1"/>
  <c r="BC113" i="36" a="1"/>
  <c r="BC113" i="36" s="1"/>
  <c r="BT113" i="36" s="1"/>
  <c r="AN113" i="36" a="1"/>
  <c r="AN113" i="36" s="1"/>
  <c r="BJ113" i="36" s="1"/>
  <c r="AV113" i="36" a="1"/>
  <c r="AV113" i="36" s="1"/>
  <c r="AS113" i="36" a="1"/>
  <c r="AS113" i="36" s="1"/>
  <c r="AW113" i="36" a="1"/>
  <c r="AW113" i="36" s="1"/>
  <c r="AH113" i="36" a="1"/>
  <c r="AH113" i="36" s="1"/>
  <c r="AJ113" i="36" a="1"/>
  <c r="AJ113" i="36" s="1"/>
  <c r="AY113" i="36" a="1"/>
  <c r="AY113" i="36" s="1"/>
  <c r="BP113" i="36" s="1"/>
  <c r="AU113" i="36" a="1"/>
  <c r="AU113" i="36" s="1"/>
  <c r="AM113" i="36" a="1"/>
  <c r="AM113" i="36" s="1"/>
  <c r="BD113" i="36" a="1"/>
  <c r="BD113" i="36" s="1"/>
  <c r="AG113" i="36" a="1"/>
  <c r="AG113" i="36" s="1"/>
  <c r="AQ113" i="36" a="1"/>
  <c r="AQ113" i="36" s="1"/>
  <c r="AL113" i="36" a="1"/>
  <c r="AL113" i="36" s="1"/>
  <c r="BI113" i="36" s="1"/>
  <c r="AI113" i="36" a="1"/>
  <c r="AI113" i="36" s="1"/>
  <c r="BF113" i="36" s="1"/>
  <c r="AR113" i="36" a="1"/>
  <c r="AR113" i="36" s="1"/>
  <c r="G108" i="35"/>
  <c r="O108" i="35" s="1"/>
  <c r="N114" i="36"/>
  <c r="Q114" i="36"/>
  <c r="P114" i="36"/>
  <c r="T114" i="36"/>
  <c r="Q107" i="35"/>
  <c r="N107" i="35"/>
  <c r="P107" i="35"/>
  <c r="G98" i="34"/>
  <c r="T74" i="29"/>
  <c r="R75" i="29" s="1"/>
  <c r="S75" i="29" s="1"/>
  <c r="BM113" i="36" l="1"/>
  <c r="BM112" i="36"/>
  <c r="BN112" i="36" s="1"/>
  <c r="I74" i="29"/>
  <c r="H74" i="29"/>
  <c r="F74" i="29"/>
  <c r="BO113" i="36"/>
  <c r="BN113" i="36"/>
  <c r="BF112" i="36"/>
  <c r="BL112" i="36"/>
  <c r="BL113" i="36"/>
  <c r="BU113" i="36"/>
  <c r="BO112" i="36"/>
  <c r="Q108" i="35"/>
  <c r="N108" i="35"/>
  <c r="P108" i="35"/>
  <c r="BG113" i="36"/>
  <c r="H108" i="35"/>
  <c r="E109" i="35" s="1" a="1"/>
  <c r="E109" i="35" s="1"/>
  <c r="F109" i="35" s="1" a="1"/>
  <c r="F109" i="35" s="1"/>
  <c r="S114" i="36"/>
  <c r="AC114" i="36"/>
  <c r="AD114" i="36" s="1"/>
  <c r="AE114" i="36" s="1"/>
  <c r="AF114" i="36" s="1"/>
  <c r="BC114" i="36" s="1" a="1"/>
  <c r="BC114" i="36" s="1"/>
  <c r="BT114" i="36" s="1"/>
  <c r="AQ114" i="36" a="1"/>
  <c r="AQ114" i="36" s="1"/>
  <c r="AT114" i="36" a="1"/>
  <c r="AT114" i="36" s="1"/>
  <c r="AJ114" i="36" a="1"/>
  <c r="AJ114" i="36" s="1"/>
  <c r="AH114" i="36" a="1"/>
  <c r="AH114" i="36" s="1"/>
  <c r="AG114" i="36" a="1"/>
  <c r="AG114" i="36" s="1"/>
  <c r="AR114" i="36" a="1"/>
  <c r="AR114" i="36" s="1"/>
  <c r="AM114" i="36" a="1"/>
  <c r="AM114" i="36" s="1"/>
  <c r="BE114" i="36" a="1"/>
  <c r="BE114" i="36" s="1"/>
  <c r="AX114" i="36" a="1"/>
  <c r="AX114" i="36" s="1"/>
  <c r="BD114" i="36" a="1"/>
  <c r="BD114" i="36" s="1"/>
  <c r="BA114" i="36" a="1"/>
  <c r="BA114" i="36" s="1"/>
  <c r="BR114" i="36" s="1"/>
  <c r="AP114" i="36" a="1"/>
  <c r="AP114" i="36" s="1"/>
  <c r="BK114" i="36" s="1"/>
  <c r="AY114" i="36" a="1"/>
  <c r="AY114" i="36" s="1"/>
  <c r="BP114" i="36" s="1"/>
  <c r="AZ114" i="36" a="1"/>
  <c r="AZ114" i="36" s="1"/>
  <c r="BQ114" i="36" s="1"/>
  <c r="BB114" i="36" a="1"/>
  <c r="BB114" i="36" s="1"/>
  <c r="BS114" i="36" s="1"/>
  <c r="AI114" i="36" a="1"/>
  <c r="AI114" i="36" s="1"/>
  <c r="BF114" i="36" s="1"/>
  <c r="AS114" i="36" a="1"/>
  <c r="AS114" i="36" s="1"/>
  <c r="AW114" i="36" a="1"/>
  <c r="AW114" i="36" s="1"/>
  <c r="AK114" i="36" a="1"/>
  <c r="AK114" i="36" s="1"/>
  <c r="BH114" i="36" s="1"/>
  <c r="AU114" i="36" a="1"/>
  <c r="AU114" i="36" s="1"/>
  <c r="AL114" i="36" a="1"/>
  <c r="AL114" i="36" s="1"/>
  <c r="BI114" i="36" s="1"/>
  <c r="AN114" i="36" a="1"/>
  <c r="AN114" i="36" s="1"/>
  <c r="AV114" i="36" a="1"/>
  <c r="AV114" i="36" s="1"/>
  <c r="AO114" i="36" a="1"/>
  <c r="AO114" i="36" s="1"/>
  <c r="G115" i="36"/>
  <c r="O115" i="36" s="1"/>
  <c r="H115" i="36"/>
  <c r="E116" i="36" s="1" a="1"/>
  <c r="E116" i="36" s="1"/>
  <c r="F116" i="36" s="1" a="1"/>
  <c r="F116" i="36" s="1"/>
  <c r="T98" i="34"/>
  <c r="R99" i="34" s="1"/>
  <c r="H98" i="34"/>
  <c r="F98" i="34"/>
  <c r="I98" i="34"/>
  <c r="G75" i="29"/>
  <c r="W112" i="36" l="1"/>
  <c r="BL114" i="36"/>
  <c r="BG112" i="36"/>
  <c r="Y112" i="36" s="1"/>
  <c r="AB112" i="36" s="1"/>
  <c r="Z112" i="36"/>
  <c r="X112" i="36" s="1"/>
  <c r="BU114" i="36"/>
  <c r="Z113" i="36"/>
  <c r="X113" i="36" s="1"/>
  <c r="BO114" i="36"/>
  <c r="BJ114" i="36"/>
  <c r="M109" i="35"/>
  <c r="I109" i="35" s="1"/>
  <c r="W113" i="36"/>
  <c r="V113" i="36" s="1"/>
  <c r="BM114" i="36"/>
  <c r="BN114" i="36" s="1"/>
  <c r="S99" i="34"/>
  <c r="G99" i="34" s="1"/>
  <c r="M116" i="36"/>
  <c r="I116" i="36" s="1"/>
  <c r="BG114" i="36"/>
  <c r="N115" i="36"/>
  <c r="P115" i="36"/>
  <c r="T115" i="36"/>
  <c r="Q115" i="36"/>
  <c r="Y113" i="36"/>
  <c r="AA113" i="36"/>
  <c r="AA112" i="36"/>
  <c r="V112" i="36"/>
  <c r="T75" i="29"/>
  <c r="R76" i="29" s="1"/>
  <c r="I75" i="29"/>
  <c r="H75" i="29"/>
  <c r="F75" i="29"/>
  <c r="Z114" i="36" l="1"/>
  <c r="X114" i="36" s="1"/>
  <c r="W114" i="36"/>
  <c r="V114" i="36" s="1"/>
  <c r="T99" i="34"/>
  <c r="R100" i="34" s="1"/>
  <c r="S100" i="34" s="1"/>
  <c r="I99" i="34"/>
  <c r="H99" i="34"/>
  <c r="F99" i="34"/>
  <c r="S76" i="29"/>
  <c r="G76" i="29" s="1"/>
  <c r="AB113" i="36"/>
  <c r="AX115" i="36" a="1"/>
  <c r="AX115" i="36" s="1"/>
  <c r="AV115" i="36" a="1"/>
  <c r="AV115" i="36" s="1"/>
  <c r="BA115" i="36" a="1"/>
  <c r="BA115" i="36" s="1"/>
  <c r="BR115" i="36" s="1"/>
  <c r="S115" i="36"/>
  <c r="AK115" i="36" a="1"/>
  <c r="AK115" i="36" s="1"/>
  <c r="BH115" i="36" s="1"/>
  <c r="AU115" i="36" a="1"/>
  <c r="AU115" i="36" s="1"/>
  <c r="AT115" i="36" a="1"/>
  <c r="AT115" i="36" s="1"/>
  <c r="AC115" i="36"/>
  <c r="AD115" i="36" s="1"/>
  <c r="AE115" i="36" s="1"/>
  <c r="AF115" i="36" s="1"/>
  <c r="AG115" i="36" s="1" a="1"/>
  <c r="AG115" i="36" s="1"/>
  <c r="AQ115" i="36" a="1"/>
  <c r="AQ115" i="36" s="1"/>
  <c r="AM115" i="36" a="1"/>
  <c r="AM115" i="36" s="1"/>
  <c r="AY115" i="36" a="1"/>
  <c r="AY115" i="36" s="1"/>
  <c r="BP115" i="36" s="1"/>
  <c r="BC115" i="36" a="1"/>
  <c r="BC115" i="36" s="1"/>
  <c r="BT115" i="36" s="1"/>
  <c r="AO115" i="36" a="1"/>
  <c r="AO115" i="36" s="1"/>
  <c r="AW115" i="36" a="1"/>
  <c r="AW115" i="36" s="1"/>
  <c r="BE115" i="36" a="1"/>
  <c r="BE115" i="36" s="1"/>
  <c r="AZ115" i="36" a="1"/>
  <c r="AZ115" i="36" s="1"/>
  <c r="BQ115" i="36" s="1"/>
  <c r="AR115" i="36" a="1"/>
  <c r="AR115" i="36" s="1"/>
  <c r="BL115" i="36" s="1"/>
  <c r="AH115" i="36" a="1"/>
  <c r="AH115" i="36" s="1"/>
  <c r="AN115" i="36" a="1"/>
  <c r="AN115" i="36" s="1"/>
  <c r="AI115" i="36" a="1"/>
  <c r="AI115" i="36" s="1"/>
  <c r="BD115" i="36" a="1"/>
  <c r="BD115" i="36" s="1"/>
  <c r="AL115" i="36" a="1"/>
  <c r="AL115" i="36" s="1"/>
  <c r="BI115" i="36" s="1"/>
  <c r="AJ115" i="36" a="1"/>
  <c r="AJ115" i="36" s="1"/>
  <c r="AS115" i="36" a="1"/>
  <c r="AS115" i="36" s="1"/>
  <c r="BM115" i="36" s="1"/>
  <c r="BN115" i="36" s="1"/>
  <c r="AP115" i="36" a="1"/>
  <c r="AP115" i="36" s="1"/>
  <c r="BK115" i="36" s="1"/>
  <c r="BB115" i="36" a="1"/>
  <c r="BB115" i="36" s="1"/>
  <c r="BS115" i="36" s="1"/>
  <c r="AA114" i="36"/>
  <c r="Y114" i="36"/>
  <c r="AB114" i="36" s="1"/>
  <c r="G100" i="34"/>
  <c r="T76" i="29"/>
  <c r="R77" i="29" s="1"/>
  <c r="S77" i="29" s="1"/>
  <c r="H76" i="29" l="1"/>
  <c r="I76" i="29"/>
  <c r="F76" i="29"/>
  <c r="BJ115" i="36"/>
  <c r="BF115" i="36"/>
  <c r="BG115" i="36" s="1"/>
  <c r="BU115" i="36"/>
  <c r="H116" i="36"/>
  <c r="E117" i="36" s="1" a="1"/>
  <c r="E117" i="36" s="1"/>
  <c r="F117" i="36" s="1" a="1"/>
  <c r="F117" i="36" s="1"/>
  <c r="BO115" i="36"/>
  <c r="G116" i="36"/>
  <c r="O116" i="36" s="1"/>
  <c r="G109" i="35"/>
  <c r="O109" i="35" s="1"/>
  <c r="H109" i="35"/>
  <c r="E110" i="35" s="1" a="1"/>
  <c r="E110" i="35" s="1"/>
  <c r="F110" i="35" s="1" a="1"/>
  <c r="F110" i="35" s="1"/>
  <c r="H100" i="34"/>
  <c r="I100" i="34"/>
  <c r="F100" i="34"/>
  <c r="T100" i="34"/>
  <c r="R101" i="34" s="1"/>
  <c r="S101" i="34" s="1"/>
  <c r="G77" i="29"/>
  <c r="Z115" i="36" l="1"/>
  <c r="X115" i="36" s="1"/>
  <c r="M110" i="35"/>
  <c r="I110" i="35" s="1"/>
  <c r="M117" i="36"/>
  <c r="I117" i="36" s="1"/>
  <c r="N109" i="35"/>
  <c r="Q109" i="35"/>
  <c r="P109" i="35"/>
  <c r="W115" i="36"/>
  <c r="Q116" i="36"/>
  <c r="P116" i="36"/>
  <c r="N116" i="36"/>
  <c r="T116" i="36"/>
  <c r="Y115" i="36"/>
  <c r="AA115" i="36"/>
  <c r="G101" i="34"/>
  <c r="T77" i="29"/>
  <c r="R78" i="29" s="1"/>
  <c r="I77" i="29"/>
  <c r="H77" i="29"/>
  <c r="F77" i="29"/>
  <c r="G117" i="36" l="1"/>
  <c r="O117" i="36" s="1"/>
  <c r="H117" i="36"/>
  <c r="E118" i="36" s="1" a="1"/>
  <c r="E118" i="36" s="1"/>
  <c r="F118" i="36" s="1" a="1"/>
  <c r="F118" i="36" s="1"/>
  <c r="M118" i="36" s="1"/>
  <c r="G110" i="35"/>
  <c r="O110" i="35" s="1"/>
  <c r="H110" i="35"/>
  <c r="E111" i="35" s="1" a="1"/>
  <c r="E111" i="35" s="1"/>
  <c r="F111" i="35" s="1" a="1"/>
  <c r="F111" i="35" s="1"/>
  <c r="M111" i="35" s="1"/>
  <c r="S78" i="29"/>
  <c r="G78" i="29" s="1"/>
  <c r="BC116" i="36" a="1"/>
  <c r="BC116" i="36" s="1"/>
  <c r="BT116" i="36" s="1"/>
  <c r="AC116" i="36"/>
  <c r="AD116" i="36" s="1"/>
  <c r="AE116" i="36" s="1"/>
  <c r="AF116" i="36" s="1"/>
  <c r="AP116" i="36" s="1" a="1"/>
  <c r="AP116" i="36" s="1"/>
  <c r="BK116" i="36" s="1"/>
  <c r="AQ116" i="36" a="1"/>
  <c r="AQ116" i="36" s="1"/>
  <c r="AN116" i="36" a="1"/>
  <c r="AN116" i="36" s="1"/>
  <c r="S116" i="36"/>
  <c r="AI116" i="36" a="1"/>
  <c r="AI116" i="36" s="1"/>
  <c r="AL116" i="36" a="1"/>
  <c r="AL116" i="36" s="1"/>
  <c r="BI116" i="36" s="1"/>
  <c r="AU116" i="36" a="1"/>
  <c r="AU116" i="36" s="1"/>
  <c r="BE116" i="36" a="1"/>
  <c r="BE116" i="36" s="1"/>
  <c r="BU116" i="36" s="1"/>
  <c r="AY116" i="36" a="1"/>
  <c r="AY116" i="36" s="1"/>
  <c r="BP116" i="36" s="1"/>
  <c r="AG116" i="36" a="1"/>
  <c r="AG116" i="36" s="1"/>
  <c r="AM116" i="36" a="1"/>
  <c r="AM116" i="36" s="1"/>
  <c r="BD116" i="36" a="1"/>
  <c r="BD116" i="36" s="1"/>
  <c r="AZ116" i="36" a="1"/>
  <c r="AZ116" i="36" s="1"/>
  <c r="BQ116" i="36" s="1"/>
  <c r="AS116" i="36" a="1"/>
  <c r="AS116" i="36" s="1"/>
  <c r="AJ116" i="36" a="1"/>
  <c r="AJ116" i="36" s="1"/>
  <c r="BB116" i="36" a="1"/>
  <c r="BB116" i="36" s="1"/>
  <c r="BS116" i="36" s="1"/>
  <c r="AV116" i="36" a="1"/>
  <c r="AV116" i="36" s="1"/>
  <c r="AR116" i="36" a="1"/>
  <c r="AR116" i="36" s="1"/>
  <c r="BL116" i="36" s="1"/>
  <c r="AH116" i="36" a="1"/>
  <c r="AH116" i="36" s="1"/>
  <c r="AT116" i="36" a="1"/>
  <c r="AT116" i="36" s="1"/>
  <c r="AK116" i="36" a="1"/>
  <c r="AK116" i="36" s="1"/>
  <c r="BH116" i="36" s="1"/>
  <c r="BA116" i="36" a="1"/>
  <c r="BA116" i="36" s="1"/>
  <c r="BR116" i="36" s="1"/>
  <c r="AX116" i="36" a="1"/>
  <c r="AX116" i="36" s="1"/>
  <c r="AW116" i="36" a="1"/>
  <c r="AW116" i="36" s="1"/>
  <c r="AO116" i="36" a="1"/>
  <c r="AO116" i="36" s="1"/>
  <c r="BJ116" i="36" s="1"/>
  <c r="N117" i="36"/>
  <c r="Q117" i="36"/>
  <c r="P117" i="36"/>
  <c r="T117" i="36"/>
  <c r="Q110" i="35"/>
  <c r="P110" i="35"/>
  <c r="N110" i="35"/>
  <c r="AB115" i="36"/>
  <c r="V115" i="36"/>
  <c r="H101" i="34"/>
  <c r="I101" i="34"/>
  <c r="F101" i="34"/>
  <c r="T101" i="34"/>
  <c r="R102" i="34" s="1"/>
  <c r="S102" i="34" s="1"/>
  <c r="T78" i="29"/>
  <c r="R79" i="29" s="1"/>
  <c r="S79" i="29" s="1"/>
  <c r="I118" i="36" l="1"/>
  <c r="H118" i="36"/>
  <c r="E119" i="36" s="1" a="1"/>
  <c r="E119" i="36" s="1"/>
  <c r="F119" i="36" s="1" a="1"/>
  <c r="F119" i="36" s="1"/>
  <c r="G118" i="36"/>
  <c r="O118" i="36" s="1"/>
  <c r="T118" i="36" s="1"/>
  <c r="G111" i="35"/>
  <c r="O111" i="35" s="1"/>
  <c r="H111" i="35"/>
  <c r="E112" i="35" s="1" a="1"/>
  <c r="E112" i="35" s="1"/>
  <c r="F112" i="35" s="1" a="1"/>
  <c r="F112" i="35" s="1"/>
  <c r="I111" i="35"/>
  <c r="I78" i="29"/>
  <c r="H78" i="29"/>
  <c r="F78" i="29"/>
  <c r="BF116" i="36"/>
  <c r="BG116" i="36" s="1"/>
  <c r="BM116" i="36"/>
  <c r="BN116" i="36" s="1"/>
  <c r="M112" i="35"/>
  <c r="I112" i="35" s="1"/>
  <c r="BO116" i="36"/>
  <c r="M119" i="36"/>
  <c r="I119" i="36" s="1"/>
  <c r="P118" i="36"/>
  <c r="N118" i="36"/>
  <c r="AC117" i="36"/>
  <c r="AD117" i="36" s="1"/>
  <c r="AE117" i="36" s="1"/>
  <c r="AF117" i="36" s="1"/>
  <c r="AZ117" i="36" s="1" a="1"/>
  <c r="AZ117" i="36" s="1"/>
  <c r="BQ117" i="36" s="1"/>
  <c r="S117" i="36"/>
  <c r="AK117" i="36" a="1"/>
  <c r="AK117" i="36" s="1"/>
  <c r="BH117" i="36" s="1"/>
  <c r="AU117" i="36" a="1"/>
  <c r="AU117" i="36" s="1"/>
  <c r="AX117" i="36" a="1"/>
  <c r="AX117" i="36" s="1"/>
  <c r="AJ117" i="36" a="1"/>
  <c r="AJ117" i="36" s="1"/>
  <c r="AP117" i="36" a="1"/>
  <c r="AP117" i="36" s="1"/>
  <c r="BK117" i="36" s="1"/>
  <c r="AW117" i="36" a="1"/>
  <c r="AW117" i="36" s="1"/>
  <c r="AI117" i="36" a="1"/>
  <c r="AI117" i="36" s="1"/>
  <c r="BC117" i="36" a="1"/>
  <c r="BC117" i="36" s="1"/>
  <c r="BT117" i="36" s="1"/>
  <c r="AH117" i="36" a="1"/>
  <c r="AH117" i="36" s="1"/>
  <c r="AQ117" i="36" a="1"/>
  <c r="AQ117" i="36" s="1"/>
  <c r="BE117" i="36" a="1"/>
  <c r="BE117" i="36" s="1"/>
  <c r="BD117" i="36" a="1"/>
  <c r="BD117" i="36" s="1"/>
  <c r="AS117" i="36" a="1"/>
  <c r="AS117" i="36" s="1"/>
  <c r="AM117" i="36" a="1"/>
  <c r="AM117" i="36" s="1"/>
  <c r="BA117" i="36" a="1"/>
  <c r="BA117" i="36" s="1"/>
  <c r="BR117" i="36" s="1"/>
  <c r="AY117" i="36" a="1"/>
  <c r="AY117" i="36" s="1"/>
  <c r="BP117" i="36" s="1"/>
  <c r="AR117" i="36" a="1"/>
  <c r="AR117" i="36" s="1"/>
  <c r="AV117" i="36" a="1"/>
  <c r="AV117" i="36" s="1"/>
  <c r="AL117" i="36" a="1"/>
  <c r="AL117" i="36" s="1"/>
  <c r="BI117" i="36" s="1"/>
  <c r="AO117" i="36" a="1"/>
  <c r="AO117" i="36" s="1"/>
  <c r="BB117" i="36" a="1"/>
  <c r="BB117" i="36" s="1"/>
  <c r="BS117" i="36" s="1"/>
  <c r="AN117" i="36" a="1"/>
  <c r="AN117" i="36" s="1"/>
  <c r="AT117" i="36" a="1"/>
  <c r="AT117" i="36" s="1"/>
  <c r="AG117" i="36" a="1"/>
  <c r="AG117" i="36" s="1"/>
  <c r="BF117" i="36" s="1"/>
  <c r="H112" i="35"/>
  <c r="E113" i="35" s="1" a="1"/>
  <c r="E113" i="35" s="1"/>
  <c r="F113" i="35" s="1" a="1"/>
  <c r="F113" i="35" s="1"/>
  <c r="G112" i="35"/>
  <c r="O112" i="35" s="1"/>
  <c r="N111" i="35"/>
  <c r="P111" i="35"/>
  <c r="Q111" i="35"/>
  <c r="G102" i="34"/>
  <c r="G79" i="29"/>
  <c r="Q118" i="36" l="1"/>
  <c r="W116" i="36"/>
  <c r="V116" i="36" s="1"/>
  <c r="Z116" i="36"/>
  <c r="X116" i="36" s="1"/>
  <c r="H119" i="36"/>
  <c r="E120" i="36" s="1" a="1"/>
  <c r="E120" i="36" s="1"/>
  <c r="F120" i="36" s="1" a="1"/>
  <c r="F120" i="36" s="1"/>
  <c r="M120" i="36" s="1"/>
  <c r="BO117" i="36"/>
  <c r="BU117" i="36"/>
  <c r="BL117" i="36"/>
  <c r="M113" i="35"/>
  <c r="I113" i="35" s="1"/>
  <c r="BM117" i="36"/>
  <c r="BN117" i="36" s="1"/>
  <c r="BG117" i="36"/>
  <c r="Q112" i="35"/>
  <c r="N112" i="35"/>
  <c r="P112" i="35"/>
  <c r="BJ117" i="36"/>
  <c r="S118" i="36"/>
  <c r="AC118" i="36"/>
  <c r="AD118" i="36" s="1"/>
  <c r="AE118" i="36" s="1"/>
  <c r="AF118" i="36" s="1"/>
  <c r="AL118" i="36" s="1" a="1"/>
  <c r="AL118" i="36" s="1"/>
  <c r="BI118" i="36" s="1"/>
  <c r="AH118" i="36" a="1"/>
  <c r="AH118" i="36" s="1"/>
  <c r="AK118" i="36" a="1"/>
  <c r="AK118" i="36" s="1"/>
  <c r="BH118" i="36" s="1"/>
  <c r="BC118" i="36" a="1"/>
  <c r="BC118" i="36" s="1"/>
  <c r="BT118" i="36" s="1"/>
  <c r="AS118" i="36" a="1"/>
  <c r="AS118" i="36" s="1"/>
  <c r="BD118" i="36" a="1"/>
  <c r="BD118" i="36" s="1"/>
  <c r="AP118" i="36" a="1"/>
  <c r="AP118" i="36" s="1"/>
  <c r="BK118" i="36" s="1"/>
  <c r="AU118" i="36" a="1"/>
  <c r="AU118" i="36" s="1"/>
  <c r="BB118" i="36" a="1"/>
  <c r="BB118" i="36" s="1"/>
  <c r="BS118" i="36" s="1"/>
  <c r="AN118" i="36" a="1"/>
  <c r="AN118" i="36" s="1"/>
  <c r="BE118" i="36" a="1"/>
  <c r="BE118" i="36" s="1"/>
  <c r="AV118" i="36" a="1"/>
  <c r="AV118" i="36" s="1"/>
  <c r="AW118" i="36" a="1"/>
  <c r="AW118" i="36" s="1"/>
  <c r="AR118" i="36" a="1"/>
  <c r="AR118" i="36" s="1"/>
  <c r="AX118" i="36" a="1"/>
  <c r="AX118" i="36" s="1"/>
  <c r="AY118" i="36" a="1"/>
  <c r="AY118" i="36" s="1"/>
  <c r="BP118" i="36" s="1"/>
  <c r="AQ118" i="36" a="1"/>
  <c r="AQ118" i="36" s="1"/>
  <c r="AJ118" i="36" a="1"/>
  <c r="AJ118" i="36" s="1"/>
  <c r="AO118" i="36" a="1"/>
  <c r="AO118" i="36" s="1"/>
  <c r="AZ118" i="36" a="1"/>
  <c r="AZ118" i="36" s="1"/>
  <c r="BQ118" i="36" s="1"/>
  <c r="BA118" i="36" a="1"/>
  <c r="BA118" i="36" s="1"/>
  <c r="BR118" i="36" s="1"/>
  <c r="AI118" i="36" a="1"/>
  <c r="AI118" i="36" s="1"/>
  <c r="AM118" i="36" a="1"/>
  <c r="AM118" i="36" s="1"/>
  <c r="AG118" i="36" a="1"/>
  <c r="AG118" i="36" s="1"/>
  <c r="AT118" i="36" a="1"/>
  <c r="AT118" i="36" s="1"/>
  <c r="G119" i="36"/>
  <c r="O119" i="36" s="1"/>
  <c r="AA116" i="36"/>
  <c r="Y116" i="36"/>
  <c r="AB116" i="36" s="1"/>
  <c r="T102" i="34"/>
  <c r="R103" i="34" s="1"/>
  <c r="I102" i="34"/>
  <c r="H102" i="34"/>
  <c r="F102" i="34"/>
  <c r="H79" i="29"/>
  <c r="F79" i="29"/>
  <c r="I79" i="29"/>
  <c r="T79" i="29"/>
  <c r="R80" i="29" s="1"/>
  <c r="S80" i="29" s="1"/>
  <c r="W117" i="36" l="1"/>
  <c r="BF118" i="36"/>
  <c r="BJ118" i="36"/>
  <c r="I120" i="36"/>
  <c r="H120" i="36"/>
  <c r="E121" i="36" s="1" a="1"/>
  <c r="E121" i="36" s="1"/>
  <c r="F121" i="36" s="1" a="1"/>
  <c r="F121" i="36" s="1"/>
  <c r="M121" i="36" s="1"/>
  <c r="G120" i="36"/>
  <c r="O120" i="36" s="1"/>
  <c r="N120" i="36" s="1"/>
  <c r="BU118" i="36"/>
  <c r="H113" i="35"/>
  <c r="E114" i="35" s="1" a="1"/>
  <c r="E114" i="35" s="1"/>
  <c r="F114" i="35" s="1" a="1"/>
  <c r="F114" i="35" s="1"/>
  <c r="M114" i="35" s="1"/>
  <c r="I114" i="35" s="1"/>
  <c r="BO118" i="36"/>
  <c r="S103" i="34"/>
  <c r="G103" i="34" s="1"/>
  <c r="BM118" i="36"/>
  <c r="BN118" i="36" s="1"/>
  <c r="BG118" i="36"/>
  <c r="V117" i="36"/>
  <c r="P120" i="36"/>
  <c r="T120" i="36"/>
  <c r="N119" i="36"/>
  <c r="T119" i="36"/>
  <c r="Q119" i="36"/>
  <c r="P119" i="36"/>
  <c r="BL118" i="36"/>
  <c r="G113" i="35"/>
  <c r="O113" i="35" s="1"/>
  <c r="Z117" i="36"/>
  <c r="X117" i="36" s="1"/>
  <c r="AA117" i="36"/>
  <c r="Y117" i="36"/>
  <c r="AB117" i="36" s="1"/>
  <c r="G80" i="29"/>
  <c r="T103" i="34" l="1"/>
  <c r="R104" i="34" s="1"/>
  <c r="S104" i="34" s="1"/>
  <c r="I121" i="36"/>
  <c r="G121" i="36"/>
  <c r="O121" i="36" s="1"/>
  <c r="Q120" i="36"/>
  <c r="F103" i="34"/>
  <c r="H103" i="34"/>
  <c r="I103" i="34"/>
  <c r="Z118" i="36"/>
  <c r="X118" i="36" s="1"/>
  <c r="AC120" i="36"/>
  <c r="AD120" i="36" s="1"/>
  <c r="AE120" i="36" s="1"/>
  <c r="AF120" i="36" s="1"/>
  <c r="AI120" i="36" s="1" a="1"/>
  <c r="AI120" i="36" s="1"/>
  <c r="S120" i="36"/>
  <c r="AH120" i="36" a="1"/>
  <c r="AH120" i="36" s="1"/>
  <c r="AP120" i="36" a="1"/>
  <c r="AP120" i="36" s="1"/>
  <c r="BK120" i="36" s="1"/>
  <c r="AN120" i="36" a="1"/>
  <c r="AN120" i="36" s="1"/>
  <c r="BC120" i="36" a="1"/>
  <c r="BC120" i="36" s="1"/>
  <c r="BT120" i="36" s="1"/>
  <c r="BD120" i="36" a="1"/>
  <c r="BD120" i="36" s="1"/>
  <c r="AJ120" i="36" a="1"/>
  <c r="AJ120" i="36" s="1"/>
  <c r="AU120" i="36" a="1"/>
  <c r="AU120" i="36" s="1"/>
  <c r="AG120" i="36" a="1"/>
  <c r="AG120" i="36" s="1"/>
  <c r="AM120" i="36" a="1"/>
  <c r="AM120" i="36" s="1"/>
  <c r="AV120" i="36" a="1"/>
  <c r="AV120" i="36" s="1"/>
  <c r="AX120" i="36" a="1"/>
  <c r="AX120" i="36" s="1"/>
  <c r="AL120" i="36" a="1"/>
  <c r="AL120" i="36" s="1"/>
  <c r="BI120" i="36" s="1"/>
  <c r="AO120" i="36" a="1"/>
  <c r="AO120" i="36" s="1"/>
  <c r="BA120" i="36" a="1"/>
  <c r="BA120" i="36" s="1"/>
  <c r="BR120" i="36" s="1"/>
  <c r="AS120" i="36" a="1"/>
  <c r="AS120" i="36" s="1"/>
  <c r="AY120" i="36" a="1"/>
  <c r="AY120" i="36" s="1"/>
  <c r="BP120" i="36" s="1"/>
  <c r="AT120" i="36" a="1"/>
  <c r="AT120" i="36" s="1"/>
  <c r="AQ120" i="36" a="1"/>
  <c r="AQ120" i="36" s="1"/>
  <c r="AZ120" i="36" a="1"/>
  <c r="AZ120" i="36" s="1"/>
  <c r="BQ120" i="36" s="1"/>
  <c r="BE120" i="36" a="1"/>
  <c r="BE120" i="36" s="1"/>
  <c r="BU120" i="36" s="1"/>
  <c r="BB120" i="36" a="1"/>
  <c r="BB120" i="36" s="1"/>
  <c r="BS120" i="36" s="1"/>
  <c r="AW120" i="36" a="1"/>
  <c r="AW120" i="36" s="1"/>
  <c r="BO120" i="36" s="1"/>
  <c r="AK120" i="36" a="1"/>
  <c r="AK120" i="36" s="1"/>
  <c r="BH120" i="36" s="1"/>
  <c r="AR120" i="36" a="1"/>
  <c r="AR120" i="36" s="1"/>
  <c r="N113" i="35"/>
  <c r="Q113" i="35"/>
  <c r="P113" i="35"/>
  <c r="W118" i="36"/>
  <c r="N121" i="36"/>
  <c r="T121" i="36"/>
  <c r="P121" i="36"/>
  <c r="Q121" i="36"/>
  <c r="H121" i="36"/>
  <c r="E122" i="36" s="1" a="1"/>
  <c r="E122" i="36" s="1"/>
  <c r="F122" i="36" s="1" a="1"/>
  <c r="F122" i="36" s="1"/>
  <c r="H114" i="35"/>
  <c r="E115" i="35" s="1" a="1"/>
  <c r="E115" i="35" s="1"/>
  <c r="F115" i="35" s="1" a="1"/>
  <c r="F115" i="35" s="1"/>
  <c r="G114" i="35"/>
  <c r="O114" i="35" s="1"/>
  <c r="AC119" i="36"/>
  <c r="AD119" i="36" s="1"/>
  <c r="AE119" i="36" s="1"/>
  <c r="AF119" i="36" s="1"/>
  <c r="AZ119" i="36" s="1" a="1"/>
  <c r="AZ119" i="36" s="1"/>
  <c r="BQ119" i="36" s="1"/>
  <c r="S119" i="36"/>
  <c r="AV119" i="36" a="1"/>
  <c r="AV119" i="36" s="1"/>
  <c r="AL119" i="36" a="1"/>
  <c r="AL119" i="36" s="1"/>
  <c r="BI119" i="36" s="1"/>
  <c r="BA119" i="36" a="1"/>
  <c r="BA119" i="36" s="1"/>
  <c r="BR119" i="36" s="1"/>
  <c r="AS119" i="36" a="1"/>
  <c r="AS119" i="36" s="1"/>
  <c r="AU119" i="36" a="1"/>
  <c r="AU119" i="36" s="1"/>
  <c r="AW119" i="36" a="1"/>
  <c r="AW119" i="36" s="1"/>
  <c r="AM119" i="36" a="1"/>
  <c r="AM119" i="36" s="1"/>
  <c r="AA118" i="36"/>
  <c r="Y118" i="36"/>
  <c r="G104" i="34"/>
  <c r="F80" i="29"/>
  <c r="H80" i="29"/>
  <c r="I80" i="29"/>
  <c r="T80" i="29"/>
  <c r="R81" i="29" s="1"/>
  <c r="S81" i="29" s="1"/>
  <c r="AP119" i="36" l="1" a="1"/>
  <c r="AP119" i="36" s="1"/>
  <c r="BK119" i="36" s="1"/>
  <c r="BF120" i="36"/>
  <c r="AJ119" i="36" a="1"/>
  <c r="AJ119" i="36" s="1"/>
  <c r="AH119" i="36" a="1"/>
  <c r="AH119" i="36" s="1"/>
  <c r="AO119" i="36" a="1"/>
  <c r="AO119" i="36" s="1"/>
  <c r="AK119" i="36" a="1"/>
  <c r="AK119" i="36" s="1"/>
  <c r="BH119" i="36" s="1"/>
  <c r="BJ120" i="36"/>
  <c r="BC119" i="36" a="1"/>
  <c r="BC119" i="36" s="1"/>
  <c r="BT119" i="36" s="1"/>
  <c r="BM120" i="36"/>
  <c r="BN120" i="36" s="1"/>
  <c r="AY119" i="36" a="1"/>
  <c r="AY119" i="36" s="1"/>
  <c r="BP119" i="36" s="1"/>
  <c r="M115" i="35"/>
  <c r="I115" i="35" s="1"/>
  <c r="AI119" i="36" a="1"/>
  <c r="AI119" i="36" s="1"/>
  <c r="AQ119" i="36" a="1"/>
  <c r="AQ119" i="36" s="1"/>
  <c r="M122" i="36"/>
  <c r="I122" i="36" s="1"/>
  <c r="AX119" i="36" a="1"/>
  <c r="AX119" i="36" s="1"/>
  <c r="BO119" i="36" s="1"/>
  <c r="BB119" i="36" a="1"/>
  <c r="BB119" i="36" s="1"/>
  <c r="BS119" i="36" s="1"/>
  <c r="AR119" i="36" a="1"/>
  <c r="AR119" i="36" s="1"/>
  <c r="Q114" i="35"/>
  <c r="N114" i="35"/>
  <c r="P114" i="35"/>
  <c r="BG120" i="36"/>
  <c r="BD119" i="36" a="1"/>
  <c r="BD119" i="36" s="1"/>
  <c r="BE119" i="36" a="1"/>
  <c r="BE119" i="36" s="1"/>
  <c r="H122" i="36"/>
  <c r="E123" i="36" s="1" a="1"/>
  <c r="E123" i="36" s="1"/>
  <c r="F123" i="36" s="1" a="1"/>
  <c r="F123" i="36" s="1"/>
  <c r="AN119" i="36" a="1"/>
  <c r="AN119" i="36" s="1"/>
  <c r="AG119" i="36" a="1"/>
  <c r="AG119" i="36" s="1"/>
  <c r="BF119" i="36" s="1"/>
  <c r="AC121" i="36"/>
  <c r="AD121" i="36" s="1"/>
  <c r="AE121" i="36" s="1"/>
  <c r="AF121" i="36" s="1"/>
  <c r="AY121" i="36" s="1" a="1"/>
  <c r="AY121" i="36" s="1"/>
  <c r="BP121" i="36" s="1"/>
  <c r="S121" i="36"/>
  <c r="AZ121" i="36" a="1"/>
  <c r="AZ121" i="36" s="1"/>
  <c r="BQ121" i="36" s="1"/>
  <c r="AG121" i="36" a="1"/>
  <c r="AG121" i="36" s="1"/>
  <c r="BE121" i="36" a="1"/>
  <c r="BE121" i="36" s="1"/>
  <c r="AW121" i="36" a="1"/>
  <c r="AW121" i="36" s="1"/>
  <c r="AI121" i="36" a="1"/>
  <c r="AI121" i="36" s="1"/>
  <c r="AM121" i="36" a="1"/>
  <c r="AM121" i="36" s="1"/>
  <c r="AK121" i="36" a="1"/>
  <c r="AK121" i="36" s="1"/>
  <c r="BH121" i="36" s="1"/>
  <c r="AV121" i="36" a="1"/>
  <c r="AV121" i="36" s="1"/>
  <c r="AJ121" i="36" a="1"/>
  <c r="AJ121" i="36" s="1"/>
  <c r="AS121" i="36" a="1"/>
  <c r="AS121" i="36" s="1"/>
  <c r="BC121" i="36" a="1"/>
  <c r="BC121" i="36" s="1"/>
  <c r="BT121" i="36" s="1"/>
  <c r="AR121" i="36" a="1"/>
  <c r="AR121" i="36" s="1"/>
  <c r="AT121" i="36" a="1"/>
  <c r="AT121" i="36" s="1"/>
  <c r="BL120" i="36"/>
  <c r="W120" i="36" s="1"/>
  <c r="AB118" i="36"/>
  <c r="V118" i="36"/>
  <c r="AT119" i="36" a="1"/>
  <c r="AT119" i="36" s="1"/>
  <c r="BM119" i="36" s="1"/>
  <c r="BN119" i="36" s="1"/>
  <c r="I104" i="34"/>
  <c r="H104" i="34"/>
  <c r="F104" i="34"/>
  <c r="T104" i="34"/>
  <c r="R105" i="34" s="1"/>
  <c r="S105" i="34" s="1"/>
  <c r="G81" i="29"/>
  <c r="BJ119" i="36" l="1"/>
  <c r="BL119" i="36"/>
  <c r="AU121" i="36" a="1"/>
  <c r="AU121" i="36" s="1"/>
  <c r="BM121" i="36" s="1"/>
  <c r="BN121" i="36" s="1"/>
  <c r="BA121" i="36" a="1"/>
  <c r="BA121" i="36" s="1"/>
  <c r="BR121" i="36" s="1"/>
  <c r="BB121" i="36" a="1"/>
  <c r="BB121" i="36" s="1"/>
  <c r="BS121" i="36" s="1"/>
  <c r="AO121" i="36" a="1"/>
  <c r="AO121" i="36" s="1"/>
  <c r="AN121" i="36" a="1"/>
  <c r="AN121" i="36" s="1"/>
  <c r="AX121" i="36" a="1"/>
  <c r="AX121" i="36" s="1"/>
  <c r="BO121" i="36" s="1"/>
  <c r="AH121" i="36" a="1"/>
  <c r="AH121" i="36" s="1"/>
  <c r="BF121" i="36" s="1"/>
  <c r="BG121" i="36" s="1"/>
  <c r="M123" i="36"/>
  <c r="H123" i="36" s="1"/>
  <c r="E124" i="36" s="1" a="1"/>
  <c r="E124" i="36" s="1"/>
  <c r="F124" i="36" s="1" a="1"/>
  <c r="F124" i="36" s="1"/>
  <c r="AL121" i="36" a="1"/>
  <c r="AL121" i="36" s="1"/>
  <c r="BI121" i="36" s="1"/>
  <c r="BU119" i="36"/>
  <c r="Z119" i="36" s="1"/>
  <c r="X119" i="36" s="1"/>
  <c r="AP121" i="36" a="1"/>
  <c r="AP121" i="36" s="1"/>
  <c r="BK121" i="36" s="1"/>
  <c r="BD121" i="36" a="1"/>
  <c r="BD121" i="36" s="1"/>
  <c r="BU121" i="36" s="1"/>
  <c r="AQ121" i="36" a="1"/>
  <c r="AQ121" i="36" s="1"/>
  <c r="BL121" i="36" s="1"/>
  <c r="V120" i="36"/>
  <c r="Y120" i="36"/>
  <c r="AB120" i="36" s="1"/>
  <c r="AA120" i="36"/>
  <c r="Z120" i="36"/>
  <c r="X120" i="36" s="1"/>
  <c r="BG119" i="36"/>
  <c r="G122" i="36"/>
  <c r="O122" i="36" s="1"/>
  <c r="G105" i="34"/>
  <c r="H81" i="29"/>
  <c r="I81" i="29"/>
  <c r="F81" i="29"/>
  <c r="T81" i="29"/>
  <c r="R82" i="29" s="1"/>
  <c r="S82" i="29" s="1"/>
  <c r="G123" i="36" l="1"/>
  <c r="O123" i="36" s="1"/>
  <c r="W119" i="36"/>
  <c r="BJ121" i="36"/>
  <c r="M124" i="36"/>
  <c r="I124" i="36" s="1"/>
  <c r="Z121" i="36"/>
  <c r="X121" i="36" s="1"/>
  <c r="I123" i="36"/>
  <c r="H115" i="35"/>
  <c r="E116" i="35" s="1" a="1"/>
  <c r="E116" i="35" s="1"/>
  <c r="F116" i="35" s="1" a="1"/>
  <c r="F116" i="35" s="1"/>
  <c r="AA119" i="36"/>
  <c r="Y119" i="36"/>
  <c r="AB119" i="36" s="1"/>
  <c r="N123" i="36"/>
  <c r="T123" i="36"/>
  <c r="Q123" i="36"/>
  <c r="P123" i="36"/>
  <c r="W121" i="36"/>
  <c r="G115" i="35"/>
  <c r="O115" i="35" s="1"/>
  <c r="N122" i="36"/>
  <c r="T122" i="36"/>
  <c r="Q122" i="36"/>
  <c r="P122" i="36"/>
  <c r="V119" i="36"/>
  <c r="Y121" i="36"/>
  <c r="AA121" i="36"/>
  <c r="T105" i="34"/>
  <c r="R106" i="34" s="1"/>
  <c r="H105" i="34"/>
  <c r="F105" i="34"/>
  <c r="I105" i="34"/>
  <c r="G82" i="29"/>
  <c r="M116" i="35" l="1"/>
  <c r="I116" i="35" s="1"/>
  <c r="S106" i="34"/>
  <c r="G106" i="34" s="1"/>
  <c r="N115" i="35"/>
  <c r="P115" i="35"/>
  <c r="Q115" i="35"/>
  <c r="S122" i="36"/>
  <c r="AC122" i="36"/>
  <c r="AD122" i="36" s="1"/>
  <c r="AE122" i="36" s="1"/>
  <c r="AF122" i="36" s="1"/>
  <c r="AZ122" i="36" s="1" a="1"/>
  <c r="AZ122" i="36" s="1"/>
  <c r="BQ122" i="36" s="1"/>
  <c r="BA122" i="36" a="1"/>
  <c r="BA122" i="36" s="1"/>
  <c r="BR122" i="36" s="1"/>
  <c r="AN122" i="36" a="1"/>
  <c r="AN122" i="36" s="1"/>
  <c r="BE122" i="36" a="1"/>
  <c r="BE122" i="36" s="1"/>
  <c r="AT122" i="36" a="1"/>
  <c r="AT122" i="36" s="1"/>
  <c r="AH122" i="36" a="1"/>
  <c r="AH122" i="36" s="1"/>
  <c r="AP122" i="36" a="1"/>
  <c r="AP122" i="36" s="1"/>
  <c r="BK122" i="36" s="1"/>
  <c r="AL122" i="36" a="1"/>
  <c r="AL122" i="36" s="1"/>
  <c r="BI122" i="36" s="1"/>
  <c r="AX122" i="36" a="1"/>
  <c r="AX122" i="36" s="1"/>
  <c r="AW122" i="36" a="1"/>
  <c r="AW122" i="36" s="1"/>
  <c r="AY122" i="36" a="1"/>
  <c r="AY122" i="36" s="1"/>
  <c r="BP122" i="36" s="1"/>
  <c r="AV122" i="36" a="1"/>
  <c r="AV122" i="36" s="1"/>
  <c r="BD122" i="36" a="1"/>
  <c r="BD122" i="36" s="1"/>
  <c r="AO122" i="36" a="1"/>
  <c r="AO122" i="36" s="1"/>
  <c r="AM122" i="36" a="1"/>
  <c r="AM122" i="36" s="1"/>
  <c r="AU122" i="36" a="1"/>
  <c r="AU122" i="36" s="1"/>
  <c r="BB122" i="36" a="1"/>
  <c r="BB122" i="36" s="1"/>
  <c r="BS122" i="36" s="1"/>
  <c r="AS122" i="36" a="1"/>
  <c r="AS122" i="36" s="1"/>
  <c r="BM122" i="36" s="1"/>
  <c r="BN122" i="36" s="1"/>
  <c r="AJ122" i="36" a="1"/>
  <c r="AJ122" i="36" s="1"/>
  <c r="AK122" i="36" a="1"/>
  <c r="AK122" i="36" s="1"/>
  <c r="BH122" i="36" s="1"/>
  <c r="AI122" i="36" a="1"/>
  <c r="AI122" i="36" s="1"/>
  <c r="AR122" i="36" a="1"/>
  <c r="AR122" i="36" s="1"/>
  <c r="AG122" i="36" a="1"/>
  <c r="AG122" i="36" s="1"/>
  <c r="BC122" i="36" a="1"/>
  <c r="BC122" i="36" s="1"/>
  <c r="BT122" i="36" s="1"/>
  <c r="AQ122" i="36" a="1"/>
  <c r="AQ122" i="36" s="1"/>
  <c r="AJ123" i="36" a="1"/>
  <c r="AJ123" i="36" s="1"/>
  <c r="S123" i="36"/>
  <c r="AS123" i="36" a="1"/>
  <c r="AS123" i="36" s="1"/>
  <c r="AC123" i="36"/>
  <c r="AD123" i="36" s="1"/>
  <c r="AE123" i="36" s="1"/>
  <c r="AF123" i="36" s="1"/>
  <c r="AX123" i="36" s="1" a="1"/>
  <c r="AX123" i="36" s="1"/>
  <c r="AN123" i="36" a="1"/>
  <c r="AN123" i="36" s="1"/>
  <c r="AU123" i="36" a="1"/>
  <c r="AU123" i="36" s="1"/>
  <c r="AK123" i="36" a="1"/>
  <c r="AK123" i="36" s="1"/>
  <c r="BH123" i="36" s="1"/>
  <c r="AI123" i="36" a="1"/>
  <c r="AI123" i="36" s="1"/>
  <c r="AQ123" i="36" a="1"/>
  <c r="AQ123" i="36" s="1"/>
  <c r="AV123" i="36" a="1"/>
  <c r="AV123" i="36" s="1"/>
  <c r="AT123" i="36" a="1"/>
  <c r="AT123" i="36" s="1"/>
  <c r="BM123" i="36" s="1"/>
  <c r="AL123" i="36" a="1"/>
  <c r="AL123" i="36" s="1"/>
  <c r="BI123" i="36" s="1"/>
  <c r="BA123" i="36" a="1"/>
  <c r="BA123" i="36" s="1"/>
  <c r="BR123" i="36" s="1"/>
  <c r="AH123" i="36" a="1"/>
  <c r="AH123" i="36" s="1"/>
  <c r="AR123" i="36" a="1"/>
  <c r="AR123" i="36" s="1"/>
  <c r="AG123" i="36" a="1"/>
  <c r="AG123" i="36" s="1"/>
  <c r="AZ123" i="36" a="1"/>
  <c r="AZ123" i="36" s="1"/>
  <c r="BQ123" i="36" s="1"/>
  <c r="BB123" i="36" a="1"/>
  <c r="BB123" i="36" s="1"/>
  <c r="BS123" i="36" s="1"/>
  <c r="AM123" i="36" a="1"/>
  <c r="AM123" i="36" s="1"/>
  <c r="V121" i="36"/>
  <c r="AB121" i="36"/>
  <c r="H116" i="35"/>
  <c r="E117" i="35" s="1" a="1"/>
  <c r="E117" i="35" s="1"/>
  <c r="F117" i="35" s="1" a="1"/>
  <c r="F117" i="35" s="1"/>
  <c r="G116" i="35"/>
  <c r="O116" i="35" s="1"/>
  <c r="T106" i="34"/>
  <c r="R107" i="34" s="1"/>
  <c r="S107" i="34" s="1"/>
  <c r="H82" i="29"/>
  <c r="F82" i="29"/>
  <c r="I82" i="29"/>
  <c r="T82" i="29"/>
  <c r="R83" i="29" s="1"/>
  <c r="S83" i="29" s="1"/>
  <c r="BF123" i="36" l="1"/>
  <c r="BL122" i="36"/>
  <c r="BO122" i="36"/>
  <c r="BF122" i="36"/>
  <c r="BL123" i="36"/>
  <c r="H106" i="34"/>
  <c r="F106" i="34"/>
  <c r="I106" i="34"/>
  <c r="BU122" i="36"/>
  <c r="BJ122" i="36"/>
  <c r="M117" i="35"/>
  <c r="H117" i="35" s="1"/>
  <c r="E118" i="35" s="1" a="1"/>
  <c r="E118" i="35" s="1"/>
  <c r="F118" i="35" s="1" a="1"/>
  <c r="F118" i="35" s="1"/>
  <c r="BG123" i="36"/>
  <c r="W122" i="36"/>
  <c r="V122" i="36" s="1"/>
  <c r="Z122" i="36"/>
  <c r="X122" i="36" s="1"/>
  <c r="BG122" i="36"/>
  <c r="P116" i="35"/>
  <c r="N116" i="35"/>
  <c r="Q116" i="35"/>
  <c r="AW123" i="36" a="1"/>
  <c r="AW123" i="36" s="1"/>
  <c r="BO123" i="36" s="1"/>
  <c r="G124" i="36"/>
  <c r="O124" i="36" s="1"/>
  <c r="AY123" i="36" a="1"/>
  <c r="AY123" i="36" s="1"/>
  <c r="BP123" i="36" s="1"/>
  <c r="AP123" i="36" a="1"/>
  <c r="AP123" i="36" s="1"/>
  <c r="BK123" i="36" s="1"/>
  <c r="BN123" i="36"/>
  <c r="H124" i="36"/>
  <c r="E125" i="36" s="1" a="1"/>
  <c r="E125" i="36" s="1"/>
  <c r="F125" i="36" s="1" a="1"/>
  <c r="F125" i="36" s="1"/>
  <c r="BD123" i="36" a="1"/>
  <c r="BD123" i="36" s="1"/>
  <c r="AO123" i="36" a="1"/>
  <c r="AO123" i="36" s="1"/>
  <c r="BJ123" i="36" s="1"/>
  <c r="BC123" i="36" a="1"/>
  <c r="BC123" i="36" s="1"/>
  <c r="BT123" i="36" s="1"/>
  <c r="BE123" i="36" a="1"/>
  <c r="BE123" i="36" s="1"/>
  <c r="G107" i="34"/>
  <c r="G83" i="29"/>
  <c r="I117" i="35" l="1"/>
  <c r="BU123" i="36"/>
  <c r="M118" i="35"/>
  <c r="I118" i="35" s="1"/>
  <c r="M125" i="36"/>
  <c r="I125" i="36" s="1"/>
  <c r="Z123" i="36"/>
  <c r="X123" i="36" s="1"/>
  <c r="W123" i="36"/>
  <c r="T124" i="36"/>
  <c r="P124" i="36"/>
  <c r="Q124" i="36"/>
  <c r="N124" i="36"/>
  <c r="G117" i="35"/>
  <c r="O117" i="35" s="1"/>
  <c r="H118" i="35"/>
  <c r="E119" i="35" s="1" a="1"/>
  <c r="E119" i="35" s="1"/>
  <c r="F119" i="35" s="1" a="1"/>
  <c r="F119" i="35" s="1"/>
  <c r="G118" i="35"/>
  <c r="O118" i="35" s="1"/>
  <c r="AA122" i="36"/>
  <c r="Y122" i="36"/>
  <c r="AB122" i="36" s="1"/>
  <c r="G125" i="36"/>
  <c r="O125" i="36" s="1"/>
  <c r="AA123" i="36"/>
  <c r="Y123" i="36"/>
  <c r="I107" i="34"/>
  <c r="H107" i="34"/>
  <c r="F107" i="34"/>
  <c r="T107" i="34"/>
  <c r="R108" i="34" s="1"/>
  <c r="S108" i="34" s="1"/>
  <c r="F83" i="29"/>
  <c r="I83" i="29"/>
  <c r="H83" i="29"/>
  <c r="T83" i="29"/>
  <c r="R84" i="29" s="1"/>
  <c r="S84" i="29" s="1"/>
  <c r="M119" i="35" l="1"/>
  <c r="I119" i="35" s="1"/>
  <c r="T125" i="36"/>
  <c r="Q125" i="36"/>
  <c r="P125" i="36"/>
  <c r="N125" i="36"/>
  <c r="Q118" i="35"/>
  <c r="N118" i="35"/>
  <c r="P118" i="35"/>
  <c r="G119" i="35"/>
  <c r="O119" i="35" s="1"/>
  <c r="H125" i="36"/>
  <c r="E126" i="36" s="1" a="1"/>
  <c r="E126" i="36" s="1"/>
  <c r="F126" i="36" s="1" a="1"/>
  <c r="F126" i="36" s="1"/>
  <c r="S124" i="36"/>
  <c r="AC124" i="36"/>
  <c r="AD124" i="36" s="1"/>
  <c r="AE124" i="36" s="1"/>
  <c r="AF124" i="36" s="1"/>
  <c r="AX124" i="36" s="1" a="1"/>
  <c r="AX124" i="36" s="1"/>
  <c r="BB124" i="36" a="1"/>
  <c r="BB124" i="36" s="1"/>
  <c r="BS124" i="36" s="1"/>
  <c r="AY124" i="36" a="1"/>
  <c r="AY124" i="36" s="1"/>
  <c r="BP124" i="36" s="1"/>
  <c r="AU124" i="36" a="1"/>
  <c r="AU124" i="36" s="1"/>
  <c r="AI124" i="36" a="1"/>
  <c r="AI124" i="36" s="1"/>
  <c r="AN124" i="36" a="1"/>
  <c r="AN124" i="36" s="1"/>
  <c r="AL124" i="36" a="1"/>
  <c r="AL124" i="36" s="1"/>
  <c r="BI124" i="36" s="1"/>
  <c r="BA124" i="36" a="1"/>
  <c r="BA124" i="36" s="1"/>
  <c r="BR124" i="36" s="1"/>
  <c r="AV124" i="36" a="1"/>
  <c r="AV124" i="36" s="1"/>
  <c r="BE124" i="36" a="1"/>
  <c r="BE124" i="36" s="1"/>
  <c r="AH124" i="36" a="1"/>
  <c r="AH124" i="36" s="1"/>
  <c r="AW124" i="36" a="1"/>
  <c r="AW124" i="36" s="1"/>
  <c r="BO124" i="36" s="1"/>
  <c r="BC124" i="36" a="1"/>
  <c r="BC124" i="36" s="1"/>
  <c r="BT124" i="36" s="1"/>
  <c r="AK124" i="36" a="1"/>
  <c r="AK124" i="36" s="1"/>
  <c r="BH124" i="36" s="1"/>
  <c r="AS124" i="36" a="1"/>
  <c r="AS124" i="36" s="1"/>
  <c r="BD124" i="36" a="1"/>
  <c r="BD124" i="36" s="1"/>
  <c r="AR124" i="36" a="1"/>
  <c r="AR124" i="36" s="1"/>
  <c r="AP124" i="36" a="1"/>
  <c r="AP124" i="36" s="1"/>
  <c r="BK124" i="36" s="1"/>
  <c r="AQ124" i="36" a="1"/>
  <c r="AQ124" i="36" s="1"/>
  <c r="AZ124" i="36" a="1"/>
  <c r="AZ124" i="36" s="1"/>
  <c r="BQ124" i="36" s="1"/>
  <c r="AG124" i="36" a="1"/>
  <c r="AG124" i="36" s="1"/>
  <c r="BF124" i="36" s="1"/>
  <c r="AM124" i="36" a="1"/>
  <c r="AM124" i="36" s="1"/>
  <c r="AO124" i="36" a="1"/>
  <c r="AO124" i="36" s="1"/>
  <c r="AJ124" i="36" a="1"/>
  <c r="AJ124" i="36" s="1"/>
  <c r="AT124" i="36" a="1"/>
  <c r="AT124" i="36" s="1"/>
  <c r="V123" i="36"/>
  <c r="AB123" i="36"/>
  <c r="N117" i="35"/>
  <c r="Q117" i="35"/>
  <c r="P117" i="35"/>
  <c r="G108" i="34"/>
  <c r="G84" i="29"/>
  <c r="BL124" i="36" l="1"/>
  <c r="BU124" i="36"/>
  <c r="BM124" i="36"/>
  <c r="BN124" i="36" s="1"/>
  <c r="M126" i="36"/>
  <c r="I126" i="36" s="1"/>
  <c r="BJ124" i="36"/>
  <c r="BG124" i="36"/>
  <c r="Z124" i="36"/>
  <c r="X124" i="36" s="1"/>
  <c r="W124" i="36"/>
  <c r="V124" i="36" s="1"/>
  <c r="G126" i="36"/>
  <c r="O126" i="36" s="1"/>
  <c r="H126" i="36"/>
  <c r="E127" i="36" s="1" a="1"/>
  <c r="E127" i="36" s="1"/>
  <c r="F127" i="36" s="1" a="1"/>
  <c r="F127" i="36" s="1"/>
  <c r="H119" i="35"/>
  <c r="E120" i="35" s="1" a="1"/>
  <c r="E120" i="35" s="1"/>
  <c r="F120" i="35" s="1" a="1"/>
  <c r="F120" i="35" s="1"/>
  <c r="Q119" i="35"/>
  <c r="P119" i="35"/>
  <c r="N119" i="35"/>
  <c r="S125" i="36"/>
  <c r="AC125" i="36"/>
  <c r="AD125" i="36" s="1"/>
  <c r="AE125" i="36" s="1"/>
  <c r="AF125" i="36" s="1"/>
  <c r="BE125" i="36" s="1" a="1"/>
  <c r="BE125" i="36" s="1"/>
  <c r="AG125" i="36" a="1"/>
  <c r="AG125" i="36" s="1"/>
  <c r="AV125" i="36" a="1"/>
  <c r="AV125" i="36" s="1"/>
  <c r="AZ125" i="36" a="1"/>
  <c r="AZ125" i="36" s="1"/>
  <c r="BQ125" i="36" s="1"/>
  <c r="AT125" i="36" a="1"/>
  <c r="AT125" i="36" s="1"/>
  <c r="AO125" i="36" a="1"/>
  <c r="AO125" i="36" s="1"/>
  <c r="AN125" i="36" a="1"/>
  <c r="AN125" i="36" s="1"/>
  <c r="AX125" i="36" a="1"/>
  <c r="AX125" i="36" s="1"/>
  <c r="AI125" i="36" a="1"/>
  <c r="AI125" i="36" s="1"/>
  <c r="AQ125" i="36" a="1"/>
  <c r="AQ125" i="36" s="1"/>
  <c r="AY125" i="36" a="1"/>
  <c r="AY125" i="36" s="1"/>
  <c r="BP125" i="36" s="1"/>
  <c r="BD125" i="36" a="1"/>
  <c r="BD125" i="36" s="1"/>
  <c r="AP125" i="36" a="1"/>
  <c r="AP125" i="36" s="1"/>
  <c r="BK125" i="36" s="1"/>
  <c r="AR125" i="36" a="1"/>
  <c r="AR125" i="36" s="1"/>
  <c r="AK125" i="36" a="1"/>
  <c r="AK125" i="36" s="1"/>
  <c r="BH125" i="36" s="1"/>
  <c r="BA125" i="36" a="1"/>
  <c r="BA125" i="36" s="1"/>
  <c r="BR125" i="36" s="1"/>
  <c r="AU125" i="36" a="1"/>
  <c r="AU125" i="36" s="1"/>
  <c r="AH125" i="36" a="1"/>
  <c r="AH125" i="36" s="1"/>
  <c r="AJ125" i="36" a="1"/>
  <c r="AJ125" i="36" s="1"/>
  <c r="BB125" i="36" a="1"/>
  <c r="BB125" i="36" s="1"/>
  <c r="BS125" i="36" s="1"/>
  <c r="BC125" i="36" a="1"/>
  <c r="BC125" i="36" s="1"/>
  <c r="BT125" i="36" s="1"/>
  <c r="AL125" i="36" a="1"/>
  <c r="AL125" i="36" s="1"/>
  <c r="BI125" i="36" s="1"/>
  <c r="AW125" i="36" a="1"/>
  <c r="AW125" i="36" s="1"/>
  <c r="BO125" i="36" s="1"/>
  <c r="AS125" i="36" a="1"/>
  <c r="AS125" i="36" s="1"/>
  <c r="AM125" i="36" a="1"/>
  <c r="AM125" i="36" s="1"/>
  <c r="BJ125" i="36" s="1"/>
  <c r="F108" i="34"/>
  <c r="I108" i="34"/>
  <c r="H108" i="34"/>
  <c r="T108" i="34"/>
  <c r="R109" i="34" s="1"/>
  <c r="S109" i="34" s="1"/>
  <c r="I84" i="29"/>
  <c r="H84" i="29"/>
  <c r="F84" i="29"/>
  <c r="T84" i="29"/>
  <c r="R85" i="29" s="1"/>
  <c r="S85" i="29" s="1"/>
  <c r="BL125" i="36" l="1"/>
  <c r="BM125" i="36"/>
  <c r="BN125" i="36" s="1"/>
  <c r="BF125" i="36"/>
  <c r="BU125" i="36"/>
  <c r="M120" i="35"/>
  <c r="I120" i="35" s="1"/>
  <c r="M127" i="36"/>
  <c r="I127" i="36" s="1"/>
  <c r="BG125" i="36"/>
  <c r="W125" i="36"/>
  <c r="Z125" i="36"/>
  <c r="X125" i="36" s="1"/>
  <c r="Q126" i="36"/>
  <c r="T126" i="36"/>
  <c r="P126" i="36"/>
  <c r="N126" i="36"/>
  <c r="Y124" i="36"/>
  <c r="AB124" i="36" s="1"/>
  <c r="AA124" i="36"/>
  <c r="G109" i="34"/>
  <c r="G85" i="29"/>
  <c r="AH126" i="36" l="1" a="1"/>
  <c r="AH126" i="36" s="1"/>
  <c r="AW126" i="36" a="1"/>
  <c r="AW126" i="36" s="1"/>
  <c r="AQ126" i="36" a="1"/>
  <c r="AQ126" i="36" s="1"/>
  <c r="AT126" i="36" a="1"/>
  <c r="AT126" i="36" s="1"/>
  <c r="AS126" i="36" a="1"/>
  <c r="AS126" i="36" s="1"/>
  <c r="AC126" i="36"/>
  <c r="AD126" i="36" s="1"/>
  <c r="AE126" i="36" s="1"/>
  <c r="AF126" i="36" s="1"/>
  <c r="AU126" i="36" s="1" a="1"/>
  <c r="AU126" i="36" s="1"/>
  <c r="S126" i="36"/>
  <c r="BE126" i="36" a="1"/>
  <c r="BE126" i="36" s="1"/>
  <c r="BU126" i="36" s="1"/>
  <c r="BB126" i="36" a="1"/>
  <c r="BB126" i="36" s="1"/>
  <c r="BS126" i="36" s="1"/>
  <c r="BD126" i="36" a="1"/>
  <c r="BD126" i="36" s="1"/>
  <c r="AM126" i="36" a="1"/>
  <c r="AM126" i="36" s="1"/>
  <c r="BA126" i="36" a="1"/>
  <c r="BA126" i="36" s="1"/>
  <c r="BR126" i="36" s="1"/>
  <c r="AG126" i="36" a="1"/>
  <c r="AG126" i="36" s="1"/>
  <c r="AR126" i="36" a="1"/>
  <c r="AR126" i="36" s="1"/>
  <c r="BL126" i="36" s="1"/>
  <c r="AX126" i="36" a="1"/>
  <c r="AX126" i="36" s="1"/>
  <c r="AZ126" i="36" a="1"/>
  <c r="AZ126" i="36" s="1"/>
  <c r="BQ126" i="36" s="1"/>
  <c r="AO126" i="36" a="1"/>
  <c r="AO126" i="36" s="1"/>
  <c r="AY126" i="36" a="1"/>
  <c r="AY126" i="36" s="1"/>
  <c r="BP126" i="36" s="1"/>
  <c r="AV126" i="36" a="1"/>
  <c r="AV126" i="36" s="1"/>
  <c r="AK126" i="36" a="1"/>
  <c r="AK126" i="36" s="1"/>
  <c r="BH126" i="36" s="1"/>
  <c r="AN126" i="36" a="1"/>
  <c r="AN126" i="36" s="1"/>
  <c r="AI126" i="36" a="1"/>
  <c r="AI126" i="36" s="1"/>
  <c r="AJ126" i="36" a="1"/>
  <c r="AJ126" i="36" s="1"/>
  <c r="BC126" i="36" a="1"/>
  <c r="BC126" i="36" s="1"/>
  <c r="BT126" i="36" s="1"/>
  <c r="AP126" i="36" a="1"/>
  <c r="AP126" i="36" s="1"/>
  <c r="BK126" i="36" s="1"/>
  <c r="AL126" i="36" a="1"/>
  <c r="AL126" i="36" s="1"/>
  <c r="BI126" i="36" s="1"/>
  <c r="H127" i="36"/>
  <c r="E128" i="36" s="1" a="1"/>
  <c r="E128" i="36" s="1"/>
  <c r="F128" i="36" s="1" a="1"/>
  <c r="F128" i="36" s="1"/>
  <c r="H120" i="35"/>
  <c r="E121" i="35" s="1" a="1"/>
  <c r="E121" i="35" s="1"/>
  <c r="F121" i="35" s="1" a="1"/>
  <c r="F121" i="35" s="1"/>
  <c r="V125" i="36"/>
  <c r="G127" i="36"/>
  <c r="O127" i="36" s="1"/>
  <c r="Y125" i="36"/>
  <c r="AB125" i="36" s="1"/>
  <c r="AA125" i="36"/>
  <c r="I109" i="34"/>
  <c r="H109" i="34"/>
  <c r="F109" i="34"/>
  <c r="T109" i="34"/>
  <c r="R110" i="34" s="1"/>
  <c r="S110" i="34" s="1"/>
  <c r="I85" i="29"/>
  <c r="H85" i="29"/>
  <c r="F85" i="29"/>
  <c r="T85" i="29"/>
  <c r="R86" i="29" s="1"/>
  <c r="S86" i="29" s="1"/>
  <c r="BO126" i="36" l="1"/>
  <c r="BF126" i="36"/>
  <c r="M121" i="35"/>
  <c r="I121" i="35" s="1"/>
  <c r="M128" i="36"/>
  <c r="I128" i="36" s="1"/>
  <c r="BM126" i="36"/>
  <c r="BN126" i="36" s="1"/>
  <c r="BG126" i="36"/>
  <c r="N127" i="36"/>
  <c r="T127" i="36"/>
  <c r="P127" i="36"/>
  <c r="Q127" i="36"/>
  <c r="G121" i="35"/>
  <c r="O121" i="35" s="1"/>
  <c r="H121" i="35"/>
  <c r="E122" i="35" s="1" a="1"/>
  <c r="E122" i="35" s="1"/>
  <c r="F122" i="35" s="1" a="1"/>
  <c r="F122" i="35" s="1"/>
  <c r="G128" i="36"/>
  <c r="O128" i="36" s="1"/>
  <c r="H128" i="36"/>
  <c r="E129" i="36" s="1" a="1"/>
  <c r="E129" i="36" s="1"/>
  <c r="F129" i="36" s="1" a="1"/>
  <c r="F129" i="36" s="1"/>
  <c r="G120" i="35"/>
  <c r="O120" i="35" s="1"/>
  <c r="BJ126" i="36"/>
  <c r="G110" i="34"/>
  <c r="G86" i="29"/>
  <c r="W126" i="36" l="1"/>
  <c r="V126" i="36" s="1"/>
  <c r="M129" i="36"/>
  <c r="I129" i="36" s="1"/>
  <c r="M122" i="35"/>
  <c r="I122" i="35" s="1"/>
  <c r="Q120" i="35"/>
  <c r="P120" i="35"/>
  <c r="N120" i="35"/>
  <c r="Z126" i="36"/>
  <c r="X126" i="36" s="1"/>
  <c r="P121" i="35"/>
  <c r="N121" i="35"/>
  <c r="Q121" i="35"/>
  <c r="S127" i="36"/>
  <c r="AW127" i="36" a="1"/>
  <c r="AW127" i="36" s="1"/>
  <c r="AC127" i="36"/>
  <c r="AD127" i="36" s="1"/>
  <c r="AE127" i="36" s="1"/>
  <c r="AF127" i="36" s="1"/>
  <c r="AY127" i="36" s="1" a="1"/>
  <c r="AY127" i="36" s="1"/>
  <c r="BP127" i="36" s="1"/>
  <c r="AN127" i="36" a="1"/>
  <c r="AN127" i="36" s="1"/>
  <c r="AJ127" i="36" a="1"/>
  <c r="AJ127" i="36" s="1"/>
  <c r="AI127" i="36" a="1"/>
  <c r="AI127" i="36" s="1"/>
  <c r="BE127" i="36" a="1"/>
  <c r="BE127" i="36" s="1"/>
  <c r="AO127" i="36" a="1"/>
  <c r="AO127" i="36" s="1"/>
  <c r="AZ127" i="36" a="1"/>
  <c r="AZ127" i="36" s="1"/>
  <c r="BQ127" i="36" s="1"/>
  <c r="BB127" i="36" a="1"/>
  <c r="BB127" i="36" s="1"/>
  <c r="BS127" i="36" s="1"/>
  <c r="AV127" i="36" a="1"/>
  <c r="AV127" i="36" s="1"/>
  <c r="AM127" i="36" a="1"/>
  <c r="AM127" i="36" s="1"/>
  <c r="BJ127" i="36" s="1"/>
  <c r="AT127" i="36" a="1"/>
  <c r="AT127" i="36" s="1"/>
  <c r="AS127" i="36" a="1"/>
  <c r="AS127" i="36" s="1"/>
  <c r="AU127" i="36" a="1"/>
  <c r="AU127" i="36" s="1"/>
  <c r="BD127" i="36" a="1"/>
  <c r="BD127" i="36" s="1"/>
  <c r="BC127" i="36" a="1"/>
  <c r="BC127" i="36" s="1"/>
  <c r="BT127" i="36" s="1"/>
  <c r="AH127" i="36" a="1"/>
  <c r="AH127" i="36" s="1"/>
  <c r="AL127" i="36" a="1"/>
  <c r="AL127" i="36" s="1"/>
  <c r="BI127" i="36" s="1"/>
  <c r="AX127" i="36" a="1"/>
  <c r="AX127" i="36" s="1"/>
  <c r="BO127" i="36" s="1"/>
  <c r="AK127" i="36" a="1"/>
  <c r="AK127" i="36" s="1"/>
  <c r="BH127" i="36" s="1"/>
  <c r="AP127" i="36" a="1"/>
  <c r="AP127" i="36" s="1"/>
  <c r="BK127" i="36" s="1"/>
  <c r="BA127" i="36" a="1"/>
  <c r="BA127" i="36" s="1"/>
  <c r="BR127" i="36" s="1"/>
  <c r="AQ127" i="36" a="1"/>
  <c r="AQ127" i="36" s="1"/>
  <c r="AG127" i="36" a="1"/>
  <c r="AG127" i="36" s="1"/>
  <c r="AR127" i="36" a="1"/>
  <c r="AR127" i="36" s="1"/>
  <c r="N128" i="36"/>
  <c r="T128" i="36"/>
  <c r="P128" i="36"/>
  <c r="Q128" i="36"/>
  <c r="Y126" i="36"/>
  <c r="AB126" i="36" s="1"/>
  <c r="AA126" i="36"/>
  <c r="I110" i="34"/>
  <c r="F110" i="34"/>
  <c r="H110" i="34"/>
  <c r="T110" i="34"/>
  <c r="R111" i="34" s="1"/>
  <c r="S111" i="34" s="1"/>
  <c r="I86" i="29"/>
  <c r="H86" i="29"/>
  <c r="F86" i="29"/>
  <c r="T86" i="29"/>
  <c r="R87" i="29" s="1"/>
  <c r="S87" i="29" s="1"/>
  <c r="BU127" i="36" l="1"/>
  <c r="BL127" i="36"/>
  <c r="BM127" i="36"/>
  <c r="BN127" i="36" s="1"/>
  <c r="BF127" i="36"/>
  <c r="BG127" i="36" s="1"/>
  <c r="AH128" i="36" a="1"/>
  <c r="AH128" i="36" s="1"/>
  <c r="S128" i="36"/>
  <c r="AC128" i="36"/>
  <c r="AD128" i="36" s="1"/>
  <c r="AE128" i="36" s="1"/>
  <c r="AF128" i="36" s="1"/>
  <c r="AN128" i="36" s="1" a="1"/>
  <c r="AN128" i="36" s="1"/>
  <c r="BC128" i="36" a="1"/>
  <c r="BC128" i="36" s="1"/>
  <c r="BT128" i="36" s="1"/>
  <c r="AG128" i="36" a="1"/>
  <c r="AG128" i="36" s="1"/>
  <c r="AW128" i="36" a="1"/>
  <c r="AW128" i="36" s="1"/>
  <c r="AQ128" i="36" a="1"/>
  <c r="AQ128" i="36" s="1"/>
  <c r="AV128" i="36" a="1"/>
  <c r="AV128" i="36" s="1"/>
  <c r="AU128" i="36" a="1"/>
  <c r="AU128" i="36" s="1"/>
  <c r="AX128" i="36" a="1"/>
  <c r="AX128" i="36" s="1"/>
  <c r="AO128" i="36" a="1"/>
  <c r="AO128" i="36" s="1"/>
  <c r="AI128" i="36" a="1"/>
  <c r="AI128" i="36" s="1"/>
  <c r="AM128" i="36" a="1"/>
  <c r="AM128" i="36" s="1"/>
  <c r="AT128" i="36" a="1"/>
  <c r="AT128" i="36" s="1"/>
  <c r="BD128" i="36" a="1"/>
  <c r="BD128" i="36" s="1"/>
  <c r="AR128" i="36" a="1"/>
  <c r="AR128" i="36" s="1"/>
  <c r="BA128" i="36" a="1"/>
  <c r="BA128" i="36" s="1"/>
  <c r="BR128" i="36" s="1"/>
  <c r="AY128" i="36" a="1"/>
  <c r="AY128" i="36" s="1"/>
  <c r="BP128" i="36" s="1"/>
  <c r="AP128" i="36" a="1"/>
  <c r="AP128" i="36" s="1"/>
  <c r="BK128" i="36" s="1"/>
  <c r="AL128" i="36" a="1"/>
  <c r="AL128" i="36" s="1"/>
  <c r="BI128" i="36" s="1"/>
  <c r="AJ128" i="36" a="1"/>
  <c r="AJ128" i="36" s="1"/>
  <c r="AK128" i="36" a="1"/>
  <c r="AK128" i="36" s="1"/>
  <c r="BH128" i="36" s="1"/>
  <c r="BE128" i="36" a="1"/>
  <c r="BE128" i="36" s="1"/>
  <c r="BU128" i="36" s="1"/>
  <c r="AS128" i="36" a="1"/>
  <c r="AS128" i="36" s="1"/>
  <c r="BM128" i="36" s="1"/>
  <c r="BN128" i="36" s="1"/>
  <c r="BB128" i="36" a="1"/>
  <c r="BB128" i="36" s="1"/>
  <c r="BS128" i="36" s="1"/>
  <c r="AZ128" i="36" a="1"/>
  <c r="AZ128" i="36" s="1"/>
  <c r="BQ128" i="36" s="1"/>
  <c r="G111" i="34"/>
  <c r="G87" i="29"/>
  <c r="BJ128" i="36" l="1"/>
  <c r="Z127" i="36"/>
  <c r="X127" i="36" s="1"/>
  <c r="W127" i="36"/>
  <c r="BL128" i="36"/>
  <c r="H129" i="36"/>
  <c r="E130" i="36" s="1" a="1"/>
  <c r="E130" i="36" s="1"/>
  <c r="F130" i="36" s="1" a="1"/>
  <c r="F130" i="36" s="1"/>
  <c r="BF128" i="36"/>
  <c r="BO128" i="36"/>
  <c r="G122" i="35"/>
  <c r="O122" i="35" s="1"/>
  <c r="H122" i="35"/>
  <c r="E123" i="35" s="1" a="1"/>
  <c r="E123" i="35" s="1"/>
  <c r="F123" i="35" s="1" a="1"/>
  <c r="F123" i="35" s="1"/>
  <c r="G129" i="36"/>
  <c r="O129" i="36" s="1"/>
  <c r="V127" i="36"/>
  <c r="AA127" i="36"/>
  <c r="Y127" i="36"/>
  <c r="AB127" i="36" s="1"/>
  <c r="T111" i="34"/>
  <c r="R112" i="34" s="1"/>
  <c r="I111" i="34"/>
  <c r="F111" i="34"/>
  <c r="H111" i="34"/>
  <c r="T87" i="29"/>
  <c r="R88" i="29" s="1"/>
  <c r="I87" i="29"/>
  <c r="H87" i="29"/>
  <c r="F87" i="29"/>
  <c r="S88" i="29" l="1"/>
  <c r="G88" i="29" s="1"/>
  <c r="S112" i="34"/>
  <c r="G112" i="34" s="1"/>
  <c r="M123" i="35"/>
  <c r="I123" i="35" s="1"/>
  <c r="M130" i="36"/>
  <c r="H130" i="36" s="1"/>
  <c r="E131" i="36" s="1" a="1"/>
  <c r="E131" i="36" s="1"/>
  <c r="F131" i="36" s="1" a="1"/>
  <c r="F131" i="36" s="1"/>
  <c r="N129" i="36"/>
  <c r="Q129" i="36"/>
  <c r="T129" i="36"/>
  <c r="P129" i="36"/>
  <c r="Q122" i="35"/>
  <c r="P122" i="35"/>
  <c r="N122" i="35"/>
  <c r="BG128" i="36"/>
  <c r="W128" i="36"/>
  <c r="Z128" i="36"/>
  <c r="X128" i="36" s="1"/>
  <c r="T88" i="29"/>
  <c r="R89" i="29" s="1"/>
  <c r="S89" i="29" s="1"/>
  <c r="H123" i="35" l="1"/>
  <c r="E124" i="35" s="1" a="1"/>
  <c r="E124" i="35" s="1"/>
  <c r="F124" i="35" s="1" a="1"/>
  <c r="F124" i="35" s="1"/>
  <c r="T112" i="34"/>
  <c r="R113" i="34" s="1"/>
  <c r="S113" i="34" s="1"/>
  <c r="I112" i="34"/>
  <c r="H112" i="34"/>
  <c r="F112" i="34"/>
  <c r="M131" i="36"/>
  <c r="I131" i="36" s="1"/>
  <c r="I88" i="29"/>
  <c r="H88" i="29"/>
  <c r="F88" i="29"/>
  <c r="M124" i="35"/>
  <c r="I124" i="35" s="1"/>
  <c r="I130" i="36"/>
  <c r="H131" i="36"/>
  <c r="E132" i="36" s="1" a="1"/>
  <c r="E132" i="36" s="1"/>
  <c r="F132" i="36" s="1" a="1"/>
  <c r="F132" i="36" s="1"/>
  <c r="G131" i="36"/>
  <c r="O131" i="36" s="1"/>
  <c r="V128" i="36"/>
  <c r="G130" i="36"/>
  <c r="O130" i="36" s="1"/>
  <c r="Y128" i="36"/>
  <c r="AB128" i="36" s="1"/>
  <c r="AA128" i="36"/>
  <c r="S129" i="36"/>
  <c r="AX129" i="36" a="1"/>
  <c r="AX129" i="36" s="1"/>
  <c r="AR129" i="36" a="1"/>
  <c r="AR129" i="36" s="1"/>
  <c r="AH129" i="36" a="1"/>
  <c r="AH129" i="36" s="1"/>
  <c r="AC129" i="36"/>
  <c r="AD129" i="36" s="1"/>
  <c r="AE129" i="36" s="1"/>
  <c r="AF129" i="36" s="1"/>
  <c r="AZ129" i="36" s="1" a="1"/>
  <c r="AZ129" i="36" s="1"/>
  <c r="BQ129" i="36" s="1"/>
  <c r="AP129" i="36" a="1"/>
  <c r="AP129" i="36" s="1"/>
  <c r="BK129" i="36" s="1"/>
  <c r="AV129" i="36" a="1"/>
  <c r="AV129" i="36" s="1"/>
  <c r="AK129" i="36" a="1"/>
  <c r="AK129" i="36" s="1"/>
  <c r="BH129" i="36" s="1"/>
  <c r="AI129" i="36" a="1"/>
  <c r="AI129" i="36" s="1"/>
  <c r="AW129" i="36" a="1"/>
  <c r="AW129" i="36" s="1"/>
  <c r="G123" i="35"/>
  <c r="O123" i="35" s="1"/>
  <c r="G113" i="34"/>
  <c r="G89" i="29"/>
  <c r="M132" i="36" l="1"/>
  <c r="I132" i="36" s="1"/>
  <c r="BO129" i="36"/>
  <c r="BB129" i="36" a="1"/>
  <c r="BB129" i="36" s="1"/>
  <c r="BS129" i="36" s="1"/>
  <c r="BC129" i="36" a="1"/>
  <c r="BC129" i="36" s="1"/>
  <c r="BT129" i="36" s="1"/>
  <c r="BA129" i="36" a="1"/>
  <c r="BA129" i="36" s="1"/>
  <c r="BR129" i="36" s="1"/>
  <c r="P123" i="35"/>
  <c r="N123" i="35"/>
  <c r="Q123" i="35"/>
  <c r="G124" i="35"/>
  <c r="O124" i="35" s="1"/>
  <c r="AS129" i="36" a="1"/>
  <c r="AS129" i="36" s="1"/>
  <c r="AT129" i="36" a="1"/>
  <c r="AT129" i="36" s="1"/>
  <c r="AU129" i="36" a="1"/>
  <c r="AU129" i="36" s="1"/>
  <c r="AG129" i="36" a="1"/>
  <c r="AG129" i="36" s="1"/>
  <c r="BF129" i="36" s="1"/>
  <c r="BE129" i="36" a="1"/>
  <c r="BE129" i="36" s="1"/>
  <c r="BD129" i="36" a="1"/>
  <c r="BD129" i="36" s="1"/>
  <c r="AO129" i="36" a="1"/>
  <c r="AO129" i="36" s="1"/>
  <c r="AM129" i="36" a="1"/>
  <c r="AM129" i="36" s="1"/>
  <c r="T130" i="36"/>
  <c r="Q130" i="36"/>
  <c r="P130" i="36"/>
  <c r="N130" i="36"/>
  <c r="AJ129" i="36" a="1"/>
  <c r="AJ129" i="36" s="1"/>
  <c r="AY129" i="36" a="1"/>
  <c r="AY129" i="36" s="1"/>
  <c r="BP129" i="36" s="1"/>
  <c r="AL129" i="36" a="1"/>
  <c r="AL129" i="36" s="1"/>
  <c r="BI129" i="36" s="1"/>
  <c r="AQ129" i="36" a="1"/>
  <c r="AQ129" i="36" s="1"/>
  <c r="BL129" i="36" s="1"/>
  <c r="T131" i="36"/>
  <c r="N131" i="36"/>
  <c r="Q131" i="36"/>
  <c r="P131" i="36"/>
  <c r="AN129" i="36" a="1"/>
  <c r="AN129" i="36" s="1"/>
  <c r="H132" i="36"/>
  <c r="E133" i="36" s="1" a="1"/>
  <c r="E133" i="36" s="1"/>
  <c r="F133" i="36" s="1" a="1"/>
  <c r="F133" i="36" s="1"/>
  <c r="G132" i="36"/>
  <c r="O132" i="36" s="1"/>
  <c r="T113" i="34"/>
  <c r="R114" i="34" s="1"/>
  <c r="H113" i="34"/>
  <c r="F113" i="34"/>
  <c r="I113" i="34"/>
  <c r="F89" i="29"/>
  <c r="I89" i="29"/>
  <c r="H89" i="29"/>
  <c r="T89" i="29"/>
  <c r="R90" i="29" s="1"/>
  <c r="S90" i="29" s="1"/>
  <c r="BU129" i="36" l="1"/>
  <c r="M133" i="36"/>
  <c r="I133" i="36" s="1"/>
  <c r="S114" i="34"/>
  <c r="G114" i="34" s="1"/>
  <c r="BJ129" i="36"/>
  <c r="BG129" i="36"/>
  <c r="P132" i="36"/>
  <c r="T132" i="36"/>
  <c r="N132" i="36"/>
  <c r="Q132" i="36"/>
  <c r="BM129" i="36"/>
  <c r="BN129" i="36" s="1"/>
  <c r="Q124" i="35"/>
  <c r="P124" i="35"/>
  <c r="N124" i="35"/>
  <c r="H124" i="35"/>
  <c r="E125" i="35" s="1" a="1"/>
  <c r="E125" i="35" s="1"/>
  <c r="F125" i="35" s="1" a="1"/>
  <c r="F125" i="35" s="1"/>
  <c r="S131" i="36"/>
  <c r="AC131" i="36"/>
  <c r="AD131" i="36" s="1"/>
  <c r="AE131" i="36" s="1"/>
  <c r="AF131" i="36" s="1"/>
  <c r="BD131" i="36" s="1" a="1"/>
  <c r="BD131" i="36" s="1"/>
  <c r="AR131" i="36" a="1"/>
  <c r="AR131" i="36" s="1"/>
  <c r="AO131" i="36" a="1"/>
  <c r="AO131" i="36" s="1"/>
  <c r="AI131" i="36" a="1"/>
  <c r="AI131" i="36" s="1"/>
  <c r="AG131" i="36" a="1"/>
  <c r="AG131" i="36" s="1"/>
  <c r="BA131" i="36" a="1"/>
  <c r="BA131" i="36" s="1"/>
  <c r="BR131" i="36" s="1"/>
  <c r="BC131" i="36" a="1"/>
  <c r="BC131" i="36" s="1"/>
  <c r="BT131" i="36" s="1"/>
  <c r="AV131" i="36" a="1"/>
  <c r="AV131" i="36" s="1"/>
  <c r="AJ131" i="36" a="1"/>
  <c r="AJ131" i="36" s="1"/>
  <c r="AX131" i="36" a="1"/>
  <c r="AX131" i="36" s="1"/>
  <c r="AS131" i="36" a="1"/>
  <c r="AS131" i="36" s="1"/>
  <c r="AP131" i="36" a="1"/>
  <c r="AP131" i="36" s="1"/>
  <c r="BK131" i="36" s="1"/>
  <c r="AQ131" i="36" a="1"/>
  <c r="AQ131" i="36" s="1"/>
  <c r="AL131" i="36" a="1"/>
  <c r="AL131" i="36" s="1"/>
  <c r="BI131" i="36" s="1"/>
  <c r="AK131" i="36" a="1"/>
  <c r="AK131" i="36" s="1"/>
  <c r="BH131" i="36" s="1"/>
  <c r="AH131" i="36" a="1"/>
  <c r="AH131" i="36" s="1"/>
  <c r="AM131" i="36" a="1"/>
  <c r="AM131" i="36" s="1"/>
  <c r="AY131" i="36" a="1"/>
  <c r="AY131" i="36" s="1"/>
  <c r="BP131" i="36" s="1"/>
  <c r="AT131" i="36" a="1"/>
  <c r="AT131" i="36" s="1"/>
  <c r="AU131" i="36" a="1"/>
  <c r="AU131" i="36" s="1"/>
  <c r="AZ131" i="36" a="1"/>
  <c r="AZ131" i="36" s="1"/>
  <c r="BQ131" i="36" s="1"/>
  <c r="AW131" i="36" a="1"/>
  <c r="AW131" i="36" s="1"/>
  <c r="BE131" i="36" a="1"/>
  <c r="BE131" i="36" s="1"/>
  <c r="BU131" i="36" s="1"/>
  <c r="BB131" i="36" a="1"/>
  <c r="BB131" i="36" s="1"/>
  <c r="BS131" i="36" s="1"/>
  <c r="AN131" i="36" a="1"/>
  <c r="AN131" i="36" s="1"/>
  <c r="S130" i="36"/>
  <c r="AC130" i="36"/>
  <c r="AD130" i="36" s="1"/>
  <c r="AE130" i="36" s="1"/>
  <c r="AF130" i="36" s="1"/>
  <c r="BA130" i="36" s="1" a="1"/>
  <c r="BA130" i="36" s="1"/>
  <c r="BR130" i="36" s="1"/>
  <c r="AM130" i="36" a="1"/>
  <c r="AM130" i="36" s="1"/>
  <c r="AI130" i="36" a="1"/>
  <c r="AI130" i="36" s="1"/>
  <c r="AV130" i="36" a="1"/>
  <c r="AV130" i="36" s="1"/>
  <c r="AT130" i="36" a="1"/>
  <c r="AT130" i="36" s="1"/>
  <c r="AW130" i="36" a="1"/>
  <c r="AW130" i="36" s="1"/>
  <c r="T114" i="34"/>
  <c r="R115" i="34" s="1"/>
  <c r="S115" i="34" s="1"/>
  <c r="G90" i="29"/>
  <c r="BL131" i="36" l="1"/>
  <c r="H114" i="34"/>
  <c r="F114" i="34"/>
  <c r="I114" i="34"/>
  <c r="M125" i="35"/>
  <c r="I125" i="35" s="1"/>
  <c r="BO131" i="36"/>
  <c r="BF131" i="36"/>
  <c r="BM131" i="36"/>
  <c r="BN131" i="36" s="1"/>
  <c r="BJ131" i="36"/>
  <c r="BE130" i="36" a="1"/>
  <c r="BE130" i="36" s="1"/>
  <c r="AU130" i="36" a="1"/>
  <c r="AU130" i="36" s="1"/>
  <c r="H125" i="35"/>
  <c r="E126" i="35" s="1" a="1"/>
  <c r="E126" i="35" s="1"/>
  <c r="F126" i="35" s="1" a="1"/>
  <c r="F126" i="35" s="1"/>
  <c r="BB130" i="36" a="1"/>
  <c r="BB130" i="36" s="1"/>
  <c r="BS130" i="36" s="1"/>
  <c r="AJ130" i="36" a="1"/>
  <c r="AJ130" i="36" s="1"/>
  <c r="AR130" i="36" a="1"/>
  <c r="AR130" i="36" s="1"/>
  <c r="BD130" i="36" a="1"/>
  <c r="BD130" i="36" s="1"/>
  <c r="AX130" i="36" a="1"/>
  <c r="AX130" i="36" s="1"/>
  <c r="BO130" i="36" s="1"/>
  <c r="AN130" i="36" a="1"/>
  <c r="AN130" i="36" s="1"/>
  <c r="BC130" i="36" a="1"/>
  <c r="BC130" i="36" s="1"/>
  <c r="BT130" i="36" s="1"/>
  <c r="AH130" i="36" a="1"/>
  <c r="AH130" i="36" s="1"/>
  <c r="AG130" i="36" a="1"/>
  <c r="AG130" i="36" s="1"/>
  <c r="AY130" i="36" a="1"/>
  <c r="AY130" i="36" s="1"/>
  <c r="BP130" i="36" s="1"/>
  <c r="G133" i="36"/>
  <c r="O133" i="36" s="1"/>
  <c r="AO130" i="36" a="1"/>
  <c r="AO130" i="36" s="1"/>
  <c r="BJ130" i="36" s="1"/>
  <c r="H133" i="36"/>
  <c r="E134" i="36" s="1" a="1"/>
  <c r="E134" i="36" s="1"/>
  <c r="F134" i="36" s="1" a="1"/>
  <c r="F134" i="36" s="1"/>
  <c r="AK130" i="36" a="1"/>
  <c r="AK130" i="36" s="1"/>
  <c r="BH130" i="36" s="1"/>
  <c r="AC132" i="36"/>
  <c r="AD132" i="36" s="1"/>
  <c r="AE132" i="36" s="1"/>
  <c r="AF132" i="36" s="1"/>
  <c r="AI132" i="36" s="1" a="1"/>
  <c r="AI132" i="36" s="1"/>
  <c r="S132" i="36"/>
  <c r="AG132" i="36" a="1"/>
  <c r="AG132" i="36" s="1"/>
  <c r="BE132" i="36" a="1"/>
  <c r="BE132" i="36" s="1"/>
  <c r="AO132" i="36" a="1"/>
  <c r="AO132" i="36" s="1"/>
  <c r="AQ130" i="36" a="1"/>
  <c r="AQ130" i="36" s="1"/>
  <c r="AS130" i="36" a="1"/>
  <c r="AS130" i="36" s="1"/>
  <c r="BM130" i="36" s="1"/>
  <c r="BN130" i="36" s="1"/>
  <c r="W129" i="36"/>
  <c r="AZ130" i="36" a="1"/>
  <c r="AZ130" i="36" s="1"/>
  <c r="BQ130" i="36" s="1"/>
  <c r="Z129" i="36"/>
  <c r="X129" i="36" s="1"/>
  <c r="AP130" i="36" a="1"/>
  <c r="AP130" i="36" s="1"/>
  <c r="BK130" i="36" s="1"/>
  <c r="AL130" i="36" a="1"/>
  <c r="AL130" i="36" s="1"/>
  <c r="BI130" i="36" s="1"/>
  <c r="AA129" i="36"/>
  <c r="Y129" i="36"/>
  <c r="G115" i="34"/>
  <c r="T90" i="29"/>
  <c r="R91" i="29" s="1"/>
  <c r="S91" i="29" s="1"/>
  <c r="I90" i="29"/>
  <c r="F90" i="29"/>
  <c r="H90" i="29"/>
  <c r="AR132" i="36" l="1" a="1"/>
  <c r="AR132" i="36" s="1"/>
  <c r="AY132" i="36" a="1"/>
  <c r="AY132" i="36" s="1"/>
  <c r="BP132" i="36" s="1"/>
  <c r="AV132" i="36" a="1"/>
  <c r="AV132" i="36" s="1"/>
  <c r="AK132" i="36" a="1"/>
  <c r="AK132" i="36" s="1"/>
  <c r="BH132" i="36" s="1"/>
  <c r="AT132" i="36" a="1"/>
  <c r="AT132" i="36" s="1"/>
  <c r="AS132" i="36" a="1"/>
  <c r="AS132" i="36" s="1"/>
  <c r="AM132" i="36" a="1"/>
  <c r="AM132" i="36" s="1"/>
  <c r="BB132" i="36" a="1"/>
  <c r="BB132" i="36" s="1"/>
  <c r="BS132" i="36" s="1"/>
  <c r="BA132" i="36" a="1"/>
  <c r="BA132" i="36" s="1"/>
  <c r="BR132" i="36" s="1"/>
  <c r="Z131" i="36"/>
  <c r="X131" i="36" s="1"/>
  <c r="AH132" i="36" a="1"/>
  <c r="AH132" i="36" s="1"/>
  <c r="BF132" i="36" s="1"/>
  <c r="BC132" i="36" a="1"/>
  <c r="BC132" i="36" s="1"/>
  <c r="BT132" i="36" s="1"/>
  <c r="AJ132" i="36" a="1"/>
  <c r="AJ132" i="36" s="1"/>
  <c r="BD132" i="36" a="1"/>
  <c r="BD132" i="36" s="1"/>
  <c r="BU132" i="36" s="1"/>
  <c r="AL132" i="36" a="1"/>
  <c r="AL132" i="36" s="1"/>
  <c r="BI132" i="36" s="1"/>
  <c r="AP132" i="36" a="1"/>
  <c r="AP132" i="36" s="1"/>
  <c r="BK132" i="36" s="1"/>
  <c r="AW132" i="36" a="1"/>
  <c r="AW132" i="36" s="1"/>
  <c r="AQ132" i="36" a="1"/>
  <c r="AQ132" i="36" s="1"/>
  <c r="BL132" i="36" s="1"/>
  <c r="AX132" i="36" a="1"/>
  <c r="AX132" i="36" s="1"/>
  <c r="AN132" i="36" a="1"/>
  <c r="AN132" i="36" s="1"/>
  <c r="W131" i="36"/>
  <c r="V131" i="36" s="1"/>
  <c r="BF130" i="36"/>
  <c r="BG130" i="36" s="1"/>
  <c r="AU132" i="36" a="1"/>
  <c r="AU132" i="36" s="1"/>
  <c r="M126" i="35"/>
  <c r="I126" i="35" s="1"/>
  <c r="AZ132" i="36" a="1"/>
  <c r="AZ132" i="36" s="1"/>
  <c r="BQ132" i="36" s="1"/>
  <c r="M134" i="36"/>
  <c r="I134" i="36" s="1"/>
  <c r="BG131" i="36"/>
  <c r="AA131" i="36" s="1"/>
  <c r="BU130" i="36"/>
  <c r="V129" i="36"/>
  <c r="AB129" i="36"/>
  <c r="BL130" i="36"/>
  <c r="G125" i="35"/>
  <c r="O125" i="35" s="1"/>
  <c r="Q133" i="36"/>
  <c r="T133" i="36"/>
  <c r="N133" i="36"/>
  <c r="P133" i="36"/>
  <c r="I115" i="34"/>
  <c r="H115" i="34"/>
  <c r="F115" i="34"/>
  <c r="T115" i="34"/>
  <c r="R116" i="34" s="1"/>
  <c r="S116" i="34" s="1"/>
  <c r="G91" i="29"/>
  <c r="I91" i="29" s="1"/>
  <c r="T91" i="29"/>
  <c r="R92" i="29" s="1"/>
  <c r="BJ132" i="36" l="1"/>
  <c r="BM132" i="36"/>
  <c r="BN132" i="36" s="1"/>
  <c r="BG132" i="36"/>
  <c r="AA132" i="36" s="1"/>
  <c r="BO132" i="36"/>
  <c r="W132" i="36" s="1"/>
  <c r="V132" i="36" s="1"/>
  <c r="W130" i="36"/>
  <c r="V130" i="36" s="1"/>
  <c r="G134" i="36"/>
  <c r="O134" i="36" s="1"/>
  <c r="P134" i="36" s="1"/>
  <c r="G126" i="35"/>
  <c r="O126" i="35" s="1"/>
  <c r="N126" i="35" s="1"/>
  <c r="Y131" i="36"/>
  <c r="AB131" i="36" s="1"/>
  <c r="Z130" i="36"/>
  <c r="X130" i="36" s="1"/>
  <c r="S92" i="29"/>
  <c r="G92" i="29" s="1"/>
  <c r="Q125" i="35"/>
  <c r="N125" i="35"/>
  <c r="P125" i="35"/>
  <c r="Y130" i="36"/>
  <c r="AA130" i="36"/>
  <c r="H134" i="36"/>
  <c r="E135" i="36" s="1" a="1"/>
  <c r="E135" i="36" s="1"/>
  <c r="F135" i="36" s="1" a="1"/>
  <c r="F135" i="36" s="1"/>
  <c r="H126" i="35"/>
  <c r="E127" i="35" s="1" a="1"/>
  <c r="E127" i="35" s="1"/>
  <c r="F127" i="35" s="1" a="1"/>
  <c r="F127" i="35" s="1"/>
  <c r="S133" i="36"/>
  <c r="AC133" i="36"/>
  <c r="AD133" i="36" s="1"/>
  <c r="AE133" i="36" s="1"/>
  <c r="AF133" i="36" s="1"/>
  <c r="AQ133" i="36" s="1" a="1"/>
  <c r="AQ133" i="36" s="1"/>
  <c r="BE133" i="36" a="1"/>
  <c r="BE133" i="36" s="1"/>
  <c r="AI133" i="36" a="1"/>
  <c r="AI133" i="36" s="1"/>
  <c r="AP133" i="36" a="1"/>
  <c r="AP133" i="36" s="1"/>
  <c r="BK133" i="36" s="1"/>
  <c r="AN133" i="36" a="1"/>
  <c r="AN133" i="36" s="1"/>
  <c r="AJ133" i="36" a="1"/>
  <c r="AJ133" i="36" s="1"/>
  <c r="BA133" i="36" a="1"/>
  <c r="BA133" i="36" s="1"/>
  <c r="BR133" i="36" s="1"/>
  <c r="AW133" i="36" a="1"/>
  <c r="AW133" i="36" s="1"/>
  <c r="BB133" i="36" a="1"/>
  <c r="BB133" i="36" s="1"/>
  <c r="BS133" i="36" s="1"/>
  <c r="AG133" i="36" a="1"/>
  <c r="AG133" i="36" s="1"/>
  <c r="AY133" i="36" a="1"/>
  <c r="AY133" i="36" s="1"/>
  <c r="BP133" i="36" s="1"/>
  <c r="AT133" i="36" a="1"/>
  <c r="AT133" i="36" s="1"/>
  <c r="AK133" i="36" a="1"/>
  <c r="AK133" i="36" s="1"/>
  <c r="BH133" i="36" s="1"/>
  <c r="AL133" i="36" a="1"/>
  <c r="AL133" i="36" s="1"/>
  <c r="BI133" i="36" s="1"/>
  <c r="AZ133" i="36" a="1"/>
  <c r="AZ133" i="36" s="1"/>
  <c r="BQ133" i="36" s="1"/>
  <c r="AV133" i="36" a="1"/>
  <c r="AV133" i="36" s="1"/>
  <c r="AS133" i="36" a="1"/>
  <c r="AS133" i="36" s="1"/>
  <c r="AH133" i="36" a="1"/>
  <c r="AH133" i="36" s="1"/>
  <c r="BD133" i="36" a="1"/>
  <c r="BD133" i="36" s="1"/>
  <c r="AX133" i="36" a="1"/>
  <c r="AX133" i="36" s="1"/>
  <c r="BO133" i="36" s="1"/>
  <c r="AR133" i="36" a="1"/>
  <c r="AR133" i="36" s="1"/>
  <c r="BL133" i="36" s="1"/>
  <c r="BC133" i="36" a="1"/>
  <c r="BC133" i="36" s="1"/>
  <c r="BT133" i="36" s="1"/>
  <c r="AO133" i="36" a="1"/>
  <c r="AO133" i="36" s="1"/>
  <c r="AU133" i="36" a="1"/>
  <c r="AU133" i="36" s="1"/>
  <c r="AM133" i="36" a="1"/>
  <c r="AM133" i="36" s="1"/>
  <c r="G116" i="34"/>
  <c r="F91" i="29"/>
  <c r="H91" i="29"/>
  <c r="T92" i="29"/>
  <c r="R93" i="29" s="1"/>
  <c r="S93" i="29" s="1"/>
  <c r="Z132" i="36" l="1"/>
  <c r="X132" i="36" s="1"/>
  <c r="Y132" i="36"/>
  <c r="AB132" i="36" s="1"/>
  <c r="T134" i="36"/>
  <c r="S134" i="36" s="1"/>
  <c r="Q134" i="36"/>
  <c r="N134" i="36"/>
  <c r="AB130" i="36"/>
  <c r="P126" i="35"/>
  <c r="I92" i="29"/>
  <c r="H92" i="29"/>
  <c r="F92" i="29"/>
  <c r="BM133" i="36"/>
  <c r="BN133" i="36" s="1"/>
  <c r="M127" i="35"/>
  <c r="I127" i="35" s="1"/>
  <c r="M135" i="36"/>
  <c r="I135" i="36" s="1"/>
  <c r="BF133" i="36"/>
  <c r="BG133" i="36" s="1"/>
  <c r="BJ133" i="36"/>
  <c r="Q126" i="35"/>
  <c r="BU133" i="36"/>
  <c r="H116" i="34"/>
  <c r="I116" i="34"/>
  <c r="F116" i="34"/>
  <c r="T116" i="34"/>
  <c r="R117" i="34" s="1"/>
  <c r="S117" i="34" s="1"/>
  <c r="G93" i="29"/>
  <c r="I93" i="29" s="1"/>
  <c r="T93" i="29"/>
  <c r="R94" i="29" s="1"/>
  <c r="G127" i="35" l="1"/>
  <c r="O127" i="35" s="1"/>
  <c r="H127" i="35"/>
  <c r="E128" i="35" s="1" a="1"/>
  <c r="E128" i="35" s="1"/>
  <c r="F128" i="35" s="1" a="1"/>
  <c r="F128" i="35" s="1"/>
  <c r="M128" i="35" s="1"/>
  <c r="I128" i="35" s="1"/>
  <c r="AC134" i="36"/>
  <c r="AD134" i="36" s="1"/>
  <c r="AE134" i="36" s="1"/>
  <c r="AF134" i="36" s="1"/>
  <c r="W133" i="36"/>
  <c r="V133" i="36" s="1"/>
  <c r="G135" i="36"/>
  <c r="O135" i="36" s="1"/>
  <c r="Q135" i="36" s="1"/>
  <c r="S94" i="29"/>
  <c r="G94" i="29" s="1"/>
  <c r="Q127" i="35"/>
  <c r="P127" i="35"/>
  <c r="N127" i="35"/>
  <c r="P135" i="36"/>
  <c r="H135" i="36"/>
  <c r="E136" i="36" s="1" a="1"/>
  <c r="E136" i="36" s="1"/>
  <c r="F136" i="36" s="1" a="1"/>
  <c r="F136" i="36" s="1"/>
  <c r="Z133" i="36"/>
  <c r="X133" i="36" s="1"/>
  <c r="Y133" i="36"/>
  <c r="AA133" i="36"/>
  <c r="G117" i="34"/>
  <c r="F93" i="29"/>
  <c r="H93" i="29"/>
  <c r="AB133" i="36" l="1"/>
  <c r="AL134" i="36" a="1"/>
  <c r="AL134" i="36" s="1"/>
  <c r="BI134" i="36" s="1"/>
  <c r="AG134" i="36" a="1"/>
  <c r="AG134" i="36" s="1"/>
  <c r="AT134" i="36" a="1"/>
  <c r="AT134" i="36" s="1"/>
  <c r="AN134" i="36" a="1"/>
  <c r="AN134" i="36" s="1"/>
  <c r="AO134" i="36" a="1"/>
  <c r="AO134" i="36" s="1"/>
  <c r="AS134" i="36" a="1"/>
  <c r="AS134" i="36" s="1"/>
  <c r="AP134" i="36" a="1"/>
  <c r="AP134" i="36" s="1"/>
  <c r="BK134" i="36" s="1"/>
  <c r="BC134" i="36" a="1"/>
  <c r="BC134" i="36" s="1"/>
  <c r="BT134" i="36" s="1"/>
  <c r="BD134" i="36" a="1"/>
  <c r="BD134" i="36" s="1"/>
  <c r="AI134" i="36" a="1"/>
  <c r="AI134" i="36" s="1"/>
  <c r="AH134" i="36" a="1"/>
  <c r="AH134" i="36" s="1"/>
  <c r="BB134" i="36" a="1"/>
  <c r="BB134" i="36" s="1"/>
  <c r="BS134" i="36" s="1"/>
  <c r="AJ134" i="36" a="1"/>
  <c r="AJ134" i="36" s="1"/>
  <c r="AQ134" i="36" a="1"/>
  <c r="AQ134" i="36" s="1"/>
  <c r="BE134" i="36" a="1"/>
  <c r="BE134" i="36" s="1"/>
  <c r="AZ134" i="36" a="1"/>
  <c r="AZ134" i="36" s="1"/>
  <c r="BQ134" i="36" s="1"/>
  <c r="AR134" i="36" a="1"/>
  <c r="AR134" i="36" s="1"/>
  <c r="AM134" i="36" a="1"/>
  <c r="AM134" i="36" s="1"/>
  <c r="BJ134" i="36" s="1"/>
  <c r="AX134" i="36" a="1"/>
  <c r="AX134" i="36" s="1"/>
  <c r="AY134" i="36" a="1"/>
  <c r="AY134" i="36" s="1"/>
  <c r="BP134" i="36" s="1"/>
  <c r="AU134" i="36" a="1"/>
  <c r="AU134" i="36" s="1"/>
  <c r="AV134" i="36" a="1"/>
  <c r="AV134" i="36" s="1"/>
  <c r="BA134" i="36" a="1"/>
  <c r="BA134" i="36" s="1"/>
  <c r="BR134" i="36" s="1"/>
  <c r="AW134" i="36" a="1"/>
  <c r="AW134" i="36" s="1"/>
  <c r="AK134" i="36" a="1"/>
  <c r="AK134" i="36" s="1"/>
  <c r="BH134" i="36" s="1"/>
  <c r="T94" i="29"/>
  <c r="R95" i="29" s="1"/>
  <c r="S95" i="29" s="1"/>
  <c r="G95" i="29" s="1"/>
  <c r="N135" i="36"/>
  <c r="T135" i="36"/>
  <c r="H128" i="35"/>
  <c r="E129" i="35" s="1" a="1"/>
  <c r="E129" i="35" s="1"/>
  <c r="F129" i="35" s="1" a="1"/>
  <c r="F129" i="35" s="1"/>
  <c r="M129" i="35" s="1"/>
  <c r="I129" i="35" s="1"/>
  <c r="G128" i="35"/>
  <c r="O128" i="35" s="1"/>
  <c r="N128" i="35" s="1"/>
  <c r="I94" i="29"/>
  <c r="F94" i="29"/>
  <c r="H94" i="29"/>
  <c r="M136" i="36"/>
  <c r="I136" i="36" s="1"/>
  <c r="I117" i="34"/>
  <c r="F117" i="34"/>
  <c r="H117" i="34"/>
  <c r="T117" i="34"/>
  <c r="R118" i="34" s="1"/>
  <c r="S118" i="34" s="1"/>
  <c r="AW135" i="36" l="1" a="1"/>
  <c r="AW135" i="36" s="1"/>
  <c r="AC135" i="36"/>
  <c r="AD135" i="36" s="1"/>
  <c r="AE135" i="36" s="1"/>
  <c r="AF135" i="36" s="1"/>
  <c r="AU135" i="36" a="1"/>
  <c r="AU135" i="36" s="1"/>
  <c r="AO135" i="36" a="1"/>
  <c r="AO135" i="36" s="1"/>
  <c r="H136" i="36"/>
  <c r="E137" i="36" s="1" a="1"/>
  <c r="E137" i="36" s="1"/>
  <c r="F137" i="36" s="1" a="1"/>
  <c r="F137" i="36" s="1"/>
  <c r="G136" i="36"/>
  <c r="O136" i="36" s="1"/>
  <c r="BU134" i="36"/>
  <c r="S135" i="36"/>
  <c r="AV135" i="36" a="1"/>
  <c r="AV135" i="36" s="1"/>
  <c r="AS135" i="36" a="1"/>
  <c r="AS135" i="36" s="1"/>
  <c r="AR135" i="36" a="1"/>
  <c r="AR135" i="36" s="1"/>
  <c r="BE135" i="36" a="1"/>
  <c r="BE135" i="36" s="1"/>
  <c r="BL134" i="36"/>
  <c r="AL135" i="36" a="1"/>
  <c r="AL135" i="36" s="1"/>
  <c r="BI135" i="36" s="1"/>
  <c r="BB135" i="36" a="1"/>
  <c r="BB135" i="36" s="1"/>
  <c r="BS135" i="36" s="1"/>
  <c r="AN135" i="36" a="1"/>
  <c r="AN135" i="36" s="1"/>
  <c r="AM135" i="36" a="1"/>
  <c r="AM135" i="36" s="1"/>
  <c r="BC135" i="36" a="1"/>
  <c r="BC135" i="36" s="1"/>
  <c r="BT135" i="36" s="1"/>
  <c r="AX135" i="36" a="1"/>
  <c r="AX135" i="36" s="1"/>
  <c r="BO135" i="36" s="1"/>
  <c r="BM134" i="36"/>
  <c r="BN134" i="36" s="1"/>
  <c r="BO134" i="36"/>
  <c r="BF134" i="36"/>
  <c r="BD135" i="36" a="1"/>
  <c r="BD135" i="36" s="1"/>
  <c r="AT135" i="36" a="1"/>
  <c r="AT135" i="36" s="1"/>
  <c r="AQ135" i="36" a="1"/>
  <c r="AQ135" i="36" s="1"/>
  <c r="Q128" i="35"/>
  <c r="AY135" i="36" a="1"/>
  <c r="AY135" i="36" s="1"/>
  <c r="BP135" i="36" s="1"/>
  <c r="P128" i="35"/>
  <c r="AZ135" i="36" a="1"/>
  <c r="AZ135" i="36" s="1"/>
  <c r="BQ135" i="36" s="1"/>
  <c r="AH135" i="36" a="1"/>
  <c r="AH135" i="36" s="1"/>
  <c r="AG135" i="36" a="1"/>
  <c r="AG135" i="36" s="1"/>
  <c r="M137" i="36"/>
  <c r="I137" i="36" s="1"/>
  <c r="T136" i="36"/>
  <c r="Q136" i="36"/>
  <c r="N136" i="36"/>
  <c r="P136" i="36"/>
  <c r="H129" i="35"/>
  <c r="E130" i="35" s="1" a="1"/>
  <c r="E130" i="35" s="1"/>
  <c r="F130" i="35" s="1" a="1"/>
  <c r="F130" i="35" s="1"/>
  <c r="G118" i="34"/>
  <c r="H95" i="29"/>
  <c r="F95" i="29"/>
  <c r="I95" i="29"/>
  <c r="T95" i="29"/>
  <c r="R96" i="29" s="1"/>
  <c r="S96" i="29" s="1"/>
  <c r="AI135" i="36" l="1" a="1"/>
  <c r="AI135" i="36" s="1"/>
  <c r="BF135" i="36" s="1"/>
  <c r="AJ135" i="36" a="1"/>
  <c r="AJ135" i="36" s="1"/>
  <c r="BA135" i="36" a="1"/>
  <c r="BA135" i="36" s="1"/>
  <c r="BR135" i="36" s="1"/>
  <c r="AP135" i="36" a="1"/>
  <c r="AP135" i="36" s="1"/>
  <c r="BK135" i="36" s="1"/>
  <c r="AK135" i="36" a="1"/>
  <c r="AK135" i="36" s="1"/>
  <c r="BH135" i="36" s="1"/>
  <c r="BL135" i="36"/>
  <c r="BU135" i="36"/>
  <c r="BJ135" i="36"/>
  <c r="BM135" i="36"/>
  <c r="BN135" i="36" s="1"/>
  <c r="BG134" i="36"/>
  <c r="Z134" i="36"/>
  <c r="X134" i="36" s="1"/>
  <c r="W134" i="36"/>
  <c r="V134" i="36" s="1"/>
  <c r="H137" i="36"/>
  <c r="E138" i="36" s="1" a="1"/>
  <c r="E138" i="36" s="1"/>
  <c r="F138" i="36" s="1" a="1"/>
  <c r="F138" i="36" s="1"/>
  <c r="M138" i="36" s="1"/>
  <c r="M130" i="35"/>
  <c r="I130" i="35" s="1"/>
  <c r="G129" i="35"/>
  <c r="O129" i="35" s="1"/>
  <c r="S136" i="36"/>
  <c r="AC136" i="36"/>
  <c r="AD136" i="36" s="1"/>
  <c r="AE136" i="36" s="1"/>
  <c r="AF136" i="36" s="1"/>
  <c r="AH136" i="36" s="1" a="1"/>
  <c r="AH136" i="36" s="1"/>
  <c r="AN136" i="36" a="1"/>
  <c r="AN136" i="36" s="1"/>
  <c r="AR136" i="36" a="1"/>
  <c r="AR136" i="36" s="1"/>
  <c r="BE136" i="36" a="1"/>
  <c r="BE136" i="36" s="1"/>
  <c r="AZ136" i="36" a="1"/>
  <c r="AZ136" i="36" s="1"/>
  <c r="BQ136" i="36" s="1"/>
  <c r="AM136" i="36" a="1"/>
  <c r="AM136" i="36" s="1"/>
  <c r="AY136" i="36" a="1"/>
  <c r="AY136" i="36" s="1"/>
  <c r="BP136" i="36" s="1"/>
  <c r="BC136" i="36" a="1"/>
  <c r="BC136" i="36" s="1"/>
  <c r="BT136" i="36" s="1"/>
  <c r="AJ136" i="36" a="1"/>
  <c r="AJ136" i="36" s="1"/>
  <c r="BD136" i="36" a="1"/>
  <c r="BD136" i="36" s="1"/>
  <c r="AK136" i="36" a="1"/>
  <c r="AK136" i="36" s="1"/>
  <c r="BH136" i="36" s="1"/>
  <c r="AV136" i="36" a="1"/>
  <c r="AV136" i="36" s="1"/>
  <c r="AL136" i="36" a="1"/>
  <c r="AL136" i="36" s="1"/>
  <c r="BI136" i="36" s="1"/>
  <c r="AW136" i="36" a="1"/>
  <c r="AW136" i="36" s="1"/>
  <c r="G137" i="36"/>
  <c r="O137" i="36" s="1"/>
  <c r="T118" i="34"/>
  <c r="R119" i="34" s="1"/>
  <c r="F118" i="34"/>
  <c r="I118" i="34"/>
  <c r="H118" i="34"/>
  <c r="G96" i="29"/>
  <c r="W135" i="36" l="1"/>
  <c r="Z135" i="36"/>
  <c r="X135" i="36" s="1"/>
  <c r="BG135" i="36"/>
  <c r="AQ136" i="36" a="1"/>
  <c r="AQ136" i="36" s="1"/>
  <c r="BL136" i="36" s="1"/>
  <c r="BA136" i="36" a="1"/>
  <c r="BA136" i="36" s="1"/>
  <c r="BR136" i="36" s="1"/>
  <c r="BB136" i="36" a="1"/>
  <c r="BB136" i="36" s="1"/>
  <c r="BS136" i="36" s="1"/>
  <c r="AT136" i="36" a="1"/>
  <c r="AT136" i="36" s="1"/>
  <c r="AP136" i="36" a="1"/>
  <c r="AP136" i="36" s="1"/>
  <c r="BK136" i="36" s="1"/>
  <c r="AG136" i="36" a="1"/>
  <c r="AG136" i="36" s="1"/>
  <c r="AU136" i="36" a="1"/>
  <c r="AU136" i="36" s="1"/>
  <c r="AI136" i="36" a="1"/>
  <c r="AI136" i="36" s="1"/>
  <c r="AX136" i="36" a="1"/>
  <c r="AX136" i="36" s="1"/>
  <c r="BO136" i="36" s="1"/>
  <c r="AS136" i="36" a="1"/>
  <c r="AS136" i="36" s="1"/>
  <c r="AO136" i="36" a="1"/>
  <c r="AO136" i="36" s="1"/>
  <c r="BJ136" i="36" s="1"/>
  <c r="Y134" i="36"/>
  <c r="AB134" i="36" s="1"/>
  <c r="AA134" i="36"/>
  <c r="G138" i="36"/>
  <c r="O138" i="36" s="1"/>
  <c r="N138" i="36" s="1"/>
  <c r="H138" i="36"/>
  <c r="E139" i="36" s="1" a="1"/>
  <c r="E139" i="36" s="1"/>
  <c r="F139" i="36" s="1" a="1"/>
  <c r="F139" i="36" s="1"/>
  <c r="M139" i="36" s="1"/>
  <c r="G139" i="36" s="1"/>
  <c r="O139" i="36" s="1"/>
  <c r="I138" i="36"/>
  <c r="S119" i="34"/>
  <c r="T119" i="34" s="1"/>
  <c r="R120" i="34" s="1"/>
  <c r="S120" i="34" s="1"/>
  <c r="AA135" i="36"/>
  <c r="Y135" i="36"/>
  <c r="AB135" i="36" s="1"/>
  <c r="V135" i="36"/>
  <c r="T137" i="36"/>
  <c r="N137" i="36"/>
  <c r="Q137" i="36"/>
  <c r="P137" i="36"/>
  <c r="BU136" i="36"/>
  <c r="Q129" i="35"/>
  <c r="N129" i="35"/>
  <c r="P129" i="35"/>
  <c r="G130" i="35"/>
  <c r="O130" i="35" s="1"/>
  <c r="H130" i="35"/>
  <c r="E131" i="35" s="1" a="1"/>
  <c r="E131" i="35" s="1"/>
  <c r="F131" i="35" s="1" a="1"/>
  <c r="F131" i="35" s="1"/>
  <c r="F96" i="29"/>
  <c r="I96" i="29"/>
  <c r="H96" i="29"/>
  <c r="T96" i="29"/>
  <c r="R97" i="29" s="1"/>
  <c r="S97" i="29" s="1"/>
  <c r="BF136" i="36" l="1"/>
  <c r="BM136" i="36"/>
  <c r="BN136" i="36" s="1"/>
  <c r="BG136" i="36"/>
  <c r="Z136" i="36"/>
  <c r="X136" i="36" s="1"/>
  <c r="T138" i="36"/>
  <c r="Q138" i="36"/>
  <c r="P138" i="36"/>
  <c r="M131" i="35"/>
  <c r="I131" i="35" s="1"/>
  <c r="I139" i="36"/>
  <c r="G119" i="34"/>
  <c r="BD137" i="36" a="1"/>
  <c r="BD137" i="36" s="1"/>
  <c r="S137" i="36"/>
  <c r="AC137" i="36"/>
  <c r="AD137" i="36" s="1"/>
  <c r="AE137" i="36" s="1"/>
  <c r="AF137" i="36" s="1"/>
  <c r="BC137" i="36" s="1" a="1"/>
  <c r="BC137" i="36" s="1"/>
  <c r="BT137" i="36" s="1"/>
  <c r="AO137" i="36" a="1"/>
  <c r="AO137" i="36" s="1"/>
  <c r="AG137" i="36" a="1"/>
  <c r="AG137" i="36" s="1"/>
  <c r="AH137" i="36" a="1"/>
  <c r="AH137" i="36" s="1"/>
  <c r="AP137" i="36" a="1"/>
  <c r="AP137" i="36" s="1"/>
  <c r="BK137" i="36" s="1"/>
  <c r="AN137" i="36" a="1"/>
  <c r="AN137" i="36" s="1"/>
  <c r="AY137" i="36" a="1"/>
  <c r="AY137" i="36" s="1"/>
  <c r="BP137" i="36" s="1"/>
  <c r="AZ137" i="36" a="1"/>
  <c r="AZ137" i="36" s="1"/>
  <c r="BQ137" i="36" s="1"/>
  <c r="AX137" i="36" a="1"/>
  <c r="AX137" i="36" s="1"/>
  <c r="AM137" i="36" a="1"/>
  <c r="AM137" i="36" s="1"/>
  <c r="AI137" i="36" a="1"/>
  <c r="AI137" i="36" s="1"/>
  <c r="AJ137" i="36" a="1"/>
  <c r="AJ137" i="36" s="1"/>
  <c r="AU137" i="36" a="1"/>
  <c r="AU137" i="36" s="1"/>
  <c r="BB137" i="36" a="1"/>
  <c r="BB137" i="36" s="1"/>
  <c r="BS137" i="36" s="1"/>
  <c r="AS137" i="36" a="1"/>
  <c r="AS137" i="36" s="1"/>
  <c r="AQ137" i="36" a="1"/>
  <c r="AQ137" i="36" s="1"/>
  <c r="BE137" i="36" a="1"/>
  <c r="BE137" i="36" s="1"/>
  <c r="BU137" i="36" s="1"/>
  <c r="AK137" i="36" a="1"/>
  <c r="AK137" i="36" s="1"/>
  <c r="BH137" i="36" s="1"/>
  <c r="AV137" i="36" a="1"/>
  <c r="AV137" i="36" s="1"/>
  <c r="AR137" i="36" a="1"/>
  <c r="AR137" i="36" s="1"/>
  <c r="BA137" i="36" a="1"/>
  <c r="BA137" i="36" s="1"/>
  <c r="BR137" i="36" s="1"/>
  <c r="AL137" i="36" a="1"/>
  <c r="AL137" i="36" s="1"/>
  <c r="BI137" i="36" s="1"/>
  <c r="AW137" i="36" a="1"/>
  <c r="AW137" i="36" s="1"/>
  <c r="AT137" i="36" a="1"/>
  <c r="AT137" i="36" s="1"/>
  <c r="AC138" i="36"/>
  <c r="AD138" i="36" s="1"/>
  <c r="AE138" i="36" s="1"/>
  <c r="AF138" i="36" s="1"/>
  <c r="AQ138" i="36" s="1" a="1"/>
  <c r="AQ138" i="36" s="1"/>
  <c r="AS138" i="36" a="1"/>
  <c r="AS138" i="36" s="1"/>
  <c r="S138" i="36"/>
  <c r="AN138" i="36" a="1"/>
  <c r="AN138" i="36" s="1"/>
  <c r="AP138" i="36" a="1"/>
  <c r="AP138" i="36" s="1"/>
  <c r="BK138" i="36" s="1"/>
  <c r="BA138" i="36" a="1"/>
  <c r="BA138" i="36" s="1"/>
  <c r="BR138" i="36" s="1"/>
  <c r="H139" i="36"/>
  <c r="E140" i="36" s="1" a="1"/>
  <c r="E140" i="36" s="1"/>
  <c r="F140" i="36" s="1" a="1"/>
  <c r="F140" i="36" s="1"/>
  <c r="N130" i="35"/>
  <c r="Q130" i="35"/>
  <c r="P130" i="35"/>
  <c r="Q139" i="36"/>
  <c r="T139" i="36"/>
  <c r="P139" i="36"/>
  <c r="N139" i="36"/>
  <c r="AA136" i="36"/>
  <c r="Y136" i="36"/>
  <c r="G120" i="34"/>
  <c r="G97" i="29"/>
  <c r="BB138" i="36" l="1" a="1"/>
  <c r="BB138" i="36" s="1"/>
  <c r="BS138" i="36" s="1"/>
  <c r="AY138" i="36" a="1"/>
  <c r="AY138" i="36" s="1"/>
  <c r="BP138" i="36" s="1"/>
  <c r="W136" i="36"/>
  <c r="V136" i="36" s="1"/>
  <c r="BF137" i="36"/>
  <c r="BJ137" i="36"/>
  <c r="BO137" i="36"/>
  <c r="M140" i="36"/>
  <c r="I140" i="36" s="1"/>
  <c r="BL137" i="36"/>
  <c r="BM137" i="36"/>
  <c r="BN137" i="36" s="1"/>
  <c r="H119" i="34"/>
  <c r="F119" i="34"/>
  <c r="I119" i="34"/>
  <c r="BG137" i="36"/>
  <c r="AK138" i="36" a="1"/>
  <c r="AK138" i="36" s="1"/>
  <c r="BH138" i="36" s="1"/>
  <c r="AI138" i="36" a="1"/>
  <c r="AI138" i="36" s="1"/>
  <c r="AX138" i="36" a="1"/>
  <c r="AX138" i="36" s="1"/>
  <c r="AM138" i="36" a="1"/>
  <c r="AM138" i="36" s="1"/>
  <c r="AV138" i="36" a="1"/>
  <c r="AV138" i="36" s="1"/>
  <c r="BE138" i="36" a="1"/>
  <c r="BE138" i="36" s="1"/>
  <c r="AL138" i="36" a="1"/>
  <c r="AL138" i="36" s="1"/>
  <c r="BI138" i="36" s="1"/>
  <c r="AG138" i="36" a="1"/>
  <c r="AG138" i="36" s="1"/>
  <c r="BC138" i="36" a="1"/>
  <c r="BC138" i="36" s="1"/>
  <c r="BT138" i="36" s="1"/>
  <c r="AO138" i="36" a="1"/>
  <c r="AO138" i="36" s="1"/>
  <c r="AU138" i="36" a="1"/>
  <c r="AU138" i="36" s="1"/>
  <c r="BD138" i="36" a="1"/>
  <c r="BD138" i="36" s="1"/>
  <c r="AJ138" i="36" a="1"/>
  <c r="AJ138" i="36" s="1"/>
  <c r="AS139" i="36" a="1"/>
  <c r="AS139" i="36" s="1"/>
  <c r="AC139" i="36"/>
  <c r="AD139" i="36" s="1"/>
  <c r="AE139" i="36" s="1"/>
  <c r="AF139" i="36" s="1"/>
  <c r="AX139" i="36" s="1" a="1"/>
  <c r="AX139" i="36" s="1"/>
  <c r="BE139" i="36" a="1"/>
  <c r="BE139" i="36" s="1"/>
  <c r="S139" i="36"/>
  <c r="AQ139" i="36" a="1"/>
  <c r="AQ139" i="36" s="1"/>
  <c r="AM139" i="36" a="1"/>
  <c r="AM139" i="36" s="1"/>
  <c r="BC139" i="36" a="1"/>
  <c r="BC139" i="36" s="1"/>
  <c r="BT139" i="36" s="1"/>
  <c r="AZ139" i="36" a="1"/>
  <c r="AZ139" i="36" s="1"/>
  <c r="BQ139" i="36" s="1"/>
  <c r="AP139" i="36" a="1"/>
  <c r="AP139" i="36" s="1"/>
  <c r="BK139" i="36" s="1"/>
  <c r="AO139" i="36" a="1"/>
  <c r="AO139" i="36" s="1"/>
  <c r="BD139" i="36" a="1"/>
  <c r="BD139" i="36" s="1"/>
  <c r="BA139" i="36" a="1"/>
  <c r="BA139" i="36" s="1"/>
  <c r="BR139" i="36" s="1"/>
  <c r="AN139" i="36" a="1"/>
  <c r="AN139" i="36" s="1"/>
  <c r="AH139" i="36" a="1"/>
  <c r="AH139" i="36" s="1"/>
  <c r="AU139" i="36" a="1"/>
  <c r="AU139" i="36" s="1"/>
  <c r="AW139" i="36" a="1"/>
  <c r="AW139" i="36" s="1"/>
  <c r="AI139" i="36" a="1"/>
  <c r="AI139" i="36" s="1"/>
  <c r="AR139" i="36" a="1"/>
  <c r="AR139" i="36" s="1"/>
  <c r="AL139" i="36" a="1"/>
  <c r="AL139" i="36" s="1"/>
  <c r="BI139" i="36" s="1"/>
  <c r="AY139" i="36" a="1"/>
  <c r="AY139" i="36" s="1"/>
  <c r="BP139" i="36" s="1"/>
  <c r="AR138" i="36" a="1"/>
  <c r="AR138" i="36" s="1"/>
  <c r="BL138" i="36" s="1"/>
  <c r="AZ138" i="36" a="1"/>
  <c r="AZ138" i="36" s="1"/>
  <c r="BQ138" i="36" s="1"/>
  <c r="AH138" i="36" a="1"/>
  <c r="AH138" i="36" s="1"/>
  <c r="AT138" i="36" a="1"/>
  <c r="AT138" i="36" s="1"/>
  <c r="AW138" i="36" a="1"/>
  <c r="AW138" i="36" s="1"/>
  <c r="I120" i="34"/>
  <c r="H120" i="34"/>
  <c r="F120" i="34"/>
  <c r="T120" i="34"/>
  <c r="R121" i="34" s="1"/>
  <c r="S121" i="34" s="1"/>
  <c r="H97" i="29"/>
  <c r="F97" i="29"/>
  <c r="I97" i="29"/>
  <c r="T97" i="29"/>
  <c r="R98" i="29" s="1"/>
  <c r="S98" i="29" s="1"/>
  <c r="AB136" i="36" l="1"/>
  <c r="W137" i="36"/>
  <c r="Z137" i="36"/>
  <c r="X137" i="36" s="1"/>
  <c r="BJ138" i="36"/>
  <c r="BO139" i="36"/>
  <c r="BB139" i="36" a="1"/>
  <c r="BB139" i="36" s="1"/>
  <c r="BS139" i="36" s="1"/>
  <c r="AT139" i="36" a="1"/>
  <c r="AT139" i="36" s="1"/>
  <c r="BM139" i="36" s="1"/>
  <c r="AG139" i="36" a="1"/>
  <c r="AG139" i="36" s="1"/>
  <c r="BF139" i="36" s="1"/>
  <c r="BM138" i="36"/>
  <c r="BN138" i="36" s="1"/>
  <c r="BJ139" i="36"/>
  <c r="BU138" i="36"/>
  <c r="AK139" i="36" a="1"/>
  <c r="AK139" i="36" s="1"/>
  <c r="BH139" i="36" s="1"/>
  <c r="G131" i="35"/>
  <c r="O131" i="35" s="1"/>
  <c r="H131" i="35"/>
  <c r="E132" i="35" s="1" a="1"/>
  <c r="E132" i="35" s="1"/>
  <c r="F132" i="35" s="1" a="1"/>
  <c r="F132" i="35" s="1"/>
  <c r="BF138" i="36"/>
  <c r="BL139" i="36"/>
  <c r="BO138" i="36"/>
  <c r="BU139" i="36"/>
  <c r="AJ139" i="36" a="1"/>
  <c r="AJ139" i="36" s="1"/>
  <c r="V137" i="36"/>
  <c r="Y137" i="36"/>
  <c r="AB137" i="36" s="1"/>
  <c r="AA137" i="36"/>
  <c r="AV139" i="36" a="1"/>
  <c r="AV139" i="36" s="1"/>
  <c r="G140" i="36"/>
  <c r="O140" i="36" s="1"/>
  <c r="H140" i="36"/>
  <c r="E141" i="36" s="1" a="1"/>
  <c r="E141" i="36" s="1"/>
  <c r="F141" i="36" s="1" a="1"/>
  <c r="F141" i="36" s="1"/>
  <c r="G121" i="34"/>
  <c r="G98" i="29"/>
  <c r="M132" i="35" l="1"/>
  <c r="I132" i="35" s="1"/>
  <c r="W139" i="36"/>
  <c r="M141" i="36"/>
  <c r="H141" i="36" s="1"/>
  <c r="E142" i="36" s="1" a="1"/>
  <c r="E142" i="36" s="1"/>
  <c r="F142" i="36" s="1" a="1"/>
  <c r="F142" i="36" s="1"/>
  <c r="BN139" i="36"/>
  <c r="BG139" i="36"/>
  <c r="V139" i="36"/>
  <c r="BG138" i="36"/>
  <c r="Z138" i="36"/>
  <c r="X138" i="36" s="1"/>
  <c r="W138" i="36"/>
  <c r="H132" i="35"/>
  <c r="E133" i="35" s="1" a="1"/>
  <c r="E133" i="35" s="1"/>
  <c r="F133" i="35" s="1" a="1"/>
  <c r="F133" i="35" s="1"/>
  <c r="G132" i="35"/>
  <c r="O132" i="35" s="1"/>
  <c r="Z139" i="36"/>
  <c r="X139" i="36" s="1"/>
  <c r="N131" i="35"/>
  <c r="Q131" i="35"/>
  <c r="P131" i="35"/>
  <c r="P140" i="36"/>
  <c r="T140" i="36"/>
  <c r="Q140" i="36"/>
  <c r="N140" i="36"/>
  <c r="F121" i="34"/>
  <c r="I121" i="34"/>
  <c r="H121" i="34"/>
  <c r="T121" i="34"/>
  <c r="R122" i="34" s="1"/>
  <c r="S122" i="34" s="1"/>
  <c r="H98" i="29"/>
  <c r="F98" i="29"/>
  <c r="I98" i="29"/>
  <c r="T98" i="29"/>
  <c r="R99" i="29" s="1"/>
  <c r="S99" i="29" s="1"/>
  <c r="AA139" i="36" l="1"/>
  <c r="M142" i="36"/>
  <c r="I142" i="36" s="1"/>
  <c r="M133" i="35"/>
  <c r="I133" i="35" s="1"/>
  <c r="I141" i="36"/>
  <c r="Y139" i="36"/>
  <c r="AB139" i="36" s="1"/>
  <c r="G141" i="36"/>
  <c r="O141" i="36" s="1"/>
  <c r="H133" i="35"/>
  <c r="E134" i="35" s="1" a="1"/>
  <c r="E134" i="35" s="1"/>
  <c r="F134" i="35" s="1" a="1"/>
  <c r="F134" i="35" s="1"/>
  <c r="G133" i="35"/>
  <c r="O133" i="35" s="1"/>
  <c r="P132" i="35"/>
  <c r="N132" i="35"/>
  <c r="Q132" i="35"/>
  <c r="AA138" i="36"/>
  <c r="Y138" i="36"/>
  <c r="AB138" i="36" s="1"/>
  <c r="V138" i="36"/>
  <c r="AC140" i="36"/>
  <c r="AD140" i="36" s="1"/>
  <c r="AE140" i="36" s="1"/>
  <c r="AF140" i="36" s="1"/>
  <c r="AP140" i="36" s="1" a="1"/>
  <c r="AP140" i="36" s="1"/>
  <c r="BK140" i="36" s="1"/>
  <c r="S140" i="36"/>
  <c r="AM140" i="36" a="1"/>
  <c r="AM140" i="36" s="1"/>
  <c r="AZ140" i="36" a="1"/>
  <c r="AZ140" i="36" s="1"/>
  <c r="BQ140" i="36" s="1"/>
  <c r="BD140" i="36" a="1"/>
  <c r="BD140" i="36" s="1"/>
  <c r="AQ140" i="36" a="1"/>
  <c r="AQ140" i="36" s="1"/>
  <c r="AR140" i="36" a="1"/>
  <c r="AR140" i="36" s="1"/>
  <c r="BA140" i="36" a="1"/>
  <c r="BA140" i="36" s="1"/>
  <c r="BR140" i="36" s="1"/>
  <c r="AV140" i="36" a="1"/>
  <c r="AV140" i="36" s="1"/>
  <c r="AT140" i="36" a="1"/>
  <c r="AT140" i="36" s="1"/>
  <c r="BC140" i="36" a="1"/>
  <c r="BC140" i="36" s="1"/>
  <c r="BT140" i="36" s="1"/>
  <c r="AL140" i="36" a="1"/>
  <c r="AL140" i="36" s="1"/>
  <c r="BI140" i="36" s="1"/>
  <c r="AJ140" i="36" a="1"/>
  <c r="AJ140" i="36" s="1"/>
  <c r="AS140" i="36" a="1"/>
  <c r="AS140" i="36" s="1"/>
  <c r="AO140" i="36" a="1"/>
  <c r="AO140" i="36" s="1"/>
  <c r="BB140" i="36" a="1"/>
  <c r="BB140" i="36" s="1"/>
  <c r="BS140" i="36" s="1"/>
  <c r="BE140" i="36" a="1"/>
  <c r="BE140" i="36" s="1"/>
  <c r="BU140" i="36" s="1"/>
  <c r="AH140" i="36" a="1"/>
  <c r="AH140" i="36" s="1"/>
  <c r="AW140" i="36" a="1"/>
  <c r="AW140" i="36" s="1"/>
  <c r="AY140" i="36" a="1"/>
  <c r="AY140" i="36" s="1"/>
  <c r="BP140" i="36" s="1"/>
  <c r="AK140" i="36" a="1"/>
  <c r="AK140" i="36" s="1"/>
  <c r="BH140" i="36" s="1"/>
  <c r="AU140" i="36" a="1"/>
  <c r="AU140" i="36" s="1"/>
  <c r="BM140" i="36" s="1"/>
  <c r="BN140" i="36" s="1"/>
  <c r="AI140" i="36" a="1"/>
  <c r="AI140" i="36" s="1"/>
  <c r="AX140" i="36" a="1"/>
  <c r="AX140" i="36" s="1"/>
  <c r="AG140" i="36" a="1"/>
  <c r="AG140" i="36" s="1"/>
  <c r="AN140" i="36" a="1"/>
  <c r="AN140" i="36" s="1"/>
  <c r="BJ140" i="36" s="1"/>
  <c r="G122" i="34"/>
  <c r="G99" i="29"/>
  <c r="BO140" i="36" l="1"/>
  <c r="M134" i="35"/>
  <c r="I134" i="35" s="1"/>
  <c r="BL140" i="36"/>
  <c r="BF140" i="36"/>
  <c r="P133" i="35"/>
  <c r="N133" i="35"/>
  <c r="Q133" i="35"/>
  <c r="H134" i="35"/>
  <c r="E135" i="35" s="1" a="1"/>
  <c r="E135" i="35" s="1"/>
  <c r="F135" i="35" s="1" a="1"/>
  <c r="F135" i="35" s="1"/>
  <c r="G134" i="35"/>
  <c r="O134" i="35" s="1"/>
  <c r="Q141" i="36"/>
  <c r="N141" i="36"/>
  <c r="P141" i="36"/>
  <c r="T141" i="36"/>
  <c r="G142" i="36"/>
  <c r="O142" i="36" s="1"/>
  <c r="I122" i="34"/>
  <c r="H122" i="34"/>
  <c r="F122" i="34"/>
  <c r="T122" i="34"/>
  <c r="R123" i="34" s="1"/>
  <c r="S123" i="34" s="1"/>
  <c r="H99" i="29"/>
  <c r="I99" i="29"/>
  <c r="F99" i="29"/>
  <c r="T99" i="29"/>
  <c r="R100" i="29" s="1"/>
  <c r="S100" i="29" s="1"/>
  <c r="Z140" i="36" l="1"/>
  <c r="X140" i="36" s="1"/>
  <c r="W140" i="36"/>
  <c r="V140" i="36" s="1"/>
  <c r="BG140" i="36"/>
  <c r="M135" i="35"/>
  <c r="I135" i="35" s="1"/>
  <c r="H142" i="36"/>
  <c r="E143" i="36" s="1" a="1"/>
  <c r="E143" i="36" s="1"/>
  <c r="F143" i="36" s="1" a="1"/>
  <c r="F143" i="36" s="1"/>
  <c r="S141" i="36"/>
  <c r="AQ141" i="36" a="1"/>
  <c r="AQ141" i="36" s="1"/>
  <c r="AJ141" i="36" a="1"/>
  <c r="AJ141" i="36" s="1"/>
  <c r="AG141" i="36" a="1"/>
  <c r="AG141" i="36" s="1"/>
  <c r="AN141" i="36" a="1"/>
  <c r="AN141" i="36" s="1"/>
  <c r="AY141" i="36" a="1"/>
  <c r="AY141" i="36" s="1"/>
  <c r="BP141" i="36" s="1"/>
  <c r="AC141" i="36"/>
  <c r="AD141" i="36" s="1"/>
  <c r="AE141" i="36" s="1"/>
  <c r="AF141" i="36" s="1"/>
  <c r="AT141" i="36" s="1" a="1"/>
  <c r="AT141" i="36" s="1"/>
  <c r="AU141" i="36" a="1"/>
  <c r="AU141" i="36" s="1"/>
  <c r="BE141" i="36" a="1"/>
  <c r="BE141" i="36" s="1"/>
  <c r="AI141" i="36" a="1"/>
  <c r="AI141" i="36" s="1"/>
  <c r="BA141" i="36" a="1"/>
  <c r="BA141" i="36" s="1"/>
  <c r="BR141" i="36" s="1"/>
  <c r="AS141" i="36" a="1"/>
  <c r="AS141" i="36" s="1"/>
  <c r="AL141" i="36" a="1"/>
  <c r="AL141" i="36" s="1"/>
  <c r="BI141" i="36" s="1"/>
  <c r="AM141" i="36" a="1"/>
  <c r="AM141" i="36" s="1"/>
  <c r="AH141" i="36" a="1"/>
  <c r="AH141" i="36" s="1"/>
  <c r="AR141" i="36" a="1"/>
  <c r="AR141" i="36" s="1"/>
  <c r="AV141" i="36" a="1"/>
  <c r="AV141" i="36" s="1"/>
  <c r="AP141" i="36" a="1"/>
  <c r="AP141" i="36" s="1"/>
  <c r="BK141" i="36" s="1"/>
  <c r="AZ141" i="36" a="1"/>
  <c r="AZ141" i="36" s="1"/>
  <c r="BQ141" i="36" s="1"/>
  <c r="AK141" i="36" a="1"/>
  <c r="AK141" i="36" s="1"/>
  <c r="BH141" i="36" s="1"/>
  <c r="AW141" i="36" a="1"/>
  <c r="AW141" i="36" s="1"/>
  <c r="BB141" i="36" a="1"/>
  <c r="BB141" i="36" s="1"/>
  <c r="BS141" i="36" s="1"/>
  <c r="BD141" i="36" a="1"/>
  <c r="BD141" i="36" s="1"/>
  <c r="BU141" i="36" s="1"/>
  <c r="BC141" i="36" a="1"/>
  <c r="BC141" i="36" s="1"/>
  <c r="BT141" i="36" s="1"/>
  <c r="AO141" i="36" a="1"/>
  <c r="AO141" i="36" s="1"/>
  <c r="AX141" i="36" a="1"/>
  <c r="AX141" i="36" s="1"/>
  <c r="T142" i="36"/>
  <c r="N142" i="36"/>
  <c r="P142" i="36"/>
  <c r="Q142" i="36"/>
  <c r="H135" i="35"/>
  <c r="E136" i="35" s="1" a="1"/>
  <c r="E136" i="35" s="1"/>
  <c r="F136" i="35" s="1" a="1"/>
  <c r="F136" i="35" s="1"/>
  <c r="G135" i="35"/>
  <c r="O135" i="35" s="1"/>
  <c r="Q134" i="35"/>
  <c r="P134" i="35"/>
  <c r="N134" i="35"/>
  <c r="Y140" i="36"/>
  <c r="AB140" i="36" s="1"/>
  <c r="AA140" i="36"/>
  <c r="G123" i="34"/>
  <c r="G100" i="29"/>
  <c r="BL141" i="36" l="1"/>
  <c r="M143" i="36"/>
  <c r="I143" i="36" s="1"/>
  <c r="M136" i="35"/>
  <c r="I136" i="35" s="1"/>
  <c r="BF141" i="36"/>
  <c r="BG141" i="36" s="1"/>
  <c r="BJ141" i="36"/>
  <c r="Q135" i="35"/>
  <c r="P135" i="35"/>
  <c r="N135" i="35"/>
  <c r="BM141" i="36"/>
  <c r="BN141" i="36" s="1"/>
  <c r="AA141" i="36" s="1"/>
  <c r="S142" i="36"/>
  <c r="AC142" i="36"/>
  <c r="AD142" i="36" s="1"/>
  <c r="AE142" i="36" s="1"/>
  <c r="AF142" i="36" s="1"/>
  <c r="AQ142" i="36" s="1" a="1"/>
  <c r="AQ142" i="36" s="1"/>
  <c r="AM142" i="36" a="1"/>
  <c r="AM142" i="36" s="1"/>
  <c r="AV142" i="36" a="1"/>
  <c r="AV142" i="36" s="1"/>
  <c r="AX142" i="36" a="1"/>
  <c r="AX142" i="36" s="1"/>
  <c r="AR142" i="36" a="1"/>
  <c r="AR142" i="36" s="1"/>
  <c r="AY142" i="36" a="1"/>
  <c r="AY142" i="36" s="1"/>
  <c r="BP142" i="36" s="1"/>
  <c r="AG142" i="36" a="1"/>
  <c r="AG142" i="36" s="1"/>
  <c r="AW142" i="36" a="1"/>
  <c r="AW142" i="36" s="1"/>
  <c r="AH142" i="36" a="1"/>
  <c r="AH142" i="36" s="1"/>
  <c r="BD142" i="36" a="1"/>
  <c r="BD142" i="36" s="1"/>
  <c r="AP142" i="36" a="1"/>
  <c r="AP142" i="36" s="1"/>
  <c r="BK142" i="36" s="1"/>
  <c r="AT142" i="36" a="1"/>
  <c r="AT142" i="36" s="1"/>
  <c r="AZ142" i="36" a="1"/>
  <c r="AZ142" i="36" s="1"/>
  <c r="BQ142" i="36" s="1"/>
  <c r="AO142" i="36" a="1"/>
  <c r="AO142" i="36" s="1"/>
  <c r="AS142" i="36" a="1"/>
  <c r="AS142" i="36" s="1"/>
  <c r="BE142" i="36" a="1"/>
  <c r="BE142" i="36" s="1"/>
  <c r="BC142" i="36" a="1"/>
  <c r="BC142" i="36" s="1"/>
  <c r="BT142" i="36" s="1"/>
  <c r="BB142" i="36" a="1"/>
  <c r="BB142" i="36" s="1"/>
  <c r="BS142" i="36" s="1"/>
  <c r="AK142" i="36" a="1"/>
  <c r="AK142" i="36" s="1"/>
  <c r="BH142" i="36" s="1"/>
  <c r="AI142" i="36" a="1"/>
  <c r="AI142" i="36" s="1"/>
  <c r="BF142" i="36" s="1"/>
  <c r="AJ142" i="36" a="1"/>
  <c r="AJ142" i="36" s="1"/>
  <c r="AU142" i="36" a="1"/>
  <c r="AU142" i="36" s="1"/>
  <c r="BM142" i="36" s="1"/>
  <c r="BN142" i="36" s="1"/>
  <c r="BA142" i="36" a="1"/>
  <c r="BA142" i="36" s="1"/>
  <c r="BR142" i="36" s="1"/>
  <c r="AL142" i="36" a="1"/>
  <c r="AL142" i="36" s="1"/>
  <c r="BI142" i="36" s="1"/>
  <c r="AN142" i="36" a="1"/>
  <c r="AN142" i="36" s="1"/>
  <c r="BJ142" i="36" s="1"/>
  <c r="BO141" i="36"/>
  <c r="W141" i="36" s="1"/>
  <c r="V141" i="36" s="1"/>
  <c r="H143" i="36"/>
  <c r="E144" i="36" s="1" a="1"/>
  <c r="E144" i="36" s="1"/>
  <c r="F144" i="36" s="1" a="1"/>
  <c r="F144" i="36" s="1"/>
  <c r="I123" i="34"/>
  <c r="H123" i="34"/>
  <c r="F123" i="34"/>
  <c r="T123" i="34"/>
  <c r="R124" i="34" s="1"/>
  <c r="S124" i="34" s="1"/>
  <c r="I100" i="29"/>
  <c r="H100" i="29"/>
  <c r="F100" i="29"/>
  <c r="T100" i="29"/>
  <c r="R101" i="29" s="1"/>
  <c r="S101" i="29" s="1"/>
  <c r="BO142" i="36" l="1"/>
  <c r="BU142" i="36"/>
  <c r="M144" i="36"/>
  <c r="I144" i="36" s="1"/>
  <c r="BG142" i="36"/>
  <c r="BL142" i="36"/>
  <c r="Z142" i="36" s="1"/>
  <c r="X142" i="36" s="1"/>
  <c r="G143" i="36"/>
  <c r="O143" i="36" s="1"/>
  <c r="G144" i="36"/>
  <c r="O144" i="36" s="1"/>
  <c r="Z141" i="36"/>
  <c r="X141" i="36" s="1"/>
  <c r="H136" i="35"/>
  <c r="E137" i="35" s="1" a="1"/>
  <c r="E137" i="35" s="1"/>
  <c r="F137" i="35" s="1" a="1"/>
  <c r="F137" i="35" s="1"/>
  <c r="G136" i="35"/>
  <c r="O136" i="35" s="1"/>
  <c r="Y141" i="36"/>
  <c r="AB141" i="36" s="1"/>
  <c r="G124" i="34"/>
  <c r="G101" i="29"/>
  <c r="M137" i="35" l="1"/>
  <c r="I137" i="35" s="1"/>
  <c r="N143" i="36"/>
  <c r="P143" i="36"/>
  <c r="Q143" i="36"/>
  <c r="T143" i="36"/>
  <c r="P144" i="36"/>
  <c r="N144" i="36"/>
  <c r="T144" i="36"/>
  <c r="Q144" i="36"/>
  <c r="W142" i="36"/>
  <c r="V142" i="36" s="1"/>
  <c r="H144" i="36"/>
  <c r="E145" i="36" s="1" a="1"/>
  <c r="E145" i="36" s="1"/>
  <c r="F145" i="36" s="1" a="1"/>
  <c r="F145" i="36" s="1"/>
  <c r="P136" i="35"/>
  <c r="Q136" i="35"/>
  <c r="N136" i="35"/>
  <c r="Y142" i="36"/>
  <c r="AA142" i="36"/>
  <c r="F124" i="34"/>
  <c r="I124" i="34"/>
  <c r="H124" i="34"/>
  <c r="T124" i="34"/>
  <c r="R125" i="34" s="1"/>
  <c r="S125" i="34" s="1"/>
  <c r="F101" i="29"/>
  <c r="H101" i="29"/>
  <c r="I101" i="29"/>
  <c r="T101" i="29"/>
  <c r="R102" i="29" s="1"/>
  <c r="S102" i="29" s="1"/>
  <c r="H137" i="35" l="1"/>
  <c r="E138" i="35" s="1" a="1"/>
  <c r="E138" i="35" s="1"/>
  <c r="F138" i="35" s="1" a="1"/>
  <c r="F138" i="35" s="1"/>
  <c r="M138" i="35" s="1"/>
  <c r="M145" i="36"/>
  <c r="I145" i="36" s="1"/>
  <c r="AC144" i="36"/>
  <c r="AD144" i="36" s="1"/>
  <c r="AE144" i="36" s="1"/>
  <c r="AF144" i="36" s="1"/>
  <c r="AR144" i="36" s="1" a="1"/>
  <c r="AR144" i="36" s="1"/>
  <c r="S144" i="36"/>
  <c r="BB144" i="36" a="1"/>
  <c r="BB144" i="36" s="1"/>
  <c r="BS144" i="36" s="1"/>
  <c r="AY144" i="36" a="1"/>
  <c r="AY144" i="36" s="1"/>
  <c r="BP144" i="36" s="1"/>
  <c r="AL144" i="36" a="1"/>
  <c r="AL144" i="36" s="1"/>
  <c r="BI144" i="36" s="1"/>
  <c r="AT144" i="36" a="1"/>
  <c r="AT144" i="36" s="1"/>
  <c r="AZ144" i="36" a="1"/>
  <c r="AZ144" i="36" s="1"/>
  <c r="BQ144" i="36" s="1"/>
  <c r="BE144" i="36" a="1"/>
  <c r="BE144" i="36" s="1"/>
  <c r="AO144" i="36" a="1"/>
  <c r="AO144" i="36" s="1"/>
  <c r="AV144" i="36" a="1"/>
  <c r="AV144" i="36" s="1"/>
  <c r="AK144" i="36" a="1"/>
  <c r="AK144" i="36" s="1"/>
  <c r="BH144" i="36" s="1"/>
  <c r="AG144" i="36" a="1"/>
  <c r="AG144" i="36" s="1"/>
  <c r="AI144" i="36" a="1"/>
  <c r="AI144" i="36" s="1"/>
  <c r="AW144" i="36" a="1"/>
  <c r="AW144" i="36" s="1"/>
  <c r="AX144" i="36" a="1"/>
  <c r="AX144" i="36" s="1"/>
  <c r="AS144" i="36" a="1"/>
  <c r="AS144" i="36" s="1"/>
  <c r="AP144" i="36" a="1"/>
  <c r="AP144" i="36" s="1"/>
  <c r="BK144" i="36" s="1"/>
  <c r="AM144" i="36" a="1"/>
  <c r="AM144" i="36" s="1"/>
  <c r="BC144" i="36" a="1"/>
  <c r="BC144" i="36" s="1"/>
  <c r="BT144" i="36" s="1"/>
  <c r="AQ144" i="36" a="1"/>
  <c r="AQ144" i="36" s="1"/>
  <c r="BL144" i="36" s="1"/>
  <c r="AH144" i="36" a="1"/>
  <c r="AH144" i="36" s="1"/>
  <c r="BD144" i="36" a="1"/>
  <c r="BD144" i="36" s="1"/>
  <c r="AJ144" i="36" a="1"/>
  <c r="AJ144" i="36" s="1"/>
  <c r="AU144" i="36" a="1"/>
  <c r="AU144" i="36" s="1"/>
  <c r="BM144" i="36" s="1"/>
  <c r="BN144" i="36" s="1"/>
  <c r="AN144" i="36" a="1"/>
  <c r="AN144" i="36" s="1"/>
  <c r="BA144" i="36" a="1"/>
  <c r="BA144" i="36" s="1"/>
  <c r="BR144" i="36" s="1"/>
  <c r="S143" i="36"/>
  <c r="AC143" i="36"/>
  <c r="AD143" i="36" s="1"/>
  <c r="AE143" i="36" s="1"/>
  <c r="AF143" i="36" s="1"/>
  <c r="AY143" i="36" s="1" a="1"/>
  <c r="AY143" i="36" s="1"/>
  <c r="BP143" i="36" s="1"/>
  <c r="AM143" i="36" a="1"/>
  <c r="AM143" i="36" s="1"/>
  <c r="BC143" i="36" a="1"/>
  <c r="BC143" i="36" s="1"/>
  <c r="BT143" i="36" s="1"/>
  <c r="AW143" i="36" a="1"/>
  <c r="AW143" i="36" s="1"/>
  <c r="BD143" i="36" a="1"/>
  <c r="BD143" i="36" s="1"/>
  <c r="AT143" i="36" a="1"/>
  <c r="AT143" i="36" s="1"/>
  <c r="AV143" i="36" a="1"/>
  <c r="AV143" i="36" s="1"/>
  <c r="BE143" i="36" a="1"/>
  <c r="BE143" i="36" s="1"/>
  <c r="BU143" i="36" s="1"/>
  <c r="AO143" i="36" a="1"/>
  <c r="AO143" i="36" s="1"/>
  <c r="AU143" i="36" a="1"/>
  <c r="AU143" i="36" s="1"/>
  <c r="AL143" i="36" a="1"/>
  <c r="AL143" i="36" s="1"/>
  <c r="BI143" i="36" s="1"/>
  <c r="AI143" i="36" a="1"/>
  <c r="AI143" i="36" s="1"/>
  <c r="AQ143" i="36" a="1"/>
  <c r="AQ143" i="36" s="1"/>
  <c r="AH143" i="36" a="1"/>
  <c r="AH143" i="36" s="1"/>
  <c r="AK143" i="36" a="1"/>
  <c r="AK143" i="36" s="1"/>
  <c r="BH143" i="36" s="1"/>
  <c r="AS143" i="36" a="1"/>
  <c r="AS143" i="36" s="1"/>
  <c r="BA143" i="36" a="1"/>
  <c r="BA143" i="36" s="1"/>
  <c r="BR143" i="36" s="1"/>
  <c r="AR143" i="36" a="1"/>
  <c r="AR143" i="36" s="1"/>
  <c r="AB142" i="36"/>
  <c r="G137" i="35"/>
  <c r="O137" i="35" s="1"/>
  <c r="G125" i="34"/>
  <c r="G102" i="29"/>
  <c r="BO144" i="36" l="1"/>
  <c r="I138" i="35"/>
  <c r="H138" i="35"/>
  <c r="E139" i="35" s="1" a="1"/>
  <c r="E139" i="35" s="1"/>
  <c r="F139" i="35" s="1" a="1"/>
  <c r="F139" i="35" s="1"/>
  <c r="BM143" i="36"/>
  <c r="BN143" i="36" s="1"/>
  <c r="BJ144" i="36"/>
  <c r="BU144" i="36"/>
  <c r="BF144" i="36"/>
  <c r="Z144" i="36"/>
  <c r="X144" i="36" s="1"/>
  <c r="BG144" i="36"/>
  <c r="W144" i="36"/>
  <c r="V144" i="36" s="1"/>
  <c r="H145" i="36"/>
  <c r="E146" i="36" s="1" a="1"/>
  <c r="E146" i="36" s="1"/>
  <c r="F146" i="36" s="1" a="1"/>
  <c r="F146" i="36" s="1"/>
  <c r="AN143" i="36" a="1"/>
  <c r="AN143" i="36" s="1"/>
  <c r="BJ143" i="36" s="1"/>
  <c r="BL143" i="36"/>
  <c r="AZ143" i="36" a="1"/>
  <c r="AZ143" i="36" s="1"/>
  <c r="BQ143" i="36" s="1"/>
  <c r="BB143" i="36" a="1"/>
  <c r="BB143" i="36" s="1"/>
  <c r="BS143" i="36" s="1"/>
  <c r="AP143" i="36" a="1"/>
  <c r="AP143" i="36" s="1"/>
  <c r="BK143" i="36" s="1"/>
  <c r="N137" i="35"/>
  <c r="Q137" i="35"/>
  <c r="P137" i="35"/>
  <c r="G138" i="35"/>
  <c r="O138" i="35" s="1"/>
  <c r="AX143" i="36" a="1"/>
  <c r="AX143" i="36" s="1"/>
  <c r="BO143" i="36" s="1"/>
  <c r="AG143" i="36" a="1"/>
  <c r="AG143" i="36" s="1"/>
  <c r="BF143" i="36" s="1"/>
  <c r="AJ143" i="36" a="1"/>
  <c r="AJ143" i="36" s="1"/>
  <c r="G145" i="36"/>
  <c r="O145" i="36" s="1"/>
  <c r="T125" i="34"/>
  <c r="R126" i="34" s="1"/>
  <c r="I125" i="34"/>
  <c r="H125" i="34"/>
  <c r="F125" i="34"/>
  <c r="I102" i="29"/>
  <c r="H102" i="29"/>
  <c r="F102" i="29"/>
  <c r="T102" i="29"/>
  <c r="R103" i="29" s="1"/>
  <c r="S103" i="29" s="1"/>
  <c r="M139" i="35" l="1"/>
  <c r="H139" i="35" s="1"/>
  <c r="E140" i="35" s="1" a="1"/>
  <c r="E140" i="35" s="1"/>
  <c r="F140" i="35" s="1" a="1"/>
  <c r="F140" i="35" s="1"/>
  <c r="M140" i="35" s="1"/>
  <c r="I140" i="35" s="1"/>
  <c r="S126" i="34"/>
  <c r="G126" i="34" s="1"/>
  <c r="M146" i="36"/>
  <c r="I146" i="36" s="1"/>
  <c r="P145" i="36"/>
  <c r="N145" i="36"/>
  <c r="Q145" i="36"/>
  <c r="T145" i="36"/>
  <c r="BG143" i="36"/>
  <c r="Z143" i="36"/>
  <c r="X143" i="36" s="1"/>
  <c r="W143" i="36"/>
  <c r="Y144" i="36"/>
  <c r="AB144" i="36" s="1"/>
  <c r="AA144" i="36"/>
  <c r="N138" i="35"/>
  <c r="P138" i="35"/>
  <c r="Q138" i="35"/>
  <c r="T126" i="34"/>
  <c r="R127" i="34" s="1"/>
  <c r="S127" i="34" s="1"/>
  <c r="G103" i="29"/>
  <c r="I139" i="35" l="1"/>
  <c r="G146" i="36"/>
  <c r="O146" i="36" s="1"/>
  <c r="H146" i="36"/>
  <c r="E147" i="36" s="1" a="1"/>
  <c r="E147" i="36" s="1"/>
  <c r="F147" i="36" s="1" a="1"/>
  <c r="F147" i="36" s="1"/>
  <c r="M147" i="36" s="1"/>
  <c r="G139" i="35"/>
  <c r="O139" i="35" s="1"/>
  <c r="I126" i="34"/>
  <c r="H126" i="34"/>
  <c r="F126" i="34"/>
  <c r="AC145" i="36"/>
  <c r="AD145" i="36" s="1"/>
  <c r="AE145" i="36" s="1"/>
  <c r="AF145" i="36" s="1"/>
  <c r="AK145" i="36" s="1" a="1"/>
  <c r="AK145" i="36" s="1"/>
  <c r="BH145" i="36" s="1"/>
  <c r="BC145" i="36" a="1"/>
  <c r="BC145" i="36" s="1"/>
  <c r="BT145" i="36" s="1"/>
  <c r="AR145" i="36" a="1"/>
  <c r="AR145" i="36" s="1"/>
  <c r="S145" i="36"/>
  <c r="AH145" i="36" a="1"/>
  <c r="AH145" i="36" s="1"/>
  <c r="AU145" i="36" a="1"/>
  <c r="AU145" i="36" s="1"/>
  <c r="AI145" i="36" a="1"/>
  <c r="AI145" i="36" s="1"/>
  <c r="AZ145" i="36" a="1"/>
  <c r="AZ145" i="36" s="1"/>
  <c r="BQ145" i="36" s="1"/>
  <c r="AO145" i="36" a="1"/>
  <c r="AO145" i="36" s="1"/>
  <c r="BE145" i="36" a="1"/>
  <c r="BE145" i="36" s="1"/>
  <c r="AS145" i="36" a="1"/>
  <c r="AS145" i="36" s="1"/>
  <c r="AG145" i="36" a="1"/>
  <c r="AG145" i="36" s="1"/>
  <c r="AX145" i="36" a="1"/>
  <c r="AX145" i="36" s="1"/>
  <c r="AV145" i="36" a="1"/>
  <c r="AV145" i="36" s="1"/>
  <c r="BD145" i="36" a="1"/>
  <c r="BD145" i="36" s="1"/>
  <c r="AQ145" i="36" a="1"/>
  <c r="AQ145" i="36" s="1"/>
  <c r="BA145" i="36" a="1"/>
  <c r="BA145" i="36" s="1"/>
  <c r="BR145" i="36" s="1"/>
  <c r="AN145" i="36" a="1"/>
  <c r="AN145" i="36" s="1"/>
  <c r="AM145" i="36" a="1"/>
  <c r="AM145" i="36" s="1"/>
  <c r="AP145" i="36" a="1"/>
  <c r="AP145" i="36" s="1"/>
  <c r="BK145" i="36" s="1"/>
  <c r="AJ145" i="36" a="1"/>
  <c r="AJ145" i="36" s="1"/>
  <c r="AT145" i="36" a="1"/>
  <c r="AT145" i="36" s="1"/>
  <c r="BM145" i="36" s="1"/>
  <c r="BN145" i="36" s="1"/>
  <c r="AY145" i="36" a="1"/>
  <c r="AY145" i="36" s="1"/>
  <c r="BP145" i="36" s="1"/>
  <c r="BB145" i="36" a="1"/>
  <c r="BB145" i="36" s="1"/>
  <c r="BS145" i="36" s="1"/>
  <c r="AW145" i="36" a="1"/>
  <c r="AW145" i="36" s="1"/>
  <c r="BO145" i="36" s="1"/>
  <c r="AL145" i="36" a="1"/>
  <c r="AL145" i="36" s="1"/>
  <c r="BI145" i="36" s="1"/>
  <c r="T146" i="36"/>
  <c r="Q146" i="36"/>
  <c r="N146" i="36"/>
  <c r="P146" i="36"/>
  <c r="V143" i="36"/>
  <c r="AA143" i="36"/>
  <c r="Y143" i="36"/>
  <c r="AB143" i="36" s="1"/>
  <c r="G140" i="35"/>
  <c r="O140" i="35" s="1"/>
  <c r="G127" i="34"/>
  <c r="I103" i="29"/>
  <c r="H103" i="29"/>
  <c r="F103" i="29"/>
  <c r="T103" i="29"/>
  <c r="R104" i="29" s="1"/>
  <c r="S104" i="29" s="1"/>
  <c r="I147" i="36" l="1"/>
  <c r="H147" i="36"/>
  <c r="E148" i="36" s="1" a="1"/>
  <c r="E148" i="36" s="1"/>
  <c r="F148" i="36" s="1" a="1"/>
  <c r="F148" i="36" s="1"/>
  <c r="M148" i="36" s="1"/>
  <c r="G147" i="36"/>
  <c r="O147" i="36" s="1"/>
  <c r="T147" i="36" s="1"/>
  <c r="N139" i="35"/>
  <c r="Q139" i="35"/>
  <c r="P139" i="35"/>
  <c r="BF145" i="36"/>
  <c r="BG145" i="36" s="1"/>
  <c r="BJ145" i="36"/>
  <c r="BU145" i="36"/>
  <c r="N140" i="35"/>
  <c r="Q140" i="35"/>
  <c r="P140" i="35"/>
  <c r="BL145" i="36"/>
  <c r="H140" i="35"/>
  <c r="E141" i="35" s="1" a="1"/>
  <c r="E141" i="35" s="1"/>
  <c r="F141" i="35" s="1" a="1"/>
  <c r="F141" i="35" s="1"/>
  <c r="N147" i="36"/>
  <c r="P147" i="36"/>
  <c r="AC146" i="36"/>
  <c r="AD146" i="36" s="1"/>
  <c r="AE146" i="36" s="1"/>
  <c r="AF146" i="36" s="1"/>
  <c r="AV146" i="36" s="1" a="1"/>
  <c r="AV146" i="36" s="1"/>
  <c r="BD146" i="36" a="1"/>
  <c r="BD146" i="36" s="1"/>
  <c r="AT146" i="36" a="1"/>
  <c r="AT146" i="36" s="1"/>
  <c r="AK146" i="36" a="1"/>
  <c r="AK146" i="36" s="1"/>
  <c r="BH146" i="36" s="1"/>
  <c r="S146" i="36"/>
  <c r="BB146" i="36" a="1"/>
  <c r="BB146" i="36" s="1"/>
  <c r="BS146" i="36" s="1"/>
  <c r="AZ146" i="36" a="1"/>
  <c r="AZ146" i="36" s="1"/>
  <c r="BQ146" i="36" s="1"/>
  <c r="AH146" i="36" a="1"/>
  <c r="AH146" i="36" s="1"/>
  <c r="AI146" i="36" a="1"/>
  <c r="AI146" i="36" s="1"/>
  <c r="AL146" i="36" a="1"/>
  <c r="AL146" i="36" s="1"/>
  <c r="BI146" i="36" s="1"/>
  <c r="AX146" i="36" a="1"/>
  <c r="AX146" i="36" s="1"/>
  <c r="AM146" i="36" a="1"/>
  <c r="AM146" i="36" s="1"/>
  <c r="AU146" i="36" a="1"/>
  <c r="AU146" i="36" s="1"/>
  <c r="AY146" i="36" a="1"/>
  <c r="AY146" i="36" s="1"/>
  <c r="BP146" i="36" s="1"/>
  <c r="BC146" i="36" a="1"/>
  <c r="BC146" i="36" s="1"/>
  <c r="BT146" i="36" s="1"/>
  <c r="AN146" i="36" a="1"/>
  <c r="AN146" i="36" s="1"/>
  <c r="AP146" i="36" a="1"/>
  <c r="AP146" i="36" s="1"/>
  <c r="BK146" i="36" s="1"/>
  <c r="BE146" i="36" a="1"/>
  <c r="BE146" i="36" s="1"/>
  <c r="BU146" i="36" s="1"/>
  <c r="AR146" i="36" a="1"/>
  <c r="AR146" i="36" s="1"/>
  <c r="AJ146" i="36" a="1"/>
  <c r="AJ146" i="36" s="1"/>
  <c r="AO146" i="36" a="1"/>
  <c r="AO146" i="36" s="1"/>
  <c r="AG146" i="36" a="1"/>
  <c r="AG146" i="36" s="1"/>
  <c r="BF146" i="36" s="1"/>
  <c r="BA146" i="36" a="1"/>
  <c r="BA146" i="36" s="1"/>
  <c r="BR146" i="36" s="1"/>
  <c r="AS146" i="36" a="1"/>
  <c r="AS146" i="36" s="1"/>
  <c r="BM146" i="36" s="1"/>
  <c r="BN146" i="36" s="1"/>
  <c r="AW146" i="36" a="1"/>
  <c r="AW146" i="36" s="1"/>
  <c r="AQ146" i="36" a="1"/>
  <c r="AQ146" i="36" s="1"/>
  <c r="BL146" i="36" s="1"/>
  <c r="T127" i="34"/>
  <c r="R128" i="34" s="1"/>
  <c r="I127" i="34"/>
  <c r="H127" i="34"/>
  <c r="F127" i="34"/>
  <c r="G104" i="29"/>
  <c r="W145" i="36" l="1"/>
  <c r="Q147" i="36"/>
  <c r="I148" i="36"/>
  <c r="G148" i="36"/>
  <c r="O148" i="36" s="1"/>
  <c r="H148" i="36"/>
  <c r="E149" i="36" s="1" a="1"/>
  <c r="E149" i="36" s="1"/>
  <c r="F149" i="36" s="1" a="1"/>
  <c r="F149" i="36" s="1"/>
  <c r="M149" i="36" s="1"/>
  <c r="I149" i="36" s="1"/>
  <c r="S128" i="34"/>
  <c r="G128" i="34" s="1"/>
  <c r="BJ146" i="36"/>
  <c r="M141" i="35"/>
  <c r="I141" i="35" s="1"/>
  <c r="BO146" i="36"/>
  <c r="V145" i="36"/>
  <c r="BG146" i="36"/>
  <c r="S147" i="36"/>
  <c r="AY147" i="36" a="1"/>
  <c r="AY147" i="36" s="1"/>
  <c r="BP147" i="36" s="1"/>
  <c r="AC147" i="36"/>
  <c r="AD147" i="36" s="1"/>
  <c r="AE147" i="36" s="1"/>
  <c r="AF147" i="36" s="1"/>
  <c r="AG147" i="36" s="1" a="1"/>
  <c r="AG147" i="36" s="1"/>
  <c r="BD147" i="36" a="1"/>
  <c r="BD147" i="36" s="1"/>
  <c r="AI147" i="36" a="1"/>
  <c r="AI147" i="36" s="1"/>
  <c r="AZ147" i="36" a="1"/>
  <c r="AZ147" i="36" s="1"/>
  <c r="BQ147" i="36" s="1"/>
  <c r="AS147" i="36" a="1"/>
  <c r="AS147" i="36" s="1"/>
  <c r="AN147" i="36" a="1"/>
  <c r="AN147" i="36" s="1"/>
  <c r="AW147" i="36" a="1"/>
  <c r="AW147" i="36" s="1"/>
  <c r="AU147" i="36" a="1"/>
  <c r="AU147" i="36" s="1"/>
  <c r="AM147" i="36" a="1"/>
  <c r="AM147" i="36" s="1"/>
  <c r="BA147" i="36" a="1"/>
  <c r="BA147" i="36" s="1"/>
  <c r="BR147" i="36" s="1"/>
  <c r="BB147" i="36" a="1"/>
  <c r="BB147" i="36" s="1"/>
  <c r="BS147" i="36" s="1"/>
  <c r="AJ147" i="36" a="1"/>
  <c r="AJ147" i="36" s="1"/>
  <c r="AV147" i="36" a="1"/>
  <c r="AV147" i="36" s="1"/>
  <c r="AR147" i="36" a="1"/>
  <c r="AR147" i="36" s="1"/>
  <c r="AQ147" i="36" a="1"/>
  <c r="AQ147" i="36" s="1"/>
  <c r="AO147" i="36" a="1"/>
  <c r="AO147" i="36" s="1"/>
  <c r="BJ147" i="36" s="1"/>
  <c r="BC147" i="36" a="1"/>
  <c r="BC147" i="36" s="1"/>
  <c r="BT147" i="36" s="1"/>
  <c r="AP147" i="36" a="1"/>
  <c r="AP147" i="36" s="1"/>
  <c r="BK147" i="36" s="1"/>
  <c r="BE147" i="36" a="1"/>
  <c r="BE147" i="36" s="1"/>
  <c r="BU147" i="36" s="1"/>
  <c r="AX147" i="36" a="1"/>
  <c r="AX147" i="36" s="1"/>
  <c r="BO147" i="36" s="1"/>
  <c r="AK147" i="36" a="1"/>
  <c r="AK147" i="36" s="1"/>
  <c r="BH147" i="36" s="1"/>
  <c r="AH147" i="36" a="1"/>
  <c r="AH147" i="36" s="1"/>
  <c r="AL147" i="36" a="1"/>
  <c r="AL147" i="36" s="1"/>
  <c r="BI147" i="36" s="1"/>
  <c r="AT147" i="36" a="1"/>
  <c r="AT147" i="36" s="1"/>
  <c r="H141" i="35"/>
  <c r="E142" i="35" s="1" a="1"/>
  <c r="E142" i="35" s="1"/>
  <c r="F142" i="35" s="1" a="1"/>
  <c r="F142" i="35" s="1"/>
  <c r="G141" i="35"/>
  <c r="O141" i="35" s="1"/>
  <c r="Q148" i="36"/>
  <c r="N148" i="36"/>
  <c r="T148" i="36"/>
  <c r="P148" i="36"/>
  <c r="Z145" i="36"/>
  <c r="X145" i="36" s="1"/>
  <c r="Y145" i="36"/>
  <c r="AB145" i="36" s="1"/>
  <c r="AA145" i="36"/>
  <c r="T128" i="34"/>
  <c r="R129" i="34" s="1"/>
  <c r="S129" i="34" s="1"/>
  <c r="I104" i="29"/>
  <c r="H104" i="29"/>
  <c r="F104" i="29"/>
  <c r="T104" i="29"/>
  <c r="R105" i="29" s="1"/>
  <c r="S105" i="29" s="1"/>
  <c r="W146" i="36" l="1"/>
  <c r="H149" i="36"/>
  <c r="E150" i="36" s="1" a="1"/>
  <c r="E150" i="36" s="1"/>
  <c r="F150" i="36" s="1" a="1"/>
  <c r="F150" i="36" s="1"/>
  <c r="M150" i="36" s="1"/>
  <c r="G150" i="36" s="1"/>
  <c r="O150" i="36" s="1"/>
  <c r="Z146" i="36"/>
  <c r="X146" i="36" s="1"/>
  <c r="H128" i="34"/>
  <c r="F128" i="34"/>
  <c r="I128" i="34"/>
  <c r="BF147" i="36"/>
  <c r="BG147" i="36" s="1"/>
  <c r="M142" i="35"/>
  <c r="H142" i="35" s="1"/>
  <c r="E143" i="35" s="1" a="1"/>
  <c r="E143" i="35" s="1"/>
  <c r="F143" i="35" s="1" a="1"/>
  <c r="F143" i="35" s="1"/>
  <c r="BL147" i="36"/>
  <c r="BM147" i="36"/>
  <c r="BN147" i="36" s="1"/>
  <c r="P141" i="35"/>
  <c r="N141" i="35"/>
  <c r="Q141" i="35"/>
  <c r="G149" i="36"/>
  <c r="O149" i="36" s="1"/>
  <c r="V146" i="36"/>
  <c r="S148" i="36"/>
  <c r="AC148" i="36"/>
  <c r="AD148" i="36" s="1"/>
  <c r="AE148" i="36" s="1"/>
  <c r="AF148" i="36" s="1"/>
  <c r="AT148" i="36" s="1" a="1"/>
  <c r="AT148" i="36" s="1"/>
  <c r="AO148" i="36" a="1"/>
  <c r="AO148" i="36" s="1"/>
  <c r="AN148" i="36" a="1"/>
  <c r="AN148" i="36" s="1"/>
  <c r="AZ148" i="36" a="1"/>
  <c r="AZ148" i="36" s="1"/>
  <c r="BQ148" i="36" s="1"/>
  <c r="AY148" i="36" a="1"/>
  <c r="AY148" i="36" s="1"/>
  <c r="BP148" i="36" s="1"/>
  <c r="AH148" i="36" a="1"/>
  <c r="AH148" i="36" s="1"/>
  <c r="AG148" i="36" a="1"/>
  <c r="AG148" i="36" s="1"/>
  <c r="AW148" i="36" a="1"/>
  <c r="AW148" i="36" s="1"/>
  <c r="AX148" i="36" a="1"/>
  <c r="AX148" i="36" s="1"/>
  <c r="BB148" i="36" a="1"/>
  <c r="BB148" i="36" s="1"/>
  <c r="BS148" i="36" s="1"/>
  <c r="BE148" i="36" a="1"/>
  <c r="BE148" i="36" s="1"/>
  <c r="BC148" i="36" a="1"/>
  <c r="BC148" i="36" s="1"/>
  <c r="BT148" i="36" s="1"/>
  <c r="AM148" i="36" a="1"/>
  <c r="AM148" i="36" s="1"/>
  <c r="AJ148" i="36" a="1"/>
  <c r="AJ148" i="36" s="1"/>
  <c r="AI148" i="36" a="1"/>
  <c r="AI148" i="36" s="1"/>
  <c r="AP148" i="36" a="1"/>
  <c r="AP148" i="36" s="1"/>
  <c r="BK148" i="36" s="1"/>
  <c r="AK148" i="36" a="1"/>
  <c r="AK148" i="36" s="1"/>
  <c r="BH148" i="36" s="1"/>
  <c r="BD148" i="36" a="1"/>
  <c r="BD148" i="36" s="1"/>
  <c r="BU148" i="36" s="1"/>
  <c r="AR148" i="36" a="1"/>
  <c r="AR148" i="36" s="1"/>
  <c r="AL148" i="36" a="1"/>
  <c r="AL148" i="36" s="1"/>
  <c r="BI148" i="36" s="1"/>
  <c r="AV148" i="36" a="1"/>
  <c r="AV148" i="36" s="1"/>
  <c r="BA148" i="36" a="1"/>
  <c r="BA148" i="36" s="1"/>
  <c r="BR148" i="36" s="1"/>
  <c r="AU148" i="36" a="1"/>
  <c r="AU148" i="36" s="1"/>
  <c r="AQ148" i="36" a="1"/>
  <c r="AQ148" i="36" s="1"/>
  <c r="AS148" i="36" a="1"/>
  <c r="AS148" i="36" s="1"/>
  <c r="AA146" i="36"/>
  <c r="Y146" i="36"/>
  <c r="AB146" i="36" s="1"/>
  <c r="G129" i="34"/>
  <c r="G105" i="29"/>
  <c r="BF148" i="36" l="1"/>
  <c r="BL148" i="36"/>
  <c r="Z147" i="36"/>
  <c r="X147" i="36" s="1"/>
  <c r="W147" i="36"/>
  <c r="M143" i="35"/>
  <c r="I143" i="35" s="1"/>
  <c r="I150" i="36"/>
  <c r="I142" i="35"/>
  <c r="G142" i="35"/>
  <c r="O142" i="35" s="1"/>
  <c r="Q142" i="35" s="1"/>
  <c r="BM148" i="36"/>
  <c r="BN148" i="36" s="1"/>
  <c r="BJ148" i="36"/>
  <c r="BG148" i="36"/>
  <c r="N142" i="35"/>
  <c r="BO148" i="36"/>
  <c r="W148" i="36" s="1"/>
  <c r="V148" i="36" s="1"/>
  <c r="H150" i="36"/>
  <c r="E151" i="36" s="1" a="1"/>
  <c r="E151" i="36" s="1"/>
  <c r="F151" i="36" s="1" a="1"/>
  <c r="F151" i="36" s="1"/>
  <c r="N150" i="36"/>
  <c r="T150" i="36"/>
  <c r="Q150" i="36"/>
  <c r="P150" i="36"/>
  <c r="P149" i="36"/>
  <c r="N149" i="36"/>
  <c r="T149" i="36"/>
  <c r="Q149" i="36"/>
  <c r="V147" i="36"/>
  <c r="Y147" i="36"/>
  <c r="AB147" i="36" s="1"/>
  <c r="AA147" i="36"/>
  <c r="T129" i="34"/>
  <c r="R130" i="34" s="1"/>
  <c r="I129" i="34"/>
  <c r="F129" i="34"/>
  <c r="H129" i="34"/>
  <c r="F105" i="29"/>
  <c r="H105" i="29"/>
  <c r="I105" i="29"/>
  <c r="T105" i="29"/>
  <c r="R106" i="29" s="1"/>
  <c r="S106" i="29" s="1"/>
  <c r="M151" i="36" l="1"/>
  <c r="I151" i="36" s="1"/>
  <c r="P142" i="35"/>
  <c r="S130" i="34"/>
  <c r="G130" i="34" s="1"/>
  <c r="H143" i="35"/>
  <c r="E144" i="35" s="1" a="1"/>
  <c r="E144" i="35" s="1"/>
  <c r="F144" i="35" s="1" a="1"/>
  <c r="F144" i="35" s="1"/>
  <c r="H151" i="36"/>
  <c r="E152" i="36" s="1" a="1"/>
  <c r="E152" i="36" s="1"/>
  <c r="F152" i="36" s="1" a="1"/>
  <c r="F152" i="36" s="1"/>
  <c r="G151" i="36"/>
  <c r="O151" i="36" s="1"/>
  <c r="S150" i="36"/>
  <c r="AT150" i="36" a="1"/>
  <c r="AT150" i="36" s="1"/>
  <c r="AC150" i="36"/>
  <c r="AD150" i="36" s="1"/>
  <c r="AE150" i="36" s="1"/>
  <c r="AF150" i="36" s="1"/>
  <c r="AH150" i="36" s="1" a="1"/>
  <c r="AH150" i="36" s="1"/>
  <c r="AP150" i="36" a="1"/>
  <c r="AP150" i="36" s="1"/>
  <c r="BK150" i="36" s="1"/>
  <c r="AI150" i="36" a="1"/>
  <c r="AI150" i="36" s="1"/>
  <c r="AQ150" i="36" a="1"/>
  <c r="AQ150" i="36" s="1"/>
  <c r="AU150" i="36" a="1"/>
  <c r="AU150" i="36" s="1"/>
  <c r="AY150" i="36" a="1"/>
  <c r="AY150" i="36" s="1"/>
  <c r="BP150" i="36" s="1"/>
  <c r="AK150" i="36" a="1"/>
  <c r="AK150" i="36" s="1"/>
  <c r="BH150" i="36" s="1"/>
  <c r="BD150" i="36" a="1"/>
  <c r="BD150" i="36" s="1"/>
  <c r="BB150" i="36" a="1"/>
  <c r="BB150" i="36" s="1"/>
  <c r="BS150" i="36" s="1"/>
  <c r="AV150" i="36" a="1"/>
  <c r="AV150" i="36" s="1"/>
  <c r="BA150" i="36" a="1"/>
  <c r="BA150" i="36" s="1"/>
  <c r="BR150" i="36" s="1"/>
  <c r="BC150" i="36" a="1"/>
  <c r="BC150" i="36" s="1"/>
  <c r="BT150" i="36" s="1"/>
  <c r="AZ150" i="36" a="1"/>
  <c r="AZ150" i="36" s="1"/>
  <c r="BQ150" i="36" s="1"/>
  <c r="AW150" i="36" a="1"/>
  <c r="AW150" i="36" s="1"/>
  <c r="AM150" i="36" a="1"/>
  <c r="AM150" i="36" s="1"/>
  <c r="AG150" i="36" a="1"/>
  <c r="AG150" i="36" s="1"/>
  <c r="AO150" i="36" a="1"/>
  <c r="AO150" i="36" s="1"/>
  <c r="AL150" i="36" a="1"/>
  <c r="AL150" i="36" s="1"/>
  <c r="BI150" i="36" s="1"/>
  <c r="AX150" i="36" a="1"/>
  <c r="AX150" i="36" s="1"/>
  <c r="BO150" i="36" s="1"/>
  <c r="AR150" i="36" a="1"/>
  <c r="AR150" i="36" s="1"/>
  <c r="BL150" i="36" s="1"/>
  <c r="AS150" i="36" a="1"/>
  <c r="AS150" i="36" s="1"/>
  <c r="BM150" i="36" s="1"/>
  <c r="BN150" i="36" s="1"/>
  <c r="AN150" i="36" a="1"/>
  <c r="AN150" i="36" s="1"/>
  <c r="AJ150" i="36" a="1"/>
  <c r="AJ150" i="36" s="1"/>
  <c r="BE150" i="36" a="1"/>
  <c r="BE150" i="36" s="1"/>
  <c r="BU150" i="36" s="1"/>
  <c r="AC149" i="36"/>
  <c r="AD149" i="36" s="1"/>
  <c r="AE149" i="36" s="1"/>
  <c r="AF149" i="36" s="1"/>
  <c r="AZ149" i="36" s="1" a="1"/>
  <c r="AZ149" i="36" s="1"/>
  <c r="BQ149" i="36" s="1"/>
  <c r="AU149" i="36" a="1"/>
  <c r="AU149" i="36" s="1"/>
  <c r="BD149" i="36" a="1"/>
  <c r="BD149" i="36" s="1"/>
  <c r="AK149" i="36" a="1"/>
  <c r="AK149" i="36" s="1"/>
  <c r="BH149" i="36" s="1"/>
  <c r="AL149" i="36" a="1"/>
  <c r="AL149" i="36" s="1"/>
  <c r="BI149" i="36" s="1"/>
  <c r="S149" i="36"/>
  <c r="AX149" i="36" a="1"/>
  <c r="AX149" i="36" s="1"/>
  <c r="AM149" i="36" a="1"/>
  <c r="AM149" i="36" s="1"/>
  <c r="AR149" i="36" a="1"/>
  <c r="AR149" i="36" s="1"/>
  <c r="AG149" i="36" a="1"/>
  <c r="AG149" i="36" s="1"/>
  <c r="BB149" i="36" a="1"/>
  <c r="BB149" i="36" s="1"/>
  <c r="BS149" i="36" s="1"/>
  <c r="BA149" i="36" a="1"/>
  <c r="BA149" i="36" s="1"/>
  <c r="BR149" i="36" s="1"/>
  <c r="AI149" i="36" a="1"/>
  <c r="AI149" i="36" s="1"/>
  <c r="AQ149" i="36" a="1"/>
  <c r="AQ149" i="36" s="1"/>
  <c r="BC149" i="36" a="1"/>
  <c r="BC149" i="36" s="1"/>
  <c r="BT149" i="36" s="1"/>
  <c r="AN149" i="36" a="1"/>
  <c r="AN149" i="36" s="1"/>
  <c r="AH149" i="36" a="1"/>
  <c r="AH149" i="36" s="1"/>
  <c r="AP149" i="36" a="1"/>
  <c r="AP149" i="36" s="1"/>
  <c r="BK149" i="36" s="1"/>
  <c r="AV149" i="36" a="1"/>
  <c r="AV149" i="36" s="1"/>
  <c r="Z148" i="36"/>
  <c r="X148" i="36" s="1"/>
  <c r="G143" i="35"/>
  <c r="O143" i="35" s="1"/>
  <c r="AA148" i="36"/>
  <c r="Y148" i="36"/>
  <c r="AB148" i="36" s="1"/>
  <c r="T130" i="34"/>
  <c r="R131" i="34" s="1"/>
  <c r="G106" i="29"/>
  <c r="BJ150" i="36" l="1"/>
  <c r="H130" i="34"/>
  <c r="F130" i="34"/>
  <c r="I130" i="34"/>
  <c r="BL149" i="36"/>
  <c r="BF149" i="36"/>
  <c r="S131" i="34"/>
  <c r="G131" i="34" s="1"/>
  <c r="BF150" i="36"/>
  <c r="M152" i="36"/>
  <c r="I152" i="36" s="1"/>
  <c r="M144" i="35"/>
  <c r="I144" i="35" s="1"/>
  <c r="BG150" i="36"/>
  <c r="W150" i="36"/>
  <c r="Z150" i="36"/>
  <c r="X150" i="36" s="1"/>
  <c r="AY149" i="36" a="1"/>
  <c r="AY149" i="36" s="1"/>
  <c r="BP149" i="36" s="1"/>
  <c r="AS149" i="36" a="1"/>
  <c r="AS149" i="36" s="1"/>
  <c r="AO149" i="36" a="1"/>
  <c r="AO149" i="36" s="1"/>
  <c r="BJ149" i="36" s="1"/>
  <c r="BE149" i="36" a="1"/>
  <c r="BE149" i="36" s="1"/>
  <c r="BU149" i="36" s="1"/>
  <c r="P151" i="36"/>
  <c r="T151" i="36"/>
  <c r="Q151" i="36"/>
  <c r="N151" i="36"/>
  <c r="AW149" i="36" a="1"/>
  <c r="AW149" i="36" s="1"/>
  <c r="BO149" i="36" s="1"/>
  <c r="P143" i="35"/>
  <c r="Q143" i="35"/>
  <c r="N143" i="35"/>
  <c r="AJ149" i="36" a="1"/>
  <c r="AJ149" i="36" s="1"/>
  <c r="BG149" i="36" s="1"/>
  <c r="AT149" i="36" a="1"/>
  <c r="AT149" i="36" s="1"/>
  <c r="G144" i="35"/>
  <c r="O144" i="35" s="1"/>
  <c r="T131" i="34"/>
  <c r="R132" i="34" s="1"/>
  <c r="S132" i="34" s="1"/>
  <c r="T106" i="29"/>
  <c r="R107" i="29" s="1"/>
  <c r="I106" i="29"/>
  <c r="F106" i="29"/>
  <c r="H106" i="29"/>
  <c r="F131" i="34" l="1"/>
  <c r="I131" i="34"/>
  <c r="H131" i="34"/>
  <c r="S107" i="29"/>
  <c r="G107" i="29" s="1"/>
  <c r="N144" i="35"/>
  <c r="Q144" i="35"/>
  <c r="P144" i="35"/>
  <c r="BM149" i="36"/>
  <c r="BN149" i="36" s="1"/>
  <c r="AA149" i="36" s="1"/>
  <c r="AA150" i="36"/>
  <c r="Y150" i="36"/>
  <c r="AC151" i="36"/>
  <c r="AD151" i="36" s="1"/>
  <c r="AE151" i="36" s="1"/>
  <c r="AF151" i="36" s="1"/>
  <c r="AX151" i="36" s="1" a="1"/>
  <c r="AX151" i="36" s="1"/>
  <c r="AT151" i="36" a="1"/>
  <c r="AT151" i="36" s="1"/>
  <c r="BA151" i="36" a="1"/>
  <c r="BA151" i="36" s="1"/>
  <c r="BR151" i="36" s="1"/>
  <c r="BB151" i="36" a="1"/>
  <c r="BB151" i="36" s="1"/>
  <c r="BS151" i="36" s="1"/>
  <c r="BD151" i="36" a="1"/>
  <c r="BD151" i="36" s="1"/>
  <c r="AZ151" i="36" a="1"/>
  <c r="AZ151" i="36" s="1"/>
  <c r="BQ151" i="36" s="1"/>
  <c r="AV151" i="36" a="1"/>
  <c r="AV151" i="36" s="1"/>
  <c r="AJ151" i="36" a="1"/>
  <c r="AJ151" i="36" s="1"/>
  <c r="S151" i="36"/>
  <c r="AY151" i="36" a="1"/>
  <c r="AY151" i="36" s="1"/>
  <c r="BP151" i="36" s="1"/>
  <c r="AH151" i="36" a="1"/>
  <c r="AH151" i="36" s="1"/>
  <c r="AK151" i="36" a="1"/>
  <c r="AK151" i="36" s="1"/>
  <c r="BH151" i="36" s="1"/>
  <c r="AO151" i="36" a="1"/>
  <c r="AO151" i="36" s="1"/>
  <c r="BE151" i="36" a="1"/>
  <c r="BE151" i="36" s="1"/>
  <c r="BU151" i="36" s="1"/>
  <c r="AM151" i="36" a="1"/>
  <c r="AM151" i="36" s="1"/>
  <c r="AL151" i="36" a="1"/>
  <c r="AL151" i="36" s="1"/>
  <c r="BI151" i="36" s="1"/>
  <c r="AQ151" i="36" a="1"/>
  <c r="AQ151" i="36" s="1"/>
  <c r="AG151" i="36" a="1"/>
  <c r="AG151" i="36" s="1"/>
  <c r="AW151" i="36" a="1"/>
  <c r="AW151" i="36" s="1"/>
  <c r="BO151" i="36" s="1"/>
  <c r="AN151" i="36" a="1"/>
  <c r="AN151" i="36" s="1"/>
  <c r="AP151" i="36" a="1"/>
  <c r="AP151" i="36" s="1"/>
  <c r="BK151" i="36" s="1"/>
  <c r="AR151" i="36" a="1"/>
  <c r="AR151" i="36" s="1"/>
  <c r="BC151" i="36" a="1"/>
  <c r="BC151" i="36" s="1"/>
  <c r="BT151" i="36" s="1"/>
  <c r="AU151" i="36" a="1"/>
  <c r="AU151" i="36" s="1"/>
  <c r="AS151" i="36" a="1"/>
  <c r="AS151" i="36" s="1"/>
  <c r="AI151" i="36" a="1"/>
  <c r="AI151" i="36" s="1"/>
  <c r="H144" i="35"/>
  <c r="E145" i="35" s="1" a="1"/>
  <c r="E145" i="35" s="1"/>
  <c r="F145" i="35" s="1" a="1"/>
  <c r="F145" i="35" s="1"/>
  <c r="V150" i="36"/>
  <c r="AB150" i="36"/>
  <c r="G132" i="34"/>
  <c r="T107" i="29"/>
  <c r="R108" i="29" s="1"/>
  <c r="S108" i="29" s="1"/>
  <c r="BL151" i="36" l="1"/>
  <c r="I107" i="29"/>
  <c r="H107" i="29"/>
  <c r="F107" i="29"/>
  <c r="BF151" i="36"/>
  <c r="BG151" i="36" s="1"/>
  <c r="BJ151" i="36"/>
  <c r="M145" i="35"/>
  <c r="I145" i="35" s="1"/>
  <c r="BM151" i="36"/>
  <c r="BN151" i="36" s="1"/>
  <c r="H152" i="36"/>
  <c r="E153" i="36" s="1" a="1"/>
  <c r="E153" i="36" s="1"/>
  <c r="F153" i="36" s="1" a="1"/>
  <c r="F153" i="36" s="1"/>
  <c r="G152" i="36"/>
  <c r="O152" i="36" s="1"/>
  <c r="Y149" i="36"/>
  <c r="Z149" i="36"/>
  <c r="X149" i="36" s="1"/>
  <c r="W149" i="36"/>
  <c r="V149" i="36" s="1"/>
  <c r="H132" i="34"/>
  <c r="I132" i="34"/>
  <c r="F132" i="34"/>
  <c r="T132" i="34"/>
  <c r="R133" i="34" s="1"/>
  <c r="S133" i="34" s="1"/>
  <c r="G108" i="29"/>
  <c r="H145" i="35" l="1"/>
  <c r="E146" i="35" s="1" a="1"/>
  <c r="E146" i="35" s="1"/>
  <c r="F146" i="35" s="1" a="1"/>
  <c r="F146" i="35" s="1"/>
  <c r="M146" i="35" s="1"/>
  <c r="G145" i="35"/>
  <c r="O145" i="35" s="1"/>
  <c r="Z151" i="36"/>
  <c r="X151" i="36" s="1"/>
  <c r="W151" i="36"/>
  <c r="M153" i="36"/>
  <c r="I153" i="36" s="1"/>
  <c r="P152" i="36"/>
  <c r="N152" i="36"/>
  <c r="T152" i="36"/>
  <c r="Q152" i="36"/>
  <c r="G153" i="36"/>
  <c r="O153" i="36" s="1"/>
  <c r="AB149" i="36"/>
  <c r="V151" i="36"/>
  <c r="AB151" i="36"/>
  <c r="Q145" i="35"/>
  <c r="N145" i="35"/>
  <c r="P145" i="35"/>
  <c r="AA151" i="36"/>
  <c r="Y151" i="36"/>
  <c r="G133" i="34"/>
  <c r="T108" i="29"/>
  <c r="R109" i="29" s="1"/>
  <c r="H108" i="29"/>
  <c r="F108" i="29"/>
  <c r="I108" i="29"/>
  <c r="I146" i="35" l="1"/>
  <c r="H146" i="35"/>
  <c r="E147" i="35" s="1" a="1"/>
  <c r="E147" i="35" s="1"/>
  <c r="F147" i="35" s="1" a="1"/>
  <c r="F147" i="35" s="1"/>
  <c r="M147" i="35" s="1"/>
  <c r="I147" i="35" s="1"/>
  <c r="G146" i="35"/>
  <c r="O146" i="35" s="1"/>
  <c r="S109" i="29"/>
  <c r="G109" i="29" s="1"/>
  <c r="P153" i="36"/>
  <c r="T153" i="36"/>
  <c r="Q153" i="36"/>
  <c r="N153" i="36"/>
  <c r="N146" i="35"/>
  <c r="P146" i="35"/>
  <c r="Q146" i="35"/>
  <c r="AG152" i="36" a="1"/>
  <c r="AG152" i="36" s="1"/>
  <c r="AC152" i="36"/>
  <c r="AD152" i="36" s="1"/>
  <c r="AE152" i="36" s="1"/>
  <c r="AF152" i="36" s="1"/>
  <c r="AR152" i="36" s="1" a="1"/>
  <c r="AR152" i="36" s="1"/>
  <c r="BC152" i="36" a="1"/>
  <c r="BC152" i="36" s="1"/>
  <c r="BT152" i="36" s="1"/>
  <c r="AQ152" i="36" a="1"/>
  <c r="AQ152" i="36" s="1"/>
  <c r="AX152" i="36" a="1"/>
  <c r="AX152" i="36" s="1"/>
  <c r="S152" i="36"/>
  <c r="AT152" i="36" a="1"/>
  <c r="AT152" i="36" s="1"/>
  <c r="AJ152" i="36" a="1"/>
  <c r="AJ152" i="36" s="1"/>
  <c r="AY152" i="36" a="1"/>
  <c r="AY152" i="36" s="1"/>
  <c r="BP152" i="36" s="1"/>
  <c r="AM152" i="36" a="1"/>
  <c r="AM152" i="36" s="1"/>
  <c r="AV152" i="36" a="1"/>
  <c r="AV152" i="36" s="1"/>
  <c r="AS152" i="36" a="1"/>
  <c r="AS152" i="36" s="1"/>
  <c r="AU152" i="36" a="1"/>
  <c r="AU152" i="36" s="1"/>
  <c r="AL152" i="36" a="1"/>
  <c r="AL152" i="36" s="1"/>
  <c r="BI152" i="36" s="1"/>
  <c r="AO152" i="36" a="1"/>
  <c r="AO152" i="36" s="1"/>
  <c r="AN152" i="36" a="1"/>
  <c r="AN152" i="36" s="1"/>
  <c r="AH152" i="36" a="1"/>
  <c r="AH152" i="36" s="1"/>
  <c r="AK152" i="36" a="1"/>
  <c r="AK152" i="36" s="1"/>
  <c r="BH152" i="36" s="1"/>
  <c r="BB152" i="36" a="1"/>
  <c r="BB152" i="36" s="1"/>
  <c r="BS152" i="36" s="1"/>
  <c r="BD152" i="36" a="1"/>
  <c r="BD152" i="36" s="1"/>
  <c r="BE152" i="36" a="1"/>
  <c r="BE152" i="36" s="1"/>
  <c r="AI152" i="36" a="1"/>
  <c r="AI152" i="36" s="1"/>
  <c r="AZ152" i="36" a="1"/>
  <c r="AZ152" i="36" s="1"/>
  <c r="BQ152" i="36" s="1"/>
  <c r="BA152" i="36" a="1"/>
  <c r="BA152" i="36" s="1"/>
  <c r="BR152" i="36" s="1"/>
  <c r="AW152" i="36" a="1"/>
  <c r="AW152" i="36" s="1"/>
  <c r="BO152" i="36" s="1"/>
  <c r="AP152" i="36" a="1"/>
  <c r="AP152" i="36" s="1"/>
  <c r="BK152" i="36" s="1"/>
  <c r="H153" i="36"/>
  <c r="E154" i="36" s="1" a="1"/>
  <c r="E154" i="36" s="1"/>
  <c r="F154" i="36" s="1" a="1"/>
  <c r="F154" i="36" s="1"/>
  <c r="F133" i="34"/>
  <c r="H133" i="34"/>
  <c r="I133" i="34"/>
  <c r="T133" i="34"/>
  <c r="R134" i="34" s="1"/>
  <c r="S134" i="34" s="1"/>
  <c r="T109" i="29"/>
  <c r="R110" i="29" s="1"/>
  <c r="S110" i="29" s="1"/>
  <c r="BM152" i="36" l="1"/>
  <c r="BN152" i="36" s="1"/>
  <c r="BL152" i="36"/>
  <c r="BU152" i="36"/>
  <c r="BJ152" i="36"/>
  <c r="H109" i="29"/>
  <c r="I109" i="29"/>
  <c r="F109" i="29"/>
  <c r="M154" i="36"/>
  <c r="I154" i="36" s="1"/>
  <c r="BF152" i="36"/>
  <c r="AS153" i="36" a="1"/>
  <c r="AS153" i="36" s="1"/>
  <c r="S153" i="36"/>
  <c r="AC153" i="36"/>
  <c r="AD153" i="36" s="1"/>
  <c r="AE153" i="36" s="1"/>
  <c r="AF153" i="36" s="1"/>
  <c r="AZ153" i="36" s="1" a="1"/>
  <c r="AZ153" i="36" s="1"/>
  <c r="BQ153" i="36" s="1"/>
  <c r="BD153" i="36" a="1"/>
  <c r="BD153" i="36" s="1"/>
  <c r="AQ153" i="36" a="1"/>
  <c r="AQ153" i="36" s="1"/>
  <c r="BA153" i="36" a="1"/>
  <c r="BA153" i="36" s="1"/>
  <c r="BR153" i="36" s="1"/>
  <c r="AO153" i="36" a="1"/>
  <c r="AO153" i="36" s="1"/>
  <c r="AJ153" i="36" a="1"/>
  <c r="AJ153" i="36" s="1"/>
  <c r="BE153" i="36" a="1"/>
  <c r="BE153" i="36" s="1"/>
  <c r="AV153" i="36" a="1"/>
  <c r="AV153" i="36" s="1"/>
  <c r="AW153" i="36" a="1"/>
  <c r="AW153" i="36" s="1"/>
  <c r="AU153" i="36" a="1"/>
  <c r="AU153" i="36" s="1"/>
  <c r="AG153" i="36" a="1"/>
  <c r="AG153" i="36" s="1"/>
  <c r="AP153" i="36" a="1"/>
  <c r="AP153" i="36" s="1"/>
  <c r="BK153" i="36" s="1"/>
  <c r="AN153" i="36" a="1"/>
  <c r="AN153" i="36" s="1"/>
  <c r="BB153" i="36" a="1"/>
  <c r="BB153" i="36" s="1"/>
  <c r="BS153" i="36" s="1"/>
  <c r="AX153" i="36" a="1"/>
  <c r="AX153" i="36" s="1"/>
  <c r="BC153" i="36" a="1"/>
  <c r="BC153" i="36" s="1"/>
  <c r="BT153" i="36" s="1"/>
  <c r="AH153" i="36" a="1"/>
  <c r="AH153" i="36" s="1"/>
  <c r="AI153" i="36" a="1"/>
  <c r="AI153" i="36" s="1"/>
  <c r="AY153" i="36" a="1"/>
  <c r="AY153" i="36" s="1"/>
  <c r="BP153" i="36" s="1"/>
  <c r="AM153" i="36" a="1"/>
  <c r="AM153" i="36" s="1"/>
  <c r="BJ153" i="36" s="1"/>
  <c r="AR153" i="36" a="1"/>
  <c r="AR153" i="36" s="1"/>
  <c r="AT153" i="36" a="1"/>
  <c r="AT153" i="36" s="1"/>
  <c r="BM153" i="36" s="1"/>
  <c r="BN153" i="36" s="1"/>
  <c r="AK153" i="36" a="1"/>
  <c r="AK153" i="36" s="1"/>
  <c r="BH153" i="36" s="1"/>
  <c r="AL153" i="36" a="1"/>
  <c r="AL153" i="36" s="1"/>
  <c r="BI153" i="36" s="1"/>
  <c r="G134" i="34"/>
  <c r="G110" i="29"/>
  <c r="W152" i="36" l="1"/>
  <c r="BG152" i="36"/>
  <c r="BL153" i="36"/>
  <c r="Z152" i="36"/>
  <c r="X152" i="36" s="1"/>
  <c r="BF153" i="36"/>
  <c r="BG153" i="36" s="1"/>
  <c r="H147" i="35"/>
  <c r="E148" i="35" s="1" a="1"/>
  <c r="E148" i="35" s="1"/>
  <c r="F148" i="35" s="1" a="1"/>
  <c r="F148" i="35" s="1"/>
  <c r="G147" i="35"/>
  <c r="O147" i="35" s="1"/>
  <c r="BO153" i="36"/>
  <c r="AA152" i="36"/>
  <c r="Y152" i="36"/>
  <c r="AB152" i="36" s="1"/>
  <c r="BU153" i="36"/>
  <c r="V152" i="36"/>
  <c r="I134" i="34"/>
  <c r="H134" i="34"/>
  <c r="F134" i="34"/>
  <c r="T134" i="34"/>
  <c r="R135" i="34" s="1"/>
  <c r="S135" i="34" s="1"/>
  <c r="F110" i="29"/>
  <c r="I110" i="29"/>
  <c r="H110" i="29"/>
  <c r="T110" i="29"/>
  <c r="R111" i="29" s="1"/>
  <c r="S111" i="29" s="1"/>
  <c r="Z153" i="36" l="1"/>
  <c r="X153" i="36" s="1"/>
  <c r="M148" i="35"/>
  <c r="H148" i="35" s="1"/>
  <c r="E149" i="35" s="1" a="1"/>
  <c r="E149" i="35" s="1"/>
  <c r="F149" i="35" s="1" a="1"/>
  <c r="F149" i="35" s="1"/>
  <c r="H154" i="36"/>
  <c r="E155" i="36" s="1" a="1"/>
  <c r="E155" i="36" s="1"/>
  <c r="F155" i="36" s="1" a="1"/>
  <c r="F155" i="36" s="1"/>
  <c r="W153" i="36"/>
  <c r="V153" i="36" s="1"/>
  <c r="G154" i="36"/>
  <c r="O154" i="36" s="1"/>
  <c r="AA153" i="36"/>
  <c r="Y153" i="36"/>
  <c r="N147" i="35"/>
  <c r="Q147" i="35"/>
  <c r="P147" i="35"/>
  <c r="G135" i="34"/>
  <c r="G111" i="29"/>
  <c r="AB153" i="36" l="1"/>
  <c r="M149" i="35"/>
  <c r="I149" i="35" s="1"/>
  <c r="M155" i="36"/>
  <c r="I155" i="36" s="1"/>
  <c r="G148" i="35"/>
  <c r="O148" i="35" s="1"/>
  <c r="P148" i="35" s="1"/>
  <c r="I148" i="35"/>
  <c r="P154" i="36"/>
  <c r="T154" i="36"/>
  <c r="N154" i="36"/>
  <c r="Q154" i="36"/>
  <c r="G155" i="36"/>
  <c r="O155" i="36" s="1"/>
  <c r="H155" i="36"/>
  <c r="E156" i="36" s="1" a="1"/>
  <c r="E156" i="36" s="1"/>
  <c r="F156" i="36" s="1" a="1"/>
  <c r="F156" i="36" s="1"/>
  <c r="F135" i="34"/>
  <c r="I135" i="34"/>
  <c r="H135" i="34"/>
  <c r="T135" i="34"/>
  <c r="R136" i="34" s="1"/>
  <c r="S136" i="34" s="1"/>
  <c r="H111" i="29"/>
  <c r="F111" i="29"/>
  <c r="I111" i="29"/>
  <c r="T111" i="29"/>
  <c r="R112" i="29" s="1"/>
  <c r="S112" i="29" s="1"/>
  <c r="Q148" i="35" l="1"/>
  <c r="N148" i="35"/>
  <c r="M156" i="36"/>
  <c r="I156" i="36" s="1"/>
  <c r="T155" i="36"/>
  <c r="P155" i="36"/>
  <c r="N155" i="36"/>
  <c r="Q155" i="36"/>
  <c r="H149" i="35"/>
  <c r="E150" i="35" s="1" a="1"/>
  <c r="E150" i="35" s="1"/>
  <c r="F150" i="35" s="1" a="1"/>
  <c r="F150" i="35" s="1"/>
  <c r="S154" i="36"/>
  <c r="AC154" i="36"/>
  <c r="AD154" i="36" s="1"/>
  <c r="AE154" i="36" s="1"/>
  <c r="AF154" i="36" s="1"/>
  <c r="AU154" i="36" s="1" a="1"/>
  <c r="AU154" i="36" s="1"/>
  <c r="AT154" i="36" a="1"/>
  <c r="AT154" i="36" s="1"/>
  <c r="AY154" i="36" a="1"/>
  <c r="AY154" i="36" s="1"/>
  <c r="BP154" i="36" s="1"/>
  <c r="AN154" i="36" a="1"/>
  <c r="AN154" i="36" s="1"/>
  <c r="AR154" i="36" a="1"/>
  <c r="AR154" i="36" s="1"/>
  <c r="BC154" i="36" a="1"/>
  <c r="BC154" i="36" s="1"/>
  <c r="BT154" i="36" s="1"/>
  <c r="AG154" i="36" a="1"/>
  <c r="AG154" i="36" s="1"/>
  <c r="AS154" i="36" a="1"/>
  <c r="AS154" i="36" s="1"/>
  <c r="AJ154" i="36" a="1"/>
  <c r="AJ154" i="36" s="1"/>
  <c r="BE154" i="36" a="1"/>
  <c r="BE154" i="36" s="1"/>
  <c r="G136" i="34"/>
  <c r="G112" i="29"/>
  <c r="G156" i="36" l="1"/>
  <c r="O156" i="36" s="1"/>
  <c r="H156" i="36"/>
  <c r="E157" i="36" s="1" a="1"/>
  <c r="E157" i="36" s="1"/>
  <c r="F157" i="36" s="1" a="1"/>
  <c r="F157" i="36" s="1"/>
  <c r="M157" i="36" s="1"/>
  <c r="M150" i="35"/>
  <c r="I150" i="35" s="1"/>
  <c r="BM154" i="36"/>
  <c r="AW154" i="36" a="1"/>
  <c r="AW154" i="36" s="1"/>
  <c r="AP154" i="36" a="1"/>
  <c r="AP154" i="36" s="1"/>
  <c r="BK154" i="36" s="1"/>
  <c r="AX154" i="36" a="1"/>
  <c r="AX154" i="36" s="1"/>
  <c r="BA154" i="36" a="1"/>
  <c r="BA154" i="36" s="1"/>
  <c r="BR154" i="36" s="1"/>
  <c r="BD154" i="36" a="1"/>
  <c r="BD154" i="36" s="1"/>
  <c r="BU154" i="36" s="1"/>
  <c r="AV154" i="36" a="1"/>
  <c r="AV154" i="36" s="1"/>
  <c r="BN154" i="36" s="1"/>
  <c r="H150" i="35"/>
  <c r="E151" i="35" s="1" a="1"/>
  <c r="E151" i="35" s="1"/>
  <c r="F151" i="35" s="1" a="1"/>
  <c r="F151" i="35" s="1"/>
  <c r="AK154" i="36" a="1"/>
  <c r="AK154" i="36" s="1"/>
  <c r="BH154" i="36" s="1"/>
  <c r="AL154" i="36" a="1"/>
  <c r="AL154" i="36" s="1"/>
  <c r="BI154" i="36" s="1"/>
  <c r="AH154" i="36" a="1"/>
  <c r="AH154" i="36" s="1"/>
  <c r="BB154" i="36" a="1"/>
  <c r="BB154" i="36" s="1"/>
  <c r="BS154" i="36" s="1"/>
  <c r="AJ155" i="36" a="1"/>
  <c r="AJ155" i="36" s="1"/>
  <c r="S155" i="36"/>
  <c r="AC155" i="36"/>
  <c r="AD155" i="36" s="1"/>
  <c r="AE155" i="36" s="1"/>
  <c r="AF155" i="36" s="1"/>
  <c r="BE155" i="36" s="1" a="1"/>
  <c r="BE155" i="36" s="1"/>
  <c r="AL155" i="36" a="1"/>
  <c r="AL155" i="36" s="1"/>
  <c r="BI155" i="36" s="1"/>
  <c r="AK155" i="36" a="1"/>
  <c r="AK155" i="36" s="1"/>
  <c r="BH155" i="36" s="1"/>
  <c r="BB155" i="36" a="1"/>
  <c r="BB155" i="36" s="1"/>
  <c r="BS155" i="36" s="1"/>
  <c r="AS155" i="36" a="1"/>
  <c r="AS155" i="36" s="1"/>
  <c r="AH155" i="36" a="1"/>
  <c r="AH155" i="36" s="1"/>
  <c r="AR155" i="36" a="1"/>
  <c r="AR155" i="36" s="1"/>
  <c r="AN155" i="36" a="1"/>
  <c r="AN155" i="36" s="1"/>
  <c r="AP155" i="36" a="1"/>
  <c r="AP155" i="36" s="1"/>
  <c r="BK155" i="36" s="1"/>
  <c r="AY155" i="36" a="1"/>
  <c r="AY155" i="36" s="1"/>
  <c r="BP155" i="36" s="1"/>
  <c r="AG155" i="36" a="1"/>
  <c r="AG155" i="36" s="1"/>
  <c r="AO155" i="36" a="1"/>
  <c r="AO155" i="36" s="1"/>
  <c r="AZ154" i="36" a="1"/>
  <c r="AZ154" i="36" s="1"/>
  <c r="BQ154" i="36" s="1"/>
  <c r="G149" i="35"/>
  <c r="O149" i="35" s="1"/>
  <c r="AM154" i="36" a="1"/>
  <c r="AM154" i="36" s="1"/>
  <c r="AI154" i="36" a="1"/>
  <c r="AI154" i="36" s="1"/>
  <c r="P156" i="36"/>
  <c r="Q156" i="36"/>
  <c r="N156" i="36"/>
  <c r="T156" i="36"/>
  <c r="AQ154" i="36" a="1"/>
  <c r="AQ154" i="36" s="1"/>
  <c r="BL154" i="36" s="1"/>
  <c r="AO154" i="36" a="1"/>
  <c r="AO154" i="36" s="1"/>
  <c r="I136" i="34"/>
  <c r="H136" i="34"/>
  <c r="F136" i="34"/>
  <c r="T136" i="34"/>
  <c r="R137" i="34" s="1"/>
  <c r="S137" i="34" s="1"/>
  <c r="F112" i="29"/>
  <c r="H112" i="29"/>
  <c r="I112" i="29"/>
  <c r="T112" i="29"/>
  <c r="R113" i="29" s="1"/>
  <c r="S113" i="29" s="1"/>
  <c r="I157" i="36" l="1"/>
  <c r="G157" i="36"/>
  <c r="O157" i="36" s="1"/>
  <c r="H157" i="36"/>
  <c r="E158" i="36" s="1" a="1"/>
  <c r="E158" i="36" s="1"/>
  <c r="F158" i="36" s="1" a="1"/>
  <c r="F158" i="36" s="1"/>
  <c r="M158" i="36" s="1"/>
  <c r="M151" i="35"/>
  <c r="I151" i="35" s="1"/>
  <c r="BO154" i="36"/>
  <c r="BF154" i="36"/>
  <c r="N157" i="36"/>
  <c r="Q157" i="36"/>
  <c r="P157" i="36"/>
  <c r="T157" i="36"/>
  <c r="AQ155" i="36" a="1"/>
  <c r="AQ155" i="36" s="1"/>
  <c r="BL155" i="36" s="1"/>
  <c r="AC156" i="36"/>
  <c r="AD156" i="36" s="1"/>
  <c r="AE156" i="36" s="1"/>
  <c r="AF156" i="36" s="1"/>
  <c r="BE156" i="36" s="1" a="1"/>
  <c r="BE156" i="36" s="1"/>
  <c r="AM156" i="36" a="1"/>
  <c r="AM156" i="36" s="1"/>
  <c r="AG156" i="36" a="1"/>
  <c r="AG156" i="36" s="1"/>
  <c r="AU156" i="36" a="1"/>
  <c r="AU156" i="36" s="1"/>
  <c r="AT156" i="36" a="1"/>
  <c r="AT156" i="36" s="1"/>
  <c r="S156" i="36"/>
  <c r="AO156" i="36" a="1"/>
  <c r="AO156" i="36" s="1"/>
  <c r="AY156" i="36" a="1"/>
  <c r="AY156" i="36" s="1"/>
  <c r="BP156" i="36" s="1"/>
  <c r="AH156" i="36" a="1"/>
  <c r="AH156" i="36" s="1"/>
  <c r="BC156" i="36" a="1"/>
  <c r="BC156" i="36" s="1"/>
  <c r="BT156" i="36" s="1"/>
  <c r="AK156" i="36" a="1"/>
  <c r="AK156" i="36" s="1"/>
  <c r="BH156" i="36" s="1"/>
  <c r="AQ156" i="36" a="1"/>
  <c r="AQ156" i="36" s="1"/>
  <c r="AR156" i="36" a="1"/>
  <c r="AR156" i="36" s="1"/>
  <c r="AI156" i="36" a="1"/>
  <c r="AI156" i="36" s="1"/>
  <c r="AX156" i="36" a="1"/>
  <c r="AX156" i="36" s="1"/>
  <c r="AV156" i="36" a="1"/>
  <c r="AV156" i="36" s="1"/>
  <c r="BB156" i="36" a="1"/>
  <c r="BB156" i="36" s="1"/>
  <c r="BS156" i="36" s="1"/>
  <c r="AL156" i="36" a="1"/>
  <c r="AL156" i="36" s="1"/>
  <c r="BI156" i="36" s="1"/>
  <c r="AN156" i="36" a="1"/>
  <c r="AN156" i="36" s="1"/>
  <c r="BJ156" i="36" s="1"/>
  <c r="AZ156" i="36" a="1"/>
  <c r="AZ156" i="36" s="1"/>
  <c r="BQ156" i="36" s="1"/>
  <c r="AP156" i="36" a="1"/>
  <c r="AP156" i="36" s="1"/>
  <c r="BK156" i="36" s="1"/>
  <c r="AW156" i="36" a="1"/>
  <c r="AW156" i="36" s="1"/>
  <c r="AS156" i="36" a="1"/>
  <c r="AS156" i="36" s="1"/>
  <c r="BM156" i="36" s="1"/>
  <c r="BD156" i="36" a="1"/>
  <c r="BD156" i="36" s="1"/>
  <c r="BU156" i="36" s="1"/>
  <c r="BA156" i="36" a="1"/>
  <c r="BA156" i="36" s="1"/>
  <c r="BR156" i="36" s="1"/>
  <c r="AJ156" i="36" a="1"/>
  <c r="AJ156" i="36" s="1"/>
  <c r="AM155" i="36" a="1"/>
  <c r="AM155" i="36" s="1"/>
  <c r="BJ155" i="36" s="1"/>
  <c r="AZ155" i="36" a="1"/>
  <c r="AZ155" i="36" s="1"/>
  <c r="BQ155" i="36" s="1"/>
  <c r="BC155" i="36" a="1"/>
  <c r="BC155" i="36" s="1"/>
  <c r="BT155" i="36" s="1"/>
  <c r="G150" i="35"/>
  <c r="O150" i="35" s="1"/>
  <c r="BJ154" i="36"/>
  <c r="W154" i="36" s="1"/>
  <c r="AV155" i="36" a="1"/>
  <c r="AV155" i="36" s="1"/>
  <c r="BA155" i="36" a="1"/>
  <c r="BA155" i="36" s="1"/>
  <c r="BR155" i="36" s="1"/>
  <c r="G151" i="35"/>
  <c r="O151" i="35" s="1"/>
  <c r="AW155" i="36" a="1"/>
  <c r="AW155" i="36" s="1"/>
  <c r="BG154" i="36"/>
  <c r="AT155" i="36" a="1"/>
  <c r="AT155" i="36" s="1"/>
  <c r="AU155" i="36" a="1"/>
  <c r="AU155" i="36" s="1"/>
  <c r="Q149" i="35"/>
  <c r="P149" i="35"/>
  <c r="N149" i="35"/>
  <c r="BD155" i="36" a="1"/>
  <c r="BD155" i="36" s="1"/>
  <c r="BU155" i="36" s="1"/>
  <c r="AX155" i="36" a="1"/>
  <c r="AX155" i="36" s="1"/>
  <c r="AI155" i="36" a="1"/>
  <c r="AI155" i="36" s="1"/>
  <c r="BF155" i="36" s="1"/>
  <c r="G137" i="34"/>
  <c r="G113" i="29"/>
  <c r="BO156" i="36" l="1"/>
  <c r="I158" i="36"/>
  <c r="H158" i="36"/>
  <c r="E159" i="36" s="1" a="1"/>
  <c r="E159" i="36" s="1"/>
  <c r="F159" i="36" s="1" a="1"/>
  <c r="F159" i="36" s="1"/>
  <c r="M159" i="36" s="1"/>
  <c r="I159" i="36" s="1"/>
  <c r="BN156" i="36"/>
  <c r="BM155" i="36"/>
  <c r="BN155" i="36" s="1"/>
  <c r="BF156" i="36"/>
  <c r="BG156" i="36" s="1"/>
  <c r="BO155" i="36"/>
  <c r="BL156" i="36"/>
  <c r="BG155" i="36"/>
  <c r="V154" i="36"/>
  <c r="Z154" i="36"/>
  <c r="X154" i="36" s="1"/>
  <c r="Y154" i="36"/>
  <c r="AB154" i="36" s="1"/>
  <c r="AA154" i="36"/>
  <c r="Q150" i="35"/>
  <c r="N150" i="35"/>
  <c r="P150" i="35"/>
  <c r="H151" i="35"/>
  <c r="E152" i="35" s="1" a="1"/>
  <c r="E152" i="35" s="1"/>
  <c r="F152" i="35" s="1" a="1"/>
  <c r="F152" i="35" s="1"/>
  <c r="G158" i="36"/>
  <c r="O158" i="36" s="1"/>
  <c r="P151" i="35"/>
  <c r="N151" i="35"/>
  <c r="Q151" i="35"/>
  <c r="BB157" i="36" a="1"/>
  <c r="BB157" i="36" s="1"/>
  <c r="BS157" i="36" s="1"/>
  <c r="S157" i="36"/>
  <c r="AC157" i="36"/>
  <c r="AD157" i="36" s="1"/>
  <c r="AE157" i="36" s="1"/>
  <c r="AF157" i="36" s="1"/>
  <c r="AS157" i="36" s="1" a="1"/>
  <c r="AS157" i="36" s="1"/>
  <c r="AY157" i="36" a="1"/>
  <c r="AY157" i="36" s="1"/>
  <c r="BP157" i="36" s="1"/>
  <c r="AV157" i="36" a="1"/>
  <c r="AV157" i="36" s="1"/>
  <c r="AL157" i="36" a="1"/>
  <c r="AL157" i="36" s="1"/>
  <c r="BI157" i="36" s="1"/>
  <c r="AJ157" i="36" a="1"/>
  <c r="AJ157" i="36" s="1"/>
  <c r="AU157" i="36" a="1"/>
  <c r="AU157" i="36" s="1"/>
  <c r="AT157" i="36" a="1"/>
  <c r="AT157" i="36" s="1"/>
  <c r="AQ157" i="36" a="1"/>
  <c r="AQ157" i="36" s="1"/>
  <c r="AG157" i="36" a="1"/>
  <c r="AG157" i="36" s="1"/>
  <c r="AK157" i="36" a="1"/>
  <c r="AK157" i="36" s="1"/>
  <c r="BH157" i="36" s="1"/>
  <c r="AW157" i="36" a="1"/>
  <c r="AW157" i="36" s="1"/>
  <c r="BD157" i="36" a="1"/>
  <c r="BD157" i="36" s="1"/>
  <c r="AH157" i="36" a="1"/>
  <c r="AH157" i="36" s="1"/>
  <c r="AR157" i="36" a="1"/>
  <c r="AR157" i="36" s="1"/>
  <c r="AO157" i="36" a="1"/>
  <c r="AO157" i="36" s="1"/>
  <c r="AM157" i="36" a="1"/>
  <c r="AM157" i="36" s="1"/>
  <c r="BA157" i="36" a="1"/>
  <c r="BA157" i="36" s="1"/>
  <c r="BR157" i="36" s="1"/>
  <c r="AN157" i="36" a="1"/>
  <c r="AN157" i="36" s="1"/>
  <c r="AP157" i="36" a="1"/>
  <c r="AP157" i="36" s="1"/>
  <c r="BK157" i="36" s="1"/>
  <c r="AZ157" i="36" a="1"/>
  <c r="AZ157" i="36" s="1"/>
  <c r="BQ157" i="36" s="1"/>
  <c r="BC157" i="36" a="1"/>
  <c r="BC157" i="36" s="1"/>
  <c r="BT157" i="36" s="1"/>
  <c r="BE157" i="36" a="1"/>
  <c r="BE157" i="36" s="1"/>
  <c r="AI157" i="36" a="1"/>
  <c r="AI157" i="36" s="1"/>
  <c r="AX157" i="36" a="1"/>
  <c r="AX157" i="36" s="1"/>
  <c r="BO157" i="36" s="1"/>
  <c r="F137" i="34"/>
  <c r="I137" i="34"/>
  <c r="H137" i="34"/>
  <c r="T137" i="34"/>
  <c r="R138" i="34" s="1"/>
  <c r="S138" i="34" s="1"/>
  <c r="H113" i="29"/>
  <c r="I113" i="29"/>
  <c r="F113" i="29"/>
  <c r="T113" i="29"/>
  <c r="R114" i="29" s="1"/>
  <c r="S114" i="29" s="1"/>
  <c r="Z155" i="36" l="1"/>
  <c r="X155" i="36" s="1"/>
  <c r="W155" i="36"/>
  <c r="V155" i="36" s="1"/>
  <c r="Z156" i="36"/>
  <c r="X156" i="36" s="1"/>
  <c r="W156" i="36"/>
  <c r="V156" i="36" s="1"/>
  <c r="BJ157" i="36"/>
  <c r="BM157" i="36"/>
  <c r="BN157" i="36" s="1"/>
  <c r="M152" i="35"/>
  <c r="I152" i="35" s="1"/>
  <c r="BF157" i="36"/>
  <c r="BG157" i="36" s="1"/>
  <c r="Q158" i="36"/>
  <c r="P158" i="36"/>
  <c r="T158" i="36"/>
  <c r="N158" i="36"/>
  <c r="H159" i="36"/>
  <c r="E160" i="36" s="1" a="1"/>
  <c r="E160" i="36" s="1"/>
  <c r="F160" i="36" s="1" a="1"/>
  <c r="F160" i="36" s="1"/>
  <c r="G159" i="36"/>
  <c r="O159" i="36" s="1"/>
  <c r="BU157" i="36"/>
  <c r="AA155" i="36"/>
  <c r="Y155" i="36"/>
  <c r="AA156" i="36"/>
  <c r="Y156" i="36"/>
  <c r="BL157" i="36"/>
  <c r="G138" i="34"/>
  <c r="G114" i="29"/>
  <c r="AB155" i="36" l="1"/>
  <c r="AB156" i="36"/>
  <c r="Z157" i="36"/>
  <c r="X157" i="36" s="1"/>
  <c r="M160" i="36"/>
  <c r="I160" i="36" s="1"/>
  <c r="W157" i="36"/>
  <c r="V157" i="36" s="1"/>
  <c r="T159" i="36"/>
  <c r="P159" i="36"/>
  <c r="Q159" i="36"/>
  <c r="N159" i="36"/>
  <c r="S158" i="36"/>
  <c r="AC158" i="36"/>
  <c r="AD158" i="36" s="1"/>
  <c r="AE158" i="36" s="1"/>
  <c r="AF158" i="36" s="1"/>
  <c r="AJ158" i="36" s="1" a="1"/>
  <c r="AJ158" i="36" s="1"/>
  <c r="AS158" i="36" a="1"/>
  <c r="AS158" i="36" s="1"/>
  <c r="AK158" i="36" a="1"/>
  <c r="AK158" i="36" s="1"/>
  <c r="BH158" i="36" s="1"/>
  <c r="AM158" i="36" a="1"/>
  <c r="AM158" i="36" s="1"/>
  <c r="AU158" i="36" a="1"/>
  <c r="AU158" i="36" s="1"/>
  <c r="BE158" i="36" a="1"/>
  <c r="BE158" i="36" s="1"/>
  <c r="AI158" i="36" a="1"/>
  <c r="AI158" i="36" s="1"/>
  <c r="AV158" i="36" a="1"/>
  <c r="AV158" i="36" s="1"/>
  <c r="AX158" i="36" a="1"/>
  <c r="AX158" i="36" s="1"/>
  <c r="AQ158" i="36" a="1"/>
  <c r="AQ158" i="36" s="1"/>
  <c r="BD158" i="36" a="1"/>
  <c r="BD158" i="36" s="1"/>
  <c r="AW158" i="36" a="1"/>
  <c r="AW158" i="36" s="1"/>
  <c r="AZ158" i="36" a="1"/>
  <c r="AZ158" i="36" s="1"/>
  <c r="BQ158" i="36" s="1"/>
  <c r="AH158" i="36" a="1"/>
  <c r="AH158" i="36" s="1"/>
  <c r="AG158" i="36" a="1"/>
  <c r="AG158" i="36" s="1"/>
  <c r="AT158" i="36" a="1"/>
  <c r="AT158" i="36" s="1"/>
  <c r="AL158" i="36" a="1"/>
  <c r="AL158" i="36" s="1"/>
  <c r="BI158" i="36" s="1"/>
  <c r="AN158" i="36" a="1"/>
  <c r="AN158" i="36" s="1"/>
  <c r="AO158" i="36" a="1"/>
  <c r="AO158" i="36" s="1"/>
  <c r="AR158" i="36" a="1"/>
  <c r="AR158" i="36" s="1"/>
  <c r="BA158" i="36" a="1"/>
  <c r="BA158" i="36" s="1"/>
  <c r="BR158" i="36" s="1"/>
  <c r="BC158" i="36" a="1"/>
  <c r="BC158" i="36" s="1"/>
  <c r="BT158" i="36" s="1"/>
  <c r="BB158" i="36" a="1"/>
  <c r="BB158" i="36" s="1"/>
  <c r="BS158" i="36" s="1"/>
  <c r="AP158" i="36" a="1"/>
  <c r="AP158" i="36" s="1"/>
  <c r="BK158" i="36" s="1"/>
  <c r="AY158" i="36" a="1"/>
  <c r="AY158" i="36" s="1"/>
  <c r="BP158" i="36" s="1"/>
  <c r="Y157" i="36"/>
  <c r="AB157" i="36" s="1"/>
  <c r="AA157" i="36"/>
  <c r="I138" i="34"/>
  <c r="F138" i="34"/>
  <c r="H138" i="34"/>
  <c r="T138" i="34"/>
  <c r="R139" i="34" s="1"/>
  <c r="S139" i="34" s="1"/>
  <c r="H114" i="29"/>
  <c r="F114" i="29"/>
  <c r="I114" i="29"/>
  <c r="T114" i="29"/>
  <c r="R115" i="29" s="1"/>
  <c r="S115" i="29" s="1"/>
  <c r="BO158" i="36" l="1"/>
  <c r="BJ158" i="36"/>
  <c r="H160" i="36"/>
  <c r="E161" i="36" s="1" a="1"/>
  <c r="E161" i="36" s="1"/>
  <c r="F161" i="36" s="1" a="1"/>
  <c r="F161" i="36" s="1"/>
  <c r="M161" i="36" s="1"/>
  <c r="G160" i="36"/>
  <c r="O160" i="36" s="1"/>
  <c r="BU158" i="36"/>
  <c r="BF158" i="36"/>
  <c r="BG158" i="36" s="1"/>
  <c r="BM158" i="36"/>
  <c r="BN158" i="36" s="1"/>
  <c r="BL158" i="36"/>
  <c r="AC159" i="36"/>
  <c r="AD159" i="36" s="1"/>
  <c r="AE159" i="36" s="1"/>
  <c r="AF159" i="36" s="1"/>
  <c r="AY159" i="36" s="1" a="1"/>
  <c r="AY159" i="36" s="1"/>
  <c r="BP159" i="36" s="1"/>
  <c r="S159" i="36"/>
  <c r="AJ159" i="36" a="1"/>
  <c r="AJ159" i="36" s="1"/>
  <c r="BC159" i="36" a="1"/>
  <c r="BC159" i="36" s="1"/>
  <c r="BT159" i="36" s="1"/>
  <c r="AO159" i="36" a="1"/>
  <c r="AO159" i="36" s="1"/>
  <c r="AI159" i="36" a="1"/>
  <c r="AI159" i="36" s="1"/>
  <c r="AQ159" i="36" a="1"/>
  <c r="AQ159" i="36" s="1"/>
  <c r="BA159" i="36" a="1"/>
  <c r="BA159" i="36" s="1"/>
  <c r="BR159" i="36" s="1"/>
  <c r="AN159" i="36" a="1"/>
  <c r="AN159" i="36" s="1"/>
  <c r="BE159" i="36" a="1"/>
  <c r="BE159" i="36" s="1"/>
  <c r="AX159" i="36" a="1"/>
  <c r="AX159" i="36" s="1"/>
  <c r="AG159" i="36" a="1"/>
  <c r="AG159" i="36" s="1"/>
  <c r="AM159" i="36" a="1"/>
  <c r="AM159" i="36" s="1"/>
  <c r="AL159" i="36" a="1"/>
  <c r="AL159" i="36" s="1"/>
  <c r="BI159" i="36" s="1"/>
  <c r="AT159" i="36" a="1"/>
  <c r="AT159" i="36" s="1"/>
  <c r="AV159" i="36" a="1"/>
  <c r="AV159" i="36" s="1"/>
  <c r="AU159" i="36" a="1"/>
  <c r="AU159" i="36" s="1"/>
  <c r="BD159" i="36" a="1"/>
  <c r="BD159" i="36" s="1"/>
  <c r="AP159" i="36" a="1"/>
  <c r="AP159" i="36" s="1"/>
  <c r="BK159" i="36" s="1"/>
  <c r="AH159" i="36" a="1"/>
  <c r="AH159" i="36" s="1"/>
  <c r="AZ159" i="36" a="1"/>
  <c r="AZ159" i="36" s="1"/>
  <c r="BQ159" i="36" s="1"/>
  <c r="BB159" i="36" a="1"/>
  <c r="BB159" i="36" s="1"/>
  <c r="BS159" i="36" s="1"/>
  <c r="AR159" i="36" a="1"/>
  <c r="AR159" i="36" s="1"/>
  <c r="AK159" i="36" a="1"/>
  <c r="AK159" i="36" s="1"/>
  <c r="BH159" i="36" s="1"/>
  <c r="AW159" i="36" a="1"/>
  <c r="AW159" i="36" s="1"/>
  <c r="AS159" i="36" a="1"/>
  <c r="AS159" i="36" s="1"/>
  <c r="P160" i="36"/>
  <c r="N160" i="36"/>
  <c r="T160" i="36"/>
  <c r="Q160" i="36"/>
  <c r="H152" i="35"/>
  <c r="E153" i="35" s="1" a="1"/>
  <c r="E153" i="35" s="1"/>
  <c r="F153" i="35" s="1" a="1"/>
  <c r="F153" i="35" s="1"/>
  <c r="G152" i="35"/>
  <c r="O152" i="35" s="1"/>
  <c r="G139" i="34"/>
  <c r="G115" i="29"/>
  <c r="W158" i="36" l="1"/>
  <c r="I161" i="36"/>
  <c r="H161" i="36"/>
  <c r="E162" i="36" s="1" a="1"/>
  <c r="E162" i="36" s="1"/>
  <c r="F162" i="36" s="1" a="1"/>
  <c r="F162" i="36" s="1"/>
  <c r="G161" i="36"/>
  <c r="O161" i="36" s="1"/>
  <c r="Z158" i="36"/>
  <c r="X158" i="36" s="1"/>
  <c r="Y158" i="36"/>
  <c r="BU159" i="36"/>
  <c r="BL159" i="36"/>
  <c r="BJ159" i="36"/>
  <c r="BF159" i="36"/>
  <c r="BG159" i="36" s="1"/>
  <c r="M153" i="35"/>
  <c r="I153" i="35" s="1"/>
  <c r="M162" i="36"/>
  <c r="I162" i="36" s="1"/>
  <c r="BO159" i="36"/>
  <c r="BM159" i="36"/>
  <c r="BN159" i="36" s="1"/>
  <c r="AC160" i="36"/>
  <c r="AD160" i="36" s="1"/>
  <c r="AE160" i="36" s="1"/>
  <c r="AF160" i="36" s="1"/>
  <c r="AJ160" i="36" s="1" a="1"/>
  <c r="AJ160" i="36" s="1"/>
  <c r="S160" i="36"/>
  <c r="BD160" i="36" a="1"/>
  <c r="BD160" i="36" s="1"/>
  <c r="BE160" i="36" a="1"/>
  <c r="BE160" i="36" s="1"/>
  <c r="AT160" i="36" a="1"/>
  <c r="AT160" i="36" s="1"/>
  <c r="AS160" i="36" a="1"/>
  <c r="AS160" i="36" s="1"/>
  <c r="AY160" i="36" a="1"/>
  <c r="AY160" i="36" s="1"/>
  <c r="BP160" i="36" s="1"/>
  <c r="AI160" i="36" a="1"/>
  <c r="AI160" i="36" s="1"/>
  <c r="AQ160" i="36" a="1"/>
  <c r="AQ160" i="36" s="1"/>
  <c r="AO160" i="36" a="1"/>
  <c r="AO160" i="36" s="1"/>
  <c r="BC160" i="36" a="1"/>
  <c r="BC160" i="36" s="1"/>
  <c r="BT160" i="36" s="1"/>
  <c r="AR160" i="36" a="1"/>
  <c r="AR160" i="36" s="1"/>
  <c r="AP160" i="36" a="1"/>
  <c r="AP160" i="36" s="1"/>
  <c r="BK160" i="36" s="1"/>
  <c r="BB160" i="36" a="1"/>
  <c r="BB160" i="36" s="1"/>
  <c r="BS160" i="36" s="1"/>
  <c r="AX160" i="36" a="1"/>
  <c r="AX160" i="36" s="1"/>
  <c r="AN160" i="36" a="1"/>
  <c r="AN160" i="36" s="1"/>
  <c r="AW160" i="36" a="1"/>
  <c r="AW160" i="36" s="1"/>
  <c r="AH160" i="36" a="1"/>
  <c r="AH160" i="36" s="1"/>
  <c r="AM160" i="36" a="1"/>
  <c r="AM160" i="36" s="1"/>
  <c r="BJ160" i="36" s="1"/>
  <c r="AZ160" i="36" a="1"/>
  <c r="AZ160" i="36" s="1"/>
  <c r="BQ160" i="36" s="1"/>
  <c r="AU160" i="36" a="1"/>
  <c r="AU160" i="36" s="1"/>
  <c r="BM160" i="36" s="1"/>
  <c r="AG160" i="36" a="1"/>
  <c r="AG160" i="36" s="1"/>
  <c r="BF160" i="36" s="1"/>
  <c r="AV160" i="36" a="1"/>
  <c r="AV160" i="36" s="1"/>
  <c r="AL160" i="36" a="1"/>
  <c r="AL160" i="36" s="1"/>
  <c r="BI160" i="36" s="1"/>
  <c r="AK160" i="36" a="1"/>
  <c r="AK160" i="36" s="1"/>
  <c r="BH160" i="36" s="1"/>
  <c r="BA160" i="36" a="1"/>
  <c r="BA160" i="36" s="1"/>
  <c r="BR160" i="36" s="1"/>
  <c r="N161" i="36"/>
  <c r="T161" i="36"/>
  <c r="Q161" i="36"/>
  <c r="P161" i="36"/>
  <c r="H162" i="36"/>
  <c r="E163" i="36" s="1" a="1"/>
  <c r="E163" i="36" s="1"/>
  <c r="F163" i="36" s="1" a="1"/>
  <c r="F163" i="36" s="1"/>
  <c r="V158" i="36"/>
  <c r="AB158" i="36"/>
  <c r="P152" i="35"/>
  <c r="Q152" i="35"/>
  <c r="N152" i="35"/>
  <c r="AA158" i="36"/>
  <c r="I139" i="34"/>
  <c r="H139" i="34"/>
  <c r="F139" i="34"/>
  <c r="T139" i="34"/>
  <c r="R140" i="34" s="1"/>
  <c r="S140" i="34" s="1"/>
  <c r="I115" i="29"/>
  <c r="H115" i="29"/>
  <c r="F115" i="29"/>
  <c r="T115" i="29"/>
  <c r="R116" i="29" s="1"/>
  <c r="S116" i="29" s="1"/>
  <c r="BU160" i="36" l="1"/>
  <c r="W159" i="36"/>
  <c r="V159" i="36" s="1"/>
  <c r="BO160" i="36"/>
  <c r="Z159" i="36"/>
  <c r="X159" i="36" s="1"/>
  <c r="M163" i="36"/>
  <c r="I163" i="36" s="1"/>
  <c r="BL160" i="36"/>
  <c r="BN160" i="36"/>
  <c r="BG160" i="36"/>
  <c r="W160" i="36"/>
  <c r="G163" i="36"/>
  <c r="O163" i="36" s="1"/>
  <c r="H163" i="36"/>
  <c r="E164" i="36" s="1" a="1"/>
  <c r="E164" i="36" s="1"/>
  <c r="F164" i="36" s="1" a="1"/>
  <c r="F164" i="36" s="1"/>
  <c r="G153" i="35"/>
  <c r="O153" i="35" s="1"/>
  <c r="H153" i="35"/>
  <c r="E154" i="35" s="1" a="1"/>
  <c r="E154" i="35" s="1"/>
  <c r="F154" i="35" s="1" a="1"/>
  <c r="F154" i="35" s="1"/>
  <c r="AC161" i="36"/>
  <c r="AD161" i="36" s="1"/>
  <c r="AE161" i="36" s="1"/>
  <c r="AF161" i="36" s="1"/>
  <c r="AV161" i="36" s="1" a="1"/>
  <c r="AV161" i="36" s="1"/>
  <c r="AY161" i="36" a="1"/>
  <c r="AY161" i="36" s="1"/>
  <c r="BP161" i="36" s="1"/>
  <c r="S161" i="36"/>
  <c r="BE161" i="36" a="1"/>
  <c r="BE161" i="36" s="1"/>
  <c r="AN161" i="36" a="1"/>
  <c r="AN161" i="36" s="1"/>
  <c r="AI161" i="36" a="1"/>
  <c r="AI161" i="36" s="1"/>
  <c r="AW161" i="36" a="1"/>
  <c r="AW161" i="36" s="1"/>
  <c r="AT161" i="36" a="1"/>
  <c r="AT161" i="36" s="1"/>
  <c r="AK161" i="36" a="1"/>
  <c r="AK161" i="36" s="1"/>
  <c r="BH161" i="36" s="1"/>
  <c r="AZ161" i="36" a="1"/>
  <c r="AZ161" i="36" s="1"/>
  <c r="BQ161" i="36" s="1"/>
  <c r="AS161" i="36" a="1"/>
  <c r="AS161" i="36" s="1"/>
  <c r="AM161" i="36" a="1"/>
  <c r="AM161" i="36" s="1"/>
  <c r="G162" i="36"/>
  <c r="O162" i="36" s="1"/>
  <c r="Y159" i="36"/>
  <c r="AB159" i="36" s="1"/>
  <c r="AA159" i="36"/>
  <c r="G140" i="34"/>
  <c r="G116" i="29"/>
  <c r="Z160" i="36" l="1"/>
  <c r="X160" i="36" s="1"/>
  <c r="BC161" i="36" a="1"/>
  <c r="BC161" i="36" s="1"/>
  <c r="BT161" i="36" s="1"/>
  <c r="M154" i="35"/>
  <c r="I154" i="35" s="1"/>
  <c r="BB161" i="36" a="1"/>
  <c r="BB161" i="36" s="1"/>
  <c r="BS161" i="36" s="1"/>
  <c r="AL161" i="36" a="1"/>
  <c r="AL161" i="36" s="1"/>
  <c r="BI161" i="36" s="1"/>
  <c r="M164" i="36"/>
  <c r="I164" i="36" s="1"/>
  <c r="AO161" i="36" a="1"/>
  <c r="AO161" i="36" s="1"/>
  <c r="BJ161" i="36" s="1"/>
  <c r="BD161" i="36" a="1"/>
  <c r="BD161" i="36" s="1"/>
  <c r="BU161" i="36" s="1"/>
  <c r="BA161" i="36" a="1"/>
  <c r="BA161" i="36" s="1"/>
  <c r="BR161" i="36" s="1"/>
  <c r="AJ161" i="36" a="1"/>
  <c r="AJ161" i="36" s="1"/>
  <c r="AG161" i="36" a="1"/>
  <c r="AG161" i="36" s="1"/>
  <c r="AH161" i="36" a="1"/>
  <c r="AH161" i="36" s="1"/>
  <c r="AP161" i="36" a="1"/>
  <c r="AP161" i="36" s="1"/>
  <c r="BK161" i="36" s="1"/>
  <c r="AQ161" i="36" a="1"/>
  <c r="AQ161" i="36" s="1"/>
  <c r="AR161" i="36" a="1"/>
  <c r="AR161" i="36" s="1"/>
  <c r="AX161" i="36" a="1"/>
  <c r="AX161" i="36" s="1"/>
  <c r="BO161" i="36" s="1"/>
  <c r="AU161" i="36" a="1"/>
  <c r="AU161" i="36" s="1"/>
  <c r="BM161" i="36" s="1"/>
  <c r="BN161" i="36" s="1"/>
  <c r="G154" i="35"/>
  <c r="O154" i="35" s="1"/>
  <c r="Q162" i="36"/>
  <c r="P162" i="36"/>
  <c r="T162" i="36"/>
  <c r="N162" i="36"/>
  <c r="P153" i="35"/>
  <c r="Q153" i="35"/>
  <c r="N153" i="35"/>
  <c r="G164" i="36"/>
  <c r="O164" i="36" s="1"/>
  <c r="T163" i="36"/>
  <c r="Q163" i="36"/>
  <c r="P163" i="36"/>
  <c r="N163" i="36"/>
  <c r="V160" i="36"/>
  <c r="Y160" i="36"/>
  <c r="AB160" i="36" s="1"/>
  <c r="AA160" i="36"/>
  <c r="T140" i="34"/>
  <c r="R141" i="34" s="1"/>
  <c r="I140" i="34"/>
  <c r="H140" i="34"/>
  <c r="F140" i="34"/>
  <c r="I116" i="29"/>
  <c r="H116" i="29"/>
  <c r="F116" i="29"/>
  <c r="T116" i="29"/>
  <c r="R117" i="29" s="1"/>
  <c r="S117" i="29" s="1"/>
  <c r="BF161" i="36" l="1"/>
  <c r="BG161" i="36" s="1"/>
  <c r="S141" i="34"/>
  <c r="G141" i="34" s="1"/>
  <c r="BL161" i="36"/>
  <c r="Z161" i="36" s="1"/>
  <c r="X161" i="36" s="1"/>
  <c r="T164" i="36"/>
  <c r="Q164" i="36"/>
  <c r="P164" i="36"/>
  <c r="N164" i="36"/>
  <c r="H164" i="36"/>
  <c r="E165" i="36" s="1" a="1"/>
  <c r="E165" i="36" s="1"/>
  <c r="F165" i="36" s="1" a="1"/>
  <c r="F165" i="36" s="1"/>
  <c r="AC162" i="36"/>
  <c r="AD162" i="36" s="1"/>
  <c r="AE162" i="36" s="1"/>
  <c r="AF162" i="36" s="1"/>
  <c r="AH162" i="36" s="1" a="1"/>
  <c r="AH162" i="36" s="1"/>
  <c r="S162" i="36"/>
  <c r="AG162" i="36" a="1"/>
  <c r="AG162" i="36" s="1"/>
  <c r="AN162" i="36" a="1"/>
  <c r="AN162" i="36" s="1"/>
  <c r="AO162" i="36" a="1"/>
  <c r="AO162" i="36" s="1"/>
  <c r="AQ162" i="36" a="1"/>
  <c r="AQ162" i="36" s="1"/>
  <c r="AW162" i="36" a="1"/>
  <c r="AW162" i="36" s="1"/>
  <c r="BB162" i="36" a="1"/>
  <c r="BB162" i="36" s="1"/>
  <c r="BS162" i="36" s="1"/>
  <c r="AJ162" i="36" a="1"/>
  <c r="AJ162" i="36" s="1"/>
  <c r="BD162" i="36" a="1"/>
  <c r="BD162" i="36" s="1"/>
  <c r="BA162" i="36" a="1"/>
  <c r="BA162" i="36" s="1"/>
  <c r="BR162" i="36" s="1"/>
  <c r="AY162" i="36" a="1"/>
  <c r="AY162" i="36" s="1"/>
  <c r="BP162" i="36" s="1"/>
  <c r="AM162" i="36" a="1"/>
  <c r="AM162" i="36" s="1"/>
  <c r="BE162" i="36" a="1"/>
  <c r="BE162" i="36" s="1"/>
  <c r="AX162" i="36" a="1"/>
  <c r="AX162" i="36" s="1"/>
  <c r="AS162" i="36" a="1"/>
  <c r="AS162" i="36" s="1"/>
  <c r="BC162" i="36" a="1"/>
  <c r="BC162" i="36" s="1"/>
  <c r="BT162" i="36" s="1"/>
  <c r="AI162" i="36" a="1"/>
  <c r="AI162" i="36" s="1"/>
  <c r="AP162" i="36" a="1"/>
  <c r="AP162" i="36" s="1"/>
  <c r="BK162" i="36" s="1"/>
  <c r="AT162" i="36" a="1"/>
  <c r="AT162" i="36" s="1"/>
  <c r="AR162" i="36" a="1"/>
  <c r="AR162" i="36" s="1"/>
  <c r="BL162" i="36" s="1"/>
  <c r="AL162" i="36" a="1"/>
  <c r="AL162" i="36" s="1"/>
  <c r="BI162" i="36" s="1"/>
  <c r="AZ162" i="36" a="1"/>
  <c r="AZ162" i="36" s="1"/>
  <c r="BQ162" i="36" s="1"/>
  <c r="AK162" i="36" a="1"/>
  <c r="AK162" i="36" s="1"/>
  <c r="BH162" i="36" s="1"/>
  <c r="AV162" i="36" a="1"/>
  <c r="AV162" i="36" s="1"/>
  <c r="AU162" i="36" a="1"/>
  <c r="AU162" i="36" s="1"/>
  <c r="AA161" i="36"/>
  <c r="Y161" i="36"/>
  <c r="H154" i="35"/>
  <c r="E155" i="35" s="1" a="1"/>
  <c r="E155" i="35" s="1"/>
  <c r="F155" i="35" s="1" a="1"/>
  <c r="F155" i="35" s="1"/>
  <c r="AC163" i="36"/>
  <c r="AD163" i="36" s="1"/>
  <c r="AE163" i="36" s="1"/>
  <c r="AF163" i="36" s="1"/>
  <c r="AP163" i="36" s="1" a="1"/>
  <c r="AP163" i="36" s="1"/>
  <c r="BK163" i="36" s="1"/>
  <c r="S163" i="36"/>
  <c r="AG163" i="36" a="1"/>
  <c r="AG163" i="36" s="1"/>
  <c r="AJ163" i="36" a="1"/>
  <c r="AJ163" i="36" s="1"/>
  <c r="AK163" i="36" a="1"/>
  <c r="AK163" i="36" s="1"/>
  <c r="BH163" i="36" s="1"/>
  <c r="AI163" i="36" a="1"/>
  <c r="AI163" i="36" s="1"/>
  <c r="AH163" i="36" a="1"/>
  <c r="AH163" i="36" s="1"/>
  <c r="BA163" i="36" a="1"/>
  <c r="BA163" i="36" s="1"/>
  <c r="BR163" i="36" s="1"/>
  <c r="AS163" i="36" a="1"/>
  <c r="AS163" i="36" s="1"/>
  <c r="AY163" i="36" a="1"/>
  <c r="AY163" i="36" s="1"/>
  <c r="BP163" i="36" s="1"/>
  <c r="BD163" i="36" a="1"/>
  <c r="BD163" i="36" s="1"/>
  <c r="AQ163" i="36" a="1"/>
  <c r="AQ163" i="36" s="1"/>
  <c r="BC163" i="36" a="1"/>
  <c r="BC163" i="36" s="1"/>
  <c r="BT163" i="36" s="1"/>
  <c r="AO163" i="36" a="1"/>
  <c r="AO163" i="36" s="1"/>
  <c r="AZ163" i="36" a="1"/>
  <c r="AZ163" i="36" s="1"/>
  <c r="BQ163" i="36" s="1"/>
  <c r="Q154" i="35"/>
  <c r="N154" i="35"/>
  <c r="P154" i="35"/>
  <c r="T141" i="34"/>
  <c r="R142" i="34" s="1"/>
  <c r="S142" i="34" s="1"/>
  <c r="G117" i="29"/>
  <c r="BU162" i="36" l="1"/>
  <c r="BB163" i="36" a="1"/>
  <c r="BB163" i="36" s="1"/>
  <c r="BS163" i="36" s="1"/>
  <c r="AN163" i="36" a="1"/>
  <c r="AN163" i="36" s="1"/>
  <c r="BE163" i="36" a="1"/>
  <c r="BE163" i="36" s="1"/>
  <c r="BU163" i="36" s="1"/>
  <c r="AU163" i="36" a="1"/>
  <c r="AU163" i="36" s="1"/>
  <c r="BO162" i="36"/>
  <c r="BJ162" i="36"/>
  <c r="H141" i="34"/>
  <c r="F141" i="34"/>
  <c r="I141" i="34"/>
  <c r="AV163" i="36" a="1"/>
  <c r="AV163" i="36" s="1"/>
  <c r="AM163" i="36" a="1"/>
  <c r="AM163" i="36" s="1"/>
  <c r="BJ163" i="36" s="1"/>
  <c r="BM162" i="36"/>
  <c r="BN162" i="36" s="1"/>
  <c r="M165" i="36"/>
  <c r="I165" i="36" s="1"/>
  <c r="AR163" i="36" a="1"/>
  <c r="AR163" i="36" s="1"/>
  <c r="BL163" i="36" s="1"/>
  <c r="M155" i="35"/>
  <c r="I155" i="35" s="1"/>
  <c r="AX163" i="36" a="1"/>
  <c r="AX163" i="36" s="1"/>
  <c r="AW163" i="36" a="1"/>
  <c r="AW163" i="36" s="1"/>
  <c r="AT163" i="36" a="1"/>
  <c r="AT163" i="36" s="1"/>
  <c r="BM163" i="36" s="1"/>
  <c r="AL163" i="36" a="1"/>
  <c r="AL163" i="36" s="1"/>
  <c r="BI163" i="36" s="1"/>
  <c r="W161" i="36"/>
  <c r="V161" i="36" s="1"/>
  <c r="BF163" i="36"/>
  <c r="BG163" i="36" s="1"/>
  <c r="BF162" i="36"/>
  <c r="AC164" i="36"/>
  <c r="AD164" i="36" s="1"/>
  <c r="AE164" i="36" s="1"/>
  <c r="AF164" i="36" s="1"/>
  <c r="AK164" i="36" s="1" a="1"/>
  <c r="AK164" i="36" s="1"/>
  <c r="BH164" i="36" s="1"/>
  <c r="S164" i="36"/>
  <c r="AM164" i="36" a="1"/>
  <c r="AM164" i="36" s="1"/>
  <c r="AN164" i="36" a="1"/>
  <c r="AN164" i="36" s="1"/>
  <c r="BE164" i="36" a="1"/>
  <c r="BE164" i="36" s="1"/>
  <c r="AL164" i="36" a="1"/>
  <c r="AL164" i="36" s="1"/>
  <c r="BI164" i="36" s="1"/>
  <c r="BC164" i="36" a="1"/>
  <c r="BC164" i="36" s="1"/>
  <c r="BT164" i="36" s="1"/>
  <c r="AX164" i="36" a="1"/>
  <c r="AX164" i="36" s="1"/>
  <c r="AZ164" i="36" a="1"/>
  <c r="AZ164" i="36" s="1"/>
  <c r="BQ164" i="36" s="1"/>
  <c r="BD164" i="36" a="1"/>
  <c r="BD164" i="36" s="1"/>
  <c r="AI164" i="36" a="1"/>
  <c r="AI164" i="36" s="1"/>
  <c r="AR164" i="36" a="1"/>
  <c r="AR164" i="36" s="1"/>
  <c r="BB164" i="36" a="1"/>
  <c r="BB164" i="36" s="1"/>
  <c r="BS164" i="36" s="1"/>
  <c r="AO164" i="36" a="1"/>
  <c r="AO164" i="36" s="1"/>
  <c r="AJ164" i="36" a="1"/>
  <c r="AJ164" i="36" s="1"/>
  <c r="AU164" i="36" a="1"/>
  <c r="AU164" i="36" s="1"/>
  <c r="AV164" i="36" a="1"/>
  <c r="AV164" i="36" s="1"/>
  <c r="G142" i="34"/>
  <c r="H117" i="29"/>
  <c r="F117" i="29"/>
  <c r="I117" i="29"/>
  <c r="T117" i="29"/>
  <c r="R118" i="29" s="1"/>
  <c r="S118" i="29" s="1"/>
  <c r="BO163" i="36" l="1"/>
  <c r="BN163" i="36"/>
  <c r="G165" i="36"/>
  <c r="O165" i="36" s="1"/>
  <c r="P165" i="36" s="1"/>
  <c r="AB161" i="36"/>
  <c r="AS164" i="36" a="1"/>
  <c r="AS164" i="36" s="1"/>
  <c r="BJ164" i="36"/>
  <c r="BA164" i="36" a="1"/>
  <c r="BA164" i="36" s="1"/>
  <c r="BR164" i="36" s="1"/>
  <c r="BU164" i="36"/>
  <c r="AY164" i="36" a="1"/>
  <c r="AY164" i="36" s="1"/>
  <c r="BP164" i="36" s="1"/>
  <c r="AT164" i="36" a="1"/>
  <c r="AT164" i="36" s="1"/>
  <c r="AG164" i="36" a="1"/>
  <c r="AG164" i="36" s="1"/>
  <c r="AQ164" i="36" a="1"/>
  <c r="AQ164" i="36" s="1"/>
  <c r="BL164" i="36" s="1"/>
  <c r="Z163" i="36"/>
  <c r="X163" i="36" s="1"/>
  <c r="AP164" i="36" a="1"/>
  <c r="AP164" i="36" s="1"/>
  <c r="BK164" i="36" s="1"/>
  <c r="AW164" i="36" a="1"/>
  <c r="AW164" i="36" s="1"/>
  <c r="BO164" i="36" s="1"/>
  <c r="AH164" i="36" a="1"/>
  <c r="AH164" i="36" s="1"/>
  <c r="H165" i="36"/>
  <c r="E166" i="36" s="1" a="1"/>
  <c r="E166" i="36" s="1"/>
  <c r="F166" i="36" s="1" a="1"/>
  <c r="F166" i="36" s="1"/>
  <c r="BG162" i="36"/>
  <c r="Z162" i="36"/>
  <c r="X162" i="36" s="1"/>
  <c r="W162" i="36"/>
  <c r="G155" i="35"/>
  <c r="O155" i="35" s="1"/>
  <c r="H155" i="35"/>
  <c r="E156" i="35" s="1" a="1"/>
  <c r="E156" i="35" s="1"/>
  <c r="F156" i="35" s="1" a="1"/>
  <c r="F156" i="35" s="1"/>
  <c r="Y163" i="36"/>
  <c r="AA163" i="36"/>
  <c r="W163" i="36"/>
  <c r="T142" i="34"/>
  <c r="R143" i="34" s="1"/>
  <c r="I142" i="34"/>
  <c r="H142" i="34"/>
  <c r="F142" i="34"/>
  <c r="G118" i="29"/>
  <c r="N165" i="36" l="1"/>
  <c r="T165" i="36"/>
  <c r="AC165" i="36" s="1"/>
  <c r="AD165" i="36" s="1"/>
  <c r="AE165" i="36" s="1"/>
  <c r="AF165" i="36" s="1"/>
  <c r="Q165" i="36"/>
  <c r="BM164" i="36"/>
  <c r="BN164" i="36" s="1"/>
  <c r="BF164" i="36"/>
  <c r="Z164" i="36" s="1"/>
  <c r="X164" i="36" s="1"/>
  <c r="S143" i="34"/>
  <c r="G143" i="34" s="1"/>
  <c r="M156" i="35"/>
  <c r="I156" i="35" s="1"/>
  <c r="M166" i="36"/>
  <c r="I166" i="36" s="1"/>
  <c r="P155" i="35"/>
  <c r="N155" i="35"/>
  <c r="Q155" i="35"/>
  <c r="AA162" i="36"/>
  <c r="Y162" i="36"/>
  <c r="AB162" i="36" s="1"/>
  <c r="V162" i="36"/>
  <c r="V163" i="36"/>
  <c r="AB163" i="36"/>
  <c r="I118" i="29"/>
  <c r="H118" i="29"/>
  <c r="F118" i="29"/>
  <c r="T118" i="29"/>
  <c r="R119" i="29" s="1"/>
  <c r="S119" i="29" s="1"/>
  <c r="T143" i="34" l="1"/>
  <c r="R144" i="34" s="1"/>
  <c r="S144" i="34" s="1"/>
  <c r="S165" i="36"/>
  <c r="BE165" i="36" a="1"/>
  <c r="BE165" i="36" s="1"/>
  <c r="AV165" i="36" a="1"/>
  <c r="AV165" i="36" s="1"/>
  <c r="AN165" i="36" a="1"/>
  <c r="AN165" i="36" s="1"/>
  <c r="AU165" i="36" a="1"/>
  <c r="AU165" i="36" s="1"/>
  <c r="AG165" i="36" a="1"/>
  <c r="AG165" i="36" s="1"/>
  <c r="AK165" i="36" a="1"/>
  <c r="AK165" i="36" s="1"/>
  <c r="BH165" i="36" s="1"/>
  <c r="AX165" i="36" a="1"/>
  <c r="AX165" i="36" s="1"/>
  <c r="AW165" i="36" a="1"/>
  <c r="AW165" i="36" s="1"/>
  <c r="AP165" i="36" a="1"/>
  <c r="AP165" i="36" s="1"/>
  <c r="BK165" i="36" s="1"/>
  <c r="AL165" i="36" a="1"/>
  <c r="AL165" i="36" s="1"/>
  <c r="BI165" i="36" s="1"/>
  <c r="AS165" i="36" a="1"/>
  <c r="AS165" i="36" s="1"/>
  <c r="AQ165" i="36" a="1"/>
  <c r="AQ165" i="36" s="1"/>
  <c r="AO165" i="36" a="1"/>
  <c r="AO165" i="36" s="1"/>
  <c r="AZ165" i="36" a="1"/>
  <c r="AZ165" i="36" s="1"/>
  <c r="BQ165" i="36" s="1"/>
  <c r="BB165" i="36" a="1"/>
  <c r="BB165" i="36" s="1"/>
  <c r="BS165" i="36" s="1"/>
  <c r="BC165" i="36" a="1"/>
  <c r="BC165" i="36" s="1"/>
  <c r="BT165" i="36" s="1"/>
  <c r="BD165" i="36" a="1"/>
  <c r="BD165" i="36" s="1"/>
  <c r="BU165" i="36" s="1"/>
  <c r="AY165" i="36" a="1"/>
  <c r="AY165" i="36" s="1"/>
  <c r="BP165" i="36" s="1"/>
  <c r="AI165" i="36" a="1"/>
  <c r="AI165" i="36" s="1"/>
  <c r="AM165" i="36" a="1"/>
  <c r="AM165" i="36" s="1"/>
  <c r="BJ165" i="36" s="1"/>
  <c r="BA165" i="36" a="1"/>
  <c r="BA165" i="36" s="1"/>
  <c r="BR165" i="36" s="1"/>
  <c r="AR165" i="36" a="1"/>
  <c r="AR165" i="36" s="1"/>
  <c r="AJ165" i="36" a="1"/>
  <c r="AJ165" i="36" s="1"/>
  <c r="AT165" i="36" a="1"/>
  <c r="AT165" i="36" s="1"/>
  <c r="AH165" i="36" a="1"/>
  <c r="AH165" i="36" s="1"/>
  <c r="BG164" i="36"/>
  <c r="H166" i="36"/>
  <c r="E167" i="36" s="1" a="1"/>
  <c r="E167" i="36" s="1"/>
  <c r="F167" i="36" s="1" a="1"/>
  <c r="F167" i="36" s="1"/>
  <c r="W164" i="36"/>
  <c r="V164" i="36" s="1"/>
  <c r="I143" i="34"/>
  <c r="F143" i="34"/>
  <c r="H143" i="34"/>
  <c r="G156" i="35"/>
  <c r="O156" i="35" s="1"/>
  <c r="G166" i="36"/>
  <c r="O166" i="36" s="1"/>
  <c r="G144" i="34"/>
  <c r="G119" i="29"/>
  <c r="BF165" i="36" l="1"/>
  <c r="BG165" i="36" s="1"/>
  <c r="BL165" i="36"/>
  <c r="BM165" i="36"/>
  <c r="BN165" i="36" s="1"/>
  <c r="Y165" i="36" s="1"/>
  <c r="BO165" i="36"/>
  <c r="Z165" i="36"/>
  <c r="X165" i="36" s="1"/>
  <c r="Y164" i="36"/>
  <c r="AA164" i="36"/>
  <c r="M167" i="36"/>
  <c r="I167" i="36" s="1"/>
  <c r="W165" i="36"/>
  <c r="V165" i="36" s="1"/>
  <c r="AB164" i="36"/>
  <c r="P156" i="35"/>
  <c r="N156" i="35"/>
  <c r="Q156" i="35"/>
  <c r="H156" i="35"/>
  <c r="E157" i="35" s="1" a="1"/>
  <c r="E157" i="35" s="1"/>
  <c r="F157" i="35" s="1" a="1"/>
  <c r="F157" i="35" s="1"/>
  <c r="T166" i="36"/>
  <c r="P166" i="36"/>
  <c r="N166" i="36"/>
  <c r="Q166" i="36"/>
  <c r="I144" i="34"/>
  <c r="H144" i="34"/>
  <c r="F144" i="34"/>
  <c r="T144" i="34"/>
  <c r="R145" i="34" s="1"/>
  <c r="S145" i="34" s="1"/>
  <c r="T119" i="29"/>
  <c r="R120" i="29" s="1"/>
  <c r="I119" i="29"/>
  <c r="H119" i="29"/>
  <c r="F119" i="29"/>
  <c r="AB165" i="36" l="1"/>
  <c r="AA165" i="36"/>
  <c r="H167" i="36"/>
  <c r="E168" i="36" s="1" a="1"/>
  <c r="E168" i="36" s="1"/>
  <c r="F168" i="36" s="1" a="1"/>
  <c r="F168" i="36" s="1"/>
  <c r="M168" i="36" s="1"/>
  <c r="I168" i="36" s="1"/>
  <c r="G167" i="36"/>
  <c r="O167" i="36" s="1"/>
  <c r="S120" i="29"/>
  <c r="G120" i="29" s="1"/>
  <c r="M157" i="35"/>
  <c r="I157" i="35" s="1"/>
  <c r="S166" i="36"/>
  <c r="AC166" i="36"/>
  <c r="AD166" i="36" s="1"/>
  <c r="AE166" i="36" s="1"/>
  <c r="AF166" i="36" s="1"/>
  <c r="AU166" i="36" s="1" a="1"/>
  <c r="AU166" i="36" s="1"/>
  <c r="AO166" i="36" a="1"/>
  <c r="AO166" i="36" s="1"/>
  <c r="BB166" i="36" a="1"/>
  <c r="BB166" i="36" s="1"/>
  <c r="BS166" i="36" s="1"/>
  <c r="AH166" i="36" a="1"/>
  <c r="AH166" i="36" s="1"/>
  <c r="AT166" i="36" a="1"/>
  <c r="AT166" i="36" s="1"/>
  <c r="AQ166" i="36" a="1"/>
  <c r="AQ166" i="36" s="1"/>
  <c r="G145" i="34"/>
  <c r="T120" i="29"/>
  <c r="R121" i="29" s="1"/>
  <c r="S121" i="29" s="1"/>
  <c r="H168" i="36" l="1"/>
  <c r="E169" i="36" s="1" a="1"/>
  <c r="E169" i="36" s="1"/>
  <c r="F169" i="36" s="1" a="1"/>
  <c r="F169" i="36" s="1"/>
  <c r="G168" i="36"/>
  <c r="O168" i="36" s="1"/>
  <c r="P167" i="36"/>
  <c r="T167" i="36"/>
  <c r="N167" i="36"/>
  <c r="Q167" i="36"/>
  <c r="G157" i="35"/>
  <c r="O157" i="35" s="1"/>
  <c r="H157" i="35"/>
  <c r="E158" i="35" s="1" a="1"/>
  <c r="E158" i="35" s="1"/>
  <c r="F158" i="35" s="1" a="1"/>
  <c r="F158" i="35" s="1"/>
  <c r="M158" i="35" s="1"/>
  <c r="I158" i="35" s="1"/>
  <c r="H120" i="29"/>
  <c r="I120" i="29"/>
  <c r="F120" i="29"/>
  <c r="AM166" i="36" a="1"/>
  <c r="AM166" i="36" s="1"/>
  <c r="BE166" i="36" a="1"/>
  <c r="BE166" i="36" s="1"/>
  <c r="AY166" i="36" a="1"/>
  <c r="AY166" i="36" s="1"/>
  <c r="BP166" i="36" s="1"/>
  <c r="AZ166" i="36" a="1"/>
  <c r="AZ166" i="36" s="1"/>
  <c r="BQ166" i="36" s="1"/>
  <c r="AS166" i="36" a="1"/>
  <c r="AS166" i="36" s="1"/>
  <c r="BM166" i="36" s="1"/>
  <c r="AK166" i="36" a="1"/>
  <c r="AK166" i="36" s="1"/>
  <c r="BH166" i="36" s="1"/>
  <c r="BA166" i="36" a="1"/>
  <c r="BA166" i="36" s="1"/>
  <c r="BR166" i="36" s="1"/>
  <c r="AW166" i="36" a="1"/>
  <c r="AW166" i="36" s="1"/>
  <c r="BD166" i="36" a="1"/>
  <c r="BD166" i="36" s="1"/>
  <c r="AL166" i="36" a="1"/>
  <c r="AL166" i="36" s="1"/>
  <c r="BI166" i="36" s="1"/>
  <c r="BC166" i="36" a="1"/>
  <c r="BC166" i="36" s="1"/>
  <c r="BT166" i="36" s="1"/>
  <c r="AJ166" i="36" a="1"/>
  <c r="AJ166" i="36" s="1"/>
  <c r="AV166" i="36" a="1"/>
  <c r="AV166" i="36" s="1"/>
  <c r="AX166" i="36" a="1"/>
  <c r="AX166" i="36" s="1"/>
  <c r="AG166" i="36" a="1"/>
  <c r="AG166" i="36" s="1"/>
  <c r="AP166" i="36" a="1"/>
  <c r="AP166" i="36" s="1"/>
  <c r="BK166" i="36" s="1"/>
  <c r="AR166" i="36" a="1"/>
  <c r="AR166" i="36" s="1"/>
  <c r="BL166" i="36" s="1"/>
  <c r="M169" i="36"/>
  <c r="G169" i="36" s="1"/>
  <c r="O169" i="36" s="1"/>
  <c r="AN166" i="36" a="1"/>
  <c r="AN166" i="36" s="1"/>
  <c r="AI166" i="36" a="1"/>
  <c r="AI166" i="36" s="1"/>
  <c r="P168" i="36"/>
  <c r="N168" i="36"/>
  <c r="T168" i="36"/>
  <c r="Q168" i="36"/>
  <c r="Q157" i="35"/>
  <c r="P157" i="35"/>
  <c r="N157" i="35"/>
  <c r="H145" i="34"/>
  <c r="F145" i="34"/>
  <c r="I145" i="34"/>
  <c r="T145" i="34"/>
  <c r="R146" i="34" s="1"/>
  <c r="S146" i="34" s="1"/>
  <c r="G121" i="29"/>
  <c r="AH167" i="36" l="1" a="1"/>
  <c r="AH167" i="36" s="1"/>
  <c r="AK167" i="36" a="1"/>
  <c r="AK167" i="36" s="1"/>
  <c r="BH167" i="36" s="1"/>
  <c r="AL167" i="36" a="1"/>
  <c r="AL167" i="36" s="1"/>
  <c r="BI167" i="36" s="1"/>
  <c r="AC167" i="36"/>
  <c r="AD167" i="36" s="1"/>
  <c r="AE167" i="36" s="1"/>
  <c r="AF167" i="36" s="1"/>
  <c r="BB167" i="36" s="1" a="1"/>
  <c r="BB167" i="36" s="1"/>
  <c r="BS167" i="36" s="1"/>
  <c r="AU167" i="36" a="1"/>
  <c r="AU167" i="36" s="1"/>
  <c r="AR167" i="36" a="1"/>
  <c r="AR167" i="36" s="1"/>
  <c r="BD167" i="36" a="1"/>
  <c r="BD167" i="36" s="1"/>
  <c r="AI167" i="36" a="1"/>
  <c r="AI167" i="36" s="1"/>
  <c r="AN167" i="36" a="1"/>
  <c r="AN167" i="36" s="1"/>
  <c r="S167" i="36"/>
  <c r="AT167" i="36" a="1"/>
  <c r="AT167" i="36" s="1"/>
  <c r="AQ167" i="36" a="1"/>
  <c r="AQ167" i="36" s="1"/>
  <c r="BE167" i="36" a="1"/>
  <c r="BE167" i="36" s="1"/>
  <c r="AS167" i="36" a="1"/>
  <c r="AS167" i="36" s="1"/>
  <c r="AG167" i="36" a="1"/>
  <c r="AG167" i="36" s="1"/>
  <c r="AY167" i="36" a="1"/>
  <c r="AY167" i="36" s="1"/>
  <c r="BP167" i="36" s="1"/>
  <c r="AX167" i="36" a="1"/>
  <c r="AX167" i="36" s="1"/>
  <c r="AP167" i="36" a="1"/>
  <c r="AP167" i="36" s="1"/>
  <c r="BK167" i="36" s="1"/>
  <c r="AV167" i="36" a="1"/>
  <c r="AV167" i="36" s="1"/>
  <c r="AO167" i="36" a="1"/>
  <c r="AO167" i="36" s="1"/>
  <c r="AW167" i="36" a="1"/>
  <c r="AW167" i="36" s="1"/>
  <c r="AM167" i="36" a="1"/>
  <c r="AM167" i="36" s="1"/>
  <c r="BA167" i="36" a="1"/>
  <c r="BA167" i="36" s="1"/>
  <c r="BR167" i="36" s="1"/>
  <c r="AJ167" i="36" a="1"/>
  <c r="AJ167" i="36" s="1"/>
  <c r="AZ167" i="36" a="1"/>
  <c r="AZ167" i="36" s="1"/>
  <c r="BQ167" i="36" s="1"/>
  <c r="BC167" i="36" a="1"/>
  <c r="BC167" i="36" s="1"/>
  <c r="BT167" i="36" s="1"/>
  <c r="BJ166" i="36"/>
  <c r="BO166" i="36"/>
  <c r="I169" i="36"/>
  <c r="BN166" i="36"/>
  <c r="BU166" i="36"/>
  <c r="BF166" i="36"/>
  <c r="P169" i="36"/>
  <c r="N169" i="36"/>
  <c r="T169" i="36"/>
  <c r="Q169" i="36"/>
  <c r="H169" i="36"/>
  <c r="E170" i="36" s="1" a="1"/>
  <c r="E170" i="36" s="1"/>
  <c r="F170" i="36" s="1" a="1"/>
  <c r="F170" i="36" s="1"/>
  <c r="AC168" i="36"/>
  <c r="AD168" i="36" s="1"/>
  <c r="AE168" i="36" s="1"/>
  <c r="AF168" i="36" s="1"/>
  <c r="AZ168" i="36" s="1" a="1"/>
  <c r="AZ168" i="36" s="1"/>
  <c r="BQ168" i="36" s="1"/>
  <c r="S168" i="36"/>
  <c r="AO168" i="36" a="1"/>
  <c r="AO168" i="36" s="1"/>
  <c r="AY168" i="36" a="1"/>
  <c r="AY168" i="36" s="1"/>
  <c r="BP168" i="36" s="1"/>
  <c r="AR168" i="36" a="1"/>
  <c r="AR168" i="36" s="1"/>
  <c r="AS168" i="36" a="1"/>
  <c r="AS168" i="36" s="1"/>
  <c r="AM168" i="36" a="1"/>
  <c r="AM168" i="36" s="1"/>
  <c r="H158" i="35"/>
  <c r="E159" i="35" s="1" a="1"/>
  <c r="E159" i="35" s="1"/>
  <c r="F159" i="35" s="1" a="1"/>
  <c r="F159" i="35" s="1"/>
  <c r="G158" i="35"/>
  <c r="O158" i="35" s="1"/>
  <c r="G146" i="34"/>
  <c r="F121" i="29"/>
  <c r="I121" i="29"/>
  <c r="H121" i="29"/>
  <c r="T121" i="29"/>
  <c r="R122" i="29" s="1"/>
  <c r="S122" i="29" s="1"/>
  <c r="BJ167" i="36" l="1"/>
  <c r="AV168" i="36" a="1"/>
  <c r="AV168" i="36" s="1"/>
  <c r="AU168" i="36" a="1"/>
  <c r="AU168" i="36" s="1"/>
  <c r="AG168" i="36" a="1"/>
  <c r="AG168" i="36" s="1"/>
  <c r="AW168" i="36" a="1"/>
  <c r="AW168" i="36" s="1"/>
  <c r="BF167" i="36"/>
  <c r="AJ168" i="36" a="1"/>
  <c r="AJ168" i="36" s="1"/>
  <c r="AI168" i="36" a="1"/>
  <c r="AI168" i="36" s="1"/>
  <c r="BM167" i="36"/>
  <c r="BN167" i="36" s="1"/>
  <c r="AK168" i="36" a="1"/>
  <c r="AK168" i="36" s="1"/>
  <c r="BH168" i="36" s="1"/>
  <c r="AN168" i="36" a="1"/>
  <c r="AN168" i="36" s="1"/>
  <c r="BJ168" i="36" s="1"/>
  <c r="BU167" i="36"/>
  <c r="BA168" i="36" a="1"/>
  <c r="BA168" i="36" s="1"/>
  <c r="BR168" i="36" s="1"/>
  <c r="BB168" i="36" a="1"/>
  <c r="BB168" i="36" s="1"/>
  <c r="BS168" i="36" s="1"/>
  <c r="BL167" i="36"/>
  <c r="AL168" i="36" a="1"/>
  <c r="AL168" i="36" s="1"/>
  <c r="BI168" i="36" s="1"/>
  <c r="AQ168" i="36" a="1"/>
  <c r="AQ168" i="36" s="1"/>
  <c r="BL168" i="36" s="1"/>
  <c r="BC168" i="36" a="1"/>
  <c r="BC168" i="36" s="1"/>
  <c r="BT168" i="36" s="1"/>
  <c r="AP168" i="36" a="1"/>
  <c r="AP168" i="36" s="1"/>
  <c r="BK168" i="36" s="1"/>
  <c r="BD168" i="36" a="1"/>
  <c r="BD168" i="36" s="1"/>
  <c r="AX168" i="36" a="1"/>
  <c r="AX168" i="36" s="1"/>
  <c r="BO168" i="36" s="1"/>
  <c r="AT168" i="36" a="1"/>
  <c r="AT168" i="36" s="1"/>
  <c r="AH168" i="36" a="1"/>
  <c r="AH168" i="36" s="1"/>
  <c r="BE168" i="36" a="1"/>
  <c r="BE168" i="36" s="1"/>
  <c r="BU168" i="36" s="1"/>
  <c r="BO167" i="36"/>
  <c r="M170" i="36"/>
  <c r="I170" i="36" s="1"/>
  <c r="M159" i="35"/>
  <c r="G159" i="35" s="1"/>
  <c r="O159" i="35" s="1"/>
  <c r="BG166" i="36"/>
  <c r="Z166" i="36"/>
  <c r="X166" i="36" s="1"/>
  <c r="W166" i="36"/>
  <c r="V166" i="36" s="1"/>
  <c r="P158" i="35"/>
  <c r="N158" i="35"/>
  <c r="Q158" i="35"/>
  <c r="AC169" i="36"/>
  <c r="AD169" i="36" s="1"/>
  <c r="AE169" i="36" s="1"/>
  <c r="AF169" i="36" s="1"/>
  <c r="AG169" i="36" s="1" a="1"/>
  <c r="AG169" i="36" s="1"/>
  <c r="S169" i="36"/>
  <c r="AI169" i="36" a="1"/>
  <c r="AI169" i="36" s="1"/>
  <c r="BA169" i="36" a="1"/>
  <c r="BA169" i="36" s="1"/>
  <c r="BR169" i="36" s="1"/>
  <c r="AL169" i="36" a="1"/>
  <c r="AL169" i="36" s="1"/>
  <c r="BI169" i="36" s="1"/>
  <c r="AX169" i="36" a="1"/>
  <c r="AX169" i="36" s="1"/>
  <c r="AS169" i="36" a="1"/>
  <c r="AS169" i="36" s="1"/>
  <c r="BE169" i="36" a="1"/>
  <c r="BE169" i="36" s="1"/>
  <c r="AZ169" i="36" a="1"/>
  <c r="AZ169" i="36" s="1"/>
  <c r="BQ169" i="36" s="1"/>
  <c r="T146" i="34"/>
  <c r="R147" i="34" s="1"/>
  <c r="F146" i="34"/>
  <c r="I146" i="34"/>
  <c r="H146" i="34"/>
  <c r="G122" i="29"/>
  <c r="W167" i="36" l="1"/>
  <c r="V167" i="36" s="1"/>
  <c r="BM168" i="36"/>
  <c r="AN169" i="36" a="1"/>
  <c r="AN169" i="36" s="1"/>
  <c r="BC169" i="36" a="1"/>
  <c r="BC169" i="36" s="1"/>
  <c r="BT169" i="36" s="1"/>
  <c r="BN168" i="36"/>
  <c r="AV169" i="36" a="1"/>
  <c r="AV169" i="36" s="1"/>
  <c r="AY169" i="36" a="1"/>
  <c r="AY169" i="36" s="1"/>
  <c r="BP169" i="36" s="1"/>
  <c r="AK169" i="36" a="1"/>
  <c r="AK169" i="36" s="1"/>
  <c r="BH169" i="36" s="1"/>
  <c r="AT169" i="36" a="1"/>
  <c r="AT169" i="36" s="1"/>
  <c r="AW169" i="36" a="1"/>
  <c r="AW169" i="36" s="1"/>
  <c r="BO169" i="36" s="1"/>
  <c r="AU169" i="36" a="1"/>
  <c r="AU169" i="36" s="1"/>
  <c r="BB169" i="36" a="1"/>
  <c r="BB169" i="36" s="1"/>
  <c r="BS169" i="36" s="1"/>
  <c r="BD169" i="36" a="1"/>
  <c r="BD169" i="36" s="1"/>
  <c r="BU169" i="36" s="1"/>
  <c r="AH169" i="36" a="1"/>
  <c r="AH169" i="36" s="1"/>
  <c r="BF169" i="36" s="1"/>
  <c r="AR169" i="36" a="1"/>
  <c r="AR169" i="36" s="1"/>
  <c r="AM169" i="36" a="1"/>
  <c r="AM169" i="36" s="1"/>
  <c r="AQ169" i="36" a="1"/>
  <c r="AQ169" i="36" s="1"/>
  <c r="AP169" i="36" a="1"/>
  <c r="AP169" i="36" s="1"/>
  <c r="BK169" i="36" s="1"/>
  <c r="AO169" i="36" a="1"/>
  <c r="AO169" i="36" s="1"/>
  <c r="AJ169" i="36" a="1"/>
  <c r="AJ169" i="36" s="1"/>
  <c r="BG167" i="36"/>
  <c r="Z167" i="36"/>
  <c r="X167" i="36" s="1"/>
  <c r="BF168" i="36"/>
  <c r="H170" i="36"/>
  <c r="E171" i="36" s="1" a="1"/>
  <c r="E171" i="36" s="1"/>
  <c r="F171" i="36" s="1" a="1"/>
  <c r="F171" i="36" s="1"/>
  <c r="M171" i="36" s="1"/>
  <c r="I171" i="36" s="1"/>
  <c r="G170" i="36"/>
  <c r="O170" i="36" s="1"/>
  <c r="N170" i="36" s="1"/>
  <c r="S147" i="34"/>
  <c r="G147" i="34" s="1"/>
  <c r="Y166" i="36"/>
  <c r="AB166" i="36" s="1"/>
  <c r="AA166" i="36"/>
  <c r="I159" i="35"/>
  <c r="Q159" i="35"/>
  <c r="P159" i="35"/>
  <c r="N159" i="35"/>
  <c r="H159" i="35"/>
  <c r="E160" i="35" s="1" a="1"/>
  <c r="E160" i="35" s="1"/>
  <c r="F160" i="35" s="1" a="1"/>
  <c r="F160" i="35" s="1"/>
  <c r="T122" i="29"/>
  <c r="R123" i="29" s="1"/>
  <c r="I122" i="29"/>
  <c r="H122" i="29"/>
  <c r="F122" i="29"/>
  <c r="BL169" i="36" l="1"/>
  <c r="BG169" i="36"/>
  <c r="BM169" i="36"/>
  <c r="BN169" i="36" s="1"/>
  <c r="AA169" i="36" s="1"/>
  <c r="BJ169" i="36"/>
  <c r="T147" i="34"/>
  <c r="R148" i="34" s="1"/>
  <c r="S148" i="34" s="1"/>
  <c r="G148" i="34" s="1"/>
  <c r="Y167" i="36"/>
  <c r="AB167" i="36" s="1"/>
  <c r="AA167" i="36"/>
  <c r="BG168" i="36"/>
  <c r="Z168" i="36"/>
  <c r="X168" i="36" s="1"/>
  <c r="W168" i="36"/>
  <c r="V168" i="36" s="1"/>
  <c r="P170" i="36"/>
  <c r="Q170" i="36"/>
  <c r="G171" i="36"/>
  <c r="O171" i="36" s="1"/>
  <c r="T171" i="36" s="1"/>
  <c r="H171" i="36"/>
  <c r="E172" i="36" s="1" a="1"/>
  <c r="E172" i="36" s="1"/>
  <c r="F172" i="36" s="1" a="1"/>
  <c r="F172" i="36" s="1"/>
  <c r="M172" i="36" s="1"/>
  <c r="I172" i="36" s="1"/>
  <c r="T170" i="36"/>
  <c r="S170" i="36" s="1"/>
  <c r="Z169" i="36"/>
  <c r="X169" i="36" s="1"/>
  <c r="I147" i="34"/>
  <c r="H147" i="34"/>
  <c r="F147" i="34"/>
  <c r="S123" i="29"/>
  <c r="G123" i="29" s="1"/>
  <c r="M160" i="35"/>
  <c r="I160" i="35" s="1"/>
  <c r="Y169" i="36"/>
  <c r="W169" i="36" l="1"/>
  <c r="V169" i="36" s="1"/>
  <c r="G160" i="35"/>
  <c r="O160" i="35" s="1"/>
  <c r="H160" i="35"/>
  <c r="E161" i="35" s="1" a="1"/>
  <c r="E161" i="35" s="1"/>
  <c r="F161" i="35" s="1" a="1"/>
  <c r="F161" i="35" s="1"/>
  <c r="Y168" i="36"/>
  <c r="AB168" i="36" s="1"/>
  <c r="AA168" i="36"/>
  <c r="N171" i="36"/>
  <c r="P171" i="36"/>
  <c r="Q171" i="36"/>
  <c r="T123" i="29"/>
  <c r="R124" i="29" s="1"/>
  <c r="S124" i="29" s="1"/>
  <c r="AH170" i="36" a="1"/>
  <c r="AH170" i="36" s="1"/>
  <c r="AC170" i="36"/>
  <c r="AD170" i="36" s="1"/>
  <c r="AE170" i="36" s="1"/>
  <c r="AF170" i="36" s="1"/>
  <c r="AQ170" i="36" a="1"/>
  <c r="AQ170" i="36" s="1"/>
  <c r="AX170" i="36" a="1"/>
  <c r="AX170" i="36" s="1"/>
  <c r="AS170" i="36" a="1"/>
  <c r="AS170" i="36" s="1"/>
  <c r="AU170" i="36" a="1"/>
  <c r="AU170" i="36" s="1"/>
  <c r="AO170" i="36" a="1"/>
  <c r="AO170" i="36" s="1"/>
  <c r="BA170" i="36" a="1"/>
  <c r="BA170" i="36" s="1"/>
  <c r="BR170" i="36" s="1"/>
  <c r="BE170" i="36" a="1"/>
  <c r="BE170" i="36" s="1"/>
  <c r="AK170" i="36" a="1"/>
  <c r="AK170" i="36" s="1"/>
  <c r="BH170" i="36" s="1"/>
  <c r="BC170" i="36" a="1"/>
  <c r="BC170" i="36" s="1"/>
  <c r="BT170" i="36" s="1"/>
  <c r="AJ170" i="36" a="1"/>
  <c r="AJ170" i="36" s="1"/>
  <c r="AW170" i="36" a="1"/>
  <c r="AW170" i="36" s="1"/>
  <c r="AL170" i="36" a="1"/>
  <c r="AL170" i="36" s="1"/>
  <c r="BI170" i="36" s="1"/>
  <c r="AP170" i="36" a="1"/>
  <c r="AP170" i="36" s="1"/>
  <c r="BK170" i="36" s="1"/>
  <c r="BD170" i="36" a="1"/>
  <c r="BD170" i="36" s="1"/>
  <c r="AI170" i="36" a="1"/>
  <c r="AI170" i="36" s="1"/>
  <c r="I123" i="29"/>
  <c r="H123" i="29"/>
  <c r="F123" i="29"/>
  <c r="M161" i="35"/>
  <c r="I161" i="35" s="1"/>
  <c r="P160" i="35"/>
  <c r="N160" i="35"/>
  <c r="Q160" i="35"/>
  <c r="AC171" i="36"/>
  <c r="AD171" i="36" s="1"/>
  <c r="AE171" i="36" s="1"/>
  <c r="AF171" i="36" s="1"/>
  <c r="AL171" i="36" s="1" a="1"/>
  <c r="AL171" i="36" s="1"/>
  <c r="BI171" i="36" s="1"/>
  <c r="S171" i="36"/>
  <c r="BE171" i="36" a="1"/>
  <c r="BE171" i="36" s="1"/>
  <c r="AH171" i="36" a="1"/>
  <c r="AH171" i="36" s="1"/>
  <c r="AW171" i="36" a="1"/>
  <c r="AW171" i="36" s="1"/>
  <c r="AK171" i="36" a="1"/>
  <c r="AK171" i="36" s="1"/>
  <c r="BH171" i="36" s="1"/>
  <c r="AO171" i="36" a="1"/>
  <c r="AO171" i="36" s="1"/>
  <c r="AT171" i="36" a="1"/>
  <c r="AT171" i="36" s="1"/>
  <c r="G172" i="36"/>
  <c r="O172" i="36" s="1"/>
  <c r="I148" i="34"/>
  <c r="H148" i="34"/>
  <c r="F148" i="34"/>
  <c r="T148" i="34"/>
  <c r="R149" i="34" s="1"/>
  <c r="S149" i="34" s="1"/>
  <c r="G124" i="29"/>
  <c r="AG171" i="36" l="1" a="1"/>
  <c r="AG171" i="36" s="1"/>
  <c r="AQ171" i="36" a="1"/>
  <c r="AQ171" i="36" s="1"/>
  <c r="AV171" i="36" a="1"/>
  <c r="AV171" i="36" s="1"/>
  <c r="AP171" i="36" a="1"/>
  <c r="AP171" i="36" s="1"/>
  <c r="BK171" i="36" s="1"/>
  <c r="AZ171" i="36" a="1"/>
  <c r="AZ171" i="36" s="1"/>
  <c r="BQ171" i="36" s="1"/>
  <c r="BC171" i="36" a="1"/>
  <c r="BC171" i="36" s="1"/>
  <c r="BT171" i="36" s="1"/>
  <c r="AB169" i="36"/>
  <c r="AJ171" i="36" a="1"/>
  <c r="AJ171" i="36" s="1"/>
  <c r="AN171" i="36" a="1"/>
  <c r="AN171" i="36" s="1"/>
  <c r="AM171" i="36" a="1"/>
  <c r="AM171" i="36" s="1"/>
  <c r="AI171" i="36" a="1"/>
  <c r="AI171" i="36" s="1"/>
  <c r="BF171" i="36" s="1"/>
  <c r="BA171" i="36" a="1"/>
  <c r="BA171" i="36" s="1"/>
  <c r="BR171" i="36" s="1"/>
  <c r="AX171" i="36" a="1"/>
  <c r="AX171" i="36" s="1"/>
  <c r="BO171" i="36" s="1"/>
  <c r="AY171" i="36" a="1"/>
  <c r="AY171" i="36" s="1"/>
  <c r="BP171" i="36" s="1"/>
  <c r="AS171" i="36" a="1"/>
  <c r="AS171" i="36" s="1"/>
  <c r="BO170" i="36"/>
  <c r="H161" i="35"/>
  <c r="E162" i="35" s="1" a="1"/>
  <c r="E162" i="35" s="1"/>
  <c r="F162" i="35" s="1" a="1"/>
  <c r="F162" i="35" s="1"/>
  <c r="M162" i="35" s="1"/>
  <c r="I162" i="35" s="1"/>
  <c r="AU171" i="36" a="1"/>
  <c r="AU171" i="36" s="1"/>
  <c r="AR171" i="36" a="1"/>
  <c r="AR171" i="36" s="1"/>
  <c r="BL171" i="36" s="1"/>
  <c r="AR170" i="36" a="1"/>
  <c r="AR170" i="36" s="1"/>
  <c r="BL170" i="36" s="1"/>
  <c r="AG170" i="36" a="1"/>
  <c r="AG170" i="36" s="1"/>
  <c r="BF170" i="36" s="1"/>
  <c r="AN170" i="36" a="1"/>
  <c r="AN170" i="36" s="1"/>
  <c r="AY170" i="36" a="1"/>
  <c r="AY170" i="36" s="1"/>
  <c r="BP170" i="36" s="1"/>
  <c r="AZ170" i="36" a="1"/>
  <c r="AZ170" i="36" s="1"/>
  <c r="BQ170" i="36" s="1"/>
  <c r="AT170" i="36" a="1"/>
  <c r="AT170" i="36" s="1"/>
  <c r="BM170" i="36" s="1"/>
  <c r="AV170" i="36" a="1"/>
  <c r="AV170" i="36" s="1"/>
  <c r="AM170" i="36" a="1"/>
  <c r="AM170" i="36" s="1"/>
  <c r="BB170" i="36" a="1"/>
  <c r="BB170" i="36" s="1"/>
  <c r="BS170" i="36" s="1"/>
  <c r="BD171" i="36" a="1"/>
  <c r="BD171" i="36" s="1"/>
  <c r="BU171" i="36" s="1"/>
  <c r="BB171" i="36" a="1"/>
  <c r="BB171" i="36" s="1"/>
  <c r="BS171" i="36" s="1"/>
  <c r="BU170" i="36"/>
  <c r="G161" i="35"/>
  <c r="O161" i="35" s="1"/>
  <c r="N161" i="35" s="1"/>
  <c r="N172" i="36"/>
  <c r="Q172" i="36"/>
  <c r="P172" i="36"/>
  <c r="T172" i="36"/>
  <c r="H172" i="36"/>
  <c r="E173" i="36" s="1" a="1"/>
  <c r="E173" i="36" s="1"/>
  <c r="F173" i="36" s="1" a="1"/>
  <c r="F173" i="36" s="1"/>
  <c r="G149" i="34"/>
  <c r="T124" i="29"/>
  <c r="R125" i="29" s="1"/>
  <c r="H124" i="29"/>
  <c r="F124" i="29"/>
  <c r="I124" i="29"/>
  <c r="BJ171" i="36" l="1"/>
  <c r="BG171" i="36"/>
  <c r="BM171" i="36"/>
  <c r="BN171" i="36" s="1"/>
  <c r="BJ170" i="36"/>
  <c r="BN170" i="36"/>
  <c r="Q161" i="35"/>
  <c r="P161" i="35"/>
  <c r="BG170" i="36"/>
  <c r="W170" i="36"/>
  <c r="V170" i="36" s="1"/>
  <c r="Z170" i="36"/>
  <c r="X170" i="36" s="1"/>
  <c r="M173" i="36"/>
  <c r="I173" i="36" s="1"/>
  <c r="S125" i="29"/>
  <c r="G125" i="29" s="1"/>
  <c r="W171" i="36"/>
  <c r="V171" i="36" s="1"/>
  <c r="S172" i="36"/>
  <c r="AC172" i="36"/>
  <c r="AD172" i="36" s="1"/>
  <c r="AE172" i="36" s="1"/>
  <c r="AF172" i="36" s="1"/>
  <c r="BC172" i="36" s="1" a="1"/>
  <c r="BC172" i="36" s="1"/>
  <c r="BT172" i="36" s="1"/>
  <c r="AX172" i="36" a="1"/>
  <c r="AX172" i="36" s="1"/>
  <c r="AQ172" i="36" a="1"/>
  <c r="AQ172" i="36" s="1"/>
  <c r="BE172" i="36" a="1"/>
  <c r="BE172" i="36" s="1"/>
  <c r="AM172" i="36" a="1"/>
  <c r="AM172" i="36" s="1"/>
  <c r="BD172" i="36" a="1"/>
  <c r="BD172" i="36" s="1"/>
  <c r="AU172" i="36" a="1"/>
  <c r="AU172" i="36" s="1"/>
  <c r="AY172" i="36" a="1"/>
  <c r="AY172" i="36" s="1"/>
  <c r="BP172" i="36" s="1"/>
  <c r="BA172" i="36" a="1"/>
  <c r="BA172" i="36" s="1"/>
  <c r="BR172" i="36" s="1"/>
  <c r="AZ172" i="36" a="1"/>
  <c r="AZ172" i="36" s="1"/>
  <c r="BQ172" i="36" s="1"/>
  <c r="AO172" i="36" a="1"/>
  <c r="AO172" i="36" s="1"/>
  <c r="BB172" i="36" a="1"/>
  <c r="BB172" i="36" s="1"/>
  <c r="BS172" i="36" s="1"/>
  <c r="AR172" i="36" a="1"/>
  <c r="AR172" i="36" s="1"/>
  <c r="AH172" i="36" a="1"/>
  <c r="AH172" i="36" s="1"/>
  <c r="AT172" i="36" a="1"/>
  <c r="AT172" i="36" s="1"/>
  <c r="AW172" i="36" a="1"/>
  <c r="AW172" i="36" s="1"/>
  <c r="AG172" i="36" a="1"/>
  <c r="AG172" i="36" s="1"/>
  <c r="AK172" i="36" a="1"/>
  <c r="AK172" i="36" s="1"/>
  <c r="BH172" i="36" s="1"/>
  <c r="AL172" i="36" a="1"/>
  <c r="AL172" i="36" s="1"/>
  <c r="BI172" i="36" s="1"/>
  <c r="AP172" i="36" a="1"/>
  <c r="AP172" i="36" s="1"/>
  <c r="BK172" i="36" s="1"/>
  <c r="AV172" i="36" a="1"/>
  <c r="AV172" i="36" s="1"/>
  <c r="AN172" i="36" a="1"/>
  <c r="AN172" i="36" s="1"/>
  <c r="AI172" i="36" a="1"/>
  <c r="AI172" i="36" s="1"/>
  <c r="AJ172" i="36" a="1"/>
  <c r="AJ172" i="36" s="1"/>
  <c r="AS172" i="36" a="1"/>
  <c r="AS172" i="36" s="1"/>
  <c r="BM172" i="36" s="1"/>
  <c r="Z171" i="36"/>
  <c r="X171" i="36" s="1"/>
  <c r="Y171" i="36"/>
  <c r="AB171" i="36" s="1"/>
  <c r="AA171" i="36"/>
  <c r="I149" i="34"/>
  <c r="H149" i="34"/>
  <c r="F149" i="34"/>
  <c r="T149" i="34"/>
  <c r="R150" i="34" s="1"/>
  <c r="S150" i="34" s="1"/>
  <c r="T125" i="29"/>
  <c r="R126" i="29" s="1"/>
  <c r="S126" i="29" s="1"/>
  <c r="BL172" i="36" l="1"/>
  <c r="Y170" i="36"/>
  <c r="AB170" i="36" s="1"/>
  <c r="AA170" i="36"/>
  <c r="BO172" i="36"/>
  <c r="I125" i="29"/>
  <c r="H125" i="29"/>
  <c r="F125" i="29"/>
  <c r="BJ172" i="36"/>
  <c r="BU172" i="36"/>
  <c r="BF172" i="36"/>
  <c r="BN172" i="36"/>
  <c r="H162" i="35"/>
  <c r="E163" i="35" s="1" a="1"/>
  <c r="E163" i="35" s="1"/>
  <c r="F163" i="35" s="1" a="1"/>
  <c r="F163" i="35" s="1"/>
  <c r="G162" i="35"/>
  <c r="O162" i="35" s="1"/>
  <c r="G150" i="34"/>
  <c r="G126" i="29"/>
  <c r="Z172" i="36" l="1"/>
  <c r="X172" i="36" s="1"/>
  <c r="BG172" i="36"/>
  <c r="W172" i="36"/>
  <c r="M163" i="35"/>
  <c r="I163" i="35" s="1"/>
  <c r="N162" i="35"/>
  <c r="P162" i="35"/>
  <c r="Q162" i="35"/>
  <c r="H173" i="36"/>
  <c r="E174" i="36" s="1" a="1"/>
  <c r="E174" i="36" s="1"/>
  <c r="F174" i="36" s="1" a="1"/>
  <c r="F174" i="36" s="1"/>
  <c r="Y172" i="36"/>
  <c r="AB172" i="36" s="1"/>
  <c r="AA172" i="36"/>
  <c r="H163" i="35"/>
  <c r="E164" i="35" s="1" a="1"/>
  <c r="E164" i="35" s="1"/>
  <c r="F164" i="35" s="1" a="1"/>
  <c r="F164" i="35" s="1"/>
  <c r="G173" i="36"/>
  <c r="O173" i="36" s="1"/>
  <c r="V172" i="36"/>
  <c r="I150" i="34"/>
  <c r="H150" i="34"/>
  <c r="F150" i="34"/>
  <c r="T150" i="34"/>
  <c r="R151" i="34" s="1"/>
  <c r="S151" i="34" s="1"/>
  <c r="I126" i="29"/>
  <c r="H126" i="29"/>
  <c r="F126" i="29"/>
  <c r="T126" i="29"/>
  <c r="R127" i="29" s="1"/>
  <c r="S127" i="29" s="1"/>
  <c r="M174" i="36" l="1"/>
  <c r="I174" i="36" s="1"/>
  <c r="M164" i="35"/>
  <c r="I164" i="35" s="1"/>
  <c r="P173" i="36"/>
  <c r="N173" i="36"/>
  <c r="Q173" i="36"/>
  <c r="T173" i="36"/>
  <c r="G163" i="35"/>
  <c r="O163" i="35" s="1"/>
  <c r="G151" i="34"/>
  <c r="G127" i="29"/>
  <c r="G164" i="35" l="1"/>
  <c r="O164" i="35" s="1"/>
  <c r="H164" i="35"/>
  <c r="E165" i="35" s="1" a="1"/>
  <c r="E165" i="35" s="1"/>
  <c r="F165" i="35" s="1" a="1"/>
  <c r="F165" i="35" s="1"/>
  <c r="M165" i="35" s="1"/>
  <c r="I165" i="35" s="1"/>
  <c r="N163" i="35"/>
  <c r="P163" i="35"/>
  <c r="Q163" i="35"/>
  <c r="P164" i="35"/>
  <c r="N164" i="35"/>
  <c r="Q164" i="35"/>
  <c r="S173" i="36"/>
  <c r="AQ173" i="36" a="1"/>
  <c r="AQ173" i="36" s="1"/>
  <c r="AL173" i="36" a="1"/>
  <c r="AL173" i="36" s="1"/>
  <c r="BI173" i="36" s="1"/>
  <c r="AI173" i="36" a="1"/>
  <c r="AI173" i="36" s="1"/>
  <c r="AU173" i="36" a="1"/>
  <c r="AU173" i="36" s="1"/>
  <c r="AC173" i="36"/>
  <c r="AD173" i="36" s="1"/>
  <c r="AE173" i="36" s="1"/>
  <c r="AF173" i="36" s="1"/>
  <c r="AR173" i="36" a="1"/>
  <c r="AR173" i="36" s="1"/>
  <c r="AM173" i="36" a="1"/>
  <c r="AM173" i="36" s="1"/>
  <c r="AG173" i="36" a="1"/>
  <c r="AG173" i="36" s="1"/>
  <c r="BA173" i="36" a="1"/>
  <c r="BA173" i="36" s="1"/>
  <c r="BR173" i="36" s="1"/>
  <c r="AS173" i="36" a="1"/>
  <c r="AS173" i="36" s="1"/>
  <c r="AO173" i="36" a="1"/>
  <c r="AO173" i="36" s="1"/>
  <c r="AV173" i="36" a="1"/>
  <c r="AV173" i="36" s="1"/>
  <c r="BD173" i="36" a="1"/>
  <c r="BD173" i="36" s="1"/>
  <c r="AK173" i="36" a="1"/>
  <c r="AK173" i="36" s="1"/>
  <c r="BH173" i="36" s="1"/>
  <c r="AX173" i="36" a="1"/>
  <c r="AX173" i="36" s="1"/>
  <c r="AZ173" i="36" a="1"/>
  <c r="AZ173" i="36" s="1"/>
  <c r="BQ173" i="36" s="1"/>
  <c r="AW173" i="36" a="1"/>
  <c r="AW173" i="36" s="1"/>
  <c r="AJ173" i="36" a="1"/>
  <c r="AJ173" i="36" s="1"/>
  <c r="BE173" i="36" a="1"/>
  <c r="BE173" i="36" s="1"/>
  <c r="BU173" i="36" s="1"/>
  <c r="BB173" i="36" a="1"/>
  <c r="BB173" i="36" s="1"/>
  <c r="BS173" i="36" s="1"/>
  <c r="BC173" i="36" a="1"/>
  <c r="BC173" i="36" s="1"/>
  <c r="BT173" i="36" s="1"/>
  <c r="AP173" i="36" a="1"/>
  <c r="AP173" i="36" s="1"/>
  <c r="BK173" i="36" s="1"/>
  <c r="AY173" i="36" a="1"/>
  <c r="AY173" i="36" s="1"/>
  <c r="BP173" i="36" s="1"/>
  <c r="AN173" i="36" a="1"/>
  <c r="AN173" i="36" s="1"/>
  <c r="AT173" i="36" a="1"/>
  <c r="AT173" i="36" s="1"/>
  <c r="BM173" i="36" s="1"/>
  <c r="BN173" i="36" s="1"/>
  <c r="AH173" i="36" a="1"/>
  <c r="AH173" i="36" s="1"/>
  <c r="BF173" i="36" s="1"/>
  <c r="F151" i="34"/>
  <c r="I151" i="34"/>
  <c r="H151" i="34"/>
  <c r="T151" i="34"/>
  <c r="R152" i="34" s="1"/>
  <c r="S152" i="34" s="1"/>
  <c r="H127" i="29"/>
  <c r="F127" i="29"/>
  <c r="I127" i="29"/>
  <c r="T127" i="29"/>
  <c r="R128" i="29" s="1"/>
  <c r="S128" i="29" s="1"/>
  <c r="BG173" i="36" l="1"/>
  <c r="Y173" i="36" s="1"/>
  <c r="BJ173" i="36"/>
  <c r="BL173" i="36"/>
  <c r="BO173" i="36"/>
  <c r="AA173" i="36"/>
  <c r="H165" i="35"/>
  <c r="E166" i="35" s="1" a="1"/>
  <c r="E166" i="35" s="1"/>
  <c r="F166" i="35" s="1" a="1"/>
  <c r="F166" i="35" s="1"/>
  <c r="G174" i="36"/>
  <c r="O174" i="36" s="1"/>
  <c r="H174" i="36"/>
  <c r="E175" i="36" s="1" a="1"/>
  <c r="E175" i="36" s="1"/>
  <c r="F175" i="36" s="1" a="1"/>
  <c r="F175" i="36" s="1"/>
  <c r="G152" i="34"/>
  <c r="G128" i="29"/>
  <c r="W173" i="36" l="1"/>
  <c r="Z173" i="36"/>
  <c r="X173" i="36" s="1"/>
  <c r="M166" i="35"/>
  <c r="I166" i="35" s="1"/>
  <c r="M175" i="36"/>
  <c r="I175" i="36" s="1"/>
  <c r="G165" i="35"/>
  <c r="O165" i="35" s="1"/>
  <c r="H175" i="36"/>
  <c r="E176" i="36" s="1" a="1"/>
  <c r="E176" i="36" s="1"/>
  <c r="F176" i="36" s="1" a="1"/>
  <c r="F176" i="36" s="1"/>
  <c r="G175" i="36"/>
  <c r="O175" i="36" s="1"/>
  <c r="T174" i="36"/>
  <c r="P174" i="36"/>
  <c r="N174" i="36"/>
  <c r="Q174" i="36"/>
  <c r="V173" i="36"/>
  <c r="AB173" i="36"/>
  <c r="T152" i="34"/>
  <c r="R153" i="34" s="1"/>
  <c r="I152" i="34"/>
  <c r="H152" i="34"/>
  <c r="F152" i="34"/>
  <c r="F128" i="29"/>
  <c r="H128" i="29"/>
  <c r="I128" i="29"/>
  <c r="T128" i="29"/>
  <c r="R129" i="29" s="1"/>
  <c r="S129" i="29" s="1"/>
  <c r="S153" i="34" l="1"/>
  <c r="G153" i="34" s="1"/>
  <c r="M176" i="36"/>
  <c r="I176" i="36" s="1"/>
  <c r="AC174" i="36"/>
  <c r="AD174" i="36" s="1"/>
  <c r="AE174" i="36" s="1"/>
  <c r="AF174" i="36" s="1"/>
  <c r="AN174" i="36" s="1" a="1"/>
  <c r="AN174" i="36" s="1"/>
  <c r="BE174" i="36" a="1"/>
  <c r="BE174" i="36" s="1"/>
  <c r="AG174" i="36" a="1"/>
  <c r="AG174" i="36" s="1"/>
  <c r="AO174" i="36" a="1"/>
  <c r="AO174" i="36" s="1"/>
  <c r="AV174" i="36" a="1"/>
  <c r="AV174" i="36" s="1"/>
  <c r="AS174" i="36" a="1"/>
  <c r="AS174" i="36" s="1"/>
  <c r="S174" i="36"/>
  <c r="AP174" i="36" a="1"/>
  <c r="AP174" i="36" s="1"/>
  <c r="BK174" i="36" s="1"/>
  <c r="AX174" i="36" a="1"/>
  <c r="AX174" i="36" s="1"/>
  <c r="AT174" i="36" a="1"/>
  <c r="AT174" i="36" s="1"/>
  <c r="AQ174" i="36" a="1"/>
  <c r="AQ174" i="36" s="1"/>
  <c r="AW174" i="36" a="1"/>
  <c r="AW174" i="36" s="1"/>
  <c r="AM174" i="36" a="1"/>
  <c r="AM174" i="36" s="1"/>
  <c r="AY174" i="36" a="1"/>
  <c r="AY174" i="36" s="1"/>
  <c r="BP174" i="36" s="1"/>
  <c r="AJ174" i="36" a="1"/>
  <c r="AJ174" i="36" s="1"/>
  <c r="AU174" i="36" a="1"/>
  <c r="AU174" i="36" s="1"/>
  <c r="AH174" i="36" a="1"/>
  <c r="AH174" i="36" s="1"/>
  <c r="AR174" i="36" a="1"/>
  <c r="AR174" i="36" s="1"/>
  <c r="AI174" i="36" a="1"/>
  <c r="AI174" i="36" s="1"/>
  <c r="AL174" i="36" a="1"/>
  <c r="AL174" i="36" s="1"/>
  <c r="BI174" i="36" s="1"/>
  <c r="AZ174" i="36" a="1"/>
  <c r="AZ174" i="36" s="1"/>
  <c r="BQ174" i="36" s="1"/>
  <c r="AK174" i="36" a="1"/>
  <c r="AK174" i="36" s="1"/>
  <c r="BH174" i="36" s="1"/>
  <c r="BB174" i="36" a="1"/>
  <c r="BB174" i="36" s="1"/>
  <c r="BS174" i="36" s="1"/>
  <c r="BD174" i="36" a="1"/>
  <c r="BD174" i="36" s="1"/>
  <c r="BU174" i="36" s="1"/>
  <c r="BC174" i="36" a="1"/>
  <c r="BC174" i="36" s="1"/>
  <c r="BT174" i="36" s="1"/>
  <c r="BA174" i="36" a="1"/>
  <c r="BA174" i="36" s="1"/>
  <c r="BR174" i="36" s="1"/>
  <c r="N175" i="36"/>
  <c r="Q175" i="36"/>
  <c r="P175" i="36"/>
  <c r="T175" i="36"/>
  <c r="P165" i="35"/>
  <c r="N165" i="35"/>
  <c r="Q165" i="35"/>
  <c r="H176" i="36"/>
  <c r="E177" i="36" s="1" a="1"/>
  <c r="E177" i="36" s="1"/>
  <c r="F177" i="36" s="1" a="1"/>
  <c r="F177" i="36" s="1"/>
  <c r="G166" i="35"/>
  <c r="O166" i="35" s="1"/>
  <c r="H166" i="35"/>
  <c r="E167" i="35" s="1" a="1"/>
  <c r="E167" i="35" s="1"/>
  <c r="F167" i="35" s="1" a="1"/>
  <c r="F167" i="35" s="1"/>
  <c r="T153" i="34"/>
  <c r="R154" i="34" s="1"/>
  <c r="S154" i="34" s="1"/>
  <c r="G129" i="29"/>
  <c r="BO174" i="36" l="1"/>
  <c r="F153" i="34"/>
  <c r="I153" i="34"/>
  <c r="H153" i="34"/>
  <c r="BL174" i="36"/>
  <c r="BM174" i="36"/>
  <c r="BN174" i="36" s="1"/>
  <c r="BF174" i="36"/>
  <c r="BG174" i="36" s="1"/>
  <c r="M167" i="35"/>
  <c r="I167" i="35" s="1"/>
  <c r="M177" i="36"/>
  <c r="I177" i="36" s="1"/>
  <c r="BJ174" i="36"/>
  <c r="AY175" i="36" a="1"/>
  <c r="AY175" i="36" s="1"/>
  <c r="BP175" i="36" s="1"/>
  <c r="AQ175" i="36" a="1"/>
  <c r="AQ175" i="36" s="1"/>
  <c r="AJ175" i="36" a="1"/>
  <c r="AJ175" i="36" s="1"/>
  <c r="S175" i="36"/>
  <c r="AT175" i="36" a="1"/>
  <c r="AT175" i="36" s="1"/>
  <c r="AO175" i="36" a="1"/>
  <c r="AO175" i="36" s="1"/>
  <c r="AC175" i="36"/>
  <c r="AD175" i="36" s="1"/>
  <c r="AE175" i="36" s="1"/>
  <c r="AF175" i="36" s="1"/>
  <c r="BC175" i="36" s="1" a="1"/>
  <c r="BC175" i="36" s="1"/>
  <c r="BT175" i="36" s="1"/>
  <c r="AH175" i="36" a="1"/>
  <c r="AH175" i="36" s="1"/>
  <c r="AL175" i="36" a="1"/>
  <c r="AL175" i="36" s="1"/>
  <c r="BI175" i="36" s="1"/>
  <c r="AZ175" i="36" a="1"/>
  <c r="AZ175" i="36" s="1"/>
  <c r="BQ175" i="36" s="1"/>
  <c r="AV175" i="36" a="1"/>
  <c r="AV175" i="36" s="1"/>
  <c r="BA175" i="36" a="1"/>
  <c r="BA175" i="36" s="1"/>
  <c r="BR175" i="36" s="1"/>
  <c r="AX175" i="36" a="1"/>
  <c r="AX175" i="36" s="1"/>
  <c r="AS175" i="36" a="1"/>
  <c r="AS175" i="36" s="1"/>
  <c r="BB175" i="36" a="1"/>
  <c r="BB175" i="36" s="1"/>
  <c r="BS175" i="36" s="1"/>
  <c r="AG175" i="36" a="1"/>
  <c r="AG175" i="36" s="1"/>
  <c r="AU175" i="36" a="1"/>
  <c r="AU175" i="36" s="1"/>
  <c r="BM175" i="36" s="1"/>
  <c r="BN175" i="36" s="1"/>
  <c r="AN175" i="36" a="1"/>
  <c r="AN175" i="36" s="1"/>
  <c r="AI175" i="36" a="1"/>
  <c r="AI175" i="36" s="1"/>
  <c r="AR175" i="36" a="1"/>
  <c r="AR175" i="36" s="1"/>
  <c r="AW175" i="36" a="1"/>
  <c r="AW175" i="36" s="1"/>
  <c r="BE175" i="36" a="1"/>
  <c r="BE175" i="36" s="1"/>
  <c r="AP175" i="36" a="1"/>
  <c r="AP175" i="36" s="1"/>
  <c r="BK175" i="36" s="1"/>
  <c r="AK175" i="36" a="1"/>
  <c r="AK175" i="36" s="1"/>
  <c r="BH175" i="36" s="1"/>
  <c r="AM175" i="36" a="1"/>
  <c r="AM175" i="36" s="1"/>
  <c r="BD175" i="36" a="1"/>
  <c r="BD175" i="36" s="1"/>
  <c r="G167" i="35"/>
  <c r="O167" i="35" s="1"/>
  <c r="H167" i="35"/>
  <c r="E168" i="35" s="1" a="1"/>
  <c r="E168" i="35" s="1"/>
  <c r="F168" i="35" s="1" a="1"/>
  <c r="F168" i="35" s="1"/>
  <c r="Q166" i="35"/>
  <c r="P166" i="35"/>
  <c r="N166" i="35"/>
  <c r="G176" i="36"/>
  <c r="O176" i="36" s="1"/>
  <c r="G177" i="36"/>
  <c r="O177" i="36" s="1"/>
  <c r="G154" i="34"/>
  <c r="H129" i="29"/>
  <c r="I129" i="29"/>
  <c r="F129" i="29"/>
  <c r="T129" i="29"/>
  <c r="R130" i="29" s="1"/>
  <c r="S130" i="29" s="1"/>
  <c r="W174" i="36" l="1"/>
  <c r="Z174" i="36"/>
  <c r="X174" i="36" s="1"/>
  <c r="BJ175" i="36"/>
  <c r="BF175" i="36"/>
  <c r="BO175" i="36"/>
  <c r="M168" i="35"/>
  <c r="H168" i="35" s="1"/>
  <c r="E169" i="35" s="1" a="1"/>
  <c r="E169" i="35" s="1"/>
  <c r="F169" i="35" s="1" a="1"/>
  <c r="F169" i="35" s="1"/>
  <c r="BU175" i="36"/>
  <c r="BL175" i="36"/>
  <c r="W175" i="36" s="1"/>
  <c r="BG175" i="36"/>
  <c r="Y175" i="36" s="1"/>
  <c r="H177" i="36"/>
  <c r="E178" i="36" s="1" a="1"/>
  <c r="E178" i="36" s="1"/>
  <c r="F178" i="36" s="1" a="1"/>
  <c r="F178" i="36" s="1"/>
  <c r="P177" i="36"/>
  <c r="Q177" i="36"/>
  <c r="T177" i="36"/>
  <c r="N177" i="36"/>
  <c r="N176" i="36"/>
  <c r="T176" i="36"/>
  <c r="Q176" i="36"/>
  <c r="P176" i="36"/>
  <c r="P167" i="35"/>
  <c r="N167" i="35"/>
  <c r="Q167" i="35"/>
  <c r="V174" i="36"/>
  <c r="AA174" i="36"/>
  <c r="Y174" i="36"/>
  <c r="AB174" i="36" s="1"/>
  <c r="T154" i="34"/>
  <c r="R155" i="34" s="1"/>
  <c r="I154" i="34"/>
  <c r="H154" i="34"/>
  <c r="F154" i="34"/>
  <c r="G130" i="29"/>
  <c r="Z175" i="36" l="1"/>
  <c r="X175" i="36" s="1"/>
  <c r="M169" i="35"/>
  <c r="I169" i="35" s="1"/>
  <c r="S155" i="34"/>
  <c r="G155" i="34" s="1"/>
  <c r="M178" i="36"/>
  <c r="I178" i="36" s="1"/>
  <c r="I168" i="35"/>
  <c r="G168" i="35"/>
  <c r="O168" i="35" s="1"/>
  <c r="N168" i="35" s="1"/>
  <c r="V175" i="36"/>
  <c r="AB175" i="36"/>
  <c r="S177" i="36"/>
  <c r="AC177" i="36"/>
  <c r="AD177" i="36" s="1"/>
  <c r="AE177" i="36" s="1"/>
  <c r="AF177" i="36" s="1"/>
  <c r="BA177" i="36" s="1" a="1"/>
  <c r="BA177" i="36" s="1"/>
  <c r="BR177" i="36" s="1"/>
  <c r="AX177" i="36" a="1"/>
  <c r="AX177" i="36" s="1"/>
  <c r="AM177" i="36" a="1"/>
  <c r="AM177" i="36" s="1"/>
  <c r="AL177" i="36" a="1"/>
  <c r="AL177" i="36" s="1"/>
  <c r="BI177" i="36" s="1"/>
  <c r="AO177" i="36" a="1"/>
  <c r="AO177" i="36" s="1"/>
  <c r="BD177" i="36" a="1"/>
  <c r="BD177" i="36" s="1"/>
  <c r="AJ177" i="36" a="1"/>
  <c r="AJ177" i="36" s="1"/>
  <c r="BE177" i="36" a="1"/>
  <c r="BE177" i="36" s="1"/>
  <c r="AT177" i="36" a="1"/>
  <c r="AT177" i="36" s="1"/>
  <c r="AG177" i="36" a="1"/>
  <c r="AG177" i="36" s="1"/>
  <c r="AU177" i="36" a="1"/>
  <c r="AU177" i="36" s="1"/>
  <c r="AN177" i="36" a="1"/>
  <c r="AN177" i="36" s="1"/>
  <c r="AZ177" i="36" a="1"/>
  <c r="AZ177" i="36" s="1"/>
  <c r="BQ177" i="36" s="1"/>
  <c r="AP177" i="36" a="1"/>
  <c r="AP177" i="36" s="1"/>
  <c r="BK177" i="36" s="1"/>
  <c r="BC177" i="36" a="1"/>
  <c r="BC177" i="36" s="1"/>
  <c r="BT177" i="36" s="1"/>
  <c r="AK177" i="36" a="1"/>
  <c r="AK177" i="36" s="1"/>
  <c r="BH177" i="36" s="1"/>
  <c r="AS177" i="36" a="1"/>
  <c r="AS177" i="36" s="1"/>
  <c r="BM177" i="36" s="1"/>
  <c r="BB177" i="36" a="1"/>
  <c r="BB177" i="36" s="1"/>
  <c r="BS177" i="36" s="1"/>
  <c r="AI177" i="36" a="1"/>
  <c r="AI177" i="36" s="1"/>
  <c r="AW177" i="36" a="1"/>
  <c r="AW177" i="36" s="1"/>
  <c r="BO177" i="36" s="1"/>
  <c r="AH177" i="36" a="1"/>
  <c r="AH177" i="36" s="1"/>
  <c r="AV177" i="36" a="1"/>
  <c r="AV177" i="36" s="1"/>
  <c r="AR177" i="36" a="1"/>
  <c r="AR177" i="36" s="1"/>
  <c r="AQ177" i="36" a="1"/>
  <c r="AQ177" i="36" s="1"/>
  <c r="AY177" i="36" a="1"/>
  <c r="AY177" i="36" s="1"/>
  <c r="BP177" i="36" s="1"/>
  <c r="G169" i="35"/>
  <c r="O169" i="35" s="1"/>
  <c r="AC176" i="36"/>
  <c r="AD176" i="36" s="1"/>
  <c r="AE176" i="36" s="1"/>
  <c r="AF176" i="36" s="1"/>
  <c r="AM176" i="36" s="1" a="1"/>
  <c r="AM176" i="36" s="1"/>
  <c r="AO176" i="36" a="1"/>
  <c r="AO176" i="36" s="1"/>
  <c r="S176" i="36"/>
  <c r="BC176" i="36" a="1"/>
  <c r="BC176" i="36" s="1"/>
  <c r="BT176" i="36" s="1"/>
  <c r="AG176" i="36" a="1"/>
  <c r="AG176" i="36" s="1"/>
  <c r="AN176" i="36" a="1"/>
  <c r="AN176" i="36" s="1"/>
  <c r="AS176" i="36" a="1"/>
  <c r="AS176" i="36" s="1"/>
  <c r="AP176" i="36" a="1"/>
  <c r="AP176" i="36" s="1"/>
  <c r="BK176" i="36" s="1"/>
  <c r="AZ176" i="36" a="1"/>
  <c r="AZ176" i="36" s="1"/>
  <c r="BQ176" i="36" s="1"/>
  <c r="BD176" i="36" a="1"/>
  <c r="BD176" i="36" s="1"/>
  <c r="AT176" i="36" a="1"/>
  <c r="AT176" i="36" s="1"/>
  <c r="AU176" i="36" a="1"/>
  <c r="AU176" i="36" s="1"/>
  <c r="BB176" i="36" a="1"/>
  <c r="BB176" i="36" s="1"/>
  <c r="BS176" i="36" s="1"/>
  <c r="BA176" i="36" a="1"/>
  <c r="BA176" i="36" s="1"/>
  <c r="BR176" i="36" s="1"/>
  <c r="AW176" i="36" a="1"/>
  <c r="AW176" i="36" s="1"/>
  <c r="AK176" i="36" a="1"/>
  <c r="AK176" i="36" s="1"/>
  <c r="BH176" i="36" s="1"/>
  <c r="AY176" i="36" a="1"/>
  <c r="AY176" i="36" s="1"/>
  <c r="BP176" i="36" s="1"/>
  <c r="AH176" i="36" a="1"/>
  <c r="AH176" i="36" s="1"/>
  <c r="G178" i="36"/>
  <c r="O178" i="36" s="1"/>
  <c r="AA175" i="36"/>
  <c r="T155" i="34"/>
  <c r="R156" i="34" s="1"/>
  <c r="S156" i="34" s="1"/>
  <c r="H130" i="29"/>
  <c r="F130" i="29"/>
  <c r="I130" i="29"/>
  <c r="T130" i="29"/>
  <c r="R131" i="29" s="1"/>
  <c r="S131" i="29" s="1"/>
  <c r="BL177" i="36" l="1"/>
  <c r="BU177" i="36"/>
  <c r="BN177" i="36"/>
  <c r="I155" i="34"/>
  <c r="H155" i="34"/>
  <c r="F155" i="34"/>
  <c r="BM176" i="36"/>
  <c r="BJ176" i="36"/>
  <c r="AX176" i="36" a="1"/>
  <c r="AX176" i="36" s="1"/>
  <c r="BO176" i="36" s="1"/>
  <c r="Q168" i="35"/>
  <c r="BE176" i="36" a="1"/>
  <c r="BE176" i="36" s="1"/>
  <c r="BU176" i="36" s="1"/>
  <c r="P168" i="35"/>
  <c r="BF177" i="36"/>
  <c r="BG177" i="36" s="1"/>
  <c r="H169" i="35"/>
  <c r="E170" i="35" s="1" a="1"/>
  <c r="E170" i="35" s="1"/>
  <c r="F170" i="35" s="1" a="1"/>
  <c r="F170" i="35" s="1"/>
  <c r="Q178" i="36"/>
  <c r="P178" i="36"/>
  <c r="T178" i="36"/>
  <c r="N178" i="36"/>
  <c r="P169" i="35"/>
  <c r="Q169" i="35"/>
  <c r="N169" i="35"/>
  <c r="AQ176" i="36" a="1"/>
  <c r="AQ176" i="36" s="1"/>
  <c r="AV176" i="36" a="1"/>
  <c r="AV176" i="36" s="1"/>
  <c r="BN176" i="36" s="1"/>
  <c r="AL176" i="36" a="1"/>
  <c r="AL176" i="36" s="1"/>
  <c r="BI176" i="36" s="1"/>
  <c r="AR176" i="36" a="1"/>
  <c r="AR176" i="36" s="1"/>
  <c r="H178" i="36"/>
  <c r="E179" i="36" s="1" a="1"/>
  <c r="E179" i="36" s="1"/>
  <c r="F179" i="36" s="1" a="1"/>
  <c r="F179" i="36" s="1"/>
  <c r="AJ176" i="36" a="1"/>
  <c r="AJ176" i="36" s="1"/>
  <c r="BJ177" i="36"/>
  <c r="AI176" i="36" a="1"/>
  <c r="AI176" i="36" s="1"/>
  <c r="BF176" i="36" s="1"/>
  <c r="G156" i="34"/>
  <c r="G131" i="29"/>
  <c r="W177" i="36" l="1"/>
  <c r="V177" i="36" s="1"/>
  <c r="M170" i="35"/>
  <c r="I170" i="35" s="1"/>
  <c r="M179" i="36"/>
  <c r="I179" i="36" s="1"/>
  <c r="BL176" i="36"/>
  <c r="BG176" i="36"/>
  <c r="W176" i="36"/>
  <c r="Z176" i="36"/>
  <c r="X176" i="36" s="1"/>
  <c r="AC178" i="36"/>
  <c r="AD178" i="36" s="1"/>
  <c r="AE178" i="36" s="1"/>
  <c r="AF178" i="36" s="1"/>
  <c r="BD178" i="36" s="1" a="1"/>
  <c r="BD178" i="36" s="1"/>
  <c r="S178" i="36"/>
  <c r="BA178" i="36" a="1"/>
  <c r="BA178" i="36" s="1"/>
  <c r="BR178" i="36" s="1"/>
  <c r="AJ178" i="36" a="1"/>
  <c r="AJ178" i="36" s="1"/>
  <c r="AM178" i="36" a="1"/>
  <c r="AM178" i="36" s="1"/>
  <c r="AW178" i="36" a="1"/>
  <c r="AW178" i="36" s="1"/>
  <c r="AY178" i="36" a="1"/>
  <c r="AY178" i="36" s="1"/>
  <c r="BP178" i="36" s="1"/>
  <c r="AS178" i="36" a="1"/>
  <c r="AS178" i="36" s="1"/>
  <c r="AL178" i="36" a="1"/>
  <c r="AL178" i="36" s="1"/>
  <c r="BI178" i="36" s="1"/>
  <c r="AI178" i="36" a="1"/>
  <c r="AI178" i="36" s="1"/>
  <c r="AT178" i="36" a="1"/>
  <c r="AT178" i="36" s="1"/>
  <c r="BE178" i="36" a="1"/>
  <c r="BE178" i="36" s="1"/>
  <c r="AU178" i="36" a="1"/>
  <c r="AU178" i="36" s="1"/>
  <c r="AR178" i="36" a="1"/>
  <c r="AR178" i="36" s="1"/>
  <c r="BB178" i="36" a="1"/>
  <c r="BB178" i="36" s="1"/>
  <c r="BS178" i="36" s="1"/>
  <c r="AN178" i="36" a="1"/>
  <c r="AN178" i="36" s="1"/>
  <c r="AV178" i="36" a="1"/>
  <c r="AV178" i="36" s="1"/>
  <c r="AH178" i="36" a="1"/>
  <c r="AH178" i="36" s="1"/>
  <c r="AP178" i="36" a="1"/>
  <c r="AP178" i="36" s="1"/>
  <c r="BK178" i="36" s="1"/>
  <c r="AK178" i="36" a="1"/>
  <c r="AK178" i="36" s="1"/>
  <c r="BH178" i="36" s="1"/>
  <c r="AQ178" i="36" a="1"/>
  <c r="AQ178" i="36" s="1"/>
  <c r="BL178" i="36" s="1"/>
  <c r="BC178" i="36" a="1"/>
  <c r="BC178" i="36" s="1"/>
  <c r="BT178" i="36" s="1"/>
  <c r="AG178" i="36" a="1"/>
  <c r="AG178" i="36" s="1"/>
  <c r="BF178" i="36" s="1"/>
  <c r="AZ178" i="36" a="1"/>
  <c r="AZ178" i="36" s="1"/>
  <c r="BQ178" i="36" s="1"/>
  <c r="AO178" i="36" a="1"/>
  <c r="AO178" i="36" s="1"/>
  <c r="AX178" i="36" a="1"/>
  <c r="AX178" i="36" s="1"/>
  <c r="BO178" i="36" s="1"/>
  <c r="G179" i="36"/>
  <c r="O179" i="36" s="1"/>
  <c r="H179" i="36"/>
  <c r="E180" i="36" s="1" a="1"/>
  <c r="E180" i="36" s="1"/>
  <c r="F180" i="36" s="1" a="1"/>
  <c r="F180" i="36" s="1"/>
  <c r="AA177" i="36"/>
  <c r="Y177" i="36"/>
  <c r="AB177" i="36" s="1"/>
  <c r="Z177" i="36"/>
  <c r="X177" i="36" s="1"/>
  <c r="T156" i="34"/>
  <c r="R157" i="34" s="1"/>
  <c r="I156" i="34"/>
  <c r="H156" i="34"/>
  <c r="F156" i="34"/>
  <c r="I131" i="29"/>
  <c r="H131" i="29"/>
  <c r="F131" i="29"/>
  <c r="T131" i="29"/>
  <c r="R132" i="29" s="1"/>
  <c r="S132" i="29" s="1"/>
  <c r="BM178" i="36" l="1"/>
  <c r="BJ178" i="36"/>
  <c r="M180" i="36"/>
  <c r="I180" i="36" s="1"/>
  <c r="BU178" i="36"/>
  <c r="S157" i="34"/>
  <c r="G157" i="34" s="1"/>
  <c r="BG178" i="36"/>
  <c r="W178" i="36"/>
  <c r="Z178" i="36"/>
  <c r="X178" i="36" s="1"/>
  <c r="BN178" i="36"/>
  <c r="G180" i="36"/>
  <c r="O180" i="36" s="1"/>
  <c r="H180" i="36"/>
  <c r="E181" i="36" s="1" a="1"/>
  <c r="E181" i="36" s="1"/>
  <c r="F181" i="36" s="1" a="1"/>
  <c r="F181" i="36" s="1"/>
  <c r="N179" i="36"/>
  <c r="T179" i="36"/>
  <c r="Q179" i="36"/>
  <c r="P179" i="36"/>
  <c r="H170" i="35"/>
  <c r="E171" i="35" s="1" a="1"/>
  <c r="E171" i="35" s="1"/>
  <c r="F171" i="35" s="1" a="1"/>
  <c r="F171" i="35" s="1"/>
  <c r="V176" i="36"/>
  <c r="AA176" i="36"/>
  <c r="Y176" i="36"/>
  <c r="AB176" i="36" s="1"/>
  <c r="G132" i="29"/>
  <c r="T157" i="34" l="1"/>
  <c r="R158" i="34" s="1"/>
  <c r="S158" i="34" s="1"/>
  <c r="H157" i="34"/>
  <c r="I157" i="34"/>
  <c r="F157" i="34"/>
  <c r="M181" i="36"/>
  <c r="I181" i="36" s="1"/>
  <c r="M171" i="35"/>
  <c r="I171" i="35" s="1"/>
  <c r="P180" i="36"/>
  <c r="T180" i="36"/>
  <c r="Q180" i="36"/>
  <c r="N180" i="36"/>
  <c r="G170" i="35"/>
  <c r="O170" i="35" s="1"/>
  <c r="BE179" i="36" a="1"/>
  <c r="BE179" i="36" s="1"/>
  <c r="S179" i="36"/>
  <c r="AC179" i="36"/>
  <c r="AD179" i="36" s="1"/>
  <c r="AE179" i="36" s="1"/>
  <c r="AF179" i="36" s="1"/>
  <c r="AH179" i="36" s="1" a="1"/>
  <c r="AH179" i="36" s="1"/>
  <c r="AV179" i="36" a="1"/>
  <c r="AV179" i="36" s="1"/>
  <c r="AZ179" i="36" a="1"/>
  <c r="AZ179" i="36" s="1"/>
  <c r="BQ179" i="36" s="1"/>
  <c r="BA179" i="36" a="1"/>
  <c r="BA179" i="36" s="1"/>
  <c r="BR179" i="36" s="1"/>
  <c r="BC179" i="36" a="1"/>
  <c r="BC179" i="36" s="1"/>
  <c r="BT179" i="36" s="1"/>
  <c r="AW179" i="36" a="1"/>
  <c r="AW179" i="36" s="1"/>
  <c r="AS179" i="36" a="1"/>
  <c r="AS179" i="36" s="1"/>
  <c r="BD179" i="36" a="1"/>
  <c r="BD179" i="36" s="1"/>
  <c r="AX179" i="36" a="1"/>
  <c r="AX179" i="36" s="1"/>
  <c r="BO179" i="36" s="1"/>
  <c r="AK179" i="36" a="1"/>
  <c r="AK179" i="36" s="1"/>
  <c r="BH179" i="36" s="1"/>
  <c r="AJ179" i="36" a="1"/>
  <c r="AJ179" i="36" s="1"/>
  <c r="AP179" i="36" a="1"/>
  <c r="AP179" i="36" s="1"/>
  <c r="BK179" i="36" s="1"/>
  <c r="AQ179" i="36" a="1"/>
  <c r="AQ179" i="36" s="1"/>
  <c r="AN179" i="36" a="1"/>
  <c r="AN179" i="36" s="1"/>
  <c r="AO179" i="36" a="1"/>
  <c r="AO179" i="36" s="1"/>
  <c r="AM179" i="36" a="1"/>
  <c r="AM179" i="36" s="1"/>
  <c r="AT179" i="36" a="1"/>
  <c r="AT179" i="36" s="1"/>
  <c r="AY179" i="36" a="1"/>
  <c r="AY179" i="36" s="1"/>
  <c r="BP179" i="36" s="1"/>
  <c r="AR179" i="36" a="1"/>
  <c r="AR179" i="36" s="1"/>
  <c r="BL179" i="36" s="1"/>
  <c r="BB179" i="36" a="1"/>
  <c r="BB179" i="36" s="1"/>
  <c r="BS179" i="36" s="1"/>
  <c r="AI179" i="36" a="1"/>
  <c r="AI179" i="36" s="1"/>
  <c r="AL179" i="36" a="1"/>
  <c r="AL179" i="36" s="1"/>
  <c r="BI179" i="36" s="1"/>
  <c r="AG179" i="36" a="1"/>
  <c r="AG179" i="36" s="1"/>
  <c r="AU179" i="36" a="1"/>
  <c r="AU179" i="36" s="1"/>
  <c r="V178" i="36"/>
  <c r="AA178" i="36"/>
  <c r="Y178" i="36"/>
  <c r="AB178" i="36" s="1"/>
  <c r="G158" i="34"/>
  <c r="I132" i="29"/>
  <c r="H132" i="29"/>
  <c r="F132" i="29"/>
  <c r="T132" i="29"/>
  <c r="R133" i="29" s="1"/>
  <c r="S133" i="29" s="1"/>
  <c r="G171" i="35" l="1"/>
  <c r="O171" i="35" s="1"/>
  <c r="BM179" i="36"/>
  <c r="BN179" i="36" s="1"/>
  <c r="BF179" i="36"/>
  <c r="BJ179" i="36"/>
  <c r="BG179" i="36"/>
  <c r="H171" i="35"/>
  <c r="E172" i="35" s="1" a="1"/>
  <c r="E172" i="35" s="1"/>
  <c r="F172" i="35" s="1" a="1"/>
  <c r="F172" i="35" s="1"/>
  <c r="P171" i="35"/>
  <c r="Q171" i="35"/>
  <c r="N171" i="35"/>
  <c r="Q170" i="35"/>
  <c r="P170" i="35"/>
  <c r="N170" i="35"/>
  <c r="BU179" i="36"/>
  <c r="Z179" i="36" s="1"/>
  <c r="X179" i="36" s="1"/>
  <c r="AC180" i="36"/>
  <c r="AD180" i="36" s="1"/>
  <c r="AE180" i="36" s="1"/>
  <c r="AF180" i="36" s="1"/>
  <c r="AM180" i="36" s="1" a="1"/>
  <c r="AM180" i="36" s="1"/>
  <c r="S180" i="36"/>
  <c r="AL180" i="36" a="1"/>
  <c r="AL180" i="36" s="1"/>
  <c r="BI180" i="36" s="1"/>
  <c r="AX180" i="36" a="1"/>
  <c r="AX180" i="36" s="1"/>
  <c r="AN180" i="36" a="1"/>
  <c r="AN180" i="36" s="1"/>
  <c r="AI180" i="36" a="1"/>
  <c r="AI180" i="36" s="1"/>
  <c r="AG180" i="36" a="1"/>
  <c r="AG180" i="36" s="1"/>
  <c r="AW180" i="36" a="1"/>
  <c r="AW180" i="36" s="1"/>
  <c r="AV180" i="36" a="1"/>
  <c r="AV180" i="36" s="1"/>
  <c r="AR180" i="36" a="1"/>
  <c r="AR180" i="36" s="1"/>
  <c r="BA180" i="36" a="1"/>
  <c r="BA180" i="36" s="1"/>
  <c r="BR180" i="36" s="1"/>
  <c r="I158" i="34"/>
  <c r="H158" i="34"/>
  <c r="F158" i="34"/>
  <c r="T158" i="34"/>
  <c r="R159" i="34" s="1"/>
  <c r="S159" i="34" s="1"/>
  <c r="G133" i="29"/>
  <c r="BC180" i="36" l="1" a="1"/>
  <c r="BC180" i="36" s="1"/>
  <c r="BT180" i="36" s="1"/>
  <c r="AT180" i="36" a="1"/>
  <c r="AT180" i="36" s="1"/>
  <c r="AO180" i="36" a="1"/>
  <c r="AO180" i="36" s="1"/>
  <c r="BJ180" i="36" s="1"/>
  <c r="AU180" i="36" a="1"/>
  <c r="AU180" i="36" s="1"/>
  <c r="BE180" i="36" a="1"/>
  <c r="BE180" i="36" s="1"/>
  <c r="AK180" i="36" a="1"/>
  <c r="AK180" i="36" s="1"/>
  <c r="BH180" i="36" s="1"/>
  <c r="AJ180" i="36" a="1"/>
  <c r="AJ180" i="36" s="1"/>
  <c r="AZ180" i="36" a="1"/>
  <c r="AZ180" i="36" s="1"/>
  <c r="BQ180" i="36" s="1"/>
  <c r="BD180" i="36" a="1"/>
  <c r="BD180" i="36" s="1"/>
  <c r="AP180" i="36" a="1"/>
  <c r="AP180" i="36" s="1"/>
  <c r="BK180" i="36" s="1"/>
  <c r="AY180" i="36" a="1"/>
  <c r="AY180" i="36" s="1"/>
  <c r="BP180" i="36" s="1"/>
  <c r="AH180" i="36" a="1"/>
  <c r="AH180" i="36" s="1"/>
  <c r="BF180" i="36" s="1"/>
  <c r="BB180" i="36" a="1"/>
  <c r="BB180" i="36" s="1"/>
  <c r="BS180" i="36" s="1"/>
  <c r="AQ180" i="36" a="1"/>
  <c r="AQ180" i="36" s="1"/>
  <c r="BL180" i="36" s="1"/>
  <c r="AS180" i="36" a="1"/>
  <c r="AS180" i="36" s="1"/>
  <c r="BO180" i="36"/>
  <c r="M172" i="35"/>
  <c r="I172" i="35" s="1"/>
  <c r="G181" i="36"/>
  <c r="O181" i="36" s="1"/>
  <c r="H181" i="36"/>
  <c r="E182" i="36" s="1" a="1"/>
  <c r="E182" i="36" s="1"/>
  <c r="F182" i="36" s="1" a="1"/>
  <c r="F182" i="36" s="1"/>
  <c r="Y179" i="36"/>
  <c r="AA179" i="36"/>
  <c r="W179" i="36"/>
  <c r="G159" i="34"/>
  <c r="I133" i="29"/>
  <c r="H133" i="29"/>
  <c r="F133" i="29"/>
  <c r="T133" i="29"/>
  <c r="R134" i="29" s="1"/>
  <c r="S134" i="29" s="1"/>
  <c r="BM180" i="36" l="1"/>
  <c r="BN180" i="36" s="1"/>
  <c r="BG180" i="36"/>
  <c r="BU180" i="36"/>
  <c r="Z180" i="36"/>
  <c r="X180" i="36" s="1"/>
  <c r="W180" i="36"/>
  <c r="M182" i="36"/>
  <c r="I182" i="36" s="1"/>
  <c r="T181" i="36"/>
  <c r="N181" i="36"/>
  <c r="Q181" i="36"/>
  <c r="P181" i="36"/>
  <c r="V179" i="36"/>
  <c r="AB179" i="36"/>
  <c r="V180" i="36"/>
  <c r="G172" i="35"/>
  <c r="O172" i="35" s="1"/>
  <c r="Y180" i="36"/>
  <c r="AB180" i="36" s="1"/>
  <c r="AA180" i="36"/>
  <c r="H159" i="34"/>
  <c r="I159" i="34"/>
  <c r="F159" i="34"/>
  <c r="T159" i="34"/>
  <c r="R160" i="34" s="1"/>
  <c r="S160" i="34" s="1"/>
  <c r="G134" i="29"/>
  <c r="H182" i="36" l="1"/>
  <c r="E183" i="36" s="1" a="1"/>
  <c r="E183" i="36" s="1"/>
  <c r="F183" i="36" s="1" a="1"/>
  <c r="F183" i="36" s="1"/>
  <c r="M183" i="36" s="1"/>
  <c r="G182" i="36"/>
  <c r="O182" i="36" s="1"/>
  <c r="Q172" i="35"/>
  <c r="N172" i="35"/>
  <c r="P172" i="35"/>
  <c r="H172" i="35"/>
  <c r="E173" i="35" s="1" a="1"/>
  <c r="E173" i="35" s="1"/>
  <c r="F173" i="35" s="1" a="1"/>
  <c r="F173" i="35" s="1"/>
  <c r="S181" i="36"/>
  <c r="AC181" i="36"/>
  <c r="AD181" i="36" s="1"/>
  <c r="AE181" i="36" s="1"/>
  <c r="AF181" i="36" s="1"/>
  <c r="AG181" i="36" s="1" a="1"/>
  <c r="AG181" i="36" s="1"/>
  <c r="AI181" i="36" a="1"/>
  <c r="AI181" i="36" s="1"/>
  <c r="AK181" i="36" a="1"/>
  <c r="AK181" i="36" s="1"/>
  <c r="BH181" i="36" s="1"/>
  <c r="AM181" i="36" a="1"/>
  <c r="AM181" i="36" s="1"/>
  <c r="AL181" i="36" a="1"/>
  <c r="AL181" i="36" s="1"/>
  <c r="BI181" i="36" s="1"/>
  <c r="AX181" i="36" a="1"/>
  <c r="AX181" i="36" s="1"/>
  <c r="AT181" i="36" a="1"/>
  <c r="AT181" i="36" s="1"/>
  <c r="AJ181" i="36" a="1"/>
  <c r="AJ181" i="36" s="1"/>
  <c r="BD181" i="36" a="1"/>
  <c r="BD181" i="36" s="1"/>
  <c r="AY181" i="36" a="1"/>
  <c r="AY181" i="36" s="1"/>
  <c r="BP181" i="36" s="1"/>
  <c r="BE181" i="36" a="1"/>
  <c r="BE181" i="36" s="1"/>
  <c r="AQ181" i="36" a="1"/>
  <c r="AQ181" i="36" s="1"/>
  <c r="AZ181" i="36" a="1"/>
  <c r="AZ181" i="36" s="1"/>
  <c r="BQ181" i="36" s="1"/>
  <c r="AN181" i="36" a="1"/>
  <c r="AN181" i="36" s="1"/>
  <c r="AS181" i="36" a="1"/>
  <c r="AS181" i="36" s="1"/>
  <c r="AO181" i="36" a="1"/>
  <c r="AO181" i="36" s="1"/>
  <c r="BC181" i="36" a="1"/>
  <c r="BC181" i="36" s="1"/>
  <c r="BT181" i="36" s="1"/>
  <c r="AW181" i="36" a="1"/>
  <c r="AW181" i="36" s="1"/>
  <c r="BO181" i="36" s="1"/>
  <c r="BB181" i="36" a="1"/>
  <c r="BB181" i="36" s="1"/>
  <c r="BS181" i="36" s="1"/>
  <c r="AP181" i="36" a="1"/>
  <c r="AP181" i="36" s="1"/>
  <c r="BK181" i="36" s="1"/>
  <c r="AR181" i="36" a="1"/>
  <c r="AR181" i="36" s="1"/>
  <c r="BL181" i="36" s="1"/>
  <c r="AH181" i="36" a="1"/>
  <c r="AH181" i="36" s="1"/>
  <c r="BF181" i="36" s="1"/>
  <c r="AU181" i="36" a="1"/>
  <c r="AU181" i="36" s="1"/>
  <c r="BA181" i="36" a="1"/>
  <c r="BA181" i="36" s="1"/>
  <c r="BR181" i="36" s="1"/>
  <c r="AV181" i="36" a="1"/>
  <c r="AV181" i="36" s="1"/>
  <c r="Q182" i="36"/>
  <c r="N182" i="36"/>
  <c r="T182" i="36"/>
  <c r="P182" i="36"/>
  <c r="G160" i="34"/>
  <c r="I134" i="29"/>
  <c r="H134" i="29"/>
  <c r="F134" i="29"/>
  <c r="T134" i="29"/>
  <c r="R135" i="29" s="1"/>
  <c r="S135" i="29" s="1"/>
  <c r="G183" i="36" l="1"/>
  <c r="O183" i="36" s="1"/>
  <c r="H183" i="36"/>
  <c r="E184" i="36" s="1" a="1"/>
  <c r="E184" i="36" s="1"/>
  <c r="F184" i="36" s="1" a="1"/>
  <c r="F184" i="36" s="1"/>
  <c r="M184" i="36" s="1"/>
  <c r="I183" i="36"/>
  <c r="BJ181" i="36"/>
  <c r="BM181" i="36"/>
  <c r="BN181" i="36" s="1"/>
  <c r="M173" i="35"/>
  <c r="I173" i="35" s="1"/>
  <c r="BU181" i="36"/>
  <c r="W181" i="36" s="1"/>
  <c r="AZ182" i="36" a="1"/>
  <c r="AZ182" i="36" s="1"/>
  <c r="BQ182" i="36" s="1"/>
  <c r="BE182" i="36" a="1"/>
  <c r="BE182" i="36" s="1"/>
  <c r="AC182" i="36"/>
  <c r="AD182" i="36" s="1"/>
  <c r="AE182" i="36" s="1"/>
  <c r="AF182" i="36" s="1"/>
  <c r="AU182" i="36" s="1" a="1"/>
  <c r="AU182" i="36" s="1"/>
  <c r="AN182" i="36" a="1"/>
  <c r="AN182" i="36" s="1"/>
  <c r="S182" i="36"/>
  <c r="AO182" i="36" a="1"/>
  <c r="AO182" i="36" s="1"/>
  <c r="BB182" i="36" a="1"/>
  <c r="BB182" i="36" s="1"/>
  <c r="BS182" i="36" s="1"/>
  <c r="AS182" i="36" a="1"/>
  <c r="AS182" i="36" s="1"/>
  <c r="AY182" i="36" a="1"/>
  <c r="AY182" i="36" s="1"/>
  <c r="BP182" i="36" s="1"/>
  <c r="AT182" i="36" a="1"/>
  <c r="AT182" i="36" s="1"/>
  <c r="AJ182" i="36" a="1"/>
  <c r="AJ182" i="36" s="1"/>
  <c r="AV182" i="36" a="1"/>
  <c r="AV182" i="36" s="1"/>
  <c r="AI182" i="36" a="1"/>
  <c r="AI182" i="36" s="1"/>
  <c r="AR182" i="36" a="1"/>
  <c r="AR182" i="36" s="1"/>
  <c r="BA182" i="36" a="1"/>
  <c r="BA182" i="36" s="1"/>
  <c r="BR182" i="36" s="1"/>
  <c r="AH182" i="36" a="1"/>
  <c r="AH182" i="36" s="1"/>
  <c r="AP182" i="36" a="1"/>
  <c r="AP182" i="36" s="1"/>
  <c r="BK182" i="36" s="1"/>
  <c r="AX182" i="36" a="1"/>
  <c r="AX182" i="36" s="1"/>
  <c r="AG182" i="36" a="1"/>
  <c r="AG182" i="36" s="1"/>
  <c r="BF182" i="36" s="1"/>
  <c r="BC182" i="36" a="1"/>
  <c r="BC182" i="36" s="1"/>
  <c r="BT182" i="36" s="1"/>
  <c r="BD182" i="36" a="1"/>
  <c r="BD182" i="36" s="1"/>
  <c r="AL182" i="36" a="1"/>
  <c r="AL182" i="36" s="1"/>
  <c r="BI182" i="36" s="1"/>
  <c r="AK182" i="36" a="1"/>
  <c r="AK182" i="36" s="1"/>
  <c r="BH182" i="36" s="1"/>
  <c r="AM182" i="36" a="1"/>
  <c r="AM182" i="36" s="1"/>
  <c r="BJ182" i="36" s="1"/>
  <c r="AQ182" i="36" a="1"/>
  <c r="AQ182" i="36" s="1"/>
  <c r="BL182" i="36" s="1"/>
  <c r="AW182" i="36" a="1"/>
  <c r="AW182" i="36" s="1"/>
  <c r="T183" i="36"/>
  <c r="P183" i="36"/>
  <c r="N183" i="36"/>
  <c r="Q183" i="36"/>
  <c r="Z181" i="36"/>
  <c r="X181" i="36" s="1"/>
  <c r="BG181" i="36"/>
  <c r="F160" i="34"/>
  <c r="H160" i="34"/>
  <c r="I160" i="34"/>
  <c r="T160" i="34"/>
  <c r="R161" i="34" s="1"/>
  <c r="S161" i="34" s="1"/>
  <c r="G135" i="29"/>
  <c r="G184" i="36" l="1"/>
  <c r="O184" i="36" s="1"/>
  <c r="H184" i="36"/>
  <c r="E185" i="36" s="1" a="1"/>
  <c r="E185" i="36" s="1"/>
  <c r="F185" i="36" s="1" a="1"/>
  <c r="F185" i="36" s="1"/>
  <c r="M185" i="36" s="1"/>
  <c r="I185" i="36" s="1"/>
  <c r="I184" i="36"/>
  <c r="BU182" i="36"/>
  <c r="BO182" i="36"/>
  <c r="BM182" i="36"/>
  <c r="BN182" i="36" s="1"/>
  <c r="BG182" i="36"/>
  <c r="AA181" i="36"/>
  <c r="Y181" i="36"/>
  <c r="S183" i="36"/>
  <c r="AC183" i="36"/>
  <c r="AD183" i="36" s="1"/>
  <c r="AE183" i="36" s="1"/>
  <c r="AF183" i="36" s="1"/>
  <c r="BB183" i="36" s="1" a="1"/>
  <c r="BB183" i="36" s="1"/>
  <c r="BS183" i="36" s="1"/>
  <c r="AJ183" i="36" a="1"/>
  <c r="AJ183" i="36" s="1"/>
  <c r="AH183" i="36" a="1"/>
  <c r="AH183" i="36" s="1"/>
  <c r="AV183" i="36" a="1"/>
  <c r="AV183" i="36" s="1"/>
  <c r="AG183" i="36" a="1"/>
  <c r="AG183" i="36" s="1"/>
  <c r="AK183" i="36" a="1"/>
  <c r="AK183" i="36" s="1"/>
  <c r="BH183" i="36" s="1"/>
  <c r="BC183" i="36" a="1"/>
  <c r="BC183" i="36" s="1"/>
  <c r="BT183" i="36" s="1"/>
  <c r="AI183" i="36" a="1"/>
  <c r="AI183" i="36" s="1"/>
  <c r="AL183" i="36" a="1"/>
  <c r="AL183" i="36" s="1"/>
  <c r="BI183" i="36" s="1"/>
  <c r="AR183" i="36" a="1"/>
  <c r="AR183" i="36" s="1"/>
  <c r="AW183" i="36" a="1"/>
  <c r="AW183" i="36" s="1"/>
  <c r="BA183" i="36" a="1"/>
  <c r="BA183" i="36" s="1"/>
  <c r="BR183" i="36" s="1"/>
  <c r="AU183" i="36" a="1"/>
  <c r="AU183" i="36" s="1"/>
  <c r="BD183" i="36" a="1"/>
  <c r="BD183" i="36" s="1"/>
  <c r="AO183" i="36" a="1"/>
  <c r="AO183" i="36" s="1"/>
  <c r="BE183" i="36" a="1"/>
  <c r="BE183" i="36" s="1"/>
  <c r="AP183" i="36" a="1"/>
  <c r="AP183" i="36" s="1"/>
  <c r="BK183" i="36" s="1"/>
  <c r="AS183" i="36" a="1"/>
  <c r="AS183" i="36" s="1"/>
  <c r="AN183" i="36" a="1"/>
  <c r="AN183" i="36" s="1"/>
  <c r="AY183" i="36" a="1"/>
  <c r="AY183" i="36" s="1"/>
  <c r="BP183" i="36" s="1"/>
  <c r="AT183" i="36" a="1"/>
  <c r="AT183" i="36" s="1"/>
  <c r="AM183" i="36" a="1"/>
  <c r="AM183" i="36" s="1"/>
  <c r="AQ183" i="36" a="1"/>
  <c r="AQ183" i="36" s="1"/>
  <c r="BL183" i="36" s="1"/>
  <c r="AZ183" i="36" a="1"/>
  <c r="AZ183" i="36" s="1"/>
  <c r="BQ183" i="36" s="1"/>
  <c r="AX183" i="36" a="1"/>
  <c r="AX183" i="36" s="1"/>
  <c r="BO183" i="36" s="1"/>
  <c r="N184" i="36"/>
  <c r="T184" i="36"/>
  <c r="Q184" i="36"/>
  <c r="P184" i="36"/>
  <c r="G173" i="35"/>
  <c r="O173" i="35" s="1"/>
  <c r="H173" i="35"/>
  <c r="E174" i="35" s="1" a="1"/>
  <c r="E174" i="35" s="1"/>
  <c r="F174" i="35" s="1" a="1"/>
  <c r="F174" i="35" s="1"/>
  <c r="V181" i="36"/>
  <c r="AB181" i="36"/>
  <c r="G161" i="34"/>
  <c r="I135" i="29"/>
  <c r="F135" i="29"/>
  <c r="H135" i="29"/>
  <c r="T135" i="29"/>
  <c r="R136" i="29" s="1"/>
  <c r="S136" i="29" s="1"/>
  <c r="W182" i="36" l="1"/>
  <c r="V182" i="36" s="1"/>
  <c r="Z182" i="36"/>
  <c r="X182" i="36" s="1"/>
  <c r="BF183" i="36"/>
  <c r="BJ183" i="36"/>
  <c r="BM183" i="36"/>
  <c r="BN183" i="36" s="1"/>
  <c r="BU183" i="36"/>
  <c r="Z183" i="36" s="1"/>
  <c r="X183" i="36" s="1"/>
  <c r="M174" i="35"/>
  <c r="I174" i="35" s="1"/>
  <c r="BG183" i="36"/>
  <c r="Q173" i="35"/>
  <c r="N173" i="35"/>
  <c r="P173" i="35"/>
  <c r="AC184" i="36"/>
  <c r="AD184" i="36" s="1"/>
  <c r="AE184" i="36" s="1"/>
  <c r="AF184" i="36" s="1"/>
  <c r="AR184" i="36" s="1" a="1"/>
  <c r="AR184" i="36" s="1"/>
  <c r="S184" i="36"/>
  <c r="AK184" i="36" a="1"/>
  <c r="AK184" i="36" s="1"/>
  <c r="BH184" i="36" s="1"/>
  <c r="AU184" i="36" a="1"/>
  <c r="AU184" i="36" s="1"/>
  <c r="AH184" i="36" a="1"/>
  <c r="AH184" i="36" s="1"/>
  <c r="AG184" i="36" a="1"/>
  <c r="AG184" i="36" s="1"/>
  <c r="AW184" i="36" a="1"/>
  <c r="AW184" i="36" s="1"/>
  <c r="AY184" i="36" a="1"/>
  <c r="AY184" i="36" s="1"/>
  <c r="BP184" i="36" s="1"/>
  <c r="AQ184" i="36" a="1"/>
  <c r="AQ184" i="36" s="1"/>
  <c r="AT184" i="36" a="1"/>
  <c r="AT184" i="36" s="1"/>
  <c r="AJ184" i="36" a="1"/>
  <c r="AJ184" i="36" s="1"/>
  <c r="G185" i="36"/>
  <c r="O185" i="36" s="1"/>
  <c r="H174" i="35"/>
  <c r="E175" i="35" s="1" a="1"/>
  <c r="E175" i="35" s="1"/>
  <c r="F175" i="35" s="1" a="1"/>
  <c r="F175" i="35" s="1"/>
  <c r="Y182" i="36"/>
  <c r="AB182" i="36" s="1"/>
  <c r="AA182" i="36"/>
  <c r="I161" i="34"/>
  <c r="F161" i="34"/>
  <c r="H161" i="34"/>
  <c r="T161" i="34"/>
  <c r="R162" i="34" s="1"/>
  <c r="S162" i="34" s="1"/>
  <c r="G136" i="29"/>
  <c r="AP184" i="36" l="1" a="1"/>
  <c r="AP184" i="36" s="1"/>
  <c r="BK184" i="36" s="1"/>
  <c r="AN184" i="36" a="1"/>
  <c r="AN184" i="36" s="1"/>
  <c r="BE184" i="36" a="1"/>
  <c r="BE184" i="36" s="1"/>
  <c r="AZ184" i="36" a="1"/>
  <c r="AZ184" i="36" s="1"/>
  <c r="BQ184" i="36" s="1"/>
  <c r="BB184" i="36" a="1"/>
  <c r="BB184" i="36" s="1"/>
  <c r="BS184" i="36" s="1"/>
  <c r="BC184" i="36" a="1"/>
  <c r="BC184" i="36" s="1"/>
  <c r="BT184" i="36" s="1"/>
  <c r="BD184" i="36" a="1"/>
  <c r="BD184" i="36" s="1"/>
  <c r="AS184" i="36" a="1"/>
  <c r="AS184" i="36" s="1"/>
  <c r="BM184" i="36" s="1"/>
  <c r="BN184" i="36" s="1"/>
  <c r="AX184" i="36" a="1"/>
  <c r="AX184" i="36" s="1"/>
  <c r="BO184" i="36" s="1"/>
  <c r="AO184" i="36" a="1"/>
  <c r="AO184" i="36" s="1"/>
  <c r="BA184" i="36" a="1"/>
  <c r="BA184" i="36" s="1"/>
  <c r="BR184" i="36" s="1"/>
  <c r="AI184" i="36" a="1"/>
  <c r="AI184" i="36" s="1"/>
  <c r="BF184" i="36" s="1"/>
  <c r="BG184" i="36" s="1"/>
  <c r="AL184" i="36" a="1"/>
  <c r="AL184" i="36" s="1"/>
  <c r="BI184" i="36" s="1"/>
  <c r="BL184" i="36"/>
  <c r="AV184" i="36" a="1"/>
  <c r="AV184" i="36" s="1"/>
  <c r="AM184" i="36" a="1"/>
  <c r="AM184" i="36" s="1"/>
  <c r="BJ184" i="36" s="1"/>
  <c r="W183" i="36"/>
  <c r="V183" i="36" s="1"/>
  <c r="M175" i="35"/>
  <c r="I175" i="35" s="1"/>
  <c r="G174" i="35"/>
  <c r="O174" i="35" s="1"/>
  <c r="P185" i="36"/>
  <c r="T185" i="36"/>
  <c r="N185" i="36"/>
  <c r="Q185" i="36"/>
  <c r="H185" i="36"/>
  <c r="E186" i="36" s="1" a="1"/>
  <c r="E186" i="36" s="1"/>
  <c r="F186" i="36" s="1" a="1"/>
  <c r="F186" i="36" s="1"/>
  <c r="Y183" i="36"/>
  <c r="AA183" i="36"/>
  <c r="G162" i="34"/>
  <c r="I136" i="29"/>
  <c r="H136" i="29"/>
  <c r="F136" i="29"/>
  <c r="T136" i="29"/>
  <c r="R137" i="29" s="1"/>
  <c r="S137" i="29" s="1"/>
  <c r="BU184" i="36" l="1"/>
  <c r="AB183" i="36"/>
  <c r="Z184" i="36"/>
  <c r="X184" i="36" s="1"/>
  <c r="H175" i="35"/>
  <c r="E176" i="35" s="1" a="1"/>
  <c r="E176" i="35" s="1"/>
  <c r="F176" i="35" s="1" a="1"/>
  <c r="F176" i="35" s="1"/>
  <c r="M176" i="35" s="1"/>
  <c r="I176" i="35" s="1"/>
  <c r="M186" i="36"/>
  <c r="I186" i="36" s="1"/>
  <c r="S185" i="36"/>
  <c r="AY185" i="36" a="1"/>
  <c r="AY185" i="36" s="1"/>
  <c r="BP185" i="36" s="1"/>
  <c r="AU185" i="36" a="1"/>
  <c r="AU185" i="36" s="1"/>
  <c r="AC185" i="36"/>
  <c r="AD185" i="36" s="1"/>
  <c r="AE185" i="36" s="1"/>
  <c r="AF185" i="36" s="1"/>
  <c r="BA185" i="36" s="1" a="1"/>
  <c r="BA185" i="36" s="1"/>
  <c r="BR185" i="36" s="1"/>
  <c r="BD185" i="36" a="1"/>
  <c r="BD185" i="36" s="1"/>
  <c r="AT185" i="36" a="1"/>
  <c r="AT185" i="36" s="1"/>
  <c r="AQ185" i="36" a="1"/>
  <c r="AQ185" i="36" s="1"/>
  <c r="BC185" i="36" a="1"/>
  <c r="BC185" i="36" s="1"/>
  <c r="BT185" i="36" s="1"/>
  <c r="AO185" i="36" a="1"/>
  <c r="AO185" i="36" s="1"/>
  <c r="AM185" i="36" a="1"/>
  <c r="AM185" i="36" s="1"/>
  <c r="BE185" i="36" a="1"/>
  <c r="BE185" i="36" s="1"/>
  <c r="AZ185" i="36" a="1"/>
  <c r="AZ185" i="36" s="1"/>
  <c r="BQ185" i="36" s="1"/>
  <c r="AH185" i="36" a="1"/>
  <c r="AH185" i="36" s="1"/>
  <c r="AX185" i="36" a="1"/>
  <c r="AX185" i="36" s="1"/>
  <c r="AP185" i="36" a="1"/>
  <c r="AP185" i="36" s="1"/>
  <c r="BK185" i="36" s="1"/>
  <c r="AV185" i="36" a="1"/>
  <c r="AV185" i="36" s="1"/>
  <c r="AW185" i="36" a="1"/>
  <c r="AW185" i="36" s="1"/>
  <c r="AI185" i="36" a="1"/>
  <c r="AI185" i="36" s="1"/>
  <c r="AN185" i="36" a="1"/>
  <c r="AN185" i="36" s="1"/>
  <c r="BB185" i="36" a="1"/>
  <c r="BB185" i="36" s="1"/>
  <c r="BS185" i="36" s="1"/>
  <c r="AJ185" i="36" a="1"/>
  <c r="AJ185" i="36" s="1"/>
  <c r="AL185" i="36" a="1"/>
  <c r="AL185" i="36" s="1"/>
  <c r="BI185" i="36" s="1"/>
  <c r="AK185" i="36" a="1"/>
  <c r="AK185" i="36" s="1"/>
  <c r="BH185" i="36" s="1"/>
  <c r="AS185" i="36" a="1"/>
  <c r="AS185" i="36" s="1"/>
  <c r="BM185" i="36" s="1"/>
  <c r="BN185" i="36" s="1"/>
  <c r="AR185" i="36" a="1"/>
  <c r="AR185" i="36" s="1"/>
  <c r="BL185" i="36" s="1"/>
  <c r="AG185" i="36" a="1"/>
  <c r="AG185" i="36" s="1"/>
  <c r="G175" i="35"/>
  <c r="O175" i="35" s="1"/>
  <c r="W184" i="36"/>
  <c r="Q174" i="35"/>
  <c r="P174" i="35"/>
  <c r="N174" i="35"/>
  <c r="AA184" i="36"/>
  <c r="Y184" i="36"/>
  <c r="F162" i="34"/>
  <c r="I162" i="34"/>
  <c r="H162" i="34"/>
  <c r="T162" i="34"/>
  <c r="R163" i="34" s="1"/>
  <c r="S163" i="34" s="1"/>
  <c r="G137" i="29"/>
  <c r="BO185" i="36" l="1"/>
  <c r="G176" i="35"/>
  <c r="O176" i="35" s="1"/>
  <c r="BF185" i="36"/>
  <c r="BG185" i="36" s="1"/>
  <c r="BJ185" i="36"/>
  <c r="H176" i="35"/>
  <c r="E177" i="35" s="1" a="1"/>
  <c r="E177" i="35" s="1"/>
  <c r="F177" i="35" s="1" a="1"/>
  <c r="F177" i="35" s="1"/>
  <c r="V184" i="36"/>
  <c r="AB184" i="36"/>
  <c r="BU185" i="36"/>
  <c r="Z185" i="36" s="1"/>
  <c r="X185" i="36" s="1"/>
  <c r="Q175" i="35"/>
  <c r="N175" i="35"/>
  <c r="P175" i="35"/>
  <c r="P176" i="35"/>
  <c r="N176" i="35"/>
  <c r="Q176" i="35"/>
  <c r="G163" i="34"/>
  <c r="T137" i="29"/>
  <c r="R138" i="29" s="1"/>
  <c r="F137" i="29"/>
  <c r="I137" i="29"/>
  <c r="H137" i="29"/>
  <c r="M177" i="35" l="1"/>
  <c r="I177" i="35" s="1"/>
  <c r="S138" i="29"/>
  <c r="G138" i="29" s="1"/>
  <c r="W185" i="36"/>
  <c r="V185" i="36" s="1"/>
  <c r="H177" i="35"/>
  <c r="E178" i="35" s="1" a="1"/>
  <c r="E178" i="35" s="1"/>
  <c r="F178" i="35" s="1" a="1"/>
  <c r="F178" i="35" s="1"/>
  <c r="G186" i="36"/>
  <c r="O186" i="36" s="1"/>
  <c r="H186" i="36"/>
  <c r="E187" i="36" s="1" a="1"/>
  <c r="E187" i="36" s="1"/>
  <c r="F187" i="36" s="1" a="1"/>
  <c r="F187" i="36" s="1"/>
  <c r="G177" i="35"/>
  <c r="O177" i="35" s="1"/>
  <c r="AA185" i="36"/>
  <c r="Y185" i="36"/>
  <c r="AB185" i="36" s="1"/>
  <c r="I163" i="34"/>
  <c r="H163" i="34"/>
  <c r="F163" i="34"/>
  <c r="T163" i="34"/>
  <c r="R164" i="34" s="1"/>
  <c r="S164" i="34" s="1"/>
  <c r="T138" i="29"/>
  <c r="R139" i="29" s="1"/>
  <c r="I138" i="29" l="1"/>
  <c r="F138" i="29"/>
  <c r="H138" i="29"/>
  <c r="M187" i="36"/>
  <c r="I187" i="36" s="1"/>
  <c r="S139" i="29"/>
  <c r="T139" i="29" s="1"/>
  <c r="R140" i="29" s="1"/>
  <c r="M178" i="35"/>
  <c r="G178" i="35" s="1"/>
  <c r="O178" i="35" s="1"/>
  <c r="P177" i="35"/>
  <c r="N177" i="35"/>
  <c r="Q177" i="35"/>
  <c r="G187" i="36"/>
  <c r="O187" i="36" s="1"/>
  <c r="T186" i="36"/>
  <c r="P186" i="36"/>
  <c r="N186" i="36"/>
  <c r="Q186" i="36"/>
  <c r="G164" i="34"/>
  <c r="S140" i="29" l="1"/>
  <c r="G140" i="29" s="1"/>
  <c r="G139" i="29"/>
  <c r="I178" i="35"/>
  <c r="N178" i="35"/>
  <c r="Q178" i="35"/>
  <c r="P178" i="35"/>
  <c r="P187" i="36"/>
  <c r="Q187" i="36"/>
  <c r="T187" i="36"/>
  <c r="N187" i="36"/>
  <c r="H187" i="36"/>
  <c r="E188" i="36" s="1" a="1"/>
  <c r="E188" i="36" s="1"/>
  <c r="F188" i="36" s="1" a="1"/>
  <c r="F188" i="36" s="1"/>
  <c r="H178" i="35"/>
  <c r="E179" i="35" s="1" a="1"/>
  <c r="E179" i="35" s="1"/>
  <c r="F179" i="35" s="1" a="1"/>
  <c r="F179" i="35" s="1"/>
  <c r="AM186" i="36" a="1"/>
  <c r="AM186" i="36" s="1"/>
  <c r="AC186" i="36"/>
  <c r="AD186" i="36" s="1"/>
  <c r="AE186" i="36" s="1"/>
  <c r="AF186" i="36" s="1"/>
  <c r="AK186" i="36" s="1" a="1"/>
  <c r="AK186" i="36" s="1"/>
  <c r="BH186" i="36" s="1"/>
  <c r="BC186" i="36" a="1"/>
  <c r="BC186" i="36" s="1"/>
  <c r="BT186" i="36" s="1"/>
  <c r="AR186" i="36" a="1"/>
  <c r="AR186" i="36" s="1"/>
  <c r="AY186" i="36" a="1"/>
  <c r="AY186" i="36" s="1"/>
  <c r="BP186" i="36" s="1"/>
  <c r="AP186" i="36" a="1"/>
  <c r="AP186" i="36" s="1"/>
  <c r="BK186" i="36" s="1"/>
  <c r="AN186" i="36" a="1"/>
  <c r="AN186" i="36" s="1"/>
  <c r="AQ186" i="36" a="1"/>
  <c r="AQ186" i="36" s="1"/>
  <c r="S186" i="36"/>
  <c r="AS186" i="36" a="1"/>
  <c r="AS186" i="36" s="1"/>
  <c r="BE186" i="36" a="1"/>
  <c r="BE186" i="36" s="1"/>
  <c r="AI186" i="36" a="1"/>
  <c r="AI186" i="36" s="1"/>
  <c r="AZ186" i="36" a="1"/>
  <c r="AZ186" i="36" s="1"/>
  <c r="BQ186" i="36" s="1"/>
  <c r="AL186" i="36" a="1"/>
  <c r="AL186" i="36" s="1"/>
  <c r="BI186" i="36" s="1"/>
  <c r="AX186" i="36" a="1"/>
  <c r="AX186" i="36" s="1"/>
  <c r="BA186" i="36" a="1"/>
  <c r="BA186" i="36" s="1"/>
  <c r="BR186" i="36" s="1"/>
  <c r="AU186" i="36" a="1"/>
  <c r="AU186" i="36" s="1"/>
  <c r="AH186" i="36" a="1"/>
  <c r="AH186" i="36" s="1"/>
  <c r="BD186" i="36" a="1"/>
  <c r="BD186" i="36" s="1"/>
  <c r="BU186" i="36" s="1"/>
  <c r="AW186" i="36" a="1"/>
  <c r="AW186" i="36" s="1"/>
  <c r="AO186" i="36" a="1"/>
  <c r="AO186" i="36" s="1"/>
  <c r="BJ186" i="36" s="1"/>
  <c r="AT186" i="36" a="1"/>
  <c r="AT186" i="36" s="1"/>
  <c r="BB186" i="36" a="1"/>
  <c r="BB186" i="36" s="1"/>
  <c r="BS186" i="36" s="1"/>
  <c r="AJ186" i="36" a="1"/>
  <c r="AJ186" i="36" s="1"/>
  <c r="AV186" i="36" a="1"/>
  <c r="AV186" i="36" s="1"/>
  <c r="AG186" i="36" a="1"/>
  <c r="AG186" i="36" s="1"/>
  <c r="I164" i="34"/>
  <c r="H164" i="34"/>
  <c r="F164" i="34"/>
  <c r="T164" i="34"/>
  <c r="R165" i="34" s="1"/>
  <c r="S165" i="34" s="1"/>
  <c r="T140" i="29"/>
  <c r="R141" i="29" s="1"/>
  <c r="BL186" i="36" l="1"/>
  <c r="BF186" i="36"/>
  <c r="H140" i="29"/>
  <c r="F140" i="29"/>
  <c r="I140" i="29"/>
  <c r="M179" i="35"/>
  <c r="I179" i="35" s="1"/>
  <c r="BO186" i="36"/>
  <c r="M188" i="36"/>
  <c r="I188" i="36" s="1"/>
  <c r="S141" i="29"/>
  <c r="G141" i="29" s="1"/>
  <c r="BM186" i="36"/>
  <c r="BN186" i="36" s="1"/>
  <c r="I139" i="29"/>
  <c r="H139" i="29"/>
  <c r="F139" i="29"/>
  <c r="W186" i="36"/>
  <c r="V186" i="36" s="1"/>
  <c r="BG186" i="36"/>
  <c r="AQ187" i="36" a="1"/>
  <c r="AQ187" i="36" s="1"/>
  <c r="AY187" i="36" a="1"/>
  <c r="AY187" i="36" s="1"/>
  <c r="BP187" i="36" s="1"/>
  <c r="AH187" i="36" a="1"/>
  <c r="AH187" i="36" s="1"/>
  <c r="AZ187" i="36" a="1"/>
  <c r="AZ187" i="36" s="1"/>
  <c r="BQ187" i="36" s="1"/>
  <c r="AV187" i="36" a="1"/>
  <c r="AV187" i="36" s="1"/>
  <c r="AT187" i="36" a="1"/>
  <c r="AT187" i="36" s="1"/>
  <c r="AL187" i="36" a="1"/>
  <c r="AL187" i="36" s="1"/>
  <c r="BI187" i="36" s="1"/>
  <c r="AM187" i="36" a="1"/>
  <c r="AM187" i="36" s="1"/>
  <c r="AW187" i="36" a="1"/>
  <c r="AW187" i="36" s="1"/>
  <c r="AC187" i="36"/>
  <c r="AD187" i="36" s="1"/>
  <c r="AE187" i="36" s="1"/>
  <c r="AF187" i="36" s="1"/>
  <c r="AO187" i="36" s="1" a="1"/>
  <c r="AO187" i="36" s="1"/>
  <c r="AS187" i="36" a="1"/>
  <c r="AS187" i="36" s="1"/>
  <c r="S187" i="36"/>
  <c r="AK187" i="36" a="1"/>
  <c r="AK187" i="36" s="1"/>
  <c r="BH187" i="36" s="1"/>
  <c r="BA187" i="36" a="1"/>
  <c r="BA187" i="36" s="1"/>
  <c r="BR187" i="36" s="1"/>
  <c r="AJ187" i="36" a="1"/>
  <c r="AJ187" i="36" s="1"/>
  <c r="AI187" i="36" a="1"/>
  <c r="AI187" i="36" s="1"/>
  <c r="AX187" i="36" a="1"/>
  <c r="AX187" i="36" s="1"/>
  <c r="AN187" i="36" a="1"/>
  <c r="AN187" i="36" s="1"/>
  <c r="BD187" i="36" a="1"/>
  <c r="BD187" i="36" s="1"/>
  <c r="AP187" i="36" a="1"/>
  <c r="AP187" i="36" s="1"/>
  <c r="BK187" i="36" s="1"/>
  <c r="BE187" i="36" a="1"/>
  <c r="BE187" i="36" s="1"/>
  <c r="AR187" i="36" a="1"/>
  <c r="AR187" i="36" s="1"/>
  <c r="BB187" i="36" a="1"/>
  <c r="BB187" i="36" s="1"/>
  <c r="BS187" i="36" s="1"/>
  <c r="AU187" i="36" a="1"/>
  <c r="AU187" i="36" s="1"/>
  <c r="BM187" i="36" s="1"/>
  <c r="BN187" i="36" s="1"/>
  <c r="BC187" i="36" a="1"/>
  <c r="BC187" i="36" s="1"/>
  <c r="BT187" i="36" s="1"/>
  <c r="AG187" i="36" a="1"/>
  <c r="AG187" i="36" s="1"/>
  <c r="G165" i="34"/>
  <c r="T141" i="29" l="1"/>
  <c r="R142" i="29" s="1"/>
  <c r="BU187" i="36"/>
  <c r="I141" i="29"/>
  <c r="H141" i="29"/>
  <c r="F141" i="29"/>
  <c r="BO187" i="36"/>
  <c r="S142" i="29"/>
  <c r="G142" i="29" s="1"/>
  <c r="BJ187" i="36"/>
  <c r="BL187" i="36"/>
  <c r="Z186" i="36"/>
  <c r="X186" i="36" s="1"/>
  <c r="H188" i="36"/>
  <c r="E189" i="36" s="1" a="1"/>
  <c r="E189" i="36" s="1"/>
  <c r="F189" i="36" s="1" a="1"/>
  <c r="F189" i="36" s="1"/>
  <c r="G188" i="36"/>
  <c r="O188" i="36" s="1"/>
  <c r="BF187" i="36"/>
  <c r="G179" i="35"/>
  <c r="O179" i="35" s="1"/>
  <c r="AA186" i="36"/>
  <c r="Y186" i="36"/>
  <c r="AB186" i="36" s="1"/>
  <c r="F165" i="34"/>
  <c r="I165" i="34"/>
  <c r="H165" i="34"/>
  <c r="T165" i="34"/>
  <c r="R166" i="34" s="1"/>
  <c r="S166" i="34" s="1"/>
  <c r="T142" i="29" l="1"/>
  <c r="R143" i="29" s="1"/>
  <c r="S143" i="29" s="1"/>
  <c r="F142" i="29"/>
  <c r="H142" i="29"/>
  <c r="I142" i="29"/>
  <c r="M189" i="36"/>
  <c r="I189" i="36" s="1"/>
  <c r="P179" i="35"/>
  <c r="Q179" i="35"/>
  <c r="N179" i="35"/>
  <c r="H179" i="35"/>
  <c r="E180" i="35" s="1" a="1"/>
  <c r="E180" i="35" s="1"/>
  <c r="F180" i="35" s="1" a="1"/>
  <c r="F180" i="35" s="1"/>
  <c r="W187" i="36"/>
  <c r="V187" i="36" s="1"/>
  <c r="Z187" i="36"/>
  <c r="X187" i="36" s="1"/>
  <c r="BG187" i="36"/>
  <c r="P188" i="36"/>
  <c r="Q188" i="36"/>
  <c r="T188" i="36"/>
  <c r="N188" i="36"/>
  <c r="G166" i="34"/>
  <c r="G143" i="29"/>
  <c r="M180" i="35" l="1"/>
  <c r="I180" i="35" s="1"/>
  <c r="H189" i="36"/>
  <c r="E190" i="36" s="1" a="1"/>
  <c r="E190" i="36" s="1"/>
  <c r="F190" i="36" s="1" a="1"/>
  <c r="F190" i="36" s="1"/>
  <c r="G189" i="36"/>
  <c r="O189" i="36" s="1"/>
  <c r="AL188" i="36" a="1"/>
  <c r="AL188" i="36" s="1"/>
  <c r="BI188" i="36" s="1"/>
  <c r="AC188" i="36"/>
  <c r="AD188" i="36" s="1"/>
  <c r="AE188" i="36" s="1"/>
  <c r="AF188" i="36" s="1"/>
  <c r="BB188" i="36" s="1" a="1"/>
  <c r="BB188" i="36" s="1"/>
  <c r="BS188" i="36" s="1"/>
  <c r="S188" i="36"/>
  <c r="BC188" i="36" a="1"/>
  <c r="BC188" i="36" s="1"/>
  <c r="BT188" i="36" s="1"/>
  <c r="AP188" i="36" a="1"/>
  <c r="AP188" i="36" s="1"/>
  <c r="BK188" i="36" s="1"/>
  <c r="AU188" i="36" a="1"/>
  <c r="AU188" i="36" s="1"/>
  <c r="AO188" i="36" a="1"/>
  <c r="AO188" i="36" s="1"/>
  <c r="AS188" i="36" a="1"/>
  <c r="AS188" i="36" s="1"/>
  <c r="AM188" i="36" a="1"/>
  <c r="AM188" i="36" s="1"/>
  <c r="AK188" i="36" a="1"/>
  <c r="AK188" i="36" s="1"/>
  <c r="BH188" i="36" s="1"/>
  <c r="AI188" i="36" a="1"/>
  <c r="AI188" i="36" s="1"/>
  <c r="AX188" i="36" a="1"/>
  <c r="AX188" i="36" s="1"/>
  <c r="AQ188" i="36" a="1"/>
  <c r="AQ188" i="36" s="1"/>
  <c r="AW188" i="36" a="1"/>
  <c r="AW188" i="36" s="1"/>
  <c r="BE188" i="36" a="1"/>
  <c r="BE188" i="36" s="1"/>
  <c r="AH188" i="36" a="1"/>
  <c r="AH188" i="36" s="1"/>
  <c r="AZ188" i="36" a="1"/>
  <c r="AZ188" i="36" s="1"/>
  <c r="BQ188" i="36" s="1"/>
  <c r="AJ188" i="36" a="1"/>
  <c r="AJ188" i="36" s="1"/>
  <c r="BA188" i="36" a="1"/>
  <c r="BA188" i="36" s="1"/>
  <c r="BR188" i="36" s="1"/>
  <c r="AG188" i="36" a="1"/>
  <c r="AG188" i="36" s="1"/>
  <c r="BF188" i="36" s="1"/>
  <c r="AY188" i="36" a="1"/>
  <c r="AY188" i="36" s="1"/>
  <c r="BP188" i="36" s="1"/>
  <c r="AN188" i="36" a="1"/>
  <c r="AN188" i="36" s="1"/>
  <c r="BJ188" i="36" s="1"/>
  <c r="BD188" i="36" a="1"/>
  <c r="BD188" i="36" s="1"/>
  <c r="AR188" i="36" a="1"/>
  <c r="AR188" i="36" s="1"/>
  <c r="BL188" i="36" s="1"/>
  <c r="AV188" i="36" a="1"/>
  <c r="AV188" i="36" s="1"/>
  <c r="AT188" i="36" a="1"/>
  <c r="AT188" i="36" s="1"/>
  <c r="BM188" i="36" s="1"/>
  <c r="AA187" i="36"/>
  <c r="Y187" i="36"/>
  <c r="AB187" i="36" s="1"/>
  <c r="F166" i="34"/>
  <c r="H166" i="34"/>
  <c r="I166" i="34"/>
  <c r="T166" i="34"/>
  <c r="R167" i="34" s="1"/>
  <c r="S167" i="34" s="1"/>
  <c r="H143" i="29"/>
  <c r="F143" i="29"/>
  <c r="I143" i="29"/>
  <c r="T143" i="29"/>
  <c r="R144" i="29" s="1"/>
  <c r="S144" i="29" s="1"/>
  <c r="BO188" i="36" l="1"/>
  <c r="BN188" i="36"/>
  <c r="BU188" i="36"/>
  <c r="M190" i="36"/>
  <c r="I190" i="36" s="1"/>
  <c r="BG188" i="36"/>
  <c r="Z188" i="36"/>
  <c r="X188" i="36" s="1"/>
  <c r="W188" i="36"/>
  <c r="H180" i="35"/>
  <c r="E181" i="35" s="1" a="1"/>
  <c r="E181" i="35" s="1"/>
  <c r="F181" i="35" s="1" a="1"/>
  <c r="F181" i="35" s="1"/>
  <c r="P189" i="36"/>
  <c r="Q189" i="36"/>
  <c r="N189" i="36"/>
  <c r="T189" i="36"/>
  <c r="G167" i="34"/>
  <c r="G144" i="29"/>
  <c r="M181" i="35" l="1"/>
  <c r="I181" i="35" s="1"/>
  <c r="G180" i="35"/>
  <c r="O180" i="35" s="1"/>
  <c r="S189" i="36"/>
  <c r="AU189" i="36" a="1"/>
  <c r="AU189" i="36" s="1"/>
  <c r="AS189" i="36" a="1"/>
  <c r="AS189" i="36" s="1"/>
  <c r="AC189" i="36"/>
  <c r="AD189" i="36" s="1"/>
  <c r="AE189" i="36" s="1"/>
  <c r="AF189" i="36" s="1"/>
  <c r="AR189" i="36" s="1" a="1"/>
  <c r="AR189" i="36" s="1"/>
  <c r="AQ189" i="36" a="1"/>
  <c r="AQ189" i="36" s="1"/>
  <c r="AK189" i="36" a="1"/>
  <c r="AK189" i="36" s="1"/>
  <c r="BH189" i="36" s="1"/>
  <c r="AT189" i="36" a="1"/>
  <c r="AT189" i="36" s="1"/>
  <c r="AH189" i="36" a="1"/>
  <c r="AH189" i="36" s="1"/>
  <c r="AL189" i="36" a="1"/>
  <c r="AL189" i="36" s="1"/>
  <c r="BI189" i="36" s="1"/>
  <c r="AI189" i="36" a="1"/>
  <c r="AI189" i="36" s="1"/>
  <c r="AV189" i="36" a="1"/>
  <c r="AV189" i="36" s="1"/>
  <c r="BB189" i="36" a="1"/>
  <c r="BB189" i="36" s="1"/>
  <c r="BS189" i="36" s="1"/>
  <c r="AP189" i="36" a="1"/>
  <c r="AP189" i="36" s="1"/>
  <c r="BK189" i="36" s="1"/>
  <c r="BE189" i="36" a="1"/>
  <c r="BE189" i="36" s="1"/>
  <c r="BC189" i="36" a="1"/>
  <c r="BC189" i="36" s="1"/>
  <c r="BT189" i="36" s="1"/>
  <c r="AJ189" i="36" a="1"/>
  <c r="AJ189" i="36" s="1"/>
  <c r="AX189" i="36" a="1"/>
  <c r="AX189" i="36" s="1"/>
  <c r="AO189" i="36" a="1"/>
  <c r="AO189" i="36" s="1"/>
  <c r="BD189" i="36" a="1"/>
  <c r="BD189" i="36" s="1"/>
  <c r="BU189" i="36" s="1"/>
  <c r="AY189" i="36" a="1"/>
  <c r="AY189" i="36" s="1"/>
  <c r="BP189" i="36" s="1"/>
  <c r="AM189" i="36" a="1"/>
  <c r="AM189" i="36" s="1"/>
  <c r="AG189" i="36" a="1"/>
  <c r="AG189" i="36" s="1"/>
  <c r="BF189" i="36" s="1"/>
  <c r="AZ189" i="36" a="1"/>
  <c r="AZ189" i="36" s="1"/>
  <c r="BQ189" i="36" s="1"/>
  <c r="AN189" i="36" a="1"/>
  <c r="AN189" i="36" s="1"/>
  <c r="BA189" i="36" a="1"/>
  <c r="BA189" i="36" s="1"/>
  <c r="BR189" i="36" s="1"/>
  <c r="AW189" i="36" a="1"/>
  <c r="AW189" i="36" s="1"/>
  <c r="BO189" i="36" s="1"/>
  <c r="V188" i="36"/>
  <c r="G190" i="36"/>
  <c r="O190" i="36" s="1"/>
  <c r="H190" i="36"/>
  <c r="E191" i="36" s="1" a="1"/>
  <c r="E191" i="36" s="1"/>
  <c r="F191" i="36" s="1" a="1"/>
  <c r="F191" i="36" s="1"/>
  <c r="AA188" i="36"/>
  <c r="Y188" i="36"/>
  <c r="AB188" i="36" s="1"/>
  <c r="F167" i="34"/>
  <c r="I167" i="34"/>
  <c r="H167" i="34"/>
  <c r="T167" i="34"/>
  <c r="R168" i="34" s="1"/>
  <c r="S168" i="34" s="1"/>
  <c r="F144" i="29"/>
  <c r="I144" i="29"/>
  <c r="H144" i="29"/>
  <c r="T144" i="29"/>
  <c r="R145" i="29" s="1"/>
  <c r="S145" i="29" s="1"/>
  <c r="BJ189" i="36" l="1"/>
  <c r="BL189" i="36"/>
  <c r="M191" i="36"/>
  <c r="I191" i="36" s="1"/>
  <c r="BG189" i="36"/>
  <c r="Q190" i="36"/>
  <c r="T190" i="36"/>
  <c r="P190" i="36"/>
  <c r="N190" i="36"/>
  <c r="BM189" i="36"/>
  <c r="BN189" i="36" s="1"/>
  <c r="G191" i="36"/>
  <c r="O191" i="36" s="1"/>
  <c r="H191" i="36"/>
  <c r="E192" i="36" s="1" a="1"/>
  <c r="E192" i="36" s="1"/>
  <c r="F192" i="36" s="1" a="1"/>
  <c r="F192" i="36" s="1"/>
  <c r="G181" i="35"/>
  <c r="O181" i="35" s="1"/>
  <c r="P180" i="35"/>
  <c r="N180" i="35"/>
  <c r="Q180" i="35"/>
  <c r="G168" i="34"/>
  <c r="G145" i="29"/>
  <c r="M192" i="36" l="1"/>
  <c r="I192" i="36" s="1"/>
  <c r="Q181" i="35"/>
  <c r="P181" i="35"/>
  <c r="N181" i="35"/>
  <c r="H181" i="35"/>
  <c r="E182" i="35" s="1" a="1"/>
  <c r="E182" i="35" s="1"/>
  <c r="F182" i="35" s="1" a="1"/>
  <c r="F182" i="35" s="1"/>
  <c r="G192" i="36"/>
  <c r="O192" i="36" s="1"/>
  <c r="H192" i="36"/>
  <c r="E193" i="36" s="1" a="1"/>
  <c r="E193" i="36" s="1"/>
  <c r="F193" i="36" s="1" a="1"/>
  <c r="F193" i="36" s="1"/>
  <c r="BC190" i="36" a="1"/>
  <c r="BC190" i="36" s="1"/>
  <c r="BT190" i="36" s="1"/>
  <c r="AS190" i="36" a="1"/>
  <c r="AS190" i="36" s="1"/>
  <c r="BA190" i="36" a="1"/>
  <c r="BA190" i="36" s="1"/>
  <c r="BR190" i="36" s="1"/>
  <c r="AO190" i="36" a="1"/>
  <c r="AO190" i="36" s="1"/>
  <c r="BB190" i="36" a="1"/>
  <c r="BB190" i="36" s="1"/>
  <c r="BS190" i="36" s="1"/>
  <c r="AL190" i="36" a="1"/>
  <c r="AL190" i="36" s="1"/>
  <c r="BI190" i="36" s="1"/>
  <c r="AR190" i="36" a="1"/>
  <c r="AR190" i="36" s="1"/>
  <c r="AJ190" i="36" a="1"/>
  <c r="AJ190" i="36" s="1"/>
  <c r="AG190" i="36" a="1"/>
  <c r="AG190" i="36" s="1"/>
  <c r="BE190" i="36" a="1"/>
  <c r="BE190" i="36" s="1"/>
  <c r="AT190" i="36" a="1"/>
  <c r="AT190" i="36" s="1"/>
  <c r="BD190" i="36" a="1"/>
  <c r="BD190" i="36" s="1"/>
  <c r="S190" i="36"/>
  <c r="AN190" i="36" a="1"/>
  <c r="AN190" i="36" s="1"/>
  <c r="AC190" i="36"/>
  <c r="AD190" i="36" s="1"/>
  <c r="AE190" i="36" s="1"/>
  <c r="AF190" i="36" s="1"/>
  <c r="AX190" i="36" s="1" a="1"/>
  <c r="AX190" i="36" s="1"/>
  <c r="AI190" i="36" a="1"/>
  <c r="AI190" i="36" s="1"/>
  <c r="AP190" i="36" a="1"/>
  <c r="AP190" i="36" s="1"/>
  <c r="BK190" i="36" s="1"/>
  <c r="AW190" i="36" a="1"/>
  <c r="AW190" i="36" s="1"/>
  <c r="BO190" i="36" s="1"/>
  <c r="AY190" i="36" a="1"/>
  <c r="AY190" i="36" s="1"/>
  <c r="BP190" i="36" s="1"/>
  <c r="AV190" i="36" a="1"/>
  <c r="AV190" i="36" s="1"/>
  <c r="AZ190" i="36" a="1"/>
  <c r="AZ190" i="36" s="1"/>
  <c r="BQ190" i="36" s="1"/>
  <c r="AQ190" i="36" a="1"/>
  <c r="AQ190" i="36" s="1"/>
  <c r="BL190" i="36" s="1"/>
  <c r="AH190" i="36" a="1"/>
  <c r="AH190" i="36" s="1"/>
  <c r="BF190" i="36" s="1"/>
  <c r="BG190" i="36" s="1"/>
  <c r="AK190" i="36" a="1"/>
  <c r="AK190" i="36" s="1"/>
  <c r="BH190" i="36" s="1"/>
  <c r="AM190" i="36" a="1"/>
  <c r="AM190" i="36" s="1"/>
  <c r="BJ190" i="36" s="1"/>
  <c r="AU190" i="36" a="1"/>
  <c r="AU190" i="36" s="1"/>
  <c r="BM190" i="36" s="1"/>
  <c r="Y189" i="36"/>
  <c r="AA189" i="36"/>
  <c r="T191" i="36"/>
  <c r="N191" i="36"/>
  <c r="Q191" i="36"/>
  <c r="P191" i="36"/>
  <c r="Z189" i="36"/>
  <c r="X189" i="36" s="1"/>
  <c r="W189" i="36"/>
  <c r="V189" i="36" s="1"/>
  <c r="I168" i="34"/>
  <c r="H168" i="34"/>
  <c r="F168" i="34"/>
  <c r="T168" i="34"/>
  <c r="R169" i="34" s="1"/>
  <c r="S169" i="34" s="1"/>
  <c r="H145" i="29"/>
  <c r="I145" i="29"/>
  <c r="F145" i="29"/>
  <c r="T145" i="29"/>
  <c r="R146" i="29" s="1"/>
  <c r="S146" i="29" s="1"/>
  <c r="BU190" i="36" l="1"/>
  <c r="M193" i="36"/>
  <c r="I193" i="36" s="1"/>
  <c r="M182" i="35"/>
  <c r="I182" i="35" s="1"/>
  <c r="BN190" i="36"/>
  <c r="Y190" i="36" s="1"/>
  <c r="AJ191" i="36" a="1"/>
  <c r="AJ191" i="36" s="1"/>
  <c r="S191" i="36"/>
  <c r="AC191" i="36"/>
  <c r="AD191" i="36" s="1"/>
  <c r="AE191" i="36" s="1"/>
  <c r="AF191" i="36" s="1"/>
  <c r="AQ191" i="36" s="1" a="1"/>
  <c r="AQ191" i="36" s="1"/>
  <c r="AW191" i="36" a="1"/>
  <c r="AW191" i="36" s="1"/>
  <c r="AL191" i="36" a="1"/>
  <c r="AL191" i="36" s="1"/>
  <c r="BI191" i="36" s="1"/>
  <c r="BD191" i="36" a="1"/>
  <c r="BD191" i="36" s="1"/>
  <c r="AK191" i="36" a="1"/>
  <c r="AK191" i="36" s="1"/>
  <c r="BH191" i="36" s="1"/>
  <c r="AP191" i="36" a="1"/>
  <c r="AP191" i="36" s="1"/>
  <c r="BK191" i="36" s="1"/>
  <c r="AT191" i="36" a="1"/>
  <c r="AT191" i="36" s="1"/>
  <c r="BE191" i="36" a="1"/>
  <c r="BE191" i="36" s="1"/>
  <c r="AI191" i="36" a="1"/>
  <c r="AI191" i="36" s="1"/>
  <c r="AN191" i="36" a="1"/>
  <c r="AN191" i="36" s="1"/>
  <c r="AX191" i="36" a="1"/>
  <c r="AX191" i="36" s="1"/>
  <c r="BC191" i="36" a="1"/>
  <c r="BC191" i="36" s="1"/>
  <c r="BT191" i="36" s="1"/>
  <c r="AO191" i="36" a="1"/>
  <c r="AO191" i="36" s="1"/>
  <c r="AM191" i="36" a="1"/>
  <c r="AM191" i="36" s="1"/>
  <c r="AH191" i="36" a="1"/>
  <c r="AH191" i="36" s="1"/>
  <c r="AV191" i="36" a="1"/>
  <c r="AV191" i="36" s="1"/>
  <c r="AY191" i="36" a="1"/>
  <c r="AY191" i="36" s="1"/>
  <c r="BP191" i="36" s="1"/>
  <c r="BB191" i="36" a="1"/>
  <c r="BB191" i="36" s="1"/>
  <c r="BS191" i="36" s="1"/>
  <c r="BA191" i="36" a="1"/>
  <c r="BA191" i="36" s="1"/>
  <c r="BR191" i="36" s="1"/>
  <c r="AG191" i="36" a="1"/>
  <c r="AG191" i="36" s="1"/>
  <c r="AZ191" i="36" a="1"/>
  <c r="AZ191" i="36" s="1"/>
  <c r="BQ191" i="36" s="1"/>
  <c r="AU191" i="36" a="1"/>
  <c r="AU191" i="36" s="1"/>
  <c r="AS191" i="36" a="1"/>
  <c r="AS191" i="36" s="1"/>
  <c r="AR191" i="36" a="1"/>
  <c r="AR191" i="36" s="1"/>
  <c r="BL191" i="36" s="1"/>
  <c r="AB189" i="36"/>
  <c r="AA190" i="36"/>
  <c r="H193" i="36"/>
  <c r="E194" i="36" s="1" a="1"/>
  <c r="E194" i="36" s="1"/>
  <c r="F194" i="36" s="1" a="1"/>
  <c r="F194" i="36" s="1"/>
  <c r="G193" i="36"/>
  <c r="O193" i="36" s="1"/>
  <c r="Z190" i="36"/>
  <c r="X190" i="36" s="1"/>
  <c r="T192" i="36"/>
  <c r="P192" i="36"/>
  <c r="Q192" i="36"/>
  <c r="N192" i="36"/>
  <c r="W190" i="36"/>
  <c r="G182" i="35"/>
  <c r="O182" i="35" s="1"/>
  <c r="H182" i="35"/>
  <c r="E183" i="35" s="1" a="1"/>
  <c r="E183" i="35" s="1"/>
  <c r="F183" i="35" s="1" a="1"/>
  <c r="F183" i="35" s="1"/>
  <c r="G169" i="34"/>
  <c r="G146" i="29"/>
  <c r="BJ191" i="36" l="1"/>
  <c r="BF191" i="36"/>
  <c r="BM191" i="36"/>
  <c r="BN191" i="36" s="1"/>
  <c r="M194" i="36"/>
  <c r="I194" i="36" s="1"/>
  <c r="M183" i="35"/>
  <c r="I183" i="35" s="1"/>
  <c r="BG191" i="36"/>
  <c r="T193" i="36"/>
  <c r="P193" i="36"/>
  <c r="N193" i="36"/>
  <c r="Q193" i="36"/>
  <c r="AN192" i="36" a="1"/>
  <c r="AN192" i="36" s="1"/>
  <c r="AK192" i="36" a="1"/>
  <c r="AK192" i="36" s="1"/>
  <c r="BH192" i="36" s="1"/>
  <c r="S192" i="36"/>
  <c r="AC192" i="36"/>
  <c r="AD192" i="36" s="1"/>
  <c r="AE192" i="36" s="1"/>
  <c r="AF192" i="36" s="1"/>
  <c r="AP192" i="36" a="1"/>
  <c r="AP192" i="36" s="1"/>
  <c r="BK192" i="36" s="1"/>
  <c r="AS192" i="36" a="1"/>
  <c r="AS192" i="36" s="1"/>
  <c r="AR192" i="36" a="1"/>
  <c r="AR192" i="36" s="1"/>
  <c r="AO192" i="36" a="1"/>
  <c r="AO192" i="36" s="1"/>
  <c r="BD192" i="36" a="1"/>
  <c r="BD192" i="36" s="1"/>
  <c r="BC192" i="36" a="1"/>
  <c r="BC192" i="36" s="1"/>
  <c r="BT192" i="36" s="1"/>
  <c r="BA192" i="36" a="1"/>
  <c r="BA192" i="36" s="1"/>
  <c r="BR192" i="36" s="1"/>
  <c r="AQ192" i="36" a="1"/>
  <c r="AQ192" i="36" s="1"/>
  <c r="BL192" i="36" s="1"/>
  <c r="AX192" i="36" a="1"/>
  <c r="AX192" i="36" s="1"/>
  <c r="BB192" i="36" a="1"/>
  <c r="BB192" i="36" s="1"/>
  <c r="BS192" i="36" s="1"/>
  <c r="AG192" i="36" a="1"/>
  <c r="AG192" i="36" s="1"/>
  <c r="AI192" i="36" a="1"/>
  <c r="AI192" i="36" s="1"/>
  <c r="AJ192" i="36" a="1"/>
  <c r="AJ192" i="36" s="1"/>
  <c r="AM192" i="36" a="1"/>
  <c r="AM192" i="36" s="1"/>
  <c r="BJ192" i="36" s="1"/>
  <c r="AH192" i="36" a="1"/>
  <c r="AH192" i="36" s="1"/>
  <c r="AU192" i="36" a="1"/>
  <c r="AU192" i="36" s="1"/>
  <c r="BE192" i="36" a="1"/>
  <c r="BE192" i="36" s="1"/>
  <c r="BU192" i="36" s="1"/>
  <c r="AL192" i="36" a="1"/>
  <c r="AL192" i="36" s="1"/>
  <c r="BI192" i="36" s="1"/>
  <c r="AY192" i="36" a="1"/>
  <c r="AY192" i="36" s="1"/>
  <c r="BP192" i="36" s="1"/>
  <c r="AT192" i="36" a="1"/>
  <c r="AT192" i="36" s="1"/>
  <c r="AW192" i="36" a="1"/>
  <c r="AW192" i="36" s="1"/>
  <c r="AZ192" i="36" a="1"/>
  <c r="AZ192" i="36" s="1"/>
  <c r="BQ192" i="36" s="1"/>
  <c r="AV192" i="36" a="1"/>
  <c r="AV192" i="36" s="1"/>
  <c r="H194" i="36"/>
  <c r="E195" i="36" s="1" a="1"/>
  <c r="E195" i="36" s="1"/>
  <c r="F195" i="36" s="1" a="1"/>
  <c r="F195" i="36" s="1"/>
  <c r="G194" i="36"/>
  <c r="O194" i="36" s="1"/>
  <c r="BO191" i="36"/>
  <c r="Z191" i="36" s="1"/>
  <c r="X191" i="36" s="1"/>
  <c r="N182" i="35"/>
  <c r="Q182" i="35"/>
  <c r="P182" i="35"/>
  <c r="AB190" i="36"/>
  <c r="V190" i="36"/>
  <c r="BU191" i="36"/>
  <c r="F169" i="34"/>
  <c r="I169" i="34"/>
  <c r="H169" i="34"/>
  <c r="T169" i="34"/>
  <c r="R170" i="34" s="1"/>
  <c r="S170" i="34" s="1"/>
  <c r="H146" i="29"/>
  <c r="F146" i="29"/>
  <c r="I146" i="29"/>
  <c r="T146" i="29"/>
  <c r="R147" i="29" s="1"/>
  <c r="S147" i="29" s="1"/>
  <c r="M195" i="36" l="1"/>
  <c r="I195" i="36" s="1"/>
  <c r="BF192" i="36"/>
  <c r="BO192" i="36"/>
  <c r="BM192" i="36"/>
  <c r="BN192" i="36" s="1"/>
  <c r="BG192" i="36"/>
  <c r="Z192" i="36"/>
  <c r="X192" i="36" s="1"/>
  <c r="P194" i="36"/>
  <c r="T194" i="36"/>
  <c r="N194" i="36"/>
  <c r="Q194" i="36"/>
  <c r="H183" i="35"/>
  <c r="E184" i="35" s="1" a="1"/>
  <c r="E184" i="35" s="1"/>
  <c r="F184" i="35" s="1" a="1"/>
  <c r="F184" i="35" s="1"/>
  <c r="G183" i="35"/>
  <c r="O183" i="35" s="1"/>
  <c r="BB193" i="36" a="1"/>
  <c r="BB193" i="36" s="1"/>
  <c r="BS193" i="36" s="1"/>
  <c r="S193" i="36"/>
  <c r="AH193" i="36" a="1"/>
  <c r="AH193" i="36" s="1"/>
  <c r="AG193" i="36" a="1"/>
  <c r="AG193" i="36" s="1"/>
  <c r="AR193" i="36" a="1"/>
  <c r="AR193" i="36" s="1"/>
  <c r="AC193" i="36"/>
  <c r="AD193" i="36" s="1"/>
  <c r="AE193" i="36" s="1"/>
  <c r="AF193" i="36" s="1"/>
  <c r="AQ193" i="36" s="1" a="1"/>
  <c r="AQ193" i="36" s="1"/>
  <c r="AY193" i="36" a="1"/>
  <c r="AY193" i="36" s="1"/>
  <c r="BP193" i="36" s="1"/>
  <c r="AX193" i="36" a="1"/>
  <c r="AX193" i="36" s="1"/>
  <c r="AU193" i="36" a="1"/>
  <c r="AU193" i="36" s="1"/>
  <c r="AK193" i="36" a="1"/>
  <c r="AK193" i="36" s="1"/>
  <c r="BH193" i="36" s="1"/>
  <c r="BA193" i="36" a="1"/>
  <c r="BA193" i="36" s="1"/>
  <c r="BR193" i="36" s="1"/>
  <c r="AN193" i="36" a="1"/>
  <c r="AN193" i="36" s="1"/>
  <c r="AL193" i="36" a="1"/>
  <c r="AL193" i="36" s="1"/>
  <c r="BI193" i="36" s="1"/>
  <c r="AS193" i="36" a="1"/>
  <c r="AS193" i="36" s="1"/>
  <c r="AV193" i="36" a="1"/>
  <c r="AV193" i="36" s="1"/>
  <c r="BD193" i="36" a="1"/>
  <c r="BD193" i="36" s="1"/>
  <c r="BE193" i="36" a="1"/>
  <c r="BE193" i="36" s="1"/>
  <c r="BU193" i="36" s="1"/>
  <c r="AO193" i="36" a="1"/>
  <c r="AO193" i="36" s="1"/>
  <c r="AZ193" i="36" a="1"/>
  <c r="AZ193" i="36" s="1"/>
  <c r="BQ193" i="36" s="1"/>
  <c r="AJ193" i="36" a="1"/>
  <c r="AJ193" i="36" s="1"/>
  <c r="AI193" i="36" a="1"/>
  <c r="AI193" i="36" s="1"/>
  <c r="BF193" i="36" s="1"/>
  <c r="AP193" i="36" a="1"/>
  <c r="AP193" i="36" s="1"/>
  <c r="BK193" i="36" s="1"/>
  <c r="AM193" i="36" a="1"/>
  <c r="AM193" i="36" s="1"/>
  <c r="BJ193" i="36" s="1"/>
  <c r="AW193" i="36" a="1"/>
  <c r="AW193" i="36" s="1"/>
  <c r="AT193" i="36" a="1"/>
  <c r="AT193" i="36" s="1"/>
  <c r="BC193" i="36" a="1"/>
  <c r="BC193" i="36" s="1"/>
  <c r="BT193" i="36" s="1"/>
  <c r="H195" i="36"/>
  <c r="E196" i="36" s="1" a="1"/>
  <c r="E196" i="36" s="1"/>
  <c r="F196" i="36" s="1" a="1"/>
  <c r="F196" i="36" s="1"/>
  <c r="G195" i="36"/>
  <c r="O195" i="36" s="1"/>
  <c r="AA191" i="36"/>
  <c r="Y191" i="36"/>
  <c r="W191" i="36"/>
  <c r="V191" i="36" s="1"/>
  <c r="G170" i="34"/>
  <c r="G147" i="29"/>
  <c r="BG193" i="36" l="1"/>
  <c r="M184" i="35"/>
  <c r="I184" i="35" s="1"/>
  <c r="BM193" i="36"/>
  <c r="BN193" i="36" s="1"/>
  <c r="M196" i="36"/>
  <c r="I196" i="36" s="1"/>
  <c r="BO193" i="36"/>
  <c r="W192" i="36"/>
  <c r="V192" i="36" s="1"/>
  <c r="BL193" i="36"/>
  <c r="Y193" i="36"/>
  <c r="AA193" i="36"/>
  <c r="AB191" i="36"/>
  <c r="T195" i="36"/>
  <c r="Q195" i="36"/>
  <c r="N195" i="36"/>
  <c r="P195" i="36"/>
  <c r="H196" i="36"/>
  <c r="E197" i="36" s="1" a="1"/>
  <c r="E197" i="36" s="1"/>
  <c r="F197" i="36" s="1" a="1"/>
  <c r="F197" i="36" s="1"/>
  <c r="Q183" i="35"/>
  <c r="P183" i="35"/>
  <c r="N183" i="35"/>
  <c r="AH194" i="36" a="1"/>
  <c r="AH194" i="36" s="1"/>
  <c r="AZ194" i="36" a="1"/>
  <c r="AZ194" i="36" s="1"/>
  <c r="BQ194" i="36" s="1"/>
  <c r="AK194" i="36" a="1"/>
  <c r="AK194" i="36" s="1"/>
  <c r="BH194" i="36" s="1"/>
  <c r="AM194" i="36" a="1"/>
  <c r="AM194" i="36" s="1"/>
  <c r="AC194" i="36"/>
  <c r="AD194" i="36" s="1"/>
  <c r="AE194" i="36" s="1"/>
  <c r="AF194" i="36" s="1"/>
  <c r="AR194" i="36" s="1" a="1"/>
  <c r="AR194" i="36" s="1"/>
  <c r="AV194" i="36" a="1"/>
  <c r="AV194" i="36" s="1"/>
  <c r="AO194" i="36" a="1"/>
  <c r="AO194" i="36" s="1"/>
  <c r="S194" i="36"/>
  <c r="AS194" i="36" a="1"/>
  <c r="AS194" i="36" s="1"/>
  <c r="BE194" i="36" a="1"/>
  <c r="BE194" i="36" s="1"/>
  <c r="AN194" i="36" a="1"/>
  <c r="AN194" i="36" s="1"/>
  <c r="BB194" i="36" a="1"/>
  <c r="BB194" i="36" s="1"/>
  <c r="BS194" i="36" s="1"/>
  <c r="AX194" i="36" a="1"/>
  <c r="AX194" i="36" s="1"/>
  <c r="AI194" i="36" a="1"/>
  <c r="AI194" i="36" s="1"/>
  <c r="AU194" i="36" a="1"/>
  <c r="AU194" i="36" s="1"/>
  <c r="AY194" i="36" a="1"/>
  <c r="AY194" i="36" s="1"/>
  <c r="BP194" i="36" s="1"/>
  <c r="BC194" i="36" a="1"/>
  <c r="BC194" i="36" s="1"/>
  <c r="BT194" i="36" s="1"/>
  <c r="AW194" i="36" a="1"/>
  <c r="AW194" i="36" s="1"/>
  <c r="AP194" i="36" a="1"/>
  <c r="AP194" i="36" s="1"/>
  <c r="BK194" i="36" s="1"/>
  <c r="AL194" i="36" a="1"/>
  <c r="AL194" i="36" s="1"/>
  <c r="BI194" i="36" s="1"/>
  <c r="AT194" i="36" a="1"/>
  <c r="AT194" i="36" s="1"/>
  <c r="BM194" i="36" s="1"/>
  <c r="BN194" i="36" s="1"/>
  <c r="AG194" i="36" a="1"/>
  <c r="AG194" i="36" s="1"/>
  <c r="BF194" i="36" s="1"/>
  <c r="AQ194" i="36" a="1"/>
  <c r="AQ194" i="36" s="1"/>
  <c r="BA194" i="36" a="1"/>
  <c r="BA194" i="36" s="1"/>
  <c r="BR194" i="36" s="1"/>
  <c r="AJ194" i="36" a="1"/>
  <c r="AJ194" i="36" s="1"/>
  <c r="BD194" i="36" a="1"/>
  <c r="BD194" i="36" s="1"/>
  <c r="BU194" i="36" s="1"/>
  <c r="AA192" i="36"/>
  <c r="Y192" i="36"/>
  <c r="AB192" i="36" s="1"/>
  <c r="T170" i="34"/>
  <c r="R171" i="34" s="1"/>
  <c r="I170" i="34"/>
  <c r="H170" i="34"/>
  <c r="F170" i="34"/>
  <c r="I147" i="29"/>
  <c r="H147" i="29"/>
  <c r="F147" i="29"/>
  <c r="T147" i="29"/>
  <c r="R148" i="29" s="1"/>
  <c r="S148" i="29" s="1"/>
  <c r="Z193" i="36" l="1"/>
  <c r="X193" i="36" s="1"/>
  <c r="BJ194" i="36"/>
  <c r="M197" i="36"/>
  <c r="I197" i="36" s="1"/>
  <c r="W193" i="36"/>
  <c r="V193" i="36" s="1"/>
  <c r="BO194" i="36"/>
  <c r="S171" i="34"/>
  <c r="G171" i="34" s="1"/>
  <c r="BG194" i="36"/>
  <c r="H184" i="35"/>
  <c r="E185" i="35" s="1" a="1"/>
  <c r="E185" i="35" s="1"/>
  <c r="F185" i="35" s="1" a="1"/>
  <c r="F185" i="35" s="1"/>
  <c r="BL194" i="36"/>
  <c r="W194" i="36" s="1"/>
  <c r="V194" i="36" s="1"/>
  <c r="G196" i="36"/>
  <c r="O196" i="36" s="1"/>
  <c r="AJ195" i="36" a="1"/>
  <c r="AJ195" i="36" s="1"/>
  <c r="AW195" i="36" a="1"/>
  <c r="AW195" i="36" s="1"/>
  <c r="AC195" i="36"/>
  <c r="AD195" i="36" s="1"/>
  <c r="AE195" i="36" s="1"/>
  <c r="AF195" i="36" s="1"/>
  <c r="AM195" i="36" s="1" a="1"/>
  <c r="AM195" i="36" s="1"/>
  <c r="AY195" i="36" a="1"/>
  <c r="AY195" i="36" s="1"/>
  <c r="BP195" i="36" s="1"/>
  <c r="S195" i="36"/>
  <c r="AI195" i="36" a="1"/>
  <c r="AI195" i="36" s="1"/>
  <c r="BD195" i="36" a="1"/>
  <c r="BD195" i="36" s="1"/>
  <c r="AG195" i="36" a="1"/>
  <c r="AG195" i="36" s="1"/>
  <c r="AP195" i="36" a="1"/>
  <c r="AP195" i="36" s="1"/>
  <c r="BK195" i="36" s="1"/>
  <c r="BC195" i="36" a="1"/>
  <c r="BC195" i="36" s="1"/>
  <c r="BT195" i="36" s="1"/>
  <c r="BB195" i="36" a="1"/>
  <c r="BB195" i="36" s="1"/>
  <c r="BS195" i="36" s="1"/>
  <c r="AT195" i="36" a="1"/>
  <c r="AT195" i="36" s="1"/>
  <c r="AN195" i="36" a="1"/>
  <c r="AN195" i="36" s="1"/>
  <c r="AH195" i="36" a="1"/>
  <c r="AH195" i="36" s="1"/>
  <c r="AL195" i="36" a="1"/>
  <c r="AL195" i="36" s="1"/>
  <c r="BI195" i="36" s="1"/>
  <c r="AZ195" i="36" a="1"/>
  <c r="AZ195" i="36" s="1"/>
  <c r="BQ195" i="36" s="1"/>
  <c r="AX195" i="36" a="1"/>
  <c r="AX195" i="36" s="1"/>
  <c r="AO195" i="36" a="1"/>
  <c r="AO195" i="36" s="1"/>
  <c r="BJ195" i="36" s="1"/>
  <c r="AR195" i="36" a="1"/>
  <c r="AR195" i="36" s="1"/>
  <c r="BA195" i="36" a="1"/>
  <c r="BA195" i="36" s="1"/>
  <c r="BR195" i="36" s="1"/>
  <c r="AK195" i="36" a="1"/>
  <c r="AK195" i="36" s="1"/>
  <c r="BH195" i="36" s="1"/>
  <c r="BE195" i="36" a="1"/>
  <c r="BE195" i="36" s="1"/>
  <c r="BU195" i="36" s="1"/>
  <c r="AV195" i="36" a="1"/>
  <c r="AV195" i="36" s="1"/>
  <c r="AS195" i="36" a="1"/>
  <c r="AS195" i="36" s="1"/>
  <c r="AQ195" i="36" a="1"/>
  <c r="AQ195" i="36" s="1"/>
  <c r="AU195" i="36" a="1"/>
  <c r="AU195" i="36" s="1"/>
  <c r="G184" i="35"/>
  <c r="O184" i="35" s="1"/>
  <c r="AB193" i="36"/>
  <c r="T171" i="34"/>
  <c r="R172" i="34" s="1"/>
  <c r="S172" i="34" s="1"/>
  <c r="G148" i="29"/>
  <c r="BL195" i="36" l="1"/>
  <c r="I171" i="34"/>
  <c r="H171" i="34"/>
  <c r="F171" i="34"/>
  <c r="BF195" i="36"/>
  <c r="M185" i="35"/>
  <c r="H185" i="35" s="1"/>
  <c r="E186" i="35" s="1" a="1"/>
  <c r="E186" i="35" s="1"/>
  <c r="F186" i="35" s="1" a="1"/>
  <c r="F186" i="35" s="1"/>
  <c r="BM195" i="36"/>
  <c r="BN195" i="36" s="1"/>
  <c r="BG195" i="36"/>
  <c r="G197" i="36"/>
  <c r="O197" i="36" s="1"/>
  <c r="H197" i="36"/>
  <c r="E198" i="36" s="1" a="1"/>
  <c r="E198" i="36" s="1"/>
  <c r="F198" i="36" s="1" a="1"/>
  <c r="F198" i="36" s="1"/>
  <c r="N196" i="36"/>
  <c r="Q196" i="36"/>
  <c r="P196" i="36"/>
  <c r="T196" i="36"/>
  <c r="BO195" i="36"/>
  <c r="Z195" i="36" s="1"/>
  <c r="X195" i="36" s="1"/>
  <c r="N184" i="35"/>
  <c r="Q184" i="35"/>
  <c r="P184" i="35"/>
  <c r="AA194" i="36"/>
  <c r="Y194" i="36"/>
  <c r="AB194" i="36" s="1"/>
  <c r="Z194" i="36"/>
  <c r="X194" i="36" s="1"/>
  <c r="G172" i="34"/>
  <c r="I148" i="29"/>
  <c r="H148" i="29"/>
  <c r="F148" i="29"/>
  <c r="T148" i="29"/>
  <c r="R149" i="29" s="1"/>
  <c r="S149" i="29" s="1"/>
  <c r="M186" i="35" l="1"/>
  <c r="I186" i="35" s="1"/>
  <c r="M198" i="36"/>
  <c r="I198" i="36" s="1"/>
  <c r="I185" i="35"/>
  <c r="G185" i="35"/>
  <c r="O185" i="35" s="1"/>
  <c r="Q185" i="35" s="1"/>
  <c r="H198" i="36"/>
  <c r="E199" i="36" s="1" a="1"/>
  <c r="E199" i="36" s="1"/>
  <c r="F199" i="36" s="1" a="1"/>
  <c r="F199" i="36" s="1"/>
  <c r="P197" i="36"/>
  <c r="N197" i="36"/>
  <c r="T197" i="36"/>
  <c r="Q197" i="36"/>
  <c r="W195" i="36"/>
  <c r="V195" i="36" s="1"/>
  <c r="AA195" i="36"/>
  <c r="Y195" i="36"/>
  <c r="BB196" i="36" a="1"/>
  <c r="BB196" i="36" s="1"/>
  <c r="BS196" i="36" s="1"/>
  <c r="AN196" i="36" a="1"/>
  <c r="AN196" i="36" s="1"/>
  <c r="AO196" i="36" a="1"/>
  <c r="AO196" i="36" s="1"/>
  <c r="AC196" i="36"/>
  <c r="AD196" i="36" s="1"/>
  <c r="AE196" i="36" s="1"/>
  <c r="AF196" i="36" s="1"/>
  <c r="AL196" i="36" s="1" a="1"/>
  <c r="AL196" i="36" s="1"/>
  <c r="BI196" i="36" s="1"/>
  <c r="BA196" i="36" a="1"/>
  <c r="BA196" i="36" s="1"/>
  <c r="BR196" i="36" s="1"/>
  <c r="AQ196" i="36" a="1"/>
  <c r="AQ196" i="36" s="1"/>
  <c r="AG196" i="36" a="1"/>
  <c r="AG196" i="36" s="1"/>
  <c r="AY196" i="36" a="1"/>
  <c r="AY196" i="36" s="1"/>
  <c r="BP196" i="36" s="1"/>
  <c r="AX196" i="36" a="1"/>
  <c r="AX196" i="36" s="1"/>
  <c r="AH196" i="36" a="1"/>
  <c r="AH196" i="36" s="1"/>
  <c r="AV196" i="36" a="1"/>
  <c r="AV196" i="36" s="1"/>
  <c r="S196" i="36"/>
  <c r="BD196" i="36" a="1"/>
  <c r="BD196" i="36" s="1"/>
  <c r="AR196" i="36" a="1"/>
  <c r="AR196" i="36" s="1"/>
  <c r="AI196" i="36" a="1"/>
  <c r="AI196" i="36" s="1"/>
  <c r="AJ196" i="36" a="1"/>
  <c r="AJ196" i="36" s="1"/>
  <c r="AK196" i="36" a="1"/>
  <c r="AK196" i="36" s="1"/>
  <c r="BH196" i="36" s="1"/>
  <c r="AP196" i="36" a="1"/>
  <c r="AP196" i="36" s="1"/>
  <c r="BK196" i="36" s="1"/>
  <c r="AM196" i="36" a="1"/>
  <c r="AM196" i="36" s="1"/>
  <c r="BJ196" i="36" s="1"/>
  <c r="AT196" i="36" a="1"/>
  <c r="AT196" i="36" s="1"/>
  <c r="AZ196" i="36" a="1"/>
  <c r="AZ196" i="36" s="1"/>
  <c r="BQ196" i="36" s="1"/>
  <c r="AU196" i="36" a="1"/>
  <c r="AU196" i="36" s="1"/>
  <c r="BC196" i="36" a="1"/>
  <c r="BC196" i="36" s="1"/>
  <c r="BT196" i="36" s="1"/>
  <c r="AW196" i="36" a="1"/>
  <c r="AW196" i="36" s="1"/>
  <c r="BE196" i="36" a="1"/>
  <c r="BE196" i="36" s="1"/>
  <c r="BU196" i="36" s="1"/>
  <c r="AS196" i="36" a="1"/>
  <c r="AS196" i="36" s="1"/>
  <c r="T172" i="34"/>
  <c r="R173" i="34" s="1"/>
  <c r="F172" i="34"/>
  <c r="I172" i="34"/>
  <c r="H172" i="34"/>
  <c r="G149" i="29"/>
  <c r="BM196" i="36" l="1"/>
  <c r="BN196" i="36" s="1"/>
  <c r="BF196" i="36"/>
  <c r="BL196" i="36"/>
  <c r="S173" i="34"/>
  <c r="G173" i="34" s="1"/>
  <c r="BO196" i="36"/>
  <c r="M199" i="36"/>
  <c r="I199" i="36" s="1"/>
  <c r="N185" i="35"/>
  <c r="P185" i="35"/>
  <c r="AB195" i="36"/>
  <c r="BG196" i="36"/>
  <c r="Z196" i="36"/>
  <c r="X196" i="36" s="1"/>
  <c r="W196" i="36"/>
  <c r="H186" i="35"/>
  <c r="E187" i="35" s="1" a="1"/>
  <c r="E187" i="35" s="1"/>
  <c r="F187" i="35" s="1" a="1"/>
  <c r="F187" i="35" s="1"/>
  <c r="S197" i="36"/>
  <c r="AC197" i="36"/>
  <c r="AD197" i="36" s="1"/>
  <c r="AE197" i="36" s="1"/>
  <c r="AF197" i="36" s="1"/>
  <c r="BA197" i="36" s="1" a="1"/>
  <c r="BA197" i="36" s="1"/>
  <c r="BR197" i="36" s="1"/>
  <c r="AL197" i="36" a="1"/>
  <c r="AL197" i="36" s="1"/>
  <c r="BI197" i="36" s="1"/>
  <c r="AS197" i="36" a="1"/>
  <c r="AS197" i="36" s="1"/>
  <c r="AU197" i="36" a="1"/>
  <c r="AU197" i="36" s="1"/>
  <c r="AR197" i="36" a="1"/>
  <c r="AR197" i="36" s="1"/>
  <c r="AM197" i="36" a="1"/>
  <c r="AM197" i="36" s="1"/>
  <c r="AV197" i="36" a="1"/>
  <c r="AV197" i="36" s="1"/>
  <c r="BD197" i="36" a="1"/>
  <c r="BD197" i="36" s="1"/>
  <c r="AQ197" i="36" a="1"/>
  <c r="AQ197" i="36" s="1"/>
  <c r="AX197" i="36" a="1"/>
  <c r="AX197" i="36" s="1"/>
  <c r="G199" i="36"/>
  <c r="O199" i="36" s="1"/>
  <c r="G198" i="36"/>
  <c r="O198" i="36" s="1"/>
  <c r="T173" i="34"/>
  <c r="R174" i="34" s="1"/>
  <c r="S174" i="34" s="1"/>
  <c r="I149" i="29"/>
  <c r="H149" i="29"/>
  <c r="F149" i="29"/>
  <c r="T149" i="29"/>
  <c r="R150" i="29" s="1"/>
  <c r="S150" i="29" s="1"/>
  <c r="AI197" i="36" l="1" a="1"/>
  <c r="AI197" i="36" s="1"/>
  <c r="AJ197" i="36" a="1"/>
  <c r="AJ197" i="36" s="1"/>
  <c r="BB197" i="36" a="1"/>
  <c r="BB197" i="36" s="1"/>
  <c r="BS197" i="36" s="1"/>
  <c r="AK197" i="36" a="1"/>
  <c r="AK197" i="36" s="1"/>
  <c r="BH197" i="36" s="1"/>
  <c r="BC197" i="36" a="1"/>
  <c r="BC197" i="36" s="1"/>
  <c r="BT197" i="36" s="1"/>
  <c r="AT197" i="36" a="1"/>
  <c r="AT197" i="36" s="1"/>
  <c r="BM197" i="36" s="1"/>
  <c r="BN197" i="36" s="1"/>
  <c r="AY197" i="36" a="1"/>
  <c r="AY197" i="36" s="1"/>
  <c r="BP197" i="36" s="1"/>
  <c r="BE197" i="36" a="1"/>
  <c r="BE197" i="36" s="1"/>
  <c r="BU197" i="36" s="1"/>
  <c r="AP197" i="36" a="1"/>
  <c r="AP197" i="36" s="1"/>
  <c r="BK197" i="36" s="1"/>
  <c r="AW197" i="36" a="1"/>
  <c r="AW197" i="36" s="1"/>
  <c r="BO197" i="36" s="1"/>
  <c r="AH197" i="36" a="1"/>
  <c r="AH197" i="36" s="1"/>
  <c r="AZ197" i="36" a="1"/>
  <c r="AZ197" i="36" s="1"/>
  <c r="BQ197" i="36" s="1"/>
  <c r="AO197" i="36" a="1"/>
  <c r="AO197" i="36" s="1"/>
  <c r="AN197" i="36" a="1"/>
  <c r="AN197" i="36" s="1"/>
  <c r="AG197" i="36" a="1"/>
  <c r="AG197" i="36" s="1"/>
  <c r="BL197" i="36"/>
  <c r="H173" i="34"/>
  <c r="F173" i="34"/>
  <c r="I173" i="34"/>
  <c r="M187" i="35"/>
  <c r="I187" i="35" s="1"/>
  <c r="Q199" i="36"/>
  <c r="P199" i="36"/>
  <c r="N199" i="36"/>
  <c r="T199" i="36"/>
  <c r="Q198" i="36"/>
  <c r="N198" i="36"/>
  <c r="P198" i="36"/>
  <c r="T198" i="36"/>
  <c r="G186" i="35"/>
  <c r="O186" i="35" s="1"/>
  <c r="H199" i="36"/>
  <c r="E200" i="36" s="1" a="1"/>
  <c r="E200" i="36" s="1"/>
  <c r="F200" i="36" s="1" a="1"/>
  <c r="F200" i="36" s="1"/>
  <c r="V196" i="36"/>
  <c r="AA196" i="36"/>
  <c r="Y196" i="36"/>
  <c r="AB196" i="36" s="1"/>
  <c r="G174" i="34"/>
  <c r="G150" i="29"/>
  <c r="BF197" i="36" l="1"/>
  <c r="BG197" i="36" s="1"/>
  <c r="BJ197" i="36"/>
  <c r="Z197" i="36"/>
  <c r="X197" i="36" s="1"/>
  <c r="H187" i="35"/>
  <c r="E188" i="35" s="1" a="1"/>
  <c r="E188" i="35" s="1"/>
  <c r="F188" i="35" s="1" a="1"/>
  <c r="F188" i="35" s="1"/>
  <c r="M188" i="35" s="1"/>
  <c r="M200" i="36"/>
  <c r="I200" i="36" s="1"/>
  <c r="S198" i="36"/>
  <c r="AQ198" i="36" a="1"/>
  <c r="AQ198" i="36" s="1"/>
  <c r="AM198" i="36" a="1"/>
  <c r="AM198" i="36" s="1"/>
  <c r="BA198" i="36" a="1"/>
  <c r="BA198" i="36" s="1"/>
  <c r="BR198" i="36" s="1"/>
  <c r="AH198" i="36" a="1"/>
  <c r="AH198" i="36" s="1"/>
  <c r="AU198" i="36" a="1"/>
  <c r="AU198" i="36" s="1"/>
  <c r="AP198" i="36" a="1"/>
  <c r="AP198" i="36" s="1"/>
  <c r="BK198" i="36" s="1"/>
  <c r="AC198" i="36"/>
  <c r="AD198" i="36" s="1"/>
  <c r="AE198" i="36" s="1"/>
  <c r="AF198" i="36" s="1"/>
  <c r="AJ198" i="36" a="1"/>
  <c r="AJ198" i="36" s="1"/>
  <c r="AK198" i="36" a="1"/>
  <c r="AK198" i="36" s="1"/>
  <c r="BH198" i="36" s="1"/>
  <c r="BD198" i="36" a="1"/>
  <c r="BD198" i="36" s="1"/>
  <c r="BE198" i="36" a="1"/>
  <c r="BE198" i="36" s="1"/>
  <c r="AY198" i="36" a="1"/>
  <c r="AY198" i="36" s="1"/>
  <c r="BP198" i="36" s="1"/>
  <c r="AN198" i="36" a="1"/>
  <c r="AN198" i="36" s="1"/>
  <c r="AZ198" i="36" a="1"/>
  <c r="AZ198" i="36" s="1"/>
  <c r="BQ198" i="36" s="1"/>
  <c r="AT198" i="36" a="1"/>
  <c r="AT198" i="36" s="1"/>
  <c r="AO198" i="36" a="1"/>
  <c r="AO198" i="36" s="1"/>
  <c r="BC198" i="36" a="1"/>
  <c r="BC198" i="36" s="1"/>
  <c r="BT198" i="36" s="1"/>
  <c r="AS198" i="36" a="1"/>
  <c r="AS198" i="36" s="1"/>
  <c r="BM198" i="36" s="1"/>
  <c r="BN198" i="36" s="1"/>
  <c r="AW198" i="36" a="1"/>
  <c r="AW198" i="36" s="1"/>
  <c r="AG198" i="36" a="1"/>
  <c r="AG198" i="36" s="1"/>
  <c r="BB198" i="36" a="1"/>
  <c r="BB198" i="36" s="1"/>
  <c r="BS198" i="36" s="1"/>
  <c r="AL198" i="36" a="1"/>
  <c r="AL198" i="36" s="1"/>
  <c r="BI198" i="36" s="1"/>
  <c r="AV198" i="36" a="1"/>
  <c r="AV198" i="36" s="1"/>
  <c r="AX198" i="36" a="1"/>
  <c r="AX198" i="36" s="1"/>
  <c r="AI198" i="36" a="1"/>
  <c r="AI198" i="36" s="1"/>
  <c r="AR198" i="36" a="1"/>
  <c r="AR198" i="36" s="1"/>
  <c r="BL198" i="36" s="1"/>
  <c r="Y197" i="36"/>
  <c r="AA197" i="36"/>
  <c r="W197" i="36"/>
  <c r="V197" i="36" s="1"/>
  <c r="AC199" i="36"/>
  <c r="AD199" i="36" s="1"/>
  <c r="AE199" i="36" s="1"/>
  <c r="AF199" i="36" s="1"/>
  <c r="AJ199" i="36" s="1" a="1"/>
  <c r="AJ199" i="36" s="1"/>
  <c r="S199" i="36"/>
  <c r="AY199" i="36" a="1"/>
  <c r="AY199" i="36" s="1"/>
  <c r="BP199" i="36" s="1"/>
  <c r="AT199" i="36" a="1"/>
  <c r="AT199" i="36" s="1"/>
  <c r="AP199" i="36" a="1"/>
  <c r="AP199" i="36" s="1"/>
  <c r="BK199" i="36" s="1"/>
  <c r="AN199" i="36" a="1"/>
  <c r="AN199" i="36" s="1"/>
  <c r="AK199" i="36" a="1"/>
  <c r="AK199" i="36" s="1"/>
  <c r="BH199" i="36" s="1"/>
  <c r="AX199" i="36" a="1"/>
  <c r="AX199" i="36" s="1"/>
  <c r="AG199" i="36" a="1"/>
  <c r="AG199" i="36" s="1"/>
  <c r="BC199" i="36" a="1"/>
  <c r="BC199" i="36" s="1"/>
  <c r="BT199" i="36" s="1"/>
  <c r="AR199" i="36" a="1"/>
  <c r="AR199" i="36" s="1"/>
  <c r="AL199" i="36" a="1"/>
  <c r="AL199" i="36" s="1"/>
  <c r="BI199" i="36" s="1"/>
  <c r="AQ199" i="36" a="1"/>
  <c r="AQ199" i="36" s="1"/>
  <c r="AU199" i="36" a="1"/>
  <c r="AU199" i="36" s="1"/>
  <c r="AH199" i="36" a="1"/>
  <c r="AH199" i="36" s="1"/>
  <c r="AI199" i="36" a="1"/>
  <c r="AI199" i="36" s="1"/>
  <c r="AV199" i="36" a="1"/>
  <c r="AV199" i="36" s="1"/>
  <c r="AM199" i="36" a="1"/>
  <c r="AM199" i="36" s="1"/>
  <c r="AO199" i="36" a="1"/>
  <c r="AO199" i="36" s="1"/>
  <c r="G200" i="36"/>
  <c r="O200" i="36" s="1"/>
  <c r="G187" i="35"/>
  <c r="O187" i="35" s="1"/>
  <c r="N186" i="35"/>
  <c r="Q186" i="35"/>
  <c r="P186" i="35"/>
  <c r="I174" i="34"/>
  <c r="H174" i="34"/>
  <c r="F174" i="34"/>
  <c r="T174" i="34"/>
  <c r="R175" i="34" s="1"/>
  <c r="S175" i="34" s="1"/>
  <c r="I150" i="29"/>
  <c r="H150" i="29"/>
  <c r="F150" i="29"/>
  <c r="T150" i="29"/>
  <c r="R151" i="29" s="1"/>
  <c r="S151" i="29" s="1"/>
  <c r="BU198" i="36" l="1"/>
  <c r="I188" i="35"/>
  <c r="G188" i="35"/>
  <c r="O188" i="35" s="1"/>
  <c r="BJ199" i="36"/>
  <c r="BF199" i="36"/>
  <c r="BJ198" i="36"/>
  <c r="BL199" i="36"/>
  <c r="AB197" i="36"/>
  <c r="BG199" i="36"/>
  <c r="H200" i="36"/>
  <c r="E201" i="36" s="1" a="1"/>
  <c r="E201" i="36" s="1"/>
  <c r="F201" i="36" s="1" a="1"/>
  <c r="F201" i="36" s="1"/>
  <c r="BB199" i="36" a="1"/>
  <c r="BB199" i="36" s="1"/>
  <c r="BS199" i="36" s="1"/>
  <c r="BA199" i="36" a="1"/>
  <c r="BA199" i="36" s="1"/>
  <c r="BR199" i="36" s="1"/>
  <c r="BD199" i="36" a="1"/>
  <c r="BD199" i="36" s="1"/>
  <c r="N187" i="35"/>
  <c r="Q187" i="35"/>
  <c r="P187" i="35"/>
  <c r="P200" i="36"/>
  <c r="Q200" i="36"/>
  <c r="N200" i="36"/>
  <c r="T200" i="36"/>
  <c r="AS199" i="36" a="1"/>
  <c r="AS199" i="36" s="1"/>
  <c r="BM199" i="36" s="1"/>
  <c r="BN199" i="36" s="1"/>
  <c r="BF198" i="36"/>
  <c r="BO198" i="36"/>
  <c r="AZ199" i="36" a="1"/>
  <c r="AZ199" i="36" s="1"/>
  <c r="BQ199" i="36" s="1"/>
  <c r="BE199" i="36" a="1"/>
  <c r="BE199" i="36" s="1"/>
  <c r="H188" i="35"/>
  <c r="E189" i="35" s="1" a="1"/>
  <c r="E189" i="35" s="1"/>
  <c r="F189" i="35" s="1" a="1"/>
  <c r="F189" i="35" s="1"/>
  <c r="P188" i="35"/>
  <c r="N188" i="35"/>
  <c r="Q188" i="35"/>
  <c r="AW199" i="36" a="1"/>
  <c r="AW199" i="36" s="1"/>
  <c r="BO199" i="36" s="1"/>
  <c r="G175" i="34"/>
  <c r="G151" i="29"/>
  <c r="BU199" i="36" l="1"/>
  <c r="M189" i="35"/>
  <c r="I189" i="35" s="1"/>
  <c r="M201" i="36"/>
  <c r="I201" i="36" s="1"/>
  <c r="BG198" i="36"/>
  <c r="Z198" i="36"/>
  <c r="X198" i="36" s="1"/>
  <c r="W198" i="36"/>
  <c r="AA199" i="36"/>
  <c r="Y199" i="36"/>
  <c r="Z199" i="36"/>
  <c r="X199" i="36" s="1"/>
  <c r="W199" i="36"/>
  <c r="V199" i="36" s="1"/>
  <c r="AC200" i="36"/>
  <c r="AD200" i="36" s="1"/>
  <c r="AE200" i="36" s="1"/>
  <c r="AF200" i="36" s="1"/>
  <c r="AZ200" i="36" s="1" a="1"/>
  <c r="AZ200" i="36" s="1"/>
  <c r="BQ200" i="36" s="1"/>
  <c r="BC200" i="36" a="1"/>
  <c r="BC200" i="36" s="1"/>
  <c r="BT200" i="36" s="1"/>
  <c r="AT200" i="36" a="1"/>
  <c r="AT200" i="36" s="1"/>
  <c r="AL200" i="36" a="1"/>
  <c r="AL200" i="36" s="1"/>
  <c r="BI200" i="36" s="1"/>
  <c r="AS200" i="36" a="1"/>
  <c r="AS200" i="36" s="1"/>
  <c r="AN200" i="36" a="1"/>
  <c r="AN200" i="36" s="1"/>
  <c r="BD200" i="36" a="1"/>
  <c r="BD200" i="36" s="1"/>
  <c r="BB200" i="36" a="1"/>
  <c r="BB200" i="36" s="1"/>
  <c r="BS200" i="36" s="1"/>
  <c r="BA200" i="36" a="1"/>
  <c r="BA200" i="36" s="1"/>
  <c r="BR200" i="36" s="1"/>
  <c r="AP200" i="36" a="1"/>
  <c r="AP200" i="36" s="1"/>
  <c r="BK200" i="36" s="1"/>
  <c r="AK200" i="36" a="1"/>
  <c r="AK200" i="36" s="1"/>
  <c r="BH200" i="36" s="1"/>
  <c r="AG200" i="36" a="1"/>
  <c r="AG200" i="36" s="1"/>
  <c r="S200" i="36"/>
  <c r="AW200" i="36" a="1"/>
  <c r="AW200" i="36" s="1"/>
  <c r="AQ200" i="36" a="1"/>
  <c r="AQ200" i="36" s="1"/>
  <c r="AU200" i="36" a="1"/>
  <c r="AU200" i="36" s="1"/>
  <c r="BE200" i="36" a="1"/>
  <c r="BE200" i="36" s="1"/>
  <c r="BU200" i="36" s="1"/>
  <c r="AI200" i="36" a="1"/>
  <c r="AI200" i="36" s="1"/>
  <c r="AO200" i="36" a="1"/>
  <c r="AO200" i="36" s="1"/>
  <c r="AY200" i="36" a="1"/>
  <c r="AY200" i="36" s="1"/>
  <c r="BP200" i="36" s="1"/>
  <c r="AH200" i="36" a="1"/>
  <c r="AH200" i="36" s="1"/>
  <c r="AX200" i="36" a="1"/>
  <c r="AX200" i="36" s="1"/>
  <c r="BO200" i="36" s="1"/>
  <c r="AR200" i="36" a="1"/>
  <c r="AR200" i="36" s="1"/>
  <c r="BL200" i="36" s="1"/>
  <c r="AJ200" i="36" a="1"/>
  <c r="AJ200" i="36" s="1"/>
  <c r="AV200" i="36" a="1"/>
  <c r="AV200" i="36" s="1"/>
  <c r="AM200" i="36" a="1"/>
  <c r="AM200" i="36" s="1"/>
  <c r="H175" i="34"/>
  <c r="F175" i="34"/>
  <c r="I175" i="34"/>
  <c r="T175" i="34"/>
  <c r="R176" i="34" s="1"/>
  <c r="S176" i="34" s="1"/>
  <c r="I151" i="29"/>
  <c r="H151" i="29"/>
  <c r="F151" i="29"/>
  <c r="T151" i="29"/>
  <c r="R152" i="29" s="1"/>
  <c r="S152" i="29" s="1"/>
  <c r="BM200" i="36" l="1"/>
  <c r="BJ200" i="36"/>
  <c r="H189" i="35"/>
  <c r="E190" i="35" s="1" a="1"/>
  <c r="E190" i="35" s="1"/>
  <c r="F190" i="35" s="1" a="1"/>
  <c r="F190" i="35" s="1"/>
  <c r="M190" i="35" s="1"/>
  <c r="I190" i="35" s="1"/>
  <c r="BF200" i="36"/>
  <c r="BG200" i="36" s="1"/>
  <c r="G201" i="36"/>
  <c r="O201" i="36" s="1"/>
  <c r="N201" i="36" s="1"/>
  <c r="BN200" i="36"/>
  <c r="AB199" i="36"/>
  <c r="V198" i="36"/>
  <c r="AA198" i="36"/>
  <c r="Y198" i="36"/>
  <c r="AB198" i="36" s="1"/>
  <c r="G189" i="35"/>
  <c r="O189" i="35" s="1"/>
  <c r="H201" i="36"/>
  <c r="E202" i="36" s="1" a="1"/>
  <c r="E202" i="36" s="1"/>
  <c r="F202" i="36" s="1" a="1"/>
  <c r="F202" i="36" s="1"/>
  <c r="P201" i="36"/>
  <c r="G176" i="34"/>
  <c r="G152" i="29"/>
  <c r="W200" i="36" l="1"/>
  <c r="V200" i="36" s="1"/>
  <c r="Z200" i="36"/>
  <c r="X200" i="36" s="1"/>
  <c r="T201" i="36"/>
  <c r="AO201" i="36" s="1" a="1"/>
  <c r="AO201" i="36" s="1"/>
  <c r="M202" i="36"/>
  <c r="I202" i="36" s="1"/>
  <c r="Q201" i="36"/>
  <c r="H190" i="35"/>
  <c r="E191" i="35" s="1" a="1"/>
  <c r="E191" i="35" s="1"/>
  <c r="F191" i="35" s="1" a="1"/>
  <c r="F191" i="35" s="1"/>
  <c r="AP201" i="36" a="1"/>
  <c r="AP201" i="36" s="1"/>
  <c r="BK201" i="36" s="1"/>
  <c r="S201" i="36"/>
  <c r="AQ201" i="36" a="1"/>
  <c r="AQ201" i="36" s="1"/>
  <c r="AW201" i="36" a="1"/>
  <c r="AW201" i="36" s="1"/>
  <c r="AC201" i="36"/>
  <c r="AD201" i="36" s="1"/>
  <c r="AE201" i="36" s="1"/>
  <c r="AF201" i="36" s="1"/>
  <c r="AG201" i="36" s="1" a="1"/>
  <c r="AG201" i="36" s="1"/>
  <c r="AR201" i="36" a="1"/>
  <c r="AR201" i="36" s="1"/>
  <c r="AM201" i="36" a="1"/>
  <c r="AM201" i="36" s="1"/>
  <c r="AN201" i="36" a="1"/>
  <c r="AN201" i="36" s="1"/>
  <c r="BE201" i="36" a="1"/>
  <c r="BE201" i="36" s="1"/>
  <c r="BD201" i="36" a="1"/>
  <c r="BD201" i="36" s="1"/>
  <c r="AI201" i="36" a="1"/>
  <c r="AI201" i="36" s="1"/>
  <c r="BA201" i="36" a="1"/>
  <c r="BA201" i="36" s="1"/>
  <c r="BR201" i="36" s="1"/>
  <c r="AH201" i="36" a="1"/>
  <c r="AH201" i="36" s="1"/>
  <c r="AY201" i="36" a="1"/>
  <c r="AY201" i="36" s="1"/>
  <c r="BP201" i="36" s="1"/>
  <c r="AZ201" i="36" a="1"/>
  <c r="AZ201" i="36" s="1"/>
  <c r="BQ201" i="36" s="1"/>
  <c r="AT201" i="36" a="1"/>
  <c r="AT201" i="36" s="1"/>
  <c r="AK201" i="36" a="1"/>
  <c r="AK201" i="36" s="1"/>
  <c r="BH201" i="36" s="1"/>
  <c r="AS201" i="36" a="1"/>
  <c r="AS201" i="36" s="1"/>
  <c r="BC201" i="36" a="1"/>
  <c r="BC201" i="36" s="1"/>
  <c r="BT201" i="36" s="1"/>
  <c r="AJ201" i="36" a="1"/>
  <c r="AJ201" i="36" s="1"/>
  <c r="AL201" i="36" a="1"/>
  <c r="AL201" i="36" s="1"/>
  <c r="BI201" i="36" s="1"/>
  <c r="AX201" i="36" a="1"/>
  <c r="AX201" i="36" s="1"/>
  <c r="BO201" i="36" s="1"/>
  <c r="AU201" i="36" a="1"/>
  <c r="AU201" i="36" s="1"/>
  <c r="BB201" i="36" a="1"/>
  <c r="BB201" i="36" s="1"/>
  <c r="BS201" i="36" s="1"/>
  <c r="AV201" i="36" a="1"/>
  <c r="AV201" i="36" s="1"/>
  <c r="G190" i="35"/>
  <c r="O190" i="35" s="1"/>
  <c r="P189" i="35"/>
  <c r="Q189" i="35"/>
  <c r="N189" i="35"/>
  <c r="Y200" i="36"/>
  <c r="AB200" i="36" s="1"/>
  <c r="AA200" i="36"/>
  <c r="F176" i="34"/>
  <c r="I176" i="34"/>
  <c r="H176" i="34"/>
  <c r="T176" i="34"/>
  <c r="R177" i="34" s="1"/>
  <c r="S177" i="34" s="1"/>
  <c r="I152" i="29"/>
  <c r="F152" i="29"/>
  <c r="H152" i="29"/>
  <c r="T152" i="29"/>
  <c r="R153" i="29" s="1"/>
  <c r="S153" i="29" s="1"/>
  <c r="BF201" i="36" l="1"/>
  <c r="BL201" i="36"/>
  <c r="BJ201" i="36"/>
  <c r="BM201" i="36"/>
  <c r="BN201" i="36" s="1"/>
  <c r="BU201" i="36"/>
  <c r="Z201" i="36" s="1"/>
  <c r="X201" i="36" s="1"/>
  <c r="M191" i="35"/>
  <c r="I191" i="35" s="1"/>
  <c r="BG201" i="36"/>
  <c r="W201" i="36"/>
  <c r="V201" i="36" s="1"/>
  <c r="P190" i="35"/>
  <c r="N190" i="35"/>
  <c r="Q190" i="35"/>
  <c r="G202" i="36"/>
  <c r="O202" i="36" s="1"/>
  <c r="H202" i="36"/>
  <c r="E203" i="36" s="1" a="1"/>
  <c r="E203" i="36" s="1"/>
  <c r="F203" i="36" s="1" a="1"/>
  <c r="F203" i="36" s="1"/>
  <c r="G177" i="34"/>
  <c r="G153" i="29"/>
  <c r="M203" i="36" l="1"/>
  <c r="I203" i="36" s="1"/>
  <c r="N202" i="36"/>
  <c r="T202" i="36"/>
  <c r="P202" i="36"/>
  <c r="Q202" i="36"/>
  <c r="G203" i="36"/>
  <c r="O203" i="36" s="1"/>
  <c r="H203" i="36"/>
  <c r="E204" i="36" s="1" a="1"/>
  <c r="E204" i="36" s="1"/>
  <c r="F204" i="36" s="1" a="1"/>
  <c r="F204" i="36" s="1"/>
  <c r="Y201" i="36"/>
  <c r="AB201" i="36" s="1"/>
  <c r="AA201" i="36"/>
  <c r="F177" i="34"/>
  <c r="I177" i="34"/>
  <c r="H177" i="34"/>
  <c r="T177" i="34"/>
  <c r="R178" i="34" s="1"/>
  <c r="S178" i="34" s="1"/>
  <c r="T153" i="29"/>
  <c r="R154" i="29" s="1"/>
  <c r="S154" i="29" s="1"/>
  <c r="F153" i="29"/>
  <c r="H153" i="29"/>
  <c r="I153" i="29"/>
  <c r="M204" i="36" l="1"/>
  <c r="I204" i="36" s="1"/>
  <c r="AR202" i="36" a="1"/>
  <c r="AR202" i="36" s="1"/>
  <c r="S202" i="36"/>
  <c r="AK202" i="36" a="1"/>
  <c r="AK202" i="36" s="1"/>
  <c r="BH202" i="36" s="1"/>
  <c r="AU202" i="36" a="1"/>
  <c r="AU202" i="36" s="1"/>
  <c r="AC202" i="36"/>
  <c r="AD202" i="36" s="1"/>
  <c r="AE202" i="36" s="1"/>
  <c r="AF202" i="36" s="1"/>
  <c r="AO202" i="36" s="1" a="1"/>
  <c r="AO202" i="36" s="1"/>
  <c r="AI202" i="36" a="1"/>
  <c r="AI202" i="36" s="1"/>
  <c r="AT202" i="36" a="1"/>
  <c r="AT202" i="36" s="1"/>
  <c r="BB202" i="36" a="1"/>
  <c r="BB202" i="36" s="1"/>
  <c r="BS202" i="36" s="1"/>
  <c r="AQ202" i="36" a="1"/>
  <c r="AQ202" i="36" s="1"/>
  <c r="AV202" i="36" a="1"/>
  <c r="AV202" i="36" s="1"/>
  <c r="BD202" i="36" a="1"/>
  <c r="BD202" i="36" s="1"/>
  <c r="AN202" i="36" a="1"/>
  <c r="AN202" i="36" s="1"/>
  <c r="AP202" i="36" a="1"/>
  <c r="AP202" i="36" s="1"/>
  <c r="BK202" i="36" s="1"/>
  <c r="AY202" i="36" a="1"/>
  <c r="AY202" i="36" s="1"/>
  <c r="BP202" i="36" s="1"/>
  <c r="AS202" i="36" a="1"/>
  <c r="AS202" i="36" s="1"/>
  <c r="BA202" i="36" a="1"/>
  <c r="BA202" i="36" s="1"/>
  <c r="BR202" i="36" s="1"/>
  <c r="BE202" i="36" a="1"/>
  <c r="BE202" i="36" s="1"/>
  <c r="BU202" i="36" s="1"/>
  <c r="AJ202" i="36" a="1"/>
  <c r="AJ202" i="36" s="1"/>
  <c r="AH202" i="36" a="1"/>
  <c r="AH202" i="36" s="1"/>
  <c r="AZ202" i="36" a="1"/>
  <c r="AZ202" i="36" s="1"/>
  <c r="BQ202" i="36" s="1"/>
  <c r="AM202" i="36" a="1"/>
  <c r="AM202" i="36" s="1"/>
  <c r="AG202" i="36" a="1"/>
  <c r="AG202" i="36" s="1"/>
  <c r="AX202" i="36" a="1"/>
  <c r="AX202" i="36" s="1"/>
  <c r="AW202" i="36" a="1"/>
  <c r="AW202" i="36" s="1"/>
  <c r="AL202" i="36" a="1"/>
  <c r="AL202" i="36" s="1"/>
  <c r="BI202" i="36" s="1"/>
  <c r="BC202" i="36" a="1"/>
  <c r="BC202" i="36" s="1"/>
  <c r="BT202" i="36" s="1"/>
  <c r="H191" i="35"/>
  <c r="E192" i="35" s="1" a="1"/>
  <c r="E192" i="35" s="1"/>
  <c r="F192" i="35" s="1" a="1"/>
  <c r="F192" i="35" s="1"/>
  <c r="N203" i="36"/>
  <c r="P203" i="36"/>
  <c r="Q203" i="36"/>
  <c r="G191" i="35"/>
  <c r="O191" i="35" s="1"/>
  <c r="G178" i="34"/>
  <c r="G154" i="29"/>
  <c r="I154" i="29" s="1"/>
  <c r="T154" i="29"/>
  <c r="R155" i="29" s="1"/>
  <c r="H204" i="36" l="1"/>
  <c r="E205" i="36" s="1" a="1"/>
  <c r="E205" i="36" s="1"/>
  <c r="F205" i="36" s="1" a="1"/>
  <c r="F205" i="36" s="1"/>
  <c r="M205" i="36" s="1"/>
  <c r="G204" i="36"/>
  <c r="O204" i="36" s="1"/>
  <c r="BF202" i="36"/>
  <c r="BO202" i="36"/>
  <c r="BM202" i="36"/>
  <c r="BN202" i="36" s="1"/>
  <c r="M192" i="35"/>
  <c r="I192" i="35" s="1"/>
  <c r="S155" i="29"/>
  <c r="G155" i="29" s="1"/>
  <c r="BG202" i="36"/>
  <c r="BJ202" i="36"/>
  <c r="BL202" i="36"/>
  <c r="N191" i="35"/>
  <c r="P191" i="35"/>
  <c r="Q191" i="35"/>
  <c r="G192" i="35"/>
  <c r="O192" i="35" s="1"/>
  <c r="P204" i="36"/>
  <c r="N204" i="36"/>
  <c r="Q204" i="36"/>
  <c r="F178" i="34"/>
  <c r="I178" i="34"/>
  <c r="H178" i="34"/>
  <c r="T178" i="34"/>
  <c r="R179" i="34" s="1"/>
  <c r="S179" i="34" s="1"/>
  <c r="F154" i="29"/>
  <c r="H154" i="29"/>
  <c r="T155" i="29" l="1"/>
  <c r="R156" i="29" s="1"/>
  <c r="S156" i="29" s="1"/>
  <c r="I205" i="36"/>
  <c r="G205" i="36"/>
  <c r="O205" i="36" s="1"/>
  <c r="I155" i="29"/>
  <c r="H155" i="29"/>
  <c r="F155" i="29"/>
  <c r="Z202" i="36"/>
  <c r="X202" i="36" s="1"/>
  <c r="Q192" i="35"/>
  <c r="P192" i="35"/>
  <c r="N192" i="35"/>
  <c r="W202" i="36"/>
  <c r="V202" i="36" s="1"/>
  <c r="P205" i="36"/>
  <c r="N205" i="36"/>
  <c r="Q205" i="36"/>
  <c r="AA202" i="36"/>
  <c r="Y202" i="36"/>
  <c r="H205" i="36"/>
  <c r="E206" i="36" s="1" a="1"/>
  <c r="E206" i="36" s="1"/>
  <c r="F206" i="36" s="1" a="1"/>
  <c r="F206" i="36" s="1"/>
  <c r="H192" i="35"/>
  <c r="E193" i="35" s="1" a="1"/>
  <c r="E193" i="35" s="1"/>
  <c r="F193" i="35" s="1" a="1"/>
  <c r="F193" i="35" s="1"/>
  <c r="G179" i="34"/>
  <c r="G156" i="29"/>
  <c r="AB202" i="36" l="1"/>
  <c r="M193" i="35"/>
  <c r="I193" i="35" s="1"/>
  <c r="M206" i="36"/>
  <c r="I206" i="36" s="1"/>
  <c r="I179" i="34"/>
  <c r="H179" i="34"/>
  <c r="F179" i="34"/>
  <c r="T179" i="34"/>
  <c r="R180" i="34" s="1"/>
  <c r="S180" i="34" s="1"/>
  <c r="T156" i="29"/>
  <c r="R157" i="29" s="1"/>
  <c r="S157" i="29" s="1"/>
  <c r="F156" i="29"/>
  <c r="I156" i="29"/>
  <c r="H156" i="29"/>
  <c r="G193" i="35" l="1"/>
  <c r="O193" i="35" s="1"/>
  <c r="P193" i="35" s="1"/>
  <c r="H193" i="35"/>
  <c r="E194" i="35" s="1" a="1"/>
  <c r="E194" i="35" s="1"/>
  <c r="F194" i="35" s="1" a="1"/>
  <c r="F194" i="35" s="1"/>
  <c r="G180" i="34"/>
  <c r="G157" i="29"/>
  <c r="N193" i="35" l="1"/>
  <c r="Q193" i="35"/>
  <c r="M194" i="35"/>
  <c r="I194" i="35" s="1"/>
  <c r="G206" i="36"/>
  <c r="O206" i="36" s="1"/>
  <c r="G194" i="35"/>
  <c r="O194" i="35" s="1"/>
  <c r="H194" i="35"/>
  <c r="E195" i="35" s="1" a="1"/>
  <c r="E195" i="35" s="1"/>
  <c r="F195" i="35" s="1" a="1"/>
  <c r="F195" i="35" s="1"/>
  <c r="H206" i="36"/>
  <c r="E207" i="36" s="1" a="1"/>
  <c r="E207" i="36" s="1"/>
  <c r="F207" i="36" s="1" a="1"/>
  <c r="F207" i="36" s="1"/>
  <c r="T180" i="34"/>
  <c r="R181" i="34" s="1"/>
  <c r="H180" i="34"/>
  <c r="F180" i="34"/>
  <c r="I180" i="34"/>
  <c r="T157" i="29"/>
  <c r="R158" i="29" s="1"/>
  <c r="I157" i="29"/>
  <c r="H157" i="29"/>
  <c r="F157" i="29"/>
  <c r="S181" i="34" l="1"/>
  <c r="G181" i="34" s="1"/>
  <c r="M195" i="35"/>
  <c r="I195" i="35" s="1"/>
  <c r="S158" i="29"/>
  <c r="T158" i="29" s="1"/>
  <c r="R159" i="29" s="1"/>
  <c r="S159" i="29" s="1"/>
  <c r="M207" i="36"/>
  <c r="G207" i="36" s="1"/>
  <c r="O207" i="36" s="1"/>
  <c r="H195" i="35"/>
  <c r="E196" i="35" s="1" a="1"/>
  <c r="E196" i="35" s="1"/>
  <c r="F196" i="35" s="1" a="1"/>
  <c r="F196" i="35" s="1"/>
  <c r="G195" i="35"/>
  <c r="O195" i="35" s="1"/>
  <c r="P194" i="35"/>
  <c r="N194" i="35"/>
  <c r="Q194" i="35"/>
  <c r="Q206" i="36"/>
  <c r="P206" i="36"/>
  <c r="N206" i="36"/>
  <c r="T181" i="34"/>
  <c r="R182" i="34" s="1"/>
  <c r="S182" i="34" s="1"/>
  <c r="H207" i="36" l="1"/>
  <c r="E208" i="36" s="1" a="1"/>
  <c r="E208" i="36" s="1"/>
  <c r="F208" i="36" s="1" a="1"/>
  <c r="F208" i="36" s="1"/>
  <c r="M208" i="36" s="1"/>
  <c r="I208" i="36" s="1"/>
  <c r="G158" i="29"/>
  <c r="I207" i="36"/>
  <c r="I181" i="34"/>
  <c r="H181" i="34"/>
  <c r="F181" i="34"/>
  <c r="M196" i="35"/>
  <c r="I196" i="35" s="1"/>
  <c r="H158" i="29"/>
  <c r="N195" i="35"/>
  <c r="Q195" i="35"/>
  <c r="P195" i="35"/>
  <c r="Q207" i="36"/>
  <c r="P207" i="36"/>
  <c r="N207" i="36"/>
  <c r="G182" i="34"/>
  <c r="G159" i="29"/>
  <c r="G208" i="36" l="1"/>
  <c r="O208" i="36" s="1"/>
  <c r="I158" i="29"/>
  <c r="F158" i="29"/>
  <c r="N208" i="36"/>
  <c r="Q208" i="36"/>
  <c r="P208" i="36"/>
  <c r="H208" i="36"/>
  <c r="E209" i="36" s="1" a="1"/>
  <c r="E209" i="36" s="1"/>
  <c r="F209" i="36" s="1" a="1"/>
  <c r="F209" i="36" s="1"/>
  <c r="G196" i="35"/>
  <c r="O196" i="35" s="1"/>
  <c r="T182" i="34"/>
  <c r="R183" i="34" s="1"/>
  <c r="H182" i="34"/>
  <c r="F182" i="34"/>
  <c r="I182" i="34"/>
  <c r="H159" i="29"/>
  <c r="F159" i="29"/>
  <c r="I159" i="29"/>
  <c r="T159" i="29"/>
  <c r="R160" i="29" s="1"/>
  <c r="S160" i="29" s="1"/>
  <c r="S183" i="34" l="1"/>
  <c r="G183" i="34" s="1"/>
  <c r="M209" i="36"/>
  <c r="H209" i="36" s="1"/>
  <c r="E210" i="36" s="1" a="1"/>
  <c r="E210" i="36" s="1"/>
  <c r="F210" i="36" s="1" a="1"/>
  <c r="F210" i="36" s="1"/>
  <c r="H196" i="35"/>
  <c r="E197" i="35" s="1" a="1"/>
  <c r="E197" i="35" s="1"/>
  <c r="F197" i="35" s="1" a="1"/>
  <c r="F197" i="35" s="1"/>
  <c r="P196" i="35"/>
  <c r="N196" i="35"/>
  <c r="Q196" i="35"/>
  <c r="T183" i="34"/>
  <c r="R184" i="34" s="1"/>
  <c r="S184" i="34" s="1"/>
  <c r="G160" i="29"/>
  <c r="I209" i="36" l="1"/>
  <c r="G209" i="36"/>
  <c r="O209" i="36" s="1"/>
  <c r="F183" i="34"/>
  <c r="I183" i="34"/>
  <c r="H183" i="34"/>
  <c r="M197" i="35"/>
  <c r="I197" i="35" s="1"/>
  <c r="M210" i="36"/>
  <c r="I210" i="36" s="1"/>
  <c r="P209" i="36"/>
  <c r="Q209" i="36"/>
  <c r="N209" i="36"/>
  <c r="G184" i="34"/>
  <c r="F160" i="29"/>
  <c r="I160" i="29"/>
  <c r="H160" i="29"/>
  <c r="T160" i="29"/>
  <c r="R161" i="29" s="1"/>
  <c r="S161" i="29" s="1"/>
  <c r="G210" i="36" l="1"/>
  <c r="O210" i="36" s="1"/>
  <c r="G197" i="35"/>
  <c r="O197" i="35" s="1"/>
  <c r="H197" i="35"/>
  <c r="E198" i="35" s="1" a="1"/>
  <c r="E198" i="35" s="1"/>
  <c r="F198" i="35" s="1" a="1"/>
  <c r="F198" i="35" s="1"/>
  <c r="M198" i="35" s="1"/>
  <c r="I198" i="35" s="1"/>
  <c r="Q210" i="36"/>
  <c r="N210" i="36"/>
  <c r="P210" i="36"/>
  <c r="H210" i="36"/>
  <c r="E211" i="36" s="1" a="1"/>
  <c r="E211" i="36" s="1"/>
  <c r="F211" i="36" s="1" a="1"/>
  <c r="F211" i="36" s="1"/>
  <c r="P197" i="35"/>
  <c r="N197" i="35"/>
  <c r="Q197" i="35"/>
  <c r="I184" i="34"/>
  <c r="H184" i="34"/>
  <c r="F184" i="34"/>
  <c r="T184" i="34"/>
  <c r="R185" i="34" s="1"/>
  <c r="S185" i="34" s="1"/>
  <c r="G161" i="29"/>
  <c r="G198" i="35" l="1"/>
  <c r="O198" i="35" s="1"/>
  <c r="M211" i="36"/>
  <c r="I211" i="36" s="1"/>
  <c r="Q198" i="35"/>
  <c r="P198" i="35"/>
  <c r="N198" i="35"/>
  <c r="H198" i="35"/>
  <c r="E199" i="35" s="1" a="1"/>
  <c r="E199" i="35" s="1"/>
  <c r="F199" i="35" s="1" a="1"/>
  <c r="F199" i="35" s="1"/>
  <c r="G211" i="36"/>
  <c r="O211" i="36" s="1"/>
  <c r="H211" i="36"/>
  <c r="E212" i="36" s="1" a="1"/>
  <c r="E212" i="36" s="1"/>
  <c r="F212" i="36" s="1" a="1"/>
  <c r="F212" i="36" s="1"/>
  <c r="G185" i="34"/>
  <c r="H161" i="29"/>
  <c r="I161" i="29"/>
  <c r="F161" i="29"/>
  <c r="T161" i="29"/>
  <c r="R162" i="29" s="1"/>
  <c r="S162" i="29" s="1"/>
  <c r="M212" i="36" l="1"/>
  <c r="I212" i="36" s="1"/>
  <c r="M199" i="35"/>
  <c r="I199" i="35" s="1"/>
  <c r="G212" i="36"/>
  <c r="O212" i="36" s="1"/>
  <c r="Q211" i="36"/>
  <c r="N211" i="36"/>
  <c r="P211" i="36"/>
  <c r="T185" i="34"/>
  <c r="R186" i="34" s="1"/>
  <c r="F185" i="34"/>
  <c r="H185" i="34"/>
  <c r="I185" i="34"/>
  <c r="G162" i="29"/>
  <c r="H199" i="35" l="1"/>
  <c r="E200" i="35" s="1" a="1"/>
  <c r="E200" i="35" s="1"/>
  <c r="F200" i="35" s="1" a="1"/>
  <c r="F200" i="35" s="1"/>
  <c r="M200" i="35" s="1"/>
  <c r="S186" i="34"/>
  <c r="G186" i="34" s="1"/>
  <c r="G199" i="35"/>
  <c r="O199" i="35" s="1"/>
  <c r="Q199" i="35" s="1"/>
  <c r="P212" i="36"/>
  <c r="Q212" i="36"/>
  <c r="N212" i="36"/>
  <c r="H212" i="36"/>
  <c r="E213" i="36" s="1" a="1"/>
  <c r="E213" i="36" s="1"/>
  <c r="F213" i="36" s="1" a="1"/>
  <c r="F213" i="36" s="1"/>
  <c r="T186" i="34"/>
  <c r="R187" i="34" s="1"/>
  <c r="H162" i="29"/>
  <c r="F162" i="29"/>
  <c r="I162" i="29"/>
  <c r="T162" i="29"/>
  <c r="R163" i="29" s="1"/>
  <c r="S163" i="29" s="1"/>
  <c r="P199" i="35" l="1"/>
  <c r="N199" i="35"/>
  <c r="I200" i="35"/>
  <c r="G200" i="35"/>
  <c r="O200" i="35" s="1"/>
  <c r="H200" i="35"/>
  <c r="E201" i="35" s="1" a="1"/>
  <c r="E201" i="35" s="1"/>
  <c r="F201" i="35" s="1" a="1"/>
  <c r="F201" i="35" s="1"/>
  <c r="M201" i="35" s="1"/>
  <c r="I201" i="35" s="1"/>
  <c r="H186" i="34"/>
  <c r="F186" i="34"/>
  <c r="I186" i="34"/>
  <c r="M213" i="36"/>
  <c r="I213" i="36" s="1"/>
  <c r="S187" i="34"/>
  <c r="T187" i="34" s="1"/>
  <c r="R188" i="34" s="1"/>
  <c r="S188" i="34" s="1"/>
  <c r="P200" i="35"/>
  <c r="N200" i="35"/>
  <c r="Q200" i="35"/>
  <c r="G163" i="29"/>
  <c r="G213" i="36" l="1"/>
  <c r="O213" i="36" s="1"/>
  <c r="H213" i="36"/>
  <c r="E214" i="36" s="1" a="1"/>
  <c r="E214" i="36" s="1"/>
  <c r="F214" i="36" s="1" a="1"/>
  <c r="F214" i="36" s="1"/>
  <c r="M214" i="36" s="1"/>
  <c r="G187" i="34"/>
  <c r="P213" i="36"/>
  <c r="Q213" i="36"/>
  <c r="N213" i="36"/>
  <c r="G201" i="35"/>
  <c r="O201" i="35" s="1"/>
  <c r="G188" i="34"/>
  <c r="F163" i="29"/>
  <c r="H163" i="29"/>
  <c r="I163" i="29"/>
  <c r="T163" i="29"/>
  <c r="R164" i="29" s="1"/>
  <c r="S164" i="29" s="1"/>
  <c r="G214" i="36" l="1"/>
  <c r="O214" i="36" s="1"/>
  <c r="I214" i="36"/>
  <c r="H214" i="36"/>
  <c r="E215" i="36" s="1" a="1"/>
  <c r="E215" i="36" s="1"/>
  <c r="F215" i="36" s="1" a="1"/>
  <c r="F215" i="36" s="1"/>
  <c r="M215" i="36" s="1"/>
  <c r="I215" i="36" s="1"/>
  <c r="F187" i="34"/>
  <c r="I187" i="34"/>
  <c r="H187" i="34"/>
  <c r="Q201" i="35"/>
  <c r="P201" i="35"/>
  <c r="N201" i="35"/>
  <c r="H201" i="35"/>
  <c r="E202" i="35" s="1" a="1"/>
  <c r="E202" i="35" s="1"/>
  <c r="F202" i="35" s="1" a="1"/>
  <c r="F202" i="35" s="1"/>
  <c r="P214" i="36"/>
  <c r="N214" i="36"/>
  <c r="Q214" i="36"/>
  <c r="T188" i="34"/>
  <c r="R189" i="34" s="1"/>
  <c r="S189" i="34" s="1"/>
  <c r="H188" i="34"/>
  <c r="I188" i="34"/>
  <c r="F188" i="34"/>
  <c r="G164" i="29"/>
  <c r="M202" i="35" l="1"/>
  <c r="I202" i="35" s="1"/>
  <c r="G189" i="34"/>
  <c r="H189" i="34" s="1"/>
  <c r="T189" i="34"/>
  <c r="R190" i="34" s="1"/>
  <c r="I164" i="29"/>
  <c r="H164" i="29"/>
  <c r="F164" i="29"/>
  <c r="T164" i="29"/>
  <c r="R165" i="29" s="1"/>
  <c r="S165" i="29" s="1"/>
  <c r="S190" i="34" l="1"/>
  <c r="G190" i="34" s="1"/>
  <c r="H215" i="36"/>
  <c r="E216" i="36" s="1" a="1"/>
  <c r="E216" i="36" s="1"/>
  <c r="F216" i="36" s="1" a="1"/>
  <c r="F216" i="36" s="1"/>
  <c r="G215" i="36"/>
  <c r="O215" i="36" s="1"/>
  <c r="H202" i="35"/>
  <c r="E203" i="35" s="1" a="1"/>
  <c r="E203" i="35" s="1"/>
  <c r="F203" i="35" s="1" a="1"/>
  <c r="F203" i="35" s="1"/>
  <c r="F189" i="34"/>
  <c r="I189" i="34"/>
  <c r="T190" i="34"/>
  <c r="R191" i="34" s="1"/>
  <c r="S191" i="34" s="1"/>
  <c r="G165" i="29"/>
  <c r="I190" i="34" l="1"/>
  <c r="H190" i="34"/>
  <c r="F190" i="34"/>
  <c r="M203" i="35"/>
  <c r="I203" i="35" s="1"/>
  <c r="M216" i="36"/>
  <c r="I216" i="36" s="1"/>
  <c r="G202" i="35"/>
  <c r="O202" i="35" s="1"/>
  <c r="N215" i="36"/>
  <c r="P215" i="36"/>
  <c r="Q215" i="36"/>
  <c r="G191" i="34"/>
  <c r="F165" i="29"/>
  <c r="I165" i="29"/>
  <c r="H165" i="29"/>
  <c r="T165" i="29"/>
  <c r="R166" i="29" s="1"/>
  <c r="S166" i="29" s="1"/>
  <c r="H203" i="35" l="1"/>
  <c r="E204" i="35" s="1" a="1"/>
  <c r="E204" i="35" s="1"/>
  <c r="F204" i="35" s="1" a="1"/>
  <c r="F204" i="35" s="1"/>
  <c r="M204" i="35" s="1"/>
  <c r="I204" i="35" s="1"/>
  <c r="G203" i="35"/>
  <c r="O203" i="35" s="1"/>
  <c r="N203" i="35" s="1"/>
  <c r="Q202" i="35"/>
  <c r="P202" i="35"/>
  <c r="N202" i="35"/>
  <c r="G216" i="36"/>
  <c r="O216" i="36" s="1"/>
  <c r="H191" i="34"/>
  <c r="F191" i="34"/>
  <c r="I191" i="34"/>
  <c r="T191" i="34"/>
  <c r="R192" i="34" s="1"/>
  <c r="S192" i="34" s="1"/>
  <c r="G166" i="29"/>
  <c r="Q203" i="35" l="1"/>
  <c r="P203" i="35"/>
  <c r="Q216" i="36"/>
  <c r="P216" i="36"/>
  <c r="N216" i="36"/>
  <c r="H216" i="36"/>
  <c r="E217" i="36" s="1" a="1"/>
  <c r="E217" i="36" s="1"/>
  <c r="F217" i="36" s="1" a="1"/>
  <c r="F217" i="36" s="1"/>
  <c r="G192" i="34"/>
  <c r="I166" i="29"/>
  <c r="H166" i="29"/>
  <c r="F166" i="29"/>
  <c r="T166" i="29"/>
  <c r="R167" i="29" s="1"/>
  <c r="S167" i="29" s="1"/>
  <c r="M217" i="36" l="1"/>
  <c r="I217" i="36" s="1"/>
  <c r="G204" i="35"/>
  <c r="O204" i="35" s="1"/>
  <c r="H204" i="35"/>
  <c r="E205" i="35" s="1" a="1"/>
  <c r="E205" i="35" s="1"/>
  <c r="F205" i="35" s="1" a="1"/>
  <c r="F205" i="35" s="1"/>
  <c r="F192" i="34"/>
  <c r="I192" i="34"/>
  <c r="H192" i="34"/>
  <c r="T192" i="34"/>
  <c r="R193" i="34" s="1"/>
  <c r="S193" i="34" s="1"/>
  <c r="G167" i="29"/>
  <c r="M205" i="35" l="1"/>
  <c r="I205" i="35" s="1"/>
  <c r="H217" i="36"/>
  <c r="E218" i="36" s="1" a="1"/>
  <c r="E218" i="36" s="1"/>
  <c r="F218" i="36" s="1" a="1"/>
  <c r="F218" i="36" s="1"/>
  <c r="G217" i="36"/>
  <c r="O217" i="36" s="1"/>
  <c r="P204" i="35"/>
  <c r="N204" i="35"/>
  <c r="Q204" i="35"/>
  <c r="G193" i="34"/>
  <c r="F167" i="29"/>
  <c r="I167" i="29"/>
  <c r="H167" i="29"/>
  <c r="T167" i="29"/>
  <c r="R168" i="29" s="1"/>
  <c r="S168" i="29" s="1"/>
  <c r="G205" i="35" l="1"/>
  <c r="O205" i="35" s="1"/>
  <c r="H205" i="35"/>
  <c r="E206" i="35" s="1" a="1"/>
  <c r="E206" i="35" s="1"/>
  <c r="F206" i="35" s="1" a="1"/>
  <c r="F206" i="35" s="1"/>
  <c r="M206" i="35" s="1"/>
  <c r="I206" i="35" s="1"/>
  <c r="M218" i="36"/>
  <c r="I218" i="36" s="1"/>
  <c r="P217" i="36"/>
  <c r="N217" i="36"/>
  <c r="Q217" i="36"/>
  <c r="G218" i="36"/>
  <c r="O218" i="36" s="1"/>
  <c r="H218" i="36"/>
  <c r="E219" i="36" s="1" a="1"/>
  <c r="E219" i="36" s="1"/>
  <c r="F219" i="36" s="1" a="1"/>
  <c r="F219" i="36" s="1"/>
  <c r="N205" i="35"/>
  <c r="P205" i="35"/>
  <c r="Q205" i="35"/>
  <c r="I193" i="34"/>
  <c r="H193" i="34"/>
  <c r="F193" i="34"/>
  <c r="T193" i="34"/>
  <c r="R194" i="34" s="1"/>
  <c r="S194" i="34" s="1"/>
  <c r="G168" i="29"/>
  <c r="M219" i="36" l="1"/>
  <c r="I219" i="36" s="1"/>
  <c r="G206" i="35"/>
  <c r="O206" i="35" s="1"/>
  <c r="Q218" i="36"/>
  <c r="P218" i="36"/>
  <c r="N218" i="36"/>
  <c r="G194" i="34"/>
  <c r="I168" i="29"/>
  <c r="F168" i="29"/>
  <c r="H168" i="29"/>
  <c r="T168" i="29"/>
  <c r="R169" i="29" s="1"/>
  <c r="S169" i="29" s="1"/>
  <c r="H219" i="36" l="1"/>
  <c r="E220" i="36" s="1" a="1"/>
  <c r="E220" i="36" s="1"/>
  <c r="F220" i="36" s="1" a="1"/>
  <c r="F220" i="36" s="1"/>
  <c r="M220" i="36" s="1"/>
  <c r="I220" i="36" s="1"/>
  <c r="G219" i="36"/>
  <c r="O219" i="36" s="1"/>
  <c r="Q206" i="35"/>
  <c r="N206" i="35"/>
  <c r="P206" i="35"/>
  <c r="H206" i="35"/>
  <c r="E207" i="35" s="1" a="1"/>
  <c r="E207" i="35" s="1"/>
  <c r="F207" i="35" s="1" a="1"/>
  <c r="F207" i="35" s="1"/>
  <c r="Q219" i="36"/>
  <c r="P219" i="36"/>
  <c r="N219" i="36"/>
  <c r="F194" i="34"/>
  <c r="I194" i="34"/>
  <c r="H194" i="34"/>
  <c r="T194" i="34"/>
  <c r="R195" i="34" s="1"/>
  <c r="S195" i="34" s="1"/>
  <c r="G169" i="29"/>
  <c r="G220" i="36" l="1"/>
  <c r="O220" i="36" s="1"/>
  <c r="M207" i="35"/>
  <c r="I207" i="35" s="1"/>
  <c r="N220" i="36"/>
  <c r="Q220" i="36"/>
  <c r="P220" i="36"/>
  <c r="H220" i="36"/>
  <c r="E221" i="36" s="1" a="1"/>
  <c r="E221" i="36" s="1"/>
  <c r="F221" i="36" s="1" a="1"/>
  <c r="F221" i="36" s="1"/>
  <c r="G195" i="34"/>
  <c r="F169" i="29"/>
  <c r="I169" i="29"/>
  <c r="H169" i="29"/>
  <c r="T169" i="29"/>
  <c r="R170" i="29" s="1"/>
  <c r="S170" i="29" s="1"/>
  <c r="M221" i="36" l="1"/>
  <c r="I221" i="36" s="1"/>
  <c r="G207" i="35"/>
  <c r="O207" i="35" s="1"/>
  <c r="T195" i="34"/>
  <c r="R196" i="34" s="1"/>
  <c r="I195" i="34"/>
  <c r="H195" i="34"/>
  <c r="F195" i="34"/>
  <c r="G170" i="29"/>
  <c r="S196" i="34" l="1"/>
  <c r="G196" i="34" s="1"/>
  <c r="H221" i="36"/>
  <c r="E222" i="36" s="1" a="1"/>
  <c r="E222" i="36" s="1"/>
  <c r="F222" i="36" s="1" a="1"/>
  <c r="F222" i="36" s="1"/>
  <c r="G221" i="36"/>
  <c r="O221" i="36" s="1"/>
  <c r="N221" i="36" s="1"/>
  <c r="Q207" i="35"/>
  <c r="P207" i="35"/>
  <c r="N207" i="35"/>
  <c r="H207" i="35"/>
  <c r="E208" i="35" s="1" a="1"/>
  <c r="E208" i="35" s="1"/>
  <c r="F208" i="35" s="1" a="1"/>
  <c r="F208" i="35" s="1"/>
  <c r="T196" i="34"/>
  <c r="R197" i="34" s="1"/>
  <c r="S197" i="34" s="1"/>
  <c r="T170" i="29"/>
  <c r="R171" i="29" s="1"/>
  <c r="I170" i="29"/>
  <c r="H170" i="29"/>
  <c r="F170" i="29"/>
  <c r="Q221" i="36" l="1"/>
  <c r="P221" i="36"/>
  <c r="H196" i="34"/>
  <c r="I196" i="34"/>
  <c r="F196" i="34"/>
  <c r="M208" i="35"/>
  <c r="I208" i="35" s="1"/>
  <c r="S171" i="29"/>
  <c r="T171" i="29" s="1"/>
  <c r="R172" i="29" s="1"/>
  <c r="S172" i="29" s="1"/>
  <c r="M222" i="36"/>
  <c r="I222" i="36" s="1"/>
  <c r="G197" i="34"/>
  <c r="H208" i="35" l="1"/>
  <c r="E209" i="35" s="1" a="1"/>
  <c r="E209" i="35" s="1"/>
  <c r="F209" i="35" s="1" a="1"/>
  <c r="F209" i="35" s="1"/>
  <c r="M209" i="35" s="1"/>
  <c r="I209" i="35" s="1"/>
  <c r="G222" i="36"/>
  <c r="O222" i="36" s="1"/>
  <c r="G208" i="35"/>
  <c r="O208" i="35" s="1"/>
  <c r="N208" i="35" s="1"/>
  <c r="G171" i="29"/>
  <c r="H222" i="36"/>
  <c r="E223" i="36" s="1" a="1"/>
  <c r="E223" i="36" s="1"/>
  <c r="F223" i="36" s="1" a="1"/>
  <c r="F223" i="36" s="1"/>
  <c r="P208" i="35"/>
  <c r="P222" i="36"/>
  <c r="N222" i="36"/>
  <c r="Q222" i="36"/>
  <c r="I197" i="34"/>
  <c r="H197" i="34"/>
  <c r="F197" i="34"/>
  <c r="T197" i="34"/>
  <c r="R198" i="34" s="1"/>
  <c r="S198" i="34" s="1"/>
  <c r="G172" i="29"/>
  <c r="Q208" i="35" l="1"/>
  <c r="M223" i="36"/>
  <c r="I223" i="36" s="1"/>
  <c r="I171" i="29"/>
  <c r="H171" i="29"/>
  <c r="F171" i="29"/>
  <c r="G209" i="35"/>
  <c r="O209" i="35" s="1"/>
  <c r="G198" i="34"/>
  <c r="T172" i="29"/>
  <c r="R173" i="29" s="1"/>
  <c r="F172" i="29"/>
  <c r="H172" i="29"/>
  <c r="I172" i="29"/>
  <c r="S173" i="29" l="1"/>
  <c r="G173" i="29" s="1"/>
  <c r="N209" i="35"/>
  <c r="Q209" i="35"/>
  <c r="P209" i="35"/>
  <c r="H209" i="35"/>
  <c r="E210" i="35" s="1" a="1"/>
  <c r="E210" i="35" s="1"/>
  <c r="F210" i="35" s="1" a="1"/>
  <c r="F210" i="35" s="1"/>
  <c r="I198" i="34"/>
  <c r="H198" i="34"/>
  <c r="F198" i="34"/>
  <c r="T198" i="34"/>
  <c r="R199" i="34" s="1"/>
  <c r="S199" i="34" s="1"/>
  <c r="T173" i="29"/>
  <c r="R174" i="29" s="1"/>
  <c r="F173" i="29" l="1"/>
  <c r="I173" i="29"/>
  <c r="H173" i="29"/>
  <c r="M210" i="35"/>
  <c r="I210" i="35" s="1"/>
  <c r="S174" i="29"/>
  <c r="G174" i="29" s="1"/>
  <c r="H210" i="35"/>
  <c r="E211" i="35" s="1" a="1"/>
  <c r="E211" i="35" s="1"/>
  <c r="F211" i="35" s="1" a="1"/>
  <c r="F211" i="35" s="1"/>
  <c r="G223" i="36"/>
  <c r="O223" i="36" s="1"/>
  <c r="H223" i="36"/>
  <c r="E224" i="36" s="1" a="1"/>
  <c r="E224" i="36" s="1"/>
  <c r="F224" i="36" s="1" a="1"/>
  <c r="F224" i="36" s="1"/>
  <c r="G199" i="34"/>
  <c r="T174" i="29"/>
  <c r="R175" i="29" s="1"/>
  <c r="S175" i="29" s="1"/>
  <c r="G210" i="35" l="1"/>
  <c r="O210" i="35" s="1"/>
  <c r="F174" i="29"/>
  <c r="I174" i="29"/>
  <c r="H174" i="29"/>
  <c r="M211" i="35"/>
  <c r="I211" i="35" s="1"/>
  <c r="M224" i="36"/>
  <c r="I224" i="36" s="1"/>
  <c r="N210" i="35"/>
  <c r="P210" i="35"/>
  <c r="Q210" i="35"/>
  <c r="P223" i="36"/>
  <c r="N223" i="36"/>
  <c r="Q223" i="36"/>
  <c r="F199" i="34"/>
  <c r="I199" i="34"/>
  <c r="H199" i="34"/>
  <c r="T199" i="34"/>
  <c r="R200" i="34" s="1"/>
  <c r="S200" i="34" s="1"/>
  <c r="G175" i="29"/>
  <c r="G211" i="35" l="1"/>
  <c r="O211" i="35" s="1"/>
  <c r="H211" i="35"/>
  <c r="E212" i="35" s="1" a="1"/>
  <c r="E212" i="35" s="1"/>
  <c r="F212" i="35" s="1" a="1"/>
  <c r="F212" i="35" s="1"/>
  <c r="M212" i="35" s="1"/>
  <c r="H224" i="36"/>
  <c r="E225" i="36" s="1" a="1"/>
  <c r="E225" i="36" s="1"/>
  <c r="F225" i="36" s="1" a="1"/>
  <c r="F225" i="36" s="1"/>
  <c r="N211" i="35"/>
  <c r="Q211" i="35"/>
  <c r="P211" i="35"/>
  <c r="G200" i="34"/>
  <c r="H175" i="29"/>
  <c r="F175" i="29"/>
  <c r="I175" i="29"/>
  <c r="T175" i="29"/>
  <c r="R176" i="29" s="1"/>
  <c r="S176" i="29" s="1"/>
  <c r="H212" i="35" l="1"/>
  <c r="E213" i="35" s="1" a="1"/>
  <c r="E213" i="35" s="1"/>
  <c r="F213" i="35" s="1" a="1"/>
  <c r="F213" i="35" s="1"/>
  <c r="M213" i="35" s="1"/>
  <c r="I213" i="35" s="1"/>
  <c r="G212" i="35"/>
  <c r="O212" i="35" s="1"/>
  <c r="I212" i="35"/>
  <c r="M225" i="36"/>
  <c r="I225" i="36" s="1"/>
  <c r="P212" i="35"/>
  <c r="Q212" i="35"/>
  <c r="N212" i="35"/>
  <c r="H225" i="36"/>
  <c r="E226" i="36" s="1" a="1"/>
  <c r="E226" i="36" s="1"/>
  <c r="F226" i="36" s="1" a="1"/>
  <c r="F226" i="36" s="1"/>
  <c r="G225" i="36"/>
  <c r="O225" i="36" s="1"/>
  <c r="G224" i="36"/>
  <c r="O224" i="36" s="1"/>
  <c r="I200" i="34"/>
  <c r="H200" i="34"/>
  <c r="F200" i="34"/>
  <c r="T200" i="34"/>
  <c r="R201" i="34" s="1"/>
  <c r="S201" i="34" s="1"/>
  <c r="G176" i="29"/>
  <c r="M226" i="36" l="1"/>
  <c r="I226" i="36" s="1"/>
  <c r="N225" i="36"/>
  <c r="Q225" i="36"/>
  <c r="P225" i="36"/>
  <c r="P224" i="36"/>
  <c r="Q224" i="36"/>
  <c r="N224" i="36"/>
  <c r="H226" i="36"/>
  <c r="E227" i="36" s="1" a="1"/>
  <c r="E227" i="36" s="1"/>
  <c r="F227" i="36" s="1" a="1"/>
  <c r="F227" i="36" s="1"/>
  <c r="H213" i="35"/>
  <c r="E214" i="35" s="1" a="1"/>
  <c r="E214" i="35" s="1"/>
  <c r="F214" i="35" s="1" a="1"/>
  <c r="F214" i="35" s="1"/>
  <c r="G201" i="34"/>
  <c r="T176" i="29"/>
  <c r="R177" i="29" s="1"/>
  <c r="F176" i="29"/>
  <c r="I176" i="29"/>
  <c r="H176" i="29"/>
  <c r="S177" i="29" l="1"/>
  <c r="G177" i="29" s="1"/>
  <c r="M214" i="35"/>
  <c r="I214" i="35" s="1"/>
  <c r="M227" i="36"/>
  <c r="I227" i="36" s="1"/>
  <c r="G213" i="35"/>
  <c r="O213" i="35" s="1"/>
  <c r="G226" i="36"/>
  <c r="O226" i="36" s="1"/>
  <c r="H201" i="34"/>
  <c r="F201" i="34"/>
  <c r="I201" i="34"/>
  <c r="T201" i="34"/>
  <c r="R202" i="34" s="1"/>
  <c r="S202" i="34" s="1"/>
  <c r="T177" i="29"/>
  <c r="R178" i="29" s="1"/>
  <c r="S178" i="29" s="1"/>
  <c r="H177" i="29" l="1"/>
  <c r="F177" i="29"/>
  <c r="I177" i="29"/>
  <c r="N213" i="35"/>
  <c r="P213" i="35"/>
  <c r="Q213" i="35"/>
  <c r="N226" i="36"/>
  <c r="P226" i="36"/>
  <c r="Q226" i="36"/>
  <c r="G227" i="36"/>
  <c r="O227" i="36" s="1"/>
  <c r="H227" i="36"/>
  <c r="E228" i="36" s="1" a="1"/>
  <c r="E228" i="36" s="1"/>
  <c r="F228" i="36" s="1" a="1"/>
  <c r="F228" i="36" s="1"/>
  <c r="G202" i="34"/>
  <c r="G178" i="29"/>
  <c r="M228" i="36" l="1"/>
  <c r="I228" i="36" s="1"/>
  <c r="N227" i="36"/>
  <c r="Q227" i="36"/>
  <c r="P227" i="36"/>
  <c r="H228" i="36"/>
  <c r="E229" i="36" s="1" a="1"/>
  <c r="E229" i="36" s="1"/>
  <c r="F229" i="36" s="1" a="1"/>
  <c r="F229" i="36" s="1"/>
  <c r="H214" i="35"/>
  <c r="E215" i="35" s="1" a="1"/>
  <c r="E215" i="35" s="1"/>
  <c r="F215" i="35" s="1" a="1"/>
  <c r="F215" i="35" s="1"/>
  <c r="G214" i="35"/>
  <c r="O214" i="35" s="1"/>
  <c r="F202" i="34"/>
  <c r="I202" i="34"/>
  <c r="H202" i="34"/>
  <c r="T202" i="34"/>
  <c r="R203" i="34" s="1"/>
  <c r="S203" i="34" s="1"/>
  <c r="H178" i="29"/>
  <c r="F178" i="29"/>
  <c r="I178" i="29"/>
  <c r="T178" i="29"/>
  <c r="R179" i="29" s="1"/>
  <c r="S179" i="29" s="1"/>
  <c r="M215" i="35" l="1"/>
  <c r="I215" i="35" s="1"/>
  <c r="M229" i="36"/>
  <c r="I229" i="36" s="1"/>
  <c r="Q214" i="35"/>
  <c r="P214" i="35"/>
  <c r="N214" i="35"/>
  <c r="G229" i="36"/>
  <c r="O229" i="36" s="1"/>
  <c r="G228" i="36"/>
  <c r="O228" i="36" s="1"/>
  <c r="G215" i="35"/>
  <c r="O215" i="35" s="1"/>
  <c r="H215" i="35"/>
  <c r="E216" i="35" s="1" a="1"/>
  <c r="E216" i="35" s="1"/>
  <c r="F216" i="35" s="1" a="1"/>
  <c r="F216" i="35" s="1"/>
  <c r="G203" i="34"/>
  <c r="G179" i="29"/>
  <c r="H229" i="36" l="1"/>
  <c r="E230" i="36" s="1" a="1"/>
  <c r="E230" i="36" s="1"/>
  <c r="F230" i="36" s="1" a="1"/>
  <c r="F230" i="36" s="1"/>
  <c r="M230" i="36" s="1"/>
  <c r="I230" i="36" s="1"/>
  <c r="M216" i="35"/>
  <c r="I216" i="35" s="1"/>
  <c r="Q228" i="36"/>
  <c r="N228" i="36"/>
  <c r="P228" i="36"/>
  <c r="N215" i="35"/>
  <c r="Q215" i="35"/>
  <c r="P215" i="35"/>
  <c r="Q229" i="36"/>
  <c r="N229" i="36"/>
  <c r="P229" i="36"/>
  <c r="I203" i="34"/>
  <c r="F203" i="34"/>
  <c r="H203" i="34"/>
  <c r="T203" i="34"/>
  <c r="R204" i="34" s="1"/>
  <c r="S204" i="34" s="1"/>
  <c r="F179" i="29"/>
  <c r="I179" i="29"/>
  <c r="H179" i="29"/>
  <c r="T179" i="29"/>
  <c r="R180" i="29" s="1"/>
  <c r="S180" i="29" s="1"/>
  <c r="H216" i="35" l="1"/>
  <c r="E217" i="35" s="1" a="1"/>
  <c r="E217" i="35" s="1"/>
  <c r="F217" i="35" s="1" a="1"/>
  <c r="F217" i="35" s="1"/>
  <c r="G216" i="35"/>
  <c r="O216" i="35" s="1"/>
  <c r="G230" i="36"/>
  <c r="O230" i="36" s="1"/>
  <c r="G204" i="34"/>
  <c r="G180" i="29"/>
  <c r="M217" i="35" l="1"/>
  <c r="I217" i="35"/>
  <c r="N230" i="36"/>
  <c r="Q230" i="36"/>
  <c r="P230" i="36"/>
  <c r="N216" i="35"/>
  <c r="P216" i="35"/>
  <c r="Q216" i="35"/>
  <c r="H230" i="36"/>
  <c r="E231" i="36" s="1" a="1"/>
  <c r="E231" i="36" s="1"/>
  <c r="F231" i="36" s="1" a="1"/>
  <c r="F231" i="36" s="1"/>
  <c r="I204" i="34"/>
  <c r="H204" i="34"/>
  <c r="F204" i="34"/>
  <c r="T204" i="34"/>
  <c r="R205" i="34" s="1"/>
  <c r="S205" i="34" s="1"/>
  <c r="T180" i="29"/>
  <c r="R181" i="29" s="1"/>
  <c r="I180" i="29"/>
  <c r="H180" i="29"/>
  <c r="F180" i="29"/>
  <c r="S181" i="29" l="1"/>
  <c r="G181" i="29" s="1"/>
  <c r="M231" i="36"/>
  <c r="I231" i="36" s="1"/>
  <c r="G205" i="34"/>
  <c r="T181" i="29"/>
  <c r="R182" i="29" s="1"/>
  <c r="S182" i="29" s="1"/>
  <c r="G231" i="36" l="1"/>
  <c r="O231" i="36" s="1"/>
  <c r="I181" i="29"/>
  <c r="H181" i="29"/>
  <c r="F181" i="29"/>
  <c r="P231" i="36"/>
  <c r="Q231" i="36"/>
  <c r="N231" i="36"/>
  <c r="H217" i="35"/>
  <c r="E218" i="35" s="1" a="1"/>
  <c r="E218" i="35" s="1"/>
  <c r="F218" i="35" s="1" a="1"/>
  <c r="F218" i="35" s="1"/>
  <c r="H231" i="36"/>
  <c r="E232" i="36" s="1" a="1"/>
  <c r="E232" i="36" s="1"/>
  <c r="F232" i="36" s="1" a="1"/>
  <c r="F232" i="36" s="1"/>
  <c r="G217" i="35"/>
  <c r="O217" i="35" s="1"/>
  <c r="F205" i="34"/>
  <c r="H205" i="34"/>
  <c r="I205" i="34"/>
  <c r="T205" i="34"/>
  <c r="R206" i="34" s="1"/>
  <c r="S206" i="34" s="1"/>
  <c r="G182" i="29"/>
  <c r="M218" i="35" l="1"/>
  <c r="I218" i="35"/>
  <c r="M232" i="36"/>
  <c r="I232" i="36" s="1"/>
  <c r="Q217" i="35"/>
  <c r="P217" i="35"/>
  <c r="N217" i="35"/>
  <c r="G206" i="34"/>
  <c r="I182" i="29"/>
  <c r="F182" i="29"/>
  <c r="H182" i="29"/>
  <c r="T182" i="29"/>
  <c r="R183" i="29" s="1"/>
  <c r="S183" i="29" s="1"/>
  <c r="H218" i="35" l="1"/>
  <c r="E219" i="35" s="1" a="1"/>
  <c r="E219" i="35" s="1"/>
  <c r="F219" i="35" s="1" a="1"/>
  <c r="F219" i="35" s="1"/>
  <c r="G218" i="35"/>
  <c r="O218" i="35" s="1"/>
  <c r="G232" i="36"/>
  <c r="O232" i="36" s="1"/>
  <c r="T206" i="34"/>
  <c r="R207" i="34" s="1"/>
  <c r="I206" i="34"/>
  <c r="F206" i="34"/>
  <c r="H206" i="34"/>
  <c r="G183" i="29"/>
  <c r="S207" i="34" l="1"/>
  <c r="G207" i="34" s="1"/>
  <c r="M219" i="35"/>
  <c r="I219" i="35" s="1"/>
  <c r="P232" i="36"/>
  <c r="N232" i="36"/>
  <c r="Q232" i="36"/>
  <c r="H232" i="36"/>
  <c r="E233" i="36" s="1" a="1"/>
  <c r="E233" i="36" s="1"/>
  <c r="F233" i="36" s="1" a="1"/>
  <c r="F233" i="36" s="1"/>
  <c r="Q218" i="35"/>
  <c r="N218" i="35"/>
  <c r="P218" i="35"/>
  <c r="T207" i="34"/>
  <c r="R208" i="34" s="1"/>
  <c r="F183" i="29"/>
  <c r="I183" i="29"/>
  <c r="H183" i="29"/>
  <c r="T183" i="29"/>
  <c r="R184" i="29" s="1"/>
  <c r="S184" i="29" s="1"/>
  <c r="F207" i="34" l="1"/>
  <c r="I207" i="34"/>
  <c r="H207" i="34"/>
  <c r="M233" i="36"/>
  <c r="I233" i="36" s="1"/>
  <c r="S208" i="34"/>
  <c r="G208" i="34" s="1"/>
  <c r="G219" i="35"/>
  <c r="O219" i="35" s="1"/>
  <c r="H219" i="35"/>
  <c r="E220" i="35" s="1" a="1"/>
  <c r="E220" i="35" s="1"/>
  <c r="F220" i="35" s="1" a="1"/>
  <c r="F220" i="35" s="1"/>
  <c r="G184" i="29"/>
  <c r="T208" i="34" l="1"/>
  <c r="R209" i="34" s="1"/>
  <c r="S209" i="34" s="1"/>
  <c r="H208" i="34"/>
  <c r="F208" i="34"/>
  <c r="I208" i="34"/>
  <c r="M220" i="35"/>
  <c r="I220" i="35" s="1"/>
  <c r="P219" i="35"/>
  <c r="N219" i="35"/>
  <c r="Q219" i="35"/>
  <c r="G209" i="34"/>
  <c r="I184" i="29"/>
  <c r="H184" i="29"/>
  <c r="F184" i="29"/>
  <c r="T184" i="29"/>
  <c r="R185" i="29" s="1"/>
  <c r="S185" i="29" s="1"/>
  <c r="G233" i="36" l="1"/>
  <c r="O233" i="36" s="1"/>
  <c r="H233" i="36"/>
  <c r="E234" i="36" s="1" a="1"/>
  <c r="E234" i="36" s="1"/>
  <c r="F234" i="36" s="1" a="1"/>
  <c r="F234" i="36" s="1"/>
  <c r="H220" i="35"/>
  <c r="E221" i="35" s="1" a="1"/>
  <c r="E221" i="35" s="1"/>
  <c r="F221" i="35" s="1" a="1"/>
  <c r="F221" i="35" s="1"/>
  <c r="F209" i="34"/>
  <c r="H209" i="34"/>
  <c r="I209" i="34"/>
  <c r="T209" i="34"/>
  <c r="R210" i="34" s="1"/>
  <c r="S210" i="34" s="1"/>
  <c r="G185" i="29"/>
  <c r="M234" i="36" l="1"/>
  <c r="I234" i="36" s="1"/>
  <c r="M221" i="35"/>
  <c r="I221" i="35" s="1"/>
  <c r="G220" i="35"/>
  <c r="O220" i="35" s="1"/>
  <c r="H234" i="36"/>
  <c r="E235" i="36" s="1" a="1"/>
  <c r="E235" i="36" s="1"/>
  <c r="F235" i="36" s="1" a="1"/>
  <c r="F235" i="36" s="1"/>
  <c r="G221" i="35"/>
  <c r="O221" i="35" s="1"/>
  <c r="P233" i="36"/>
  <c r="Q233" i="36"/>
  <c r="N233" i="36"/>
  <c r="G210" i="34"/>
  <c r="F185" i="29"/>
  <c r="I185" i="29"/>
  <c r="H185" i="29"/>
  <c r="T185" i="29"/>
  <c r="R186" i="29" s="1"/>
  <c r="S186" i="29" s="1"/>
  <c r="H221" i="35" l="1"/>
  <c r="E222" i="35" s="1" a="1"/>
  <c r="E222" i="35" s="1"/>
  <c r="F222" i="35" s="1" a="1"/>
  <c r="F222" i="35" s="1"/>
  <c r="M222" i="35" s="1"/>
  <c r="M235" i="36"/>
  <c r="I235" i="36" s="1"/>
  <c r="P220" i="35"/>
  <c r="Q220" i="35"/>
  <c r="N220" i="35"/>
  <c r="Q221" i="35"/>
  <c r="P221" i="35"/>
  <c r="N221" i="35"/>
  <c r="G234" i="36"/>
  <c r="O234" i="36" s="1"/>
  <c r="I210" i="34"/>
  <c r="F210" i="34"/>
  <c r="H210" i="34"/>
  <c r="T210" i="34"/>
  <c r="R211" i="34" s="1"/>
  <c r="S211" i="34" s="1"/>
  <c r="G186" i="29"/>
  <c r="H235" i="36" l="1"/>
  <c r="E236" i="36" s="1" a="1"/>
  <c r="E236" i="36" s="1"/>
  <c r="F236" i="36" s="1" a="1"/>
  <c r="F236" i="36" s="1"/>
  <c r="M236" i="36" s="1"/>
  <c r="H236" i="36" s="1"/>
  <c r="E237" i="36" s="1" a="1"/>
  <c r="E237" i="36" s="1"/>
  <c r="F237" i="36" s="1" a="1"/>
  <c r="F237" i="36" s="1"/>
  <c r="G235" i="36"/>
  <c r="O235" i="36" s="1"/>
  <c r="G222" i="35"/>
  <c r="O222" i="35" s="1"/>
  <c r="H222" i="35"/>
  <c r="E223" i="35" s="1" a="1"/>
  <c r="E223" i="35" s="1"/>
  <c r="F223" i="35" s="1" a="1"/>
  <c r="F223" i="35" s="1"/>
  <c r="I222" i="35"/>
  <c r="N234" i="36"/>
  <c r="P234" i="36"/>
  <c r="Q234" i="36"/>
  <c r="Q222" i="35"/>
  <c r="P222" i="35"/>
  <c r="N222" i="35"/>
  <c r="P235" i="36"/>
  <c r="Q235" i="36"/>
  <c r="N235" i="36"/>
  <c r="G211" i="34"/>
  <c r="T186" i="29"/>
  <c r="R187" i="29" s="1"/>
  <c r="I186" i="29"/>
  <c r="H186" i="29"/>
  <c r="F186" i="29"/>
  <c r="M223" i="35" l="1"/>
  <c r="I223" i="35" s="1"/>
  <c r="M237" i="36"/>
  <c r="I237" i="36" s="1"/>
  <c r="I236" i="36"/>
  <c r="S187" i="29"/>
  <c r="G187" i="29" s="1"/>
  <c r="G223" i="35"/>
  <c r="O223" i="35" s="1"/>
  <c r="G237" i="36"/>
  <c r="O237" i="36" s="1"/>
  <c r="G236" i="36"/>
  <c r="O236" i="36" s="1"/>
  <c r="H211" i="34"/>
  <c r="F211" i="34"/>
  <c r="I211" i="34"/>
  <c r="T211" i="34"/>
  <c r="R212" i="34" s="1"/>
  <c r="S212" i="34" s="1"/>
  <c r="H223" i="35" l="1"/>
  <c r="E224" i="35" s="1" a="1"/>
  <c r="E224" i="35" s="1"/>
  <c r="F224" i="35" s="1" a="1"/>
  <c r="F224" i="35" s="1"/>
  <c r="I187" i="29"/>
  <c r="H187" i="29"/>
  <c r="F187" i="29"/>
  <c r="T187" i="29"/>
  <c r="R188" i="29" s="1"/>
  <c r="S188" i="29" s="1"/>
  <c r="G188" i="29" s="1"/>
  <c r="H237" i="36"/>
  <c r="E238" i="36" s="1" a="1"/>
  <c r="E238" i="36" s="1"/>
  <c r="F238" i="36" s="1" a="1"/>
  <c r="F238" i="36" s="1"/>
  <c r="N236" i="36"/>
  <c r="P236" i="36"/>
  <c r="Q236" i="36"/>
  <c r="N237" i="36"/>
  <c r="P237" i="36"/>
  <c r="Q237" i="36"/>
  <c r="N223" i="35"/>
  <c r="P223" i="35"/>
  <c r="Q223" i="35"/>
  <c r="G212" i="34"/>
  <c r="M224" i="35" l="1"/>
  <c r="I224" i="35" s="1"/>
  <c r="M238" i="36"/>
  <c r="I238" i="36" s="1"/>
  <c r="H212" i="34"/>
  <c r="I212" i="34"/>
  <c r="F212" i="34"/>
  <c r="T212" i="34"/>
  <c r="R213" i="34" s="1"/>
  <c r="S213" i="34" s="1"/>
  <c r="T188" i="29"/>
  <c r="R189" i="29" s="1"/>
  <c r="S189" i="29" s="1"/>
  <c r="I188" i="29"/>
  <c r="H188" i="29"/>
  <c r="F188" i="29"/>
  <c r="G238" i="36" l="1"/>
  <c r="O238" i="36" s="1"/>
  <c r="H238" i="36"/>
  <c r="E239" i="36" s="1" a="1"/>
  <c r="E239" i="36" s="1"/>
  <c r="F239" i="36" s="1" a="1"/>
  <c r="F239" i="36" s="1"/>
  <c r="M239" i="36" s="1"/>
  <c r="I239" i="36" s="1"/>
  <c r="H224" i="35"/>
  <c r="E225" i="35" s="1" a="1"/>
  <c r="E225" i="35" s="1"/>
  <c r="F225" i="35" s="1" a="1"/>
  <c r="F225" i="35" s="1"/>
  <c r="M225" i="35" s="1"/>
  <c r="I225" i="35" s="1"/>
  <c r="G224" i="35"/>
  <c r="O224" i="35" s="1"/>
  <c r="Q238" i="36"/>
  <c r="P238" i="36"/>
  <c r="N238" i="36"/>
  <c r="G213" i="34"/>
  <c r="G189" i="29"/>
  <c r="G239" i="36" l="1"/>
  <c r="O239" i="36" s="1"/>
  <c r="G225" i="35"/>
  <c r="O225" i="35" s="1"/>
  <c r="H225" i="35"/>
  <c r="E226" i="35" s="1" a="1"/>
  <c r="E226" i="35" s="1"/>
  <c r="F226" i="35" s="1" a="1"/>
  <c r="F226" i="35" s="1"/>
  <c r="M226" i="35" s="1"/>
  <c r="I226" i="35" s="1"/>
  <c r="P224" i="35"/>
  <c r="N224" i="35"/>
  <c r="Q224" i="35"/>
  <c r="Q225" i="35"/>
  <c r="P225" i="35"/>
  <c r="N225" i="35"/>
  <c r="N239" i="36"/>
  <c r="P239" i="36"/>
  <c r="Q239" i="36"/>
  <c r="H239" i="36"/>
  <c r="E240" i="36" s="1" a="1"/>
  <c r="E240" i="36" s="1"/>
  <c r="F240" i="36" s="1" a="1"/>
  <c r="F240" i="36" s="1"/>
  <c r="I213" i="34"/>
  <c r="H213" i="34"/>
  <c r="F213" i="34"/>
  <c r="T213" i="34"/>
  <c r="R214" i="34" s="1"/>
  <c r="S214" i="34" s="1"/>
  <c r="T189" i="29"/>
  <c r="R190" i="29" s="1"/>
  <c r="I189" i="29"/>
  <c r="H189" i="29"/>
  <c r="F189" i="29"/>
  <c r="G226" i="35" l="1"/>
  <c r="O226" i="35" s="1"/>
  <c r="H226" i="35"/>
  <c r="E227" i="35" s="1" a="1"/>
  <c r="E227" i="35" s="1"/>
  <c r="F227" i="35" s="1" a="1"/>
  <c r="F227" i="35" s="1"/>
  <c r="N226" i="35"/>
  <c r="Q226" i="35"/>
  <c r="P226" i="35"/>
  <c r="M240" i="36"/>
  <c r="I240" i="36" s="1"/>
  <c r="S190" i="29"/>
  <c r="G190" i="29" s="1"/>
  <c r="G214" i="34"/>
  <c r="T190" i="29" l="1"/>
  <c r="R191" i="29" s="1"/>
  <c r="S191" i="29" s="1"/>
  <c r="M227" i="35"/>
  <c r="G227" i="35" s="1"/>
  <c r="O227" i="35" s="1"/>
  <c r="F190" i="29"/>
  <c r="H190" i="29"/>
  <c r="I190" i="29"/>
  <c r="G240" i="36"/>
  <c r="O240" i="36" s="1"/>
  <c r="F214" i="34"/>
  <c r="H214" i="34"/>
  <c r="I214" i="34"/>
  <c r="T214" i="34"/>
  <c r="R215" i="34" s="1"/>
  <c r="S215" i="34" s="1"/>
  <c r="G191" i="29"/>
  <c r="N227" i="35" l="1"/>
  <c r="Q227" i="35"/>
  <c r="P227" i="35"/>
  <c r="I227" i="35"/>
  <c r="H227" i="35"/>
  <c r="E228" i="35" s="1" a="1"/>
  <c r="E228" i="35" s="1"/>
  <c r="F228" i="35" s="1" a="1"/>
  <c r="F228" i="35" s="1"/>
  <c r="N240" i="36"/>
  <c r="Q240" i="36"/>
  <c r="P240" i="36"/>
  <c r="H240" i="36"/>
  <c r="E241" i="36" s="1" a="1"/>
  <c r="E241" i="36" s="1"/>
  <c r="F241" i="36" s="1" a="1"/>
  <c r="F241" i="36" s="1"/>
  <c r="G215" i="34"/>
  <c r="H191" i="29"/>
  <c r="F191" i="29"/>
  <c r="I191" i="29"/>
  <c r="T191" i="29"/>
  <c r="R192" i="29" s="1"/>
  <c r="S192" i="29" s="1"/>
  <c r="M228" i="35" l="1"/>
  <c r="H228" i="35" s="1"/>
  <c r="E229" i="35" s="1" a="1"/>
  <c r="E229" i="35" s="1"/>
  <c r="F229" i="35" s="1" a="1"/>
  <c r="F229" i="35" s="1"/>
  <c r="G228" i="35"/>
  <c r="O228" i="35" s="1"/>
  <c r="M241" i="36"/>
  <c r="I241" i="36" s="1"/>
  <c r="I215" i="34"/>
  <c r="H215" i="34"/>
  <c r="F215" i="34"/>
  <c r="T215" i="34"/>
  <c r="R216" i="34" s="1"/>
  <c r="S216" i="34" s="1"/>
  <c r="G192" i="29"/>
  <c r="I228" i="35" l="1"/>
  <c r="N228" i="35"/>
  <c r="Q228" i="35"/>
  <c r="P228" i="35"/>
  <c r="M229" i="35"/>
  <c r="I229" i="35" s="1"/>
  <c r="G216" i="34"/>
  <c r="F192" i="29"/>
  <c r="I192" i="29"/>
  <c r="H192" i="29"/>
  <c r="T192" i="29"/>
  <c r="R193" i="29" s="1"/>
  <c r="S193" i="29" s="1"/>
  <c r="H229" i="35" l="1"/>
  <c r="E230" i="35" s="1" a="1"/>
  <c r="E230" i="35" s="1"/>
  <c r="F230" i="35" s="1" a="1"/>
  <c r="F230" i="35" s="1"/>
  <c r="M230" i="35" s="1"/>
  <c r="G229" i="35"/>
  <c r="O229" i="35" s="1"/>
  <c r="G241" i="36"/>
  <c r="O241" i="36" s="1"/>
  <c r="H241" i="36"/>
  <c r="E242" i="36" s="1" a="1"/>
  <c r="E242" i="36" s="1"/>
  <c r="F242" i="36" s="1" a="1"/>
  <c r="F242" i="36" s="1"/>
  <c r="T216" i="34"/>
  <c r="R217" i="34" s="1"/>
  <c r="F216" i="34"/>
  <c r="I216" i="34"/>
  <c r="H216" i="34"/>
  <c r="G193" i="29"/>
  <c r="I230" i="35" l="1"/>
  <c r="H230" i="35"/>
  <c r="E231" i="35" s="1" a="1"/>
  <c r="E231" i="35" s="1"/>
  <c r="F231" i="35" s="1" a="1"/>
  <c r="F231" i="35" s="1"/>
  <c r="M231" i="35" s="1"/>
  <c r="I231" i="35" s="1"/>
  <c r="G230" i="35"/>
  <c r="O230" i="35" s="1"/>
  <c r="Q230" i="35" s="1"/>
  <c r="P229" i="35"/>
  <c r="Q229" i="35"/>
  <c r="N229" i="35"/>
  <c r="S217" i="34"/>
  <c r="T217" i="34" s="1"/>
  <c r="R218" i="34" s="1"/>
  <c r="S218" i="34" s="1"/>
  <c r="M242" i="36"/>
  <c r="I242" i="36" s="1"/>
  <c r="P241" i="36"/>
  <c r="Q241" i="36"/>
  <c r="N241" i="36"/>
  <c r="H193" i="29"/>
  <c r="I193" i="29"/>
  <c r="F193" i="29"/>
  <c r="T193" i="29"/>
  <c r="R194" i="29" s="1"/>
  <c r="S194" i="29" s="1"/>
  <c r="P230" i="35" l="1"/>
  <c r="N230" i="35"/>
  <c r="G231" i="35"/>
  <c r="O231" i="35" s="1"/>
  <c r="Q231" i="35" s="1"/>
  <c r="H231" i="35"/>
  <c r="E232" i="35" s="1" a="1"/>
  <c r="E232" i="35" s="1"/>
  <c r="F232" i="35" s="1" a="1"/>
  <c r="F232" i="35" s="1"/>
  <c r="M232" i="35" s="1"/>
  <c r="I232" i="35" s="1"/>
  <c r="G242" i="36"/>
  <c r="O242" i="36" s="1"/>
  <c r="Q242" i="36" s="1"/>
  <c r="H242" i="36"/>
  <c r="E243" i="36" s="1" a="1"/>
  <c r="E243" i="36" s="1"/>
  <c r="F243" i="36" s="1" a="1"/>
  <c r="F243" i="36" s="1"/>
  <c r="G217" i="34"/>
  <c r="P242" i="36"/>
  <c r="G218" i="34"/>
  <c r="G194" i="29"/>
  <c r="N242" i="36" l="1"/>
  <c r="N231" i="35"/>
  <c r="P231" i="35"/>
  <c r="G232" i="35"/>
  <c r="O232" i="35" s="1"/>
  <c r="N232" i="35" s="1"/>
  <c r="H232" i="35"/>
  <c r="E233" i="35" s="1" a="1"/>
  <c r="E233" i="35" s="1"/>
  <c r="F233" i="35" s="1" a="1"/>
  <c r="F233" i="35" s="1"/>
  <c r="M233" i="35" s="1"/>
  <c r="I233" i="35" s="1"/>
  <c r="M243" i="36"/>
  <c r="I243" i="36" s="1"/>
  <c r="I217" i="34"/>
  <c r="F217" i="34"/>
  <c r="H217" i="34"/>
  <c r="H243" i="36"/>
  <c r="E244" i="36" s="1" a="1"/>
  <c r="E244" i="36" s="1"/>
  <c r="F244" i="36" s="1" a="1"/>
  <c r="F244" i="36" s="1"/>
  <c r="T218" i="34"/>
  <c r="R219" i="34" s="1"/>
  <c r="I218" i="34"/>
  <c r="H218" i="34"/>
  <c r="F218" i="34"/>
  <c r="T194" i="29"/>
  <c r="R195" i="29" s="1"/>
  <c r="H194" i="29"/>
  <c r="F194" i="29"/>
  <c r="I194" i="29"/>
  <c r="Q232" i="35" l="1"/>
  <c r="G243" i="36"/>
  <c r="O243" i="36" s="1"/>
  <c r="P232" i="35"/>
  <c r="G233" i="35"/>
  <c r="O233" i="35" s="1"/>
  <c r="H233" i="35"/>
  <c r="E234" i="35" s="1" a="1"/>
  <c r="E234" i="35" s="1"/>
  <c r="F234" i="35" s="1" a="1"/>
  <c r="F234" i="35" s="1"/>
  <c r="M244" i="36"/>
  <c r="I244" i="36" s="1"/>
  <c r="S195" i="29"/>
  <c r="G195" i="29" s="1"/>
  <c r="S219" i="34"/>
  <c r="G219" i="34" s="1"/>
  <c r="N243" i="36"/>
  <c r="Q243" i="36"/>
  <c r="P243" i="36"/>
  <c r="H244" i="36"/>
  <c r="E245" i="36" s="1" a="1"/>
  <c r="E245" i="36" s="1"/>
  <c r="F245" i="36" s="1" a="1"/>
  <c r="F245" i="36" s="1"/>
  <c r="G244" i="36"/>
  <c r="O244" i="36" s="1"/>
  <c r="M234" i="35" l="1"/>
  <c r="I234" i="35" s="1"/>
  <c r="P233" i="35"/>
  <c r="N233" i="35"/>
  <c r="Q233" i="35"/>
  <c r="T195" i="29"/>
  <c r="R196" i="29" s="1"/>
  <c r="S196" i="29" s="1"/>
  <c r="G196" i="29" s="1"/>
  <c r="I195" i="29"/>
  <c r="H195" i="29"/>
  <c r="F195" i="29"/>
  <c r="I219" i="34"/>
  <c r="H219" i="34"/>
  <c r="F219" i="34"/>
  <c r="T219" i="34"/>
  <c r="R220" i="34" s="1"/>
  <c r="S220" i="34" s="1"/>
  <c r="G220" i="34" s="1"/>
  <c r="M245" i="36"/>
  <c r="H245" i="36" s="1"/>
  <c r="E246" i="36" s="1" a="1"/>
  <c r="E246" i="36" s="1"/>
  <c r="F246" i="36" s="1" a="1"/>
  <c r="F246" i="36" s="1"/>
  <c r="Q244" i="36"/>
  <c r="N244" i="36"/>
  <c r="P244" i="36"/>
  <c r="G234" i="35" l="1"/>
  <c r="O234" i="35" s="1"/>
  <c r="N234" i="35" s="1"/>
  <c r="H234" i="35"/>
  <c r="E235" i="35" s="1" a="1"/>
  <c r="E235" i="35" s="1"/>
  <c r="F235" i="35" s="1" a="1"/>
  <c r="F235" i="35" s="1"/>
  <c r="I245" i="36"/>
  <c r="M246" i="36"/>
  <c r="I246" i="36" s="1"/>
  <c r="G245" i="36"/>
  <c r="O245" i="36" s="1"/>
  <c r="T220" i="34"/>
  <c r="R221" i="34" s="1"/>
  <c r="S221" i="34" s="1"/>
  <c r="I220" i="34"/>
  <c r="F220" i="34"/>
  <c r="H220" i="34"/>
  <c r="I196" i="29"/>
  <c r="H196" i="29"/>
  <c r="F196" i="29"/>
  <c r="T196" i="29"/>
  <c r="R197" i="29" s="1"/>
  <c r="S197" i="29" s="1"/>
  <c r="P234" i="35" l="1"/>
  <c r="Q234" i="35"/>
  <c r="M235" i="35"/>
  <c r="I235" i="35" s="1"/>
  <c r="H246" i="36"/>
  <c r="E247" i="36" s="1" a="1"/>
  <c r="E247" i="36" s="1"/>
  <c r="F247" i="36" s="1" a="1"/>
  <c r="F247" i="36" s="1"/>
  <c r="M247" i="36" s="1"/>
  <c r="I247" i="36" s="1"/>
  <c r="G246" i="36"/>
  <c r="O246" i="36" s="1"/>
  <c r="Q246" i="36" s="1"/>
  <c r="N245" i="36"/>
  <c r="Q245" i="36"/>
  <c r="P245" i="36"/>
  <c r="G221" i="34"/>
  <c r="H221" i="34" s="1"/>
  <c r="T221" i="34"/>
  <c r="R222" i="34" s="1"/>
  <c r="G197" i="29"/>
  <c r="P246" i="36" l="1"/>
  <c r="N246" i="36"/>
  <c r="G235" i="35"/>
  <c r="O235" i="35" s="1"/>
  <c r="P235" i="35" s="1"/>
  <c r="H235" i="35"/>
  <c r="E236" i="35" s="1" a="1"/>
  <c r="E236" i="35" s="1"/>
  <c r="F236" i="35" s="1" a="1"/>
  <c r="F236" i="35" s="1"/>
  <c r="M236" i="35" s="1"/>
  <c r="G236" i="35" s="1"/>
  <c r="O236" i="35" s="1"/>
  <c r="S222" i="34"/>
  <c r="G222" i="34" s="1"/>
  <c r="F221" i="34"/>
  <c r="I221" i="34"/>
  <c r="I197" i="29"/>
  <c r="H197" i="29"/>
  <c r="F197" i="29"/>
  <c r="T197" i="29"/>
  <c r="R198" i="29" s="1"/>
  <c r="S198" i="29" s="1"/>
  <c r="Q235" i="35" l="1"/>
  <c r="N235" i="35"/>
  <c r="I236" i="35"/>
  <c r="H236" i="35"/>
  <c r="E237" i="35" s="1" a="1"/>
  <c r="E237" i="35" s="1"/>
  <c r="F237" i="35" s="1" a="1"/>
  <c r="F237" i="35" s="1"/>
  <c r="M237" i="35" s="1"/>
  <c r="I237" i="35" s="1"/>
  <c r="T222" i="34"/>
  <c r="R223" i="34" s="1"/>
  <c r="S223" i="34" s="1"/>
  <c r="G223" i="34" s="1"/>
  <c r="N236" i="35"/>
  <c r="Q236" i="35"/>
  <c r="P236" i="35"/>
  <c r="H222" i="34"/>
  <c r="F222" i="34"/>
  <c r="I222" i="34"/>
  <c r="G247" i="36"/>
  <c r="O247" i="36" s="1"/>
  <c r="H247" i="36"/>
  <c r="E248" i="36" s="1" a="1"/>
  <c r="E248" i="36" s="1"/>
  <c r="F248" i="36" s="1" a="1"/>
  <c r="F248" i="36" s="1"/>
  <c r="G198" i="29"/>
  <c r="G237" i="35" l="1"/>
  <c r="O237" i="35" s="1"/>
  <c r="H237" i="35"/>
  <c r="E238" i="35" s="1" a="1"/>
  <c r="E238" i="35" s="1"/>
  <c r="F238" i="35" s="1" a="1"/>
  <c r="F238" i="35" s="1"/>
  <c r="M248" i="36"/>
  <c r="I248" i="36" s="1"/>
  <c r="P247" i="36"/>
  <c r="N247" i="36"/>
  <c r="Q247" i="36"/>
  <c r="F223" i="34"/>
  <c r="I223" i="34"/>
  <c r="H223" i="34"/>
  <c r="T223" i="34"/>
  <c r="R224" i="34" s="1"/>
  <c r="S224" i="34" s="1"/>
  <c r="I198" i="29"/>
  <c r="H198" i="29"/>
  <c r="F198" i="29"/>
  <c r="T198" i="29"/>
  <c r="R199" i="29" s="1"/>
  <c r="S199" i="29" s="1"/>
  <c r="M238" i="35" l="1"/>
  <c r="G238" i="35" s="1"/>
  <c r="O238" i="35" s="1"/>
  <c r="Q237" i="35"/>
  <c r="N237" i="35"/>
  <c r="P237" i="35"/>
  <c r="G248" i="36"/>
  <c r="O248" i="36" s="1"/>
  <c r="P248" i="36" s="1"/>
  <c r="H248" i="36"/>
  <c r="E249" i="36" s="1" a="1"/>
  <c r="E249" i="36" s="1"/>
  <c r="F249" i="36" s="1" a="1"/>
  <c r="F249" i="36" s="1"/>
  <c r="G224" i="34"/>
  <c r="G199" i="29"/>
  <c r="I238" i="35" l="1"/>
  <c r="H238" i="35"/>
  <c r="E239" i="35" s="1" a="1"/>
  <c r="E239" i="35" s="1"/>
  <c r="F239" i="35" s="1" a="1"/>
  <c r="F239" i="35" s="1"/>
  <c r="P238" i="35"/>
  <c r="Q238" i="35"/>
  <c r="N238" i="35"/>
  <c r="Q248" i="36"/>
  <c r="N248" i="36"/>
  <c r="M249" i="36"/>
  <c r="I249" i="36" s="1"/>
  <c r="I224" i="34"/>
  <c r="H224" i="34"/>
  <c r="F224" i="34"/>
  <c r="T224" i="34"/>
  <c r="R225" i="34" s="1"/>
  <c r="S225" i="34" s="1"/>
  <c r="T199" i="29"/>
  <c r="R200" i="29" s="1"/>
  <c r="I199" i="29"/>
  <c r="H199" i="29"/>
  <c r="F199" i="29"/>
  <c r="M239" i="35" l="1"/>
  <c r="I239" i="35" s="1"/>
  <c r="S200" i="29"/>
  <c r="G200" i="29" s="1"/>
  <c r="G249" i="36"/>
  <c r="O249" i="36" s="1"/>
  <c r="H249" i="36"/>
  <c r="E250" i="36" s="1" a="1"/>
  <c r="E250" i="36" s="1"/>
  <c r="F250" i="36" s="1" a="1"/>
  <c r="F250" i="36" s="1"/>
  <c r="G225" i="34"/>
  <c r="T200" i="29"/>
  <c r="R201" i="29" s="1"/>
  <c r="S201" i="29" s="1"/>
  <c r="H239" i="35" l="1"/>
  <c r="E240" i="35" s="1" a="1"/>
  <c r="E240" i="35" s="1"/>
  <c r="F240" i="35" s="1" a="1"/>
  <c r="F240" i="35" s="1"/>
  <c r="G239" i="35"/>
  <c r="O239" i="35" s="1"/>
  <c r="H200" i="29"/>
  <c r="I200" i="29"/>
  <c r="F200" i="29"/>
  <c r="M250" i="36"/>
  <c r="I250" i="36" s="1"/>
  <c r="Q249" i="36"/>
  <c r="N249" i="36"/>
  <c r="P249" i="36"/>
  <c r="H225" i="34"/>
  <c r="F225" i="34"/>
  <c r="I225" i="34"/>
  <c r="T225" i="34"/>
  <c r="R226" i="34" s="1"/>
  <c r="S226" i="34" s="1"/>
  <c r="G201" i="29"/>
  <c r="Q239" i="35" l="1"/>
  <c r="P239" i="35"/>
  <c r="N239" i="35"/>
  <c r="M240" i="35"/>
  <c r="I240" i="35" s="1"/>
  <c r="H250" i="36"/>
  <c r="E251" i="36" s="1" a="1"/>
  <c r="E251" i="36" s="1"/>
  <c r="F251" i="36" s="1" a="1"/>
  <c r="F251" i="36" s="1"/>
  <c r="G250" i="36"/>
  <c r="O250" i="36" s="1"/>
  <c r="P250" i="36" s="1"/>
  <c r="G226" i="34"/>
  <c r="F201" i="29"/>
  <c r="I201" i="29"/>
  <c r="H201" i="29"/>
  <c r="T201" i="29"/>
  <c r="R202" i="29" s="1"/>
  <c r="S202" i="29" s="1"/>
  <c r="H240" i="35" l="1"/>
  <c r="E241" i="35" s="1" a="1"/>
  <c r="E241" i="35" s="1"/>
  <c r="F241" i="35" s="1" a="1"/>
  <c r="F241" i="35" s="1"/>
  <c r="M241" i="35" s="1"/>
  <c r="I241" i="35" s="1"/>
  <c r="G240" i="35"/>
  <c r="O240" i="35" s="1"/>
  <c r="N250" i="36"/>
  <c r="Q250" i="36"/>
  <c r="M251" i="36"/>
  <c r="H251" i="36" s="1"/>
  <c r="E252" i="36" s="1" a="1"/>
  <c r="E252" i="36" s="1"/>
  <c r="F252" i="36" s="1" a="1"/>
  <c r="F252" i="36" s="1"/>
  <c r="T226" i="34"/>
  <c r="R227" i="34" s="1"/>
  <c r="S227" i="34" s="1"/>
  <c r="I226" i="34"/>
  <c r="F226" i="34"/>
  <c r="H226" i="34"/>
  <c r="G202" i="29"/>
  <c r="H241" i="35" l="1"/>
  <c r="E242" i="35" s="1" a="1"/>
  <c r="E242" i="35" s="1"/>
  <c r="F242" i="35" s="1" a="1"/>
  <c r="F242" i="35" s="1"/>
  <c r="M242" i="35" s="1"/>
  <c r="I242" i="35" s="1"/>
  <c r="G241" i="35"/>
  <c r="O241" i="35" s="1"/>
  <c r="G251" i="36"/>
  <c r="O251" i="36" s="1"/>
  <c r="N240" i="35"/>
  <c r="Q240" i="35"/>
  <c r="P240" i="35"/>
  <c r="M252" i="36"/>
  <c r="I252" i="36" s="1"/>
  <c r="I251" i="36"/>
  <c r="N251" i="36"/>
  <c r="Q251" i="36"/>
  <c r="P251" i="36"/>
  <c r="G227" i="34"/>
  <c r="T202" i="29"/>
  <c r="R203" i="29" s="1"/>
  <c r="I202" i="29"/>
  <c r="H202" i="29"/>
  <c r="F202" i="29"/>
  <c r="G242" i="35" l="1"/>
  <c r="O242" i="35" s="1"/>
  <c r="H242" i="35"/>
  <c r="E243" i="35" s="1" a="1"/>
  <c r="E243" i="35" s="1"/>
  <c r="F243" i="35" s="1" a="1"/>
  <c r="F243" i="35" s="1"/>
  <c r="M243" i="35" s="1"/>
  <c r="I243" i="35" s="1"/>
  <c r="P241" i="35"/>
  <c r="N241" i="35"/>
  <c r="Q241" i="35"/>
  <c r="H252" i="36"/>
  <c r="E253" i="36" s="1" a="1"/>
  <c r="E253" i="36" s="1"/>
  <c r="F253" i="36" s="1" a="1"/>
  <c r="F253" i="36" s="1"/>
  <c r="M253" i="36" s="1"/>
  <c r="G253" i="36" s="1"/>
  <c r="O253" i="36" s="1"/>
  <c r="G252" i="36"/>
  <c r="O252" i="36" s="1"/>
  <c r="Q252" i="36" s="1"/>
  <c r="S203" i="29"/>
  <c r="T203" i="29" s="1"/>
  <c r="R204" i="29" s="1"/>
  <c r="I227" i="34"/>
  <c r="H227" i="34"/>
  <c r="F227" i="34"/>
  <c r="T227" i="34"/>
  <c r="R228" i="34" s="1"/>
  <c r="S228" i="34" s="1"/>
  <c r="H243" i="35" l="1"/>
  <c r="E244" i="35" s="1" a="1"/>
  <c r="E244" i="35" s="1"/>
  <c r="F244" i="35" s="1" a="1"/>
  <c r="F244" i="35" s="1"/>
  <c r="M244" i="35" s="1"/>
  <c r="I244" i="35" s="1"/>
  <c r="G243" i="35"/>
  <c r="O243" i="35" s="1"/>
  <c r="Q242" i="35"/>
  <c r="N242" i="35"/>
  <c r="P242" i="35"/>
  <c r="Q243" i="35"/>
  <c r="N243" i="35"/>
  <c r="P243" i="35"/>
  <c r="H253" i="36"/>
  <c r="E254" i="36" s="1" a="1"/>
  <c r="E254" i="36" s="1"/>
  <c r="F254" i="36" s="1" a="1"/>
  <c r="F254" i="36" s="1"/>
  <c r="M254" i="36" s="1"/>
  <c r="H254" i="36" s="1"/>
  <c r="E255" i="36" s="1" a="1"/>
  <c r="E255" i="36" s="1"/>
  <c r="F255" i="36" s="1" a="1"/>
  <c r="F255" i="36" s="1"/>
  <c r="P252" i="36"/>
  <c r="N252" i="36"/>
  <c r="S204" i="29"/>
  <c r="G204" i="29" s="1"/>
  <c r="N253" i="36"/>
  <c r="Q253" i="36"/>
  <c r="P253" i="36"/>
  <c r="G203" i="29"/>
  <c r="I253" i="36"/>
  <c r="G228" i="34"/>
  <c r="G244" i="35" l="1"/>
  <c r="O244" i="35" s="1"/>
  <c r="H244" i="35"/>
  <c r="E245" i="35" s="1" a="1"/>
  <c r="E245" i="35" s="1"/>
  <c r="F245" i="35" s="1" a="1"/>
  <c r="F245" i="35" s="1"/>
  <c r="M245" i="35" s="1"/>
  <c r="T204" i="29"/>
  <c r="R205" i="29" s="1"/>
  <c r="I254" i="36"/>
  <c r="M255" i="36"/>
  <c r="I255" i="36" s="1"/>
  <c r="F204" i="29"/>
  <c r="H204" i="29"/>
  <c r="I204" i="29"/>
  <c r="I203" i="29"/>
  <c r="F203" i="29"/>
  <c r="H203" i="29"/>
  <c r="S205" i="29"/>
  <c r="G205" i="29" s="1"/>
  <c r="G255" i="36"/>
  <c r="O255" i="36" s="1"/>
  <c r="G254" i="36"/>
  <c r="O254" i="36" s="1"/>
  <c r="T228" i="34"/>
  <c r="R229" i="34" s="1"/>
  <c r="I228" i="34"/>
  <c r="F228" i="34"/>
  <c r="H228" i="34"/>
  <c r="G245" i="35" l="1"/>
  <c r="O245" i="35" s="1"/>
  <c r="I245" i="35"/>
  <c r="H245" i="35"/>
  <c r="E246" i="35" s="1" a="1"/>
  <c r="E246" i="35" s="1"/>
  <c r="F246" i="35" s="1" a="1"/>
  <c r="F246" i="35" s="1"/>
  <c r="M246" i="35" s="1"/>
  <c r="I246" i="35" s="1"/>
  <c r="P244" i="35"/>
  <c r="Q244" i="35"/>
  <c r="N244" i="35"/>
  <c r="Q245" i="35"/>
  <c r="I205" i="29"/>
  <c r="H205" i="29"/>
  <c r="F205" i="29"/>
  <c r="T205" i="29"/>
  <c r="R206" i="29" s="1"/>
  <c r="S206" i="29" s="1"/>
  <c r="G206" i="29" s="1"/>
  <c r="S229" i="34"/>
  <c r="G229" i="34" s="1"/>
  <c r="N254" i="36"/>
  <c r="P254" i="36"/>
  <c r="Q254" i="36"/>
  <c r="H255" i="36"/>
  <c r="E256" i="36" s="1" a="1"/>
  <c r="E256" i="36" s="1"/>
  <c r="F256" i="36" s="1" a="1"/>
  <c r="F256" i="36" s="1"/>
  <c r="P255" i="36"/>
  <c r="N255" i="36"/>
  <c r="Q255" i="36"/>
  <c r="H246" i="35" l="1"/>
  <c r="E247" i="35" s="1" a="1"/>
  <c r="E247" i="35" s="1"/>
  <c r="F247" i="35" s="1" a="1"/>
  <c r="F247" i="35" s="1"/>
  <c r="M247" i="35" s="1"/>
  <c r="I247" i="35" s="1"/>
  <c r="G246" i="35"/>
  <c r="O246" i="35" s="1"/>
  <c r="N245" i="35"/>
  <c r="P245" i="35"/>
  <c r="T229" i="34"/>
  <c r="R230" i="34" s="1"/>
  <c r="S230" i="34" s="1"/>
  <c r="G230" i="34" s="1"/>
  <c r="F229" i="34"/>
  <c r="I229" i="34"/>
  <c r="H229" i="34"/>
  <c r="M256" i="36"/>
  <c r="I256" i="36" s="1"/>
  <c r="I206" i="29"/>
  <c r="H206" i="29"/>
  <c r="F206" i="29"/>
  <c r="T206" i="29"/>
  <c r="R207" i="29" s="1"/>
  <c r="S207" i="29" s="1"/>
  <c r="P246" i="35" l="1"/>
  <c r="Q246" i="35"/>
  <c r="N246" i="35"/>
  <c r="G247" i="35"/>
  <c r="O247" i="35" s="1"/>
  <c r="H247" i="35"/>
  <c r="E248" i="35" s="1" a="1"/>
  <c r="E248" i="35" s="1"/>
  <c r="F248" i="35" s="1" a="1"/>
  <c r="F248" i="35" s="1"/>
  <c r="G256" i="36"/>
  <c r="O256" i="36" s="1"/>
  <c r="T230" i="34"/>
  <c r="R231" i="34" s="1"/>
  <c r="I230" i="34"/>
  <c r="H230" i="34"/>
  <c r="F230" i="34"/>
  <c r="G207" i="29"/>
  <c r="S231" i="34" l="1"/>
  <c r="G231" i="34" s="1"/>
  <c r="M248" i="35"/>
  <c r="I248" i="35" s="1"/>
  <c r="Q256" i="36"/>
  <c r="P256" i="36"/>
  <c r="N256" i="36"/>
  <c r="H256" i="36"/>
  <c r="E257" i="36" s="1" a="1"/>
  <c r="E257" i="36" s="1"/>
  <c r="F257" i="36" s="1" a="1"/>
  <c r="F257" i="36" s="1"/>
  <c r="Q247" i="35"/>
  <c r="P247" i="35"/>
  <c r="N247" i="35"/>
  <c r="H207" i="29"/>
  <c r="F207" i="29"/>
  <c r="I207" i="29"/>
  <c r="T207" i="29"/>
  <c r="R208" i="29" s="1"/>
  <c r="S208" i="29" s="1"/>
  <c r="G248" i="35" l="1"/>
  <c r="O248" i="35" s="1"/>
  <c r="H248" i="35"/>
  <c r="E249" i="35" s="1" a="1"/>
  <c r="E249" i="35" s="1"/>
  <c r="F249" i="35" s="1" a="1"/>
  <c r="F249" i="35" s="1"/>
  <c r="M249" i="35" s="1"/>
  <c r="I249" i="35" s="1"/>
  <c r="F231" i="34"/>
  <c r="I231" i="34"/>
  <c r="H231" i="34"/>
  <c r="M257" i="36"/>
  <c r="I257" i="36" s="1"/>
  <c r="T231" i="34"/>
  <c r="R232" i="34" s="1"/>
  <c r="S232" i="34" s="1"/>
  <c r="G232" i="34" s="1"/>
  <c r="Q248" i="35"/>
  <c r="N248" i="35"/>
  <c r="P248" i="35"/>
  <c r="G208" i="29"/>
  <c r="H257" i="36" l="1"/>
  <c r="E258" i="36" s="1" a="1"/>
  <c r="E258" i="36" s="1"/>
  <c r="F258" i="36" s="1" a="1"/>
  <c r="F258" i="36" s="1"/>
  <c r="M258" i="36" s="1"/>
  <c r="I258" i="36" s="1"/>
  <c r="G257" i="36"/>
  <c r="O257" i="36" s="1"/>
  <c r="P257" i="36" s="1"/>
  <c r="F232" i="34"/>
  <c r="I232" i="34"/>
  <c r="H232" i="34"/>
  <c r="T232" i="34"/>
  <c r="R233" i="34" s="1"/>
  <c r="S233" i="34" s="1"/>
  <c r="T208" i="29"/>
  <c r="R209" i="29" s="1"/>
  <c r="F208" i="29"/>
  <c r="I208" i="29"/>
  <c r="H208" i="29"/>
  <c r="Q257" i="36" l="1"/>
  <c r="N257" i="36"/>
  <c r="S209" i="29"/>
  <c r="G209" i="29" s="1"/>
  <c r="H249" i="35"/>
  <c r="E250" i="35" s="1" a="1"/>
  <c r="E250" i="35" s="1"/>
  <c r="F250" i="35" s="1" a="1"/>
  <c r="F250" i="35" s="1"/>
  <c r="G249" i="35"/>
  <c r="O249" i="35" s="1"/>
  <c r="H258" i="36"/>
  <c r="E259" i="36" s="1" a="1"/>
  <c r="E259" i="36" s="1"/>
  <c r="F259" i="36" s="1" a="1"/>
  <c r="F259" i="36" s="1"/>
  <c r="G233" i="34"/>
  <c r="T209" i="29"/>
  <c r="R210" i="29" s="1"/>
  <c r="S210" i="29" s="1"/>
  <c r="H209" i="29" l="1"/>
  <c r="I209" i="29"/>
  <c r="F209" i="29"/>
  <c r="M259" i="36"/>
  <c r="I259" i="36" s="1"/>
  <c r="M250" i="35"/>
  <c r="I250" i="35" s="1"/>
  <c r="Q249" i="35"/>
  <c r="N249" i="35"/>
  <c r="P249" i="35"/>
  <c r="G258" i="36"/>
  <c r="O258" i="36" s="1"/>
  <c r="T233" i="34"/>
  <c r="R234" i="34" s="1"/>
  <c r="H233" i="34"/>
  <c r="F233" i="34"/>
  <c r="I233" i="34"/>
  <c r="G210" i="29"/>
  <c r="S234" i="34" l="1"/>
  <c r="G234" i="34" s="1"/>
  <c r="G259" i="36"/>
  <c r="O259" i="36" s="1"/>
  <c r="H259" i="36"/>
  <c r="E260" i="36" s="1" a="1"/>
  <c r="E260" i="36" s="1"/>
  <c r="F260" i="36" s="1" a="1"/>
  <c r="F260" i="36" s="1"/>
  <c r="N258" i="36"/>
  <c r="Q258" i="36"/>
  <c r="P258" i="36"/>
  <c r="H250" i="35"/>
  <c r="E251" i="35" s="1" a="1"/>
  <c r="E251" i="35" s="1"/>
  <c r="F251" i="35" s="1" a="1"/>
  <c r="F251" i="35" s="1"/>
  <c r="N259" i="36"/>
  <c r="P259" i="36"/>
  <c r="Q259" i="36"/>
  <c r="H210" i="29"/>
  <c r="F210" i="29"/>
  <c r="I210" i="29"/>
  <c r="T210" i="29"/>
  <c r="R211" i="29" s="1"/>
  <c r="S211" i="29" s="1"/>
  <c r="H234" i="34" l="1"/>
  <c r="I234" i="34"/>
  <c r="F234" i="34"/>
  <c r="M251" i="35"/>
  <c r="I251" i="35" s="1"/>
  <c r="M260" i="36"/>
  <c r="G260" i="36" s="1"/>
  <c r="O260" i="36" s="1"/>
  <c r="T234" i="34"/>
  <c r="R235" i="34" s="1"/>
  <c r="S235" i="34" s="1"/>
  <c r="G235" i="34" s="1"/>
  <c r="H251" i="35"/>
  <c r="E252" i="35" s="1" a="1"/>
  <c r="E252" i="35" s="1"/>
  <c r="F252" i="35" s="1" a="1"/>
  <c r="F252" i="35" s="1"/>
  <c r="G251" i="35"/>
  <c r="O251" i="35" s="1"/>
  <c r="G250" i="35"/>
  <c r="O250" i="35" s="1"/>
  <c r="G211" i="29"/>
  <c r="H260" i="36" l="1"/>
  <c r="E261" i="36" s="1" a="1"/>
  <c r="E261" i="36" s="1"/>
  <c r="F261" i="36" s="1" a="1"/>
  <c r="F261" i="36" s="1"/>
  <c r="M261" i="36" s="1"/>
  <c r="I261" i="36" s="1"/>
  <c r="Q260" i="36"/>
  <c r="N260" i="36"/>
  <c r="P260" i="36"/>
  <c r="I260" i="36"/>
  <c r="M252" i="35"/>
  <c r="I252" i="35" s="1"/>
  <c r="N250" i="35"/>
  <c r="Q250" i="35"/>
  <c r="P250" i="35"/>
  <c r="N251" i="35"/>
  <c r="Q251" i="35"/>
  <c r="P251" i="35"/>
  <c r="H252" i="35"/>
  <c r="E253" i="35" s="1" a="1"/>
  <c r="E253" i="35" s="1"/>
  <c r="F253" i="35" s="1" a="1"/>
  <c r="F253" i="35" s="1"/>
  <c r="G252" i="35"/>
  <c r="O252" i="35" s="1"/>
  <c r="F235" i="34"/>
  <c r="H235" i="34"/>
  <c r="I235" i="34"/>
  <c r="T235" i="34"/>
  <c r="R236" i="34" s="1"/>
  <c r="S236" i="34" s="1"/>
  <c r="I211" i="29"/>
  <c r="H211" i="29"/>
  <c r="F211" i="29"/>
  <c r="T211" i="29"/>
  <c r="R212" i="29" s="1"/>
  <c r="S212" i="29" s="1"/>
  <c r="M253" i="35" l="1"/>
  <c r="I253" i="35" s="1"/>
  <c r="H261" i="36"/>
  <c r="E262" i="36" s="1" a="1"/>
  <c r="E262" i="36" s="1"/>
  <c r="F262" i="36" s="1" a="1"/>
  <c r="F262" i="36" s="1"/>
  <c r="Q252" i="35"/>
  <c r="N252" i="35"/>
  <c r="P252" i="35"/>
  <c r="G261" i="36"/>
  <c r="O261" i="36" s="1"/>
  <c r="G236" i="34"/>
  <c r="G212" i="29"/>
  <c r="G253" i="35" l="1"/>
  <c r="O253" i="35" s="1"/>
  <c r="H253" i="35"/>
  <c r="E254" i="35" s="1" a="1"/>
  <c r="E254" i="35" s="1"/>
  <c r="F254" i="35" s="1" a="1"/>
  <c r="F254" i="35" s="1"/>
  <c r="M262" i="36"/>
  <c r="I262" i="36" s="1"/>
  <c r="Q261" i="36"/>
  <c r="P261" i="36"/>
  <c r="N261" i="36"/>
  <c r="G262" i="36"/>
  <c r="O262" i="36" s="1"/>
  <c r="Q253" i="35"/>
  <c r="P253" i="35"/>
  <c r="N253" i="35"/>
  <c r="T236" i="34"/>
  <c r="R237" i="34" s="1"/>
  <c r="I236" i="34"/>
  <c r="F236" i="34"/>
  <c r="H236" i="34"/>
  <c r="I212" i="29"/>
  <c r="H212" i="29"/>
  <c r="F212" i="29"/>
  <c r="T212" i="29"/>
  <c r="R213" i="29" s="1"/>
  <c r="S213" i="29" s="1"/>
  <c r="M254" i="35" l="1"/>
  <c r="I254" i="35" s="1"/>
  <c r="S237" i="34"/>
  <c r="G237" i="34" s="1"/>
  <c r="N262" i="36"/>
  <c r="Q262" i="36"/>
  <c r="P262" i="36"/>
  <c r="H254" i="35"/>
  <c r="E255" i="35" s="1" a="1"/>
  <c r="E255" i="35" s="1"/>
  <c r="F255" i="35" s="1" a="1"/>
  <c r="F255" i="35" s="1"/>
  <c r="H262" i="36"/>
  <c r="E263" i="36" s="1" a="1"/>
  <c r="E263" i="36" s="1"/>
  <c r="F263" i="36" s="1" a="1"/>
  <c r="F263" i="36" s="1"/>
  <c r="T237" i="34"/>
  <c r="R238" i="34" s="1"/>
  <c r="S238" i="34" s="1"/>
  <c r="G213" i="29"/>
  <c r="G254" i="35" l="1"/>
  <c r="O254" i="35" s="1"/>
  <c r="F237" i="34"/>
  <c r="I237" i="34"/>
  <c r="H237" i="34"/>
  <c r="M255" i="35"/>
  <c r="I255" i="35" s="1"/>
  <c r="M263" i="36"/>
  <c r="I263" i="36" s="1"/>
  <c r="G238" i="34"/>
  <c r="I213" i="29"/>
  <c r="H213" i="29"/>
  <c r="F213" i="29"/>
  <c r="T213" i="29"/>
  <c r="R214" i="29" s="1"/>
  <c r="S214" i="29" s="1"/>
  <c r="H263" i="36" l="1"/>
  <c r="E264" i="36" s="1" a="1"/>
  <c r="E264" i="36" s="1"/>
  <c r="F264" i="36" s="1" a="1"/>
  <c r="F264" i="36" s="1"/>
  <c r="M264" i="36" s="1"/>
  <c r="I264" i="36" s="1"/>
  <c r="G263" i="36"/>
  <c r="O263" i="36" s="1"/>
  <c r="P254" i="35"/>
  <c r="N254" i="35"/>
  <c r="Q254" i="35"/>
  <c r="P263" i="36"/>
  <c r="Q263" i="36"/>
  <c r="N263" i="36"/>
  <c r="G255" i="35"/>
  <c r="O255" i="35" s="1"/>
  <c r="H255" i="35"/>
  <c r="E256" i="35" s="1" a="1"/>
  <c r="E256" i="35" s="1"/>
  <c r="F256" i="35" s="1" a="1"/>
  <c r="F256" i="35" s="1"/>
  <c r="I238" i="34"/>
  <c r="H238" i="34"/>
  <c r="F238" i="34"/>
  <c r="T238" i="34"/>
  <c r="R239" i="34" s="1"/>
  <c r="S239" i="34" s="1"/>
  <c r="G214" i="29"/>
  <c r="M256" i="35" l="1"/>
  <c r="I256" i="35" s="1"/>
  <c r="P255" i="35"/>
  <c r="Q255" i="35"/>
  <c r="N255" i="35"/>
  <c r="H256" i="35"/>
  <c r="E257" i="35" s="1" a="1"/>
  <c r="E257" i="35" s="1"/>
  <c r="F257" i="35" s="1" a="1"/>
  <c r="F257" i="35" s="1"/>
  <c r="G239" i="34"/>
  <c r="I214" i="29"/>
  <c r="H214" i="29"/>
  <c r="F214" i="29"/>
  <c r="L16" i="29" s="1"/>
  <c r="T214" i="29"/>
  <c r="M257" i="35" l="1"/>
  <c r="I257" i="35" s="1"/>
  <c r="H264" i="36"/>
  <c r="E265" i="36" s="1" a="1"/>
  <c r="E265" i="36" s="1"/>
  <c r="F265" i="36" s="1" a="1"/>
  <c r="F265" i="36" s="1"/>
  <c r="G264" i="36"/>
  <c r="O264" i="36" s="1"/>
  <c r="G256" i="35"/>
  <c r="O256" i="35" s="1"/>
  <c r="F239" i="34"/>
  <c r="H239" i="34"/>
  <c r="I239" i="34"/>
  <c r="T239" i="34"/>
  <c r="R240" i="34" s="1"/>
  <c r="S240" i="34" s="1"/>
  <c r="U15" i="29"/>
  <c r="L17" i="29"/>
  <c r="M265" i="36" l="1"/>
  <c r="I265" i="36" s="1"/>
  <c r="Q264" i="36"/>
  <c r="N264" i="36"/>
  <c r="P264" i="36"/>
  <c r="Q256" i="35"/>
  <c r="N256" i="35"/>
  <c r="P256" i="35"/>
  <c r="H257" i="35"/>
  <c r="E258" i="35" s="1" a="1"/>
  <c r="E258" i="35" s="1"/>
  <c r="F258" i="35" s="1" a="1"/>
  <c r="F258" i="35" s="1"/>
  <c r="G240" i="34"/>
  <c r="M258" i="35" l="1"/>
  <c r="I258" i="35" s="1"/>
  <c r="G257" i="35"/>
  <c r="O257" i="35" s="1"/>
  <c r="I240" i="34"/>
  <c r="F240" i="34"/>
  <c r="H240" i="34"/>
  <c r="T240" i="34"/>
  <c r="R241" i="34" s="1"/>
  <c r="S241" i="34" s="1"/>
  <c r="G258" i="35" l="1"/>
  <c r="O258" i="35" s="1"/>
  <c r="H258" i="35"/>
  <c r="E259" i="35" s="1" a="1"/>
  <c r="E259" i="35" s="1"/>
  <c r="F259" i="35" s="1" a="1"/>
  <c r="F259" i="35" s="1"/>
  <c r="M259" i="35" s="1"/>
  <c r="I259" i="35" s="1"/>
  <c r="Q257" i="35"/>
  <c r="P257" i="35"/>
  <c r="N257" i="35"/>
  <c r="G265" i="36"/>
  <c r="O265" i="36" s="1"/>
  <c r="Q258" i="35"/>
  <c r="N258" i="35"/>
  <c r="P258" i="35"/>
  <c r="H265" i="36"/>
  <c r="E266" i="36" s="1" a="1"/>
  <c r="E266" i="36" s="1"/>
  <c r="F266" i="36" s="1" a="1"/>
  <c r="F266" i="36" s="1"/>
  <c r="G241" i="34"/>
  <c r="M266" i="36" l="1"/>
  <c r="I266" i="36" s="1"/>
  <c r="N265" i="36"/>
  <c r="P265" i="36"/>
  <c r="Q265" i="36"/>
  <c r="H259" i="35"/>
  <c r="E260" i="35" s="1" a="1"/>
  <c r="E260" i="35" s="1"/>
  <c r="F260" i="35" s="1" a="1"/>
  <c r="F260" i="35" s="1"/>
  <c r="G259" i="35"/>
  <c r="O259" i="35" s="1"/>
  <c r="T241" i="34"/>
  <c r="R242" i="34" s="1"/>
  <c r="H241" i="34"/>
  <c r="F241" i="34"/>
  <c r="I241" i="34"/>
  <c r="H266" i="36" l="1"/>
  <c r="E267" i="36" s="1" a="1"/>
  <c r="E267" i="36" s="1"/>
  <c r="F267" i="36" s="1" a="1"/>
  <c r="F267" i="36" s="1"/>
  <c r="M267" i="36" s="1"/>
  <c r="I267" i="36" s="1"/>
  <c r="G266" i="36"/>
  <c r="O266" i="36" s="1"/>
  <c r="N266" i="36" s="1"/>
  <c r="S242" i="34"/>
  <c r="G242" i="34" s="1"/>
  <c r="M260" i="35"/>
  <c r="I260" i="35" s="1"/>
  <c r="N259" i="35"/>
  <c r="Q259" i="35"/>
  <c r="P259" i="35"/>
  <c r="T242" i="34"/>
  <c r="R243" i="34" s="1"/>
  <c r="P266" i="36" l="1"/>
  <c r="Q266" i="36"/>
  <c r="H267" i="36"/>
  <c r="E268" i="36" s="1" a="1"/>
  <c r="E268" i="36" s="1"/>
  <c r="F268" i="36" s="1" a="1"/>
  <c r="F268" i="36" s="1"/>
  <c r="M268" i="36" s="1"/>
  <c r="H268" i="36" s="1"/>
  <c r="E269" i="36" s="1" a="1"/>
  <c r="E269" i="36" s="1"/>
  <c r="F269" i="36" s="1" a="1"/>
  <c r="F269" i="36" s="1"/>
  <c r="H260" i="35"/>
  <c r="E261" i="35" s="1" a="1"/>
  <c r="E261" i="35" s="1"/>
  <c r="F261" i="35" s="1" a="1"/>
  <c r="F261" i="35" s="1"/>
  <c r="M261" i="35" s="1"/>
  <c r="I261" i="35" s="1"/>
  <c r="G260" i="35"/>
  <c r="O260" i="35" s="1"/>
  <c r="I242" i="34"/>
  <c r="F242" i="34"/>
  <c r="H242" i="34"/>
  <c r="S243" i="34"/>
  <c r="G243" i="34" s="1"/>
  <c r="Q260" i="35"/>
  <c r="P260" i="35"/>
  <c r="N260" i="35"/>
  <c r="G267" i="36"/>
  <c r="O267" i="36" s="1"/>
  <c r="H261" i="35" l="1"/>
  <c r="E262" i="35" s="1" a="1"/>
  <c r="E262" i="35" s="1"/>
  <c r="F262" i="35" s="1" a="1"/>
  <c r="F262" i="35" s="1"/>
  <c r="I243" i="34"/>
  <c r="H243" i="34"/>
  <c r="F243" i="34"/>
  <c r="M269" i="36"/>
  <c r="G269" i="36" s="1"/>
  <c r="O269" i="36" s="1"/>
  <c r="T243" i="34"/>
  <c r="R244" i="34" s="1"/>
  <c r="S244" i="34" s="1"/>
  <c r="G244" i="34" s="1"/>
  <c r="G268" i="36"/>
  <c r="O268" i="36" s="1"/>
  <c r="N268" i="36" s="1"/>
  <c r="I268" i="36"/>
  <c r="P267" i="36"/>
  <c r="Q267" i="36"/>
  <c r="N267" i="36"/>
  <c r="G261" i="35"/>
  <c r="O261" i="35" s="1"/>
  <c r="Q268" i="36" l="1"/>
  <c r="M262" i="35"/>
  <c r="G262" i="35" s="1"/>
  <c r="O262" i="35" s="1"/>
  <c r="I269" i="36"/>
  <c r="H269" i="36"/>
  <c r="E270" i="36" s="1" a="1"/>
  <c r="E270" i="36" s="1"/>
  <c r="F270" i="36" s="1" a="1"/>
  <c r="F270" i="36" s="1"/>
  <c r="P268" i="36"/>
  <c r="N261" i="35"/>
  <c r="Q261" i="35"/>
  <c r="P261" i="35"/>
  <c r="N269" i="36"/>
  <c r="Q269" i="36"/>
  <c r="P269" i="36"/>
  <c r="F244" i="34"/>
  <c r="I244" i="34"/>
  <c r="H244" i="34"/>
  <c r="T244" i="34"/>
  <c r="R245" i="34" s="1"/>
  <c r="S245" i="34" s="1"/>
  <c r="H262" i="35" l="1"/>
  <c r="E263" i="35" s="1" a="1"/>
  <c r="E263" i="35" s="1"/>
  <c r="F263" i="35" s="1" a="1"/>
  <c r="F263" i="35" s="1"/>
  <c r="M263" i="35" s="1"/>
  <c r="I263" i="35" s="1"/>
  <c r="Q262" i="35"/>
  <c r="N262" i="35"/>
  <c r="P262" i="35"/>
  <c r="I262" i="35"/>
  <c r="M270" i="36"/>
  <c r="I270" i="36" s="1"/>
  <c r="G245" i="34"/>
  <c r="H263" i="35" l="1"/>
  <c r="E264" i="35" s="1" a="1"/>
  <c r="E264" i="35" s="1"/>
  <c r="F264" i="35" s="1" a="1"/>
  <c r="F264" i="35" s="1"/>
  <c r="M264" i="35" s="1"/>
  <c r="I264" i="35" s="1"/>
  <c r="H270" i="36"/>
  <c r="E271" i="36" s="1" a="1"/>
  <c r="E271" i="36" s="1"/>
  <c r="F271" i="36" s="1" a="1"/>
  <c r="F271" i="36" s="1"/>
  <c r="M271" i="36" s="1"/>
  <c r="G263" i="35"/>
  <c r="O263" i="35" s="1"/>
  <c r="G270" i="36"/>
  <c r="O270" i="36" s="1"/>
  <c r="F245" i="34"/>
  <c r="I245" i="34"/>
  <c r="H245" i="34"/>
  <c r="T245" i="34"/>
  <c r="R246" i="34" s="1"/>
  <c r="S246" i="34" s="1"/>
  <c r="I271" i="36" l="1"/>
  <c r="H271" i="36"/>
  <c r="E272" i="36" s="1" a="1"/>
  <c r="E272" i="36" s="1"/>
  <c r="F272" i="36" s="1" a="1"/>
  <c r="F272" i="36" s="1"/>
  <c r="M272" i="36" s="1"/>
  <c r="I272" i="36" s="1"/>
  <c r="G264" i="35"/>
  <c r="O264" i="35" s="1"/>
  <c r="H264" i="35"/>
  <c r="E265" i="35" s="1" a="1"/>
  <c r="E265" i="35" s="1"/>
  <c r="F265" i="35" s="1" a="1"/>
  <c r="F265" i="35" s="1"/>
  <c r="Q270" i="36"/>
  <c r="N270" i="36"/>
  <c r="P270" i="36"/>
  <c r="Q264" i="35"/>
  <c r="N264" i="35"/>
  <c r="P264" i="35"/>
  <c r="N263" i="35"/>
  <c r="Q263" i="35"/>
  <c r="P263" i="35"/>
  <c r="G271" i="36"/>
  <c r="O271" i="36" s="1"/>
  <c r="G246" i="34"/>
  <c r="H272" i="36" l="1"/>
  <c r="E273" i="36" s="1" a="1"/>
  <c r="E273" i="36" s="1"/>
  <c r="F273" i="36" s="1" a="1"/>
  <c r="F273" i="36" s="1"/>
  <c r="M273" i="36" s="1"/>
  <c r="I273" i="36" s="1"/>
  <c r="M265" i="35"/>
  <c r="I265" i="35" s="1"/>
  <c r="G272" i="36"/>
  <c r="O272" i="36" s="1"/>
  <c r="Q271" i="36"/>
  <c r="N271" i="36"/>
  <c r="P271" i="36"/>
  <c r="G265" i="35"/>
  <c r="O265" i="35" s="1"/>
  <c r="H246" i="34"/>
  <c r="F246" i="34"/>
  <c r="I246" i="34"/>
  <c r="T246" i="34"/>
  <c r="R247" i="34" s="1"/>
  <c r="S247" i="34" s="1"/>
  <c r="H273" i="36" l="1"/>
  <c r="E274" i="36" s="1" a="1"/>
  <c r="E274" i="36" s="1"/>
  <c r="F274" i="36" s="1" a="1"/>
  <c r="F274" i="36" s="1"/>
  <c r="M274" i="36" s="1"/>
  <c r="Q265" i="35"/>
  <c r="P265" i="35"/>
  <c r="N265" i="35"/>
  <c r="H265" i="35"/>
  <c r="E266" i="35" s="1" a="1"/>
  <c r="E266" i="35" s="1"/>
  <c r="F266" i="35" s="1" a="1"/>
  <c r="F266" i="35" s="1"/>
  <c r="Q272" i="36"/>
  <c r="N272" i="36"/>
  <c r="P272" i="36"/>
  <c r="G273" i="36"/>
  <c r="O273" i="36" s="1"/>
  <c r="G247" i="34"/>
  <c r="I274" i="36" l="1"/>
  <c r="G274" i="36"/>
  <c r="O274" i="36" s="1"/>
  <c r="P274" i="36" s="1"/>
  <c r="M266" i="35"/>
  <c r="I266" i="35" s="1"/>
  <c r="P273" i="36"/>
  <c r="Q273" i="36"/>
  <c r="N273" i="36"/>
  <c r="H274" i="36"/>
  <c r="E275" i="36" s="1" a="1"/>
  <c r="E275" i="36" s="1"/>
  <c r="F275" i="36" s="1" a="1"/>
  <c r="F275" i="36" s="1"/>
  <c r="H247" i="34"/>
  <c r="F247" i="34"/>
  <c r="I247" i="34"/>
  <c r="T247" i="34"/>
  <c r="R248" i="34" s="1"/>
  <c r="S248" i="34" s="1"/>
  <c r="N274" i="36" l="1"/>
  <c r="Q274" i="36"/>
  <c r="M275" i="36"/>
  <c r="I275" i="36" s="1"/>
  <c r="G266" i="35"/>
  <c r="O266" i="35" s="1"/>
  <c r="H266" i="35"/>
  <c r="E267" i="35" s="1" a="1"/>
  <c r="E267" i="35" s="1"/>
  <c r="F267" i="35" s="1" a="1"/>
  <c r="F267" i="35" s="1"/>
  <c r="G248" i="34"/>
  <c r="M267" i="35" l="1"/>
  <c r="I267" i="35" s="1"/>
  <c r="G275" i="36"/>
  <c r="O275" i="36" s="1"/>
  <c r="N266" i="35"/>
  <c r="Q266" i="35"/>
  <c r="P266" i="35"/>
  <c r="F248" i="34"/>
  <c r="I248" i="34"/>
  <c r="H248" i="34"/>
  <c r="T248" i="34"/>
  <c r="R249" i="34" s="1"/>
  <c r="S249" i="34" s="1"/>
  <c r="Q275" i="36" l="1"/>
  <c r="N275" i="36"/>
  <c r="P275" i="36"/>
  <c r="G267" i="35"/>
  <c r="O267" i="35" s="1"/>
  <c r="H275" i="36"/>
  <c r="E276" i="36" s="1" a="1"/>
  <c r="E276" i="36" s="1"/>
  <c r="F276" i="36" s="1" a="1"/>
  <c r="F276" i="36" s="1"/>
  <c r="G249" i="34"/>
  <c r="M276" i="36" l="1"/>
  <c r="I276" i="36" s="1"/>
  <c r="N267" i="35"/>
  <c r="Q267" i="35"/>
  <c r="P267" i="35"/>
  <c r="G276" i="36"/>
  <c r="O276" i="36" s="1"/>
  <c r="H267" i="35"/>
  <c r="E268" i="35" s="1" a="1"/>
  <c r="E268" i="35" s="1"/>
  <c r="F268" i="35" s="1" a="1"/>
  <c r="F268" i="35" s="1"/>
  <c r="F249" i="34"/>
  <c r="I249" i="34"/>
  <c r="H249" i="34"/>
  <c r="T249" i="34"/>
  <c r="R250" i="34" s="1"/>
  <c r="S250" i="34" s="1"/>
  <c r="H276" i="36" l="1"/>
  <c r="E277" i="36" s="1" a="1"/>
  <c r="E277" i="36" s="1"/>
  <c r="F277" i="36" s="1" a="1"/>
  <c r="F277" i="36" s="1"/>
  <c r="M268" i="35"/>
  <c r="I268" i="35" s="1"/>
  <c r="N276" i="36"/>
  <c r="Q276" i="36"/>
  <c r="P276" i="36"/>
  <c r="G250" i="34"/>
  <c r="M277" i="36" l="1"/>
  <c r="I277" i="36" s="1"/>
  <c r="G277" i="36"/>
  <c r="O277" i="36" s="1"/>
  <c r="I250" i="34"/>
  <c r="H250" i="34"/>
  <c r="F250" i="34"/>
  <c r="T250" i="34"/>
  <c r="R251" i="34" s="1"/>
  <c r="S251" i="34" s="1"/>
  <c r="H277" i="36" l="1"/>
  <c r="E278" i="36" s="1" a="1"/>
  <c r="E278" i="36" s="1"/>
  <c r="F278" i="36" s="1" a="1"/>
  <c r="F278" i="36" s="1"/>
  <c r="M278" i="36" s="1"/>
  <c r="I278" i="36" s="1"/>
  <c r="Q277" i="36"/>
  <c r="P277" i="36"/>
  <c r="N277" i="36"/>
  <c r="G268" i="35"/>
  <c r="O268" i="35" s="1"/>
  <c r="H268" i="35"/>
  <c r="E269" i="35" s="1" a="1"/>
  <c r="E269" i="35" s="1"/>
  <c r="F269" i="35" s="1" a="1"/>
  <c r="F269" i="35" s="1"/>
  <c r="G251" i="34"/>
  <c r="M269" i="35" l="1"/>
  <c r="I269" i="35" s="1"/>
  <c r="Q268" i="35"/>
  <c r="N268" i="35"/>
  <c r="P268" i="35"/>
  <c r="G278" i="36"/>
  <c r="O278" i="36" s="1"/>
  <c r="F251" i="34"/>
  <c r="I251" i="34"/>
  <c r="H251" i="34"/>
  <c r="T251" i="34"/>
  <c r="R252" i="34" s="1"/>
  <c r="S252" i="34" s="1"/>
  <c r="H278" i="36" l="1"/>
  <c r="E279" i="36" s="1" a="1"/>
  <c r="E279" i="36" s="1"/>
  <c r="F279" i="36" s="1" a="1"/>
  <c r="F279" i="36" s="1"/>
  <c r="P278" i="36"/>
  <c r="N278" i="36"/>
  <c r="Q278" i="36"/>
  <c r="H269" i="35"/>
  <c r="E270" i="35" s="1" a="1"/>
  <c r="E270" i="35" s="1"/>
  <c r="F270" i="35" s="1" a="1"/>
  <c r="F270" i="35" s="1"/>
  <c r="G252" i="34"/>
  <c r="M270" i="35" l="1"/>
  <c r="I270" i="35" s="1"/>
  <c r="M279" i="36"/>
  <c r="I279" i="36" s="1"/>
  <c r="H270" i="35"/>
  <c r="E271" i="35" s="1" a="1"/>
  <c r="E271" i="35" s="1"/>
  <c r="F271" i="35" s="1" a="1"/>
  <c r="F271" i="35" s="1"/>
  <c r="G270" i="35"/>
  <c r="O270" i="35" s="1"/>
  <c r="G269" i="35"/>
  <c r="O269" i="35" s="1"/>
  <c r="T252" i="34"/>
  <c r="R253" i="34" s="1"/>
  <c r="S253" i="34" s="1"/>
  <c r="I252" i="34"/>
  <c r="F252" i="34"/>
  <c r="H252" i="34"/>
  <c r="M271" i="35" l="1"/>
  <c r="I271" i="35" s="1"/>
  <c r="P270" i="35"/>
  <c r="N270" i="35"/>
  <c r="Q270" i="35"/>
  <c r="N269" i="35"/>
  <c r="Q269" i="35"/>
  <c r="P269" i="35"/>
  <c r="G253" i="34"/>
  <c r="G279" i="36" l="1"/>
  <c r="O279" i="36" s="1"/>
  <c r="G271" i="35"/>
  <c r="O271" i="35" s="1"/>
  <c r="H271" i="35"/>
  <c r="E272" i="35" s="1" a="1"/>
  <c r="E272" i="35" s="1"/>
  <c r="F272" i="35" s="1" a="1"/>
  <c r="F272" i="35" s="1"/>
  <c r="H279" i="36"/>
  <c r="E280" i="36" s="1" a="1"/>
  <c r="E280" i="36" s="1"/>
  <c r="F280" i="36" s="1" a="1"/>
  <c r="F280" i="36" s="1"/>
  <c r="H253" i="34"/>
  <c r="F253" i="34"/>
  <c r="I253" i="34"/>
  <c r="T253" i="34"/>
  <c r="R254" i="34" s="1"/>
  <c r="S254" i="34" s="1"/>
  <c r="M280" i="36" l="1"/>
  <c r="I280" i="36" s="1"/>
  <c r="M272" i="35"/>
  <c r="I272" i="35" s="1"/>
  <c r="N271" i="35"/>
  <c r="P271" i="35"/>
  <c r="Q271" i="35"/>
  <c r="H280" i="36"/>
  <c r="E281" i="36" s="1" a="1"/>
  <c r="E281" i="36" s="1"/>
  <c r="F281" i="36" s="1" a="1"/>
  <c r="F281" i="36" s="1"/>
  <c r="Q279" i="36"/>
  <c r="N279" i="36"/>
  <c r="P279" i="36"/>
  <c r="G254" i="34"/>
  <c r="H272" i="35" l="1"/>
  <c r="E273" i="35" s="1" a="1"/>
  <c r="E273" i="35" s="1"/>
  <c r="F273" i="35" s="1" a="1"/>
  <c r="F273" i="35" s="1"/>
  <c r="M273" i="35" s="1"/>
  <c r="M281" i="36"/>
  <c r="I281" i="36" s="1"/>
  <c r="G272" i="35"/>
  <c r="O272" i="35" s="1"/>
  <c r="G280" i="36"/>
  <c r="O280" i="36" s="1"/>
  <c r="I254" i="34"/>
  <c r="H254" i="34"/>
  <c r="F254" i="34"/>
  <c r="T254" i="34"/>
  <c r="R255" i="34" s="1"/>
  <c r="S255" i="34" s="1"/>
  <c r="H281" i="36" l="1"/>
  <c r="E282" i="36" s="1" a="1"/>
  <c r="E282" i="36" s="1"/>
  <c r="F282" i="36" s="1" a="1"/>
  <c r="F282" i="36" s="1"/>
  <c r="M282" i="36" s="1"/>
  <c r="I282" i="36" s="1"/>
  <c r="H273" i="35"/>
  <c r="E274" i="35" s="1" a="1"/>
  <c r="E274" i="35" s="1"/>
  <c r="F274" i="35" s="1" a="1"/>
  <c r="F274" i="35" s="1"/>
  <c r="M274" i="35" s="1"/>
  <c r="I274" i="35" s="1"/>
  <c r="G273" i="35"/>
  <c r="O273" i="35" s="1"/>
  <c r="I273" i="35"/>
  <c r="G281" i="36"/>
  <c r="O281" i="36" s="1"/>
  <c r="P281" i="36" s="1"/>
  <c r="Q280" i="36"/>
  <c r="N280" i="36"/>
  <c r="P280" i="36"/>
  <c r="Q272" i="35"/>
  <c r="N272" i="35"/>
  <c r="P272" i="35"/>
  <c r="P273" i="35"/>
  <c r="N273" i="35"/>
  <c r="Q273" i="35"/>
  <c r="G255" i="34"/>
  <c r="Q281" i="36" l="1"/>
  <c r="N281" i="36"/>
  <c r="G282" i="36"/>
  <c r="O282" i="36" s="1"/>
  <c r="F255" i="34"/>
  <c r="H255" i="34"/>
  <c r="I255" i="34"/>
  <c r="T255" i="34"/>
  <c r="R256" i="34" s="1"/>
  <c r="S256" i="34" s="1"/>
  <c r="H274" i="35" l="1"/>
  <c r="E275" i="35" s="1" a="1"/>
  <c r="E275" i="35" s="1"/>
  <c r="F275" i="35" s="1" a="1"/>
  <c r="F275" i="35" s="1"/>
  <c r="G274" i="35"/>
  <c r="O274" i="35" s="1"/>
  <c r="Q282" i="36"/>
  <c r="P282" i="36"/>
  <c r="N282" i="36"/>
  <c r="H282" i="36"/>
  <c r="E283" i="36" s="1" a="1"/>
  <c r="E283" i="36" s="1"/>
  <c r="F283" i="36" s="1" a="1"/>
  <c r="F283" i="36" s="1"/>
  <c r="G256" i="34"/>
  <c r="M283" i="36" l="1"/>
  <c r="I283" i="36" s="1"/>
  <c r="M275" i="35"/>
  <c r="I275" i="35" s="1"/>
  <c r="H283" i="36"/>
  <c r="E284" i="36" s="1" a="1"/>
  <c r="E284" i="36" s="1"/>
  <c r="F284" i="36" s="1" a="1"/>
  <c r="F284" i="36" s="1"/>
  <c r="G283" i="36"/>
  <c r="O283" i="36" s="1"/>
  <c r="N274" i="35"/>
  <c r="P274" i="35"/>
  <c r="Q274" i="35"/>
  <c r="I256" i="34"/>
  <c r="F256" i="34"/>
  <c r="H256" i="34"/>
  <c r="T256" i="34"/>
  <c r="R257" i="34" s="1"/>
  <c r="S257" i="34" s="1"/>
  <c r="M284" i="36" l="1"/>
  <c r="I284" i="36" s="1"/>
  <c r="Q283" i="36"/>
  <c r="N283" i="36"/>
  <c r="P283" i="36"/>
  <c r="H275" i="35"/>
  <c r="E276" i="35" s="1" a="1"/>
  <c r="E276" i="35" s="1"/>
  <c r="F276" i="35" s="1" a="1"/>
  <c r="F276" i="35" s="1"/>
  <c r="G275" i="35"/>
  <c r="O275" i="35" s="1"/>
  <c r="H284" i="36"/>
  <c r="E285" i="36" s="1" a="1"/>
  <c r="E285" i="36" s="1"/>
  <c r="F285" i="36" s="1" a="1"/>
  <c r="F285" i="36" s="1"/>
  <c r="G284" i="36"/>
  <c r="O284" i="36" s="1"/>
  <c r="G257" i="34"/>
  <c r="M285" i="36" l="1"/>
  <c r="I285" i="36" s="1"/>
  <c r="M276" i="35"/>
  <c r="I276" i="35" s="1"/>
  <c r="G285" i="36"/>
  <c r="O285" i="36" s="1"/>
  <c r="H285" i="36"/>
  <c r="E286" i="36" s="1" a="1"/>
  <c r="E286" i="36" s="1"/>
  <c r="F286" i="36" s="1" a="1"/>
  <c r="F286" i="36" s="1"/>
  <c r="N284" i="36"/>
  <c r="Q284" i="36"/>
  <c r="P284" i="36"/>
  <c r="N275" i="35"/>
  <c r="Q275" i="35"/>
  <c r="P275" i="35"/>
  <c r="H257" i="34"/>
  <c r="F257" i="34"/>
  <c r="I257" i="34"/>
  <c r="T257" i="34"/>
  <c r="R258" i="34" s="1"/>
  <c r="S258" i="34" s="1"/>
  <c r="M286" i="36" l="1"/>
  <c r="I286" i="36" s="1"/>
  <c r="H276" i="35"/>
  <c r="E277" i="35" s="1" a="1"/>
  <c r="E277" i="35" s="1"/>
  <c r="F277" i="35" s="1" a="1"/>
  <c r="F277" i="35" s="1"/>
  <c r="G276" i="35"/>
  <c r="O276" i="35" s="1"/>
  <c r="Q285" i="36"/>
  <c r="P285" i="36"/>
  <c r="N285" i="36"/>
  <c r="G258" i="34"/>
  <c r="G286" i="36" l="1"/>
  <c r="O286" i="36" s="1"/>
  <c r="H286" i="36"/>
  <c r="E287" i="36" s="1" a="1"/>
  <c r="E287" i="36" s="1"/>
  <c r="F287" i="36" s="1" a="1"/>
  <c r="F287" i="36" s="1"/>
  <c r="M287" i="36" s="1"/>
  <c r="M277" i="35"/>
  <c r="I277" i="35" s="1"/>
  <c r="P276" i="35"/>
  <c r="N276" i="35"/>
  <c r="Q276" i="35"/>
  <c r="N286" i="36"/>
  <c r="P286" i="36"/>
  <c r="Q286" i="36"/>
  <c r="T258" i="34"/>
  <c r="R259" i="34" s="1"/>
  <c r="F258" i="34"/>
  <c r="I258" i="34"/>
  <c r="H258" i="34"/>
  <c r="I287" i="36" l="1"/>
  <c r="S259" i="34"/>
  <c r="G259" i="34" s="1"/>
  <c r="G287" i="36"/>
  <c r="O287" i="36" s="1"/>
  <c r="H277" i="35"/>
  <c r="E278" i="35" s="1" a="1"/>
  <c r="E278" i="35" s="1"/>
  <c r="F278" i="35" s="1" a="1"/>
  <c r="F278" i="35" s="1"/>
  <c r="T259" i="34" l="1"/>
  <c r="R260" i="34" s="1"/>
  <c r="S260" i="34" s="1"/>
  <c r="H259" i="34"/>
  <c r="I259" i="34"/>
  <c r="F259" i="34"/>
  <c r="M278" i="35"/>
  <c r="I278" i="35" s="1"/>
  <c r="P287" i="36"/>
  <c r="N287" i="36"/>
  <c r="Q287" i="36"/>
  <c r="H287" i="36"/>
  <c r="E288" i="36" s="1" a="1"/>
  <c r="E288" i="36" s="1"/>
  <c r="F288" i="36" s="1" a="1"/>
  <c r="F288" i="36" s="1"/>
  <c r="G277" i="35"/>
  <c r="O277" i="35" s="1"/>
  <c r="G260" i="34"/>
  <c r="H278" i="35" l="1"/>
  <c r="E279" i="35" s="1" a="1"/>
  <c r="E279" i="35" s="1"/>
  <c r="F279" i="35" s="1" a="1"/>
  <c r="F279" i="35" s="1"/>
  <c r="M279" i="35" s="1"/>
  <c r="I279" i="35" s="1"/>
  <c r="G278" i="35"/>
  <c r="O278" i="35" s="1"/>
  <c r="M288" i="36"/>
  <c r="I288" i="36" s="1"/>
  <c r="P278" i="35"/>
  <c r="Q278" i="35"/>
  <c r="N278" i="35"/>
  <c r="P277" i="35"/>
  <c r="Q277" i="35"/>
  <c r="N277" i="35"/>
  <c r="I260" i="34"/>
  <c r="H260" i="34"/>
  <c r="F260" i="34"/>
  <c r="T260" i="34"/>
  <c r="R261" i="34" s="1"/>
  <c r="S261" i="34" s="1"/>
  <c r="G261" i="34" l="1"/>
  <c r="H288" i="36" l="1"/>
  <c r="E289" i="36" s="1" a="1"/>
  <c r="E289" i="36" s="1"/>
  <c r="F289" i="36" s="1" a="1"/>
  <c r="F289" i="36" s="1"/>
  <c r="H279" i="35"/>
  <c r="E280" i="35" s="1" a="1"/>
  <c r="E280" i="35" s="1"/>
  <c r="F280" i="35" s="1" a="1"/>
  <c r="F280" i="35" s="1"/>
  <c r="G288" i="36"/>
  <c r="O288" i="36" s="1"/>
  <c r="G279" i="35"/>
  <c r="O279" i="35" s="1"/>
  <c r="F261" i="34"/>
  <c r="I261" i="34"/>
  <c r="H261" i="34"/>
  <c r="T261" i="34"/>
  <c r="R262" i="34" s="1"/>
  <c r="S262" i="34" s="1"/>
  <c r="M280" i="35" l="1"/>
  <c r="I280" i="35" s="1"/>
  <c r="M289" i="36"/>
  <c r="I289" i="36" s="1"/>
  <c r="P279" i="35"/>
  <c r="N279" i="35"/>
  <c r="Q279" i="35"/>
  <c r="N288" i="36"/>
  <c r="P288" i="36"/>
  <c r="Q288" i="36"/>
  <c r="H289" i="36"/>
  <c r="E290" i="36" s="1" a="1"/>
  <c r="E290" i="36" s="1"/>
  <c r="F290" i="36" s="1" a="1"/>
  <c r="F290" i="36" s="1"/>
  <c r="G289" i="36"/>
  <c r="O289" i="36" s="1"/>
  <c r="G262" i="34"/>
  <c r="M290" i="36" l="1"/>
  <c r="I290" i="36" s="1"/>
  <c r="P289" i="36"/>
  <c r="Q289" i="36"/>
  <c r="N289" i="36"/>
  <c r="T262" i="34"/>
  <c r="R263" i="34" s="1"/>
  <c r="S263" i="34" s="1"/>
  <c r="I262" i="34"/>
  <c r="H262" i="34"/>
  <c r="F262" i="34"/>
  <c r="G290" i="36" l="1"/>
  <c r="O290" i="36" s="1"/>
  <c r="H290" i="36"/>
  <c r="E291" i="36" s="1" a="1"/>
  <c r="E291" i="36" s="1"/>
  <c r="F291" i="36" s="1" a="1"/>
  <c r="F291" i="36" s="1"/>
  <c r="M291" i="36" s="1"/>
  <c r="I291" i="36" s="1"/>
  <c r="G280" i="35"/>
  <c r="O280" i="35" s="1"/>
  <c r="N290" i="36"/>
  <c r="Q290" i="36"/>
  <c r="P290" i="36"/>
  <c r="H280" i="35"/>
  <c r="E281" i="35" s="1" a="1"/>
  <c r="E281" i="35" s="1"/>
  <c r="F281" i="35" s="1" a="1"/>
  <c r="F281" i="35" s="1"/>
  <c r="G263" i="34"/>
  <c r="H263" i="34" s="1"/>
  <c r="H291" i="36" l="1"/>
  <c r="E292" i="36" s="1" a="1"/>
  <c r="E292" i="36" s="1"/>
  <c r="F292" i="36" s="1" a="1"/>
  <c r="F292" i="36" s="1"/>
  <c r="G291" i="36"/>
  <c r="O291" i="36" s="1"/>
  <c r="M281" i="35"/>
  <c r="I281" i="35" s="1"/>
  <c r="N291" i="36"/>
  <c r="P291" i="36"/>
  <c r="Q291" i="36"/>
  <c r="Q280" i="35"/>
  <c r="N280" i="35"/>
  <c r="P280" i="35"/>
  <c r="F263" i="34"/>
  <c r="I263" i="34"/>
  <c r="T263" i="34"/>
  <c r="R264" i="34" s="1"/>
  <c r="M292" i="36" l="1"/>
  <c r="I292" i="36" s="1"/>
  <c r="S264" i="34"/>
  <c r="G264" i="34" s="1"/>
  <c r="T264" i="34" l="1"/>
  <c r="R265" i="34" s="1"/>
  <c r="H292" i="36"/>
  <c r="E293" i="36" s="1" a="1"/>
  <c r="E293" i="36" s="1"/>
  <c r="F293" i="36" s="1" a="1"/>
  <c r="F293" i="36" s="1"/>
  <c r="M293" i="36" s="1"/>
  <c r="I293" i="36" s="1"/>
  <c r="G292" i="36"/>
  <c r="O292" i="36" s="1"/>
  <c r="F264" i="34"/>
  <c r="I264" i="34"/>
  <c r="H264" i="34"/>
  <c r="S265" i="34"/>
  <c r="T265" i="34" s="1"/>
  <c r="R266" i="34" s="1"/>
  <c r="S266" i="34" s="1"/>
  <c r="G281" i="35"/>
  <c r="O281" i="35" s="1"/>
  <c r="H281" i="35"/>
  <c r="E282" i="35" s="1" a="1"/>
  <c r="E282" i="35" s="1"/>
  <c r="F282" i="35" s="1" a="1"/>
  <c r="F282" i="35" s="1"/>
  <c r="H293" i="36" l="1"/>
  <c r="E294" i="36" s="1" a="1"/>
  <c r="E294" i="36" s="1"/>
  <c r="F294" i="36" s="1" a="1"/>
  <c r="F294" i="36" s="1"/>
  <c r="M294" i="36" s="1"/>
  <c r="G293" i="36"/>
  <c r="O293" i="36" s="1"/>
  <c r="Q292" i="36"/>
  <c r="P292" i="36"/>
  <c r="N292" i="36"/>
  <c r="M282" i="35"/>
  <c r="I282" i="35" s="1"/>
  <c r="G265" i="34"/>
  <c r="N281" i="35"/>
  <c r="P281" i="35"/>
  <c r="Q281" i="35"/>
  <c r="G266" i="34"/>
  <c r="G282" i="35" l="1"/>
  <c r="O282" i="35" s="1"/>
  <c r="H282" i="35"/>
  <c r="E283" i="35" s="1" a="1"/>
  <c r="E283" i="35" s="1"/>
  <c r="F283" i="35" s="1" a="1"/>
  <c r="F283" i="35" s="1"/>
  <c r="M283" i="35" s="1"/>
  <c r="I283" i="35" s="1"/>
  <c r="G294" i="36"/>
  <c r="O294" i="36" s="1"/>
  <c r="I294" i="36"/>
  <c r="H294" i="36"/>
  <c r="E295" i="36" s="1" a="1"/>
  <c r="E295" i="36" s="1"/>
  <c r="F295" i="36" s="1" a="1"/>
  <c r="F295" i="36" s="1"/>
  <c r="M295" i="36" s="1"/>
  <c r="I295" i="36" s="1"/>
  <c r="P293" i="36"/>
  <c r="N293" i="36"/>
  <c r="Q293" i="36"/>
  <c r="H265" i="34"/>
  <c r="F265" i="34"/>
  <c r="I265" i="34"/>
  <c r="N294" i="36"/>
  <c r="Q294" i="36"/>
  <c r="P294" i="36"/>
  <c r="Q282" i="35"/>
  <c r="P282" i="35"/>
  <c r="N282" i="35"/>
  <c r="I266" i="34"/>
  <c r="H266" i="34"/>
  <c r="F266" i="34"/>
  <c r="T266" i="34"/>
  <c r="R267" i="34" s="1"/>
  <c r="S267" i="34" s="1"/>
  <c r="G295" i="36" l="1"/>
  <c r="O295" i="36" s="1"/>
  <c r="H295" i="36"/>
  <c r="E296" i="36" s="1" a="1"/>
  <c r="E296" i="36" s="1"/>
  <c r="F296" i="36" s="1" a="1"/>
  <c r="F296" i="36" s="1"/>
  <c r="M296" i="36" s="1"/>
  <c r="I296" i="36" s="1"/>
  <c r="H283" i="35"/>
  <c r="E284" i="35" s="1" a="1"/>
  <c r="E284" i="35" s="1"/>
  <c r="F284" i="35" s="1" a="1"/>
  <c r="F284" i="35" s="1"/>
  <c r="M284" i="35" s="1"/>
  <c r="I284" i="35" s="1"/>
  <c r="G283" i="35"/>
  <c r="O283" i="35" s="1"/>
  <c r="G267" i="34"/>
  <c r="H296" i="36" l="1"/>
  <c r="E297" i="36" s="1" a="1"/>
  <c r="E297" i="36" s="1"/>
  <c r="F297" i="36" s="1" a="1"/>
  <c r="F297" i="36" s="1"/>
  <c r="H284" i="35"/>
  <c r="E285" i="35" s="1" a="1"/>
  <c r="E285" i="35" s="1"/>
  <c r="F285" i="35" s="1" a="1"/>
  <c r="F285" i="35" s="1"/>
  <c r="M285" i="35" s="1"/>
  <c r="I285" i="35" s="1"/>
  <c r="G296" i="36"/>
  <c r="O296" i="36" s="1"/>
  <c r="Q295" i="36"/>
  <c r="P295" i="36"/>
  <c r="N295" i="36"/>
  <c r="G284" i="35"/>
  <c r="O284" i="35" s="1"/>
  <c r="N283" i="35"/>
  <c r="Q283" i="35"/>
  <c r="P283" i="35"/>
  <c r="H267" i="34"/>
  <c r="I267" i="34"/>
  <c r="F267" i="34"/>
  <c r="T267" i="34"/>
  <c r="R268" i="34" s="1"/>
  <c r="S268" i="34" s="1"/>
  <c r="M297" i="36" l="1"/>
  <c r="I297" i="36" s="1"/>
  <c r="Q296" i="36"/>
  <c r="P296" i="36"/>
  <c r="N296" i="36"/>
  <c r="H285" i="35"/>
  <c r="E286" i="35" s="1" a="1"/>
  <c r="E286" i="35" s="1"/>
  <c r="F286" i="35" s="1" a="1"/>
  <c r="F286" i="35" s="1"/>
  <c r="M286" i="35" s="1"/>
  <c r="I286" i="35" s="1"/>
  <c r="P284" i="35"/>
  <c r="Q284" i="35"/>
  <c r="N284" i="35"/>
  <c r="G285" i="35"/>
  <c r="O285" i="35" s="1"/>
  <c r="G268" i="34"/>
  <c r="G297" i="36" l="1"/>
  <c r="O297" i="36" s="1"/>
  <c r="H297" i="36"/>
  <c r="E298" i="36" s="1" a="1"/>
  <c r="E298" i="36" s="1"/>
  <c r="F298" i="36" s="1" a="1"/>
  <c r="F298" i="36" s="1"/>
  <c r="M298" i="36" s="1"/>
  <c r="I298" i="36" s="1"/>
  <c r="H286" i="35"/>
  <c r="E287" i="35" s="1" a="1"/>
  <c r="E287" i="35" s="1"/>
  <c r="F287" i="35" s="1" a="1"/>
  <c r="F287" i="35" s="1"/>
  <c r="M287" i="35" s="1"/>
  <c r="I287" i="35" s="1"/>
  <c r="G286" i="35"/>
  <c r="O286" i="35" s="1"/>
  <c r="Q286" i="35" s="1"/>
  <c r="Q285" i="35"/>
  <c r="P285" i="35"/>
  <c r="N285" i="35"/>
  <c r="T268" i="34"/>
  <c r="R269" i="34" s="1"/>
  <c r="I268" i="34"/>
  <c r="H268" i="34"/>
  <c r="F268" i="34"/>
  <c r="N286" i="35" l="1"/>
  <c r="P286" i="35"/>
  <c r="P297" i="36"/>
  <c r="Q297" i="36"/>
  <c r="N297" i="36"/>
  <c r="H287" i="35"/>
  <c r="E288" i="35" s="1" a="1"/>
  <c r="E288" i="35" s="1"/>
  <c r="F288" i="35" s="1" a="1"/>
  <c r="F288" i="35" s="1"/>
  <c r="M288" i="35" s="1"/>
  <c r="I288" i="35" s="1"/>
  <c r="S269" i="34"/>
  <c r="G269" i="34" s="1"/>
  <c r="G287" i="35"/>
  <c r="O287" i="35" s="1"/>
  <c r="G298" i="36"/>
  <c r="O298" i="36" s="1"/>
  <c r="H298" i="36"/>
  <c r="E299" i="36" s="1" a="1"/>
  <c r="E299" i="36" s="1"/>
  <c r="F299" i="36" s="1" a="1"/>
  <c r="F299" i="36" s="1"/>
  <c r="T269" i="34" l="1"/>
  <c r="R270" i="34" s="1"/>
  <c r="S270" i="34" s="1"/>
  <c r="H288" i="35"/>
  <c r="E289" i="35" s="1" a="1"/>
  <c r="E289" i="35" s="1"/>
  <c r="F289" i="35" s="1" a="1"/>
  <c r="F289" i="35" s="1"/>
  <c r="M289" i="35" s="1"/>
  <c r="I289" i="35" s="1"/>
  <c r="G288" i="35"/>
  <c r="O288" i="35" s="1"/>
  <c r="I269" i="34"/>
  <c r="F269" i="34"/>
  <c r="H269" i="34"/>
  <c r="M299" i="36"/>
  <c r="I299" i="36" s="1"/>
  <c r="Q287" i="35"/>
  <c r="P287" i="35"/>
  <c r="N287" i="35"/>
  <c r="Q288" i="35"/>
  <c r="P288" i="35"/>
  <c r="N288" i="35"/>
  <c r="N298" i="36"/>
  <c r="Q298" i="36"/>
  <c r="P298" i="36"/>
  <c r="G270" i="34"/>
  <c r="H289" i="35" l="1"/>
  <c r="E290" i="35" s="1" a="1"/>
  <c r="E290" i="35" s="1"/>
  <c r="F290" i="35" s="1" a="1"/>
  <c r="F290" i="35" s="1"/>
  <c r="M290" i="35" s="1"/>
  <c r="I290" i="35" s="1"/>
  <c r="G299" i="36"/>
  <c r="O299" i="36" s="1"/>
  <c r="H299" i="36"/>
  <c r="E300" i="36" s="1" a="1"/>
  <c r="E300" i="36" s="1"/>
  <c r="F300" i="36" s="1" a="1"/>
  <c r="F300" i="36" s="1"/>
  <c r="G289" i="35"/>
  <c r="O289" i="35" s="1"/>
  <c r="H270" i="34"/>
  <c r="I270" i="34"/>
  <c r="F270" i="34"/>
  <c r="T270" i="34"/>
  <c r="R271" i="34" s="1"/>
  <c r="S271" i="34" s="1"/>
  <c r="G290" i="35" l="1"/>
  <c r="O290" i="35" s="1"/>
  <c r="M300" i="36"/>
  <c r="I300" i="36" s="1"/>
  <c r="H290" i="35"/>
  <c r="E291" i="35" s="1" a="1"/>
  <c r="E291" i="35" s="1"/>
  <c r="F291" i="35" s="1" a="1"/>
  <c r="F291" i="35" s="1"/>
  <c r="N299" i="36"/>
  <c r="Q299" i="36"/>
  <c r="P299" i="36"/>
  <c r="N289" i="35"/>
  <c r="Q289" i="35"/>
  <c r="P289" i="35"/>
  <c r="P290" i="35"/>
  <c r="Q290" i="35"/>
  <c r="N290" i="35"/>
  <c r="H300" i="36"/>
  <c r="E301" i="36" s="1" a="1"/>
  <c r="E301" i="36" s="1"/>
  <c r="F301" i="36" s="1" a="1"/>
  <c r="F301" i="36" s="1"/>
  <c r="G300" i="36"/>
  <c r="O300" i="36" s="1"/>
  <c r="G271" i="34"/>
  <c r="M301" i="36" l="1"/>
  <c r="I301" i="36" s="1"/>
  <c r="M291" i="35"/>
  <c r="G291" i="35" s="1"/>
  <c r="O291" i="35" s="1"/>
  <c r="P300" i="36"/>
  <c r="Q300" i="36"/>
  <c r="N300" i="36"/>
  <c r="F271" i="34"/>
  <c r="I271" i="34"/>
  <c r="H271" i="34"/>
  <c r="T271" i="34"/>
  <c r="R272" i="34" s="1"/>
  <c r="S272" i="34" s="1"/>
  <c r="H291" i="35" l="1"/>
  <c r="E292" i="35" s="1" a="1"/>
  <c r="E292" i="35" s="1"/>
  <c r="F292" i="35" s="1" a="1"/>
  <c r="F292" i="35" s="1"/>
  <c r="M292" i="35" s="1"/>
  <c r="I292" i="35" s="1"/>
  <c r="I291" i="35"/>
  <c r="P291" i="35"/>
  <c r="N291" i="35"/>
  <c r="Q291" i="35"/>
  <c r="G301" i="36"/>
  <c r="O301" i="36" s="1"/>
  <c r="H301" i="36"/>
  <c r="E302" i="36" s="1" a="1"/>
  <c r="E302" i="36" s="1"/>
  <c r="F302" i="36" s="1" a="1"/>
  <c r="F302" i="36" s="1"/>
  <c r="G272" i="34"/>
  <c r="M302" i="36" l="1"/>
  <c r="I302" i="36" s="1"/>
  <c r="Q301" i="36"/>
  <c r="P301" i="36"/>
  <c r="N301" i="36"/>
  <c r="H292" i="35"/>
  <c r="E293" i="35" s="1" a="1"/>
  <c r="E293" i="35" s="1"/>
  <c r="F293" i="35" s="1" a="1"/>
  <c r="F293" i="35" s="1"/>
  <c r="I272" i="34"/>
  <c r="H272" i="34"/>
  <c r="F272" i="34"/>
  <c r="T272" i="34"/>
  <c r="R273" i="34" s="1"/>
  <c r="S273" i="34" s="1"/>
  <c r="G302" i="36" l="1"/>
  <c r="O302" i="36" s="1"/>
  <c r="M293" i="35"/>
  <c r="I293" i="35" s="1"/>
  <c r="Q302" i="36"/>
  <c r="N302" i="36"/>
  <c r="P302" i="36"/>
  <c r="G292" i="35"/>
  <c r="O292" i="35" s="1"/>
  <c r="H302" i="36"/>
  <c r="E303" i="36" s="1" a="1"/>
  <c r="E303" i="36" s="1"/>
  <c r="F303" i="36" s="1" a="1"/>
  <c r="F303" i="36" s="1"/>
  <c r="H293" i="35"/>
  <c r="E294" i="35" s="1" a="1"/>
  <c r="E294" i="35" s="1"/>
  <c r="F294" i="35" s="1" a="1"/>
  <c r="F294" i="35" s="1"/>
  <c r="G293" i="35"/>
  <c r="O293" i="35" s="1"/>
  <c r="G273" i="34"/>
  <c r="M303" i="36" l="1"/>
  <c r="I303" i="36" s="1"/>
  <c r="M294" i="35"/>
  <c r="I294" i="35" s="1"/>
  <c r="P293" i="35"/>
  <c r="N293" i="35"/>
  <c r="Q293" i="35"/>
  <c r="H294" i="35"/>
  <c r="E295" i="35" s="1" a="1"/>
  <c r="E295" i="35" s="1"/>
  <c r="F295" i="35" s="1" a="1"/>
  <c r="F295" i="35" s="1"/>
  <c r="G294" i="35"/>
  <c r="O294" i="35" s="1"/>
  <c r="Q292" i="35"/>
  <c r="P292" i="35"/>
  <c r="N292" i="35"/>
  <c r="H273" i="34"/>
  <c r="F273" i="34"/>
  <c r="I273" i="34"/>
  <c r="T273" i="34"/>
  <c r="R274" i="34" s="1"/>
  <c r="S274" i="34" s="1"/>
  <c r="M295" i="35" l="1"/>
  <c r="I295" i="35" s="1"/>
  <c r="Q294" i="35"/>
  <c r="P294" i="35"/>
  <c r="N294" i="35"/>
  <c r="G303" i="36"/>
  <c r="O303" i="36" s="1"/>
  <c r="H303" i="36"/>
  <c r="E304" i="36" s="1" a="1"/>
  <c r="E304" i="36" s="1"/>
  <c r="F304" i="36" s="1" a="1"/>
  <c r="F304" i="36" s="1"/>
  <c r="G274" i="34"/>
  <c r="M304" i="36" l="1"/>
  <c r="I304" i="36" s="1"/>
  <c r="P303" i="36"/>
  <c r="N303" i="36"/>
  <c r="Q303" i="36"/>
  <c r="H295" i="35"/>
  <c r="E296" i="35" s="1" a="1"/>
  <c r="E296" i="35" s="1"/>
  <c r="F296" i="35" s="1" a="1"/>
  <c r="F296" i="35" s="1"/>
  <c r="T274" i="34"/>
  <c r="R275" i="34" s="1"/>
  <c r="I274" i="34"/>
  <c r="H274" i="34"/>
  <c r="F274" i="34"/>
  <c r="S275" i="34" l="1"/>
  <c r="G275" i="34" s="1"/>
  <c r="M296" i="35"/>
  <c r="I296" i="35" s="1"/>
  <c r="G295" i="35"/>
  <c r="O295" i="35" s="1"/>
  <c r="G304" i="36"/>
  <c r="O304" i="36" s="1"/>
  <c r="H304" i="36"/>
  <c r="E305" i="36" s="1" a="1"/>
  <c r="E305" i="36" s="1"/>
  <c r="F305" i="36" s="1" a="1"/>
  <c r="F305" i="36" s="1"/>
  <c r="T275" i="34"/>
  <c r="R276" i="34" s="1"/>
  <c r="S276" i="34" s="1"/>
  <c r="H296" i="35" l="1"/>
  <c r="E297" i="35" s="1" a="1"/>
  <c r="E297" i="35" s="1"/>
  <c r="F297" i="35" s="1" a="1"/>
  <c r="F297" i="35" s="1"/>
  <c r="F275" i="34"/>
  <c r="H275" i="34"/>
  <c r="I275" i="34"/>
  <c r="M305" i="36"/>
  <c r="I305" i="36" s="1"/>
  <c r="N295" i="35"/>
  <c r="Q295" i="35"/>
  <c r="P295" i="35"/>
  <c r="G296" i="35"/>
  <c r="O296" i="35" s="1"/>
  <c r="G305" i="36"/>
  <c r="O305" i="36" s="1"/>
  <c r="N304" i="36"/>
  <c r="Q304" i="36"/>
  <c r="P304" i="36"/>
  <c r="G276" i="34"/>
  <c r="M297" i="35" l="1"/>
  <c r="I297" i="35" s="1"/>
  <c r="Q305" i="36"/>
  <c r="P305" i="36"/>
  <c r="N305" i="36"/>
  <c r="H305" i="36"/>
  <c r="E306" i="36" s="1" a="1"/>
  <c r="E306" i="36" s="1"/>
  <c r="F306" i="36" s="1" a="1"/>
  <c r="F306" i="36" s="1"/>
  <c r="Q296" i="35"/>
  <c r="P296" i="35"/>
  <c r="N296" i="35"/>
  <c r="T276" i="34"/>
  <c r="R277" i="34" s="1"/>
  <c r="S277" i="34" s="1"/>
  <c r="I276" i="34"/>
  <c r="H276" i="34"/>
  <c r="F276" i="34"/>
  <c r="M306" i="36" l="1"/>
  <c r="I306" i="36" s="1"/>
  <c r="G297" i="35"/>
  <c r="O297" i="35" s="1"/>
  <c r="H297" i="35"/>
  <c r="E298" i="35" s="1" a="1"/>
  <c r="E298" i="35" s="1"/>
  <c r="F298" i="35" s="1" a="1"/>
  <c r="F298" i="35" s="1"/>
  <c r="G277" i="34"/>
  <c r="M298" i="35" l="1"/>
  <c r="I298" i="35" s="1"/>
  <c r="H306" i="36"/>
  <c r="E307" i="36" s="1" a="1"/>
  <c r="E307" i="36" s="1"/>
  <c r="F307" i="36" s="1" a="1"/>
  <c r="F307" i="36" s="1"/>
  <c r="Q297" i="35"/>
  <c r="P297" i="35"/>
  <c r="N297" i="35"/>
  <c r="F277" i="34"/>
  <c r="I277" i="34"/>
  <c r="H277" i="34"/>
  <c r="T277" i="34"/>
  <c r="R278" i="34" s="1"/>
  <c r="S278" i="34" s="1"/>
  <c r="M307" i="36" l="1"/>
  <c r="I307" i="36" s="1"/>
  <c r="G298" i="35"/>
  <c r="O298" i="35" s="1"/>
  <c r="G306" i="36"/>
  <c r="O306" i="36" s="1"/>
  <c r="G278" i="34"/>
  <c r="G307" i="36" l="1"/>
  <c r="O307" i="36" s="1"/>
  <c r="P306" i="36"/>
  <c r="Q306" i="36"/>
  <c r="N306" i="36"/>
  <c r="Q307" i="36"/>
  <c r="P307" i="36"/>
  <c r="N307" i="36"/>
  <c r="Q298" i="35"/>
  <c r="N298" i="35"/>
  <c r="P298" i="35"/>
  <c r="H298" i="35"/>
  <c r="E299" i="35" s="1" a="1"/>
  <c r="E299" i="35" s="1"/>
  <c r="F299" i="35" s="1" a="1"/>
  <c r="F299" i="35" s="1"/>
  <c r="H307" i="36"/>
  <c r="E308" i="36" s="1" a="1"/>
  <c r="E308" i="36" s="1"/>
  <c r="F308" i="36" s="1" a="1"/>
  <c r="F308" i="36" s="1"/>
  <c r="T278" i="34"/>
  <c r="R279" i="34" s="1"/>
  <c r="I278" i="34"/>
  <c r="H278" i="34"/>
  <c r="F278" i="34"/>
  <c r="M308" i="36" l="1"/>
  <c r="I308" i="36" s="1"/>
  <c r="S279" i="34"/>
  <c r="G279" i="34" s="1"/>
  <c r="M299" i="35"/>
  <c r="I299" i="35" s="1"/>
  <c r="G308" i="36"/>
  <c r="O308" i="36" s="1"/>
  <c r="H308" i="36"/>
  <c r="E309" i="36" s="1" a="1"/>
  <c r="E309" i="36" s="1"/>
  <c r="F309" i="36" s="1" a="1"/>
  <c r="F309" i="36" s="1"/>
  <c r="T279" i="34"/>
  <c r="R280" i="34" s="1"/>
  <c r="S280" i="34" s="1"/>
  <c r="G299" i="35" l="1"/>
  <c r="O299" i="35" s="1"/>
  <c r="H299" i="35"/>
  <c r="E300" i="35" s="1" a="1"/>
  <c r="E300" i="35" s="1"/>
  <c r="F300" i="35" s="1" a="1"/>
  <c r="F300" i="35" s="1"/>
  <c r="M300" i="35" s="1"/>
  <c r="H300" i="35" s="1"/>
  <c r="E301" i="35" s="1" a="1"/>
  <c r="E301" i="35" s="1"/>
  <c r="F301" i="35" s="1" a="1"/>
  <c r="F301" i="35" s="1"/>
  <c r="H279" i="34"/>
  <c r="F279" i="34"/>
  <c r="I279" i="34"/>
  <c r="M309" i="36"/>
  <c r="I309" i="36" s="1"/>
  <c r="P299" i="35"/>
  <c r="N299" i="35"/>
  <c r="Q299" i="35"/>
  <c r="Q308" i="36"/>
  <c r="N308" i="36"/>
  <c r="P308" i="36"/>
  <c r="G280" i="34"/>
  <c r="M301" i="35" l="1"/>
  <c r="I301" i="35" s="1"/>
  <c r="I300" i="35"/>
  <c r="G300" i="35"/>
  <c r="O300" i="35" s="1"/>
  <c r="Q300" i="35" s="1"/>
  <c r="G309" i="36"/>
  <c r="O309" i="36" s="1"/>
  <c r="H309" i="36"/>
  <c r="E310" i="36" s="1" a="1"/>
  <c r="E310" i="36" s="1"/>
  <c r="F310" i="36" s="1" a="1"/>
  <c r="F310" i="36" s="1"/>
  <c r="T280" i="34"/>
  <c r="R281" i="34" s="1"/>
  <c r="F280" i="34"/>
  <c r="I280" i="34"/>
  <c r="H280" i="34"/>
  <c r="N300" i="35" l="1"/>
  <c r="P300" i="35"/>
  <c r="S281" i="34"/>
  <c r="G281" i="34" s="1"/>
  <c r="M310" i="36"/>
  <c r="I310" i="36" s="1"/>
  <c r="H301" i="35"/>
  <c r="E302" i="35" s="1" a="1"/>
  <c r="E302" i="35" s="1"/>
  <c r="F302" i="35" s="1" a="1"/>
  <c r="F302" i="35" s="1"/>
  <c r="Q309" i="36"/>
  <c r="P309" i="36"/>
  <c r="N309" i="36"/>
  <c r="T281" i="34"/>
  <c r="R282" i="34" s="1"/>
  <c r="S282" i="34" s="1"/>
  <c r="G310" i="36" l="1"/>
  <c r="O310" i="36" s="1"/>
  <c r="I281" i="34"/>
  <c r="H281" i="34"/>
  <c r="F281" i="34"/>
  <c r="M302" i="35"/>
  <c r="I302" i="35" s="1"/>
  <c r="H310" i="36"/>
  <c r="E311" i="36" s="1" a="1"/>
  <c r="E311" i="36" s="1"/>
  <c r="F311" i="36" s="1" a="1"/>
  <c r="F311" i="36" s="1"/>
  <c r="N310" i="36"/>
  <c r="P310" i="36"/>
  <c r="Q310" i="36"/>
  <c r="G301" i="35"/>
  <c r="O301" i="35" s="1"/>
  <c r="G282" i="34"/>
  <c r="M311" i="36" l="1"/>
  <c r="I311" i="36" s="1"/>
  <c r="P301" i="35"/>
  <c r="N301" i="35"/>
  <c r="Q301" i="35"/>
  <c r="H302" i="35"/>
  <c r="E303" i="35" s="1" a="1"/>
  <c r="E303" i="35" s="1"/>
  <c r="F303" i="35" s="1" a="1"/>
  <c r="F303" i="35" s="1"/>
  <c r="G302" i="35"/>
  <c r="O302" i="35" s="1"/>
  <c r="G311" i="36"/>
  <c r="O311" i="36" s="1"/>
  <c r="H311" i="36"/>
  <c r="E312" i="36" s="1" a="1"/>
  <c r="E312" i="36" s="1"/>
  <c r="F312" i="36" s="1" a="1"/>
  <c r="F312" i="36" s="1"/>
  <c r="T282" i="34"/>
  <c r="R283" i="34" s="1"/>
  <c r="I282" i="34"/>
  <c r="H282" i="34"/>
  <c r="F282" i="34"/>
  <c r="M312" i="36" l="1"/>
  <c r="I312" i="36" s="1"/>
  <c r="S283" i="34"/>
  <c r="G283" i="34" s="1"/>
  <c r="M303" i="35"/>
  <c r="I303" i="35" s="1"/>
  <c r="N302" i="35"/>
  <c r="Q302" i="35"/>
  <c r="P302" i="35"/>
  <c r="N311" i="36"/>
  <c r="P311" i="36"/>
  <c r="Q311" i="36"/>
  <c r="T283" i="34"/>
  <c r="R284" i="34" s="1"/>
  <c r="S284" i="34" s="1"/>
  <c r="I283" i="34" l="1"/>
  <c r="F283" i="34"/>
  <c r="H283" i="34"/>
  <c r="H312" i="36"/>
  <c r="E313" i="36" s="1" a="1"/>
  <c r="E313" i="36" s="1"/>
  <c r="F313" i="36" s="1" a="1"/>
  <c r="F313" i="36" s="1"/>
  <c r="G303" i="35"/>
  <c r="O303" i="35" s="1"/>
  <c r="G284" i="34"/>
  <c r="M313" i="36" l="1"/>
  <c r="I313" i="36" s="1"/>
  <c r="P303" i="35"/>
  <c r="N303" i="35"/>
  <c r="Q303" i="35"/>
  <c r="H313" i="36"/>
  <c r="E314" i="36" s="1" a="1"/>
  <c r="E314" i="36" s="1"/>
  <c r="F314" i="36" s="1" a="1"/>
  <c r="F314" i="36" s="1"/>
  <c r="G312" i="36"/>
  <c r="O312" i="36" s="1"/>
  <c r="H303" i="35"/>
  <c r="E304" i="35" s="1" a="1"/>
  <c r="E304" i="35" s="1"/>
  <c r="F304" i="35" s="1" a="1"/>
  <c r="F304" i="35" s="1"/>
  <c r="T284" i="34"/>
  <c r="R285" i="34" s="1"/>
  <c r="I284" i="34"/>
  <c r="H284" i="34"/>
  <c r="F284" i="34"/>
  <c r="M304" i="35" l="1"/>
  <c r="I304" i="35" s="1"/>
  <c r="M314" i="36"/>
  <c r="I314" i="36" s="1"/>
  <c r="S285" i="34"/>
  <c r="G285" i="34" s="1"/>
  <c r="G304" i="35"/>
  <c r="O304" i="35" s="1"/>
  <c r="H304" i="35"/>
  <c r="E305" i="35" s="1" a="1"/>
  <c r="E305" i="35" s="1"/>
  <c r="F305" i="35" s="1" a="1"/>
  <c r="F305" i="35" s="1"/>
  <c r="H314" i="36"/>
  <c r="E315" i="36" s="1" a="1"/>
  <c r="E315" i="36" s="1"/>
  <c r="F315" i="36" s="1" a="1"/>
  <c r="F315" i="36" s="1"/>
  <c r="G314" i="36"/>
  <c r="O314" i="36" s="1"/>
  <c r="N312" i="36"/>
  <c r="Q312" i="36"/>
  <c r="P312" i="36"/>
  <c r="G313" i="36"/>
  <c r="O313" i="36" s="1"/>
  <c r="T285" i="34"/>
  <c r="R286" i="34" s="1"/>
  <c r="F285" i="34" l="1"/>
  <c r="I285" i="34"/>
  <c r="M305" i="35"/>
  <c r="I305" i="35" s="1"/>
  <c r="M315" i="36"/>
  <c r="H315" i="36" s="1"/>
  <c r="E316" i="36" s="1" a="1"/>
  <c r="E316" i="36" s="1"/>
  <c r="F316" i="36" s="1" a="1"/>
  <c r="F316" i="36" s="1"/>
  <c r="S286" i="34"/>
  <c r="G286" i="34" s="1"/>
  <c r="H285" i="34"/>
  <c r="N314" i="36"/>
  <c r="P314" i="36"/>
  <c r="Q314" i="36"/>
  <c r="N313" i="36"/>
  <c r="P313" i="36"/>
  <c r="Q313" i="36"/>
  <c r="Q304" i="35"/>
  <c r="N304" i="35"/>
  <c r="P304" i="35"/>
  <c r="I315" i="36" l="1"/>
  <c r="M316" i="36"/>
  <c r="I316" i="36" s="1"/>
  <c r="H286" i="34"/>
  <c r="I286" i="34"/>
  <c r="F286" i="34"/>
  <c r="T286" i="34"/>
  <c r="R287" i="34" s="1"/>
  <c r="G315" i="36"/>
  <c r="O315" i="36" s="1"/>
  <c r="N315" i="36" s="1"/>
  <c r="H316" i="36"/>
  <c r="E317" i="36" s="1" a="1"/>
  <c r="E317" i="36" s="1"/>
  <c r="F317" i="36" s="1" a="1"/>
  <c r="F317" i="36" s="1"/>
  <c r="P315" i="36" l="1"/>
  <c r="S287" i="34"/>
  <c r="G287" i="34" s="1"/>
  <c r="M317" i="36"/>
  <c r="I317" i="36"/>
  <c r="Q315" i="36"/>
  <c r="H305" i="35"/>
  <c r="E306" i="35" s="1" a="1"/>
  <c r="E306" i="35" s="1"/>
  <c r="F306" i="35" s="1" a="1"/>
  <c r="F306" i="35" s="1"/>
  <c r="G317" i="36"/>
  <c r="O317" i="36" s="1"/>
  <c r="H317" i="36"/>
  <c r="E318" i="36" s="1" a="1"/>
  <c r="E318" i="36" s="1"/>
  <c r="F318" i="36" s="1" a="1"/>
  <c r="F318" i="36" s="1"/>
  <c r="G305" i="35"/>
  <c r="O305" i="35" s="1"/>
  <c r="G316" i="36"/>
  <c r="O316" i="36" s="1"/>
  <c r="F287" i="34" l="1"/>
  <c r="I287" i="34"/>
  <c r="H287" i="34"/>
  <c r="M318" i="36"/>
  <c r="I318" i="36" s="1"/>
  <c r="M306" i="35"/>
  <c r="H306" i="35" s="1"/>
  <c r="E307" i="35" s="1" a="1"/>
  <c r="E307" i="35" s="1"/>
  <c r="F307" i="35" s="1" a="1"/>
  <c r="F307" i="35" s="1"/>
  <c r="T287" i="34"/>
  <c r="R288" i="34" s="1"/>
  <c r="S288" i="34" s="1"/>
  <c r="G288" i="34" s="1"/>
  <c r="H288" i="34" s="1"/>
  <c r="Q317" i="36"/>
  <c r="P317" i="36"/>
  <c r="N317" i="36"/>
  <c r="P316" i="36"/>
  <c r="Q316" i="36"/>
  <c r="N316" i="36"/>
  <c r="N305" i="35"/>
  <c r="Q305" i="35"/>
  <c r="P305" i="35"/>
  <c r="H318" i="36" l="1"/>
  <c r="E319" i="36" s="1" a="1"/>
  <c r="E319" i="36" s="1"/>
  <c r="F319" i="36" s="1" a="1"/>
  <c r="F319" i="36" s="1"/>
  <c r="M319" i="36" s="1"/>
  <c r="H319" i="36" s="1"/>
  <c r="E320" i="36" s="1" a="1"/>
  <c r="E320" i="36" s="1"/>
  <c r="F320" i="36" s="1" a="1"/>
  <c r="F320" i="36" s="1"/>
  <c r="M307" i="35"/>
  <c r="I307" i="35" s="1"/>
  <c r="I288" i="34"/>
  <c r="T288" i="34"/>
  <c r="R289" i="34" s="1"/>
  <c r="I306" i="35"/>
  <c r="F288" i="34"/>
  <c r="G307" i="35"/>
  <c r="O307" i="35" s="1"/>
  <c r="G306" i="35"/>
  <c r="O306" i="35" s="1"/>
  <c r="G318" i="36"/>
  <c r="O318" i="36" s="1"/>
  <c r="M320" i="36" l="1"/>
  <c r="I320" i="36" s="1"/>
  <c r="G319" i="36"/>
  <c r="O319" i="36" s="1"/>
  <c r="N319" i="36" s="1"/>
  <c r="I319" i="36"/>
  <c r="S289" i="34"/>
  <c r="G289" i="34" s="1"/>
  <c r="P319" i="36"/>
  <c r="Q319" i="36"/>
  <c r="N318" i="36"/>
  <c r="Q318" i="36"/>
  <c r="P318" i="36"/>
  <c r="Q307" i="35"/>
  <c r="P307" i="35"/>
  <c r="N307" i="35"/>
  <c r="Q306" i="35"/>
  <c r="N306" i="35"/>
  <c r="P306" i="35"/>
  <c r="H307" i="35"/>
  <c r="E308" i="35" s="1" a="1"/>
  <c r="E308" i="35" s="1"/>
  <c r="F308" i="35" s="1" a="1"/>
  <c r="F308" i="35" s="1"/>
  <c r="I289" i="34" l="1"/>
  <c r="H289" i="34"/>
  <c r="F289" i="34"/>
  <c r="T289" i="34"/>
  <c r="R290" i="34" s="1"/>
  <c r="S290" i="34" s="1"/>
  <c r="G290" i="34" s="1"/>
  <c r="I290" i="34" s="1"/>
  <c r="M308" i="35"/>
  <c r="I308" i="35" s="1"/>
  <c r="H308" i="35" l="1"/>
  <c r="E309" i="35" s="1" a="1"/>
  <c r="E309" i="35" s="1"/>
  <c r="F309" i="35" s="1" a="1"/>
  <c r="F309" i="35" s="1"/>
  <c r="M309" i="35" s="1"/>
  <c r="I309" i="35" s="1"/>
  <c r="G308" i="35"/>
  <c r="O308" i="35" s="1"/>
  <c r="F290" i="34"/>
  <c r="H290" i="34"/>
  <c r="T290" i="34"/>
  <c r="R291" i="34" s="1"/>
  <c r="H320" i="36"/>
  <c r="E321" i="36" s="1" a="1"/>
  <c r="E321" i="36" s="1"/>
  <c r="F321" i="36" s="1" a="1"/>
  <c r="F321" i="36" s="1"/>
  <c r="Q308" i="35"/>
  <c r="N308" i="35"/>
  <c r="P308" i="35"/>
  <c r="G320" i="36"/>
  <c r="O320" i="36" s="1"/>
  <c r="M321" i="36" l="1"/>
  <c r="I321" i="36" s="1"/>
  <c r="S291" i="34"/>
  <c r="T291" i="34" s="1"/>
  <c r="R292" i="34" s="1"/>
  <c r="S292" i="34" s="1"/>
  <c r="G292" i="34" s="1"/>
  <c r="N320" i="36"/>
  <c r="P320" i="36"/>
  <c r="Q320" i="36"/>
  <c r="H309" i="35"/>
  <c r="E310" i="35" s="1" a="1"/>
  <c r="E310" i="35" s="1"/>
  <c r="F310" i="35" s="1" a="1"/>
  <c r="F310" i="35" s="1"/>
  <c r="M310" i="35" l="1"/>
  <c r="I310" i="35" s="1"/>
  <c r="G291" i="34"/>
  <c r="G309" i="35"/>
  <c r="O309" i="35" s="1"/>
  <c r="H321" i="36"/>
  <c r="E322" i="36" s="1" a="1"/>
  <c r="E322" i="36" s="1"/>
  <c r="F322" i="36" s="1" a="1"/>
  <c r="F322" i="36" s="1"/>
  <c r="T292" i="34"/>
  <c r="R293" i="34" s="1"/>
  <c r="I292" i="34"/>
  <c r="F292" i="34"/>
  <c r="H292" i="34"/>
  <c r="M322" i="36" l="1"/>
  <c r="I322" i="36" s="1"/>
  <c r="S293" i="34"/>
  <c r="G293" i="34" s="1"/>
  <c r="H291" i="34"/>
  <c r="F291" i="34"/>
  <c r="I291" i="34"/>
  <c r="P309" i="35"/>
  <c r="N309" i="35"/>
  <c r="Q309" i="35"/>
  <c r="G321" i="36"/>
  <c r="O321" i="36" s="1"/>
  <c r="T293" i="34"/>
  <c r="R294" i="34" s="1"/>
  <c r="S294" i="34" s="1"/>
  <c r="H293" i="34" l="1"/>
  <c r="I293" i="34"/>
  <c r="F293" i="34"/>
  <c r="N321" i="36"/>
  <c r="P321" i="36"/>
  <c r="Q321" i="36"/>
  <c r="H310" i="35"/>
  <c r="E311" i="35" s="1" a="1"/>
  <c r="E311" i="35" s="1"/>
  <c r="F311" i="35" s="1" a="1"/>
  <c r="F311" i="35" s="1"/>
  <c r="G310" i="35"/>
  <c r="O310" i="35" s="1"/>
  <c r="G322" i="36"/>
  <c r="O322" i="36" s="1"/>
  <c r="G294" i="34"/>
  <c r="M311" i="35" l="1"/>
  <c r="I311" i="35"/>
  <c r="N322" i="36"/>
  <c r="Q322" i="36"/>
  <c r="P322" i="36"/>
  <c r="H322" i="36"/>
  <c r="E323" i="36" s="1" a="1"/>
  <c r="E323" i="36" s="1"/>
  <c r="F323" i="36" s="1" a="1"/>
  <c r="F323" i="36" s="1"/>
  <c r="Q310" i="35"/>
  <c r="N310" i="35"/>
  <c r="P310" i="35"/>
  <c r="T294" i="34"/>
  <c r="R295" i="34" s="1"/>
  <c r="I294" i="34"/>
  <c r="H294" i="34"/>
  <c r="F294" i="34"/>
  <c r="S295" i="34" l="1"/>
  <c r="G295" i="34" s="1"/>
  <c r="M323" i="36"/>
  <c r="I323" i="36" s="1"/>
  <c r="T295" i="34"/>
  <c r="R296" i="34" s="1"/>
  <c r="S296" i="34" s="1"/>
  <c r="I295" i="34" l="1"/>
  <c r="F295" i="34"/>
  <c r="H295" i="34"/>
  <c r="H311" i="35"/>
  <c r="E312" i="35" s="1" a="1"/>
  <c r="E312" i="35" s="1"/>
  <c r="F312" i="35" s="1" a="1"/>
  <c r="F312" i="35" s="1"/>
  <c r="G311" i="35"/>
  <c r="O311" i="35" s="1"/>
  <c r="H323" i="36"/>
  <c r="E324" i="36" s="1" a="1"/>
  <c r="E324" i="36" s="1"/>
  <c r="F324" i="36" s="1" a="1"/>
  <c r="F324" i="36" s="1"/>
  <c r="G296" i="34"/>
  <c r="M324" i="36" l="1"/>
  <c r="I324" i="36" s="1"/>
  <c r="M312" i="35"/>
  <c r="I312" i="35" s="1"/>
  <c r="P311" i="35"/>
  <c r="Q311" i="35"/>
  <c r="N311" i="35"/>
  <c r="G323" i="36"/>
  <c r="O323" i="36" s="1"/>
  <c r="G312" i="35"/>
  <c r="O312" i="35" s="1"/>
  <c r="H312" i="35"/>
  <c r="E313" i="35" s="1" a="1"/>
  <c r="E313" i="35" s="1"/>
  <c r="F313" i="35" s="1" a="1"/>
  <c r="F313" i="35" s="1"/>
  <c r="F296" i="34"/>
  <c r="H296" i="34"/>
  <c r="I296" i="34"/>
  <c r="T296" i="34"/>
  <c r="R297" i="34" s="1"/>
  <c r="S297" i="34" s="1"/>
  <c r="M313" i="35" l="1"/>
  <c r="I313" i="35" s="1"/>
  <c r="Q323" i="36"/>
  <c r="N323" i="36"/>
  <c r="P323" i="36"/>
  <c r="Q312" i="35"/>
  <c r="N312" i="35"/>
  <c r="P312" i="35"/>
  <c r="H324" i="36"/>
  <c r="E325" i="36" s="1" a="1"/>
  <c r="E325" i="36" s="1"/>
  <c r="F325" i="36" s="1" a="1"/>
  <c r="F325" i="36" s="1"/>
  <c r="G297" i="34"/>
  <c r="M325" i="36" l="1"/>
  <c r="I325" i="36" s="1"/>
  <c r="G324" i="36"/>
  <c r="O324" i="36" s="1"/>
  <c r="H313" i="35"/>
  <c r="E314" i="35" s="1" a="1"/>
  <c r="E314" i="35" s="1"/>
  <c r="F314" i="35" s="1" a="1"/>
  <c r="F314" i="35" s="1"/>
  <c r="T297" i="34"/>
  <c r="R298" i="34" s="1"/>
  <c r="I297" i="34"/>
  <c r="F297" i="34"/>
  <c r="H297" i="34"/>
  <c r="S298" i="34" l="1"/>
  <c r="G298" i="34" s="1"/>
  <c r="M314" i="35"/>
  <c r="I314" i="35" s="1"/>
  <c r="G313" i="35"/>
  <c r="O313" i="35" s="1"/>
  <c r="N324" i="36"/>
  <c r="P324" i="36"/>
  <c r="Q324" i="36"/>
  <c r="H325" i="36"/>
  <c r="E326" i="36" s="1" a="1"/>
  <c r="E326" i="36" s="1"/>
  <c r="F326" i="36" s="1" a="1"/>
  <c r="F326" i="36" s="1"/>
  <c r="T298" i="34"/>
  <c r="R299" i="34" s="1"/>
  <c r="S299" i="34" s="1"/>
  <c r="H314" i="35" l="1"/>
  <c r="E315" i="35" s="1" a="1"/>
  <c r="E315" i="35" s="1"/>
  <c r="F315" i="35" s="1" a="1"/>
  <c r="F315" i="35" s="1"/>
  <c r="M315" i="35" s="1"/>
  <c r="I315" i="35" s="1"/>
  <c r="I298" i="34"/>
  <c r="H298" i="34"/>
  <c r="F298" i="34"/>
  <c r="M326" i="36"/>
  <c r="I326" i="36" s="1"/>
  <c r="G314" i="35"/>
  <c r="O314" i="35" s="1"/>
  <c r="N314" i="35" s="1"/>
  <c r="G325" i="36"/>
  <c r="O325" i="36" s="1"/>
  <c r="Q313" i="35"/>
  <c r="N313" i="35"/>
  <c r="P313" i="35"/>
  <c r="G299" i="34"/>
  <c r="Q314" i="35" l="1"/>
  <c r="H326" i="36"/>
  <c r="E327" i="36" s="1" a="1"/>
  <c r="E327" i="36" s="1"/>
  <c r="F327" i="36" s="1" a="1"/>
  <c r="F327" i="36" s="1"/>
  <c r="M327" i="36" s="1"/>
  <c r="I327" i="36" s="1"/>
  <c r="P314" i="35"/>
  <c r="G326" i="36"/>
  <c r="O326" i="36" s="1"/>
  <c r="N326" i="36" s="1"/>
  <c r="N325" i="36"/>
  <c r="P325" i="36"/>
  <c r="Q325" i="36"/>
  <c r="H315" i="35"/>
  <c r="E316" i="35" s="1" a="1"/>
  <c r="E316" i="35" s="1"/>
  <c r="F316" i="35" s="1" a="1"/>
  <c r="F316" i="35" s="1"/>
  <c r="P326" i="36"/>
  <c r="Q326" i="36"/>
  <c r="F299" i="34"/>
  <c r="I299" i="34"/>
  <c r="H299" i="34"/>
  <c r="T299" i="34"/>
  <c r="R300" i="34" s="1"/>
  <c r="S300" i="34" s="1"/>
  <c r="M316" i="35" l="1"/>
  <c r="I316" i="35" s="1"/>
  <c r="G315" i="35"/>
  <c r="O315" i="35" s="1"/>
  <c r="G300" i="34"/>
  <c r="G316" i="35" l="1"/>
  <c r="O316" i="35" s="1"/>
  <c r="H316" i="35"/>
  <c r="E317" i="35" s="1" a="1"/>
  <c r="E317" i="35" s="1"/>
  <c r="F317" i="35" s="1" a="1"/>
  <c r="F317" i="35" s="1"/>
  <c r="M317" i="35" s="1"/>
  <c r="I317" i="35" s="1"/>
  <c r="N315" i="35"/>
  <c r="P315" i="35"/>
  <c r="Q315" i="35"/>
  <c r="Q316" i="35"/>
  <c r="N316" i="35"/>
  <c r="P316" i="35"/>
  <c r="H327" i="36"/>
  <c r="E328" i="36" s="1" a="1"/>
  <c r="E328" i="36" s="1"/>
  <c r="F328" i="36" s="1" a="1"/>
  <c r="F328" i="36" s="1"/>
  <c r="G327" i="36"/>
  <c r="O327" i="36" s="1"/>
  <c r="T300" i="34"/>
  <c r="R301" i="34" s="1"/>
  <c r="I300" i="34"/>
  <c r="H300" i="34"/>
  <c r="F300" i="34"/>
  <c r="H317" i="35" l="1"/>
  <c r="E318" i="35" s="1" a="1"/>
  <c r="E318" i="35" s="1"/>
  <c r="F318" i="35" s="1" a="1"/>
  <c r="F318" i="35" s="1"/>
  <c r="M318" i="35" s="1"/>
  <c r="I318" i="35" s="1"/>
  <c r="S301" i="34"/>
  <c r="G301" i="34" s="1"/>
  <c r="M328" i="36"/>
  <c r="I328" i="36" s="1"/>
  <c r="Q327" i="36"/>
  <c r="P327" i="36"/>
  <c r="N327" i="36"/>
  <c r="G317" i="35"/>
  <c r="O317" i="35" s="1"/>
  <c r="H328" i="36"/>
  <c r="E329" i="36" s="1" a="1"/>
  <c r="E329" i="36" s="1"/>
  <c r="F329" i="36" s="1" a="1"/>
  <c r="F329" i="36" s="1"/>
  <c r="G318" i="35" l="1"/>
  <c r="O318" i="35" s="1"/>
  <c r="H318" i="35"/>
  <c r="E319" i="35" s="1" a="1"/>
  <c r="E319" i="35" s="1"/>
  <c r="F319" i="35" s="1" a="1"/>
  <c r="F319" i="35" s="1"/>
  <c r="M319" i="35" s="1"/>
  <c r="H319" i="35" s="1"/>
  <c r="E320" i="35" s="1" a="1"/>
  <c r="E320" i="35" s="1"/>
  <c r="F320" i="35" s="1" a="1"/>
  <c r="F320" i="35" s="1"/>
  <c r="H301" i="34"/>
  <c r="I301" i="34"/>
  <c r="F301" i="34"/>
  <c r="M329" i="36"/>
  <c r="I329" i="36" s="1"/>
  <c r="T301" i="34"/>
  <c r="R302" i="34" s="1"/>
  <c r="S302" i="34" s="1"/>
  <c r="G302" i="34" s="1"/>
  <c r="H329" i="36"/>
  <c r="E330" i="36" s="1" a="1"/>
  <c r="E330" i="36" s="1"/>
  <c r="F330" i="36" s="1" a="1"/>
  <c r="F330" i="36" s="1"/>
  <c r="G329" i="36"/>
  <c r="O329" i="36" s="1"/>
  <c r="N318" i="35"/>
  <c r="P318" i="35"/>
  <c r="Q318" i="35"/>
  <c r="G328" i="36"/>
  <c r="O328" i="36" s="1"/>
  <c r="P317" i="35"/>
  <c r="N317" i="35"/>
  <c r="Q317" i="35"/>
  <c r="M320" i="35" l="1"/>
  <c r="I320" i="35" s="1"/>
  <c r="M330" i="36"/>
  <c r="I330" i="36" s="1"/>
  <c r="I319" i="35"/>
  <c r="G319" i="35"/>
  <c r="O319" i="35" s="1"/>
  <c r="Q328" i="36"/>
  <c r="N328" i="36"/>
  <c r="P328" i="36"/>
  <c r="Q329" i="36"/>
  <c r="P329" i="36"/>
  <c r="N329" i="36"/>
  <c r="H330" i="36"/>
  <c r="E331" i="36" s="1" a="1"/>
  <c r="E331" i="36" s="1"/>
  <c r="F331" i="36" s="1" a="1"/>
  <c r="F331" i="36" s="1"/>
  <c r="I302" i="34"/>
  <c r="H302" i="34"/>
  <c r="F302" i="34"/>
  <c r="T302" i="34"/>
  <c r="R303" i="34" s="1"/>
  <c r="S303" i="34" s="1"/>
  <c r="M331" i="36" l="1"/>
  <c r="I331" i="36" s="1"/>
  <c r="G330" i="36"/>
  <c r="O330" i="36" s="1"/>
  <c r="H331" i="36"/>
  <c r="E332" i="36" s="1" a="1"/>
  <c r="E332" i="36" s="1"/>
  <c r="F332" i="36" s="1" a="1"/>
  <c r="F332" i="36" s="1"/>
  <c r="G331" i="36"/>
  <c r="O331" i="36" s="1"/>
  <c r="H320" i="35"/>
  <c r="E321" i="35" s="1" a="1"/>
  <c r="E321" i="35" s="1"/>
  <c r="F321" i="35" s="1" a="1"/>
  <c r="F321" i="35" s="1"/>
  <c r="G320" i="35"/>
  <c r="O320" i="35" s="1"/>
  <c r="Q319" i="35"/>
  <c r="N319" i="35"/>
  <c r="P319" i="35"/>
  <c r="G303" i="34"/>
  <c r="M321" i="35" l="1"/>
  <c r="I321" i="35" s="1"/>
  <c r="M332" i="36"/>
  <c r="I332" i="36" s="1"/>
  <c r="Q320" i="35"/>
  <c r="P320" i="35"/>
  <c r="N320" i="35"/>
  <c r="N331" i="36"/>
  <c r="Q331" i="36"/>
  <c r="P331" i="36"/>
  <c r="N330" i="36"/>
  <c r="Q330" i="36"/>
  <c r="P330" i="36"/>
  <c r="F303" i="34"/>
  <c r="I303" i="34"/>
  <c r="H303" i="34"/>
  <c r="T303" i="34"/>
  <c r="R304" i="34" s="1"/>
  <c r="S304" i="34" s="1"/>
  <c r="H332" i="36" l="1"/>
  <c r="E333" i="36" s="1" a="1"/>
  <c r="E333" i="36" s="1"/>
  <c r="F333" i="36" s="1" a="1"/>
  <c r="F333" i="36" s="1"/>
  <c r="M333" i="36" s="1"/>
  <c r="I333" i="36" s="1"/>
  <c r="G332" i="36"/>
  <c r="O332" i="36" s="1"/>
  <c r="G304" i="34"/>
  <c r="H333" i="36" l="1"/>
  <c r="E334" i="36" s="1" a="1"/>
  <c r="E334" i="36" s="1"/>
  <c r="F334" i="36" s="1" a="1"/>
  <c r="F334" i="36" s="1"/>
  <c r="M334" i="36" s="1"/>
  <c r="N332" i="36"/>
  <c r="Q332" i="36"/>
  <c r="P332" i="36"/>
  <c r="G321" i="35"/>
  <c r="O321" i="35" s="1"/>
  <c r="G333" i="36"/>
  <c r="O333" i="36" s="1"/>
  <c r="H321" i="35"/>
  <c r="E322" i="35" s="1" a="1"/>
  <c r="E322" i="35" s="1"/>
  <c r="F322" i="35" s="1" a="1"/>
  <c r="F322" i="35" s="1"/>
  <c r="I304" i="34"/>
  <c r="F304" i="34"/>
  <c r="H304" i="34"/>
  <c r="T304" i="34"/>
  <c r="R305" i="34" s="1"/>
  <c r="S305" i="34" s="1"/>
  <c r="I334" i="36" l="1"/>
  <c r="H334" i="36"/>
  <c r="E335" i="36" s="1" a="1"/>
  <c r="E335" i="36" s="1"/>
  <c r="F335" i="36" s="1" a="1"/>
  <c r="F335" i="36" s="1"/>
  <c r="G334" i="36"/>
  <c r="O334" i="36" s="1"/>
  <c r="M322" i="35"/>
  <c r="I322" i="35" s="1"/>
  <c r="N321" i="35"/>
  <c r="Q321" i="35"/>
  <c r="P321" i="35"/>
  <c r="Q334" i="36"/>
  <c r="N334" i="36"/>
  <c r="P334" i="36"/>
  <c r="P333" i="36"/>
  <c r="N333" i="36"/>
  <c r="Q333" i="36"/>
  <c r="G305" i="34"/>
  <c r="M335" i="36" l="1"/>
  <c r="I335" i="36" s="1"/>
  <c r="H305" i="34"/>
  <c r="F305" i="34"/>
  <c r="I305" i="34"/>
  <c r="T305" i="34"/>
  <c r="R306" i="34" s="1"/>
  <c r="S306" i="34" s="1"/>
  <c r="H335" i="36" l="1"/>
  <c r="E336" i="36" s="1" a="1"/>
  <c r="E336" i="36" s="1"/>
  <c r="F336" i="36" s="1" a="1"/>
  <c r="F336" i="36" s="1"/>
  <c r="M336" i="36" s="1"/>
  <c r="G322" i="35"/>
  <c r="O322" i="35" s="1"/>
  <c r="G335" i="36"/>
  <c r="O335" i="36" s="1"/>
  <c r="H322" i="35"/>
  <c r="E323" i="35" s="1" a="1"/>
  <c r="E323" i="35" s="1"/>
  <c r="F323" i="35" s="1" a="1"/>
  <c r="F323" i="35" s="1"/>
  <c r="G306" i="34"/>
  <c r="H336" i="36" l="1"/>
  <c r="E337" i="36" s="1" a="1"/>
  <c r="E337" i="36" s="1"/>
  <c r="F337" i="36" s="1" a="1"/>
  <c r="F337" i="36" s="1"/>
  <c r="I336" i="36"/>
  <c r="M323" i="35"/>
  <c r="I323" i="35" s="1"/>
  <c r="G336" i="36"/>
  <c r="O336" i="36" s="1"/>
  <c r="P335" i="36"/>
  <c r="Q335" i="36"/>
  <c r="N335" i="36"/>
  <c r="P322" i="35"/>
  <c r="N322" i="35"/>
  <c r="Q322" i="35"/>
  <c r="T306" i="34"/>
  <c r="R307" i="34" s="1"/>
  <c r="I306" i="34"/>
  <c r="H306" i="34"/>
  <c r="F306" i="34"/>
  <c r="M337" i="36" l="1"/>
  <c r="I337" i="36" s="1"/>
  <c r="S307" i="34"/>
  <c r="G307" i="34" s="1"/>
  <c r="Q336" i="36"/>
  <c r="P336" i="36"/>
  <c r="N336" i="36"/>
  <c r="H323" i="35"/>
  <c r="E324" i="35" s="1" a="1"/>
  <c r="E324" i="35" s="1"/>
  <c r="F324" i="35" s="1" a="1"/>
  <c r="F324" i="35" s="1"/>
  <c r="T307" i="34"/>
  <c r="R308" i="34" s="1"/>
  <c r="S308" i="34" s="1"/>
  <c r="H337" i="36" l="1"/>
  <c r="E338" i="36" s="1" a="1"/>
  <c r="E338" i="36" s="1"/>
  <c r="F338" i="36" s="1" a="1"/>
  <c r="F338" i="36" s="1"/>
  <c r="M338" i="36" s="1"/>
  <c r="I338" i="36" s="1"/>
  <c r="G337" i="36"/>
  <c r="O337" i="36" s="1"/>
  <c r="I307" i="34"/>
  <c r="F307" i="34"/>
  <c r="H307" i="34"/>
  <c r="M324" i="35"/>
  <c r="G324" i="35" s="1"/>
  <c r="O324" i="35" s="1"/>
  <c r="G323" i="35"/>
  <c r="O323" i="35" s="1"/>
  <c r="G308" i="34"/>
  <c r="H324" i="35" l="1"/>
  <c r="E325" i="35" s="1" a="1"/>
  <c r="E325" i="35" s="1"/>
  <c r="F325" i="35" s="1" a="1"/>
  <c r="F325" i="35" s="1"/>
  <c r="M325" i="35" s="1"/>
  <c r="I325" i="35" s="1"/>
  <c r="H338" i="36"/>
  <c r="E339" i="36" s="1" a="1"/>
  <c r="E339" i="36" s="1"/>
  <c r="F339" i="36" s="1" a="1"/>
  <c r="F339" i="36" s="1"/>
  <c r="I324" i="35"/>
  <c r="N337" i="36"/>
  <c r="P337" i="36"/>
  <c r="Q337" i="36"/>
  <c r="P323" i="35"/>
  <c r="N323" i="35"/>
  <c r="Q323" i="35"/>
  <c r="G338" i="36"/>
  <c r="O338" i="36" s="1"/>
  <c r="Q324" i="35"/>
  <c r="N324" i="35"/>
  <c r="P324" i="35"/>
  <c r="F308" i="34"/>
  <c r="I308" i="34"/>
  <c r="H308" i="34"/>
  <c r="T308" i="34"/>
  <c r="R309" i="34" s="1"/>
  <c r="S309" i="34" s="1"/>
  <c r="M339" i="36" l="1"/>
  <c r="I339" i="36" s="1"/>
  <c r="N338" i="36"/>
  <c r="Q338" i="36"/>
  <c r="P338" i="36"/>
  <c r="G339" i="36"/>
  <c r="O339" i="36" s="1"/>
  <c r="G309" i="34"/>
  <c r="H339" i="36" l="1"/>
  <c r="E340" i="36" s="1" a="1"/>
  <c r="E340" i="36" s="1"/>
  <c r="F340" i="36" s="1" a="1"/>
  <c r="F340" i="36" s="1"/>
  <c r="M340" i="36" s="1"/>
  <c r="I340" i="36" s="1"/>
  <c r="Q339" i="36"/>
  <c r="N339" i="36"/>
  <c r="P339" i="36"/>
  <c r="G325" i="35"/>
  <c r="O325" i="35" s="1"/>
  <c r="H325" i="35"/>
  <c r="E326" i="35" s="1" a="1"/>
  <c r="E326" i="35" s="1"/>
  <c r="F326" i="35" s="1" a="1"/>
  <c r="F326" i="35" s="1"/>
  <c r="F309" i="34"/>
  <c r="H309" i="34"/>
  <c r="I309" i="34"/>
  <c r="T309" i="34"/>
  <c r="R310" i="34" s="1"/>
  <c r="S310" i="34" s="1"/>
  <c r="H340" i="36" l="1"/>
  <c r="E341" i="36" s="1" a="1"/>
  <c r="E341" i="36" s="1"/>
  <c r="F341" i="36" s="1" a="1"/>
  <c r="F341" i="36" s="1"/>
  <c r="M341" i="36" s="1"/>
  <c r="I341" i="36" s="1"/>
  <c r="M326" i="35"/>
  <c r="I326" i="35" s="1"/>
  <c r="N325" i="35"/>
  <c r="P325" i="35"/>
  <c r="Q325" i="35"/>
  <c r="G340" i="36"/>
  <c r="O340" i="36" s="1"/>
  <c r="G310" i="34"/>
  <c r="H341" i="36" l="1"/>
  <c r="E342" i="36" s="1" a="1"/>
  <c r="E342" i="36" s="1"/>
  <c r="F342" i="36" s="1" a="1"/>
  <c r="F342" i="36" s="1"/>
  <c r="G341" i="36"/>
  <c r="O341" i="36" s="1"/>
  <c r="Q340" i="36"/>
  <c r="N340" i="36"/>
  <c r="P340" i="36"/>
  <c r="Q341" i="36"/>
  <c r="N341" i="36"/>
  <c r="P341" i="36"/>
  <c r="I310" i="34"/>
  <c r="H310" i="34"/>
  <c r="F310" i="34"/>
  <c r="T310" i="34"/>
  <c r="R311" i="34" s="1"/>
  <c r="S311" i="34" s="1"/>
  <c r="M342" i="36" l="1"/>
  <c r="I342" i="36" s="1"/>
  <c r="H326" i="35"/>
  <c r="E327" i="35" s="1" a="1"/>
  <c r="E327" i="35" s="1"/>
  <c r="F327" i="35" s="1" a="1"/>
  <c r="F327" i="35" s="1"/>
  <c r="G326" i="35"/>
  <c r="O326" i="35" s="1"/>
  <c r="G311" i="34"/>
  <c r="H342" i="36" l="1"/>
  <c r="E343" i="36" s="1" a="1"/>
  <c r="E343" i="36" s="1"/>
  <c r="F343" i="36" s="1" a="1"/>
  <c r="F343" i="36" s="1"/>
  <c r="G342" i="36"/>
  <c r="O342" i="36" s="1"/>
  <c r="M327" i="35"/>
  <c r="I327" i="35" s="1"/>
  <c r="Q326" i="35"/>
  <c r="P326" i="35"/>
  <c r="N326" i="35"/>
  <c r="H311" i="34"/>
  <c r="F311" i="34"/>
  <c r="I311" i="34"/>
  <c r="T311" i="34"/>
  <c r="R312" i="34" s="1"/>
  <c r="S312" i="34" s="1"/>
  <c r="Q342" i="36" l="1"/>
  <c r="P342" i="36"/>
  <c r="N342" i="36"/>
  <c r="M343" i="36"/>
  <c r="H343" i="36" s="1"/>
  <c r="E344" i="36" s="1" a="1"/>
  <c r="E344" i="36" s="1"/>
  <c r="F344" i="36" s="1" a="1"/>
  <c r="F344" i="36" s="1"/>
  <c r="G327" i="35"/>
  <c r="O327" i="35" s="1"/>
  <c r="G312" i="34"/>
  <c r="M344" i="36" l="1"/>
  <c r="I344" i="36" s="1"/>
  <c r="I343" i="36"/>
  <c r="G343" i="36"/>
  <c r="O343" i="36" s="1"/>
  <c r="H327" i="35"/>
  <c r="E328" i="35" s="1" a="1"/>
  <c r="E328" i="35" s="1"/>
  <c r="F328" i="35" s="1" a="1"/>
  <c r="F328" i="35" s="1"/>
  <c r="P327" i="35"/>
  <c r="N327" i="35"/>
  <c r="Q327" i="35"/>
  <c r="F312" i="34"/>
  <c r="I312" i="34"/>
  <c r="H312" i="34"/>
  <c r="T312" i="34"/>
  <c r="R313" i="34" s="1"/>
  <c r="S313" i="34" s="1"/>
  <c r="G344" i="36" l="1"/>
  <c r="O344" i="36" s="1"/>
  <c r="N343" i="36"/>
  <c r="P343" i="36"/>
  <c r="Q343" i="36"/>
  <c r="H344" i="36"/>
  <c r="E345" i="36" s="1" a="1"/>
  <c r="E345" i="36" s="1"/>
  <c r="F345" i="36" s="1" a="1"/>
  <c r="F345" i="36" s="1"/>
  <c r="M328" i="35"/>
  <c r="I328" i="35" s="1"/>
  <c r="G313" i="34"/>
  <c r="G328" i="35" l="1"/>
  <c r="O328" i="35" s="1"/>
  <c r="H328" i="35"/>
  <c r="E329" i="35" s="1" a="1"/>
  <c r="E329" i="35" s="1"/>
  <c r="F329" i="35" s="1" a="1"/>
  <c r="F329" i="35" s="1"/>
  <c r="M329" i="35" s="1"/>
  <c r="I329" i="35" s="1"/>
  <c r="M345" i="36"/>
  <c r="I345" i="36" s="1"/>
  <c r="Q344" i="36"/>
  <c r="N344" i="36"/>
  <c r="P344" i="36"/>
  <c r="P328" i="35"/>
  <c r="N328" i="35"/>
  <c r="Q328" i="35"/>
  <c r="G345" i="36"/>
  <c r="O345" i="36" s="1"/>
  <c r="H345" i="36"/>
  <c r="E346" i="36" s="1" a="1"/>
  <c r="E346" i="36" s="1"/>
  <c r="F346" i="36" s="1" a="1"/>
  <c r="F346" i="36" s="1"/>
  <c r="F313" i="34"/>
  <c r="I313" i="34"/>
  <c r="H313" i="34"/>
  <c r="T313" i="34"/>
  <c r="R314" i="34" s="1"/>
  <c r="S314" i="34" s="1"/>
  <c r="M346" i="36" l="1"/>
  <c r="I346" i="36" s="1"/>
  <c r="Q345" i="36"/>
  <c r="P345" i="36"/>
  <c r="N345" i="36"/>
  <c r="G314" i="34"/>
  <c r="H346" i="36" l="1"/>
  <c r="E347" i="36" s="1" a="1"/>
  <c r="E347" i="36" s="1"/>
  <c r="F347" i="36" s="1" a="1"/>
  <c r="F347" i="36" s="1"/>
  <c r="H329" i="35"/>
  <c r="E330" i="35" s="1" a="1"/>
  <c r="E330" i="35" s="1"/>
  <c r="F330" i="35" s="1" a="1"/>
  <c r="F330" i="35" s="1"/>
  <c r="G329" i="35"/>
  <c r="O329" i="35" s="1"/>
  <c r="I314" i="34"/>
  <c r="H314" i="34"/>
  <c r="F314" i="34"/>
  <c r="T314" i="34"/>
  <c r="R315" i="34" s="1"/>
  <c r="S315" i="34" s="1"/>
  <c r="M330" i="35" l="1"/>
  <c r="I330" i="35" s="1"/>
  <c r="M347" i="36"/>
  <c r="I347" i="36" s="1"/>
  <c r="Q329" i="35"/>
  <c r="P329" i="35"/>
  <c r="N329" i="35"/>
  <c r="G346" i="36"/>
  <c r="O346" i="36" s="1"/>
  <c r="H347" i="36"/>
  <c r="E348" i="36" s="1" a="1"/>
  <c r="E348" i="36" s="1"/>
  <c r="F348" i="36" s="1" a="1"/>
  <c r="F348" i="36" s="1"/>
  <c r="G347" i="36"/>
  <c r="O347" i="36" s="1"/>
  <c r="G315" i="34"/>
  <c r="M348" i="36" l="1"/>
  <c r="I348" i="36" s="1"/>
  <c r="N346" i="36"/>
  <c r="Q346" i="36"/>
  <c r="P346" i="36"/>
  <c r="N347" i="36"/>
  <c r="P347" i="36"/>
  <c r="Q347" i="36"/>
  <c r="H348" i="36"/>
  <c r="E349" i="36" s="1" a="1"/>
  <c r="E349" i="36" s="1"/>
  <c r="F349" i="36" s="1" a="1"/>
  <c r="F349" i="36" s="1"/>
  <c r="G330" i="35"/>
  <c r="O330" i="35" s="1"/>
  <c r="H330" i="35"/>
  <c r="E331" i="35" s="1" a="1"/>
  <c r="E331" i="35" s="1"/>
  <c r="F331" i="35" s="1" a="1"/>
  <c r="F331" i="35" s="1"/>
  <c r="F315" i="34"/>
  <c r="I315" i="34"/>
  <c r="H315" i="34"/>
  <c r="T315" i="34"/>
  <c r="R316" i="34" s="1"/>
  <c r="S316" i="34" s="1"/>
  <c r="M331" i="35" l="1"/>
  <c r="I331" i="35" s="1"/>
  <c r="M349" i="36"/>
  <c r="I349" i="36" s="1"/>
  <c r="H331" i="35"/>
  <c r="E332" i="35" s="1" a="1"/>
  <c r="E332" i="35" s="1"/>
  <c r="F332" i="35" s="1" a="1"/>
  <c r="F332" i="35" s="1"/>
  <c r="N330" i="35"/>
  <c r="P330" i="35"/>
  <c r="Q330" i="35"/>
  <c r="G348" i="36"/>
  <c r="O348" i="36" s="1"/>
  <c r="H349" i="36"/>
  <c r="E350" i="36" s="1" a="1"/>
  <c r="E350" i="36" s="1"/>
  <c r="F350" i="36" s="1" a="1"/>
  <c r="F350" i="36" s="1"/>
  <c r="G349" i="36"/>
  <c r="O349" i="36" s="1"/>
  <c r="G316" i="34"/>
  <c r="M350" i="36" l="1"/>
  <c r="I350" i="36" s="1"/>
  <c r="M332" i="35"/>
  <c r="I332" i="35" s="1"/>
  <c r="G331" i="35"/>
  <c r="O331" i="35" s="1"/>
  <c r="Q349" i="36"/>
  <c r="P349" i="36"/>
  <c r="N349" i="36"/>
  <c r="Q348" i="36"/>
  <c r="P348" i="36"/>
  <c r="N348" i="36"/>
  <c r="G350" i="36"/>
  <c r="O350" i="36" s="1"/>
  <c r="H350" i="36"/>
  <c r="E351" i="36" s="1" a="1"/>
  <c r="E351" i="36" s="1"/>
  <c r="F351" i="36" s="1" a="1"/>
  <c r="F351" i="36" s="1"/>
  <c r="N331" i="35"/>
  <c r="P331" i="35"/>
  <c r="Q331" i="35"/>
  <c r="T316" i="34"/>
  <c r="R317" i="34" s="1"/>
  <c r="I316" i="34"/>
  <c r="F316" i="34"/>
  <c r="H316" i="34"/>
  <c r="M351" i="36" l="1"/>
  <c r="I351" i="36" s="1"/>
  <c r="S317" i="34"/>
  <c r="G317" i="34" s="1"/>
  <c r="Q350" i="36"/>
  <c r="P350" i="36"/>
  <c r="N350" i="36"/>
  <c r="H332" i="35"/>
  <c r="E333" i="35" s="1" a="1"/>
  <c r="E333" i="35" s="1"/>
  <c r="F333" i="35" s="1" a="1"/>
  <c r="F333" i="35" s="1"/>
  <c r="G332" i="35"/>
  <c r="O332" i="35" s="1"/>
  <c r="F317" i="34" l="1"/>
  <c r="I317" i="34"/>
  <c r="H317" i="34"/>
  <c r="M333" i="35"/>
  <c r="I333" i="35" s="1"/>
  <c r="T317" i="34"/>
  <c r="R318" i="34" s="1"/>
  <c r="P332" i="35"/>
  <c r="N332" i="35"/>
  <c r="Q332" i="35"/>
  <c r="H351" i="36"/>
  <c r="E352" i="36" s="1" a="1"/>
  <c r="E352" i="36" s="1"/>
  <c r="F352" i="36" s="1" a="1"/>
  <c r="F352" i="36" s="1"/>
  <c r="H333" i="35" l="1"/>
  <c r="E334" i="35" s="1" a="1"/>
  <c r="E334" i="35" s="1"/>
  <c r="F334" i="35" s="1" a="1"/>
  <c r="F334" i="35" s="1"/>
  <c r="M334" i="35" s="1"/>
  <c r="I334" i="35" s="1"/>
  <c r="M352" i="36"/>
  <c r="I352" i="36" s="1"/>
  <c r="S318" i="34"/>
  <c r="T318" i="34" s="1"/>
  <c r="R319" i="34" s="1"/>
  <c r="S319" i="34" s="1"/>
  <c r="G319" i="34" s="1"/>
  <c r="G351" i="36"/>
  <c r="O351" i="36" s="1"/>
  <c r="G333" i="35"/>
  <c r="O333" i="35" s="1"/>
  <c r="G318" i="34" l="1"/>
  <c r="H334" i="35"/>
  <c r="E335" i="35" s="1" a="1"/>
  <c r="E335" i="35" s="1"/>
  <c r="F335" i="35" s="1" a="1"/>
  <c r="F335" i="35" s="1"/>
  <c r="N333" i="35"/>
  <c r="P333" i="35"/>
  <c r="Q333" i="35"/>
  <c r="G334" i="35"/>
  <c r="O334" i="35" s="1"/>
  <c r="Q351" i="36"/>
  <c r="P351" i="36"/>
  <c r="N351" i="36"/>
  <c r="G352" i="36"/>
  <c r="O352" i="36" s="1"/>
  <c r="F319" i="34"/>
  <c r="H319" i="34"/>
  <c r="I319" i="34"/>
  <c r="T319" i="34"/>
  <c r="R320" i="34" s="1"/>
  <c r="S320" i="34" s="1"/>
  <c r="M335" i="35" l="1"/>
  <c r="I335" i="35" s="1"/>
  <c r="I318" i="34"/>
  <c r="H318" i="34"/>
  <c r="F318" i="34"/>
  <c r="N352" i="36"/>
  <c r="Q352" i="36"/>
  <c r="P352" i="36"/>
  <c r="H352" i="36"/>
  <c r="E353" i="36" s="1" a="1"/>
  <c r="E353" i="36" s="1"/>
  <c r="F353" i="36" s="1" a="1"/>
  <c r="F353" i="36" s="1"/>
  <c r="P334" i="35"/>
  <c r="Q334" i="35"/>
  <c r="N334" i="35"/>
  <c r="G335" i="35"/>
  <c r="O335" i="35" s="1"/>
  <c r="H335" i="35"/>
  <c r="E336" i="35" s="1" a="1"/>
  <c r="E336" i="35" s="1"/>
  <c r="F336" i="35" s="1" a="1"/>
  <c r="F336" i="35" s="1"/>
  <c r="G320" i="34"/>
  <c r="M353" i="36" l="1"/>
  <c r="I353" i="36" s="1"/>
  <c r="M336" i="35"/>
  <c r="I336" i="35" s="1"/>
  <c r="Q335" i="35"/>
  <c r="N335" i="35"/>
  <c r="P335" i="35"/>
  <c r="H336" i="35"/>
  <c r="E337" i="35" s="1" a="1"/>
  <c r="E337" i="35" s="1"/>
  <c r="F337" i="35" s="1" a="1"/>
  <c r="F337" i="35" s="1"/>
  <c r="I320" i="34"/>
  <c r="F320" i="34"/>
  <c r="H320" i="34"/>
  <c r="T320" i="34"/>
  <c r="R321" i="34" s="1"/>
  <c r="S321" i="34" s="1"/>
  <c r="M337" i="35" l="1"/>
  <c r="I337" i="35" s="1"/>
  <c r="G336" i="35"/>
  <c r="O336" i="35" s="1"/>
  <c r="G321" i="34"/>
  <c r="H337" i="35" l="1"/>
  <c r="E338" i="35" s="1" a="1"/>
  <c r="E338" i="35" s="1"/>
  <c r="F338" i="35" s="1" a="1"/>
  <c r="F338" i="35" s="1"/>
  <c r="G337" i="35"/>
  <c r="O337" i="35" s="1"/>
  <c r="P336" i="35"/>
  <c r="N336" i="35"/>
  <c r="Q336" i="35"/>
  <c r="H353" i="36"/>
  <c r="E354" i="36" s="1" a="1"/>
  <c r="E354" i="36" s="1"/>
  <c r="F354" i="36" s="1" a="1"/>
  <c r="F354" i="36" s="1"/>
  <c r="N337" i="35"/>
  <c r="P337" i="35"/>
  <c r="Q337" i="35"/>
  <c r="G353" i="36"/>
  <c r="O353" i="36" s="1"/>
  <c r="H321" i="34"/>
  <c r="F321" i="34"/>
  <c r="I321" i="34"/>
  <c r="T321" i="34"/>
  <c r="R322" i="34" s="1"/>
  <c r="S322" i="34" s="1"/>
  <c r="M354" i="36" l="1"/>
  <c r="I354" i="36" s="1"/>
  <c r="M338" i="35"/>
  <c r="H338" i="35" s="1"/>
  <c r="E339" i="35" s="1" a="1"/>
  <c r="E339" i="35" s="1"/>
  <c r="F339" i="35" s="1" a="1"/>
  <c r="F339" i="35" s="1"/>
  <c r="G354" i="36"/>
  <c r="O354" i="36" s="1"/>
  <c r="H354" i="36"/>
  <c r="E355" i="36" s="1" a="1"/>
  <c r="E355" i="36" s="1"/>
  <c r="F355" i="36" s="1" a="1"/>
  <c r="F355" i="36" s="1"/>
  <c r="Q353" i="36"/>
  <c r="N353" i="36"/>
  <c r="P353" i="36"/>
  <c r="G322" i="34"/>
  <c r="M339" i="35" l="1"/>
  <c r="I339" i="35" s="1"/>
  <c r="M355" i="36"/>
  <c r="I355" i="36" s="1"/>
  <c r="I338" i="35"/>
  <c r="G338" i="35"/>
  <c r="O338" i="35" s="1"/>
  <c r="N354" i="36"/>
  <c r="P354" i="36"/>
  <c r="Q354" i="36"/>
  <c r="G339" i="35"/>
  <c r="O339" i="35" s="1"/>
  <c r="T322" i="34"/>
  <c r="R323" i="34" s="1"/>
  <c r="I322" i="34"/>
  <c r="H322" i="34"/>
  <c r="F322" i="34"/>
  <c r="H339" i="35" l="1"/>
  <c r="E340" i="35" s="1" a="1"/>
  <c r="E340" i="35" s="1"/>
  <c r="F340" i="35" s="1" a="1"/>
  <c r="F340" i="35" s="1"/>
  <c r="S323" i="34"/>
  <c r="G323" i="34" s="1"/>
  <c r="Q338" i="35"/>
  <c r="P338" i="35"/>
  <c r="N338" i="35"/>
  <c r="P339" i="35"/>
  <c r="N339" i="35"/>
  <c r="Q339" i="35"/>
  <c r="H355" i="36"/>
  <c r="E356" i="36" s="1" a="1"/>
  <c r="E356" i="36" s="1"/>
  <c r="F356" i="36" s="1" a="1"/>
  <c r="F356" i="36" s="1"/>
  <c r="T323" i="34"/>
  <c r="R324" i="34" s="1"/>
  <c r="S324" i="34" s="1"/>
  <c r="M340" i="35" l="1"/>
  <c r="H340" i="35" s="1"/>
  <c r="E341" i="35" s="1" a="1"/>
  <c r="E341" i="35" s="1"/>
  <c r="F341" i="35" s="1" a="1"/>
  <c r="F341" i="35" s="1"/>
  <c r="M341" i="35" s="1"/>
  <c r="I341" i="35" s="1"/>
  <c r="I323" i="34"/>
  <c r="H323" i="34"/>
  <c r="F323" i="34"/>
  <c r="M356" i="36"/>
  <c r="G356" i="36" s="1"/>
  <c r="O356" i="36" s="1"/>
  <c r="G355" i="36"/>
  <c r="O355" i="36" s="1"/>
  <c r="G324" i="34"/>
  <c r="G340" i="35" l="1"/>
  <c r="O340" i="35" s="1"/>
  <c r="H341" i="35"/>
  <c r="E342" i="35" s="1" a="1"/>
  <c r="E342" i="35" s="1"/>
  <c r="F342" i="35" s="1" a="1"/>
  <c r="F342" i="35" s="1"/>
  <c r="M342" i="35" s="1"/>
  <c r="I342" i="35" s="1"/>
  <c r="I340" i="35"/>
  <c r="H356" i="36"/>
  <c r="E357" i="36" s="1" a="1"/>
  <c r="E357" i="36" s="1"/>
  <c r="F357" i="36" s="1" a="1"/>
  <c r="F357" i="36" s="1"/>
  <c r="P340" i="35"/>
  <c r="N340" i="35"/>
  <c r="Q340" i="35"/>
  <c r="I356" i="36"/>
  <c r="Q356" i="36"/>
  <c r="P356" i="36"/>
  <c r="N356" i="36"/>
  <c r="P355" i="36"/>
  <c r="Q355" i="36"/>
  <c r="N355" i="36"/>
  <c r="G341" i="35"/>
  <c r="O341" i="35" s="1"/>
  <c r="F324" i="34"/>
  <c r="H324" i="34"/>
  <c r="I324" i="34"/>
  <c r="T324" i="34"/>
  <c r="R325" i="34" s="1"/>
  <c r="S325" i="34" s="1"/>
  <c r="H342" i="35" l="1"/>
  <c r="E343" i="35" s="1" a="1"/>
  <c r="E343" i="35" s="1"/>
  <c r="F343" i="35" s="1" a="1"/>
  <c r="F343" i="35" s="1"/>
  <c r="M343" i="35" s="1"/>
  <c r="G342" i="35"/>
  <c r="O342" i="35" s="1"/>
  <c r="M357" i="36"/>
  <c r="I357" i="36" s="1"/>
  <c r="Q342" i="35"/>
  <c r="P342" i="35"/>
  <c r="N342" i="35"/>
  <c r="Q341" i="35"/>
  <c r="N341" i="35"/>
  <c r="P341" i="35"/>
  <c r="G325" i="34"/>
  <c r="G357" i="36" l="1"/>
  <c r="O357" i="36" s="1"/>
  <c r="H343" i="35"/>
  <c r="E344" i="35" s="1" a="1"/>
  <c r="E344" i="35" s="1"/>
  <c r="F344" i="35" s="1" a="1"/>
  <c r="F344" i="35" s="1"/>
  <c r="M344" i="35" s="1"/>
  <c r="I344" i="35" s="1"/>
  <c r="I343" i="35"/>
  <c r="H357" i="36"/>
  <c r="E358" i="36" s="1" a="1"/>
  <c r="E358" i="36" s="1"/>
  <c r="F358" i="36" s="1" a="1"/>
  <c r="F358" i="36" s="1"/>
  <c r="G343" i="35"/>
  <c r="O343" i="35" s="1"/>
  <c r="F325" i="34"/>
  <c r="H325" i="34"/>
  <c r="I325" i="34"/>
  <c r="T325" i="34"/>
  <c r="R326" i="34" s="1"/>
  <c r="S326" i="34" s="1"/>
  <c r="Q357" i="36" l="1"/>
  <c r="N357" i="36"/>
  <c r="P357" i="36"/>
  <c r="H344" i="35"/>
  <c r="E345" i="35" s="1" a="1"/>
  <c r="E345" i="35" s="1"/>
  <c r="F345" i="35" s="1" a="1"/>
  <c r="F345" i="35" s="1"/>
  <c r="G344" i="35"/>
  <c r="O344" i="35" s="1"/>
  <c r="N344" i="35" s="1"/>
  <c r="M358" i="36"/>
  <c r="I358" i="36" s="1"/>
  <c r="Q343" i="35"/>
  <c r="N343" i="35"/>
  <c r="P343" i="35"/>
  <c r="G326" i="34"/>
  <c r="P344" i="35" l="1"/>
  <c r="Q344" i="35"/>
  <c r="M345" i="35"/>
  <c r="I345" i="35" s="1"/>
  <c r="H358" i="36"/>
  <c r="E359" i="36" s="1" a="1"/>
  <c r="E359" i="36" s="1"/>
  <c r="F359" i="36" s="1" a="1"/>
  <c r="F359" i="36" s="1"/>
  <c r="G358" i="36"/>
  <c r="O358" i="36" s="1"/>
  <c r="I326" i="34"/>
  <c r="H326" i="34"/>
  <c r="F326" i="34"/>
  <c r="T326" i="34"/>
  <c r="R327" i="34" s="1"/>
  <c r="S327" i="34" s="1"/>
  <c r="H345" i="35" l="1"/>
  <c r="E346" i="35" s="1" a="1"/>
  <c r="E346" i="35" s="1"/>
  <c r="F346" i="35" s="1" a="1"/>
  <c r="F346" i="35" s="1"/>
  <c r="G345" i="35"/>
  <c r="O345" i="35" s="1"/>
  <c r="Q358" i="36"/>
  <c r="N358" i="36"/>
  <c r="P358" i="36"/>
  <c r="M359" i="36"/>
  <c r="I359" i="36" s="1"/>
  <c r="G327" i="34"/>
  <c r="G359" i="36" l="1"/>
  <c r="O359" i="36" s="1"/>
  <c r="H359" i="36"/>
  <c r="E360" i="36" s="1" a="1"/>
  <c r="E360" i="36" s="1"/>
  <c r="F360" i="36" s="1" a="1"/>
  <c r="F360" i="36" s="1"/>
  <c r="M360" i="36" s="1"/>
  <c r="G360" i="36" s="1"/>
  <c r="O360" i="36" s="1"/>
  <c r="N345" i="35"/>
  <c r="Q345" i="35"/>
  <c r="P345" i="35"/>
  <c r="M346" i="35"/>
  <c r="I346" i="35" s="1"/>
  <c r="Q359" i="36"/>
  <c r="N359" i="36"/>
  <c r="P359" i="36"/>
  <c r="H327" i="34"/>
  <c r="F327" i="34"/>
  <c r="I327" i="34"/>
  <c r="T327" i="34"/>
  <c r="R328" i="34" s="1"/>
  <c r="S328" i="34" s="1"/>
  <c r="H346" i="35" l="1"/>
  <c r="E347" i="35" s="1" a="1"/>
  <c r="E347" i="35" s="1"/>
  <c r="F347" i="35" s="1" a="1"/>
  <c r="F347" i="35" s="1"/>
  <c r="G346" i="35"/>
  <c r="O346" i="35" s="1"/>
  <c r="P360" i="36"/>
  <c r="N360" i="36"/>
  <c r="Q360" i="36"/>
  <c r="H360" i="36"/>
  <c r="E361" i="36" s="1" a="1"/>
  <c r="E361" i="36" s="1"/>
  <c r="F361" i="36" s="1" a="1"/>
  <c r="F361" i="36" s="1"/>
  <c r="I360" i="36"/>
  <c r="G328" i="34"/>
  <c r="P346" i="35" l="1"/>
  <c r="Q346" i="35"/>
  <c r="N346" i="35"/>
  <c r="M347" i="35"/>
  <c r="I347" i="35" s="1"/>
  <c r="H347" i="35"/>
  <c r="E348" i="35" s="1" a="1"/>
  <c r="E348" i="35" s="1"/>
  <c r="F348" i="35" s="1" a="1"/>
  <c r="F348" i="35" s="1"/>
  <c r="G347" i="35"/>
  <c r="O347" i="35" s="1"/>
  <c r="M361" i="36"/>
  <c r="H361" i="36" s="1"/>
  <c r="E362" i="36" s="1" a="1"/>
  <c r="E362" i="36" s="1"/>
  <c r="F362" i="36" s="1" a="1"/>
  <c r="F362" i="36" s="1"/>
  <c r="T328" i="34"/>
  <c r="R329" i="34" s="1"/>
  <c r="F328" i="34"/>
  <c r="I328" i="34"/>
  <c r="H328" i="34"/>
  <c r="N347" i="35" l="1"/>
  <c r="P347" i="35"/>
  <c r="Q347" i="35"/>
  <c r="G361" i="36"/>
  <c r="O361" i="36" s="1"/>
  <c r="P361" i="36" s="1"/>
  <c r="M348" i="35"/>
  <c r="H348" i="35" s="1"/>
  <c r="E349" i="35" s="1" a="1"/>
  <c r="E349" i="35" s="1"/>
  <c r="F349" i="35" s="1" a="1"/>
  <c r="F349" i="35" s="1"/>
  <c r="M362" i="36"/>
  <c r="G362" i="36" s="1"/>
  <c r="O362" i="36" s="1"/>
  <c r="I361" i="36"/>
  <c r="S329" i="34"/>
  <c r="G329" i="34" s="1"/>
  <c r="Q361" i="36"/>
  <c r="N361" i="36"/>
  <c r="M349" i="35" l="1"/>
  <c r="I349" i="35" s="1"/>
  <c r="H349" i="35"/>
  <c r="E350" i="35" s="1" a="1"/>
  <c r="E350" i="35" s="1"/>
  <c r="F350" i="35" s="1" a="1"/>
  <c r="F350" i="35" s="1"/>
  <c r="G349" i="35"/>
  <c r="O349" i="35" s="1"/>
  <c r="Q349" i="35" s="1"/>
  <c r="I348" i="35"/>
  <c r="G348" i="35"/>
  <c r="O348" i="35" s="1"/>
  <c r="N362" i="36"/>
  <c r="P362" i="36"/>
  <c r="Q362" i="36"/>
  <c r="I362" i="36"/>
  <c r="H362" i="36"/>
  <c r="E363" i="36" s="1" a="1"/>
  <c r="E363" i="36" s="1"/>
  <c r="F363" i="36" s="1" a="1"/>
  <c r="F363" i="36" s="1"/>
  <c r="M363" i="36" s="1"/>
  <c r="I363" i="36" s="1"/>
  <c r="T329" i="34"/>
  <c r="R330" i="34" s="1"/>
  <c r="S330" i="34" s="1"/>
  <c r="G330" i="34" s="1"/>
  <c r="F329" i="34"/>
  <c r="I329" i="34"/>
  <c r="H329" i="34"/>
  <c r="N349" i="35"/>
  <c r="P349" i="35"/>
  <c r="M350" i="35" l="1"/>
  <c r="I350" i="35" s="1"/>
  <c r="N348" i="35"/>
  <c r="Q348" i="35"/>
  <c r="P348" i="35"/>
  <c r="G350" i="35"/>
  <c r="O350" i="35" s="1"/>
  <c r="Q350" i="35" s="1"/>
  <c r="H363" i="36"/>
  <c r="E364" i="36" s="1" a="1"/>
  <c r="E364" i="36" s="1"/>
  <c r="F364" i="36" s="1" a="1"/>
  <c r="F364" i="36" s="1"/>
  <c r="M364" i="36" s="1"/>
  <c r="H364" i="36" s="1"/>
  <c r="E365" i="36" s="1" a="1"/>
  <c r="E365" i="36" s="1"/>
  <c r="F365" i="36" s="1" a="1"/>
  <c r="F365" i="36" s="1"/>
  <c r="G363" i="36"/>
  <c r="O363" i="36" s="1"/>
  <c r="N363" i="36" s="1"/>
  <c r="H330" i="34"/>
  <c r="F330" i="34"/>
  <c r="I330" i="34"/>
  <c r="T330" i="34"/>
  <c r="R331" i="34" s="1"/>
  <c r="S331" i="34" s="1"/>
  <c r="G331" i="34" s="1"/>
  <c r="Q363" i="36" l="1"/>
  <c r="N350" i="35"/>
  <c r="P350" i="35"/>
  <c r="P363" i="36"/>
  <c r="H350" i="35"/>
  <c r="E351" i="35" s="1" a="1"/>
  <c r="E351" i="35" s="1"/>
  <c r="F351" i="35" s="1" a="1"/>
  <c r="F351" i="35" s="1"/>
  <c r="M365" i="36"/>
  <c r="I365" i="36" s="1"/>
  <c r="I364" i="36"/>
  <c r="G364" i="36"/>
  <c r="O364" i="36" s="1"/>
  <c r="H331" i="34"/>
  <c r="F331" i="34"/>
  <c r="I331" i="34"/>
  <c r="T331" i="34"/>
  <c r="R332" i="34" s="1"/>
  <c r="S332" i="34" s="1"/>
  <c r="H365" i="36" l="1"/>
  <c r="E366" i="36" s="1" a="1"/>
  <c r="E366" i="36" s="1"/>
  <c r="F366" i="36" s="1" a="1"/>
  <c r="F366" i="36" s="1"/>
  <c r="G365" i="36"/>
  <c r="O365" i="36" s="1"/>
  <c r="M351" i="35"/>
  <c r="I351" i="35" s="1"/>
  <c r="Q364" i="36"/>
  <c r="P364" i="36"/>
  <c r="N364" i="36"/>
  <c r="N365" i="36"/>
  <c r="Q365" i="36"/>
  <c r="P365" i="36"/>
  <c r="G332" i="34"/>
  <c r="M366" i="36" l="1"/>
  <c r="I366" i="36" s="1"/>
  <c r="G351" i="35"/>
  <c r="O351" i="35" s="1"/>
  <c r="H351" i="35"/>
  <c r="E352" i="35" s="1" a="1"/>
  <c r="E352" i="35" s="1"/>
  <c r="F352" i="35" s="1" a="1"/>
  <c r="F352" i="35" s="1"/>
  <c r="G366" i="36"/>
  <c r="O366" i="36" s="1"/>
  <c r="T332" i="34"/>
  <c r="R333" i="34" s="1"/>
  <c r="I332" i="34"/>
  <c r="H332" i="34"/>
  <c r="F332" i="34"/>
  <c r="H366" i="36" l="1"/>
  <c r="E367" i="36" s="1" a="1"/>
  <c r="E367" i="36" s="1"/>
  <c r="F367" i="36" s="1" a="1"/>
  <c r="F367" i="36" s="1"/>
  <c r="M367" i="36" s="1"/>
  <c r="I367" i="36" s="1"/>
  <c r="M352" i="35"/>
  <c r="G352" i="35" s="1"/>
  <c r="O352" i="35" s="1"/>
  <c r="P351" i="35"/>
  <c r="N351" i="35"/>
  <c r="Q351" i="35"/>
  <c r="S333" i="34"/>
  <c r="G333" i="34" s="1"/>
  <c r="Q366" i="36"/>
  <c r="P366" i="36"/>
  <c r="N366" i="36"/>
  <c r="H367" i="36" l="1"/>
  <c r="E368" i="36" s="1" a="1"/>
  <c r="E368" i="36" s="1"/>
  <c r="F368" i="36" s="1" a="1"/>
  <c r="F368" i="36" s="1"/>
  <c r="M368" i="36" s="1"/>
  <c r="G367" i="36"/>
  <c r="O367" i="36" s="1"/>
  <c r="I352" i="35"/>
  <c r="H352" i="35"/>
  <c r="E353" i="35" s="1" a="1"/>
  <c r="E353" i="35" s="1"/>
  <c r="F353" i="35" s="1" a="1"/>
  <c r="F353" i="35" s="1"/>
  <c r="M353" i="35" s="1"/>
  <c r="I353" i="35" s="1"/>
  <c r="T333" i="34"/>
  <c r="R334" i="34" s="1"/>
  <c r="S334" i="34" s="1"/>
  <c r="G334" i="34" s="1"/>
  <c r="N352" i="35"/>
  <c r="Q352" i="35"/>
  <c r="P352" i="35"/>
  <c r="I333" i="34"/>
  <c r="F333" i="34"/>
  <c r="H333" i="34"/>
  <c r="G368" i="36" l="1"/>
  <c r="O368" i="36" s="1"/>
  <c r="I368" i="36"/>
  <c r="H368" i="36"/>
  <c r="E369" i="36" s="1" a="1"/>
  <c r="E369" i="36" s="1"/>
  <c r="F369" i="36" s="1" a="1"/>
  <c r="F369" i="36" s="1"/>
  <c r="P367" i="36"/>
  <c r="N367" i="36"/>
  <c r="Q367" i="36"/>
  <c r="H353" i="35"/>
  <c r="E354" i="35" s="1" a="1"/>
  <c r="E354" i="35" s="1"/>
  <c r="F354" i="35" s="1" a="1"/>
  <c r="F354" i="35" s="1"/>
  <c r="M354" i="35" s="1"/>
  <c r="I354" i="35" s="1"/>
  <c r="G353" i="35"/>
  <c r="O353" i="35" s="1"/>
  <c r="N368" i="36"/>
  <c r="Q368" i="36"/>
  <c r="P368" i="36"/>
  <c r="I334" i="34"/>
  <c r="H334" i="34"/>
  <c r="F334" i="34"/>
  <c r="T334" i="34"/>
  <c r="R335" i="34" s="1"/>
  <c r="S335" i="34" s="1"/>
  <c r="M369" i="36" l="1"/>
  <c r="I369" i="36" s="1"/>
  <c r="H354" i="35"/>
  <c r="E355" i="35" s="1" a="1"/>
  <c r="E355" i="35" s="1"/>
  <c r="F355" i="35" s="1" a="1"/>
  <c r="F355" i="35" s="1"/>
  <c r="M355" i="35" s="1"/>
  <c r="I355" i="35" s="1"/>
  <c r="G354" i="35"/>
  <c r="O354" i="35" s="1"/>
  <c r="Q353" i="35"/>
  <c r="P353" i="35"/>
  <c r="N353" i="35"/>
  <c r="G369" i="36"/>
  <c r="O369" i="36" s="1"/>
  <c r="Q354" i="35"/>
  <c r="N354" i="35"/>
  <c r="P354" i="35"/>
  <c r="G335" i="34"/>
  <c r="H369" i="36" l="1"/>
  <c r="E370" i="36" s="1" a="1"/>
  <c r="E370" i="36" s="1"/>
  <c r="F370" i="36" s="1" a="1"/>
  <c r="F370" i="36" s="1"/>
  <c r="M370" i="36" s="1"/>
  <c r="I370" i="36" s="1"/>
  <c r="Q369" i="36"/>
  <c r="N369" i="36"/>
  <c r="P369" i="36"/>
  <c r="G355" i="35"/>
  <c r="O355" i="35" s="1"/>
  <c r="T335" i="34"/>
  <c r="R336" i="34" s="1"/>
  <c r="S336" i="34" s="1"/>
  <c r="H335" i="34"/>
  <c r="F335" i="34"/>
  <c r="I335" i="34"/>
  <c r="G370" i="36" l="1"/>
  <c r="O370" i="36" s="1"/>
  <c r="H370" i="36"/>
  <c r="E371" i="36" s="1" a="1"/>
  <c r="E371" i="36" s="1"/>
  <c r="F371" i="36" s="1" a="1"/>
  <c r="F371" i="36" s="1"/>
  <c r="M371" i="36" s="1"/>
  <c r="I371" i="36" s="1"/>
  <c r="N355" i="35"/>
  <c r="P355" i="35"/>
  <c r="Q355" i="35"/>
  <c r="H355" i="35"/>
  <c r="E356" i="35" s="1" a="1"/>
  <c r="E356" i="35" s="1"/>
  <c r="F356" i="35" s="1" a="1"/>
  <c r="F356" i="35" s="1"/>
  <c r="G336" i="34"/>
  <c r="H371" i="36" l="1"/>
  <c r="E372" i="36" s="1" a="1"/>
  <c r="E372" i="36" s="1"/>
  <c r="F372" i="36" s="1" a="1"/>
  <c r="F372" i="36" s="1"/>
  <c r="M372" i="36" s="1"/>
  <c r="I372" i="36" s="1"/>
  <c r="P370" i="36"/>
  <c r="Q370" i="36"/>
  <c r="N370" i="36"/>
  <c r="M356" i="35"/>
  <c r="I356" i="35" s="1"/>
  <c r="G371" i="36"/>
  <c r="O371" i="36" s="1"/>
  <c r="T336" i="34"/>
  <c r="R337" i="34" s="1"/>
  <c r="H336" i="34"/>
  <c r="F336" i="34"/>
  <c r="I336" i="34"/>
  <c r="H372" i="36" l="1"/>
  <c r="E373" i="36" s="1" a="1"/>
  <c r="E373" i="36" s="1"/>
  <c r="F373" i="36" s="1" a="1"/>
  <c r="F373" i="36" s="1"/>
  <c r="M373" i="36" s="1"/>
  <c r="I373" i="36" s="1"/>
  <c r="G372" i="36"/>
  <c r="O372" i="36" s="1"/>
  <c r="S337" i="34"/>
  <c r="G337" i="34" s="1"/>
  <c r="P372" i="36"/>
  <c r="Q372" i="36"/>
  <c r="N372" i="36"/>
  <c r="H356" i="35"/>
  <c r="E357" i="35" s="1" a="1"/>
  <c r="E357" i="35" s="1"/>
  <c r="F357" i="35" s="1" a="1"/>
  <c r="F357" i="35" s="1"/>
  <c r="P371" i="36"/>
  <c r="Q371" i="36"/>
  <c r="N371" i="36"/>
  <c r="T337" i="34"/>
  <c r="R338" i="34" s="1"/>
  <c r="S338" i="34" s="1"/>
  <c r="G373" i="36" l="1"/>
  <c r="O373" i="36" s="1"/>
  <c r="I337" i="34"/>
  <c r="F337" i="34"/>
  <c r="H337" i="34"/>
  <c r="M357" i="35"/>
  <c r="I357" i="35" s="1"/>
  <c r="Q373" i="36"/>
  <c r="N373" i="36"/>
  <c r="P373" i="36"/>
  <c r="H373" i="36"/>
  <c r="E374" i="36" s="1" a="1"/>
  <c r="E374" i="36" s="1"/>
  <c r="F374" i="36" s="1" a="1"/>
  <c r="F374" i="36" s="1"/>
  <c r="G356" i="35"/>
  <c r="O356" i="35" s="1"/>
  <c r="G338" i="34"/>
  <c r="G357" i="35" l="1"/>
  <c r="O357" i="35" s="1"/>
  <c r="M374" i="36"/>
  <c r="I374" i="36" s="1"/>
  <c r="H357" i="35"/>
  <c r="E358" i="35" s="1" a="1"/>
  <c r="E358" i="35" s="1"/>
  <c r="F358" i="35" s="1" a="1"/>
  <c r="F358" i="35" s="1"/>
  <c r="P356" i="35"/>
  <c r="N356" i="35"/>
  <c r="Q356" i="35"/>
  <c r="N357" i="35"/>
  <c r="Q357" i="35"/>
  <c r="P357" i="35"/>
  <c r="T338" i="34"/>
  <c r="R339" i="34" s="1"/>
  <c r="I338" i="34"/>
  <c r="F338" i="34"/>
  <c r="H338" i="34"/>
  <c r="H374" i="36" l="1"/>
  <c r="E375" i="36" s="1" a="1"/>
  <c r="E375" i="36" s="1"/>
  <c r="F375" i="36" s="1" a="1"/>
  <c r="F375" i="36" s="1"/>
  <c r="S339" i="34"/>
  <c r="G339" i="34" s="1"/>
  <c r="G374" i="36"/>
  <c r="O374" i="36" s="1"/>
  <c r="N374" i="36" s="1"/>
  <c r="M358" i="35"/>
  <c r="G358" i="35" s="1"/>
  <c r="O358" i="35" s="1"/>
  <c r="Q374" i="36" l="1"/>
  <c r="P374" i="36"/>
  <c r="Q358" i="35"/>
  <c r="N358" i="35"/>
  <c r="P358" i="35"/>
  <c r="I339" i="34"/>
  <c r="F339" i="34"/>
  <c r="H339" i="34"/>
  <c r="I358" i="35"/>
  <c r="T339" i="34"/>
  <c r="R340" i="34" s="1"/>
  <c r="S340" i="34" s="1"/>
  <c r="G340" i="34" s="1"/>
  <c r="H358" i="35"/>
  <c r="E359" i="35" s="1" a="1"/>
  <c r="E359" i="35" s="1"/>
  <c r="F359" i="35" s="1" a="1"/>
  <c r="F359" i="35" s="1"/>
  <c r="M375" i="36"/>
  <c r="G375" i="36" s="1"/>
  <c r="O375" i="36" s="1"/>
  <c r="P375" i="36" l="1"/>
  <c r="N375" i="36"/>
  <c r="Q375" i="36"/>
  <c r="H375" i="36"/>
  <c r="E376" i="36" s="1" a="1"/>
  <c r="E376" i="36" s="1"/>
  <c r="F376" i="36" s="1" a="1"/>
  <c r="F376" i="36" s="1"/>
  <c r="I375" i="36"/>
  <c r="M359" i="35"/>
  <c r="G359" i="35" s="1"/>
  <c r="O359" i="35" s="1"/>
  <c r="I340" i="34"/>
  <c r="H340" i="34"/>
  <c r="F340" i="34"/>
  <c r="T340" i="34"/>
  <c r="R341" i="34" s="1"/>
  <c r="S341" i="34" s="1"/>
  <c r="H359" i="35" l="1"/>
  <c r="E360" i="35" s="1" a="1"/>
  <c r="E360" i="35" s="1"/>
  <c r="F360" i="35" s="1" a="1"/>
  <c r="F360" i="35" s="1"/>
  <c r="M360" i="35" s="1"/>
  <c r="I360" i="35" s="1"/>
  <c r="Q359" i="35"/>
  <c r="N359" i="35"/>
  <c r="P359" i="35"/>
  <c r="I359" i="35"/>
  <c r="M376" i="36"/>
  <c r="I376" i="36" s="1"/>
  <c r="G341" i="34"/>
  <c r="G376" i="36" l="1"/>
  <c r="O376" i="36" s="1"/>
  <c r="P376" i="36" s="1"/>
  <c r="H360" i="35"/>
  <c r="E361" i="35" s="1" a="1"/>
  <c r="E361" i="35" s="1"/>
  <c r="F361" i="35" s="1" a="1"/>
  <c r="F361" i="35" s="1"/>
  <c r="M361" i="35" s="1"/>
  <c r="I361" i="35" s="1"/>
  <c r="H376" i="36"/>
  <c r="E377" i="36" s="1" a="1"/>
  <c r="E377" i="36" s="1"/>
  <c r="F377" i="36" s="1" a="1"/>
  <c r="F377" i="36" s="1"/>
  <c r="M377" i="36" s="1"/>
  <c r="N376" i="36"/>
  <c r="Q376" i="36"/>
  <c r="G360" i="35"/>
  <c r="O360" i="35" s="1"/>
  <c r="H341" i="34"/>
  <c r="I341" i="34"/>
  <c r="F341" i="34"/>
  <c r="T341" i="34"/>
  <c r="R342" i="34" s="1"/>
  <c r="S342" i="34" s="1"/>
  <c r="G361" i="35" l="1"/>
  <c r="O361" i="35" s="1"/>
  <c r="G377" i="36"/>
  <c r="O377" i="36" s="1"/>
  <c r="Q377" i="36" s="1"/>
  <c r="H377" i="36"/>
  <c r="E378" i="36" s="1" a="1"/>
  <c r="E378" i="36" s="1"/>
  <c r="F378" i="36" s="1" a="1"/>
  <c r="F378" i="36" s="1"/>
  <c r="M378" i="36" s="1"/>
  <c r="I378" i="36" s="1"/>
  <c r="I377" i="36"/>
  <c r="Q360" i="35"/>
  <c r="N360" i="35"/>
  <c r="P360" i="35"/>
  <c r="H361" i="35"/>
  <c r="E362" i="35" s="1" a="1"/>
  <c r="E362" i="35" s="1"/>
  <c r="F362" i="35" s="1" a="1"/>
  <c r="F362" i="35" s="1"/>
  <c r="Q361" i="35"/>
  <c r="P361" i="35"/>
  <c r="N361" i="35"/>
  <c r="G342" i="34"/>
  <c r="N377" i="36" l="1"/>
  <c r="P377" i="36"/>
  <c r="H378" i="36"/>
  <c r="E379" i="36" s="1" a="1"/>
  <c r="E379" i="36" s="1"/>
  <c r="F379" i="36" s="1" a="1"/>
  <c r="F379" i="36" s="1"/>
  <c r="M379" i="36" s="1"/>
  <c r="I379" i="36" s="1"/>
  <c r="G378" i="36"/>
  <c r="O378" i="36" s="1"/>
  <c r="M362" i="35"/>
  <c r="I362" i="35" s="1"/>
  <c r="N378" i="36"/>
  <c r="Q378" i="36"/>
  <c r="P378" i="36"/>
  <c r="T342" i="34"/>
  <c r="R343" i="34" s="1"/>
  <c r="S343" i="34" s="1"/>
  <c r="F342" i="34"/>
  <c r="I342" i="34"/>
  <c r="H342" i="34"/>
  <c r="H362" i="35" l="1"/>
  <c r="E363" i="35" s="1" a="1"/>
  <c r="E363" i="35" s="1"/>
  <c r="F363" i="35" s="1" a="1"/>
  <c r="F363" i="35" s="1"/>
  <c r="M363" i="35" s="1"/>
  <c r="I363" i="35" s="1"/>
  <c r="G362" i="35"/>
  <c r="O362" i="35" s="1"/>
  <c r="H379" i="36"/>
  <c r="E380" i="36" s="1" a="1"/>
  <c r="E380" i="36" s="1"/>
  <c r="F380" i="36" s="1" a="1"/>
  <c r="F380" i="36" s="1"/>
  <c r="G343" i="34"/>
  <c r="H363" i="35" l="1"/>
  <c r="E364" i="35" s="1" a="1"/>
  <c r="E364" i="35" s="1"/>
  <c r="F364" i="35" s="1" a="1"/>
  <c r="F364" i="35" s="1"/>
  <c r="G363" i="35"/>
  <c r="O363" i="35" s="1"/>
  <c r="M380" i="36"/>
  <c r="G380" i="36" s="1"/>
  <c r="O380" i="36" s="1"/>
  <c r="Q362" i="35"/>
  <c r="P362" i="35"/>
  <c r="N362" i="35"/>
  <c r="N363" i="35"/>
  <c r="P363" i="35"/>
  <c r="Q363" i="35"/>
  <c r="G379" i="36"/>
  <c r="O379" i="36" s="1"/>
  <c r="H343" i="34"/>
  <c r="I343" i="34"/>
  <c r="F343" i="34"/>
  <c r="T343" i="34"/>
  <c r="R344" i="34" s="1"/>
  <c r="S344" i="34" s="1"/>
  <c r="M364" i="35" l="1"/>
  <c r="G364" i="35" s="1"/>
  <c r="O364" i="35" s="1"/>
  <c r="H380" i="36"/>
  <c r="E381" i="36" s="1" a="1"/>
  <c r="E381" i="36" s="1"/>
  <c r="F381" i="36" s="1" a="1"/>
  <c r="F381" i="36" s="1"/>
  <c r="I380" i="36"/>
  <c r="N379" i="36"/>
  <c r="Q379" i="36"/>
  <c r="P379" i="36"/>
  <c r="Q380" i="36"/>
  <c r="N380" i="36"/>
  <c r="P380" i="36"/>
  <c r="G344" i="34"/>
  <c r="Q364" i="35" l="1"/>
  <c r="P364" i="35"/>
  <c r="N364" i="35"/>
  <c r="I364" i="35"/>
  <c r="H364" i="35"/>
  <c r="E365" i="35" s="1" a="1"/>
  <c r="E365" i="35" s="1"/>
  <c r="F365" i="35" s="1" a="1"/>
  <c r="F365" i="35" s="1"/>
  <c r="M381" i="36"/>
  <c r="H381" i="36" s="1"/>
  <c r="E382" i="36" s="1" a="1"/>
  <c r="E382" i="36" s="1"/>
  <c r="F382" i="36" s="1" a="1"/>
  <c r="F382" i="36" s="1"/>
  <c r="I344" i="34"/>
  <c r="H344" i="34"/>
  <c r="F344" i="34"/>
  <c r="T344" i="34"/>
  <c r="R345" i="34" s="1"/>
  <c r="S345" i="34" s="1"/>
  <c r="M365" i="35" l="1"/>
  <c r="I365" i="35" s="1"/>
  <c r="G381" i="36"/>
  <c r="O381" i="36" s="1"/>
  <c r="Q381" i="36" s="1"/>
  <c r="M382" i="36"/>
  <c r="G382" i="36" s="1"/>
  <c r="O382" i="36" s="1"/>
  <c r="I381" i="36"/>
  <c r="G345" i="34"/>
  <c r="P381" i="36" l="1"/>
  <c r="H382" i="36"/>
  <c r="E383" i="36" s="1" a="1"/>
  <c r="E383" i="36" s="1"/>
  <c r="F383" i="36" s="1" a="1"/>
  <c r="F383" i="36" s="1"/>
  <c r="M383" i="36" s="1"/>
  <c r="I383" i="36" s="1"/>
  <c r="I382" i="36"/>
  <c r="H365" i="35"/>
  <c r="E366" i="35" s="1" a="1"/>
  <c r="E366" i="35" s="1"/>
  <c r="F366" i="35" s="1" a="1"/>
  <c r="F366" i="35" s="1"/>
  <c r="N381" i="36"/>
  <c r="G365" i="35"/>
  <c r="O365" i="35" s="1"/>
  <c r="P382" i="36"/>
  <c r="N382" i="36"/>
  <c r="Q382" i="36"/>
  <c r="I345" i="34"/>
  <c r="H345" i="34"/>
  <c r="F345" i="34"/>
  <c r="T345" i="34"/>
  <c r="R346" i="34" s="1"/>
  <c r="S346" i="34" s="1"/>
  <c r="M366" i="35" l="1"/>
  <c r="I366" i="35" s="1"/>
  <c r="Q365" i="35"/>
  <c r="N365" i="35"/>
  <c r="P365" i="35"/>
  <c r="G383" i="36"/>
  <c r="O383" i="36" s="1"/>
  <c r="G346" i="34"/>
  <c r="H366" i="35" l="1"/>
  <c r="E367" i="35" s="1" a="1"/>
  <c r="E367" i="35" s="1"/>
  <c r="F367" i="35" s="1" a="1"/>
  <c r="F367" i="35" s="1"/>
  <c r="M367" i="35" s="1"/>
  <c r="I367" i="35" s="1"/>
  <c r="G366" i="35"/>
  <c r="O366" i="35" s="1"/>
  <c r="Q366" i="35" s="1"/>
  <c r="Q383" i="36"/>
  <c r="N383" i="36"/>
  <c r="P383" i="36"/>
  <c r="H383" i="36"/>
  <c r="E384" i="36" s="1" a="1"/>
  <c r="E384" i="36" s="1"/>
  <c r="F384" i="36" s="1" a="1"/>
  <c r="F384" i="36" s="1"/>
  <c r="T346" i="34"/>
  <c r="R347" i="34" s="1"/>
  <c r="S347" i="34" s="1"/>
  <c r="I346" i="34"/>
  <c r="H346" i="34"/>
  <c r="F346" i="34"/>
  <c r="P366" i="35" l="1"/>
  <c r="N366" i="35"/>
  <c r="H367" i="35"/>
  <c r="E368" i="35" s="1" a="1"/>
  <c r="E368" i="35" s="1"/>
  <c r="F368" i="35" s="1" a="1"/>
  <c r="F368" i="35" s="1"/>
  <c r="G367" i="35"/>
  <c r="O367" i="35" s="1"/>
  <c r="M384" i="36"/>
  <c r="I384" i="36" s="1"/>
  <c r="G347" i="34"/>
  <c r="G384" i="36" l="1"/>
  <c r="O384" i="36" s="1"/>
  <c r="P367" i="35"/>
  <c r="N367" i="35"/>
  <c r="Q367" i="35"/>
  <c r="M368" i="35"/>
  <c r="G368" i="35" s="1"/>
  <c r="O368" i="35" s="1"/>
  <c r="H384" i="36"/>
  <c r="E385" i="36" s="1" a="1"/>
  <c r="E385" i="36" s="1"/>
  <c r="F385" i="36" s="1" a="1"/>
  <c r="F385" i="36" s="1"/>
  <c r="P384" i="36"/>
  <c r="N384" i="36"/>
  <c r="Q384" i="36"/>
  <c r="T347" i="34"/>
  <c r="R348" i="34" s="1"/>
  <c r="S348" i="34" s="1"/>
  <c r="H347" i="34"/>
  <c r="F347" i="34"/>
  <c r="I347" i="34"/>
  <c r="I368" i="35" l="1"/>
  <c r="P368" i="35"/>
  <c r="Q368" i="35"/>
  <c r="N368" i="35"/>
  <c r="H368" i="35"/>
  <c r="E369" i="35" s="1" a="1"/>
  <c r="E369" i="35" s="1"/>
  <c r="F369" i="35" s="1" a="1"/>
  <c r="F369" i="35" s="1"/>
  <c r="M385" i="36"/>
  <c r="I385" i="36" s="1"/>
  <c r="G348" i="34"/>
  <c r="M369" i="35" l="1"/>
  <c r="I369" i="35" s="1"/>
  <c r="G369" i="35"/>
  <c r="O369" i="35" s="1"/>
  <c r="H385" i="36"/>
  <c r="E386" i="36" s="1" a="1"/>
  <c r="E386" i="36" s="1"/>
  <c r="F386" i="36" s="1" a="1"/>
  <c r="F386" i="36" s="1"/>
  <c r="G385" i="36"/>
  <c r="O385" i="36" s="1"/>
  <c r="I348" i="34"/>
  <c r="H348" i="34"/>
  <c r="F348" i="34"/>
  <c r="T348" i="34"/>
  <c r="R349" i="34" s="1"/>
  <c r="S349" i="34" s="1"/>
  <c r="P369" i="35" l="1"/>
  <c r="Q369" i="35"/>
  <c r="N369" i="35"/>
  <c r="H369" i="35"/>
  <c r="E370" i="35" s="1" a="1"/>
  <c r="E370" i="35" s="1"/>
  <c r="F370" i="35" s="1" a="1"/>
  <c r="F370" i="35" s="1"/>
  <c r="M386" i="36"/>
  <c r="I386" i="36" s="1"/>
  <c r="P385" i="36"/>
  <c r="Q385" i="36"/>
  <c r="N385" i="36"/>
  <c r="G349" i="34"/>
  <c r="H386" i="36" l="1"/>
  <c r="E387" i="36" s="1" a="1"/>
  <c r="E387" i="36" s="1"/>
  <c r="F387" i="36" s="1" a="1"/>
  <c r="F387" i="36" s="1"/>
  <c r="M387" i="36" s="1"/>
  <c r="I387" i="36" s="1"/>
  <c r="M370" i="35"/>
  <c r="I370" i="35" s="1"/>
  <c r="G386" i="36"/>
  <c r="O386" i="36" s="1"/>
  <c r="T349" i="34"/>
  <c r="R350" i="34" s="1"/>
  <c r="F349" i="34"/>
  <c r="I349" i="34"/>
  <c r="H349" i="34"/>
  <c r="H370" i="35" l="1"/>
  <c r="E371" i="35" s="1" a="1"/>
  <c r="E371" i="35" s="1"/>
  <c r="F371" i="35" s="1" a="1"/>
  <c r="F371" i="35" s="1"/>
  <c r="M371" i="35" s="1"/>
  <c r="I371" i="35" s="1"/>
  <c r="G370" i="35"/>
  <c r="O370" i="35" s="1"/>
  <c r="H387" i="36"/>
  <c r="E388" i="36" s="1" a="1"/>
  <c r="E388" i="36" s="1"/>
  <c r="F388" i="36" s="1" a="1"/>
  <c r="F388" i="36" s="1"/>
  <c r="M388" i="36" s="1"/>
  <c r="G388" i="36" s="1"/>
  <c r="O388" i="36" s="1"/>
  <c r="G387" i="36"/>
  <c r="O387" i="36" s="1"/>
  <c r="N370" i="35"/>
  <c r="P370" i="35"/>
  <c r="Q370" i="35"/>
  <c r="S350" i="34"/>
  <c r="T350" i="34" s="1"/>
  <c r="R351" i="34" s="1"/>
  <c r="S351" i="34" s="1"/>
  <c r="Q386" i="36"/>
  <c r="N386" i="36"/>
  <c r="P386" i="36"/>
  <c r="P387" i="36"/>
  <c r="N387" i="36"/>
  <c r="Q387" i="36"/>
  <c r="G371" i="35" l="1"/>
  <c r="O371" i="35" s="1"/>
  <c r="H371" i="35"/>
  <c r="E372" i="35" s="1" a="1"/>
  <c r="E372" i="35" s="1"/>
  <c r="F372" i="35" s="1" a="1"/>
  <c r="F372" i="35" s="1"/>
  <c r="P371" i="35"/>
  <c r="N371" i="35"/>
  <c r="Q371" i="35"/>
  <c r="H388" i="36"/>
  <c r="E389" i="36" s="1" a="1"/>
  <c r="E389" i="36" s="1"/>
  <c r="F389" i="36" s="1" a="1"/>
  <c r="F389" i="36" s="1"/>
  <c r="G350" i="34"/>
  <c r="I388" i="36"/>
  <c r="N388" i="36"/>
  <c r="P388" i="36"/>
  <c r="Q388" i="36"/>
  <c r="G351" i="34"/>
  <c r="M372" i="35" l="1"/>
  <c r="I372" i="35" s="1"/>
  <c r="F350" i="34"/>
  <c r="H350" i="34"/>
  <c r="I350" i="34"/>
  <c r="M389" i="36"/>
  <c r="H389" i="36" s="1"/>
  <c r="E390" i="36" s="1" a="1"/>
  <c r="E390" i="36" s="1"/>
  <c r="F390" i="36" s="1" a="1"/>
  <c r="F390" i="36" s="1"/>
  <c r="H351" i="34"/>
  <c r="F351" i="34"/>
  <c r="I351" i="34"/>
  <c r="T351" i="34"/>
  <c r="R352" i="34" s="1"/>
  <c r="S352" i="34" s="1"/>
  <c r="G372" i="35" l="1"/>
  <c r="O372" i="35" s="1"/>
  <c r="H372" i="35"/>
  <c r="E373" i="35" s="1" a="1"/>
  <c r="E373" i="35" s="1"/>
  <c r="F373" i="35" s="1" a="1"/>
  <c r="F373" i="35" s="1"/>
  <c r="Q372" i="35"/>
  <c r="P372" i="35"/>
  <c r="N372" i="35"/>
  <c r="M390" i="36"/>
  <c r="I390" i="36" s="1"/>
  <c r="I389" i="36"/>
  <c r="G389" i="36"/>
  <c r="O389" i="36" s="1"/>
  <c r="G352" i="34"/>
  <c r="G390" i="36" l="1"/>
  <c r="O390" i="36" s="1"/>
  <c r="M373" i="35"/>
  <c r="H373" i="35" s="1"/>
  <c r="E374" i="35" s="1" a="1"/>
  <c r="E374" i="35" s="1"/>
  <c r="F374" i="35" s="1" a="1"/>
  <c r="F374" i="35" s="1"/>
  <c r="M374" i="35" s="1"/>
  <c r="I374" i="35" s="1"/>
  <c r="H390" i="36"/>
  <c r="E391" i="36" s="1" a="1"/>
  <c r="E391" i="36" s="1"/>
  <c r="F391" i="36" s="1" a="1"/>
  <c r="F391" i="36" s="1"/>
  <c r="M391" i="36" s="1"/>
  <c r="G391" i="36" s="1"/>
  <c r="O391" i="36" s="1"/>
  <c r="P389" i="36"/>
  <c r="Q389" i="36"/>
  <c r="N389" i="36"/>
  <c r="P390" i="36"/>
  <c r="Q390" i="36"/>
  <c r="N390" i="36"/>
  <c r="T352" i="34"/>
  <c r="R353" i="34" s="1"/>
  <c r="F352" i="34"/>
  <c r="I352" i="34"/>
  <c r="H352" i="34"/>
  <c r="G373" i="35" l="1"/>
  <c r="O373" i="35" s="1"/>
  <c r="G374" i="35"/>
  <c r="O374" i="35" s="1"/>
  <c r="H374" i="35"/>
  <c r="E375" i="35" s="1" a="1"/>
  <c r="E375" i="35" s="1"/>
  <c r="F375" i="35" s="1" a="1"/>
  <c r="F375" i="35" s="1"/>
  <c r="Q373" i="35"/>
  <c r="N373" i="35"/>
  <c r="P373" i="35"/>
  <c r="I373" i="35"/>
  <c r="N374" i="35"/>
  <c r="P374" i="35"/>
  <c r="Q374" i="35"/>
  <c r="P391" i="36"/>
  <c r="Q391" i="36"/>
  <c r="N391" i="36"/>
  <c r="H391" i="36"/>
  <c r="E392" i="36" s="1" a="1"/>
  <c r="E392" i="36" s="1"/>
  <c r="F392" i="36" s="1" a="1"/>
  <c r="F392" i="36" s="1"/>
  <c r="I391" i="36"/>
  <c r="S353" i="34"/>
  <c r="T353" i="34" s="1"/>
  <c r="R354" i="34" s="1"/>
  <c r="S354" i="34" s="1"/>
  <c r="M375" i="35" l="1"/>
  <c r="H375" i="35" s="1"/>
  <c r="E376" i="35" s="1" a="1"/>
  <c r="E376" i="35" s="1"/>
  <c r="F376" i="35" s="1" a="1"/>
  <c r="F376" i="35" s="1"/>
  <c r="M376" i="35" s="1"/>
  <c r="I376" i="35" s="1"/>
  <c r="G353" i="34"/>
  <c r="M392" i="36"/>
  <c r="G392" i="36" s="1"/>
  <c r="O392" i="36" s="1"/>
  <c r="G354" i="34"/>
  <c r="G375" i="35" l="1"/>
  <c r="O375" i="35" s="1"/>
  <c r="P375" i="35" s="1"/>
  <c r="N375" i="35"/>
  <c r="Q375" i="35"/>
  <c r="I375" i="35"/>
  <c r="H392" i="36"/>
  <c r="E393" i="36" s="1" a="1"/>
  <c r="E393" i="36" s="1"/>
  <c r="F393" i="36" s="1" a="1"/>
  <c r="F393" i="36" s="1"/>
  <c r="M393" i="36" s="1"/>
  <c r="I393" i="36" s="1"/>
  <c r="I392" i="36"/>
  <c r="G376" i="35"/>
  <c r="O376" i="35" s="1"/>
  <c r="H376" i="35"/>
  <c r="E377" i="35" s="1" a="1"/>
  <c r="E377" i="35" s="1"/>
  <c r="F377" i="35" s="1" a="1"/>
  <c r="F377" i="35" s="1"/>
  <c r="N392" i="36"/>
  <c r="P392" i="36"/>
  <c r="Q392" i="36"/>
  <c r="H353" i="34"/>
  <c r="F353" i="34"/>
  <c r="I353" i="34"/>
  <c r="H354" i="34"/>
  <c r="F354" i="34"/>
  <c r="I354" i="34"/>
  <c r="T354" i="34"/>
  <c r="R355" i="34" s="1"/>
  <c r="S355" i="34" s="1"/>
  <c r="H393" i="36" l="1"/>
  <c r="E394" i="36" s="1" a="1"/>
  <c r="E394" i="36" s="1"/>
  <c r="F394" i="36" s="1" a="1"/>
  <c r="F394" i="36" s="1"/>
  <c r="M394" i="36" s="1"/>
  <c r="G394" i="36" s="1"/>
  <c r="O394" i="36" s="1"/>
  <c r="M377" i="35"/>
  <c r="G377" i="35" s="1"/>
  <c r="O377" i="35" s="1"/>
  <c r="Q376" i="35"/>
  <c r="P376" i="35"/>
  <c r="N376" i="35"/>
  <c r="G393" i="36"/>
  <c r="O393" i="36" s="1"/>
  <c r="N393" i="36" s="1"/>
  <c r="G355" i="34"/>
  <c r="H377" i="35" l="1"/>
  <c r="E378" i="35" s="1" a="1"/>
  <c r="E378" i="35" s="1"/>
  <c r="F378" i="35" s="1" a="1"/>
  <c r="F378" i="35" s="1"/>
  <c r="M378" i="35" s="1"/>
  <c r="H378" i="35" s="1"/>
  <c r="E379" i="35" s="1" a="1"/>
  <c r="E379" i="35" s="1"/>
  <c r="F379" i="35" s="1" a="1"/>
  <c r="F379" i="35" s="1"/>
  <c r="M379" i="35" s="1"/>
  <c r="I379" i="35" s="1"/>
  <c r="I377" i="35"/>
  <c r="I394" i="36"/>
  <c r="Q393" i="36"/>
  <c r="H394" i="36"/>
  <c r="E395" i="36" s="1" a="1"/>
  <c r="E395" i="36" s="1"/>
  <c r="F395" i="36" s="1" a="1"/>
  <c r="F395" i="36" s="1"/>
  <c r="P393" i="36"/>
  <c r="P377" i="35"/>
  <c r="N377" i="35"/>
  <c r="Q377" i="35"/>
  <c r="Q394" i="36"/>
  <c r="N394" i="36"/>
  <c r="P394" i="36"/>
  <c r="I355" i="34"/>
  <c r="F355" i="34"/>
  <c r="H355" i="34"/>
  <c r="T355" i="34"/>
  <c r="R356" i="34" s="1"/>
  <c r="S356" i="34" s="1"/>
  <c r="I378" i="35" l="1"/>
  <c r="G378" i="35"/>
  <c r="O378" i="35" s="1"/>
  <c r="P378" i="35" s="1"/>
  <c r="G379" i="35"/>
  <c r="O379" i="35" s="1"/>
  <c r="Q379" i="35" s="1"/>
  <c r="M395" i="36"/>
  <c r="G395" i="36" s="1"/>
  <c r="O395" i="36" s="1"/>
  <c r="N395" i="36" s="1"/>
  <c r="H379" i="35"/>
  <c r="E380" i="35" s="1" a="1"/>
  <c r="E380" i="35" s="1"/>
  <c r="F380" i="35" s="1" a="1"/>
  <c r="F380" i="35" s="1"/>
  <c r="G356" i="34"/>
  <c r="I395" i="36" l="1"/>
  <c r="Q378" i="35"/>
  <c r="N379" i="35"/>
  <c r="P379" i="35"/>
  <c r="N378" i="35"/>
  <c r="Q395" i="36"/>
  <c r="P395" i="36"/>
  <c r="M380" i="35"/>
  <c r="I380" i="35" s="1"/>
  <c r="H395" i="36"/>
  <c r="E396" i="36" s="1" a="1"/>
  <c r="E396" i="36" s="1"/>
  <c r="F396" i="36" s="1" a="1"/>
  <c r="F396" i="36" s="1"/>
  <c r="T356" i="34"/>
  <c r="R357" i="34" s="1"/>
  <c r="S357" i="34" s="1"/>
  <c r="I356" i="34"/>
  <c r="F356" i="34"/>
  <c r="H356" i="34"/>
  <c r="G380" i="35" l="1"/>
  <c r="O380" i="35" s="1"/>
  <c r="H380" i="35"/>
  <c r="E381" i="35" s="1" a="1"/>
  <c r="E381" i="35" s="1"/>
  <c r="F381" i="35" s="1" a="1"/>
  <c r="F381" i="35" s="1"/>
  <c r="M381" i="35" s="1"/>
  <c r="I381" i="35" s="1"/>
  <c r="N380" i="35"/>
  <c r="Q380" i="35"/>
  <c r="P380" i="35"/>
  <c r="M396" i="36"/>
  <c r="I396" i="36" s="1"/>
  <c r="G357" i="34"/>
  <c r="H396" i="36" l="1"/>
  <c r="E397" i="36" s="1" a="1"/>
  <c r="E397" i="36" s="1"/>
  <c r="F397" i="36" s="1" a="1"/>
  <c r="F397" i="36" s="1"/>
  <c r="M397" i="36" s="1"/>
  <c r="I397" i="36" s="1"/>
  <c r="G396" i="36"/>
  <c r="O396" i="36" s="1"/>
  <c r="H381" i="35"/>
  <c r="E382" i="35" s="1" a="1"/>
  <c r="E382" i="35" s="1"/>
  <c r="F382" i="35" s="1" a="1"/>
  <c r="F382" i="35" s="1"/>
  <c r="G381" i="35"/>
  <c r="O381" i="35" s="1"/>
  <c r="H357" i="34"/>
  <c r="I357" i="34"/>
  <c r="F357" i="34"/>
  <c r="T357" i="34"/>
  <c r="R358" i="34" s="1"/>
  <c r="S358" i="34" s="1"/>
  <c r="H397" i="36" l="1"/>
  <c r="E398" i="36" s="1" a="1"/>
  <c r="E398" i="36" s="1"/>
  <c r="F398" i="36" s="1" a="1"/>
  <c r="F398" i="36" s="1"/>
  <c r="M398" i="36" s="1"/>
  <c r="I398" i="36" s="1"/>
  <c r="G397" i="36"/>
  <c r="O397" i="36" s="1"/>
  <c r="P381" i="35"/>
  <c r="N381" i="35"/>
  <c r="Q381" i="35"/>
  <c r="M382" i="35"/>
  <c r="I382" i="35" s="1"/>
  <c r="Q396" i="36"/>
  <c r="N396" i="36"/>
  <c r="P396" i="36"/>
  <c r="N397" i="36"/>
  <c r="Q397" i="36"/>
  <c r="P397" i="36"/>
  <c r="G358" i="34"/>
  <c r="G398" i="36" l="1"/>
  <c r="O398" i="36" s="1"/>
  <c r="Q398" i="36" s="1"/>
  <c r="H382" i="35"/>
  <c r="E383" i="35" s="1" a="1"/>
  <c r="E383" i="35" s="1"/>
  <c r="F383" i="35" s="1" a="1"/>
  <c r="F383" i="35" s="1"/>
  <c r="M383" i="35" s="1"/>
  <c r="I383" i="35" s="1"/>
  <c r="H398" i="36"/>
  <c r="E399" i="36" s="1" a="1"/>
  <c r="E399" i="36" s="1"/>
  <c r="F399" i="36" s="1" a="1"/>
  <c r="F399" i="36" s="1"/>
  <c r="M399" i="36" s="1"/>
  <c r="G399" i="36" s="1"/>
  <c r="O399" i="36" s="1"/>
  <c r="N399" i="36" s="1"/>
  <c r="N398" i="36"/>
  <c r="G382" i="35"/>
  <c r="O382" i="35" s="1"/>
  <c r="P398" i="36"/>
  <c r="F358" i="34"/>
  <c r="I358" i="34"/>
  <c r="H358" i="34"/>
  <c r="T358" i="34"/>
  <c r="R359" i="34" s="1"/>
  <c r="S359" i="34" s="1"/>
  <c r="H399" i="36" l="1"/>
  <c r="E400" i="36" s="1" a="1"/>
  <c r="E400" i="36" s="1"/>
  <c r="F400" i="36" s="1" a="1"/>
  <c r="F400" i="36" s="1"/>
  <c r="M400" i="36" s="1"/>
  <c r="I400" i="36" s="1"/>
  <c r="I399" i="36"/>
  <c r="P399" i="36"/>
  <c r="Q399" i="36"/>
  <c r="G383" i="35"/>
  <c r="O383" i="35" s="1"/>
  <c r="H383" i="35"/>
  <c r="E384" i="35" s="1" a="1"/>
  <c r="E384" i="35" s="1"/>
  <c r="F384" i="35" s="1" a="1"/>
  <c r="F384" i="35" s="1"/>
  <c r="N382" i="35"/>
  <c r="Q382" i="35"/>
  <c r="P382" i="35"/>
  <c r="G359" i="34"/>
  <c r="M384" i="35" l="1"/>
  <c r="I384" i="35" s="1"/>
  <c r="H400" i="36"/>
  <c r="E401" i="36" s="1" a="1"/>
  <c r="E401" i="36" s="1"/>
  <c r="F401" i="36" s="1" a="1"/>
  <c r="F401" i="36" s="1"/>
  <c r="M401" i="36" s="1"/>
  <c r="I401" i="36" s="1"/>
  <c r="Q383" i="35"/>
  <c r="P383" i="35"/>
  <c r="N383" i="35"/>
  <c r="G400" i="36"/>
  <c r="O400" i="36" s="1"/>
  <c r="T359" i="34"/>
  <c r="R360" i="34" s="1"/>
  <c r="I359" i="34"/>
  <c r="H359" i="34"/>
  <c r="F359" i="34"/>
  <c r="G384" i="35" l="1"/>
  <c r="O384" i="35" s="1"/>
  <c r="H384" i="35"/>
  <c r="E385" i="35" s="1" a="1"/>
  <c r="E385" i="35" s="1"/>
  <c r="F385" i="35" s="1" a="1"/>
  <c r="F385" i="35" s="1"/>
  <c r="M385" i="35" s="1"/>
  <c r="H385" i="35" s="1"/>
  <c r="E386" i="35" s="1" a="1"/>
  <c r="E386" i="35" s="1"/>
  <c r="F386" i="35" s="1" a="1"/>
  <c r="F386" i="35" s="1"/>
  <c r="G401" i="36"/>
  <c r="O401" i="36" s="1"/>
  <c r="Q384" i="35"/>
  <c r="P384" i="35"/>
  <c r="N384" i="35"/>
  <c r="H401" i="36"/>
  <c r="E402" i="36" s="1" a="1"/>
  <c r="E402" i="36" s="1"/>
  <c r="F402" i="36" s="1" a="1"/>
  <c r="F402" i="36" s="1"/>
  <c r="S360" i="34"/>
  <c r="G360" i="34" s="1"/>
  <c r="P400" i="36"/>
  <c r="Q400" i="36"/>
  <c r="N400" i="36"/>
  <c r="Q401" i="36"/>
  <c r="N401" i="36"/>
  <c r="P401" i="36"/>
  <c r="I385" i="35" l="1"/>
  <c r="M386" i="35"/>
  <c r="I386" i="35" s="1"/>
  <c r="M402" i="36"/>
  <c r="G402" i="36" s="1"/>
  <c r="O402" i="36" s="1"/>
  <c r="N402" i="36" s="1"/>
  <c r="T360" i="34"/>
  <c r="R361" i="34" s="1"/>
  <c r="S361" i="34" s="1"/>
  <c r="G361" i="34" s="1"/>
  <c r="G385" i="35"/>
  <c r="O385" i="35" s="1"/>
  <c r="I360" i="34"/>
  <c r="H360" i="34"/>
  <c r="F360" i="34"/>
  <c r="G386" i="35" l="1"/>
  <c r="O386" i="35" s="1"/>
  <c r="H386" i="35"/>
  <c r="E387" i="35" s="1" a="1"/>
  <c r="E387" i="35" s="1"/>
  <c r="F387" i="35" s="1" a="1"/>
  <c r="F387" i="35" s="1"/>
  <c r="M387" i="35" s="1"/>
  <c r="G387" i="35" s="1"/>
  <c r="O387" i="35" s="1"/>
  <c r="N387" i="35" s="1"/>
  <c r="Q402" i="36"/>
  <c r="Q385" i="35"/>
  <c r="P385" i="35"/>
  <c r="N385" i="35"/>
  <c r="H402" i="36"/>
  <c r="E403" i="36" s="1" a="1"/>
  <c r="E403" i="36" s="1"/>
  <c r="F403" i="36" s="1" a="1"/>
  <c r="F403" i="36" s="1"/>
  <c r="P386" i="35"/>
  <c r="Q386" i="35"/>
  <c r="N386" i="35"/>
  <c r="P402" i="36"/>
  <c r="I402" i="36"/>
  <c r="F361" i="34"/>
  <c r="I361" i="34"/>
  <c r="H361" i="34"/>
  <c r="T361" i="34"/>
  <c r="R362" i="34" s="1"/>
  <c r="S362" i="34" s="1"/>
  <c r="H387" i="35" l="1"/>
  <c r="E388" i="35" s="1" a="1"/>
  <c r="E388" i="35" s="1"/>
  <c r="F388" i="35" s="1" a="1"/>
  <c r="F388" i="35" s="1"/>
  <c r="M388" i="35" s="1"/>
  <c r="I388" i="35" s="1"/>
  <c r="Q387" i="35"/>
  <c r="P387" i="35"/>
  <c r="I387" i="35"/>
  <c r="M403" i="36"/>
  <c r="I403" i="36" s="1"/>
  <c r="G362" i="34"/>
  <c r="G403" i="36" l="1"/>
  <c r="O403" i="36" s="1"/>
  <c r="H403" i="36"/>
  <c r="E404" i="36" s="1" a="1"/>
  <c r="E404" i="36" s="1"/>
  <c r="F404" i="36" s="1" a="1"/>
  <c r="F404" i="36" s="1"/>
  <c r="G388" i="35"/>
  <c r="O388" i="35" s="1"/>
  <c r="H388" i="35"/>
  <c r="E389" i="35" s="1" a="1"/>
  <c r="E389" i="35" s="1"/>
  <c r="F389" i="35" s="1" a="1"/>
  <c r="F389" i="35" s="1"/>
  <c r="T362" i="34"/>
  <c r="R363" i="34" s="1"/>
  <c r="I362" i="34"/>
  <c r="H362" i="34"/>
  <c r="F362" i="34"/>
  <c r="M404" i="36" l="1"/>
  <c r="I404" i="36" s="1"/>
  <c r="N403" i="36"/>
  <c r="P403" i="36"/>
  <c r="Q403" i="36"/>
  <c r="M389" i="35"/>
  <c r="I389" i="35" s="1"/>
  <c r="S363" i="34"/>
  <c r="G363" i="34" s="1"/>
  <c r="N388" i="35"/>
  <c r="P388" i="35"/>
  <c r="Q388" i="35"/>
  <c r="T363" i="34" l="1"/>
  <c r="R364" i="34" s="1"/>
  <c r="S364" i="34" s="1"/>
  <c r="H404" i="36"/>
  <c r="E405" i="36" s="1" a="1"/>
  <c r="E405" i="36" s="1"/>
  <c r="F405" i="36" s="1" a="1"/>
  <c r="F405" i="36" s="1"/>
  <c r="G404" i="36"/>
  <c r="O404" i="36" s="1"/>
  <c r="I363" i="34"/>
  <c r="F363" i="34"/>
  <c r="H363" i="34"/>
  <c r="H389" i="35"/>
  <c r="E390" i="35" s="1" a="1"/>
  <c r="E390" i="35" s="1"/>
  <c r="F390" i="35" s="1" a="1"/>
  <c r="F390" i="35" s="1"/>
  <c r="G364" i="34"/>
  <c r="N404" i="36" l="1"/>
  <c r="P404" i="36"/>
  <c r="Q404" i="36"/>
  <c r="M405" i="36"/>
  <c r="I405" i="36" s="1"/>
  <c r="G405" i="36"/>
  <c r="O405" i="36" s="1"/>
  <c r="M390" i="35"/>
  <c r="I390" i="35" s="1"/>
  <c r="G389" i="35"/>
  <c r="O389" i="35" s="1"/>
  <c r="F364" i="34"/>
  <c r="I364" i="34"/>
  <c r="H364" i="34"/>
  <c r="T364" i="34"/>
  <c r="R365" i="34" s="1"/>
  <c r="S365" i="34" s="1"/>
  <c r="G390" i="35" l="1"/>
  <c r="O390" i="35" s="1"/>
  <c r="N405" i="36"/>
  <c r="Q405" i="36"/>
  <c r="P405" i="36"/>
  <c r="H405" i="36"/>
  <c r="E406" i="36" s="1" a="1"/>
  <c r="E406" i="36" s="1"/>
  <c r="F406" i="36" s="1" a="1"/>
  <c r="F406" i="36" s="1"/>
  <c r="Q390" i="35"/>
  <c r="P390" i="35"/>
  <c r="N390" i="35"/>
  <c r="H390" i="35"/>
  <c r="E391" i="35" s="1" a="1"/>
  <c r="E391" i="35" s="1"/>
  <c r="F391" i="35" s="1" a="1"/>
  <c r="F391" i="35" s="1"/>
  <c r="P389" i="35"/>
  <c r="N389" i="35"/>
  <c r="Q389" i="35"/>
  <c r="G365" i="34"/>
  <c r="M406" i="36" l="1"/>
  <c r="I406" i="36" s="1"/>
  <c r="M391" i="35"/>
  <c r="I391" i="35" s="1"/>
  <c r="F365" i="34"/>
  <c r="I365" i="34"/>
  <c r="H365" i="34"/>
  <c r="T365" i="34"/>
  <c r="R366" i="34" s="1"/>
  <c r="S366" i="34" s="1"/>
  <c r="G406" i="36" l="1"/>
  <c r="O406" i="36" s="1"/>
  <c r="H406" i="36"/>
  <c r="E407" i="36" s="1" a="1"/>
  <c r="E407" i="36" s="1"/>
  <c r="F407" i="36" s="1" a="1"/>
  <c r="F407" i="36" s="1"/>
  <c r="G366" i="34"/>
  <c r="M407" i="36" l="1"/>
  <c r="I407" i="36" s="1"/>
  <c r="Q406" i="36"/>
  <c r="N406" i="36"/>
  <c r="P406" i="36"/>
  <c r="G391" i="35"/>
  <c r="O391" i="35" s="1"/>
  <c r="H391" i="35"/>
  <c r="E392" i="35" s="1" a="1"/>
  <c r="E392" i="35" s="1"/>
  <c r="F392" i="35" s="1" a="1"/>
  <c r="F392" i="35" s="1"/>
  <c r="I366" i="34"/>
  <c r="H366" i="34"/>
  <c r="F366" i="34"/>
  <c r="T366" i="34"/>
  <c r="R367" i="34" s="1"/>
  <c r="S367" i="34" s="1"/>
  <c r="H407" i="36" l="1"/>
  <c r="E408" i="36" s="1" a="1"/>
  <c r="E408" i="36" s="1"/>
  <c r="F408" i="36" s="1" a="1"/>
  <c r="F408" i="36" s="1"/>
  <c r="G407" i="36"/>
  <c r="O407" i="36" s="1"/>
  <c r="M392" i="35"/>
  <c r="I392" i="35" s="1"/>
  <c r="P391" i="35"/>
  <c r="N391" i="35"/>
  <c r="Q391" i="35"/>
  <c r="G367" i="34"/>
  <c r="G392" i="35" l="1"/>
  <c r="O392" i="35" s="1"/>
  <c r="N407" i="36"/>
  <c r="Q407" i="36"/>
  <c r="P407" i="36"/>
  <c r="M408" i="36"/>
  <c r="I408" i="36" s="1"/>
  <c r="H392" i="35"/>
  <c r="E393" i="35" s="1" a="1"/>
  <c r="E393" i="35" s="1"/>
  <c r="F393" i="35" s="1" a="1"/>
  <c r="F393" i="35" s="1"/>
  <c r="N392" i="35"/>
  <c r="Q392" i="35"/>
  <c r="P392" i="35"/>
  <c r="T367" i="34"/>
  <c r="R368" i="34" s="1"/>
  <c r="S368" i="34" s="1"/>
  <c r="H367" i="34"/>
  <c r="F367" i="34"/>
  <c r="I367" i="34"/>
  <c r="G408" i="36" l="1"/>
  <c r="O408" i="36" s="1"/>
  <c r="N408" i="36" s="1"/>
  <c r="H408" i="36"/>
  <c r="E409" i="36" s="1" a="1"/>
  <c r="E409" i="36" s="1"/>
  <c r="F409" i="36" s="1" a="1"/>
  <c r="F409" i="36" s="1"/>
  <c r="M393" i="35"/>
  <c r="I393" i="35" s="1"/>
  <c r="G368" i="34"/>
  <c r="I368" i="34" s="1"/>
  <c r="T368" i="34"/>
  <c r="R369" i="34" s="1"/>
  <c r="Q408" i="36" l="1"/>
  <c r="P408" i="36"/>
  <c r="M409" i="36"/>
  <c r="I409" i="36" s="1"/>
  <c r="S369" i="34"/>
  <c r="G369" i="34" s="1"/>
  <c r="G393" i="35"/>
  <c r="O393" i="35" s="1"/>
  <c r="H393" i="35"/>
  <c r="E394" i="35" s="1" a="1"/>
  <c r="E394" i="35" s="1"/>
  <c r="F394" i="35" s="1" a="1"/>
  <c r="F394" i="35" s="1"/>
  <c r="H368" i="34"/>
  <c r="F368" i="34"/>
  <c r="T369" i="34" l="1"/>
  <c r="R370" i="34" s="1"/>
  <c r="S370" i="34" s="1"/>
  <c r="H409" i="36"/>
  <c r="E410" i="36" s="1" a="1"/>
  <c r="E410" i="36" s="1"/>
  <c r="F410" i="36" s="1" a="1"/>
  <c r="F410" i="36" s="1"/>
  <c r="M410" i="36" s="1"/>
  <c r="I410" i="36" s="1"/>
  <c r="G409" i="36"/>
  <c r="O409" i="36" s="1"/>
  <c r="N409" i="36" s="1"/>
  <c r="F369" i="34"/>
  <c r="H369" i="34"/>
  <c r="I369" i="34"/>
  <c r="M394" i="35"/>
  <c r="I394" i="35" s="1"/>
  <c r="P393" i="35"/>
  <c r="Q393" i="35"/>
  <c r="N393" i="35"/>
  <c r="G370" i="34"/>
  <c r="P409" i="36" l="1"/>
  <c r="Q409" i="36"/>
  <c r="G410" i="36"/>
  <c r="O410" i="36" s="1"/>
  <c r="H410" i="36"/>
  <c r="E411" i="36" s="1" a="1"/>
  <c r="E411" i="36" s="1"/>
  <c r="F411" i="36" s="1" a="1"/>
  <c r="F411" i="36" s="1"/>
  <c r="H394" i="35"/>
  <c r="E395" i="35" s="1" a="1"/>
  <c r="E395" i="35" s="1"/>
  <c r="F395" i="35" s="1" a="1"/>
  <c r="F395" i="35" s="1"/>
  <c r="M395" i="35" s="1"/>
  <c r="I395" i="35" s="1"/>
  <c r="G394" i="35"/>
  <c r="O394" i="35" s="1"/>
  <c r="T370" i="34"/>
  <c r="R371" i="34" s="1"/>
  <c r="S371" i="34" s="1"/>
  <c r="I370" i="34"/>
  <c r="H370" i="34"/>
  <c r="F370" i="34"/>
  <c r="G395" i="35" l="1"/>
  <c r="O395" i="35" s="1"/>
  <c r="M411" i="36"/>
  <c r="I411" i="36" s="1"/>
  <c r="N410" i="36"/>
  <c r="P410" i="36"/>
  <c r="Q410" i="36"/>
  <c r="P394" i="35"/>
  <c r="N394" i="35"/>
  <c r="Q394" i="35"/>
  <c r="H395" i="35"/>
  <c r="E396" i="35" s="1" a="1"/>
  <c r="E396" i="35" s="1"/>
  <c r="F396" i="35" s="1" a="1"/>
  <c r="F396" i="35" s="1"/>
  <c r="P395" i="35"/>
  <c r="Q395" i="35"/>
  <c r="N395" i="35"/>
  <c r="G371" i="34"/>
  <c r="G411" i="36" l="1"/>
  <c r="O411" i="36" s="1"/>
  <c r="N411" i="36" s="1"/>
  <c r="H411" i="36"/>
  <c r="E412" i="36" s="1" a="1"/>
  <c r="E412" i="36" s="1"/>
  <c r="F412" i="36" s="1" a="1"/>
  <c r="F412" i="36" s="1"/>
  <c r="M396" i="35"/>
  <c r="I396" i="35" s="1"/>
  <c r="I371" i="34"/>
  <c r="F371" i="34"/>
  <c r="H371" i="34"/>
  <c r="T371" i="34"/>
  <c r="R372" i="34" s="1"/>
  <c r="S372" i="34" s="1"/>
  <c r="P411" i="36" l="1"/>
  <c r="G396" i="35"/>
  <c r="O396" i="35" s="1"/>
  <c r="Q396" i="35" s="1"/>
  <c r="Q411" i="36"/>
  <c r="M412" i="36"/>
  <c r="I412" i="36" s="1"/>
  <c r="H396" i="35"/>
  <c r="E397" i="35" s="1" a="1"/>
  <c r="E397" i="35" s="1"/>
  <c r="F397" i="35" s="1" a="1"/>
  <c r="F397" i="35" s="1"/>
  <c r="G372" i="34"/>
  <c r="N396" i="35" l="1"/>
  <c r="P396" i="35"/>
  <c r="H412" i="36"/>
  <c r="E413" i="36" s="1" a="1"/>
  <c r="E413" i="36" s="1"/>
  <c r="F413" i="36" s="1" a="1"/>
  <c r="F413" i="36" s="1"/>
  <c r="G412" i="36"/>
  <c r="O412" i="36" s="1"/>
  <c r="N412" i="36" s="1"/>
  <c r="M397" i="35"/>
  <c r="I397" i="35" s="1"/>
  <c r="H372" i="34"/>
  <c r="F372" i="34"/>
  <c r="I372" i="34"/>
  <c r="T372" i="34"/>
  <c r="R373" i="34" s="1"/>
  <c r="S373" i="34" s="1"/>
  <c r="Q412" i="36" l="1"/>
  <c r="P412" i="36"/>
  <c r="M413" i="36"/>
  <c r="I413" i="36" s="1"/>
  <c r="H397" i="35"/>
  <c r="E398" i="35" s="1" a="1"/>
  <c r="E398" i="35" s="1"/>
  <c r="F398" i="35" s="1" a="1"/>
  <c r="F398" i="35" s="1"/>
  <c r="M398" i="35" s="1"/>
  <c r="G397" i="35"/>
  <c r="O397" i="35" s="1"/>
  <c r="G373" i="34"/>
  <c r="G413" i="36" l="1"/>
  <c r="O413" i="36" s="1"/>
  <c r="H413" i="36"/>
  <c r="E414" i="36" s="1" a="1"/>
  <c r="E414" i="36" s="1"/>
  <c r="F414" i="36" s="1" a="1"/>
  <c r="F414" i="36" s="1"/>
  <c r="I398" i="35"/>
  <c r="G398" i="35"/>
  <c r="O398" i="35" s="1"/>
  <c r="N398" i="35" s="1"/>
  <c r="H398" i="35"/>
  <c r="E399" i="35" s="1" a="1"/>
  <c r="E399" i="35" s="1"/>
  <c r="F399" i="35" s="1" a="1"/>
  <c r="F399" i="35" s="1"/>
  <c r="Q397" i="35"/>
  <c r="N397" i="35"/>
  <c r="P397" i="35"/>
  <c r="H373" i="34"/>
  <c r="I373" i="34"/>
  <c r="F373" i="34"/>
  <c r="T373" i="34"/>
  <c r="R374" i="34" s="1"/>
  <c r="S374" i="34" s="1"/>
  <c r="Q398" i="35" l="1"/>
  <c r="P398" i="35"/>
  <c r="M414" i="36"/>
  <c r="H414" i="36" s="1"/>
  <c r="E415" i="36" s="1" a="1"/>
  <c r="E415" i="36" s="1"/>
  <c r="F415" i="36" s="1" a="1"/>
  <c r="F415" i="36" s="1"/>
  <c r="M415" i="36" s="1"/>
  <c r="G415" i="36" s="1"/>
  <c r="O415" i="36" s="1"/>
  <c r="N415" i="36" s="1"/>
  <c r="N413" i="36"/>
  <c r="Q413" i="36"/>
  <c r="P413" i="36"/>
  <c r="M399" i="35"/>
  <c r="H399" i="35" s="1"/>
  <c r="E400" i="35" s="1" a="1"/>
  <c r="E400" i="35" s="1"/>
  <c r="F400" i="35" s="1" a="1"/>
  <c r="F400" i="35" s="1"/>
  <c r="G374" i="34"/>
  <c r="I399" i="35" l="1"/>
  <c r="Q415" i="36"/>
  <c r="H415" i="36"/>
  <c r="E416" i="36" s="1" a="1"/>
  <c r="E416" i="36" s="1"/>
  <c r="F416" i="36" s="1" a="1"/>
  <c r="F416" i="36" s="1"/>
  <c r="M416" i="36" s="1"/>
  <c r="I416" i="36" s="1"/>
  <c r="G414" i="36"/>
  <c r="O414" i="36" s="1"/>
  <c r="G399" i="35"/>
  <c r="O399" i="35" s="1"/>
  <c r="P399" i="35" s="1"/>
  <c r="P415" i="36"/>
  <c r="I415" i="36"/>
  <c r="I414" i="36"/>
  <c r="M400" i="35"/>
  <c r="I400" i="35" s="1"/>
  <c r="T374" i="34"/>
  <c r="R375" i="34" s="1"/>
  <c r="F374" i="34"/>
  <c r="I374" i="34"/>
  <c r="H374" i="34"/>
  <c r="Q399" i="35" l="1"/>
  <c r="N399" i="35"/>
  <c r="H416" i="36"/>
  <c r="E417" i="36" s="1" a="1"/>
  <c r="E417" i="36" s="1"/>
  <c r="F417" i="36" s="1" a="1"/>
  <c r="F417" i="36" s="1"/>
  <c r="M417" i="36" s="1"/>
  <c r="I417" i="36" s="1"/>
  <c r="G416" i="36"/>
  <c r="O416" i="36" s="1"/>
  <c r="Q416" i="36" s="1"/>
  <c r="N414" i="36"/>
  <c r="Q414" i="36"/>
  <c r="P414" i="36"/>
  <c r="S375" i="34"/>
  <c r="G375" i="34" s="1"/>
  <c r="H400" i="35"/>
  <c r="E401" i="35" s="1" a="1"/>
  <c r="E401" i="35" s="1"/>
  <c r="F401" i="35" s="1" a="1"/>
  <c r="F401" i="35" s="1"/>
  <c r="N416" i="36" l="1"/>
  <c r="P416" i="36"/>
  <c r="H417" i="36"/>
  <c r="E418" i="36" s="1" a="1"/>
  <c r="E418" i="36" s="1"/>
  <c r="F418" i="36" s="1" a="1"/>
  <c r="F418" i="36" s="1"/>
  <c r="M418" i="36" s="1"/>
  <c r="I418" i="36" s="1"/>
  <c r="G417" i="36"/>
  <c r="O417" i="36" s="1"/>
  <c r="N417" i="36" s="1"/>
  <c r="T375" i="34"/>
  <c r="R376" i="34" s="1"/>
  <c r="S376" i="34" s="1"/>
  <c r="G376" i="34" s="1"/>
  <c r="H375" i="34"/>
  <c r="I375" i="34"/>
  <c r="F375" i="34"/>
  <c r="M401" i="35"/>
  <c r="I401" i="35" s="1"/>
  <c r="G400" i="35"/>
  <c r="O400" i="35" s="1"/>
  <c r="P417" i="36" l="1"/>
  <c r="Q417" i="36"/>
  <c r="G418" i="36"/>
  <c r="O418" i="36" s="1"/>
  <c r="H418" i="36"/>
  <c r="E419" i="36" s="1" a="1"/>
  <c r="E419" i="36" s="1"/>
  <c r="F419" i="36" s="1" a="1"/>
  <c r="F419" i="36" s="1"/>
  <c r="M419" i="36" s="1"/>
  <c r="I419" i="36" s="1"/>
  <c r="Q400" i="35"/>
  <c r="N400" i="35"/>
  <c r="P400" i="35"/>
  <c r="G401" i="35"/>
  <c r="O401" i="35" s="1"/>
  <c r="I376" i="34"/>
  <c r="H376" i="34"/>
  <c r="F376" i="34"/>
  <c r="T376" i="34"/>
  <c r="R377" i="34" s="1"/>
  <c r="S377" i="34" s="1"/>
  <c r="H419" i="36" l="1"/>
  <c r="E420" i="36" s="1" a="1"/>
  <c r="E420" i="36" s="1"/>
  <c r="F420" i="36" s="1" a="1"/>
  <c r="F420" i="36" s="1"/>
  <c r="M420" i="36" s="1"/>
  <c r="H420" i="36" s="1"/>
  <c r="E421" i="36" s="1" a="1"/>
  <c r="E421" i="36" s="1"/>
  <c r="F421" i="36" s="1" a="1"/>
  <c r="F421" i="36" s="1"/>
  <c r="M421" i="36" s="1"/>
  <c r="H421" i="36" s="1"/>
  <c r="E422" i="36" s="1" a="1"/>
  <c r="E422" i="36" s="1"/>
  <c r="F422" i="36" s="1" a="1"/>
  <c r="F422" i="36" s="1"/>
  <c r="G419" i="36"/>
  <c r="O419" i="36" s="1"/>
  <c r="P418" i="36"/>
  <c r="N418" i="36"/>
  <c r="Q418" i="36"/>
  <c r="Q401" i="35"/>
  <c r="P401" i="35"/>
  <c r="N401" i="35"/>
  <c r="H401" i="35"/>
  <c r="E402" i="35" s="1" a="1"/>
  <c r="E402" i="35" s="1"/>
  <c r="F402" i="35" s="1" a="1"/>
  <c r="F402" i="35" s="1"/>
  <c r="G377" i="34"/>
  <c r="G420" i="36" l="1"/>
  <c r="O420" i="36" s="1"/>
  <c r="I420" i="36"/>
  <c r="Q419" i="36"/>
  <c r="P419" i="36"/>
  <c r="N419" i="36"/>
  <c r="M422" i="36"/>
  <c r="H422" i="36" s="1"/>
  <c r="E423" i="36" s="1" a="1"/>
  <c r="E423" i="36" s="1"/>
  <c r="F423" i="36" s="1" a="1"/>
  <c r="F423" i="36" s="1"/>
  <c r="M423" i="36" s="1"/>
  <c r="G423" i="36" s="1"/>
  <c r="O423" i="36" s="1"/>
  <c r="Q420" i="36"/>
  <c r="P420" i="36"/>
  <c r="N420" i="36"/>
  <c r="I421" i="36"/>
  <c r="G421" i="36"/>
  <c r="O421" i="36" s="1"/>
  <c r="M402" i="35"/>
  <c r="I402" i="35" s="1"/>
  <c r="I377" i="34"/>
  <c r="F377" i="34"/>
  <c r="H377" i="34"/>
  <c r="T377" i="34"/>
  <c r="R378" i="34" s="1"/>
  <c r="S378" i="34" s="1"/>
  <c r="H402" i="35" l="1"/>
  <c r="E403" i="35" s="1" a="1"/>
  <c r="E403" i="35" s="1"/>
  <c r="F403" i="35" s="1" a="1"/>
  <c r="F403" i="35" s="1"/>
  <c r="I422" i="36"/>
  <c r="G422" i="36"/>
  <c r="O422" i="36" s="1"/>
  <c r="Q421" i="36"/>
  <c r="P421" i="36"/>
  <c r="N421" i="36"/>
  <c r="P423" i="36"/>
  <c r="Q423" i="36"/>
  <c r="N423" i="36"/>
  <c r="I423" i="36"/>
  <c r="H423" i="36"/>
  <c r="E424" i="36" s="1" a="1"/>
  <c r="E424" i="36" s="1"/>
  <c r="F424" i="36" s="1" a="1"/>
  <c r="F424" i="36" s="1"/>
  <c r="G402" i="35"/>
  <c r="O402" i="35" s="1"/>
  <c r="G378" i="34"/>
  <c r="M403" i="35" l="1"/>
  <c r="I403" i="35" s="1"/>
  <c r="H403" i="35"/>
  <c r="E404" i="35" s="1" a="1"/>
  <c r="E404" i="35" s="1"/>
  <c r="F404" i="35" s="1" a="1"/>
  <c r="F404" i="35" s="1"/>
  <c r="M404" i="35" s="1"/>
  <c r="I404" i="35" s="1"/>
  <c r="P422" i="36"/>
  <c r="Q422" i="36"/>
  <c r="N422" i="36"/>
  <c r="M424" i="36"/>
  <c r="I424" i="36" s="1"/>
  <c r="N402" i="35"/>
  <c r="Q402" i="35"/>
  <c r="P402" i="35"/>
  <c r="T378" i="34"/>
  <c r="R379" i="34" s="1"/>
  <c r="S379" i="34" s="1"/>
  <c r="I378" i="34"/>
  <c r="H378" i="34"/>
  <c r="F378" i="34"/>
  <c r="G424" i="36" l="1"/>
  <c r="O424" i="36" s="1"/>
  <c r="H424" i="36"/>
  <c r="E425" i="36" s="1" a="1"/>
  <c r="E425" i="36" s="1"/>
  <c r="F425" i="36" s="1" a="1"/>
  <c r="F425" i="36" s="1"/>
  <c r="M425" i="36" s="1"/>
  <c r="G403" i="35"/>
  <c r="O403" i="35" s="1"/>
  <c r="Q424" i="36"/>
  <c r="N424" i="36"/>
  <c r="P424" i="36"/>
  <c r="G404" i="35"/>
  <c r="O404" i="35" s="1"/>
  <c r="G379" i="34"/>
  <c r="P403" i="35" l="1"/>
  <c r="Q403" i="35"/>
  <c r="N403" i="35"/>
  <c r="H425" i="36"/>
  <c r="E426" i="36" s="1" a="1"/>
  <c r="E426" i="36" s="1"/>
  <c r="F426" i="36" s="1" a="1"/>
  <c r="F426" i="36" s="1"/>
  <c r="M426" i="36" s="1"/>
  <c r="G425" i="36"/>
  <c r="O425" i="36" s="1"/>
  <c r="P425" i="36" s="1"/>
  <c r="I425" i="36"/>
  <c r="Q404" i="35"/>
  <c r="P404" i="35"/>
  <c r="N404" i="35"/>
  <c r="H404" i="35"/>
  <c r="E405" i="35" s="1" a="1"/>
  <c r="E405" i="35" s="1"/>
  <c r="F405" i="35" s="1" a="1"/>
  <c r="F405" i="35" s="1"/>
  <c r="F379" i="34"/>
  <c r="H379" i="34"/>
  <c r="I379" i="34"/>
  <c r="T379" i="34"/>
  <c r="R380" i="34" s="1"/>
  <c r="S380" i="34" s="1"/>
  <c r="Q425" i="36" l="1"/>
  <c r="N425" i="36"/>
  <c r="G426" i="36"/>
  <c r="O426" i="36" s="1"/>
  <c r="H426" i="36"/>
  <c r="E427" i="36" s="1" a="1"/>
  <c r="E427" i="36" s="1"/>
  <c r="F427" i="36" s="1" a="1"/>
  <c r="F427" i="36" s="1"/>
  <c r="M427" i="36" s="1"/>
  <c r="H427" i="36" s="1"/>
  <c r="E428" i="36" s="1" a="1"/>
  <c r="E428" i="36" s="1"/>
  <c r="F428" i="36" s="1" a="1"/>
  <c r="F428" i="36" s="1"/>
  <c r="I426" i="36"/>
  <c r="M405" i="35"/>
  <c r="I405" i="35" s="1"/>
  <c r="Q426" i="36"/>
  <c r="N426" i="36"/>
  <c r="P426" i="36"/>
  <c r="G380" i="34"/>
  <c r="G427" i="36" l="1"/>
  <c r="O427" i="36" s="1"/>
  <c r="I427" i="36"/>
  <c r="M428" i="36"/>
  <c r="I428" i="36" s="1"/>
  <c r="Q427" i="36"/>
  <c r="P427" i="36"/>
  <c r="N427" i="36"/>
  <c r="H405" i="35"/>
  <c r="E406" i="35" s="1" a="1"/>
  <c r="E406" i="35" s="1"/>
  <c r="F406" i="35" s="1" a="1"/>
  <c r="F406" i="35" s="1"/>
  <c r="H380" i="34"/>
  <c r="F380" i="34"/>
  <c r="I380" i="34"/>
  <c r="T380" i="34"/>
  <c r="R381" i="34" s="1"/>
  <c r="S381" i="34" s="1"/>
  <c r="G428" i="36" l="1"/>
  <c r="O428" i="36" s="1"/>
  <c r="H428" i="36"/>
  <c r="E429" i="36" s="1" a="1"/>
  <c r="E429" i="36" s="1"/>
  <c r="F429" i="36" s="1" a="1"/>
  <c r="F429" i="36" s="1"/>
  <c r="M429" i="36" s="1"/>
  <c r="M406" i="35"/>
  <c r="I406" i="35" s="1"/>
  <c r="P428" i="36"/>
  <c r="N428" i="36"/>
  <c r="Q428" i="36"/>
  <c r="G405" i="35"/>
  <c r="O405" i="35" s="1"/>
  <c r="G381" i="34"/>
  <c r="G429" i="36" l="1"/>
  <c r="O429" i="36" s="1"/>
  <c r="Q429" i="36" s="1"/>
  <c r="H429" i="36"/>
  <c r="E430" i="36" s="1" a="1"/>
  <c r="E430" i="36" s="1"/>
  <c r="F430" i="36" s="1" a="1"/>
  <c r="F430" i="36" s="1"/>
  <c r="M430" i="36" s="1"/>
  <c r="H430" i="36" s="1"/>
  <c r="E431" i="36" s="1" a="1"/>
  <c r="E431" i="36" s="1"/>
  <c r="F431" i="36" s="1" a="1"/>
  <c r="F431" i="36" s="1"/>
  <c r="I429" i="36"/>
  <c r="N405" i="35"/>
  <c r="P405" i="35"/>
  <c r="Q405" i="35"/>
  <c r="F381" i="34"/>
  <c r="H381" i="34"/>
  <c r="I381" i="34"/>
  <c r="T381" i="34"/>
  <c r="R382" i="34" s="1"/>
  <c r="S382" i="34" s="1"/>
  <c r="N429" i="36" l="1"/>
  <c r="P429" i="36"/>
  <c r="G430" i="36"/>
  <c r="O430" i="36" s="1"/>
  <c r="M431" i="36"/>
  <c r="I431" i="36" s="1"/>
  <c r="I430" i="36"/>
  <c r="G406" i="35"/>
  <c r="O406" i="35" s="1"/>
  <c r="H406" i="35"/>
  <c r="E407" i="35" s="1" a="1"/>
  <c r="E407" i="35" s="1"/>
  <c r="F407" i="35" s="1" a="1"/>
  <c r="F407" i="35" s="1"/>
  <c r="Q430" i="36"/>
  <c r="P430" i="36"/>
  <c r="N430" i="36"/>
  <c r="G382" i="34"/>
  <c r="G431" i="36" l="1"/>
  <c r="O431" i="36" s="1"/>
  <c r="H431" i="36"/>
  <c r="E432" i="36" s="1" a="1"/>
  <c r="E432" i="36" s="1"/>
  <c r="F432" i="36" s="1" a="1"/>
  <c r="F432" i="36" s="1"/>
  <c r="M432" i="36" s="1"/>
  <c r="M407" i="35"/>
  <c r="I407" i="35" s="1"/>
  <c r="P431" i="36"/>
  <c r="N431" i="36"/>
  <c r="Q431" i="36"/>
  <c r="Q406" i="35"/>
  <c r="P406" i="35"/>
  <c r="N406" i="35"/>
  <c r="I382" i="34"/>
  <c r="F382" i="34"/>
  <c r="H382" i="34"/>
  <c r="T382" i="34"/>
  <c r="R383" i="34" s="1"/>
  <c r="S383" i="34" s="1"/>
  <c r="I432" i="36" l="1"/>
  <c r="G432" i="36"/>
  <c r="O432" i="36" s="1"/>
  <c r="H432" i="36"/>
  <c r="E433" i="36" s="1" a="1"/>
  <c r="E433" i="36" s="1"/>
  <c r="F433" i="36" s="1" a="1"/>
  <c r="F433" i="36" s="1"/>
  <c r="G407" i="35"/>
  <c r="O407" i="35" s="1"/>
  <c r="G383" i="34"/>
  <c r="M433" i="36" l="1"/>
  <c r="I433" i="36" s="1"/>
  <c r="Q407" i="35"/>
  <c r="N407" i="35"/>
  <c r="P407" i="35"/>
  <c r="N432" i="36"/>
  <c r="Q432" i="36"/>
  <c r="P432" i="36"/>
  <c r="H407" i="35"/>
  <c r="E408" i="35" s="1" a="1"/>
  <c r="E408" i="35" s="1"/>
  <c r="F408" i="35" s="1" a="1"/>
  <c r="F408" i="35" s="1"/>
  <c r="H383" i="34"/>
  <c r="F383" i="34"/>
  <c r="I383" i="34"/>
  <c r="T383" i="34"/>
  <c r="R384" i="34" s="1"/>
  <c r="S384" i="34" s="1"/>
  <c r="M408" i="35" l="1"/>
  <c r="I408" i="35" s="1"/>
  <c r="G384" i="34"/>
  <c r="H433" i="36" l="1"/>
  <c r="E434" i="36" s="1" a="1"/>
  <c r="E434" i="36" s="1"/>
  <c r="F434" i="36" s="1" a="1"/>
  <c r="F434" i="36" s="1"/>
  <c r="G433" i="36"/>
  <c r="O433" i="36" s="1"/>
  <c r="T384" i="34"/>
  <c r="R385" i="34" s="1"/>
  <c r="I384" i="34"/>
  <c r="H384" i="34"/>
  <c r="F384" i="34"/>
  <c r="S385" i="34" l="1"/>
  <c r="G385" i="34" s="1"/>
  <c r="M434" i="36"/>
  <c r="I434" i="36" s="1"/>
  <c r="P433" i="36"/>
  <c r="N433" i="36"/>
  <c r="Q433" i="36"/>
  <c r="G408" i="35"/>
  <c r="O408" i="35" s="1"/>
  <c r="H408" i="35"/>
  <c r="E409" i="35" s="1" a="1"/>
  <c r="E409" i="35" s="1"/>
  <c r="F409" i="35" s="1" a="1"/>
  <c r="F409" i="35" s="1"/>
  <c r="T385" i="34"/>
  <c r="R386" i="34" s="1"/>
  <c r="I385" i="34" l="1"/>
  <c r="F385" i="34"/>
  <c r="H385" i="34"/>
  <c r="S386" i="34"/>
  <c r="G386" i="34" s="1"/>
  <c r="M409" i="35"/>
  <c r="I409" i="35" s="1"/>
  <c r="N408" i="35"/>
  <c r="Q408" i="35"/>
  <c r="P408" i="35"/>
  <c r="T386" i="34"/>
  <c r="R387" i="34" s="1"/>
  <c r="S387" i="34" s="1"/>
  <c r="I386" i="34" l="1"/>
  <c r="F386" i="34"/>
  <c r="H386" i="34"/>
  <c r="H409" i="35"/>
  <c r="E410" i="35" s="1" a="1"/>
  <c r="E410" i="35" s="1"/>
  <c r="F410" i="35" s="1" a="1"/>
  <c r="F410" i="35" s="1"/>
  <c r="G434" i="36"/>
  <c r="O434" i="36" s="1"/>
  <c r="G409" i="35"/>
  <c r="O409" i="35" s="1"/>
  <c r="H434" i="36"/>
  <c r="E435" i="36" s="1" a="1"/>
  <c r="E435" i="36" s="1"/>
  <c r="F435" i="36" s="1" a="1"/>
  <c r="F435" i="36" s="1"/>
  <c r="G387" i="34"/>
  <c r="M435" i="36" l="1"/>
  <c r="I435" i="36" s="1"/>
  <c r="M410" i="35"/>
  <c r="I410" i="35" s="1"/>
  <c r="N409" i="35"/>
  <c r="Q409" i="35"/>
  <c r="P409" i="35"/>
  <c r="G435" i="36"/>
  <c r="O435" i="36" s="1"/>
  <c r="H435" i="36"/>
  <c r="E436" i="36" s="1" a="1"/>
  <c r="E436" i="36" s="1"/>
  <c r="F436" i="36" s="1" a="1"/>
  <c r="F436" i="36" s="1"/>
  <c r="Q434" i="36"/>
  <c r="P434" i="36"/>
  <c r="N434" i="36"/>
  <c r="I387" i="34"/>
  <c r="F387" i="34"/>
  <c r="H387" i="34"/>
  <c r="T387" i="34"/>
  <c r="R388" i="34" s="1"/>
  <c r="S388" i="34" s="1"/>
  <c r="M436" i="36" l="1"/>
  <c r="I436" i="36" s="1"/>
  <c r="H410" i="35"/>
  <c r="E411" i="35" s="1" a="1"/>
  <c r="E411" i="35" s="1"/>
  <c r="F411" i="35" s="1" a="1"/>
  <c r="F411" i="35" s="1"/>
  <c r="G436" i="36"/>
  <c r="O436" i="36" s="1"/>
  <c r="G410" i="35"/>
  <c r="O410" i="35" s="1"/>
  <c r="Q435" i="36"/>
  <c r="N435" i="36"/>
  <c r="P435" i="36"/>
  <c r="G388" i="34"/>
  <c r="M411" i="35" l="1"/>
  <c r="I411" i="35" s="1"/>
  <c r="Q436" i="36"/>
  <c r="P436" i="36"/>
  <c r="N436" i="36"/>
  <c r="H436" i="36"/>
  <c r="E437" i="36" s="1" a="1"/>
  <c r="E437" i="36" s="1"/>
  <c r="F437" i="36" s="1" a="1"/>
  <c r="F437" i="36" s="1"/>
  <c r="P410" i="35"/>
  <c r="Q410" i="35"/>
  <c r="N410" i="35"/>
  <c r="T388" i="34"/>
  <c r="R389" i="34" s="1"/>
  <c r="I388" i="34"/>
  <c r="F388" i="34"/>
  <c r="H388" i="34"/>
  <c r="S389" i="34" l="1"/>
  <c r="G389" i="34" s="1"/>
  <c r="M437" i="36"/>
  <c r="I437" i="36" s="1"/>
  <c r="G411" i="35"/>
  <c r="O411" i="35" s="1"/>
  <c r="H411" i="35"/>
  <c r="E412" i="35" s="1" a="1"/>
  <c r="E412" i="35" s="1"/>
  <c r="F412" i="35" s="1" a="1"/>
  <c r="F412" i="35" s="1"/>
  <c r="T389" i="34"/>
  <c r="R390" i="34" s="1"/>
  <c r="S390" i="34" s="1"/>
  <c r="H437" i="36" l="1"/>
  <c r="E438" i="36" s="1" a="1"/>
  <c r="E438" i="36" s="1"/>
  <c r="F438" i="36" s="1" a="1"/>
  <c r="F438" i="36" s="1"/>
  <c r="G437" i="36"/>
  <c r="O437" i="36" s="1"/>
  <c r="I389" i="34"/>
  <c r="H389" i="34"/>
  <c r="F389" i="34"/>
  <c r="M412" i="35"/>
  <c r="I412" i="35" s="1"/>
  <c r="N411" i="35"/>
  <c r="P411" i="35"/>
  <c r="Q411" i="35"/>
  <c r="N437" i="36"/>
  <c r="Q437" i="36"/>
  <c r="P437" i="36"/>
  <c r="G390" i="34"/>
  <c r="M438" i="36" l="1"/>
  <c r="I438" i="36" s="1"/>
  <c r="F390" i="34"/>
  <c r="I390" i="34"/>
  <c r="H390" i="34"/>
  <c r="T390" i="34"/>
  <c r="R391" i="34" s="1"/>
  <c r="S391" i="34" s="1"/>
  <c r="H438" i="36" l="1"/>
  <c r="E439" i="36" s="1" a="1"/>
  <c r="E439" i="36" s="1"/>
  <c r="F439" i="36" s="1" a="1"/>
  <c r="F439" i="36" s="1"/>
  <c r="G438" i="36"/>
  <c r="O438" i="36" s="1"/>
  <c r="H412" i="35"/>
  <c r="E413" i="35" s="1" a="1"/>
  <c r="E413" i="35" s="1"/>
  <c r="F413" i="35" s="1" a="1"/>
  <c r="F413" i="35" s="1"/>
  <c r="G412" i="35"/>
  <c r="O412" i="35" s="1"/>
  <c r="G391" i="34"/>
  <c r="Q438" i="36" l="1"/>
  <c r="P438" i="36"/>
  <c r="N438" i="36"/>
  <c r="M439" i="36"/>
  <c r="I439" i="36" s="1"/>
  <c r="M413" i="35"/>
  <c r="I413" i="35" s="1"/>
  <c r="Q412" i="35"/>
  <c r="N412" i="35"/>
  <c r="P412" i="35"/>
  <c r="I391" i="34"/>
  <c r="H391" i="34"/>
  <c r="F391" i="34"/>
  <c r="T391" i="34"/>
  <c r="R392" i="34" s="1"/>
  <c r="S392" i="34" s="1"/>
  <c r="H439" i="36" l="1"/>
  <c r="E440" i="36" s="1" a="1"/>
  <c r="E440" i="36" s="1"/>
  <c r="F440" i="36" s="1" a="1"/>
  <c r="F440" i="36" s="1"/>
  <c r="G413" i="35"/>
  <c r="O413" i="35" s="1"/>
  <c r="H413" i="35"/>
  <c r="E414" i="35" s="1" a="1"/>
  <c r="E414" i="35" s="1"/>
  <c r="F414" i="35" s="1" a="1"/>
  <c r="F414" i="35" s="1"/>
  <c r="M414" i="35" s="1"/>
  <c r="I414" i="35" s="1"/>
  <c r="G439" i="36"/>
  <c r="O439" i="36" s="1"/>
  <c r="N413" i="35"/>
  <c r="Q413" i="35"/>
  <c r="P413" i="35"/>
  <c r="G392" i="34"/>
  <c r="H414" i="35" l="1"/>
  <c r="E415" i="35" s="1" a="1"/>
  <c r="E415" i="35" s="1"/>
  <c r="F415" i="35" s="1" a="1"/>
  <c r="F415" i="35" s="1"/>
  <c r="M415" i="35" s="1"/>
  <c r="I415" i="35" s="1"/>
  <c r="N439" i="36"/>
  <c r="Q439" i="36"/>
  <c r="P439" i="36"/>
  <c r="M440" i="36"/>
  <c r="I440" i="36" s="1"/>
  <c r="G414" i="35"/>
  <c r="O414" i="35" s="1"/>
  <c r="T392" i="34"/>
  <c r="R393" i="34" s="1"/>
  <c r="I392" i="34"/>
  <c r="H392" i="34"/>
  <c r="F392" i="34"/>
  <c r="H440" i="36" l="1"/>
  <c r="E441" i="36" s="1" a="1"/>
  <c r="E441" i="36" s="1"/>
  <c r="F441" i="36" s="1" a="1"/>
  <c r="F441" i="36" s="1"/>
  <c r="M441" i="36" s="1"/>
  <c r="I441" i="36" s="1"/>
  <c r="G440" i="36"/>
  <c r="O440" i="36" s="1"/>
  <c r="S393" i="34"/>
  <c r="G393" i="34" s="1"/>
  <c r="H415" i="35"/>
  <c r="E416" i="35" s="1" a="1"/>
  <c r="E416" i="35" s="1"/>
  <c r="F416" i="35" s="1" a="1"/>
  <c r="F416" i="35" s="1"/>
  <c r="N414" i="35"/>
  <c r="P414" i="35"/>
  <c r="Q414" i="35"/>
  <c r="T393" i="34"/>
  <c r="R394" i="34" s="1"/>
  <c r="S394" i="34" s="1"/>
  <c r="P440" i="36" l="1"/>
  <c r="Q440" i="36"/>
  <c r="N440" i="36"/>
  <c r="G441" i="36"/>
  <c r="O441" i="36" s="1"/>
  <c r="H441" i="36"/>
  <c r="E442" i="36" s="1" a="1"/>
  <c r="E442" i="36" s="1"/>
  <c r="F442" i="36" s="1" a="1"/>
  <c r="F442" i="36" s="1"/>
  <c r="I393" i="34"/>
  <c r="F393" i="34"/>
  <c r="H393" i="34"/>
  <c r="M416" i="35"/>
  <c r="I416" i="35" s="1"/>
  <c r="G415" i="35"/>
  <c r="O415" i="35" s="1"/>
  <c r="G394" i="34"/>
  <c r="H416" i="35" l="1"/>
  <c r="E417" i="35" s="1" a="1"/>
  <c r="E417" i="35" s="1"/>
  <c r="F417" i="35" s="1" a="1"/>
  <c r="F417" i="35" s="1"/>
  <c r="M417" i="35" s="1"/>
  <c r="I417" i="35" s="1"/>
  <c r="M442" i="36"/>
  <c r="I442" i="36" s="1"/>
  <c r="P441" i="36"/>
  <c r="Q441" i="36"/>
  <c r="N441" i="36"/>
  <c r="G416" i="35"/>
  <c r="O416" i="35" s="1"/>
  <c r="N415" i="35"/>
  <c r="P415" i="35"/>
  <c r="Q415" i="35"/>
  <c r="T394" i="34"/>
  <c r="R395" i="34" s="1"/>
  <c r="S395" i="34" s="1"/>
  <c r="I394" i="34"/>
  <c r="H394" i="34"/>
  <c r="F394" i="34"/>
  <c r="G442" i="36" l="1"/>
  <c r="O442" i="36" s="1"/>
  <c r="P442" i="36" s="1"/>
  <c r="H442" i="36"/>
  <c r="E443" i="36" s="1" a="1"/>
  <c r="E443" i="36" s="1"/>
  <c r="F443" i="36" s="1" a="1"/>
  <c r="F443" i="36" s="1"/>
  <c r="P416" i="35"/>
  <c r="N416" i="35"/>
  <c r="Q416" i="35"/>
  <c r="H417" i="35"/>
  <c r="E418" i="35" s="1" a="1"/>
  <c r="E418" i="35" s="1"/>
  <c r="F418" i="35" s="1" a="1"/>
  <c r="F418" i="35" s="1"/>
  <c r="G417" i="35"/>
  <c r="O417" i="35" s="1"/>
  <c r="G395" i="34"/>
  <c r="N442" i="36" l="1"/>
  <c r="Q442" i="36"/>
  <c r="M443" i="36"/>
  <c r="I443" i="36" s="1"/>
  <c r="M418" i="35"/>
  <c r="I418" i="35" s="1"/>
  <c r="Q417" i="35"/>
  <c r="N417" i="35"/>
  <c r="P417" i="35"/>
  <c r="T395" i="34"/>
  <c r="R396" i="34" s="1"/>
  <c r="S396" i="34" s="1"/>
  <c r="I395" i="34"/>
  <c r="H395" i="34"/>
  <c r="F395" i="34"/>
  <c r="H443" i="36" l="1"/>
  <c r="E444" i="36" s="1" a="1"/>
  <c r="E444" i="36" s="1"/>
  <c r="F444" i="36" s="1" a="1"/>
  <c r="F444" i="36" s="1"/>
  <c r="M444" i="36" s="1"/>
  <c r="I444" i="36" s="1"/>
  <c r="G443" i="36"/>
  <c r="O443" i="36" s="1"/>
  <c r="H418" i="35"/>
  <c r="E419" i="35" s="1" a="1"/>
  <c r="E419" i="35" s="1"/>
  <c r="F419" i="35" s="1" a="1"/>
  <c r="F419" i="35" s="1"/>
  <c r="P443" i="36"/>
  <c r="Q443" i="36"/>
  <c r="N443" i="36"/>
  <c r="G418" i="35"/>
  <c r="O418" i="35" s="1"/>
  <c r="G396" i="34"/>
  <c r="M419" i="35" l="1"/>
  <c r="I419" i="35" s="1"/>
  <c r="G444" i="36"/>
  <c r="O444" i="36" s="1"/>
  <c r="Q444" i="36" s="1"/>
  <c r="H444" i="36"/>
  <c r="E445" i="36" s="1" a="1"/>
  <c r="E445" i="36" s="1"/>
  <c r="F445" i="36" s="1" a="1"/>
  <c r="F445" i="36" s="1"/>
  <c r="Q418" i="35"/>
  <c r="N418" i="35"/>
  <c r="P418" i="35"/>
  <c r="I396" i="34"/>
  <c r="H396" i="34"/>
  <c r="F396" i="34"/>
  <c r="T396" i="34"/>
  <c r="R397" i="34" s="1"/>
  <c r="S397" i="34" s="1"/>
  <c r="P444" i="36" l="1"/>
  <c r="N444" i="36"/>
  <c r="G419" i="35"/>
  <c r="O419" i="35" s="1"/>
  <c r="H419" i="35"/>
  <c r="E420" i="35" s="1" a="1"/>
  <c r="E420" i="35" s="1"/>
  <c r="F420" i="35" s="1" a="1"/>
  <c r="F420" i="35" s="1"/>
  <c r="M445" i="36"/>
  <c r="I445" i="36" s="1"/>
  <c r="G397" i="34"/>
  <c r="G445" i="36" l="1"/>
  <c r="O445" i="36" s="1"/>
  <c r="H445" i="36"/>
  <c r="E446" i="36" s="1" a="1"/>
  <c r="E446" i="36" s="1"/>
  <c r="F446" i="36" s="1" a="1"/>
  <c r="F446" i="36" s="1"/>
  <c r="M446" i="36" s="1"/>
  <c r="I446" i="36" s="1"/>
  <c r="N419" i="35"/>
  <c r="P419" i="35"/>
  <c r="Q419" i="35"/>
  <c r="M420" i="35"/>
  <c r="I420" i="35" s="1"/>
  <c r="P445" i="36"/>
  <c r="Q445" i="36"/>
  <c r="N445" i="36"/>
  <c r="F397" i="34"/>
  <c r="I397" i="34"/>
  <c r="H397" i="34"/>
  <c r="T397" i="34"/>
  <c r="R398" i="34" s="1"/>
  <c r="S398" i="34" s="1"/>
  <c r="G420" i="35" l="1"/>
  <c r="O420" i="35" s="1"/>
  <c r="H420" i="35"/>
  <c r="E421" i="35" s="1" a="1"/>
  <c r="E421" i="35" s="1"/>
  <c r="F421" i="35" s="1" a="1"/>
  <c r="F421" i="35" s="1"/>
  <c r="M421" i="35" s="1"/>
  <c r="I421" i="35" s="1"/>
  <c r="H446" i="36"/>
  <c r="E447" i="36" s="1" a="1"/>
  <c r="E447" i="36" s="1"/>
  <c r="F447" i="36" s="1" a="1"/>
  <c r="F447" i="36" s="1"/>
  <c r="G446" i="36"/>
  <c r="O446" i="36" s="1"/>
  <c r="G398" i="34"/>
  <c r="H421" i="35" l="1"/>
  <c r="E422" i="35" s="1" a="1"/>
  <c r="E422" i="35" s="1"/>
  <c r="F422" i="35" s="1" a="1"/>
  <c r="F422" i="35" s="1"/>
  <c r="G421" i="35"/>
  <c r="O421" i="35" s="1"/>
  <c r="P420" i="35"/>
  <c r="Q420" i="35"/>
  <c r="N420" i="35"/>
  <c r="Q446" i="36"/>
  <c r="N446" i="36"/>
  <c r="P446" i="36"/>
  <c r="M447" i="36"/>
  <c r="I447" i="36" s="1"/>
  <c r="Q421" i="35"/>
  <c r="P421" i="35"/>
  <c r="N421" i="35"/>
  <c r="I398" i="34"/>
  <c r="H398" i="34"/>
  <c r="F398" i="34"/>
  <c r="T398" i="34"/>
  <c r="R399" i="34" s="1"/>
  <c r="S399" i="34" s="1"/>
  <c r="M422" i="35" l="1"/>
  <c r="I422" i="35" s="1"/>
  <c r="G447" i="36"/>
  <c r="O447" i="36" s="1"/>
  <c r="P447" i="36" s="1"/>
  <c r="H447" i="36"/>
  <c r="E448" i="36" s="1" a="1"/>
  <c r="E448" i="36" s="1"/>
  <c r="F448" i="36" s="1" a="1"/>
  <c r="F448" i="36" s="1"/>
  <c r="H422" i="35"/>
  <c r="E423" i="35" s="1" a="1"/>
  <c r="E423" i="35" s="1"/>
  <c r="F423" i="35" s="1" a="1"/>
  <c r="F423" i="35" s="1"/>
  <c r="G399" i="34"/>
  <c r="Q447" i="36" l="1"/>
  <c r="N447" i="36"/>
  <c r="G422" i="35"/>
  <c r="O422" i="35" s="1"/>
  <c r="M448" i="36"/>
  <c r="I448" i="36" s="1"/>
  <c r="M423" i="35"/>
  <c r="I423" i="35" s="1"/>
  <c r="H399" i="34"/>
  <c r="F399" i="34"/>
  <c r="I399" i="34"/>
  <c r="T399" i="34"/>
  <c r="R400" i="34" s="1"/>
  <c r="S400" i="34" s="1"/>
  <c r="G448" i="36" l="1"/>
  <c r="O448" i="36" s="1"/>
  <c r="P422" i="35"/>
  <c r="N422" i="35"/>
  <c r="Q422" i="35"/>
  <c r="H448" i="36"/>
  <c r="E449" i="36" s="1" a="1"/>
  <c r="E449" i="36" s="1"/>
  <c r="F449" i="36" s="1" a="1"/>
  <c r="F449" i="36" s="1"/>
  <c r="M449" i="36" s="1"/>
  <c r="I449" i="36" s="1"/>
  <c r="Q448" i="36"/>
  <c r="N448" i="36"/>
  <c r="P448" i="36"/>
  <c r="G400" i="34"/>
  <c r="H449" i="36" l="1"/>
  <c r="E450" i="36" s="1" a="1"/>
  <c r="E450" i="36" s="1"/>
  <c r="F450" i="36" s="1" a="1"/>
  <c r="F450" i="36" s="1"/>
  <c r="M450" i="36" s="1"/>
  <c r="H450" i="36" s="1"/>
  <c r="E451" i="36" s="1" a="1"/>
  <c r="E451" i="36" s="1"/>
  <c r="F451" i="36" s="1" a="1"/>
  <c r="F451" i="36" s="1"/>
  <c r="G449" i="36"/>
  <c r="O449" i="36" s="1"/>
  <c r="Q449" i="36" s="1"/>
  <c r="H423" i="35"/>
  <c r="E424" i="35" s="1" a="1"/>
  <c r="E424" i="35" s="1"/>
  <c r="F424" i="35" s="1" a="1"/>
  <c r="F424" i="35" s="1"/>
  <c r="G423" i="35"/>
  <c r="O423" i="35" s="1"/>
  <c r="T400" i="34"/>
  <c r="R401" i="34" s="1"/>
  <c r="H400" i="34"/>
  <c r="F400" i="34"/>
  <c r="I400" i="34"/>
  <c r="N449" i="36" l="1"/>
  <c r="P449" i="36"/>
  <c r="M451" i="36"/>
  <c r="I451" i="36" s="1"/>
  <c r="G450" i="36"/>
  <c r="O450" i="36" s="1"/>
  <c r="I450" i="36"/>
  <c r="S401" i="34"/>
  <c r="G401" i="34" s="1"/>
  <c r="M424" i="35"/>
  <c r="I424" i="35" s="1"/>
  <c r="Q423" i="35"/>
  <c r="N423" i="35"/>
  <c r="P423" i="35"/>
  <c r="T401" i="34" l="1"/>
  <c r="R402" i="34" s="1"/>
  <c r="S402" i="34" s="1"/>
  <c r="H451" i="36"/>
  <c r="E452" i="36" s="1" a="1"/>
  <c r="E452" i="36" s="1"/>
  <c r="F452" i="36" s="1" a="1"/>
  <c r="F452" i="36" s="1"/>
  <c r="G451" i="36"/>
  <c r="O451" i="36" s="1"/>
  <c r="Q451" i="36" s="1"/>
  <c r="P450" i="36"/>
  <c r="Q450" i="36"/>
  <c r="N450" i="36"/>
  <c r="I401" i="34"/>
  <c r="H401" i="34"/>
  <c r="F401" i="34"/>
  <c r="H424" i="35"/>
  <c r="E425" i="35" s="1" a="1"/>
  <c r="E425" i="35" s="1"/>
  <c r="F425" i="35" s="1" a="1"/>
  <c r="F425" i="35" s="1"/>
  <c r="G402" i="34"/>
  <c r="P451" i="36" l="1"/>
  <c r="N451" i="36"/>
  <c r="M452" i="36"/>
  <c r="I452" i="36" s="1"/>
  <c r="M425" i="35"/>
  <c r="I425" i="35" s="1"/>
  <c r="G424" i="35"/>
  <c r="O424" i="35" s="1"/>
  <c r="T402" i="34"/>
  <c r="R403" i="34" s="1"/>
  <c r="S403" i="34" s="1"/>
  <c r="F402" i="34"/>
  <c r="I402" i="34"/>
  <c r="H402" i="34"/>
  <c r="H452" i="36" l="1"/>
  <c r="E453" i="36" s="1" a="1"/>
  <c r="E453" i="36" s="1"/>
  <c r="F453" i="36" s="1" a="1"/>
  <c r="F453" i="36" s="1"/>
  <c r="M453" i="36" s="1"/>
  <c r="I453" i="36" s="1"/>
  <c r="G452" i="36"/>
  <c r="O452" i="36" s="1"/>
  <c r="Q424" i="35"/>
  <c r="P424" i="35"/>
  <c r="N424" i="35"/>
  <c r="G403" i="34"/>
  <c r="H453" i="36" l="1"/>
  <c r="E454" i="36" s="1" a="1"/>
  <c r="E454" i="36" s="1"/>
  <c r="F454" i="36" s="1" a="1"/>
  <c r="F454" i="36" s="1"/>
  <c r="M454" i="36" s="1"/>
  <c r="I454" i="36" s="1"/>
  <c r="G453" i="36"/>
  <c r="O453" i="36" s="1"/>
  <c r="Q453" i="36" s="1"/>
  <c r="Q452" i="36"/>
  <c r="N452" i="36"/>
  <c r="P452" i="36"/>
  <c r="G425" i="35"/>
  <c r="O425" i="35" s="1"/>
  <c r="H425" i="35"/>
  <c r="E426" i="35" s="1" a="1"/>
  <c r="E426" i="35" s="1"/>
  <c r="F426" i="35" s="1" a="1"/>
  <c r="F426" i="35" s="1"/>
  <c r="I403" i="34"/>
  <c r="F403" i="34"/>
  <c r="H403" i="34"/>
  <c r="T403" i="34"/>
  <c r="R404" i="34" s="1"/>
  <c r="S404" i="34" s="1"/>
  <c r="N453" i="36" l="1"/>
  <c r="P453" i="36"/>
  <c r="H454" i="36"/>
  <c r="E455" i="36" s="1" a="1"/>
  <c r="E455" i="36" s="1"/>
  <c r="F455" i="36" s="1" a="1"/>
  <c r="F455" i="36" s="1"/>
  <c r="M455" i="36" s="1"/>
  <c r="I455" i="36" s="1"/>
  <c r="G454" i="36"/>
  <c r="O454" i="36" s="1"/>
  <c r="N454" i="36" s="1"/>
  <c r="M426" i="35"/>
  <c r="I426" i="35" s="1"/>
  <c r="N425" i="35"/>
  <c r="Q425" i="35"/>
  <c r="P425" i="35"/>
  <c r="G404" i="34"/>
  <c r="P454" i="36" l="1"/>
  <c r="H455" i="36"/>
  <c r="E456" i="36" s="1" a="1"/>
  <c r="E456" i="36" s="1"/>
  <c r="F456" i="36" s="1" a="1"/>
  <c r="F456" i="36" s="1"/>
  <c r="M456" i="36" s="1"/>
  <c r="G456" i="36" s="1"/>
  <c r="O456" i="36" s="1"/>
  <c r="Q456" i="36" s="1"/>
  <c r="G455" i="36"/>
  <c r="O455" i="36" s="1"/>
  <c r="P455" i="36" s="1"/>
  <c r="Q454" i="36"/>
  <c r="G426" i="35"/>
  <c r="O426" i="35" s="1"/>
  <c r="P426" i="35" s="1"/>
  <c r="H426" i="35"/>
  <c r="E427" i="35" s="1" a="1"/>
  <c r="E427" i="35" s="1"/>
  <c r="F427" i="35" s="1" a="1"/>
  <c r="F427" i="35" s="1"/>
  <c r="M427" i="35" s="1"/>
  <c r="I427" i="35" s="1"/>
  <c r="H404" i="34"/>
  <c r="I404" i="34"/>
  <c r="F404" i="34"/>
  <c r="T404" i="34"/>
  <c r="R405" i="34" s="1"/>
  <c r="S405" i="34" s="1"/>
  <c r="Q455" i="36" l="1"/>
  <c r="N455" i="36"/>
  <c r="Q426" i="35"/>
  <c r="N426" i="35"/>
  <c r="I456" i="36"/>
  <c r="H456" i="36"/>
  <c r="E457" i="36" s="1" a="1"/>
  <c r="E457" i="36" s="1"/>
  <c r="F457" i="36" s="1" a="1"/>
  <c r="F457" i="36" s="1"/>
  <c r="N456" i="36"/>
  <c r="P456" i="36"/>
  <c r="G405" i="34"/>
  <c r="M457" i="36" l="1"/>
  <c r="I457" i="36" s="1"/>
  <c r="H427" i="35"/>
  <c r="E428" i="35" s="1" a="1"/>
  <c r="E428" i="35" s="1"/>
  <c r="F428" i="35" s="1" a="1"/>
  <c r="F428" i="35" s="1"/>
  <c r="G427" i="35"/>
  <c r="O427" i="35" s="1"/>
  <c r="H405" i="34"/>
  <c r="F405" i="34"/>
  <c r="I405" i="34"/>
  <c r="T405" i="34"/>
  <c r="R406" i="34" s="1"/>
  <c r="S406" i="34" s="1"/>
  <c r="G457" i="36" l="1"/>
  <c r="O457" i="36" s="1"/>
  <c r="H457" i="36"/>
  <c r="E458" i="36" s="1" a="1"/>
  <c r="E458" i="36" s="1"/>
  <c r="F458" i="36" s="1" a="1"/>
  <c r="F458" i="36" s="1"/>
  <c r="M458" i="36" s="1"/>
  <c r="I458" i="36" s="1"/>
  <c r="P457" i="36"/>
  <c r="Q457" i="36"/>
  <c r="N457" i="36"/>
  <c r="M428" i="35"/>
  <c r="I428" i="35" s="1"/>
  <c r="Q427" i="35"/>
  <c r="P427" i="35"/>
  <c r="N427" i="35"/>
  <c r="G406" i="34"/>
  <c r="G458" i="36" l="1"/>
  <c r="O458" i="36" s="1"/>
  <c r="H458" i="36"/>
  <c r="E459" i="36" s="1" a="1"/>
  <c r="E459" i="36" s="1"/>
  <c r="F459" i="36" s="1" a="1"/>
  <c r="F459" i="36" s="1"/>
  <c r="M459" i="36" s="1"/>
  <c r="I459" i="36" s="1"/>
  <c r="H428" i="35"/>
  <c r="E429" i="35" s="1" a="1"/>
  <c r="E429" i="35" s="1"/>
  <c r="F429" i="35" s="1" a="1"/>
  <c r="F429" i="35" s="1"/>
  <c r="M429" i="35" s="1"/>
  <c r="I429" i="35" s="1"/>
  <c r="P458" i="36"/>
  <c r="Q458" i="36"/>
  <c r="N458" i="36"/>
  <c r="G428" i="35"/>
  <c r="O428" i="35" s="1"/>
  <c r="F406" i="34"/>
  <c r="I406" i="34"/>
  <c r="H406" i="34"/>
  <c r="T406" i="34"/>
  <c r="R407" i="34" s="1"/>
  <c r="S407" i="34" s="1"/>
  <c r="G429" i="35" l="1"/>
  <c r="O429" i="35" s="1"/>
  <c r="P429" i="35" s="1"/>
  <c r="H429" i="35"/>
  <c r="E430" i="35" s="1" a="1"/>
  <c r="E430" i="35" s="1"/>
  <c r="F430" i="35" s="1" a="1"/>
  <c r="F430" i="35" s="1"/>
  <c r="M430" i="35" s="1"/>
  <c r="H430" i="35" s="1"/>
  <c r="E431" i="35" s="1" a="1"/>
  <c r="E431" i="35" s="1"/>
  <c r="F431" i="35" s="1" a="1"/>
  <c r="F431" i="35" s="1"/>
  <c r="G459" i="36"/>
  <c r="O459" i="36" s="1"/>
  <c r="H459" i="36"/>
  <c r="E460" i="36" s="1" a="1"/>
  <c r="E460" i="36" s="1"/>
  <c r="F460" i="36" s="1" a="1"/>
  <c r="F460" i="36" s="1"/>
  <c r="Q428" i="35"/>
  <c r="N428" i="35"/>
  <c r="P428" i="35"/>
  <c r="G407" i="34"/>
  <c r="Q429" i="35" l="1"/>
  <c r="N429" i="35"/>
  <c r="M460" i="36"/>
  <c r="I460" i="36" s="1"/>
  <c r="N459" i="36"/>
  <c r="P459" i="36"/>
  <c r="Q459" i="36"/>
  <c r="M431" i="35"/>
  <c r="I431" i="35" s="1"/>
  <c r="I430" i="35"/>
  <c r="G430" i="35"/>
  <c r="O430" i="35" s="1"/>
  <c r="T407" i="34"/>
  <c r="R408" i="34" s="1"/>
  <c r="H407" i="34"/>
  <c r="F407" i="34"/>
  <c r="I407" i="34"/>
  <c r="H431" i="35" l="1"/>
  <c r="E432" i="35" s="1" a="1"/>
  <c r="E432" i="35" s="1"/>
  <c r="F432" i="35" s="1" a="1"/>
  <c r="F432" i="35" s="1"/>
  <c r="M432" i="35" s="1"/>
  <c r="I432" i="35" s="1"/>
  <c r="H460" i="36"/>
  <c r="E461" i="36" s="1" a="1"/>
  <c r="E461" i="36" s="1"/>
  <c r="F461" i="36" s="1" a="1"/>
  <c r="F461" i="36" s="1"/>
  <c r="M461" i="36" s="1"/>
  <c r="H461" i="36" s="1"/>
  <c r="E462" i="36" s="1" a="1"/>
  <c r="E462" i="36" s="1"/>
  <c r="F462" i="36" s="1" a="1"/>
  <c r="F462" i="36" s="1"/>
  <c r="G431" i="35"/>
  <c r="O431" i="35" s="1"/>
  <c r="G460" i="36"/>
  <c r="O460" i="36" s="1"/>
  <c r="S408" i="34"/>
  <c r="T408" i="34" s="1"/>
  <c r="R409" i="34" s="1"/>
  <c r="S409" i="34" s="1"/>
  <c r="N430" i="35"/>
  <c r="Q430" i="35"/>
  <c r="P430" i="35"/>
  <c r="P431" i="35"/>
  <c r="N431" i="35"/>
  <c r="Q431" i="35"/>
  <c r="I461" i="36" l="1"/>
  <c r="G461" i="36"/>
  <c r="O461" i="36" s="1"/>
  <c r="N461" i="36" s="1"/>
  <c r="N460" i="36"/>
  <c r="Q460" i="36"/>
  <c r="P460" i="36"/>
  <c r="M462" i="36"/>
  <c r="I462" i="36" s="1"/>
  <c r="G408" i="34"/>
  <c r="G409" i="34"/>
  <c r="P461" i="36" l="1"/>
  <c r="Q461" i="36"/>
  <c r="G462" i="36"/>
  <c r="O462" i="36" s="1"/>
  <c r="H462" i="36"/>
  <c r="E463" i="36" s="1" a="1"/>
  <c r="E463" i="36" s="1"/>
  <c r="F463" i="36" s="1" a="1"/>
  <c r="F463" i="36" s="1"/>
  <c r="F408" i="34"/>
  <c r="H408" i="34"/>
  <c r="I408" i="34"/>
  <c r="G432" i="35"/>
  <c r="O432" i="35" s="1"/>
  <c r="H432" i="35"/>
  <c r="E433" i="35" s="1" a="1"/>
  <c r="E433" i="35" s="1"/>
  <c r="F433" i="35" s="1" a="1"/>
  <c r="F433" i="35" s="1"/>
  <c r="I409" i="34"/>
  <c r="H409" i="34"/>
  <c r="F409" i="34"/>
  <c r="T409" i="34"/>
  <c r="R410" i="34" s="1"/>
  <c r="S410" i="34" s="1"/>
  <c r="M463" i="36" l="1"/>
  <c r="I463" i="36" s="1"/>
  <c r="Q462" i="36"/>
  <c r="P462" i="36"/>
  <c r="N462" i="36"/>
  <c r="M433" i="35"/>
  <c r="I433" i="35" s="1"/>
  <c r="Q432" i="35"/>
  <c r="N432" i="35"/>
  <c r="P432" i="35"/>
  <c r="G410" i="34"/>
  <c r="H463" i="36" l="1"/>
  <c r="E464" i="36" s="1" a="1"/>
  <c r="E464" i="36" s="1"/>
  <c r="F464" i="36" s="1" a="1"/>
  <c r="F464" i="36" s="1"/>
  <c r="M464" i="36" s="1"/>
  <c r="I464" i="36" s="1"/>
  <c r="G463" i="36"/>
  <c r="O463" i="36" s="1"/>
  <c r="T410" i="34"/>
  <c r="R411" i="34" s="1"/>
  <c r="S411" i="34" s="1"/>
  <c r="I410" i="34"/>
  <c r="H410" i="34"/>
  <c r="F410" i="34"/>
  <c r="G464" i="36" l="1"/>
  <c r="O464" i="36" s="1"/>
  <c r="N464" i="36" s="1"/>
  <c r="P464" i="36"/>
  <c r="Q464" i="36"/>
  <c r="H464" i="36"/>
  <c r="E465" i="36" s="1" a="1"/>
  <c r="E465" i="36" s="1"/>
  <c r="F465" i="36" s="1" a="1"/>
  <c r="F465" i="36" s="1"/>
  <c r="N463" i="36"/>
  <c r="Q463" i="36"/>
  <c r="P463" i="36"/>
  <c r="H433" i="35"/>
  <c r="E434" i="35" s="1" a="1"/>
  <c r="E434" i="35" s="1"/>
  <c r="F434" i="35" s="1" a="1"/>
  <c r="F434" i="35" s="1"/>
  <c r="G433" i="35"/>
  <c r="O433" i="35" s="1"/>
  <c r="G411" i="34"/>
  <c r="M465" i="36" l="1"/>
  <c r="I465" i="36" s="1"/>
  <c r="H465" i="36"/>
  <c r="E466" i="36" s="1" a="1"/>
  <c r="E466" i="36" s="1"/>
  <c r="F466" i="36" s="1" a="1"/>
  <c r="F466" i="36" s="1"/>
  <c r="M466" i="36" s="1"/>
  <c r="I466" i="36" s="1"/>
  <c r="M434" i="35"/>
  <c r="I434" i="35" s="1"/>
  <c r="Q433" i="35"/>
  <c r="P433" i="35"/>
  <c r="N433" i="35"/>
  <c r="F411" i="34"/>
  <c r="I411" i="34"/>
  <c r="H411" i="34"/>
  <c r="T411" i="34"/>
  <c r="R412" i="34" s="1"/>
  <c r="S412" i="34" s="1"/>
  <c r="G465" i="36" l="1"/>
  <c r="O465" i="36" s="1"/>
  <c r="H466" i="36"/>
  <c r="E467" i="36" s="1" a="1"/>
  <c r="E467" i="36" s="1"/>
  <c r="F467" i="36" s="1" a="1"/>
  <c r="F467" i="36" s="1"/>
  <c r="M467" i="36" s="1"/>
  <c r="N465" i="36"/>
  <c r="P465" i="36"/>
  <c r="Q465" i="36"/>
  <c r="G434" i="35"/>
  <c r="O434" i="35" s="1"/>
  <c r="H434" i="35"/>
  <c r="E435" i="35" s="1" a="1"/>
  <c r="E435" i="35" s="1"/>
  <c r="F435" i="35" s="1" a="1"/>
  <c r="F435" i="35" s="1"/>
  <c r="G466" i="36"/>
  <c r="O466" i="36" s="1"/>
  <c r="G412" i="34"/>
  <c r="I467" i="36" l="1"/>
  <c r="H467" i="36"/>
  <c r="E468" i="36" s="1" a="1"/>
  <c r="E468" i="36" s="1"/>
  <c r="F468" i="36" s="1" a="1"/>
  <c r="F468" i="36" s="1"/>
  <c r="M468" i="36" s="1"/>
  <c r="I468" i="36" s="1"/>
  <c r="G467" i="36"/>
  <c r="O467" i="36" s="1"/>
  <c r="M435" i="35"/>
  <c r="I435" i="35" s="1"/>
  <c r="N466" i="36"/>
  <c r="Q466" i="36"/>
  <c r="P466" i="36"/>
  <c r="Q467" i="36"/>
  <c r="P467" i="36"/>
  <c r="N467" i="36"/>
  <c r="P434" i="35"/>
  <c r="N434" i="35"/>
  <c r="Q434" i="35"/>
  <c r="I412" i="34"/>
  <c r="H412" i="34"/>
  <c r="F412" i="34"/>
  <c r="T412" i="34"/>
  <c r="R413" i="34" s="1"/>
  <c r="S413" i="34" s="1"/>
  <c r="H435" i="35" l="1"/>
  <c r="E436" i="35" s="1" a="1"/>
  <c r="E436" i="35" s="1"/>
  <c r="F436" i="35" s="1" a="1"/>
  <c r="F436" i="35" s="1"/>
  <c r="G468" i="36"/>
  <c r="O468" i="36" s="1"/>
  <c r="G413" i="34"/>
  <c r="M436" i="35" l="1"/>
  <c r="I436" i="35" s="1"/>
  <c r="G436" i="35"/>
  <c r="O436" i="35" s="1"/>
  <c r="G435" i="35"/>
  <c r="O435" i="35" s="1"/>
  <c r="H468" i="36"/>
  <c r="E469" i="36" s="1" a="1"/>
  <c r="E469" i="36" s="1"/>
  <c r="F469" i="36" s="1" a="1"/>
  <c r="F469" i="36" s="1"/>
  <c r="Q468" i="36"/>
  <c r="P468" i="36"/>
  <c r="N468" i="36"/>
  <c r="T413" i="34"/>
  <c r="R414" i="34" s="1"/>
  <c r="S414" i="34" s="1"/>
  <c r="F413" i="34"/>
  <c r="H413" i="34"/>
  <c r="I413" i="34"/>
  <c r="M469" i="36" l="1"/>
  <c r="I469" i="36" s="1"/>
  <c r="N435" i="35"/>
  <c r="Q435" i="35"/>
  <c r="P435" i="35"/>
  <c r="G469" i="36"/>
  <c r="O469" i="36" s="1"/>
  <c r="Q436" i="35"/>
  <c r="P436" i="35"/>
  <c r="N436" i="35"/>
  <c r="H436" i="35"/>
  <c r="E437" i="35" s="1" a="1"/>
  <c r="E437" i="35" s="1"/>
  <c r="F437" i="35" s="1" a="1"/>
  <c r="F437" i="35" s="1"/>
  <c r="G414" i="34"/>
  <c r="M437" i="35" l="1"/>
  <c r="I437" i="35" s="1"/>
  <c r="Q469" i="36"/>
  <c r="P469" i="36"/>
  <c r="N469" i="36"/>
  <c r="H437" i="35"/>
  <c r="E438" i="35" s="1" a="1"/>
  <c r="E438" i="35" s="1"/>
  <c r="F438" i="35" s="1" a="1"/>
  <c r="F438" i="35" s="1"/>
  <c r="G437" i="35"/>
  <c r="O437" i="35" s="1"/>
  <c r="H469" i="36"/>
  <c r="E470" i="36" s="1" a="1"/>
  <c r="E470" i="36" s="1"/>
  <c r="F470" i="36" s="1" a="1"/>
  <c r="F470" i="36" s="1"/>
  <c r="I414" i="34"/>
  <c r="F414" i="34"/>
  <c r="H414" i="34"/>
  <c r="T414" i="34"/>
  <c r="R415" i="34" s="1"/>
  <c r="S415" i="34" s="1"/>
  <c r="M470" i="36" l="1"/>
  <c r="I470" i="36" s="1"/>
  <c r="M438" i="35"/>
  <c r="I438" i="35" s="1"/>
  <c r="P437" i="35"/>
  <c r="N437" i="35"/>
  <c r="Q437" i="35"/>
  <c r="H470" i="36"/>
  <c r="E471" i="36" s="1" a="1"/>
  <c r="E471" i="36" s="1"/>
  <c r="F471" i="36" s="1" a="1"/>
  <c r="F471" i="36" s="1"/>
  <c r="G470" i="36"/>
  <c r="O470" i="36" s="1"/>
  <c r="G438" i="35"/>
  <c r="O438" i="35" s="1"/>
  <c r="G415" i="34"/>
  <c r="M471" i="36" l="1"/>
  <c r="I471" i="36" s="1"/>
  <c r="H438" i="35"/>
  <c r="E439" i="35" s="1" a="1"/>
  <c r="E439" i="35" s="1"/>
  <c r="F439" i="35" s="1" a="1"/>
  <c r="F439" i="35" s="1"/>
  <c r="P470" i="36"/>
  <c r="Q470" i="36"/>
  <c r="N470" i="36"/>
  <c r="H471" i="36"/>
  <c r="E472" i="36" s="1" a="1"/>
  <c r="E472" i="36" s="1"/>
  <c r="F472" i="36" s="1" a="1"/>
  <c r="F472" i="36" s="1"/>
  <c r="G471" i="36"/>
  <c r="O471" i="36" s="1"/>
  <c r="P438" i="35"/>
  <c r="N438" i="35"/>
  <c r="Q438" i="35"/>
  <c r="H415" i="34"/>
  <c r="F415" i="34"/>
  <c r="I415" i="34"/>
  <c r="T415" i="34"/>
  <c r="R416" i="34" s="1"/>
  <c r="S416" i="34" s="1"/>
  <c r="M472" i="36" l="1"/>
  <c r="I472" i="36" s="1"/>
  <c r="M439" i="35"/>
  <c r="I439" i="35" s="1"/>
  <c r="P471" i="36"/>
  <c r="N471" i="36"/>
  <c r="Q471" i="36"/>
  <c r="G472" i="36"/>
  <c r="O472" i="36" s="1"/>
  <c r="H472" i="36"/>
  <c r="E473" i="36" s="1" a="1"/>
  <c r="E473" i="36" s="1"/>
  <c r="F473" i="36" s="1" a="1"/>
  <c r="F473" i="36" s="1"/>
  <c r="G416" i="34"/>
  <c r="M473" i="36" l="1"/>
  <c r="I473" i="36" s="1"/>
  <c r="N472" i="36"/>
  <c r="P472" i="36"/>
  <c r="Q472" i="36"/>
  <c r="G439" i="35"/>
  <c r="O439" i="35" s="1"/>
  <c r="H439" i="35"/>
  <c r="E440" i="35" s="1" a="1"/>
  <c r="E440" i="35" s="1"/>
  <c r="F440" i="35" s="1" a="1"/>
  <c r="F440" i="35" s="1"/>
  <c r="T416" i="34"/>
  <c r="R417" i="34" s="1"/>
  <c r="F416" i="34"/>
  <c r="I416" i="34"/>
  <c r="H416" i="34"/>
  <c r="S417" i="34" l="1"/>
  <c r="G417" i="34" s="1"/>
  <c r="M440" i="35"/>
  <c r="I440" i="35" s="1"/>
  <c r="Q439" i="35"/>
  <c r="N439" i="35"/>
  <c r="P439" i="35"/>
  <c r="T417" i="34"/>
  <c r="R418" i="34" s="1"/>
  <c r="H417" i="34" l="1"/>
  <c r="I417" i="34"/>
  <c r="F417" i="34"/>
  <c r="S418" i="34"/>
  <c r="G418" i="34" s="1"/>
  <c r="G473" i="36"/>
  <c r="O473" i="36" s="1"/>
  <c r="H473" i="36"/>
  <c r="E474" i="36" s="1" a="1"/>
  <c r="E474" i="36" s="1"/>
  <c r="F474" i="36" s="1" a="1"/>
  <c r="F474" i="36" s="1"/>
  <c r="T418" i="34"/>
  <c r="R419" i="34" s="1"/>
  <c r="S419" i="34" s="1"/>
  <c r="I418" i="34" l="1"/>
  <c r="H418" i="34"/>
  <c r="F418" i="34"/>
  <c r="M474" i="36"/>
  <c r="I474" i="36" s="1"/>
  <c r="N473" i="36"/>
  <c r="Q473" i="36"/>
  <c r="P473" i="36"/>
  <c r="H440" i="35"/>
  <c r="E441" i="35" s="1" a="1"/>
  <c r="E441" i="35" s="1"/>
  <c r="F441" i="35" s="1" a="1"/>
  <c r="F441" i="35" s="1"/>
  <c r="G440" i="35"/>
  <c r="O440" i="35" s="1"/>
  <c r="G419" i="34"/>
  <c r="H474" i="36" l="1"/>
  <c r="E475" i="36" s="1" a="1"/>
  <c r="E475" i="36" s="1"/>
  <c r="F475" i="36" s="1" a="1"/>
  <c r="F475" i="36" s="1"/>
  <c r="M441" i="35"/>
  <c r="I441" i="35" s="1"/>
  <c r="G474" i="36"/>
  <c r="O474" i="36" s="1"/>
  <c r="P474" i="36" s="1"/>
  <c r="N440" i="35"/>
  <c r="P440" i="35"/>
  <c r="Q440" i="35"/>
  <c r="I419" i="34"/>
  <c r="F419" i="34"/>
  <c r="H419" i="34"/>
  <c r="T419" i="34"/>
  <c r="R420" i="34" s="1"/>
  <c r="S420" i="34" s="1"/>
  <c r="N474" i="36" l="1"/>
  <c r="Q474" i="36"/>
  <c r="M475" i="36"/>
  <c r="I475" i="36" s="1"/>
  <c r="G441" i="35"/>
  <c r="O441" i="35" s="1"/>
  <c r="H441" i="35"/>
  <c r="E442" i="35" s="1" a="1"/>
  <c r="E442" i="35" s="1"/>
  <c r="F442" i="35" s="1" a="1"/>
  <c r="F442" i="35" s="1"/>
  <c r="G420" i="34"/>
  <c r="G475" i="36" l="1"/>
  <c r="O475" i="36" s="1"/>
  <c r="N475" i="36" s="1"/>
  <c r="H475" i="36"/>
  <c r="E476" i="36" s="1" a="1"/>
  <c r="E476" i="36" s="1"/>
  <c r="F476" i="36" s="1" a="1"/>
  <c r="F476" i="36" s="1"/>
  <c r="M476" i="36" s="1"/>
  <c r="I476" i="36" s="1"/>
  <c r="M442" i="35"/>
  <c r="I442" i="35" s="1"/>
  <c r="N441" i="35"/>
  <c r="P441" i="35"/>
  <c r="Q441" i="35"/>
  <c r="T420" i="34"/>
  <c r="R421" i="34" s="1"/>
  <c r="S421" i="34" s="1"/>
  <c r="I420" i="34"/>
  <c r="H420" i="34"/>
  <c r="F420" i="34"/>
  <c r="G442" i="35" l="1"/>
  <c r="O442" i="35" s="1"/>
  <c r="H442" i="35"/>
  <c r="E443" i="35" s="1" a="1"/>
  <c r="E443" i="35" s="1"/>
  <c r="F443" i="35" s="1" a="1"/>
  <c r="F443" i="35" s="1"/>
  <c r="M443" i="35" s="1"/>
  <c r="I443" i="35" s="1"/>
  <c r="Q475" i="36"/>
  <c r="P475" i="36"/>
  <c r="G476" i="36"/>
  <c r="O476" i="36" s="1"/>
  <c r="H476" i="36"/>
  <c r="E477" i="36" s="1" a="1"/>
  <c r="E477" i="36" s="1"/>
  <c r="F477" i="36" s="1" a="1"/>
  <c r="F477" i="36" s="1"/>
  <c r="M477" i="36" s="1"/>
  <c r="I477" i="36" s="1"/>
  <c r="N442" i="35"/>
  <c r="P442" i="35"/>
  <c r="Q442" i="35"/>
  <c r="G421" i="34"/>
  <c r="H443" i="35" l="1"/>
  <c r="E444" i="35" s="1" a="1"/>
  <c r="E444" i="35" s="1"/>
  <c r="F444" i="35" s="1" a="1"/>
  <c r="F444" i="35" s="1"/>
  <c r="M444" i="35" s="1"/>
  <c r="I444" i="35" s="1"/>
  <c r="H477" i="36"/>
  <c r="E478" i="36" s="1" a="1"/>
  <c r="E478" i="36" s="1"/>
  <c r="F478" i="36" s="1" a="1"/>
  <c r="F478" i="36" s="1"/>
  <c r="M478" i="36" s="1"/>
  <c r="I478" i="36" s="1"/>
  <c r="N476" i="36"/>
  <c r="Q476" i="36"/>
  <c r="P476" i="36"/>
  <c r="G477" i="36"/>
  <c r="O477" i="36" s="1"/>
  <c r="G443" i="35"/>
  <c r="O443" i="35" s="1"/>
  <c r="H421" i="34"/>
  <c r="I421" i="34"/>
  <c r="F421" i="34"/>
  <c r="T421" i="34"/>
  <c r="R422" i="34" s="1"/>
  <c r="S422" i="34" s="1"/>
  <c r="G478" i="36" l="1"/>
  <c r="O478" i="36" s="1"/>
  <c r="H478" i="36"/>
  <c r="E479" i="36" s="1" a="1"/>
  <c r="E479" i="36" s="1"/>
  <c r="F479" i="36" s="1" a="1"/>
  <c r="F479" i="36" s="1"/>
  <c r="G444" i="35"/>
  <c r="O444" i="35" s="1"/>
  <c r="Q444" i="35" s="1"/>
  <c r="H444" i="35"/>
  <c r="E445" i="35" s="1" a="1"/>
  <c r="E445" i="35" s="1"/>
  <c r="F445" i="35" s="1" a="1"/>
  <c r="F445" i="35" s="1"/>
  <c r="P478" i="36"/>
  <c r="N478" i="36"/>
  <c r="Q478" i="36"/>
  <c r="N443" i="35"/>
  <c r="Q443" i="35"/>
  <c r="P443" i="35"/>
  <c r="Q477" i="36"/>
  <c r="N477" i="36"/>
  <c r="P477" i="36"/>
  <c r="N444" i="35"/>
  <c r="G422" i="34"/>
  <c r="M479" i="36" l="1"/>
  <c r="H479" i="36" s="1"/>
  <c r="E480" i="36" s="1" a="1"/>
  <c r="E480" i="36" s="1"/>
  <c r="F480" i="36" s="1" a="1"/>
  <c r="F480" i="36" s="1"/>
  <c r="M480" i="36" s="1"/>
  <c r="I480" i="36" s="1"/>
  <c r="P444" i="35"/>
  <c r="M445" i="35"/>
  <c r="I445" i="35" s="1"/>
  <c r="F422" i="34"/>
  <c r="H422" i="34"/>
  <c r="I422" i="34"/>
  <c r="T422" i="34"/>
  <c r="R423" i="34" s="1"/>
  <c r="S423" i="34" s="1"/>
  <c r="G445" i="35" l="1"/>
  <c r="O445" i="35" s="1"/>
  <c r="I479" i="36"/>
  <c r="G479" i="36"/>
  <c r="O479" i="36" s="1"/>
  <c r="H445" i="35"/>
  <c r="E446" i="35" s="1" a="1"/>
  <c r="E446" i="35" s="1"/>
  <c r="F446" i="35" s="1" a="1"/>
  <c r="F446" i="35" s="1"/>
  <c r="M446" i="35" s="1"/>
  <c r="P445" i="35"/>
  <c r="Q445" i="35"/>
  <c r="N445" i="35"/>
  <c r="G480" i="36"/>
  <c r="O480" i="36" s="1"/>
  <c r="H480" i="36"/>
  <c r="E481" i="36" s="1" a="1"/>
  <c r="E481" i="36" s="1"/>
  <c r="F481" i="36" s="1" a="1"/>
  <c r="F481" i="36" s="1"/>
  <c r="G423" i="34"/>
  <c r="N479" i="36" l="1"/>
  <c r="Q479" i="36"/>
  <c r="P479" i="36"/>
  <c r="I446" i="35"/>
  <c r="H446" i="35"/>
  <c r="E447" i="35" s="1" a="1"/>
  <c r="E447" i="35" s="1"/>
  <c r="F447" i="35" s="1" a="1"/>
  <c r="F447" i="35" s="1"/>
  <c r="M447" i="35" s="1"/>
  <c r="G446" i="35"/>
  <c r="O446" i="35" s="1"/>
  <c r="M481" i="36"/>
  <c r="I481" i="36" s="1"/>
  <c r="P480" i="36"/>
  <c r="N480" i="36"/>
  <c r="Q480" i="36"/>
  <c r="I423" i="34"/>
  <c r="H423" i="34"/>
  <c r="F423" i="34"/>
  <c r="T423" i="34"/>
  <c r="R424" i="34" s="1"/>
  <c r="S424" i="34" s="1"/>
  <c r="G481" i="36" l="1"/>
  <c r="O481" i="36" s="1"/>
  <c r="H481" i="36"/>
  <c r="E482" i="36" s="1" a="1"/>
  <c r="E482" i="36" s="1"/>
  <c r="F482" i="36" s="1" a="1"/>
  <c r="F482" i="36" s="1"/>
  <c r="M482" i="36" s="1"/>
  <c r="I482" i="36" s="1"/>
  <c r="N446" i="35"/>
  <c r="P446" i="35"/>
  <c r="Q446" i="35"/>
  <c r="G447" i="35"/>
  <c r="O447" i="35" s="1"/>
  <c r="N447" i="35" s="1"/>
  <c r="H447" i="35"/>
  <c r="E448" i="35" s="1" a="1"/>
  <c r="E448" i="35" s="1"/>
  <c r="F448" i="35" s="1" a="1"/>
  <c r="F448" i="35" s="1"/>
  <c r="I447" i="35"/>
  <c r="P481" i="36"/>
  <c r="Q481" i="36"/>
  <c r="N481" i="36"/>
  <c r="Q447" i="35"/>
  <c r="P447" i="35"/>
  <c r="G424" i="34"/>
  <c r="M448" i="35" l="1"/>
  <c r="I448" i="35" s="1"/>
  <c r="H482" i="36"/>
  <c r="E483" i="36" s="1" a="1"/>
  <c r="E483" i="36" s="1"/>
  <c r="F483" i="36" s="1" a="1"/>
  <c r="F483" i="36" s="1"/>
  <c r="I424" i="34"/>
  <c r="H424" i="34"/>
  <c r="F424" i="34"/>
  <c r="T424" i="34"/>
  <c r="R425" i="34" s="1"/>
  <c r="S425" i="34" s="1"/>
  <c r="H448" i="35" l="1"/>
  <c r="E449" i="35" s="1" a="1"/>
  <c r="E449" i="35" s="1"/>
  <c r="F449" i="35" s="1" a="1"/>
  <c r="F449" i="35" s="1"/>
  <c r="M449" i="35" s="1"/>
  <c r="M483" i="36"/>
  <c r="I483" i="36" s="1"/>
  <c r="G483" i="36"/>
  <c r="O483" i="36" s="1"/>
  <c r="G448" i="35"/>
  <c r="O448" i="35" s="1"/>
  <c r="G482" i="36"/>
  <c r="O482" i="36" s="1"/>
  <c r="G425" i="34"/>
  <c r="H483" i="36" l="1"/>
  <c r="E484" i="36" s="1" a="1"/>
  <c r="E484" i="36" s="1"/>
  <c r="F484" i="36" s="1" a="1"/>
  <c r="F484" i="36" s="1"/>
  <c r="M484" i="36" s="1"/>
  <c r="I484" i="36" s="1"/>
  <c r="I449" i="35"/>
  <c r="P482" i="36"/>
  <c r="Q482" i="36"/>
  <c r="N482" i="36"/>
  <c r="G449" i="35"/>
  <c r="O449" i="35" s="1"/>
  <c r="H449" i="35"/>
  <c r="E450" i="35" s="1" a="1"/>
  <c r="E450" i="35" s="1"/>
  <c r="F450" i="35" s="1" a="1"/>
  <c r="F450" i="35" s="1"/>
  <c r="N483" i="36"/>
  <c r="P483" i="36"/>
  <c r="Q483" i="36"/>
  <c r="Q448" i="35"/>
  <c r="P448" i="35"/>
  <c r="N448" i="35"/>
  <c r="H425" i="34"/>
  <c r="F425" i="34"/>
  <c r="I425" i="34"/>
  <c r="T425" i="34"/>
  <c r="R426" i="34" s="1"/>
  <c r="S426" i="34" s="1"/>
  <c r="H484" i="36" l="1"/>
  <c r="E485" i="36" s="1" a="1"/>
  <c r="E485" i="36" s="1"/>
  <c r="F485" i="36" s="1" a="1"/>
  <c r="F485" i="36" s="1"/>
  <c r="M485" i="36" s="1"/>
  <c r="I485" i="36" s="1"/>
  <c r="M450" i="35"/>
  <c r="I450" i="35" s="1"/>
  <c r="G484" i="36"/>
  <c r="O484" i="36" s="1"/>
  <c r="N449" i="35"/>
  <c r="Q449" i="35"/>
  <c r="P449" i="35"/>
  <c r="G426" i="34"/>
  <c r="G485" i="36" l="1"/>
  <c r="O485" i="36" s="1"/>
  <c r="H485" i="36"/>
  <c r="E486" i="36" s="1" a="1"/>
  <c r="E486" i="36" s="1"/>
  <c r="F486" i="36" s="1" a="1"/>
  <c r="F486" i="36" s="1"/>
  <c r="Q485" i="36"/>
  <c r="N485" i="36"/>
  <c r="P485" i="36"/>
  <c r="G450" i="35"/>
  <c r="O450" i="35" s="1"/>
  <c r="H450" i="35"/>
  <c r="E451" i="35" s="1" a="1"/>
  <c r="E451" i="35" s="1"/>
  <c r="F451" i="35" s="1" a="1"/>
  <c r="F451" i="35" s="1"/>
  <c r="P484" i="36"/>
  <c r="Q484" i="36"/>
  <c r="N484" i="36"/>
  <c r="T426" i="34"/>
  <c r="R427" i="34" s="1"/>
  <c r="I426" i="34"/>
  <c r="H426" i="34"/>
  <c r="F426" i="34"/>
  <c r="S427" i="34" l="1"/>
  <c r="T427" i="34" s="1"/>
  <c r="R428" i="34" s="1"/>
  <c r="M451" i="35"/>
  <c r="I451" i="35" s="1"/>
  <c r="M486" i="36"/>
  <c r="H486" i="36" s="1"/>
  <c r="E487" i="36" s="1" a="1"/>
  <c r="E487" i="36" s="1"/>
  <c r="F487" i="36" s="1" a="1"/>
  <c r="F487" i="36" s="1"/>
  <c r="Q450" i="35"/>
  <c r="P450" i="35"/>
  <c r="N450" i="35"/>
  <c r="M487" i="36" l="1"/>
  <c r="I487" i="36" s="1"/>
  <c r="S428" i="34"/>
  <c r="T428" i="34" s="1"/>
  <c r="R429" i="34" s="1"/>
  <c r="S429" i="34" s="1"/>
  <c r="H451" i="35"/>
  <c r="E452" i="35" s="1" a="1"/>
  <c r="E452" i="35" s="1"/>
  <c r="F452" i="35" s="1" a="1"/>
  <c r="F452" i="35" s="1"/>
  <c r="G451" i="35"/>
  <c r="O451" i="35" s="1"/>
  <c r="I486" i="36"/>
  <c r="G486" i="36"/>
  <c r="O486" i="36" s="1"/>
  <c r="G427" i="34"/>
  <c r="Q451" i="35"/>
  <c r="P451" i="35"/>
  <c r="N451" i="35"/>
  <c r="H487" i="36"/>
  <c r="E488" i="36" s="1" a="1"/>
  <c r="E488" i="36" s="1"/>
  <c r="F488" i="36" s="1" a="1"/>
  <c r="F488" i="36" s="1"/>
  <c r="P486" i="36" l="1"/>
  <c r="Q486" i="36"/>
  <c r="N486" i="36"/>
  <c r="M452" i="35"/>
  <c r="I452" i="35" s="1"/>
  <c r="I427" i="34"/>
  <c r="F427" i="34"/>
  <c r="H427" i="34"/>
  <c r="M488" i="36"/>
  <c r="G488" i="36" s="1"/>
  <c r="O488" i="36" s="1"/>
  <c r="G428" i="34"/>
  <c r="G487" i="36"/>
  <c r="O487" i="36" s="1"/>
  <c r="G429" i="34"/>
  <c r="H488" i="36" l="1"/>
  <c r="E489" i="36" s="1" a="1"/>
  <c r="E489" i="36" s="1"/>
  <c r="F489" i="36" s="1" a="1"/>
  <c r="F489" i="36" s="1"/>
  <c r="I488" i="36"/>
  <c r="I428" i="34"/>
  <c r="F428" i="34"/>
  <c r="H428" i="34"/>
  <c r="P487" i="36"/>
  <c r="Q487" i="36"/>
  <c r="N487" i="36"/>
  <c r="G452" i="35"/>
  <c r="O452" i="35" s="1"/>
  <c r="H452" i="35"/>
  <c r="E453" i="35" s="1" a="1"/>
  <c r="E453" i="35" s="1"/>
  <c r="F453" i="35" s="1" a="1"/>
  <c r="F453" i="35" s="1"/>
  <c r="P488" i="36"/>
  <c r="N488" i="36"/>
  <c r="Q488" i="36"/>
  <c r="F429" i="34"/>
  <c r="I429" i="34"/>
  <c r="H429" i="34"/>
  <c r="T429" i="34"/>
  <c r="R430" i="34" s="1"/>
  <c r="S430" i="34" s="1"/>
  <c r="M453" i="35" l="1"/>
  <c r="I453" i="35" s="1"/>
  <c r="M489" i="36"/>
  <c r="G489" i="36" s="1"/>
  <c r="O489" i="36" s="1"/>
  <c r="P452" i="35"/>
  <c r="Q452" i="35"/>
  <c r="N452" i="35"/>
  <c r="G430" i="34"/>
  <c r="P489" i="36" l="1"/>
  <c r="Q489" i="36"/>
  <c r="N489" i="36"/>
  <c r="H489" i="36"/>
  <c r="E490" i="36" s="1" a="1"/>
  <c r="E490" i="36" s="1"/>
  <c r="F490" i="36" s="1" a="1"/>
  <c r="F490" i="36" s="1"/>
  <c r="I489" i="36"/>
  <c r="I430" i="34"/>
  <c r="F430" i="34"/>
  <c r="H430" i="34"/>
  <c r="T430" i="34"/>
  <c r="R431" i="34" s="1"/>
  <c r="S431" i="34" s="1"/>
  <c r="M490" i="36" l="1"/>
  <c r="I490" i="36" s="1"/>
  <c r="H453" i="35"/>
  <c r="E454" i="35" s="1" a="1"/>
  <c r="E454" i="35" s="1"/>
  <c r="F454" i="35" s="1" a="1"/>
  <c r="F454" i="35" s="1"/>
  <c r="G453" i="35"/>
  <c r="O453" i="35" s="1"/>
  <c r="G431" i="34"/>
  <c r="M454" i="35" l="1"/>
  <c r="I454" i="35" s="1"/>
  <c r="H490" i="36"/>
  <c r="E491" i="36" s="1" a="1"/>
  <c r="E491" i="36" s="1"/>
  <c r="F491" i="36" s="1" a="1"/>
  <c r="F491" i="36" s="1"/>
  <c r="G490" i="36"/>
  <c r="O490" i="36" s="1"/>
  <c r="P490" i="36" s="1"/>
  <c r="P453" i="35"/>
  <c r="Q453" i="35"/>
  <c r="N453" i="35"/>
  <c r="H431" i="34"/>
  <c r="F431" i="34"/>
  <c r="I431" i="34"/>
  <c r="T431" i="34"/>
  <c r="R432" i="34" s="1"/>
  <c r="S432" i="34" s="1"/>
  <c r="N490" i="36" l="1"/>
  <c r="Q490" i="36"/>
  <c r="M491" i="36"/>
  <c r="H491" i="36" s="1"/>
  <c r="E492" i="36" s="1" a="1"/>
  <c r="E492" i="36" s="1"/>
  <c r="F492" i="36" s="1" a="1"/>
  <c r="F492" i="36" s="1"/>
  <c r="H454" i="35"/>
  <c r="E455" i="35" s="1" a="1"/>
  <c r="E455" i="35" s="1"/>
  <c r="F455" i="35" s="1" a="1"/>
  <c r="F455" i="35" s="1"/>
  <c r="G432" i="34"/>
  <c r="M492" i="36" l="1"/>
  <c r="I492" i="36" s="1"/>
  <c r="M455" i="35"/>
  <c r="I455" i="35" s="1"/>
  <c r="I491" i="36"/>
  <c r="G491" i="36"/>
  <c r="O491" i="36" s="1"/>
  <c r="G492" i="36"/>
  <c r="O492" i="36" s="1"/>
  <c r="G454" i="35"/>
  <c r="O454" i="35" s="1"/>
  <c r="T432" i="34"/>
  <c r="R433" i="34" s="1"/>
  <c r="S433" i="34" s="1"/>
  <c r="F432" i="34"/>
  <c r="H432" i="34"/>
  <c r="I432" i="34"/>
  <c r="N491" i="36" l="1"/>
  <c r="P491" i="36"/>
  <c r="Q491" i="36"/>
  <c r="H492" i="36"/>
  <c r="E493" i="36" s="1" a="1"/>
  <c r="E493" i="36" s="1"/>
  <c r="F493" i="36" s="1" a="1"/>
  <c r="F493" i="36" s="1"/>
  <c r="Q492" i="36"/>
  <c r="P492" i="36"/>
  <c r="N492" i="36"/>
  <c r="N454" i="35"/>
  <c r="P454" i="35"/>
  <c r="Q454" i="35"/>
  <c r="G433" i="34"/>
  <c r="M493" i="36" l="1"/>
  <c r="I493" i="36" s="1"/>
  <c r="H493" i="36"/>
  <c r="E494" i="36" s="1" a="1"/>
  <c r="E494" i="36" s="1"/>
  <c r="F494" i="36" s="1" a="1"/>
  <c r="F494" i="36" s="1"/>
  <c r="G493" i="36"/>
  <c r="O493" i="36" s="1"/>
  <c r="G455" i="35"/>
  <c r="O455" i="35" s="1"/>
  <c r="H455" i="35"/>
  <c r="E456" i="35" s="1" a="1"/>
  <c r="E456" i="35" s="1"/>
  <c r="F456" i="35" s="1" a="1"/>
  <c r="F456" i="35" s="1"/>
  <c r="I433" i="34"/>
  <c r="H433" i="34"/>
  <c r="F433" i="34"/>
  <c r="T433" i="34"/>
  <c r="R434" i="34" s="1"/>
  <c r="S434" i="34" s="1"/>
  <c r="M494" i="36" l="1"/>
  <c r="I494" i="36" s="1"/>
  <c r="M456" i="35"/>
  <c r="I456" i="35" s="1"/>
  <c r="P493" i="36"/>
  <c r="N493" i="36"/>
  <c r="Q493" i="36"/>
  <c r="N455" i="35"/>
  <c r="P455" i="35"/>
  <c r="Q455" i="35"/>
  <c r="G434" i="34"/>
  <c r="G494" i="36" l="1"/>
  <c r="O494" i="36" s="1"/>
  <c r="Q494" i="36" s="1"/>
  <c r="H494" i="36"/>
  <c r="E495" i="36" s="1" a="1"/>
  <c r="E495" i="36" s="1"/>
  <c r="F495" i="36" s="1" a="1"/>
  <c r="F495" i="36" s="1"/>
  <c r="M495" i="36" s="1"/>
  <c r="I495" i="36" s="1"/>
  <c r="H456" i="35"/>
  <c r="E457" i="35" s="1" a="1"/>
  <c r="E457" i="35" s="1"/>
  <c r="F457" i="35" s="1" a="1"/>
  <c r="F457" i="35" s="1"/>
  <c r="H434" i="34"/>
  <c r="F434" i="34"/>
  <c r="I434" i="34"/>
  <c r="T434" i="34"/>
  <c r="R435" i="34" s="1"/>
  <c r="S435" i="34" s="1"/>
  <c r="P494" i="36" l="1"/>
  <c r="N494" i="36"/>
  <c r="G495" i="36"/>
  <c r="O495" i="36" s="1"/>
  <c r="N495" i="36" s="1"/>
  <c r="H495" i="36"/>
  <c r="E496" i="36" s="1" a="1"/>
  <c r="E496" i="36" s="1"/>
  <c r="F496" i="36" s="1" a="1"/>
  <c r="F496" i="36" s="1"/>
  <c r="M457" i="35"/>
  <c r="I457" i="35" s="1"/>
  <c r="G456" i="35"/>
  <c r="O456" i="35" s="1"/>
  <c r="G435" i="34"/>
  <c r="Q495" i="36" l="1"/>
  <c r="P495" i="36"/>
  <c r="G457" i="35"/>
  <c r="O457" i="35" s="1"/>
  <c r="H457" i="35"/>
  <c r="E458" i="35" s="1" a="1"/>
  <c r="E458" i="35" s="1"/>
  <c r="F458" i="35" s="1" a="1"/>
  <c r="F458" i="35" s="1"/>
  <c r="M496" i="36"/>
  <c r="I496" i="36" s="1"/>
  <c r="N456" i="35"/>
  <c r="Q456" i="35"/>
  <c r="P456" i="35"/>
  <c r="Q457" i="35"/>
  <c r="N457" i="35"/>
  <c r="P457" i="35"/>
  <c r="I435" i="34"/>
  <c r="F435" i="34"/>
  <c r="H435" i="34"/>
  <c r="T435" i="34"/>
  <c r="R436" i="34" s="1"/>
  <c r="S436" i="34" s="1"/>
  <c r="H496" i="36" l="1"/>
  <c r="E497" i="36" s="1" a="1"/>
  <c r="E497" i="36" s="1"/>
  <c r="F497" i="36" s="1" a="1"/>
  <c r="F497" i="36" s="1"/>
  <c r="G496" i="36"/>
  <c r="O496" i="36" s="1"/>
  <c r="M458" i="35"/>
  <c r="G458" i="35" s="1"/>
  <c r="O458" i="35" s="1"/>
  <c r="G436" i="34"/>
  <c r="P458" i="35" l="1"/>
  <c r="N458" i="35"/>
  <c r="Q458" i="35"/>
  <c r="H458" i="35"/>
  <c r="E459" i="35" s="1" a="1"/>
  <c r="E459" i="35" s="1"/>
  <c r="F459" i="35" s="1" a="1"/>
  <c r="F459" i="35" s="1"/>
  <c r="I458" i="35"/>
  <c r="Q496" i="36"/>
  <c r="N496" i="36"/>
  <c r="P496" i="36"/>
  <c r="M497" i="36"/>
  <c r="I497" i="36" s="1"/>
  <c r="T436" i="34"/>
  <c r="R437" i="34" s="1"/>
  <c r="S437" i="34" s="1"/>
  <c r="H436" i="34"/>
  <c r="F436" i="34"/>
  <c r="I436" i="34"/>
  <c r="G497" i="36" l="1"/>
  <c r="O497" i="36" s="1"/>
  <c r="H497" i="36"/>
  <c r="E498" i="36" s="1" a="1"/>
  <c r="E498" i="36" s="1"/>
  <c r="F498" i="36" s="1" a="1"/>
  <c r="F498" i="36" s="1"/>
  <c r="M459" i="35"/>
  <c r="I459" i="35" s="1"/>
  <c r="G437" i="34"/>
  <c r="H459" i="35" l="1"/>
  <c r="E460" i="35" s="1" a="1"/>
  <c r="E460" i="35" s="1"/>
  <c r="F460" i="35" s="1" a="1"/>
  <c r="F460" i="35" s="1"/>
  <c r="G459" i="35"/>
  <c r="O459" i="35" s="1"/>
  <c r="M498" i="36"/>
  <c r="I498" i="36" s="1"/>
  <c r="Q497" i="36"/>
  <c r="N497" i="36"/>
  <c r="P497" i="36"/>
  <c r="Q459" i="35"/>
  <c r="P459" i="35"/>
  <c r="N459" i="35"/>
  <c r="H437" i="34"/>
  <c r="I437" i="34"/>
  <c r="F437" i="34"/>
  <c r="T437" i="34"/>
  <c r="R438" i="34" s="1"/>
  <c r="S438" i="34" s="1"/>
  <c r="H498" i="36" l="1"/>
  <c r="E499" i="36" s="1" a="1"/>
  <c r="E499" i="36" s="1"/>
  <c r="F499" i="36" s="1" a="1"/>
  <c r="F499" i="36" s="1"/>
  <c r="M499" i="36" s="1"/>
  <c r="I499" i="36" s="1"/>
  <c r="G498" i="36"/>
  <c r="O498" i="36" s="1"/>
  <c r="Q498" i="36" s="1"/>
  <c r="M460" i="35"/>
  <c r="I460" i="35" s="1"/>
  <c r="G438" i="34"/>
  <c r="N498" i="36" l="1"/>
  <c r="P498" i="36"/>
  <c r="H460" i="35"/>
  <c r="E461" i="35" s="1" a="1"/>
  <c r="E461" i="35" s="1"/>
  <c r="F461" i="35" s="1" a="1"/>
  <c r="F461" i="35" s="1"/>
  <c r="M461" i="35" s="1"/>
  <c r="I461" i="35" s="1"/>
  <c r="G499" i="36"/>
  <c r="O499" i="36" s="1"/>
  <c r="H499" i="36"/>
  <c r="E500" i="36" s="1" a="1"/>
  <c r="E500" i="36" s="1"/>
  <c r="F500" i="36" s="1" a="1"/>
  <c r="F500" i="36" s="1"/>
  <c r="G460" i="35"/>
  <c r="O460" i="35" s="1"/>
  <c r="T438" i="34"/>
  <c r="R439" i="34" s="1"/>
  <c r="S439" i="34" s="1"/>
  <c r="F438" i="34"/>
  <c r="I438" i="34"/>
  <c r="H438" i="34"/>
  <c r="H461" i="35" l="1"/>
  <c r="E462" i="35" s="1" a="1"/>
  <c r="E462" i="35" s="1"/>
  <c r="F462" i="35" s="1" a="1"/>
  <c r="F462" i="35" s="1"/>
  <c r="M462" i="35" s="1"/>
  <c r="M500" i="36"/>
  <c r="I500" i="36" s="1"/>
  <c r="Q499" i="36"/>
  <c r="N499" i="36"/>
  <c r="P499" i="36"/>
  <c r="P460" i="35"/>
  <c r="N460" i="35"/>
  <c r="Q460" i="35"/>
  <c r="G461" i="35"/>
  <c r="O461" i="35" s="1"/>
  <c r="G439" i="34"/>
  <c r="G500" i="36" l="1"/>
  <c r="O500" i="36" s="1"/>
  <c r="H500" i="36"/>
  <c r="E501" i="36" s="1" a="1"/>
  <c r="E501" i="36" s="1"/>
  <c r="F501" i="36" s="1" a="1"/>
  <c r="F501" i="36" s="1"/>
  <c r="M501" i="36" s="1"/>
  <c r="I501" i="36" s="1"/>
  <c r="I462" i="35"/>
  <c r="P500" i="36"/>
  <c r="N500" i="36"/>
  <c r="Q500" i="36"/>
  <c r="N461" i="35"/>
  <c r="Q461" i="35"/>
  <c r="P461" i="35"/>
  <c r="T439" i="34"/>
  <c r="R440" i="34" s="1"/>
  <c r="S440" i="34" s="1"/>
  <c r="I439" i="34"/>
  <c r="H439" i="34"/>
  <c r="F439" i="34"/>
  <c r="H501" i="36" l="1"/>
  <c r="E502" i="36" s="1" a="1"/>
  <c r="E502" i="36" s="1"/>
  <c r="F502" i="36" s="1" a="1"/>
  <c r="F502" i="36" s="1"/>
  <c r="M502" i="36" s="1"/>
  <c r="I502" i="36" s="1"/>
  <c r="G501" i="36"/>
  <c r="O501" i="36" s="1"/>
  <c r="H462" i="35"/>
  <c r="E463" i="35" s="1" a="1"/>
  <c r="E463" i="35" s="1"/>
  <c r="F463" i="35" s="1" a="1"/>
  <c r="F463" i="35" s="1"/>
  <c r="G462" i="35"/>
  <c r="O462" i="35" s="1"/>
  <c r="G440" i="34"/>
  <c r="H502" i="36" l="1"/>
  <c r="E503" i="36" s="1" a="1"/>
  <c r="E503" i="36" s="1"/>
  <c r="F503" i="36" s="1" a="1"/>
  <c r="F503" i="36" s="1"/>
  <c r="M503" i="36" s="1"/>
  <c r="H503" i="36" s="1"/>
  <c r="E504" i="36" s="1" a="1"/>
  <c r="E504" i="36" s="1"/>
  <c r="F504" i="36" s="1" a="1"/>
  <c r="F504" i="36" s="1"/>
  <c r="G502" i="36"/>
  <c r="O502" i="36" s="1"/>
  <c r="Q501" i="36"/>
  <c r="P501" i="36"/>
  <c r="N501" i="36"/>
  <c r="M463" i="35"/>
  <c r="H463" i="35" s="1"/>
  <c r="E464" i="35" s="1" a="1"/>
  <c r="E464" i="35" s="1"/>
  <c r="F464" i="35" s="1" a="1"/>
  <c r="F464" i="35" s="1"/>
  <c r="N502" i="36"/>
  <c r="Q502" i="36"/>
  <c r="P502" i="36"/>
  <c r="Q462" i="35"/>
  <c r="N462" i="35"/>
  <c r="P462" i="35"/>
  <c r="I440" i="34"/>
  <c r="H440" i="34"/>
  <c r="F440" i="34"/>
  <c r="T440" i="34"/>
  <c r="R441" i="34" s="1"/>
  <c r="S441" i="34" s="1"/>
  <c r="M504" i="36" l="1"/>
  <c r="I504" i="36" s="1"/>
  <c r="M464" i="35"/>
  <c r="I464" i="35" s="1"/>
  <c r="G503" i="36"/>
  <c r="O503" i="36" s="1"/>
  <c r="I503" i="36"/>
  <c r="G463" i="35"/>
  <c r="O463" i="35" s="1"/>
  <c r="N463" i="35" s="1"/>
  <c r="I463" i="35"/>
  <c r="H464" i="35"/>
  <c r="E465" i="35" s="1" a="1"/>
  <c r="E465" i="35" s="1"/>
  <c r="F465" i="35" s="1" a="1"/>
  <c r="F465" i="35" s="1"/>
  <c r="G464" i="35"/>
  <c r="O464" i="35" s="1"/>
  <c r="G441" i="34"/>
  <c r="Q463" i="35" l="1"/>
  <c r="P463" i="35"/>
  <c r="M465" i="35"/>
  <c r="I465" i="35" s="1"/>
  <c r="P503" i="36"/>
  <c r="N503" i="36"/>
  <c r="Q503" i="36"/>
  <c r="G504" i="36"/>
  <c r="O504" i="36" s="1"/>
  <c r="H504" i="36"/>
  <c r="E505" i="36" s="1" a="1"/>
  <c r="E505" i="36" s="1"/>
  <c r="F505" i="36" s="1" a="1"/>
  <c r="F505" i="36" s="1"/>
  <c r="P464" i="35"/>
  <c r="Q464" i="35"/>
  <c r="N464" i="35"/>
  <c r="H465" i="35"/>
  <c r="E466" i="35" s="1" a="1"/>
  <c r="E466" i="35" s="1"/>
  <c r="F466" i="35" s="1" a="1"/>
  <c r="F466" i="35" s="1"/>
  <c r="I441" i="34"/>
  <c r="F441" i="34"/>
  <c r="H441" i="34"/>
  <c r="T441" i="34"/>
  <c r="R442" i="34" s="1"/>
  <c r="S442" i="34" s="1"/>
  <c r="M466" i="35" l="1"/>
  <c r="I466" i="35" s="1"/>
  <c r="M505" i="36"/>
  <c r="I505" i="36" s="1"/>
  <c r="P504" i="36"/>
  <c r="N504" i="36"/>
  <c r="Q504" i="36"/>
  <c r="G465" i="35"/>
  <c r="O465" i="35" s="1"/>
  <c r="G442" i="34"/>
  <c r="G505" i="36" l="1"/>
  <c r="O505" i="36" s="1"/>
  <c r="H505" i="36"/>
  <c r="E506" i="36" s="1" a="1"/>
  <c r="E506" i="36" s="1"/>
  <c r="F506" i="36" s="1" a="1"/>
  <c r="F506" i="36" s="1"/>
  <c r="M506" i="36" s="1"/>
  <c r="I506" i="36" s="1"/>
  <c r="N505" i="36"/>
  <c r="P505" i="36"/>
  <c r="Q505" i="36"/>
  <c r="G466" i="35"/>
  <c r="O466" i="35" s="1"/>
  <c r="H466" i="35"/>
  <c r="E467" i="35" s="1" a="1"/>
  <c r="E467" i="35" s="1"/>
  <c r="F467" i="35" s="1" a="1"/>
  <c r="F467" i="35" s="1"/>
  <c r="N465" i="35"/>
  <c r="P465" i="35"/>
  <c r="Q465" i="35"/>
  <c r="T442" i="34"/>
  <c r="R443" i="34" s="1"/>
  <c r="S443" i="34" s="1"/>
  <c r="I442" i="34"/>
  <c r="H442" i="34"/>
  <c r="F442" i="34"/>
  <c r="G506" i="36" l="1"/>
  <c r="O506" i="36" s="1"/>
  <c r="H506" i="36"/>
  <c r="E507" i="36" s="1" a="1"/>
  <c r="E507" i="36" s="1"/>
  <c r="F507" i="36" s="1" a="1"/>
  <c r="F507" i="36" s="1"/>
  <c r="M507" i="36" s="1"/>
  <c r="I507" i="36" s="1"/>
  <c r="M467" i="35"/>
  <c r="I467" i="35" s="1"/>
  <c r="N506" i="36"/>
  <c r="P506" i="36"/>
  <c r="Q506" i="36"/>
  <c r="Q466" i="35"/>
  <c r="N466" i="35"/>
  <c r="P466" i="35"/>
  <c r="G443" i="34"/>
  <c r="G507" i="36" l="1"/>
  <c r="O507" i="36" s="1"/>
  <c r="H507" i="36"/>
  <c r="E508" i="36" s="1" a="1"/>
  <c r="E508" i="36" s="1"/>
  <c r="F508" i="36" s="1" a="1"/>
  <c r="F508" i="36" s="1"/>
  <c r="G467" i="35"/>
  <c r="O467" i="35" s="1"/>
  <c r="H467" i="35"/>
  <c r="E468" i="35" s="1" a="1"/>
  <c r="E468" i="35" s="1"/>
  <c r="F468" i="35" s="1" a="1"/>
  <c r="F468" i="35" s="1"/>
  <c r="F443" i="34"/>
  <c r="H443" i="34"/>
  <c r="I443" i="34"/>
  <c r="T443" i="34"/>
  <c r="R444" i="34" s="1"/>
  <c r="S444" i="34" s="1"/>
  <c r="M468" i="35" l="1"/>
  <c r="I468" i="35"/>
  <c r="M508" i="36"/>
  <c r="I508" i="36" s="1"/>
  <c r="P507" i="36"/>
  <c r="Q507" i="36"/>
  <c r="N507" i="36"/>
  <c r="P467" i="35"/>
  <c r="Q467" i="35"/>
  <c r="N467" i="35"/>
  <c r="G444" i="34"/>
  <c r="G508" i="36" l="1"/>
  <c r="O508" i="36" s="1"/>
  <c r="H508" i="36"/>
  <c r="E509" i="36" s="1" a="1"/>
  <c r="E509" i="36" s="1"/>
  <c r="F509" i="36" s="1" a="1"/>
  <c r="F509" i="36" s="1"/>
  <c r="G468" i="35"/>
  <c r="O468" i="35" s="1"/>
  <c r="F444" i="34"/>
  <c r="I444" i="34"/>
  <c r="H444" i="34"/>
  <c r="T444" i="34"/>
  <c r="R445" i="34" s="1"/>
  <c r="S445" i="34" s="1"/>
  <c r="M509" i="36" l="1"/>
  <c r="I509" i="36" s="1"/>
  <c r="Q508" i="36"/>
  <c r="P508" i="36"/>
  <c r="N508" i="36"/>
  <c r="Q468" i="35"/>
  <c r="P468" i="35"/>
  <c r="N468" i="35"/>
  <c r="H468" i="35"/>
  <c r="E469" i="35" s="1" a="1"/>
  <c r="E469" i="35" s="1"/>
  <c r="F469" i="35" s="1" a="1"/>
  <c r="F469" i="35" s="1"/>
  <c r="G445" i="34"/>
  <c r="G509" i="36" l="1"/>
  <c r="O509" i="36" s="1"/>
  <c r="H509" i="36"/>
  <c r="E510" i="36" s="1" a="1"/>
  <c r="E510" i="36" s="1"/>
  <c r="F510" i="36" s="1" a="1"/>
  <c r="F510" i="36" s="1"/>
  <c r="M510" i="36" s="1"/>
  <c r="I510" i="36" s="1"/>
  <c r="M469" i="35"/>
  <c r="I469" i="35" s="1"/>
  <c r="P509" i="36"/>
  <c r="N509" i="36"/>
  <c r="Q509" i="36"/>
  <c r="T445" i="34"/>
  <c r="R446" i="34" s="1"/>
  <c r="S446" i="34" s="1"/>
  <c r="F445" i="34"/>
  <c r="I445" i="34"/>
  <c r="H445" i="34"/>
  <c r="H510" i="36" l="1"/>
  <c r="E511" i="36" s="1" a="1"/>
  <c r="E511" i="36" s="1"/>
  <c r="F511" i="36" s="1" a="1"/>
  <c r="F511" i="36" s="1"/>
  <c r="G510" i="36"/>
  <c r="O510" i="36" s="1"/>
  <c r="H469" i="35"/>
  <c r="E470" i="35" s="1" a="1"/>
  <c r="E470" i="35" s="1"/>
  <c r="F470" i="35" s="1" a="1"/>
  <c r="F470" i="35" s="1"/>
  <c r="G469" i="35"/>
  <c r="O469" i="35" s="1"/>
  <c r="G446" i="34"/>
  <c r="M470" i="35" l="1"/>
  <c r="I470" i="35" s="1"/>
  <c r="P510" i="36"/>
  <c r="Q510" i="36"/>
  <c r="N510" i="36"/>
  <c r="M511" i="36"/>
  <c r="I511" i="36" s="1"/>
  <c r="G470" i="35"/>
  <c r="O470" i="35" s="1"/>
  <c r="H470" i="35"/>
  <c r="E471" i="35" s="1" a="1"/>
  <c r="E471" i="35" s="1"/>
  <c r="F471" i="35" s="1" a="1"/>
  <c r="F471" i="35" s="1"/>
  <c r="N469" i="35"/>
  <c r="Q469" i="35"/>
  <c r="P469" i="35"/>
  <c r="I446" i="34"/>
  <c r="H446" i="34"/>
  <c r="F446" i="34"/>
  <c r="T446" i="34"/>
  <c r="R447" i="34" s="1"/>
  <c r="S447" i="34" s="1"/>
  <c r="H511" i="36" l="1"/>
  <c r="E512" i="36" s="1" a="1"/>
  <c r="E512" i="36" s="1"/>
  <c r="F512" i="36" s="1" a="1"/>
  <c r="F512" i="36" s="1"/>
  <c r="G511" i="36"/>
  <c r="O511" i="36" s="1"/>
  <c r="M471" i="35"/>
  <c r="H471" i="35" s="1"/>
  <c r="E472" i="35" s="1" a="1"/>
  <c r="E472" i="35" s="1"/>
  <c r="F472" i="35" s="1" a="1"/>
  <c r="F472" i="35" s="1"/>
  <c r="Q470" i="35"/>
  <c r="P470" i="35"/>
  <c r="N470" i="35"/>
  <c r="G447" i="34"/>
  <c r="G471" i="35" l="1"/>
  <c r="O471" i="35" s="1"/>
  <c r="M472" i="35"/>
  <c r="I472" i="35" s="1"/>
  <c r="I471" i="35"/>
  <c r="P511" i="36"/>
  <c r="Q511" i="36"/>
  <c r="N511" i="36"/>
  <c r="M512" i="36"/>
  <c r="I512" i="36" s="1"/>
  <c r="P471" i="35"/>
  <c r="N471" i="35"/>
  <c r="Q471" i="35"/>
  <c r="H447" i="34"/>
  <c r="F447" i="34"/>
  <c r="I447" i="34"/>
  <c r="T447" i="34"/>
  <c r="R448" i="34" s="1"/>
  <c r="S448" i="34" s="1"/>
  <c r="G512" i="36" l="1"/>
  <c r="O512" i="36" s="1"/>
  <c r="H512" i="36"/>
  <c r="E513" i="36" s="1" a="1"/>
  <c r="E513" i="36" s="1"/>
  <c r="F513" i="36" s="1" a="1"/>
  <c r="F513" i="36" s="1"/>
  <c r="M513" i="36" s="1"/>
  <c r="N512" i="36"/>
  <c r="Q512" i="36"/>
  <c r="P512" i="36"/>
  <c r="H472" i="35"/>
  <c r="E473" i="35" s="1" a="1"/>
  <c r="E473" i="35" s="1"/>
  <c r="F473" i="35" s="1" a="1"/>
  <c r="F473" i="35" s="1"/>
  <c r="G448" i="34"/>
  <c r="I513" i="36" l="1"/>
  <c r="G513" i="36"/>
  <c r="O513" i="36" s="1"/>
  <c r="H513" i="36"/>
  <c r="E514" i="36" s="1" a="1"/>
  <c r="E514" i="36" s="1"/>
  <c r="F514" i="36" s="1" a="1"/>
  <c r="F514" i="36" s="1"/>
  <c r="M514" i="36" s="1"/>
  <c r="I514" i="36" s="1"/>
  <c r="M473" i="35"/>
  <c r="I473" i="35" s="1"/>
  <c r="N513" i="36"/>
  <c r="Q513" i="36"/>
  <c r="P513" i="36"/>
  <c r="G472" i="35"/>
  <c r="O472" i="35" s="1"/>
  <c r="T448" i="34"/>
  <c r="R449" i="34" s="1"/>
  <c r="I448" i="34"/>
  <c r="H448" i="34"/>
  <c r="F448" i="34"/>
  <c r="S449" i="34" l="1"/>
  <c r="G449" i="34" s="1"/>
  <c r="H514" i="36"/>
  <c r="E515" i="36" s="1" a="1"/>
  <c r="E515" i="36" s="1"/>
  <c r="F515" i="36" s="1" a="1"/>
  <c r="F515" i="36" s="1"/>
  <c r="G514" i="36"/>
  <c r="O514" i="36" s="1"/>
  <c r="P472" i="35"/>
  <c r="Q472" i="35"/>
  <c r="N472" i="35"/>
  <c r="G473" i="35"/>
  <c r="O473" i="35" s="1"/>
  <c r="T449" i="34"/>
  <c r="R450" i="34" s="1"/>
  <c r="S450" i="34" s="1"/>
  <c r="I449" i="34" l="1"/>
  <c r="F449" i="34"/>
  <c r="H449" i="34"/>
  <c r="M515" i="36"/>
  <c r="I515" i="36" s="1"/>
  <c r="Q514" i="36"/>
  <c r="P514" i="36"/>
  <c r="N514" i="36"/>
  <c r="Q473" i="35"/>
  <c r="P473" i="35"/>
  <c r="N473" i="35"/>
  <c r="H473" i="35"/>
  <c r="E474" i="35" s="1" a="1"/>
  <c r="E474" i="35" s="1"/>
  <c r="F474" i="35" s="1" a="1"/>
  <c r="F474" i="35" s="1"/>
  <c r="G450" i="34"/>
  <c r="M474" i="35" l="1"/>
  <c r="I474" i="35" s="1"/>
  <c r="H515" i="36"/>
  <c r="E516" i="36" s="1" a="1"/>
  <c r="E516" i="36" s="1"/>
  <c r="F516" i="36" s="1" a="1"/>
  <c r="F516" i="36" s="1"/>
  <c r="G515" i="36"/>
  <c r="O515" i="36" s="1"/>
  <c r="F450" i="34"/>
  <c r="I450" i="34"/>
  <c r="H450" i="34"/>
  <c r="T450" i="34"/>
  <c r="R451" i="34" s="1"/>
  <c r="S451" i="34" s="1"/>
  <c r="M516" i="36" l="1"/>
  <c r="I516" i="36" s="1"/>
  <c r="N515" i="36"/>
  <c r="P515" i="36"/>
  <c r="Q515" i="36"/>
  <c r="G451" i="34"/>
  <c r="G516" i="36" l="1"/>
  <c r="O516" i="36" s="1"/>
  <c r="H516" i="36"/>
  <c r="E517" i="36" s="1" a="1"/>
  <c r="E517" i="36" s="1"/>
  <c r="F517" i="36" s="1" a="1"/>
  <c r="F517" i="36" s="1"/>
  <c r="M517" i="36" s="1"/>
  <c r="N516" i="36"/>
  <c r="P516" i="36"/>
  <c r="Q516" i="36"/>
  <c r="H474" i="35"/>
  <c r="E475" i="35" s="1" a="1"/>
  <c r="E475" i="35" s="1"/>
  <c r="F475" i="35" s="1" a="1"/>
  <c r="F475" i="35" s="1"/>
  <c r="G474" i="35"/>
  <c r="O474" i="35" s="1"/>
  <c r="I451" i="34"/>
  <c r="F451" i="34"/>
  <c r="H451" i="34"/>
  <c r="T451" i="34"/>
  <c r="R452" i="34" s="1"/>
  <c r="S452" i="34" s="1"/>
  <c r="H517" i="36" l="1"/>
  <c r="E518" i="36" s="1" a="1"/>
  <c r="E518" i="36" s="1"/>
  <c r="F518" i="36" s="1" a="1"/>
  <c r="F518" i="36" s="1"/>
  <c r="G517" i="36"/>
  <c r="O517" i="36" s="1"/>
  <c r="I517" i="36"/>
  <c r="M475" i="35"/>
  <c r="I475" i="35" s="1"/>
  <c r="N517" i="36"/>
  <c r="P517" i="36"/>
  <c r="Q517" i="36"/>
  <c r="H475" i="35"/>
  <c r="E476" i="35" s="1" a="1"/>
  <c r="E476" i="35" s="1"/>
  <c r="F476" i="35" s="1" a="1"/>
  <c r="F476" i="35" s="1"/>
  <c r="N474" i="35"/>
  <c r="P474" i="35"/>
  <c r="Q474" i="35"/>
  <c r="G452" i="34"/>
  <c r="G475" i="35" l="1"/>
  <c r="O475" i="35" s="1"/>
  <c r="M518" i="36"/>
  <c r="H518" i="36" s="1"/>
  <c r="E519" i="36" s="1" a="1"/>
  <c r="E519" i="36" s="1"/>
  <c r="F519" i="36" s="1" a="1"/>
  <c r="F519" i="36" s="1"/>
  <c r="M476" i="35"/>
  <c r="I476" i="35" s="1"/>
  <c r="Q475" i="35"/>
  <c r="P475" i="35"/>
  <c r="N475" i="35"/>
  <c r="F452" i="34"/>
  <c r="I452" i="34"/>
  <c r="H452" i="34"/>
  <c r="T452" i="34"/>
  <c r="R453" i="34" s="1"/>
  <c r="S453" i="34" s="1"/>
  <c r="M519" i="36" l="1"/>
  <c r="I519" i="36" s="1"/>
  <c r="G518" i="36"/>
  <c r="O518" i="36" s="1"/>
  <c r="I518" i="36"/>
  <c r="G519" i="36"/>
  <c r="O519" i="36" s="1"/>
  <c r="H476" i="35"/>
  <c r="E477" i="35" s="1" a="1"/>
  <c r="E477" i="35" s="1"/>
  <c r="F477" i="35" s="1" a="1"/>
  <c r="F477" i="35" s="1"/>
  <c r="G453" i="34"/>
  <c r="P518" i="36" l="1"/>
  <c r="N518" i="36"/>
  <c r="Q518" i="36"/>
  <c r="H519" i="36"/>
  <c r="E520" i="36" s="1" a="1"/>
  <c r="E520" i="36" s="1"/>
  <c r="F520" i="36" s="1" a="1"/>
  <c r="F520" i="36" s="1"/>
  <c r="N519" i="36"/>
  <c r="Q519" i="36"/>
  <c r="P519" i="36"/>
  <c r="M477" i="35"/>
  <c r="I477" i="35" s="1"/>
  <c r="G476" i="35"/>
  <c r="O476" i="35" s="1"/>
  <c r="H453" i="34"/>
  <c r="I453" i="34"/>
  <c r="F453" i="34"/>
  <c r="T453" i="34"/>
  <c r="R454" i="34" s="1"/>
  <c r="S454" i="34" s="1"/>
  <c r="H477" i="35" l="1"/>
  <c r="E478" i="35" s="1" a="1"/>
  <c r="E478" i="35" s="1"/>
  <c r="F478" i="35" s="1" a="1"/>
  <c r="F478" i="35" s="1"/>
  <c r="M478" i="35" s="1"/>
  <c r="H478" i="35" s="1"/>
  <c r="E479" i="35" s="1" a="1"/>
  <c r="E479" i="35" s="1"/>
  <c r="F479" i="35" s="1" a="1"/>
  <c r="F479" i="35" s="1"/>
  <c r="G477" i="35"/>
  <c r="O477" i="35" s="1"/>
  <c r="M520" i="36"/>
  <c r="I520" i="36" s="1"/>
  <c r="Q476" i="35"/>
  <c r="P476" i="35"/>
  <c r="N476" i="35"/>
  <c r="Q477" i="35"/>
  <c r="P477" i="35"/>
  <c r="N477" i="35"/>
  <c r="G454" i="34"/>
  <c r="H520" i="36" l="1"/>
  <c r="E521" i="36" s="1" a="1"/>
  <c r="E521" i="36" s="1"/>
  <c r="F521" i="36" s="1" a="1"/>
  <c r="F521" i="36" s="1"/>
  <c r="G520" i="36"/>
  <c r="O520" i="36" s="1"/>
  <c r="G478" i="35"/>
  <c r="O478" i="35" s="1"/>
  <c r="Q478" i="35" s="1"/>
  <c r="M479" i="35"/>
  <c r="I479" i="35" s="1"/>
  <c r="I478" i="35"/>
  <c r="F454" i="34"/>
  <c r="H454" i="34"/>
  <c r="I454" i="34"/>
  <c r="T454" i="34"/>
  <c r="R455" i="34" s="1"/>
  <c r="S455" i="34" s="1"/>
  <c r="P478" i="35" l="1"/>
  <c r="N478" i="35"/>
  <c r="G479" i="35"/>
  <c r="O479" i="35" s="1"/>
  <c r="H479" i="35"/>
  <c r="E480" i="35" s="1" a="1"/>
  <c r="E480" i="35" s="1"/>
  <c r="F480" i="35" s="1" a="1"/>
  <c r="F480" i="35" s="1"/>
  <c r="Q520" i="36"/>
  <c r="P520" i="36"/>
  <c r="N520" i="36"/>
  <c r="M521" i="36"/>
  <c r="H521" i="36" s="1"/>
  <c r="E522" i="36" s="1" a="1"/>
  <c r="E522" i="36" s="1"/>
  <c r="F522" i="36" s="1" a="1"/>
  <c r="F522" i="36" s="1"/>
  <c r="P479" i="35"/>
  <c r="N479" i="35"/>
  <c r="Q479" i="35"/>
  <c r="G455" i="34"/>
  <c r="G521" i="36" l="1"/>
  <c r="O521" i="36" s="1"/>
  <c r="I521" i="36"/>
  <c r="M480" i="35"/>
  <c r="H480" i="35" s="1"/>
  <c r="E481" i="35" s="1" a="1"/>
  <c r="E481" i="35" s="1"/>
  <c r="F481" i="35" s="1" a="1"/>
  <c r="F481" i="35" s="1"/>
  <c r="N521" i="36"/>
  <c r="Q521" i="36"/>
  <c r="P521" i="36"/>
  <c r="M522" i="36"/>
  <c r="H522" i="36" s="1"/>
  <c r="E523" i="36" s="1" a="1"/>
  <c r="E523" i="36" s="1"/>
  <c r="F523" i="36" s="1" a="1"/>
  <c r="F523" i="36" s="1"/>
  <c r="F455" i="34"/>
  <c r="I455" i="34"/>
  <c r="H455" i="34"/>
  <c r="T455" i="34"/>
  <c r="R456" i="34" s="1"/>
  <c r="S456" i="34" s="1"/>
  <c r="I480" i="35" l="1"/>
  <c r="G480" i="35"/>
  <c r="O480" i="35" s="1"/>
  <c r="G522" i="36"/>
  <c r="O522" i="36" s="1"/>
  <c r="P522" i="36" s="1"/>
  <c r="I522" i="36"/>
  <c r="M523" i="36"/>
  <c r="G523" i="36" s="1"/>
  <c r="O523" i="36" s="1"/>
  <c r="M481" i="35"/>
  <c r="H481" i="35" s="1"/>
  <c r="E482" i="35" s="1" a="1"/>
  <c r="E482" i="35" s="1"/>
  <c r="F482" i="35" s="1" a="1"/>
  <c r="F482" i="35" s="1"/>
  <c r="Q522" i="36"/>
  <c r="N522" i="36"/>
  <c r="G456" i="34"/>
  <c r="P480" i="35" l="1"/>
  <c r="N480" i="35"/>
  <c r="Q480" i="35"/>
  <c r="I523" i="36"/>
  <c r="H523" i="36"/>
  <c r="E524" i="36" s="1" a="1"/>
  <c r="E524" i="36" s="1"/>
  <c r="F524" i="36" s="1" a="1"/>
  <c r="F524" i="36" s="1"/>
  <c r="M524" i="36" s="1"/>
  <c r="I524" i="36" s="1"/>
  <c r="Q523" i="36"/>
  <c r="N523" i="36"/>
  <c r="P523" i="36"/>
  <c r="G481" i="35"/>
  <c r="O481" i="35" s="1"/>
  <c r="Q481" i="35" s="1"/>
  <c r="I481" i="35"/>
  <c r="M482" i="35"/>
  <c r="I482" i="35" s="1"/>
  <c r="I456" i="34"/>
  <c r="H456" i="34"/>
  <c r="F456" i="34"/>
  <c r="T456" i="34"/>
  <c r="R457" i="34" s="1"/>
  <c r="S457" i="34" s="1"/>
  <c r="N481" i="35" l="1"/>
  <c r="P481" i="35"/>
  <c r="H524" i="36"/>
  <c r="E525" i="36" s="1" a="1"/>
  <c r="E525" i="36" s="1"/>
  <c r="F525" i="36" s="1" a="1"/>
  <c r="F525" i="36" s="1"/>
  <c r="G524" i="36"/>
  <c r="O524" i="36" s="1"/>
  <c r="H482" i="35"/>
  <c r="E483" i="35" s="1" a="1"/>
  <c r="E483" i="35" s="1"/>
  <c r="F483" i="35" s="1" a="1"/>
  <c r="F483" i="35" s="1"/>
  <c r="G457" i="34"/>
  <c r="Q524" i="36" l="1"/>
  <c r="N524" i="36"/>
  <c r="P524" i="36"/>
  <c r="M525" i="36"/>
  <c r="I525" i="36" s="1"/>
  <c r="M483" i="35"/>
  <c r="I483" i="35" s="1"/>
  <c r="G482" i="35"/>
  <c r="O482" i="35" s="1"/>
  <c r="H457" i="34"/>
  <c r="I457" i="34"/>
  <c r="F457" i="34"/>
  <c r="T457" i="34"/>
  <c r="R458" i="34" s="1"/>
  <c r="S458" i="34" s="1"/>
  <c r="G483" i="35" l="1"/>
  <c r="O483" i="35" s="1"/>
  <c r="G525" i="36"/>
  <c r="O525" i="36" s="1"/>
  <c r="H525" i="36"/>
  <c r="E526" i="36" s="1" a="1"/>
  <c r="E526" i="36" s="1"/>
  <c r="F526" i="36" s="1" a="1"/>
  <c r="F526" i="36" s="1"/>
  <c r="N482" i="35"/>
  <c r="Q482" i="35"/>
  <c r="P482" i="35"/>
  <c r="H483" i="35"/>
  <c r="E484" i="35" s="1" a="1"/>
  <c r="E484" i="35" s="1"/>
  <c r="F484" i="35" s="1" a="1"/>
  <c r="F484" i="35" s="1"/>
  <c r="Q483" i="35"/>
  <c r="N483" i="35"/>
  <c r="P483" i="35"/>
  <c r="G458" i="34"/>
  <c r="M526" i="36" l="1"/>
  <c r="I526" i="36" s="1"/>
  <c r="H526" i="36"/>
  <c r="E527" i="36" s="1" a="1"/>
  <c r="E527" i="36" s="1"/>
  <c r="F527" i="36" s="1" a="1"/>
  <c r="F527" i="36" s="1"/>
  <c r="P525" i="36"/>
  <c r="N525" i="36"/>
  <c r="Q525" i="36"/>
  <c r="M484" i="35"/>
  <c r="I484" i="35" s="1"/>
  <c r="T458" i="34"/>
  <c r="R459" i="34" s="1"/>
  <c r="S459" i="34" s="1"/>
  <c r="I458" i="34"/>
  <c r="H458" i="34"/>
  <c r="F458" i="34"/>
  <c r="G526" i="36" l="1"/>
  <c r="O526" i="36" s="1"/>
  <c r="N526" i="36" s="1"/>
  <c r="M527" i="36"/>
  <c r="G527" i="36" s="1"/>
  <c r="O527" i="36" s="1"/>
  <c r="H484" i="35"/>
  <c r="E485" i="35" s="1" a="1"/>
  <c r="E485" i="35" s="1"/>
  <c r="F485" i="35" s="1" a="1"/>
  <c r="F485" i="35" s="1"/>
  <c r="G484" i="35"/>
  <c r="O484" i="35" s="1"/>
  <c r="G459" i="34"/>
  <c r="P526" i="36" l="1"/>
  <c r="H527" i="36"/>
  <c r="E528" i="36" s="1" a="1"/>
  <c r="E528" i="36" s="1"/>
  <c r="F528" i="36" s="1" a="1"/>
  <c r="F528" i="36" s="1"/>
  <c r="M528" i="36" s="1"/>
  <c r="I528" i="36" s="1"/>
  <c r="Q526" i="36"/>
  <c r="I527" i="36"/>
  <c r="P527" i="36"/>
  <c r="Q527" i="36"/>
  <c r="N527" i="36"/>
  <c r="M485" i="35"/>
  <c r="I485" i="35" s="1"/>
  <c r="P484" i="35"/>
  <c r="N484" i="35"/>
  <c r="Q484" i="35"/>
  <c r="I459" i="34"/>
  <c r="H459" i="34"/>
  <c r="F459" i="34"/>
  <c r="T459" i="34"/>
  <c r="R460" i="34" s="1"/>
  <c r="S460" i="34" s="1"/>
  <c r="H528" i="36" l="1"/>
  <c r="E529" i="36" s="1" a="1"/>
  <c r="E529" i="36" s="1"/>
  <c r="F529" i="36" s="1" a="1"/>
  <c r="F529" i="36" s="1"/>
  <c r="M529" i="36" s="1"/>
  <c r="I529" i="36" s="1"/>
  <c r="G528" i="36"/>
  <c r="O528" i="36" s="1"/>
  <c r="G485" i="35"/>
  <c r="O485" i="35" s="1"/>
  <c r="N485" i="35" s="1"/>
  <c r="H485" i="35"/>
  <c r="E486" i="35" s="1" a="1"/>
  <c r="E486" i="35" s="1"/>
  <c r="F486" i="35" s="1" a="1"/>
  <c r="F486" i="35" s="1"/>
  <c r="G460" i="34"/>
  <c r="H529" i="36" l="1"/>
  <c r="E530" i="36" s="1" a="1"/>
  <c r="E530" i="36" s="1"/>
  <c r="F530" i="36" s="1" a="1"/>
  <c r="F530" i="36" s="1"/>
  <c r="M530" i="36" s="1"/>
  <c r="I530" i="36" s="1"/>
  <c r="G529" i="36"/>
  <c r="O529" i="36" s="1"/>
  <c r="N528" i="36"/>
  <c r="P528" i="36"/>
  <c r="Q528" i="36"/>
  <c r="N529" i="36"/>
  <c r="P529" i="36"/>
  <c r="Q529" i="36"/>
  <c r="Q485" i="35"/>
  <c r="P485" i="35"/>
  <c r="M486" i="35"/>
  <c r="I486" i="35" s="1"/>
  <c r="I460" i="34"/>
  <c r="F460" i="34"/>
  <c r="H460" i="34"/>
  <c r="T460" i="34"/>
  <c r="R461" i="34" s="1"/>
  <c r="S461" i="34" s="1"/>
  <c r="G530" i="36" l="1"/>
  <c r="O530" i="36" s="1"/>
  <c r="H530" i="36"/>
  <c r="E531" i="36" s="1" a="1"/>
  <c r="E531" i="36" s="1"/>
  <c r="F531" i="36" s="1" a="1"/>
  <c r="F531" i="36" s="1"/>
  <c r="M531" i="36" s="1"/>
  <c r="I531" i="36" s="1"/>
  <c r="H486" i="35"/>
  <c r="E487" i="35" s="1" a="1"/>
  <c r="E487" i="35" s="1"/>
  <c r="F487" i="35" s="1" a="1"/>
  <c r="F487" i="35" s="1"/>
  <c r="M487" i="35" s="1"/>
  <c r="N530" i="36"/>
  <c r="P530" i="36"/>
  <c r="Q530" i="36"/>
  <c r="G486" i="35"/>
  <c r="O486" i="35" s="1"/>
  <c r="G461" i="34"/>
  <c r="H531" i="36" l="1"/>
  <c r="E532" i="36" s="1" a="1"/>
  <c r="E532" i="36" s="1"/>
  <c r="F532" i="36" s="1" a="1"/>
  <c r="F532" i="36" s="1"/>
  <c r="M532" i="36" s="1"/>
  <c r="G532" i="36" s="1"/>
  <c r="O532" i="36" s="1"/>
  <c r="G487" i="35"/>
  <c r="O487" i="35" s="1"/>
  <c r="H487" i="35"/>
  <c r="E488" i="35" s="1" a="1"/>
  <c r="E488" i="35" s="1"/>
  <c r="F488" i="35" s="1" a="1"/>
  <c r="F488" i="35" s="1"/>
  <c r="M488" i="35" s="1"/>
  <c r="I488" i="35" s="1"/>
  <c r="I487" i="35"/>
  <c r="G531" i="36"/>
  <c r="O531" i="36" s="1"/>
  <c r="N486" i="35"/>
  <c r="Q486" i="35"/>
  <c r="P486" i="35"/>
  <c r="Q487" i="35"/>
  <c r="P487" i="35"/>
  <c r="N487" i="35"/>
  <c r="F461" i="34"/>
  <c r="I461" i="34"/>
  <c r="H461" i="34"/>
  <c r="T461" i="34"/>
  <c r="R462" i="34" s="1"/>
  <c r="S462" i="34" s="1"/>
  <c r="H532" i="36" l="1"/>
  <c r="E533" i="36" s="1" a="1"/>
  <c r="E533" i="36" s="1"/>
  <c r="F533" i="36" s="1" a="1"/>
  <c r="F533" i="36" s="1"/>
  <c r="M533" i="36" s="1"/>
  <c r="I533" i="36" s="1"/>
  <c r="I532" i="36"/>
  <c r="Q531" i="36"/>
  <c r="N531" i="36"/>
  <c r="P531" i="36"/>
  <c r="P532" i="36"/>
  <c r="Q532" i="36"/>
  <c r="N532" i="36"/>
  <c r="H488" i="35"/>
  <c r="E489" i="35" s="1" a="1"/>
  <c r="E489" i="35" s="1"/>
  <c r="F489" i="35" s="1" a="1"/>
  <c r="F489" i="35" s="1"/>
  <c r="G488" i="35"/>
  <c r="O488" i="35" s="1"/>
  <c r="G462" i="34"/>
  <c r="H533" i="36" l="1"/>
  <c r="E534" i="36" s="1" a="1"/>
  <c r="E534" i="36" s="1"/>
  <c r="F534" i="36" s="1" a="1"/>
  <c r="F534" i="36" s="1"/>
  <c r="M534" i="36" s="1"/>
  <c r="I534" i="36" s="1"/>
  <c r="G533" i="36"/>
  <c r="O533" i="36" s="1"/>
  <c r="M489" i="35"/>
  <c r="I489" i="35" s="1"/>
  <c r="H489" i="35"/>
  <c r="E490" i="35" s="1" a="1"/>
  <c r="E490" i="35" s="1"/>
  <c r="F490" i="35" s="1" a="1"/>
  <c r="F490" i="35" s="1"/>
  <c r="Q488" i="35"/>
  <c r="P488" i="35"/>
  <c r="N488" i="35"/>
  <c r="I462" i="34"/>
  <c r="H462" i="34"/>
  <c r="F462" i="34"/>
  <c r="T462" i="34"/>
  <c r="R463" i="34" s="1"/>
  <c r="S463" i="34" s="1"/>
  <c r="G489" i="35" l="1"/>
  <c r="O489" i="35" s="1"/>
  <c r="G534" i="36"/>
  <c r="O534" i="36" s="1"/>
  <c r="N534" i="36" s="1"/>
  <c r="H534" i="36"/>
  <c r="E535" i="36" s="1" a="1"/>
  <c r="E535" i="36" s="1"/>
  <c r="F535" i="36" s="1" a="1"/>
  <c r="F535" i="36" s="1"/>
  <c r="M535" i="36" s="1"/>
  <c r="I535" i="36" s="1"/>
  <c r="Q533" i="36"/>
  <c r="N533" i="36"/>
  <c r="P533" i="36"/>
  <c r="M490" i="35"/>
  <c r="I490" i="35" s="1"/>
  <c r="P489" i="35"/>
  <c r="N489" i="35"/>
  <c r="Q489" i="35"/>
  <c r="G463" i="34"/>
  <c r="P534" i="36" l="1"/>
  <c r="Q534" i="36"/>
  <c r="G535" i="36"/>
  <c r="O535" i="36" s="1"/>
  <c r="Q535" i="36" s="1"/>
  <c r="H535" i="36"/>
  <c r="E536" i="36" s="1" a="1"/>
  <c r="E536" i="36" s="1"/>
  <c r="F536" i="36" s="1" a="1"/>
  <c r="F536" i="36" s="1"/>
  <c r="H463" i="34"/>
  <c r="F463" i="34"/>
  <c r="I463" i="34"/>
  <c r="T463" i="34"/>
  <c r="R464" i="34" s="1"/>
  <c r="S464" i="34" s="1"/>
  <c r="N535" i="36" l="1"/>
  <c r="P535" i="36"/>
  <c r="M536" i="36"/>
  <c r="I536" i="36" s="1"/>
  <c r="H490" i="35"/>
  <c r="E491" i="35" s="1" a="1"/>
  <c r="E491" i="35" s="1"/>
  <c r="F491" i="35" s="1" a="1"/>
  <c r="F491" i="35" s="1"/>
  <c r="G490" i="35"/>
  <c r="O490" i="35" s="1"/>
  <c r="G464" i="34"/>
  <c r="H536" i="36" l="1"/>
  <c r="E537" i="36" s="1" a="1"/>
  <c r="E537" i="36" s="1"/>
  <c r="F537" i="36" s="1" a="1"/>
  <c r="F537" i="36" s="1"/>
  <c r="G536" i="36"/>
  <c r="O536" i="36" s="1"/>
  <c r="Q536" i="36" s="1"/>
  <c r="M491" i="35"/>
  <c r="I491" i="35" s="1"/>
  <c r="Q490" i="35"/>
  <c r="P490" i="35"/>
  <c r="N490" i="35"/>
  <c r="T464" i="34"/>
  <c r="R465" i="34" s="1"/>
  <c r="F464" i="34"/>
  <c r="I464" i="34"/>
  <c r="H464" i="34"/>
  <c r="P536" i="36" l="1"/>
  <c r="N536" i="36"/>
  <c r="M537" i="36"/>
  <c r="H537" i="36" s="1"/>
  <c r="E538" i="36" s="1" a="1"/>
  <c r="E538" i="36" s="1"/>
  <c r="F538" i="36" s="1" a="1"/>
  <c r="F538" i="36" s="1"/>
  <c r="M538" i="36" s="1"/>
  <c r="I538" i="36" s="1"/>
  <c r="S465" i="34"/>
  <c r="G465" i="34" s="1"/>
  <c r="G537" i="36" l="1"/>
  <c r="O537" i="36" s="1"/>
  <c r="I537" i="36"/>
  <c r="H538" i="36"/>
  <c r="E539" i="36" s="1" a="1"/>
  <c r="E539" i="36" s="1"/>
  <c r="F539" i="36" s="1" a="1"/>
  <c r="F539" i="36" s="1"/>
  <c r="T465" i="34"/>
  <c r="R466" i="34" s="1"/>
  <c r="S466" i="34" s="1"/>
  <c r="G538" i="36"/>
  <c r="O538" i="36" s="1"/>
  <c r="Q537" i="36"/>
  <c r="P537" i="36"/>
  <c r="N537" i="36"/>
  <c r="H465" i="34"/>
  <c r="I465" i="34"/>
  <c r="F465" i="34"/>
  <c r="G491" i="35"/>
  <c r="O491" i="35" s="1"/>
  <c r="H491" i="35"/>
  <c r="E492" i="35" s="1" a="1"/>
  <c r="E492" i="35" s="1"/>
  <c r="F492" i="35" s="1" a="1"/>
  <c r="F492" i="35" s="1"/>
  <c r="G466" i="34"/>
  <c r="N538" i="36" l="1"/>
  <c r="P538" i="36"/>
  <c r="Q538" i="36"/>
  <c r="M539" i="36"/>
  <c r="I539" i="36" s="1"/>
  <c r="G539" i="36"/>
  <c r="O539" i="36" s="1"/>
  <c r="H539" i="36"/>
  <c r="E540" i="36" s="1" a="1"/>
  <c r="E540" i="36" s="1"/>
  <c r="F540" i="36" s="1" a="1"/>
  <c r="F540" i="36" s="1"/>
  <c r="M492" i="35"/>
  <c r="I492" i="35" s="1"/>
  <c r="P491" i="35"/>
  <c r="Q491" i="35"/>
  <c r="N491" i="35"/>
  <c r="F466" i="34"/>
  <c r="I466" i="34"/>
  <c r="H466" i="34"/>
  <c r="T466" i="34"/>
  <c r="R467" i="34" s="1"/>
  <c r="S467" i="34" s="1"/>
  <c r="N539" i="36" l="1"/>
  <c r="Q539" i="36"/>
  <c r="P539" i="36"/>
  <c r="M540" i="36"/>
  <c r="G540" i="36" s="1"/>
  <c r="O540" i="36" s="1"/>
  <c r="G467" i="34"/>
  <c r="H540" i="36" l="1"/>
  <c r="E541" i="36" s="1" a="1"/>
  <c r="E541" i="36" s="1"/>
  <c r="F541" i="36" s="1" a="1"/>
  <c r="F541" i="36" s="1"/>
  <c r="I540" i="36"/>
  <c r="Q540" i="36"/>
  <c r="N540" i="36"/>
  <c r="P540" i="36"/>
  <c r="G492" i="35"/>
  <c r="O492" i="35" s="1"/>
  <c r="H492" i="35"/>
  <c r="E493" i="35" s="1" a="1"/>
  <c r="E493" i="35" s="1"/>
  <c r="F493" i="35" s="1" a="1"/>
  <c r="F493" i="35" s="1"/>
  <c r="I467" i="34"/>
  <c r="F467" i="34"/>
  <c r="H467" i="34"/>
  <c r="T467" i="34"/>
  <c r="R468" i="34" s="1"/>
  <c r="S468" i="34" s="1"/>
  <c r="M541" i="36" l="1"/>
  <c r="H541" i="36" s="1"/>
  <c r="E542" i="36" s="1" a="1"/>
  <c r="E542" i="36" s="1"/>
  <c r="F542" i="36" s="1" a="1"/>
  <c r="F542" i="36" s="1"/>
  <c r="M542" i="36" s="1"/>
  <c r="I542" i="36" s="1"/>
  <c r="M493" i="35"/>
  <c r="I493" i="35" s="1"/>
  <c r="N492" i="35"/>
  <c r="P492" i="35"/>
  <c r="Q492" i="35"/>
  <c r="G468" i="34"/>
  <c r="G541" i="36" l="1"/>
  <c r="O541" i="36" s="1"/>
  <c r="I541" i="36"/>
  <c r="H542" i="36"/>
  <c r="E543" i="36" s="1" a="1"/>
  <c r="E543" i="36" s="1"/>
  <c r="F543" i="36" s="1" a="1"/>
  <c r="F543" i="36" s="1"/>
  <c r="G542" i="36"/>
  <c r="O542" i="36" s="1"/>
  <c r="H493" i="35"/>
  <c r="E494" i="35" s="1" a="1"/>
  <c r="E494" i="35" s="1"/>
  <c r="F494" i="35" s="1" a="1"/>
  <c r="F494" i="35" s="1"/>
  <c r="I468" i="34"/>
  <c r="H468" i="34"/>
  <c r="F468" i="34"/>
  <c r="T468" i="34"/>
  <c r="R469" i="34" s="1"/>
  <c r="S469" i="34" s="1"/>
  <c r="N541" i="36" l="1"/>
  <c r="P541" i="36"/>
  <c r="Q541" i="36"/>
  <c r="P542" i="36"/>
  <c r="Q542" i="36"/>
  <c r="N542" i="36"/>
  <c r="M543" i="36"/>
  <c r="I543" i="36" s="1"/>
  <c r="M494" i="35"/>
  <c r="I494" i="35" s="1"/>
  <c r="G493" i="35"/>
  <c r="O493" i="35" s="1"/>
  <c r="G469" i="34"/>
  <c r="H494" i="35" l="1"/>
  <c r="E495" i="35" s="1" a="1"/>
  <c r="E495" i="35" s="1"/>
  <c r="F495" i="35" s="1" a="1"/>
  <c r="F495" i="35" s="1"/>
  <c r="M495" i="35" s="1"/>
  <c r="I495" i="35" s="1"/>
  <c r="G494" i="35"/>
  <c r="O494" i="35" s="1"/>
  <c r="G543" i="36"/>
  <c r="O543" i="36" s="1"/>
  <c r="N543" i="36" s="1"/>
  <c r="H543" i="36"/>
  <c r="E544" i="36" s="1" a="1"/>
  <c r="E544" i="36" s="1"/>
  <c r="F544" i="36" s="1" a="1"/>
  <c r="F544" i="36" s="1"/>
  <c r="M544" i="36" s="1"/>
  <c r="I544" i="36" s="1"/>
  <c r="Q543" i="36"/>
  <c r="P543" i="36"/>
  <c r="P493" i="35"/>
  <c r="N493" i="35"/>
  <c r="Q493" i="35"/>
  <c r="N494" i="35"/>
  <c r="P494" i="35"/>
  <c r="Q494" i="35"/>
  <c r="H469" i="34"/>
  <c r="F469" i="34"/>
  <c r="I469" i="34"/>
  <c r="T469" i="34"/>
  <c r="R470" i="34" s="1"/>
  <c r="S470" i="34" s="1"/>
  <c r="H544" i="36" l="1"/>
  <c r="E545" i="36" s="1" a="1"/>
  <c r="E545" i="36" s="1"/>
  <c r="F545" i="36" s="1" a="1"/>
  <c r="F545" i="36" s="1"/>
  <c r="G544" i="36"/>
  <c r="O544" i="36" s="1"/>
  <c r="G470" i="34"/>
  <c r="P544" i="36" l="1"/>
  <c r="N544" i="36"/>
  <c r="Q544" i="36"/>
  <c r="M545" i="36"/>
  <c r="I545" i="36" s="1"/>
  <c r="H495" i="35"/>
  <c r="E496" i="35" s="1" a="1"/>
  <c r="E496" i="35" s="1"/>
  <c r="F496" i="35" s="1" a="1"/>
  <c r="F496" i="35" s="1"/>
  <c r="G495" i="35"/>
  <c r="O495" i="35" s="1"/>
  <c r="T470" i="34"/>
  <c r="R471" i="34" s="1"/>
  <c r="F470" i="34"/>
  <c r="I470" i="34"/>
  <c r="H470" i="34"/>
  <c r="G545" i="36" l="1"/>
  <c r="O545" i="36" s="1"/>
  <c r="H545" i="36"/>
  <c r="E546" i="36" s="1" a="1"/>
  <c r="E546" i="36" s="1"/>
  <c r="F546" i="36" s="1" a="1"/>
  <c r="F546" i="36" s="1"/>
  <c r="S471" i="34"/>
  <c r="G471" i="34" s="1"/>
  <c r="M496" i="35"/>
  <c r="G496" i="35" s="1"/>
  <c r="O496" i="35" s="1"/>
  <c r="N495" i="35"/>
  <c r="P495" i="35"/>
  <c r="Q495" i="35"/>
  <c r="T471" i="34"/>
  <c r="R472" i="34" s="1"/>
  <c r="M546" i="36" l="1"/>
  <c r="H546" i="36" s="1"/>
  <c r="E547" i="36" s="1" a="1"/>
  <c r="E547" i="36" s="1"/>
  <c r="F547" i="36" s="1" a="1"/>
  <c r="F547" i="36" s="1"/>
  <c r="N545" i="36"/>
  <c r="P545" i="36"/>
  <c r="Q545" i="36"/>
  <c r="I471" i="34"/>
  <c r="H471" i="34"/>
  <c r="F471" i="34"/>
  <c r="I496" i="35"/>
  <c r="S472" i="34"/>
  <c r="G472" i="34" s="1"/>
  <c r="Q496" i="35"/>
  <c r="N496" i="35"/>
  <c r="P496" i="35"/>
  <c r="H496" i="35"/>
  <c r="E497" i="35" s="1" a="1"/>
  <c r="E497" i="35" s="1"/>
  <c r="F497" i="35" s="1" a="1"/>
  <c r="F497" i="35" s="1"/>
  <c r="I546" i="36" l="1"/>
  <c r="G546" i="36"/>
  <c r="O546" i="36" s="1"/>
  <c r="Q546" i="36" s="1"/>
  <c r="M547" i="36"/>
  <c r="I547" i="36" s="1"/>
  <c r="I472" i="34"/>
  <c r="F472" i="34"/>
  <c r="H472" i="34"/>
  <c r="T472" i="34"/>
  <c r="R473" i="34" s="1"/>
  <c r="S473" i="34" s="1"/>
  <c r="G473" i="34" s="1"/>
  <c r="M497" i="35"/>
  <c r="I497" i="35" s="1"/>
  <c r="N546" i="36" l="1"/>
  <c r="P546" i="36"/>
  <c r="G547" i="36"/>
  <c r="O547" i="36" s="1"/>
  <c r="Q547" i="36" s="1"/>
  <c r="H547" i="36"/>
  <c r="E548" i="36" s="1" a="1"/>
  <c r="E548" i="36" s="1"/>
  <c r="F548" i="36" s="1" a="1"/>
  <c r="F548" i="36" s="1"/>
  <c r="M548" i="36" s="1"/>
  <c r="I548" i="36" s="1"/>
  <c r="I473" i="34"/>
  <c r="H473" i="34"/>
  <c r="F473" i="34"/>
  <c r="T473" i="34"/>
  <c r="R474" i="34" s="1"/>
  <c r="S474" i="34" s="1"/>
  <c r="N547" i="36" l="1"/>
  <c r="P547" i="36"/>
  <c r="H548" i="36"/>
  <c r="E549" i="36" s="1" a="1"/>
  <c r="E549" i="36" s="1"/>
  <c r="F549" i="36" s="1" a="1"/>
  <c r="F549" i="36" s="1"/>
  <c r="M549" i="36" s="1"/>
  <c r="G549" i="36" s="1"/>
  <c r="O549" i="36" s="1"/>
  <c r="G548" i="36"/>
  <c r="O548" i="36" s="1"/>
  <c r="G497" i="35"/>
  <c r="O497" i="35" s="1"/>
  <c r="H497" i="35"/>
  <c r="E498" i="35" s="1" a="1"/>
  <c r="E498" i="35" s="1"/>
  <c r="F498" i="35" s="1" a="1"/>
  <c r="F498" i="35" s="1"/>
  <c r="G474" i="34"/>
  <c r="Q549" i="36" l="1"/>
  <c r="P549" i="36"/>
  <c r="N549" i="36"/>
  <c r="N548" i="36"/>
  <c r="Q548" i="36"/>
  <c r="P548" i="36"/>
  <c r="H549" i="36"/>
  <c r="E550" i="36" s="1" a="1"/>
  <c r="E550" i="36" s="1"/>
  <c r="F550" i="36" s="1" a="1"/>
  <c r="F550" i="36" s="1"/>
  <c r="I549" i="36"/>
  <c r="M498" i="35"/>
  <c r="I498" i="35" s="1"/>
  <c r="Q497" i="35"/>
  <c r="P497" i="35"/>
  <c r="N497" i="35"/>
  <c r="T474" i="34"/>
  <c r="R475" i="34" s="1"/>
  <c r="S475" i="34" s="1"/>
  <c r="I474" i="34"/>
  <c r="H474" i="34"/>
  <c r="F474" i="34"/>
  <c r="M550" i="36" l="1"/>
  <c r="I550" i="36" s="1"/>
  <c r="G498" i="35"/>
  <c r="O498" i="35" s="1"/>
  <c r="N498" i="35" s="1"/>
  <c r="H498" i="35"/>
  <c r="E499" i="35" s="1" a="1"/>
  <c r="E499" i="35" s="1"/>
  <c r="F499" i="35" s="1" a="1"/>
  <c r="F499" i="35" s="1"/>
  <c r="M499" i="35" s="1"/>
  <c r="I499" i="35" s="1"/>
  <c r="G475" i="34"/>
  <c r="G550" i="36" l="1"/>
  <c r="O550" i="36" s="1"/>
  <c r="Q498" i="35"/>
  <c r="P498" i="35"/>
  <c r="G499" i="35"/>
  <c r="O499" i="35" s="1"/>
  <c r="H499" i="35"/>
  <c r="E500" i="35" s="1" a="1"/>
  <c r="E500" i="35" s="1"/>
  <c r="F500" i="35" s="1" a="1"/>
  <c r="F500" i="35" s="1"/>
  <c r="P550" i="36"/>
  <c r="N550" i="36"/>
  <c r="Q550" i="36"/>
  <c r="H550" i="36"/>
  <c r="E551" i="36" s="1" a="1"/>
  <c r="E551" i="36" s="1"/>
  <c r="F551" i="36" s="1" a="1"/>
  <c r="F551" i="36" s="1"/>
  <c r="Q499" i="35"/>
  <c r="N499" i="35"/>
  <c r="P499" i="35"/>
  <c r="H475" i="34"/>
  <c r="F475" i="34"/>
  <c r="I475" i="34"/>
  <c r="T475" i="34"/>
  <c r="R476" i="34" s="1"/>
  <c r="S476" i="34" s="1"/>
  <c r="M500" i="35" l="1"/>
  <c r="I500" i="35" s="1"/>
  <c r="M551" i="36"/>
  <c r="I551" i="36" s="1"/>
  <c r="G476" i="34"/>
  <c r="G551" i="36" l="1"/>
  <c r="O551" i="36" s="1"/>
  <c r="H551" i="36"/>
  <c r="E552" i="36" s="1" a="1"/>
  <c r="E552" i="36" s="1"/>
  <c r="F552" i="36" s="1" a="1"/>
  <c r="F552" i="36" s="1"/>
  <c r="H500" i="35"/>
  <c r="E501" i="35" s="1" a="1"/>
  <c r="E501" i="35" s="1"/>
  <c r="F501" i="35" s="1" a="1"/>
  <c r="F501" i="35" s="1"/>
  <c r="G500" i="35"/>
  <c r="O500" i="35" s="1"/>
  <c r="P500" i="35" s="1"/>
  <c r="H476" i="34"/>
  <c r="I476" i="34"/>
  <c r="F476" i="34"/>
  <c r="T476" i="34"/>
  <c r="R477" i="34" s="1"/>
  <c r="S477" i="34" s="1"/>
  <c r="Q500" i="35" l="1"/>
  <c r="N500" i="35"/>
  <c r="M501" i="35"/>
  <c r="I501" i="35" s="1"/>
  <c r="M552" i="36"/>
  <c r="I552" i="36" s="1"/>
  <c r="N551" i="36"/>
  <c r="P551" i="36"/>
  <c r="Q551" i="36"/>
  <c r="G477" i="34"/>
  <c r="G501" i="35" l="1"/>
  <c r="O501" i="35" s="1"/>
  <c r="H501" i="35"/>
  <c r="E502" i="35" s="1" a="1"/>
  <c r="E502" i="35" s="1"/>
  <c r="F502" i="35" s="1" a="1"/>
  <c r="F502" i="35" s="1"/>
  <c r="M502" i="35" s="1"/>
  <c r="H502" i="35" s="1"/>
  <c r="E503" i="35" s="1" a="1"/>
  <c r="E503" i="35" s="1"/>
  <c r="F503" i="35" s="1" a="1"/>
  <c r="F503" i="35" s="1"/>
  <c r="G552" i="36"/>
  <c r="O552" i="36" s="1"/>
  <c r="H552" i="36"/>
  <c r="E553" i="36" s="1" a="1"/>
  <c r="E553" i="36" s="1"/>
  <c r="F553" i="36" s="1" a="1"/>
  <c r="F553" i="36" s="1"/>
  <c r="Q501" i="35"/>
  <c r="N501" i="35"/>
  <c r="P501" i="35"/>
  <c r="F477" i="34"/>
  <c r="I477" i="34"/>
  <c r="H477" i="34"/>
  <c r="T477" i="34"/>
  <c r="R478" i="34" s="1"/>
  <c r="S478" i="34" s="1"/>
  <c r="G502" i="35" l="1"/>
  <c r="O502" i="35" s="1"/>
  <c r="I502" i="35"/>
  <c r="M503" i="35"/>
  <c r="H503" i="35" s="1"/>
  <c r="E504" i="35" s="1" a="1"/>
  <c r="E504" i="35" s="1"/>
  <c r="F504" i="35" s="1" a="1"/>
  <c r="F504" i="35" s="1"/>
  <c r="Q502" i="35"/>
  <c r="N502" i="35"/>
  <c r="P502" i="35"/>
  <c r="M553" i="36"/>
  <c r="I553" i="36" s="1"/>
  <c r="Q552" i="36"/>
  <c r="P552" i="36"/>
  <c r="N552" i="36"/>
  <c r="G478" i="34"/>
  <c r="H553" i="36" l="1"/>
  <c r="E554" i="36" s="1" a="1"/>
  <c r="E554" i="36" s="1"/>
  <c r="F554" i="36" s="1" a="1"/>
  <c r="F554" i="36" s="1"/>
  <c r="M554" i="36" s="1"/>
  <c r="H554" i="36" s="1"/>
  <c r="E555" i="36" s="1" a="1"/>
  <c r="E555" i="36" s="1"/>
  <c r="F555" i="36" s="1" a="1"/>
  <c r="F555" i="36" s="1"/>
  <c r="G553" i="36"/>
  <c r="O553" i="36" s="1"/>
  <c r="G503" i="35"/>
  <c r="O503" i="35" s="1"/>
  <c r="I503" i="35"/>
  <c r="M504" i="35"/>
  <c r="H504" i="35" s="1"/>
  <c r="E505" i="35" s="1" a="1"/>
  <c r="E505" i="35" s="1"/>
  <c r="F505" i="35" s="1" a="1"/>
  <c r="F505" i="35" s="1"/>
  <c r="M505" i="35" s="1"/>
  <c r="I505" i="35" s="1"/>
  <c r="P553" i="36"/>
  <c r="Q553" i="36"/>
  <c r="N553" i="36"/>
  <c r="I478" i="34"/>
  <c r="H478" i="34"/>
  <c r="F478" i="34"/>
  <c r="T478" i="34"/>
  <c r="R479" i="34" s="1"/>
  <c r="S479" i="34" s="1"/>
  <c r="I554" i="36" l="1"/>
  <c r="G554" i="36"/>
  <c r="O554" i="36" s="1"/>
  <c r="I504" i="35"/>
  <c r="N503" i="35"/>
  <c r="Q503" i="35"/>
  <c r="P503" i="35"/>
  <c r="M555" i="36"/>
  <c r="I555" i="36" s="1"/>
  <c r="P554" i="36"/>
  <c r="Q554" i="36"/>
  <c r="N554" i="36"/>
  <c r="G504" i="35"/>
  <c r="O504" i="35" s="1"/>
  <c r="G505" i="35"/>
  <c r="O505" i="35" s="1"/>
  <c r="H505" i="35"/>
  <c r="E506" i="35" s="1" a="1"/>
  <c r="E506" i="35" s="1"/>
  <c r="F506" i="35" s="1" a="1"/>
  <c r="F506" i="35" s="1"/>
  <c r="G479" i="34"/>
  <c r="G555" i="36" l="1"/>
  <c r="O555" i="36" s="1"/>
  <c r="Q504" i="35"/>
  <c r="N504" i="35"/>
  <c r="P504" i="35"/>
  <c r="H555" i="36"/>
  <c r="E556" i="36" s="1" a="1"/>
  <c r="E556" i="36" s="1"/>
  <c r="F556" i="36" s="1" a="1"/>
  <c r="F556" i="36" s="1"/>
  <c r="M506" i="35"/>
  <c r="I506" i="35" s="1"/>
  <c r="Q505" i="35"/>
  <c r="N505" i="35"/>
  <c r="P505" i="35"/>
  <c r="H479" i="34"/>
  <c r="F479" i="34"/>
  <c r="I479" i="34"/>
  <c r="T479" i="34"/>
  <c r="R480" i="34" s="1"/>
  <c r="S480" i="34" s="1"/>
  <c r="M556" i="36" l="1"/>
  <c r="I556" i="36" s="1"/>
  <c r="Q555" i="36"/>
  <c r="P555" i="36"/>
  <c r="N555" i="36"/>
  <c r="G506" i="35"/>
  <c r="O506" i="35" s="1"/>
  <c r="H506" i="35"/>
  <c r="E507" i="35" s="1" a="1"/>
  <c r="E507" i="35" s="1"/>
  <c r="F507" i="35" s="1" a="1"/>
  <c r="F507" i="35" s="1"/>
  <c r="G480" i="34"/>
  <c r="G556" i="36" l="1"/>
  <c r="O556" i="36" s="1"/>
  <c r="N556" i="36" s="1"/>
  <c r="H556" i="36"/>
  <c r="E557" i="36" s="1" a="1"/>
  <c r="E557" i="36" s="1"/>
  <c r="F557" i="36" s="1" a="1"/>
  <c r="F557" i="36" s="1"/>
  <c r="M507" i="35"/>
  <c r="I507" i="35" s="1"/>
  <c r="P506" i="35"/>
  <c r="N506" i="35"/>
  <c r="Q506" i="35"/>
  <c r="T480" i="34"/>
  <c r="R481" i="34" s="1"/>
  <c r="S481" i="34" s="1"/>
  <c r="I480" i="34"/>
  <c r="H480" i="34"/>
  <c r="F480" i="34"/>
  <c r="Q556" i="36" l="1"/>
  <c r="P556" i="36"/>
  <c r="G507" i="35"/>
  <c r="O507" i="35" s="1"/>
  <c r="P507" i="35" s="1"/>
  <c r="H507" i="35"/>
  <c r="E508" i="35" s="1" a="1"/>
  <c r="E508" i="35" s="1"/>
  <c r="F508" i="35" s="1" a="1"/>
  <c r="F508" i="35" s="1"/>
  <c r="M508" i="35" s="1"/>
  <c r="H508" i="35" s="1"/>
  <c r="E509" i="35" s="1" a="1"/>
  <c r="E509" i="35" s="1"/>
  <c r="F509" i="35" s="1" a="1"/>
  <c r="F509" i="35" s="1"/>
  <c r="M557" i="36"/>
  <c r="I557" i="36" s="1"/>
  <c r="Q507" i="35"/>
  <c r="G481" i="34"/>
  <c r="N507" i="35" l="1"/>
  <c r="I508" i="35"/>
  <c r="G557" i="36"/>
  <c r="O557" i="36" s="1"/>
  <c r="N557" i="36" s="1"/>
  <c r="H557" i="36"/>
  <c r="E558" i="36" s="1" a="1"/>
  <c r="E558" i="36" s="1"/>
  <c r="F558" i="36" s="1" a="1"/>
  <c r="F558" i="36" s="1"/>
  <c r="G508" i="35"/>
  <c r="O508" i="35" s="1"/>
  <c r="Q508" i="35" s="1"/>
  <c r="M509" i="35"/>
  <c r="I509" i="35" s="1"/>
  <c r="I481" i="34"/>
  <c r="H481" i="34"/>
  <c r="F481" i="34"/>
  <c r="T481" i="34"/>
  <c r="R482" i="34" s="1"/>
  <c r="S482" i="34" s="1"/>
  <c r="Q557" i="36" l="1"/>
  <c r="P508" i="35"/>
  <c r="P557" i="36"/>
  <c r="N508" i="35"/>
  <c r="H509" i="35"/>
  <c r="E510" i="35" s="1" a="1"/>
  <c r="E510" i="35" s="1"/>
  <c r="F510" i="35" s="1" a="1"/>
  <c r="F510" i="35" s="1"/>
  <c r="M510" i="35" s="1"/>
  <c r="I510" i="35" s="1"/>
  <c r="M558" i="36"/>
  <c r="I558" i="36" s="1"/>
  <c r="G509" i="35"/>
  <c r="O509" i="35" s="1"/>
  <c r="G482" i="34"/>
  <c r="G558" i="36" l="1"/>
  <c r="O558" i="36" s="1"/>
  <c r="H558" i="36"/>
  <c r="E559" i="36" s="1" a="1"/>
  <c r="E559" i="36" s="1"/>
  <c r="F559" i="36" s="1" a="1"/>
  <c r="F559" i="36" s="1"/>
  <c r="M559" i="36" s="1"/>
  <c r="G559" i="36" s="1"/>
  <c r="O559" i="36" s="1"/>
  <c r="N559" i="36" s="1"/>
  <c r="N558" i="36"/>
  <c r="Q558" i="36"/>
  <c r="P558" i="36"/>
  <c r="N509" i="35"/>
  <c r="Q509" i="35"/>
  <c r="P509" i="35"/>
  <c r="G510" i="35"/>
  <c r="O510" i="35" s="1"/>
  <c r="F482" i="34"/>
  <c r="I482" i="34"/>
  <c r="H482" i="34"/>
  <c r="T482" i="34"/>
  <c r="R483" i="34" s="1"/>
  <c r="S483" i="34" s="1"/>
  <c r="I559" i="36" l="1"/>
  <c r="H559" i="36"/>
  <c r="E560" i="36" s="1" a="1"/>
  <c r="E560" i="36" s="1"/>
  <c r="F560" i="36" s="1" a="1"/>
  <c r="F560" i="36" s="1"/>
  <c r="P559" i="36"/>
  <c r="Q559" i="36"/>
  <c r="Q510" i="35"/>
  <c r="P510" i="35"/>
  <c r="N510" i="35"/>
  <c r="H510" i="35"/>
  <c r="E511" i="35" s="1" a="1"/>
  <c r="E511" i="35" s="1"/>
  <c r="F511" i="35" s="1" a="1"/>
  <c r="F511" i="35" s="1"/>
  <c r="G483" i="34"/>
  <c r="M560" i="36" l="1"/>
  <c r="G560" i="36" s="1"/>
  <c r="O560" i="36" s="1"/>
  <c r="N560" i="36" s="1"/>
  <c r="M511" i="35"/>
  <c r="I511" i="35" s="1"/>
  <c r="I483" i="34"/>
  <c r="F483" i="34"/>
  <c r="H483" i="34"/>
  <c r="T483" i="34"/>
  <c r="R484" i="34" s="1"/>
  <c r="S484" i="34" s="1"/>
  <c r="H511" i="35" l="1"/>
  <c r="E512" i="35" s="1" a="1"/>
  <c r="E512" i="35" s="1"/>
  <c r="F512" i="35" s="1" a="1"/>
  <c r="F512" i="35" s="1"/>
  <c r="M512" i="35" s="1"/>
  <c r="I512" i="35" s="1"/>
  <c r="G511" i="35"/>
  <c r="O511" i="35" s="1"/>
  <c r="Q511" i="35" s="1"/>
  <c r="Q560" i="36"/>
  <c r="P560" i="36"/>
  <c r="H560" i="36"/>
  <c r="E561" i="36" s="1" a="1"/>
  <c r="E561" i="36" s="1"/>
  <c r="F561" i="36" s="1" a="1"/>
  <c r="F561" i="36" s="1"/>
  <c r="M561" i="36" s="1"/>
  <c r="I561" i="36" s="1"/>
  <c r="I560" i="36"/>
  <c r="P511" i="35"/>
  <c r="G484" i="34"/>
  <c r="N511" i="35" l="1"/>
  <c r="G561" i="36"/>
  <c r="O561" i="36" s="1"/>
  <c r="N561" i="36" s="1"/>
  <c r="H561" i="36"/>
  <c r="E562" i="36" s="1" a="1"/>
  <c r="E562" i="36" s="1"/>
  <c r="F562" i="36" s="1" a="1"/>
  <c r="F562" i="36" s="1"/>
  <c r="M562" i="36" s="1"/>
  <c r="I562" i="36" s="1"/>
  <c r="H512" i="35"/>
  <c r="E513" i="35" s="1" a="1"/>
  <c r="E513" i="35" s="1"/>
  <c r="F513" i="35" s="1" a="1"/>
  <c r="F513" i="35" s="1"/>
  <c r="I484" i="34"/>
  <c r="H484" i="34"/>
  <c r="F484" i="34"/>
  <c r="T484" i="34"/>
  <c r="R485" i="34" s="1"/>
  <c r="S485" i="34" s="1"/>
  <c r="Q561" i="36" l="1"/>
  <c r="P561" i="36"/>
  <c r="G562" i="36"/>
  <c r="O562" i="36" s="1"/>
  <c r="N562" i="36" s="1"/>
  <c r="H562" i="36"/>
  <c r="E563" i="36" s="1" a="1"/>
  <c r="E563" i="36" s="1"/>
  <c r="F563" i="36" s="1" a="1"/>
  <c r="F563" i="36" s="1"/>
  <c r="M513" i="35"/>
  <c r="I513" i="35" s="1"/>
  <c r="G512" i="35"/>
  <c r="O512" i="35" s="1"/>
  <c r="G485" i="34"/>
  <c r="G513" i="35" l="1"/>
  <c r="O513" i="35" s="1"/>
  <c r="H513" i="35"/>
  <c r="E514" i="35" s="1" a="1"/>
  <c r="E514" i="35" s="1"/>
  <c r="F514" i="35" s="1" a="1"/>
  <c r="F514" i="35" s="1"/>
  <c r="M514" i="35" s="1"/>
  <c r="P562" i="36"/>
  <c r="Q562" i="36"/>
  <c r="M563" i="36"/>
  <c r="I563" i="36" s="1"/>
  <c r="Q513" i="35"/>
  <c r="P513" i="35"/>
  <c r="N513" i="35"/>
  <c r="Q512" i="35"/>
  <c r="N512" i="35"/>
  <c r="P512" i="35"/>
  <c r="H485" i="34"/>
  <c r="F485" i="34"/>
  <c r="I485" i="34"/>
  <c r="T485" i="34"/>
  <c r="R486" i="34" s="1"/>
  <c r="S486" i="34" s="1"/>
  <c r="G514" i="35" l="1"/>
  <c r="O514" i="35" s="1"/>
  <c r="H514" i="35"/>
  <c r="E515" i="35" s="1" a="1"/>
  <c r="E515" i="35" s="1"/>
  <c r="F515" i="35" s="1" a="1"/>
  <c r="F515" i="35" s="1"/>
  <c r="M515" i="35" s="1"/>
  <c r="I515" i="35" s="1"/>
  <c r="I514" i="35"/>
  <c r="G563" i="36"/>
  <c r="O563" i="36" s="1"/>
  <c r="P563" i="36" s="1"/>
  <c r="H563" i="36"/>
  <c r="E564" i="36" s="1" a="1"/>
  <c r="E564" i="36" s="1"/>
  <c r="F564" i="36" s="1" a="1"/>
  <c r="F564" i="36" s="1"/>
  <c r="M564" i="36" s="1"/>
  <c r="I564" i="36" s="1"/>
  <c r="P514" i="35"/>
  <c r="N514" i="35"/>
  <c r="Q514" i="35"/>
  <c r="G486" i="34"/>
  <c r="Q563" i="36" l="1"/>
  <c r="N563" i="36"/>
  <c r="G515" i="35"/>
  <c r="O515" i="35" s="1"/>
  <c r="H564" i="36"/>
  <c r="E565" i="36" s="1" a="1"/>
  <c r="E565" i="36" s="1"/>
  <c r="F565" i="36" s="1" a="1"/>
  <c r="F565" i="36" s="1"/>
  <c r="G564" i="36"/>
  <c r="O564" i="36" s="1"/>
  <c r="Q515" i="35"/>
  <c r="N515" i="35"/>
  <c r="P515" i="35"/>
  <c r="H515" i="35"/>
  <c r="E516" i="35" s="1" a="1"/>
  <c r="E516" i="35" s="1"/>
  <c r="F516" i="35" s="1" a="1"/>
  <c r="F516" i="35" s="1"/>
  <c r="F486" i="34"/>
  <c r="I486" i="34"/>
  <c r="H486" i="34"/>
  <c r="T486" i="34"/>
  <c r="R487" i="34" s="1"/>
  <c r="S487" i="34" s="1"/>
  <c r="Q564" i="36" l="1"/>
  <c r="P564" i="36"/>
  <c r="N564" i="36"/>
  <c r="M565" i="36"/>
  <c r="I565" i="36" s="1"/>
  <c r="M516" i="35"/>
  <c r="I516" i="35" s="1"/>
  <c r="G487" i="34"/>
  <c r="G565" i="36" l="1"/>
  <c r="O565" i="36" s="1"/>
  <c r="H565" i="36"/>
  <c r="E566" i="36" s="1" a="1"/>
  <c r="E566" i="36" s="1"/>
  <c r="F566" i="36" s="1" a="1"/>
  <c r="F566" i="36" s="1"/>
  <c r="M566" i="36" s="1"/>
  <c r="I566" i="36" s="1"/>
  <c r="G516" i="35"/>
  <c r="O516" i="35" s="1"/>
  <c r="P516" i="35" s="1"/>
  <c r="P565" i="36"/>
  <c r="N565" i="36"/>
  <c r="Q565" i="36"/>
  <c r="H516" i="35"/>
  <c r="E517" i="35" s="1" a="1"/>
  <c r="E517" i="35" s="1"/>
  <c r="F517" i="35" s="1" a="1"/>
  <c r="F517" i="35" s="1"/>
  <c r="H487" i="34"/>
  <c r="F487" i="34"/>
  <c r="I487" i="34"/>
  <c r="T487" i="34"/>
  <c r="R488" i="34" s="1"/>
  <c r="S488" i="34" s="1"/>
  <c r="N516" i="35" l="1"/>
  <c r="Q516" i="35"/>
  <c r="G566" i="36"/>
  <c r="O566" i="36" s="1"/>
  <c r="H566" i="36"/>
  <c r="E567" i="36" s="1" a="1"/>
  <c r="E567" i="36" s="1"/>
  <c r="F567" i="36" s="1" a="1"/>
  <c r="F567" i="36" s="1"/>
  <c r="M517" i="35"/>
  <c r="I517" i="35" s="1"/>
  <c r="G488" i="34"/>
  <c r="M567" i="36" l="1"/>
  <c r="I567" i="36" s="1"/>
  <c r="Q566" i="36"/>
  <c r="N566" i="36"/>
  <c r="P566" i="36"/>
  <c r="G517" i="35"/>
  <c r="O517" i="35" s="1"/>
  <c r="T488" i="34"/>
  <c r="R489" i="34" s="1"/>
  <c r="I488" i="34"/>
  <c r="H488" i="34"/>
  <c r="F488" i="34"/>
  <c r="G567" i="36" l="1"/>
  <c r="O567" i="36" s="1"/>
  <c r="N567" i="36" s="1"/>
  <c r="H567" i="36"/>
  <c r="E568" i="36" s="1" a="1"/>
  <c r="E568" i="36" s="1"/>
  <c r="F568" i="36" s="1" a="1"/>
  <c r="F568" i="36" s="1"/>
  <c r="S489" i="34"/>
  <c r="G489" i="34" s="1"/>
  <c r="N517" i="35"/>
  <c r="Q517" i="35"/>
  <c r="P517" i="35"/>
  <c r="H517" i="35"/>
  <c r="E518" i="35" s="1" a="1"/>
  <c r="E518" i="35" s="1"/>
  <c r="F518" i="35" s="1" a="1"/>
  <c r="F518" i="35" s="1"/>
  <c r="T489" i="34" l="1"/>
  <c r="R490" i="34" s="1"/>
  <c r="S490" i="34" s="1"/>
  <c r="Q567" i="36"/>
  <c r="P567" i="36"/>
  <c r="M568" i="36"/>
  <c r="I568" i="36" s="1"/>
  <c r="F489" i="34"/>
  <c r="H489" i="34"/>
  <c r="I489" i="34"/>
  <c r="M518" i="35"/>
  <c r="I518" i="35" s="1"/>
  <c r="G490" i="34"/>
  <c r="G568" i="36" l="1"/>
  <c r="O568" i="36" s="1"/>
  <c r="H568" i="36"/>
  <c r="E569" i="36" s="1" a="1"/>
  <c r="E569" i="36" s="1"/>
  <c r="F569" i="36" s="1" a="1"/>
  <c r="F569" i="36" s="1"/>
  <c r="M569" i="36" s="1"/>
  <c r="I569" i="36" s="1"/>
  <c r="G518" i="35"/>
  <c r="O518" i="35" s="1"/>
  <c r="H518" i="35"/>
  <c r="E519" i="35" s="1" a="1"/>
  <c r="E519" i="35" s="1"/>
  <c r="F519" i="35" s="1" a="1"/>
  <c r="F519" i="35" s="1"/>
  <c r="M519" i="35" s="1"/>
  <c r="I519" i="35" s="1"/>
  <c r="P568" i="36"/>
  <c r="N568" i="36"/>
  <c r="Q568" i="36"/>
  <c r="Q518" i="35"/>
  <c r="P518" i="35"/>
  <c r="N518" i="35"/>
  <c r="T490" i="34"/>
  <c r="R491" i="34" s="1"/>
  <c r="S491" i="34" s="1"/>
  <c r="I490" i="34"/>
  <c r="H490" i="34"/>
  <c r="F490" i="34"/>
  <c r="H569" i="36" l="1"/>
  <c r="E570" i="36" s="1" a="1"/>
  <c r="E570" i="36" s="1"/>
  <c r="F570" i="36" s="1" a="1"/>
  <c r="F570" i="36" s="1"/>
  <c r="G569" i="36"/>
  <c r="O569" i="36" s="1"/>
  <c r="G519" i="35"/>
  <c r="O519" i="35" s="1"/>
  <c r="G491" i="34"/>
  <c r="I491" i="34" s="1"/>
  <c r="T491" i="34"/>
  <c r="R492" i="34" s="1"/>
  <c r="Q569" i="36" l="1"/>
  <c r="N569" i="36"/>
  <c r="P569" i="36"/>
  <c r="M570" i="36"/>
  <c r="I570" i="36" s="1"/>
  <c r="S492" i="34"/>
  <c r="T492" i="34" s="1"/>
  <c r="R493" i="34" s="1"/>
  <c r="S493" i="34" s="1"/>
  <c r="H519" i="35"/>
  <c r="E520" i="35" s="1" a="1"/>
  <c r="E520" i="35" s="1"/>
  <c r="F520" i="35" s="1" a="1"/>
  <c r="F520" i="35" s="1"/>
  <c r="Q519" i="35"/>
  <c r="P519" i="35"/>
  <c r="N519" i="35"/>
  <c r="F491" i="34"/>
  <c r="H491" i="34"/>
  <c r="H570" i="36" l="1"/>
  <c r="E571" i="36" s="1" a="1"/>
  <c r="E571" i="36" s="1"/>
  <c r="F571" i="36" s="1" a="1"/>
  <c r="F571" i="36" s="1"/>
  <c r="G570" i="36"/>
  <c r="O570" i="36" s="1"/>
  <c r="M520" i="35"/>
  <c r="I520" i="35" s="1"/>
  <c r="G492" i="34"/>
  <c r="G493" i="34"/>
  <c r="G520" i="35" l="1"/>
  <c r="O520" i="35" s="1"/>
  <c r="N570" i="36"/>
  <c r="P570" i="36"/>
  <c r="Q570" i="36"/>
  <c r="M571" i="36"/>
  <c r="I571" i="36" s="1"/>
  <c r="H492" i="34"/>
  <c r="F492" i="34"/>
  <c r="I492" i="34"/>
  <c r="N520" i="35"/>
  <c r="P520" i="35"/>
  <c r="Q520" i="35"/>
  <c r="H520" i="35"/>
  <c r="E521" i="35" s="1" a="1"/>
  <c r="E521" i="35" s="1"/>
  <c r="F521" i="35" s="1" a="1"/>
  <c r="F521" i="35" s="1"/>
  <c r="F493" i="34"/>
  <c r="H493" i="34"/>
  <c r="I493" i="34"/>
  <c r="T493" i="34"/>
  <c r="R494" i="34" s="1"/>
  <c r="S494" i="34" s="1"/>
  <c r="G571" i="36" l="1"/>
  <c r="O571" i="36" s="1"/>
  <c r="H571" i="36"/>
  <c r="E572" i="36" s="1" a="1"/>
  <c r="E572" i="36" s="1"/>
  <c r="F572" i="36" s="1" a="1"/>
  <c r="F572" i="36" s="1"/>
  <c r="M521" i="35"/>
  <c r="I521" i="35" s="1"/>
  <c r="G494" i="34"/>
  <c r="G521" i="35" l="1"/>
  <c r="O521" i="35" s="1"/>
  <c r="M572" i="36"/>
  <c r="I572" i="36" s="1"/>
  <c r="N571" i="36"/>
  <c r="P571" i="36"/>
  <c r="Q571" i="36"/>
  <c r="P521" i="35"/>
  <c r="N521" i="35"/>
  <c r="Q521" i="35"/>
  <c r="H521" i="35"/>
  <c r="E522" i="35" s="1" a="1"/>
  <c r="E522" i="35" s="1"/>
  <c r="F522" i="35" s="1" a="1"/>
  <c r="F522" i="35" s="1"/>
  <c r="I494" i="34"/>
  <c r="F494" i="34"/>
  <c r="H494" i="34"/>
  <c r="T494" i="34"/>
  <c r="R495" i="34" s="1"/>
  <c r="S495" i="34" s="1"/>
  <c r="G572" i="36" l="1"/>
  <c r="O572" i="36" s="1"/>
  <c r="H572" i="36"/>
  <c r="E573" i="36" s="1" a="1"/>
  <c r="E573" i="36" s="1"/>
  <c r="F573" i="36" s="1" a="1"/>
  <c r="F573" i="36" s="1"/>
  <c r="M573" i="36" s="1"/>
  <c r="H573" i="36" s="1"/>
  <c r="E574" i="36" s="1" a="1"/>
  <c r="E574" i="36" s="1"/>
  <c r="F574" i="36" s="1" a="1"/>
  <c r="F574" i="36" s="1"/>
  <c r="N572" i="36"/>
  <c r="P572" i="36"/>
  <c r="Q572" i="36"/>
  <c r="M522" i="35"/>
  <c r="I522" i="35" s="1"/>
  <c r="G495" i="34"/>
  <c r="H522" i="35" l="1"/>
  <c r="E523" i="35" s="1" a="1"/>
  <c r="E523" i="35" s="1"/>
  <c r="F523" i="35" s="1" a="1"/>
  <c r="F523" i="35" s="1"/>
  <c r="M523" i="35" s="1"/>
  <c r="I523" i="35" s="1"/>
  <c r="I573" i="36"/>
  <c r="G522" i="35"/>
  <c r="O522" i="35" s="1"/>
  <c r="P522" i="35" s="1"/>
  <c r="G573" i="36"/>
  <c r="O573" i="36" s="1"/>
  <c r="Q573" i="36" s="1"/>
  <c r="M574" i="36"/>
  <c r="H574" i="36" s="1"/>
  <c r="E575" i="36" s="1" a="1"/>
  <c r="E575" i="36" s="1"/>
  <c r="F575" i="36" s="1" a="1"/>
  <c r="F575" i="36" s="1"/>
  <c r="H495" i="34"/>
  <c r="F495" i="34"/>
  <c r="I495" i="34"/>
  <c r="T495" i="34"/>
  <c r="R496" i="34" s="1"/>
  <c r="S496" i="34" s="1"/>
  <c r="N522" i="35" l="1"/>
  <c r="Q522" i="35"/>
  <c r="I574" i="36"/>
  <c r="P573" i="36"/>
  <c r="N573" i="36"/>
  <c r="G574" i="36"/>
  <c r="O574" i="36" s="1"/>
  <c r="N574" i="36" s="1"/>
  <c r="M575" i="36"/>
  <c r="I575" i="36" s="1"/>
  <c r="G523" i="35"/>
  <c r="O523" i="35" s="1"/>
  <c r="G496" i="34"/>
  <c r="P574" i="36" l="1"/>
  <c r="Q574" i="36"/>
  <c r="H575" i="36"/>
  <c r="E576" i="36" s="1" a="1"/>
  <c r="E576" i="36" s="1"/>
  <c r="F576" i="36" s="1" a="1"/>
  <c r="F576" i="36" s="1"/>
  <c r="M576" i="36" s="1"/>
  <c r="I576" i="36" s="1"/>
  <c r="G575" i="36"/>
  <c r="O575" i="36" s="1"/>
  <c r="Q575" i="36" s="1"/>
  <c r="Q523" i="35"/>
  <c r="N523" i="35"/>
  <c r="P523" i="35"/>
  <c r="H523" i="35"/>
  <c r="E524" i="35" s="1" a="1"/>
  <c r="E524" i="35" s="1"/>
  <c r="F524" i="35" s="1" a="1"/>
  <c r="F524" i="35" s="1"/>
  <c r="T496" i="34"/>
  <c r="R497" i="34" s="1"/>
  <c r="S497" i="34" s="1"/>
  <c r="F496" i="34"/>
  <c r="I496" i="34"/>
  <c r="H496" i="34"/>
  <c r="P575" i="36" l="1"/>
  <c r="H576" i="36"/>
  <c r="E577" i="36" s="1" a="1"/>
  <c r="E577" i="36" s="1"/>
  <c r="F577" i="36" s="1" a="1"/>
  <c r="F577" i="36" s="1"/>
  <c r="M577" i="36" s="1"/>
  <c r="I577" i="36" s="1"/>
  <c r="N575" i="36"/>
  <c r="G576" i="36"/>
  <c r="O576" i="36" s="1"/>
  <c r="N576" i="36" s="1"/>
  <c r="M524" i="35"/>
  <c r="I524" i="35" s="1"/>
  <c r="G497" i="34"/>
  <c r="G577" i="36" l="1"/>
  <c r="O577" i="36" s="1"/>
  <c r="Q577" i="36" s="1"/>
  <c r="Q576" i="36"/>
  <c r="P576" i="36"/>
  <c r="H577" i="36"/>
  <c r="E578" i="36" s="1" a="1"/>
  <c r="E578" i="36" s="1"/>
  <c r="F578" i="36" s="1" a="1"/>
  <c r="F578" i="36" s="1"/>
  <c r="H524" i="35"/>
  <c r="E525" i="35" s="1" a="1"/>
  <c r="E525" i="35" s="1"/>
  <c r="F525" i="35" s="1" a="1"/>
  <c r="F525" i="35" s="1"/>
  <c r="I497" i="34"/>
  <c r="H497" i="34"/>
  <c r="F497" i="34"/>
  <c r="T497" i="34"/>
  <c r="R498" i="34" s="1"/>
  <c r="S498" i="34" s="1"/>
  <c r="N577" i="36" l="1"/>
  <c r="P577" i="36"/>
  <c r="M578" i="36"/>
  <c r="I578" i="36" s="1"/>
  <c r="M525" i="35"/>
  <c r="I525" i="35" s="1"/>
  <c r="G524" i="35"/>
  <c r="O524" i="35" s="1"/>
  <c r="G498" i="34"/>
  <c r="G578" i="36" l="1"/>
  <c r="O578" i="36" s="1"/>
  <c r="H578" i="36"/>
  <c r="E579" i="36" s="1" a="1"/>
  <c r="E579" i="36" s="1"/>
  <c r="F579" i="36" s="1" a="1"/>
  <c r="F579" i="36" s="1"/>
  <c r="M579" i="36" s="1"/>
  <c r="I579" i="36" s="1"/>
  <c r="N578" i="36"/>
  <c r="Q578" i="36"/>
  <c r="P578" i="36"/>
  <c r="N524" i="35"/>
  <c r="P524" i="35"/>
  <c r="Q524" i="35"/>
  <c r="H525" i="35"/>
  <c r="E526" i="35" s="1" a="1"/>
  <c r="E526" i="35" s="1"/>
  <c r="F526" i="35" s="1" a="1"/>
  <c r="F526" i="35" s="1"/>
  <c r="T498" i="34"/>
  <c r="R499" i="34" s="1"/>
  <c r="I498" i="34"/>
  <c r="H498" i="34"/>
  <c r="F498" i="34"/>
  <c r="H579" i="36" l="1"/>
  <c r="E580" i="36" s="1" a="1"/>
  <c r="E580" i="36" s="1"/>
  <c r="F580" i="36" s="1" a="1"/>
  <c r="F580" i="36" s="1"/>
  <c r="M580" i="36" s="1"/>
  <c r="I580" i="36" s="1"/>
  <c r="G579" i="36"/>
  <c r="O579" i="36" s="1"/>
  <c r="M526" i="35"/>
  <c r="I526" i="35" s="1"/>
  <c r="S499" i="34"/>
  <c r="T499" i="34" s="1"/>
  <c r="R500" i="34" s="1"/>
  <c r="S500" i="34" s="1"/>
  <c r="G525" i="35"/>
  <c r="O525" i="35" s="1"/>
  <c r="H526" i="35" l="1"/>
  <c r="E527" i="35" s="1" a="1"/>
  <c r="E527" i="35" s="1"/>
  <c r="F527" i="35" s="1" a="1"/>
  <c r="F527" i="35" s="1"/>
  <c r="M527" i="35" s="1"/>
  <c r="I527" i="35" s="1"/>
  <c r="G526" i="35"/>
  <c r="O526" i="35" s="1"/>
  <c r="P526" i="35" s="1"/>
  <c r="N579" i="36"/>
  <c r="Q579" i="36"/>
  <c r="P579" i="36"/>
  <c r="G580" i="36"/>
  <c r="O580" i="36" s="1"/>
  <c r="H580" i="36"/>
  <c r="E581" i="36" s="1" a="1"/>
  <c r="E581" i="36" s="1"/>
  <c r="F581" i="36" s="1" a="1"/>
  <c r="F581" i="36" s="1"/>
  <c r="G499" i="34"/>
  <c r="N525" i="35"/>
  <c r="P525" i="35"/>
  <c r="Q525" i="35"/>
  <c r="G500" i="34"/>
  <c r="Q526" i="35" l="1"/>
  <c r="N526" i="35"/>
  <c r="G527" i="35"/>
  <c r="O527" i="35" s="1"/>
  <c r="N527" i="35" s="1"/>
  <c r="M581" i="36"/>
  <c r="I581" i="36" s="1"/>
  <c r="P580" i="36"/>
  <c r="Q580" i="36"/>
  <c r="N580" i="36"/>
  <c r="H499" i="34"/>
  <c r="F499" i="34"/>
  <c r="I499" i="34"/>
  <c r="H527" i="35"/>
  <c r="E528" i="35" s="1" a="1"/>
  <c r="E528" i="35" s="1"/>
  <c r="F528" i="35" s="1" a="1"/>
  <c r="F528" i="35" s="1"/>
  <c r="H500" i="34"/>
  <c r="F500" i="34"/>
  <c r="I500" i="34"/>
  <c r="T500" i="34"/>
  <c r="R501" i="34" s="1"/>
  <c r="S501" i="34" s="1"/>
  <c r="P527" i="35" l="1"/>
  <c r="Q527" i="35"/>
  <c r="G581" i="36"/>
  <c r="O581" i="36" s="1"/>
  <c r="P581" i="36" s="1"/>
  <c r="H581" i="36"/>
  <c r="E582" i="36" s="1" a="1"/>
  <c r="E582" i="36" s="1"/>
  <c r="F582" i="36" s="1" a="1"/>
  <c r="F582" i="36" s="1"/>
  <c r="M528" i="35"/>
  <c r="I528" i="35" s="1"/>
  <c r="G501" i="34"/>
  <c r="N581" i="36" l="1"/>
  <c r="Q581" i="36"/>
  <c r="M582" i="36"/>
  <c r="I582" i="36" s="1"/>
  <c r="G528" i="35"/>
  <c r="O528" i="35" s="1"/>
  <c r="H528" i="35"/>
  <c r="E529" i="35" s="1" a="1"/>
  <c r="E529" i="35" s="1"/>
  <c r="F529" i="35" s="1" a="1"/>
  <c r="F529" i="35" s="1"/>
  <c r="H501" i="34"/>
  <c r="I501" i="34"/>
  <c r="F501" i="34"/>
  <c r="T501" i="34"/>
  <c r="R502" i="34" s="1"/>
  <c r="S502" i="34" s="1"/>
  <c r="G582" i="36" l="1"/>
  <c r="O582" i="36" s="1"/>
  <c r="N582" i="36" s="1"/>
  <c r="H582" i="36"/>
  <c r="E583" i="36" s="1" a="1"/>
  <c r="E583" i="36" s="1"/>
  <c r="F583" i="36" s="1" a="1"/>
  <c r="F583" i="36" s="1"/>
  <c r="M529" i="35"/>
  <c r="I529" i="35" s="1"/>
  <c r="N528" i="35"/>
  <c r="P528" i="35"/>
  <c r="Q528" i="35"/>
  <c r="G502" i="34"/>
  <c r="P582" i="36" l="1"/>
  <c r="Q582" i="36"/>
  <c r="H529" i="35"/>
  <c r="E530" i="35" s="1" a="1"/>
  <c r="E530" i="35" s="1"/>
  <c r="F530" i="35" s="1" a="1"/>
  <c r="F530" i="35" s="1"/>
  <c r="M530" i="35" s="1"/>
  <c r="I530" i="35" s="1"/>
  <c r="G529" i="35"/>
  <c r="O529" i="35" s="1"/>
  <c r="N529" i="35" s="1"/>
  <c r="M583" i="36"/>
  <c r="I583" i="36" s="1"/>
  <c r="F502" i="34"/>
  <c r="I502" i="34"/>
  <c r="H502" i="34"/>
  <c r="T502" i="34"/>
  <c r="R503" i="34" s="1"/>
  <c r="S503" i="34" s="1"/>
  <c r="P529" i="35" l="1"/>
  <c r="Q529" i="35"/>
  <c r="G583" i="36"/>
  <c r="O583" i="36" s="1"/>
  <c r="H530" i="35"/>
  <c r="E531" i="35" s="1" a="1"/>
  <c r="E531" i="35" s="1"/>
  <c r="F531" i="35" s="1" a="1"/>
  <c r="F531" i="35" s="1"/>
  <c r="M531" i="35" s="1"/>
  <c r="I531" i="35" s="1"/>
  <c r="G530" i="35"/>
  <c r="O530" i="35" s="1"/>
  <c r="P530" i="35" s="1"/>
  <c r="Q583" i="36"/>
  <c r="P583" i="36"/>
  <c r="N583" i="36"/>
  <c r="H583" i="36"/>
  <c r="E584" i="36" s="1" a="1"/>
  <c r="E584" i="36" s="1"/>
  <c r="F584" i="36" s="1" a="1"/>
  <c r="F584" i="36" s="1"/>
  <c r="G503" i="34"/>
  <c r="Q530" i="35" l="1"/>
  <c r="N530" i="35"/>
  <c r="H531" i="35"/>
  <c r="E532" i="35" s="1" a="1"/>
  <c r="E532" i="35" s="1"/>
  <c r="F532" i="35" s="1" a="1"/>
  <c r="F532" i="35" s="1"/>
  <c r="M532" i="35" s="1"/>
  <c r="I532" i="35" s="1"/>
  <c r="G531" i="35"/>
  <c r="O531" i="35" s="1"/>
  <c r="M584" i="36"/>
  <c r="I584" i="36" s="1"/>
  <c r="N531" i="35"/>
  <c r="Q531" i="35"/>
  <c r="P531" i="35"/>
  <c r="T503" i="34"/>
  <c r="R504" i="34" s="1"/>
  <c r="F503" i="34"/>
  <c r="I503" i="34"/>
  <c r="H503" i="34"/>
  <c r="G584" i="36" l="1"/>
  <c r="O584" i="36" s="1"/>
  <c r="P584" i="36" s="1"/>
  <c r="H584" i="36"/>
  <c r="E585" i="36" s="1" a="1"/>
  <c r="E585" i="36" s="1"/>
  <c r="F585" i="36" s="1" a="1"/>
  <c r="F585" i="36" s="1"/>
  <c r="S504" i="34"/>
  <c r="T504" i="34" s="1"/>
  <c r="R505" i="34" s="1"/>
  <c r="S505" i="34" s="1"/>
  <c r="G532" i="35"/>
  <c r="O532" i="35" s="1"/>
  <c r="N584" i="36" l="1"/>
  <c r="Q584" i="36"/>
  <c r="M585" i="36"/>
  <c r="H585" i="36" s="1"/>
  <c r="E586" i="36" s="1" a="1"/>
  <c r="E586" i="36" s="1"/>
  <c r="F586" i="36" s="1" a="1"/>
  <c r="F586" i="36" s="1"/>
  <c r="G504" i="34"/>
  <c r="N532" i="35"/>
  <c r="Q532" i="35"/>
  <c r="P532" i="35"/>
  <c r="H532" i="35"/>
  <c r="E533" i="35" s="1" a="1"/>
  <c r="E533" i="35" s="1"/>
  <c r="F533" i="35" s="1" a="1"/>
  <c r="F533" i="35" s="1"/>
  <c r="G505" i="34"/>
  <c r="G585" i="36" l="1"/>
  <c r="O585" i="36" s="1"/>
  <c r="I585" i="36"/>
  <c r="M586" i="36"/>
  <c r="I586" i="36" s="1"/>
  <c r="P585" i="36"/>
  <c r="N585" i="36"/>
  <c r="Q585" i="36"/>
  <c r="M533" i="35"/>
  <c r="I533" i="35" s="1"/>
  <c r="F504" i="34"/>
  <c r="H504" i="34"/>
  <c r="I504" i="34"/>
  <c r="F505" i="34"/>
  <c r="I505" i="34"/>
  <c r="H505" i="34"/>
  <c r="T505" i="34"/>
  <c r="R506" i="34" s="1"/>
  <c r="S506" i="34" s="1"/>
  <c r="G586" i="36" l="1"/>
  <c r="O586" i="36" s="1"/>
  <c r="N586" i="36" s="1"/>
  <c r="H586" i="36"/>
  <c r="E587" i="36" s="1" a="1"/>
  <c r="E587" i="36" s="1"/>
  <c r="F587" i="36" s="1" a="1"/>
  <c r="F587" i="36" s="1"/>
  <c r="G506" i="34"/>
  <c r="Q586" i="36" l="1"/>
  <c r="P586" i="36"/>
  <c r="M587" i="36"/>
  <c r="I587" i="36" s="1"/>
  <c r="G533" i="35"/>
  <c r="O533" i="35" s="1"/>
  <c r="H533" i="35"/>
  <c r="E534" i="35" s="1" a="1"/>
  <c r="E534" i="35" s="1"/>
  <c r="F534" i="35" s="1" a="1"/>
  <c r="F534" i="35" s="1"/>
  <c r="T506" i="34"/>
  <c r="R507" i="34" s="1"/>
  <c r="I506" i="34"/>
  <c r="H506" i="34"/>
  <c r="F506" i="34"/>
  <c r="H587" i="36" l="1"/>
  <c r="E588" i="36" s="1" a="1"/>
  <c r="E588" i="36" s="1"/>
  <c r="F588" i="36" s="1" a="1"/>
  <c r="F588" i="36" s="1"/>
  <c r="M588" i="36" s="1"/>
  <c r="I588" i="36" s="1"/>
  <c r="G587" i="36"/>
  <c r="O587" i="36" s="1"/>
  <c r="M534" i="35"/>
  <c r="I534" i="35" s="1"/>
  <c r="S507" i="34"/>
  <c r="T507" i="34" s="1"/>
  <c r="R508" i="34" s="1"/>
  <c r="S508" i="34" s="1"/>
  <c r="N533" i="35"/>
  <c r="P533" i="35"/>
  <c r="Q533" i="35"/>
  <c r="H588" i="36" l="1"/>
  <c r="E589" i="36" s="1" a="1"/>
  <c r="E589" i="36" s="1"/>
  <c r="F589" i="36" s="1" a="1"/>
  <c r="F589" i="36" s="1"/>
  <c r="M589" i="36" s="1"/>
  <c r="I589" i="36" s="1"/>
  <c r="G588" i="36"/>
  <c r="O588" i="36" s="1"/>
  <c r="N588" i="36" s="1"/>
  <c r="N587" i="36"/>
  <c r="P587" i="36"/>
  <c r="Q587" i="36"/>
  <c r="G507" i="34"/>
  <c r="H534" i="35"/>
  <c r="E535" i="35" s="1" a="1"/>
  <c r="E535" i="35" s="1"/>
  <c r="F535" i="35" s="1" a="1"/>
  <c r="F535" i="35" s="1"/>
  <c r="G508" i="34"/>
  <c r="P588" i="36" l="1"/>
  <c r="Q588" i="36"/>
  <c r="G589" i="36"/>
  <c r="O589" i="36" s="1"/>
  <c r="Q589" i="36" s="1"/>
  <c r="H589" i="36"/>
  <c r="E590" i="36" s="1" a="1"/>
  <c r="E590" i="36" s="1"/>
  <c r="F590" i="36" s="1" a="1"/>
  <c r="F590" i="36" s="1"/>
  <c r="M535" i="35"/>
  <c r="I535" i="35" s="1"/>
  <c r="F507" i="34"/>
  <c r="H507" i="34"/>
  <c r="I507" i="34"/>
  <c r="G534" i="35"/>
  <c r="O534" i="35" s="1"/>
  <c r="H508" i="34"/>
  <c r="F508" i="34"/>
  <c r="I508" i="34"/>
  <c r="T508" i="34"/>
  <c r="R509" i="34" s="1"/>
  <c r="S509" i="34" s="1"/>
  <c r="N589" i="36" l="1"/>
  <c r="P589" i="36"/>
  <c r="H535" i="35"/>
  <c r="E536" i="35" s="1" a="1"/>
  <c r="E536" i="35" s="1"/>
  <c r="F536" i="35" s="1" a="1"/>
  <c r="F536" i="35" s="1"/>
  <c r="M536" i="35" s="1"/>
  <c r="I536" i="35" s="1"/>
  <c r="G535" i="35"/>
  <c r="O535" i="35" s="1"/>
  <c r="Q535" i="35" s="1"/>
  <c r="M590" i="36"/>
  <c r="I590" i="36" s="1"/>
  <c r="P534" i="35"/>
  <c r="N534" i="35"/>
  <c r="Q534" i="35"/>
  <c r="G509" i="34"/>
  <c r="P535" i="35" l="1"/>
  <c r="N535" i="35"/>
  <c r="G590" i="36"/>
  <c r="O590" i="36" s="1"/>
  <c r="P590" i="36" s="1"/>
  <c r="H590" i="36"/>
  <c r="E591" i="36" s="1" a="1"/>
  <c r="E591" i="36" s="1"/>
  <c r="F591" i="36" s="1" a="1"/>
  <c r="F591" i="36" s="1"/>
  <c r="M591" i="36" s="1"/>
  <c r="I591" i="36" s="1"/>
  <c r="H536" i="35"/>
  <c r="E537" i="35" s="1" a="1"/>
  <c r="E537" i="35" s="1"/>
  <c r="F537" i="35" s="1" a="1"/>
  <c r="F537" i="35" s="1"/>
  <c r="F509" i="34"/>
  <c r="I509" i="34"/>
  <c r="H509" i="34"/>
  <c r="T509" i="34"/>
  <c r="R510" i="34" s="1"/>
  <c r="S510" i="34" s="1"/>
  <c r="Q590" i="36" l="1"/>
  <c r="N590" i="36"/>
  <c r="G591" i="36"/>
  <c r="O591" i="36" s="1"/>
  <c r="H591" i="36"/>
  <c r="E592" i="36" s="1" a="1"/>
  <c r="E592" i="36" s="1"/>
  <c r="F592" i="36" s="1" a="1"/>
  <c r="F592" i="36" s="1"/>
  <c r="P591" i="36"/>
  <c r="N591" i="36"/>
  <c r="Q591" i="36"/>
  <c r="M537" i="35"/>
  <c r="I537" i="35" s="1"/>
  <c r="G536" i="35"/>
  <c r="O536" i="35" s="1"/>
  <c r="G510" i="34"/>
  <c r="M592" i="36" l="1"/>
  <c r="I592" i="36" s="1"/>
  <c r="G537" i="35"/>
  <c r="O537" i="35" s="1"/>
  <c r="P537" i="35" s="1"/>
  <c r="H537" i="35"/>
  <c r="E538" i="35" s="1" a="1"/>
  <c r="E538" i="35" s="1"/>
  <c r="F538" i="35" s="1" a="1"/>
  <c r="F538" i="35" s="1"/>
  <c r="M538" i="35" s="1"/>
  <c r="H538" i="35" s="1"/>
  <c r="E539" i="35" s="1" a="1"/>
  <c r="E539" i="35" s="1"/>
  <c r="F539" i="35" s="1" a="1"/>
  <c r="F539" i="35" s="1"/>
  <c r="P536" i="35"/>
  <c r="N536" i="35"/>
  <c r="Q536" i="35"/>
  <c r="N537" i="35"/>
  <c r="Q537" i="35"/>
  <c r="I510" i="34"/>
  <c r="H510" i="34"/>
  <c r="F510" i="34"/>
  <c r="T510" i="34"/>
  <c r="R511" i="34" s="1"/>
  <c r="S511" i="34" s="1"/>
  <c r="G592" i="36" l="1"/>
  <c r="O592" i="36" s="1"/>
  <c r="H592" i="36"/>
  <c r="E593" i="36" s="1" a="1"/>
  <c r="E593" i="36" s="1"/>
  <c r="F593" i="36" s="1" a="1"/>
  <c r="F593" i="36" s="1"/>
  <c r="I538" i="35"/>
  <c r="G538" i="35"/>
  <c r="O538" i="35" s="1"/>
  <c r="N538" i="35" s="1"/>
  <c r="M539" i="35"/>
  <c r="I539" i="35" s="1"/>
  <c r="G511" i="34"/>
  <c r="M593" i="36" l="1"/>
  <c r="G593" i="36" s="1"/>
  <c r="O593" i="36" s="1"/>
  <c r="P592" i="36"/>
  <c r="Q592" i="36"/>
  <c r="N592" i="36"/>
  <c r="P538" i="35"/>
  <c r="Q538" i="35"/>
  <c r="H539" i="35"/>
  <c r="E540" i="35" s="1" a="1"/>
  <c r="E540" i="35" s="1"/>
  <c r="F540" i="35" s="1" a="1"/>
  <c r="F540" i="35" s="1"/>
  <c r="H511" i="34"/>
  <c r="F511" i="34"/>
  <c r="I511" i="34"/>
  <c r="T511" i="34"/>
  <c r="R512" i="34" s="1"/>
  <c r="S512" i="34" s="1"/>
  <c r="H593" i="36" l="1"/>
  <c r="E594" i="36" s="1" a="1"/>
  <c r="E594" i="36" s="1"/>
  <c r="F594" i="36" s="1" a="1"/>
  <c r="F594" i="36" s="1"/>
  <c r="M594" i="36" s="1"/>
  <c r="I594" i="36" s="1"/>
  <c r="I593" i="36"/>
  <c r="N593" i="36"/>
  <c r="Q593" i="36"/>
  <c r="P593" i="36"/>
  <c r="M540" i="35"/>
  <c r="I540" i="35" s="1"/>
  <c r="G539" i="35"/>
  <c r="O539" i="35" s="1"/>
  <c r="G512" i="34"/>
  <c r="H594" i="36" l="1"/>
  <c r="E595" i="36" s="1" a="1"/>
  <c r="E595" i="36" s="1"/>
  <c r="F595" i="36" s="1" a="1"/>
  <c r="F595" i="36" s="1"/>
  <c r="M595" i="36" s="1"/>
  <c r="I595" i="36" s="1"/>
  <c r="G594" i="36"/>
  <c r="O594" i="36" s="1"/>
  <c r="G540" i="35"/>
  <c r="O540" i="35" s="1"/>
  <c r="Q540" i="35" s="1"/>
  <c r="H540" i="35"/>
  <c r="E541" i="35" s="1" a="1"/>
  <c r="E541" i="35" s="1"/>
  <c r="F541" i="35" s="1" a="1"/>
  <c r="F541" i="35" s="1"/>
  <c r="M541" i="35" s="1"/>
  <c r="H541" i="35" s="1"/>
  <c r="E542" i="35" s="1" a="1"/>
  <c r="E542" i="35" s="1"/>
  <c r="F542" i="35" s="1" a="1"/>
  <c r="F542" i="35" s="1"/>
  <c r="P539" i="35"/>
  <c r="N539" i="35"/>
  <c r="Q539" i="35"/>
  <c r="N540" i="35"/>
  <c r="T512" i="34"/>
  <c r="R513" i="34" s="1"/>
  <c r="I512" i="34"/>
  <c r="H512" i="34"/>
  <c r="F512" i="34"/>
  <c r="P540" i="35" l="1"/>
  <c r="H595" i="36"/>
  <c r="E596" i="36" s="1" a="1"/>
  <c r="E596" i="36" s="1"/>
  <c r="F596" i="36" s="1" a="1"/>
  <c r="F596" i="36" s="1"/>
  <c r="P594" i="36"/>
  <c r="N594" i="36"/>
  <c r="Q594" i="36"/>
  <c r="G595" i="36"/>
  <c r="O595" i="36" s="1"/>
  <c r="G541" i="35"/>
  <c r="O541" i="35" s="1"/>
  <c r="P541" i="35" s="1"/>
  <c r="I541" i="35"/>
  <c r="M542" i="35"/>
  <c r="I542" i="35" s="1"/>
  <c r="S513" i="34"/>
  <c r="G513" i="34" s="1"/>
  <c r="Q541" i="35" l="1"/>
  <c r="N541" i="35"/>
  <c r="M596" i="36"/>
  <c r="I596" i="36" s="1"/>
  <c r="G542" i="35"/>
  <c r="O542" i="35" s="1"/>
  <c r="N595" i="36"/>
  <c r="P595" i="36"/>
  <c r="Q595" i="36"/>
  <c r="T513" i="34"/>
  <c r="R514" i="34" s="1"/>
  <c r="S514" i="34" s="1"/>
  <c r="G514" i="34" s="1"/>
  <c r="G596" i="36"/>
  <c r="O596" i="36" s="1"/>
  <c r="F513" i="34"/>
  <c r="I513" i="34"/>
  <c r="H513" i="34"/>
  <c r="Q542" i="35"/>
  <c r="N542" i="35"/>
  <c r="P542" i="35"/>
  <c r="H542" i="35"/>
  <c r="E543" i="35" s="1" a="1"/>
  <c r="E543" i="35" s="1"/>
  <c r="F543" i="35" s="1" a="1"/>
  <c r="F543" i="35" s="1"/>
  <c r="H596" i="36" l="1"/>
  <c r="E597" i="36" s="1" a="1"/>
  <c r="E597" i="36" s="1"/>
  <c r="F597" i="36" s="1" a="1"/>
  <c r="F597" i="36" s="1"/>
  <c r="P596" i="36"/>
  <c r="N596" i="36"/>
  <c r="Q596" i="36"/>
  <c r="M543" i="35"/>
  <c r="I543" i="35" s="1"/>
  <c r="F514" i="34"/>
  <c r="I514" i="34"/>
  <c r="H514" i="34"/>
  <c r="T514" i="34"/>
  <c r="R515" i="34" s="1"/>
  <c r="S515" i="34" s="1"/>
  <c r="M597" i="36" l="1"/>
  <c r="I597" i="36" s="1"/>
  <c r="G543" i="35"/>
  <c r="O543" i="35" s="1"/>
  <c r="G515" i="34"/>
  <c r="G597" i="36" l="1"/>
  <c r="O597" i="36" s="1"/>
  <c r="N597" i="36" s="1"/>
  <c r="H597" i="36"/>
  <c r="E598" i="36" s="1" a="1"/>
  <c r="E598" i="36" s="1"/>
  <c r="F598" i="36" s="1" a="1"/>
  <c r="F598" i="36" s="1"/>
  <c r="N543" i="35"/>
  <c r="P543" i="35"/>
  <c r="Q543" i="35"/>
  <c r="H543" i="35"/>
  <c r="E544" i="35" s="1" a="1"/>
  <c r="E544" i="35" s="1"/>
  <c r="F544" i="35" s="1" a="1"/>
  <c r="F544" i="35" s="1"/>
  <c r="I515" i="34"/>
  <c r="F515" i="34"/>
  <c r="H515" i="34"/>
  <c r="T515" i="34"/>
  <c r="R516" i="34" s="1"/>
  <c r="S516" i="34" s="1"/>
  <c r="Q597" i="36" l="1"/>
  <c r="P597" i="36"/>
  <c r="M598" i="36"/>
  <c r="I598" i="36" s="1"/>
  <c r="M544" i="35"/>
  <c r="I544" i="35" s="1"/>
  <c r="G516" i="34"/>
  <c r="H598" i="36" l="1"/>
  <c r="E599" i="36" s="1" a="1"/>
  <c r="E599" i="36" s="1"/>
  <c r="F599" i="36" s="1" a="1"/>
  <c r="F599" i="36" s="1"/>
  <c r="M599" i="36" s="1"/>
  <c r="I599" i="36" s="1"/>
  <c r="G598" i="36"/>
  <c r="O598" i="36" s="1"/>
  <c r="G544" i="35"/>
  <c r="O544" i="35" s="1"/>
  <c r="Q544" i="35" s="1"/>
  <c r="N598" i="36"/>
  <c r="Q598" i="36"/>
  <c r="P598" i="36"/>
  <c r="N544" i="35"/>
  <c r="P544" i="35"/>
  <c r="H544" i="35"/>
  <c r="E545" i="35" s="1" a="1"/>
  <c r="E545" i="35" s="1"/>
  <c r="F545" i="35" s="1" a="1"/>
  <c r="F545" i="35" s="1"/>
  <c r="I516" i="34"/>
  <c r="H516" i="34"/>
  <c r="F516" i="34"/>
  <c r="T516" i="34"/>
  <c r="R517" i="34" s="1"/>
  <c r="S517" i="34" s="1"/>
  <c r="G599" i="36" l="1"/>
  <c r="O599" i="36" s="1"/>
  <c r="H599" i="36"/>
  <c r="E600" i="36" s="1" a="1"/>
  <c r="E600" i="36" s="1"/>
  <c r="F600" i="36" s="1" a="1"/>
  <c r="F600" i="36" s="1"/>
  <c r="M545" i="35"/>
  <c r="I545" i="35" s="1"/>
  <c r="G517" i="34"/>
  <c r="M600" i="36" l="1"/>
  <c r="I600" i="36" s="1"/>
  <c r="Q599" i="36"/>
  <c r="P599" i="36"/>
  <c r="N599" i="36"/>
  <c r="H545" i="35"/>
  <c r="E546" i="35" s="1" a="1"/>
  <c r="E546" i="35" s="1"/>
  <c r="F546" i="35" s="1" a="1"/>
  <c r="F546" i="35" s="1"/>
  <c r="H517" i="34"/>
  <c r="F517" i="34"/>
  <c r="I517" i="34"/>
  <c r="T517" i="34"/>
  <c r="R518" i="34" s="1"/>
  <c r="S518" i="34" s="1"/>
  <c r="H600" i="36" l="1"/>
  <c r="E601" i="36" s="1" a="1"/>
  <c r="E601" i="36" s="1"/>
  <c r="F601" i="36" s="1" a="1"/>
  <c r="F601" i="36" s="1"/>
  <c r="M601" i="36" s="1"/>
  <c r="I601" i="36" s="1"/>
  <c r="G600" i="36"/>
  <c r="O600" i="36" s="1"/>
  <c r="M546" i="35"/>
  <c r="I546" i="35" s="1"/>
  <c r="G545" i="35"/>
  <c r="O545" i="35" s="1"/>
  <c r="G518" i="34"/>
  <c r="G601" i="36" l="1"/>
  <c r="O601" i="36" s="1"/>
  <c r="H546" i="35"/>
  <c r="E547" i="35" s="1" a="1"/>
  <c r="E547" i="35" s="1"/>
  <c r="F547" i="35" s="1" a="1"/>
  <c r="F547" i="35" s="1"/>
  <c r="M547" i="35" s="1"/>
  <c r="I547" i="35" s="1"/>
  <c r="G546" i="35"/>
  <c r="O546" i="35" s="1"/>
  <c r="Q601" i="36"/>
  <c r="N601" i="36"/>
  <c r="P601" i="36"/>
  <c r="H601" i="36"/>
  <c r="E602" i="36" s="1" a="1"/>
  <c r="E602" i="36" s="1"/>
  <c r="F602" i="36" s="1" a="1"/>
  <c r="F602" i="36" s="1"/>
  <c r="P600" i="36"/>
  <c r="Q600" i="36"/>
  <c r="N600" i="36"/>
  <c r="Q545" i="35"/>
  <c r="N545" i="35"/>
  <c r="P545" i="35"/>
  <c r="Q546" i="35"/>
  <c r="N546" i="35"/>
  <c r="P546" i="35"/>
  <c r="F518" i="34"/>
  <c r="I518" i="34"/>
  <c r="H518" i="34"/>
  <c r="T518" i="34"/>
  <c r="R519" i="34" s="1"/>
  <c r="S519" i="34" s="1"/>
  <c r="M602" i="36" l="1"/>
  <c r="H602" i="36" s="1"/>
  <c r="E603" i="36" s="1" a="1"/>
  <c r="E603" i="36" s="1"/>
  <c r="F603" i="36" s="1" a="1"/>
  <c r="F603" i="36" s="1"/>
  <c r="I602" i="36"/>
  <c r="G602" i="36"/>
  <c r="O602" i="36" s="1"/>
  <c r="H547" i="35"/>
  <c r="E548" i="35" s="1" a="1"/>
  <c r="E548" i="35" s="1"/>
  <c r="F548" i="35" s="1" a="1"/>
  <c r="F548" i="35" s="1"/>
  <c r="G547" i="35"/>
  <c r="O547" i="35" s="1"/>
  <c r="G519" i="34"/>
  <c r="Q602" i="36" l="1"/>
  <c r="N602" i="36"/>
  <c r="P602" i="36"/>
  <c r="M603" i="36"/>
  <c r="I603" i="36" s="1"/>
  <c r="M548" i="35"/>
  <c r="I548" i="35" s="1"/>
  <c r="Q547" i="35"/>
  <c r="P547" i="35"/>
  <c r="N547" i="35"/>
  <c r="F519" i="34"/>
  <c r="H519" i="34"/>
  <c r="I519" i="34"/>
  <c r="T519" i="34"/>
  <c r="R520" i="34" s="1"/>
  <c r="S520" i="34" s="1"/>
  <c r="G603" i="36" l="1"/>
  <c r="O603" i="36" s="1"/>
  <c r="H603" i="36"/>
  <c r="E604" i="36" s="1" a="1"/>
  <c r="E604" i="36" s="1"/>
  <c r="F604" i="36" s="1" a="1"/>
  <c r="F604" i="36" s="1"/>
  <c r="H548" i="35"/>
  <c r="E549" i="35" s="1" a="1"/>
  <c r="E549" i="35" s="1"/>
  <c r="F549" i="35" s="1" a="1"/>
  <c r="F549" i="35" s="1"/>
  <c r="M549" i="35" s="1"/>
  <c r="I549" i="35" s="1"/>
  <c r="G548" i="35"/>
  <c r="O548" i="35" s="1"/>
  <c r="G520" i="34"/>
  <c r="M604" i="36" l="1"/>
  <c r="I604" i="36" s="1"/>
  <c r="P603" i="36"/>
  <c r="N603" i="36"/>
  <c r="Q603" i="36"/>
  <c r="Q548" i="35"/>
  <c r="P548" i="35"/>
  <c r="N548" i="35"/>
  <c r="H549" i="35"/>
  <c r="E550" i="35" s="1" a="1"/>
  <c r="E550" i="35" s="1"/>
  <c r="F550" i="35" s="1" a="1"/>
  <c r="F550" i="35" s="1"/>
  <c r="G549" i="35"/>
  <c r="O549" i="35" s="1"/>
  <c r="T520" i="34"/>
  <c r="R521" i="34" s="1"/>
  <c r="I520" i="34"/>
  <c r="H520" i="34"/>
  <c r="F520" i="34"/>
  <c r="G604" i="36" l="1"/>
  <c r="O604" i="36" s="1"/>
  <c r="P604" i="36" s="1"/>
  <c r="H604" i="36"/>
  <c r="E605" i="36" s="1" a="1"/>
  <c r="E605" i="36" s="1"/>
  <c r="F605" i="36" s="1" a="1"/>
  <c r="F605" i="36" s="1"/>
  <c r="S521" i="34"/>
  <c r="G521" i="34" s="1"/>
  <c r="M550" i="35"/>
  <c r="I550" i="35" s="1"/>
  <c r="N549" i="35"/>
  <c r="Q549" i="35"/>
  <c r="P549" i="35"/>
  <c r="T521" i="34"/>
  <c r="R522" i="34" s="1"/>
  <c r="S522" i="34" s="1"/>
  <c r="Q604" i="36" l="1"/>
  <c r="N604" i="36"/>
  <c r="M605" i="36"/>
  <c r="I605" i="36" s="1"/>
  <c r="I521" i="34"/>
  <c r="H521" i="34"/>
  <c r="F521" i="34"/>
  <c r="H550" i="35"/>
  <c r="E551" i="35" s="1" a="1"/>
  <c r="E551" i="35" s="1"/>
  <c r="F551" i="35" s="1" a="1"/>
  <c r="F551" i="35" s="1"/>
  <c r="G550" i="35"/>
  <c r="O550" i="35" s="1"/>
  <c r="N550" i="35" s="1"/>
  <c r="G522" i="34"/>
  <c r="H605" i="36" l="1"/>
  <c r="E606" i="36" s="1" a="1"/>
  <c r="E606" i="36" s="1"/>
  <c r="F606" i="36" s="1" a="1"/>
  <c r="F606" i="36" s="1"/>
  <c r="M606" i="36" s="1"/>
  <c r="H606" i="36" s="1"/>
  <c r="E607" i="36" s="1" a="1"/>
  <c r="E607" i="36" s="1"/>
  <c r="F607" i="36" s="1" a="1"/>
  <c r="F607" i="36" s="1"/>
  <c r="G605" i="36"/>
  <c r="O605" i="36" s="1"/>
  <c r="P605" i="36" s="1"/>
  <c r="M551" i="35"/>
  <c r="I551" i="35" s="1"/>
  <c r="Q550" i="35"/>
  <c r="P550" i="35"/>
  <c r="T522" i="34"/>
  <c r="R523" i="34" s="1"/>
  <c r="S523" i="34" s="1"/>
  <c r="I522" i="34"/>
  <c r="H522" i="34"/>
  <c r="F522" i="34"/>
  <c r="Q605" i="36" l="1"/>
  <c r="N605" i="36"/>
  <c r="I606" i="36"/>
  <c r="G606" i="36"/>
  <c r="O606" i="36" s="1"/>
  <c r="N606" i="36" s="1"/>
  <c r="M607" i="36"/>
  <c r="I607" i="36" s="1"/>
  <c r="G551" i="35"/>
  <c r="O551" i="35" s="1"/>
  <c r="P551" i="35" s="1"/>
  <c r="H551" i="35"/>
  <c r="E552" i="35" s="1" a="1"/>
  <c r="E552" i="35" s="1"/>
  <c r="F552" i="35" s="1" a="1"/>
  <c r="F552" i="35" s="1"/>
  <c r="G523" i="34"/>
  <c r="P606" i="36" l="1"/>
  <c r="Q606" i="36"/>
  <c r="Q551" i="35"/>
  <c r="H607" i="36"/>
  <c r="E608" i="36" s="1" a="1"/>
  <c r="E608" i="36" s="1"/>
  <c r="F608" i="36" s="1" a="1"/>
  <c r="F608" i="36" s="1"/>
  <c r="G607" i="36"/>
  <c r="O607" i="36" s="1"/>
  <c r="N551" i="35"/>
  <c r="M552" i="35"/>
  <c r="I552" i="35" s="1"/>
  <c r="T523" i="34"/>
  <c r="R524" i="34" s="1"/>
  <c r="F523" i="34"/>
  <c r="I523" i="34"/>
  <c r="H523" i="34"/>
  <c r="P607" i="36" l="1"/>
  <c r="N607" i="36"/>
  <c r="Q607" i="36"/>
  <c r="M608" i="36"/>
  <c r="I608" i="36" s="1"/>
  <c r="G552" i="35"/>
  <c r="O552" i="35" s="1"/>
  <c r="N552" i="35" s="1"/>
  <c r="S524" i="34"/>
  <c r="G524" i="34" s="1"/>
  <c r="H552" i="35"/>
  <c r="E553" i="35" s="1" a="1"/>
  <c r="E553" i="35" s="1"/>
  <c r="F553" i="35" s="1" a="1"/>
  <c r="F553" i="35" s="1"/>
  <c r="Q552" i="35" l="1"/>
  <c r="H608" i="36"/>
  <c r="E609" i="36" s="1" a="1"/>
  <c r="E609" i="36" s="1"/>
  <c r="F609" i="36" s="1" a="1"/>
  <c r="F609" i="36" s="1"/>
  <c r="M609" i="36" s="1"/>
  <c r="I609" i="36" s="1"/>
  <c r="G608" i="36"/>
  <c r="O608" i="36" s="1"/>
  <c r="P552" i="35"/>
  <c r="N608" i="36"/>
  <c r="Q608" i="36"/>
  <c r="P608" i="36"/>
  <c r="I524" i="34"/>
  <c r="H524" i="34"/>
  <c r="F524" i="34"/>
  <c r="M553" i="35"/>
  <c r="H553" i="35" s="1"/>
  <c r="E554" i="35" s="1" a="1"/>
  <c r="E554" i="35" s="1"/>
  <c r="F554" i="35" s="1" a="1"/>
  <c r="F554" i="35" s="1"/>
  <c r="T524" i="34"/>
  <c r="R525" i="34" s="1"/>
  <c r="S525" i="34" s="1"/>
  <c r="G525" i="34" s="1"/>
  <c r="G609" i="36" l="1"/>
  <c r="O609" i="36" s="1"/>
  <c r="H609" i="36"/>
  <c r="E610" i="36" s="1" a="1"/>
  <c r="E610" i="36" s="1"/>
  <c r="F610" i="36" s="1" a="1"/>
  <c r="F610" i="36" s="1"/>
  <c r="M610" i="36" s="1"/>
  <c r="I610" i="36" s="1"/>
  <c r="Q609" i="36"/>
  <c r="P609" i="36"/>
  <c r="N609" i="36"/>
  <c r="G553" i="35"/>
  <c r="O553" i="35" s="1"/>
  <c r="Q553" i="35" s="1"/>
  <c r="M554" i="35"/>
  <c r="I554" i="35" s="1"/>
  <c r="I553" i="35"/>
  <c r="F525" i="34"/>
  <c r="H525" i="34"/>
  <c r="I525" i="34"/>
  <c r="T525" i="34"/>
  <c r="R526" i="34" s="1"/>
  <c r="S526" i="34" s="1"/>
  <c r="N553" i="35" l="1"/>
  <c r="G610" i="36"/>
  <c r="O610" i="36" s="1"/>
  <c r="N610" i="36" s="1"/>
  <c r="H610" i="36"/>
  <c r="E611" i="36" s="1" a="1"/>
  <c r="E611" i="36" s="1"/>
  <c r="F611" i="36" s="1" a="1"/>
  <c r="F611" i="36" s="1"/>
  <c r="M611" i="36" s="1"/>
  <c r="I611" i="36" s="1"/>
  <c r="P610" i="36"/>
  <c r="Q610" i="36"/>
  <c r="P553" i="35"/>
  <c r="H554" i="35"/>
  <c r="E555" i="35" s="1" a="1"/>
  <c r="E555" i="35" s="1"/>
  <c r="F555" i="35" s="1" a="1"/>
  <c r="F555" i="35" s="1"/>
  <c r="M555" i="35" s="1"/>
  <c r="I555" i="35" s="1"/>
  <c r="G554" i="35"/>
  <c r="O554" i="35" s="1"/>
  <c r="N554" i="35" s="1"/>
  <c r="G526" i="34"/>
  <c r="H611" i="36" l="1"/>
  <c r="E612" i="36" s="1" a="1"/>
  <c r="E612" i="36" s="1"/>
  <c r="F612" i="36" s="1" a="1"/>
  <c r="F612" i="36" s="1"/>
  <c r="M612" i="36" s="1"/>
  <c r="I612" i="36" s="1"/>
  <c r="G611" i="36"/>
  <c r="O611" i="36" s="1"/>
  <c r="Q554" i="35"/>
  <c r="P554" i="35"/>
  <c r="G555" i="35"/>
  <c r="O555" i="35" s="1"/>
  <c r="Q555" i="35" s="1"/>
  <c r="H555" i="35"/>
  <c r="E556" i="35" s="1" a="1"/>
  <c r="E556" i="35" s="1"/>
  <c r="F556" i="35" s="1" a="1"/>
  <c r="F556" i="35" s="1"/>
  <c r="I526" i="34"/>
  <c r="H526" i="34"/>
  <c r="F526" i="34"/>
  <c r="T526" i="34"/>
  <c r="R527" i="34" s="1"/>
  <c r="S527" i="34" s="1"/>
  <c r="N555" i="35" l="1"/>
  <c r="P555" i="35"/>
  <c r="H612" i="36"/>
  <c r="E613" i="36" s="1" a="1"/>
  <c r="E613" i="36" s="1"/>
  <c r="F613" i="36" s="1" a="1"/>
  <c r="F613" i="36" s="1"/>
  <c r="M613" i="36" s="1"/>
  <c r="H613" i="36" s="1"/>
  <c r="E614" i="36" s="1" a="1"/>
  <c r="E614" i="36" s="1"/>
  <c r="F614" i="36" s="1" a="1"/>
  <c r="F614" i="36" s="1"/>
  <c r="G612" i="36"/>
  <c r="O612" i="36" s="1"/>
  <c r="P612" i="36" s="1"/>
  <c r="N611" i="36"/>
  <c r="Q611" i="36"/>
  <c r="P611" i="36"/>
  <c r="M556" i="35"/>
  <c r="I556" i="35" s="1"/>
  <c r="G527" i="34"/>
  <c r="N612" i="36" l="1"/>
  <c r="Q612" i="36"/>
  <c r="H556" i="35"/>
  <c r="E557" i="35" s="1" a="1"/>
  <c r="E557" i="35" s="1"/>
  <c r="F557" i="35" s="1" a="1"/>
  <c r="F557" i="35" s="1"/>
  <c r="M557" i="35" s="1"/>
  <c r="I557" i="35" s="1"/>
  <c r="G556" i="35"/>
  <c r="O556" i="35" s="1"/>
  <c r="P556" i="35" s="1"/>
  <c r="G613" i="36"/>
  <c r="O613" i="36" s="1"/>
  <c r="N613" i="36" s="1"/>
  <c r="M614" i="36"/>
  <c r="I614" i="36" s="1"/>
  <c r="I613" i="36"/>
  <c r="N556" i="35"/>
  <c r="Q556" i="35"/>
  <c r="H527" i="34"/>
  <c r="F527" i="34"/>
  <c r="I527" i="34"/>
  <c r="T527" i="34"/>
  <c r="R528" i="34" s="1"/>
  <c r="S528" i="34" s="1"/>
  <c r="P613" i="36" l="1"/>
  <c r="Q613" i="36"/>
  <c r="H614" i="36"/>
  <c r="E615" i="36" s="1" a="1"/>
  <c r="E615" i="36" s="1"/>
  <c r="F615" i="36" s="1" a="1"/>
  <c r="F615" i="36" s="1"/>
  <c r="M615" i="36" s="1"/>
  <c r="I615" i="36" s="1"/>
  <c r="G614" i="36"/>
  <c r="O614" i="36" s="1"/>
  <c r="N614" i="36" s="1"/>
  <c r="G557" i="35"/>
  <c r="O557" i="35" s="1"/>
  <c r="G528" i="34"/>
  <c r="P614" i="36" l="1"/>
  <c r="Q614" i="36"/>
  <c r="H615" i="36"/>
  <c r="E616" i="36" s="1" a="1"/>
  <c r="E616" i="36" s="1"/>
  <c r="F616" i="36" s="1" a="1"/>
  <c r="F616" i="36" s="1"/>
  <c r="M616" i="36" s="1"/>
  <c r="I616" i="36" s="1"/>
  <c r="G615" i="36"/>
  <c r="O615" i="36" s="1"/>
  <c r="N615" i="36" s="1"/>
  <c r="N557" i="35"/>
  <c r="P557" i="35"/>
  <c r="Q557" i="35"/>
  <c r="H557" i="35"/>
  <c r="E558" i="35" s="1" a="1"/>
  <c r="E558" i="35" s="1"/>
  <c r="F558" i="35" s="1" a="1"/>
  <c r="F558" i="35" s="1"/>
  <c r="T528" i="34"/>
  <c r="R529" i="34" s="1"/>
  <c r="H528" i="34"/>
  <c r="F528" i="34"/>
  <c r="I528" i="34"/>
  <c r="P615" i="36" l="1"/>
  <c r="Q615" i="36"/>
  <c r="H616" i="36"/>
  <c r="E617" i="36" s="1" a="1"/>
  <c r="E617" i="36" s="1"/>
  <c r="F617" i="36" s="1" a="1"/>
  <c r="F617" i="36" s="1"/>
  <c r="G616" i="36"/>
  <c r="O616" i="36" s="1"/>
  <c r="S529" i="34"/>
  <c r="G529" i="34" s="1"/>
  <c r="M558" i="35"/>
  <c r="I558" i="35" s="1"/>
  <c r="T529" i="34" l="1"/>
  <c r="R530" i="34" s="1"/>
  <c r="S530" i="34" s="1"/>
  <c r="N616" i="36"/>
  <c r="P616" i="36"/>
  <c r="Q616" i="36"/>
  <c r="M617" i="36"/>
  <c r="I617" i="36" s="1"/>
  <c r="I529" i="34"/>
  <c r="H529" i="34"/>
  <c r="F529" i="34"/>
  <c r="G558" i="35"/>
  <c r="O558" i="35" s="1"/>
  <c r="P558" i="35" s="1"/>
  <c r="H558" i="35"/>
  <c r="E559" i="35" s="1" a="1"/>
  <c r="E559" i="35" s="1"/>
  <c r="F559" i="35" s="1" a="1"/>
  <c r="F559" i="35" s="1"/>
  <c r="G530" i="34"/>
  <c r="G617" i="36" l="1"/>
  <c r="O617" i="36" s="1"/>
  <c r="N558" i="35"/>
  <c r="Q558" i="35"/>
  <c r="H617" i="36"/>
  <c r="E618" i="36" s="1" a="1"/>
  <c r="E618" i="36" s="1"/>
  <c r="F618" i="36" s="1" a="1"/>
  <c r="F618" i="36" s="1"/>
  <c r="Q617" i="36"/>
  <c r="N617" i="36"/>
  <c r="P617" i="36"/>
  <c r="M559" i="35"/>
  <c r="I559" i="35" s="1"/>
  <c r="I530" i="34"/>
  <c r="H530" i="34"/>
  <c r="F530" i="34"/>
  <c r="T530" i="34"/>
  <c r="R531" i="34" s="1"/>
  <c r="S531" i="34" s="1"/>
  <c r="M618" i="36" l="1"/>
  <c r="I618" i="36" s="1"/>
  <c r="G559" i="35"/>
  <c r="O559" i="35" s="1"/>
  <c r="N559" i="35" s="1"/>
  <c r="H559" i="35"/>
  <c r="E560" i="35" s="1" a="1"/>
  <c r="E560" i="35" s="1"/>
  <c r="F560" i="35" s="1" a="1"/>
  <c r="F560" i="35" s="1"/>
  <c r="G531" i="34"/>
  <c r="P559" i="35" l="1"/>
  <c r="Q559" i="35"/>
  <c r="H618" i="36"/>
  <c r="E619" i="36" s="1" a="1"/>
  <c r="E619" i="36" s="1"/>
  <c r="F619" i="36" s="1" a="1"/>
  <c r="F619" i="36" s="1"/>
  <c r="G618" i="36"/>
  <c r="O618" i="36" s="1"/>
  <c r="M560" i="35"/>
  <c r="I560" i="35" s="1"/>
  <c r="I531" i="34"/>
  <c r="F531" i="34"/>
  <c r="H531" i="34"/>
  <c r="T531" i="34"/>
  <c r="R532" i="34" s="1"/>
  <c r="S532" i="34" s="1"/>
  <c r="Q618" i="36" l="1"/>
  <c r="N618" i="36"/>
  <c r="P618" i="36"/>
  <c r="M619" i="36"/>
  <c r="I619" i="36" s="1"/>
  <c r="G560" i="35"/>
  <c r="O560" i="35" s="1"/>
  <c r="G532" i="34"/>
  <c r="H619" i="36" l="1"/>
  <c r="E620" i="36" s="1" a="1"/>
  <c r="E620" i="36" s="1"/>
  <c r="F620" i="36" s="1" a="1"/>
  <c r="F620" i="36" s="1"/>
  <c r="M620" i="36" s="1"/>
  <c r="H620" i="36" s="1"/>
  <c r="E621" i="36" s="1" a="1"/>
  <c r="E621" i="36" s="1"/>
  <c r="F621" i="36" s="1" a="1"/>
  <c r="F621" i="36" s="1"/>
  <c r="G619" i="36"/>
  <c r="O619" i="36" s="1"/>
  <c r="Q619" i="36"/>
  <c r="P619" i="36"/>
  <c r="N619" i="36"/>
  <c r="H560" i="35"/>
  <c r="E561" i="35" s="1" a="1"/>
  <c r="E561" i="35" s="1"/>
  <c r="F561" i="35" s="1" a="1"/>
  <c r="F561" i="35" s="1"/>
  <c r="Q560" i="35"/>
  <c r="N560" i="35"/>
  <c r="P560" i="35"/>
  <c r="F532" i="34"/>
  <c r="I532" i="34"/>
  <c r="H532" i="34"/>
  <c r="T532" i="34"/>
  <c r="R533" i="34" s="1"/>
  <c r="S533" i="34" s="1"/>
  <c r="G620" i="36" l="1"/>
  <c r="O620" i="36" s="1"/>
  <c r="M621" i="36"/>
  <c r="I621" i="36" s="1"/>
  <c r="I620" i="36"/>
  <c r="M561" i="35"/>
  <c r="I561" i="35" s="1"/>
  <c r="G533" i="34"/>
  <c r="G621" i="36" l="1"/>
  <c r="O621" i="36" s="1"/>
  <c r="H621" i="36"/>
  <c r="E622" i="36" s="1" a="1"/>
  <c r="E622" i="36" s="1"/>
  <c r="F622" i="36" s="1" a="1"/>
  <c r="F622" i="36" s="1"/>
  <c r="Q620" i="36"/>
  <c r="P620" i="36"/>
  <c r="N620" i="36"/>
  <c r="H533" i="34"/>
  <c r="I533" i="34"/>
  <c r="F533" i="34"/>
  <c r="T533" i="34"/>
  <c r="R534" i="34" s="1"/>
  <c r="S534" i="34" s="1"/>
  <c r="M622" i="36" l="1"/>
  <c r="H622" i="36" s="1"/>
  <c r="E623" i="36" s="1" a="1"/>
  <c r="E623" i="36" s="1"/>
  <c r="F623" i="36" s="1" a="1"/>
  <c r="F623" i="36" s="1"/>
  <c r="N621" i="36"/>
  <c r="Q621" i="36"/>
  <c r="P621" i="36"/>
  <c r="G561" i="35"/>
  <c r="O561" i="35" s="1"/>
  <c r="H561" i="35"/>
  <c r="E562" i="35" s="1" a="1"/>
  <c r="E562" i="35" s="1"/>
  <c r="F562" i="35" s="1" a="1"/>
  <c r="F562" i="35" s="1"/>
  <c r="G534" i="34"/>
  <c r="M623" i="36" l="1"/>
  <c r="I623" i="36" s="1"/>
  <c r="G623" i="36"/>
  <c r="O623" i="36" s="1"/>
  <c r="H623" i="36"/>
  <c r="E624" i="36" s="1" a="1"/>
  <c r="E624" i="36" s="1"/>
  <c r="F624" i="36" s="1" a="1"/>
  <c r="F624" i="36" s="1"/>
  <c r="G622" i="36"/>
  <c r="O622" i="36" s="1"/>
  <c r="I622" i="36"/>
  <c r="M562" i="35"/>
  <c r="I562" i="35" s="1"/>
  <c r="N561" i="35"/>
  <c r="P561" i="35"/>
  <c r="Q561" i="35"/>
  <c r="F534" i="34"/>
  <c r="H534" i="34"/>
  <c r="I534" i="34"/>
  <c r="T534" i="34"/>
  <c r="R535" i="34" s="1"/>
  <c r="S535" i="34" s="1"/>
  <c r="Q622" i="36" l="1"/>
  <c r="P622" i="36"/>
  <c r="N622" i="36"/>
  <c r="M624" i="36"/>
  <c r="I624" i="36" s="1"/>
  <c r="N623" i="36"/>
  <c r="P623" i="36"/>
  <c r="Q623" i="36"/>
  <c r="G535" i="34"/>
  <c r="H624" i="36" l="1"/>
  <c r="E625" i="36" s="1" a="1"/>
  <c r="E625" i="36" s="1"/>
  <c r="F625" i="36" s="1" a="1"/>
  <c r="F625" i="36" s="1"/>
  <c r="M625" i="36" s="1"/>
  <c r="I625" i="36" s="1"/>
  <c r="G624" i="36"/>
  <c r="O624" i="36" s="1"/>
  <c r="N624" i="36" s="1"/>
  <c r="H562" i="35"/>
  <c r="E563" i="35" s="1" a="1"/>
  <c r="E563" i="35" s="1"/>
  <c r="F563" i="35" s="1" a="1"/>
  <c r="F563" i="35" s="1"/>
  <c r="G562" i="35"/>
  <c r="O562" i="35" s="1"/>
  <c r="T535" i="34"/>
  <c r="R536" i="34" s="1"/>
  <c r="F535" i="34"/>
  <c r="I535" i="34"/>
  <c r="H535" i="34"/>
  <c r="P624" i="36" l="1"/>
  <c r="Q624" i="36"/>
  <c r="G625" i="36"/>
  <c r="O625" i="36" s="1"/>
  <c r="H625" i="36"/>
  <c r="E626" i="36" s="1" a="1"/>
  <c r="E626" i="36" s="1"/>
  <c r="F626" i="36" s="1" a="1"/>
  <c r="F626" i="36" s="1"/>
  <c r="M626" i="36" s="1"/>
  <c r="I626" i="36" s="1"/>
  <c r="P625" i="36"/>
  <c r="Q625" i="36"/>
  <c r="N625" i="36"/>
  <c r="S536" i="34"/>
  <c r="G536" i="34" s="1"/>
  <c r="M563" i="35"/>
  <c r="I563" i="35" s="1"/>
  <c r="N562" i="35"/>
  <c r="P562" i="35"/>
  <c r="Q562" i="35"/>
  <c r="H626" i="36" l="1"/>
  <c r="E627" i="36" s="1" a="1"/>
  <c r="E627" i="36" s="1"/>
  <c r="F627" i="36" s="1" a="1"/>
  <c r="F627" i="36" s="1"/>
  <c r="M627" i="36" s="1"/>
  <c r="I627" i="36" s="1"/>
  <c r="G626" i="36"/>
  <c r="O626" i="36" s="1"/>
  <c r="T536" i="34"/>
  <c r="R537" i="34" s="1"/>
  <c r="S537" i="34" s="1"/>
  <c r="G537" i="34" s="1"/>
  <c r="N626" i="36"/>
  <c r="H536" i="34"/>
  <c r="I536" i="34"/>
  <c r="F536" i="34"/>
  <c r="H563" i="35"/>
  <c r="E564" i="35" s="1" a="1"/>
  <c r="E564" i="35" s="1"/>
  <c r="F564" i="35" s="1" a="1"/>
  <c r="F564" i="35" s="1"/>
  <c r="G627" i="36" l="1"/>
  <c r="O627" i="36" s="1"/>
  <c r="H627" i="36"/>
  <c r="E628" i="36" s="1" a="1"/>
  <c r="E628" i="36" s="1"/>
  <c r="F628" i="36" s="1" a="1"/>
  <c r="F628" i="36" s="1"/>
  <c r="Q626" i="36"/>
  <c r="P626" i="36"/>
  <c r="Q627" i="36"/>
  <c r="N627" i="36"/>
  <c r="P627" i="36"/>
  <c r="M564" i="35"/>
  <c r="I564" i="35" s="1"/>
  <c r="G563" i="35"/>
  <c r="O563" i="35" s="1"/>
  <c r="H537" i="34"/>
  <c r="F537" i="34"/>
  <c r="I537" i="34"/>
  <c r="T537" i="34"/>
  <c r="R538" i="34" s="1"/>
  <c r="S538" i="34" s="1"/>
  <c r="H564" i="35" l="1"/>
  <c r="E565" i="35" s="1" a="1"/>
  <c r="E565" i="35" s="1"/>
  <c r="F565" i="35" s="1" a="1"/>
  <c r="F565" i="35" s="1"/>
  <c r="M628" i="36"/>
  <c r="I628" i="36" s="1"/>
  <c r="G564" i="35"/>
  <c r="O564" i="35" s="1"/>
  <c r="P564" i="35" s="1"/>
  <c r="H628" i="36"/>
  <c r="E629" i="36" s="1" a="1"/>
  <c r="E629" i="36" s="1"/>
  <c r="F629" i="36" s="1" a="1"/>
  <c r="F629" i="36" s="1"/>
  <c r="N563" i="35"/>
  <c r="P563" i="35"/>
  <c r="Q563" i="35"/>
  <c r="G538" i="34"/>
  <c r="N564" i="35" l="1"/>
  <c r="Q564" i="35"/>
  <c r="M565" i="35"/>
  <c r="G565" i="35" s="1"/>
  <c r="O565" i="35" s="1"/>
  <c r="G628" i="36"/>
  <c r="O628" i="36" s="1"/>
  <c r="M629" i="36"/>
  <c r="I629" i="36" s="1"/>
  <c r="H565" i="35"/>
  <c r="E566" i="35" s="1" a="1"/>
  <c r="E566" i="35" s="1"/>
  <c r="F566" i="35" s="1" a="1"/>
  <c r="F566" i="35" s="1"/>
  <c r="N565" i="35"/>
  <c r="Q565" i="35"/>
  <c r="P565" i="35"/>
  <c r="T538" i="34"/>
  <c r="R539" i="34" s="1"/>
  <c r="I538" i="34"/>
  <c r="H538" i="34"/>
  <c r="F538" i="34"/>
  <c r="Q628" i="36" l="1"/>
  <c r="P628" i="36"/>
  <c r="N628" i="36"/>
  <c r="G629" i="36"/>
  <c r="O629" i="36" s="1"/>
  <c r="I565" i="35"/>
  <c r="H629" i="36"/>
  <c r="E630" i="36" s="1" a="1"/>
  <c r="E630" i="36" s="1"/>
  <c r="F630" i="36" s="1" a="1"/>
  <c r="F630" i="36" s="1"/>
  <c r="M566" i="35"/>
  <c r="I566" i="35" s="1"/>
  <c r="Q629" i="36"/>
  <c r="N629" i="36"/>
  <c r="P629" i="36"/>
  <c r="S539" i="34"/>
  <c r="G539" i="34" s="1"/>
  <c r="H566" i="35"/>
  <c r="E567" i="35" s="1" a="1"/>
  <c r="E567" i="35" s="1"/>
  <c r="F567" i="35" s="1" a="1"/>
  <c r="F567" i="35" s="1"/>
  <c r="T539" i="34" l="1"/>
  <c r="R540" i="34" s="1"/>
  <c r="S540" i="34" s="1"/>
  <c r="M630" i="36"/>
  <c r="G630" i="36" s="1"/>
  <c r="O630" i="36" s="1"/>
  <c r="P630" i="36" s="1"/>
  <c r="F539" i="34"/>
  <c r="I539" i="34"/>
  <c r="H539" i="34"/>
  <c r="M567" i="35"/>
  <c r="I567" i="35" s="1"/>
  <c r="G566" i="35"/>
  <c r="O566" i="35" s="1"/>
  <c r="G540" i="34"/>
  <c r="N630" i="36" l="1"/>
  <c r="Q630" i="36"/>
  <c r="I630" i="36"/>
  <c r="H630" i="36"/>
  <c r="E631" i="36" s="1" a="1"/>
  <c r="E631" i="36" s="1"/>
  <c r="F631" i="36" s="1" a="1"/>
  <c r="F631" i="36" s="1"/>
  <c r="M631" i="36" s="1"/>
  <c r="H631" i="36" s="1"/>
  <c r="E632" i="36" s="1" a="1"/>
  <c r="E632" i="36" s="1"/>
  <c r="F632" i="36" s="1" a="1"/>
  <c r="F632" i="36" s="1"/>
  <c r="H567" i="35"/>
  <c r="E568" i="35" s="1" a="1"/>
  <c r="E568" i="35" s="1"/>
  <c r="F568" i="35" s="1" a="1"/>
  <c r="F568" i="35" s="1"/>
  <c r="M568" i="35" s="1"/>
  <c r="I568" i="35" s="1"/>
  <c r="P566" i="35"/>
  <c r="N566" i="35"/>
  <c r="Q566" i="35"/>
  <c r="G567" i="35"/>
  <c r="O567" i="35" s="1"/>
  <c r="H540" i="34"/>
  <c r="I540" i="34"/>
  <c r="F540" i="34"/>
  <c r="T540" i="34"/>
  <c r="R541" i="34" s="1"/>
  <c r="S541" i="34" s="1"/>
  <c r="M632" i="36" l="1"/>
  <c r="I632" i="36" s="1"/>
  <c r="I631" i="36"/>
  <c r="H632" i="36"/>
  <c r="E633" i="36" s="1" a="1"/>
  <c r="E633" i="36" s="1"/>
  <c r="F633" i="36" s="1" a="1"/>
  <c r="F633" i="36" s="1"/>
  <c r="M633" i="36" s="1"/>
  <c r="G631" i="36"/>
  <c r="O631" i="36" s="1"/>
  <c r="Q631" i="36" s="1"/>
  <c r="G568" i="35"/>
  <c r="O568" i="35" s="1"/>
  <c r="Q568" i="35" s="1"/>
  <c r="H568" i="35"/>
  <c r="E569" i="35" s="1" a="1"/>
  <c r="E569" i="35" s="1"/>
  <c r="F569" i="35" s="1" a="1"/>
  <c r="F569" i="35" s="1"/>
  <c r="M569" i="35" s="1"/>
  <c r="H569" i="35" s="1"/>
  <c r="E570" i="35" s="1" a="1"/>
  <c r="E570" i="35" s="1"/>
  <c r="F570" i="35" s="1" a="1"/>
  <c r="F570" i="35" s="1"/>
  <c r="P567" i="35"/>
  <c r="Q567" i="35"/>
  <c r="N567" i="35"/>
  <c r="G541" i="34"/>
  <c r="N631" i="36" l="1"/>
  <c r="P631" i="36"/>
  <c r="I633" i="36"/>
  <c r="H633" i="36"/>
  <c r="E634" i="36" s="1" a="1"/>
  <c r="E634" i="36" s="1"/>
  <c r="F634" i="36" s="1" a="1"/>
  <c r="F634" i="36" s="1"/>
  <c r="G633" i="36"/>
  <c r="O633" i="36" s="1"/>
  <c r="G632" i="36"/>
  <c r="O632" i="36" s="1"/>
  <c r="G569" i="35"/>
  <c r="O569" i="35" s="1"/>
  <c r="Q569" i="35" s="1"/>
  <c r="P568" i="35"/>
  <c r="Q633" i="36"/>
  <c r="P633" i="36"/>
  <c r="N633" i="36"/>
  <c r="N568" i="35"/>
  <c r="M570" i="35"/>
  <c r="G570" i="35" s="1"/>
  <c r="O570" i="35" s="1"/>
  <c r="I569" i="35"/>
  <c r="T541" i="34"/>
  <c r="R542" i="34" s="1"/>
  <c r="F541" i="34"/>
  <c r="I541" i="34"/>
  <c r="H541" i="34"/>
  <c r="I570" i="35" l="1"/>
  <c r="M634" i="36"/>
  <c r="I634" i="36" s="1"/>
  <c r="N569" i="35"/>
  <c r="P569" i="35"/>
  <c r="H570" i="35"/>
  <c r="E571" i="35" s="1" a="1"/>
  <c r="E571" i="35" s="1"/>
  <c r="F571" i="35" s="1" a="1"/>
  <c r="F571" i="35" s="1"/>
  <c r="M571" i="35" s="1"/>
  <c r="I571" i="35" s="1"/>
  <c r="N632" i="36"/>
  <c r="Q632" i="36"/>
  <c r="P632" i="36"/>
  <c r="H634" i="36"/>
  <c r="E635" i="36" s="1" a="1"/>
  <c r="E635" i="36" s="1"/>
  <c r="F635" i="36" s="1" a="1"/>
  <c r="F635" i="36" s="1"/>
  <c r="S542" i="34"/>
  <c r="G542" i="34" s="1"/>
  <c r="Q570" i="35"/>
  <c r="P570" i="35"/>
  <c r="N570" i="35"/>
  <c r="G634" i="36" l="1"/>
  <c r="O634" i="36" s="1"/>
  <c r="M635" i="36"/>
  <c r="I635" i="36" s="1"/>
  <c r="T542" i="34"/>
  <c r="R543" i="34" s="1"/>
  <c r="S543" i="34" s="1"/>
  <c r="G543" i="34" s="1"/>
  <c r="H542" i="34"/>
  <c r="F542" i="34"/>
  <c r="I542" i="34"/>
  <c r="H635" i="36" l="1"/>
  <c r="E636" i="36" s="1" a="1"/>
  <c r="E636" i="36" s="1"/>
  <c r="F636" i="36" s="1" a="1"/>
  <c r="F636" i="36" s="1"/>
  <c r="Q634" i="36"/>
  <c r="N634" i="36"/>
  <c r="P634" i="36"/>
  <c r="G635" i="36"/>
  <c r="O635" i="36" s="1"/>
  <c r="H571" i="35"/>
  <c r="E572" i="35" s="1" a="1"/>
  <c r="E572" i="35" s="1"/>
  <c r="F572" i="35" s="1" a="1"/>
  <c r="F572" i="35" s="1"/>
  <c r="G571" i="35"/>
  <c r="O571" i="35" s="1"/>
  <c r="H543" i="34"/>
  <c r="F543" i="34"/>
  <c r="I543" i="34"/>
  <c r="T543" i="34"/>
  <c r="R544" i="34" s="1"/>
  <c r="S544" i="34" s="1"/>
  <c r="M636" i="36" l="1"/>
  <c r="I636" i="36" s="1"/>
  <c r="G636" i="36"/>
  <c r="O636" i="36" s="1"/>
  <c r="Q636" i="36" s="1"/>
  <c r="N635" i="36"/>
  <c r="P635" i="36"/>
  <c r="Q635" i="36"/>
  <c r="M572" i="35"/>
  <c r="I572" i="35" s="1"/>
  <c r="P571" i="35"/>
  <c r="N571" i="35"/>
  <c r="Q571" i="35"/>
  <c r="H572" i="35"/>
  <c r="E573" i="35" s="1" a="1"/>
  <c r="E573" i="35" s="1"/>
  <c r="F573" i="35" s="1" a="1"/>
  <c r="F573" i="35" s="1"/>
  <c r="G544" i="34"/>
  <c r="P636" i="36" l="1"/>
  <c r="N636" i="36"/>
  <c r="H636" i="36"/>
  <c r="E637" i="36" s="1" a="1"/>
  <c r="E637" i="36" s="1"/>
  <c r="F637" i="36" s="1" a="1"/>
  <c r="F637" i="36" s="1"/>
  <c r="M637" i="36" s="1"/>
  <c r="I637" i="36" s="1"/>
  <c r="G572" i="35"/>
  <c r="O572" i="35" s="1"/>
  <c r="Q572" i="35" s="1"/>
  <c r="M573" i="35"/>
  <c r="I573" i="35" s="1"/>
  <c r="T544" i="34"/>
  <c r="R545" i="34" s="1"/>
  <c r="S545" i="34" s="1"/>
  <c r="I544" i="34"/>
  <c r="H544" i="34"/>
  <c r="F544" i="34"/>
  <c r="N572" i="35" l="1"/>
  <c r="P572" i="35"/>
  <c r="H573" i="35"/>
  <c r="E574" i="35" s="1" a="1"/>
  <c r="E574" i="35" s="1"/>
  <c r="F574" i="35" s="1" a="1"/>
  <c r="F574" i="35" s="1"/>
  <c r="M574" i="35" s="1"/>
  <c r="I574" i="35" s="1"/>
  <c r="G573" i="35"/>
  <c r="O573" i="35" s="1"/>
  <c r="Q573" i="35" s="1"/>
  <c r="G637" i="36"/>
  <c r="O637" i="36" s="1"/>
  <c r="Q637" i="36" s="1"/>
  <c r="H637" i="36"/>
  <c r="E638" i="36" s="1" a="1"/>
  <c r="E638" i="36" s="1"/>
  <c r="F638" i="36" s="1" a="1"/>
  <c r="F638" i="36" s="1"/>
  <c r="M638" i="36" s="1"/>
  <c r="I638" i="36" s="1"/>
  <c r="G545" i="34"/>
  <c r="P573" i="35" l="1"/>
  <c r="N573" i="35"/>
  <c r="H574" i="35"/>
  <c r="E575" i="35" s="1" a="1"/>
  <c r="E575" i="35" s="1"/>
  <c r="F575" i="35" s="1" a="1"/>
  <c r="F575" i="35" s="1"/>
  <c r="M575" i="35" s="1"/>
  <c r="I575" i="35" s="1"/>
  <c r="H638" i="36"/>
  <c r="E639" i="36" s="1" a="1"/>
  <c r="E639" i="36" s="1"/>
  <c r="F639" i="36" s="1" a="1"/>
  <c r="F639" i="36" s="1"/>
  <c r="G638" i="36"/>
  <c r="O638" i="36" s="1"/>
  <c r="P638" i="36" s="1"/>
  <c r="N637" i="36"/>
  <c r="P637" i="36"/>
  <c r="N638" i="36"/>
  <c r="Q638" i="36"/>
  <c r="G574" i="35"/>
  <c r="O574" i="35" s="1"/>
  <c r="I545" i="34"/>
  <c r="H545" i="34"/>
  <c r="F545" i="34"/>
  <c r="T545" i="34"/>
  <c r="R546" i="34" s="1"/>
  <c r="S546" i="34" s="1"/>
  <c r="M639" i="36" l="1"/>
  <c r="I639" i="36" s="1"/>
  <c r="N574" i="35"/>
  <c r="Q574" i="35"/>
  <c r="P574" i="35"/>
  <c r="H575" i="35"/>
  <c r="E576" i="35" s="1" a="1"/>
  <c r="E576" i="35" s="1"/>
  <c r="F576" i="35" s="1" a="1"/>
  <c r="F576" i="35" s="1"/>
  <c r="G546" i="34"/>
  <c r="H639" i="36" l="1"/>
  <c r="E640" i="36" s="1" a="1"/>
  <c r="E640" i="36" s="1"/>
  <c r="F640" i="36" s="1" a="1"/>
  <c r="F640" i="36" s="1"/>
  <c r="M640" i="36" s="1"/>
  <c r="I640" i="36" s="1"/>
  <c r="G639" i="36"/>
  <c r="O639" i="36" s="1"/>
  <c r="M576" i="35"/>
  <c r="I576" i="35" s="1"/>
  <c r="G575" i="35"/>
  <c r="O575" i="35" s="1"/>
  <c r="H546" i="34"/>
  <c r="F546" i="34"/>
  <c r="I546" i="34"/>
  <c r="T546" i="34"/>
  <c r="R547" i="34" s="1"/>
  <c r="S547" i="34" s="1"/>
  <c r="H640" i="36" l="1"/>
  <c r="E641" i="36" s="1" a="1"/>
  <c r="E641" i="36" s="1"/>
  <c r="F641" i="36" s="1" a="1"/>
  <c r="F641" i="36" s="1"/>
  <c r="M641" i="36" s="1"/>
  <c r="I641" i="36" s="1"/>
  <c r="Q639" i="36"/>
  <c r="N639" i="36"/>
  <c r="P639" i="36"/>
  <c r="G640" i="36"/>
  <c r="O640" i="36" s="1"/>
  <c r="Q575" i="35"/>
  <c r="P575" i="35"/>
  <c r="N575" i="35"/>
  <c r="G547" i="34"/>
  <c r="H641" i="36" l="1"/>
  <c r="E642" i="36" s="1" a="1"/>
  <c r="E642" i="36" s="1"/>
  <c r="F642" i="36" s="1" a="1"/>
  <c r="F642" i="36" s="1"/>
  <c r="M642" i="36" s="1"/>
  <c r="I642" i="36" s="1"/>
  <c r="G641" i="36"/>
  <c r="O641" i="36" s="1"/>
  <c r="N640" i="36"/>
  <c r="Q640" i="36"/>
  <c r="P640" i="36"/>
  <c r="P641" i="36"/>
  <c r="Q641" i="36"/>
  <c r="N641" i="36"/>
  <c r="G576" i="35"/>
  <c r="O576" i="35" s="1"/>
  <c r="H576" i="35"/>
  <c r="E577" i="35" s="1" a="1"/>
  <c r="E577" i="35" s="1"/>
  <c r="F577" i="35" s="1" a="1"/>
  <c r="F577" i="35" s="1"/>
  <c r="T547" i="34"/>
  <c r="R548" i="34" s="1"/>
  <c r="S548" i="34" s="1"/>
  <c r="I547" i="34"/>
  <c r="F547" i="34"/>
  <c r="H547" i="34"/>
  <c r="G642" i="36" l="1"/>
  <c r="O642" i="36" s="1"/>
  <c r="H642" i="36"/>
  <c r="E643" i="36" s="1" a="1"/>
  <c r="E643" i="36" s="1"/>
  <c r="F643" i="36" s="1" a="1"/>
  <c r="F643" i="36" s="1"/>
  <c r="M577" i="35"/>
  <c r="I577" i="35" s="1"/>
  <c r="Q576" i="35"/>
  <c r="P576" i="35"/>
  <c r="N576" i="35"/>
  <c r="H577" i="35"/>
  <c r="E578" i="35" s="1" a="1"/>
  <c r="E578" i="35" s="1"/>
  <c r="F578" i="35" s="1" a="1"/>
  <c r="F578" i="35" s="1"/>
  <c r="G548" i="34"/>
  <c r="I548" i="34" s="1"/>
  <c r="M643" i="36" l="1"/>
  <c r="I643" i="36" s="1"/>
  <c r="Q642" i="36"/>
  <c r="N642" i="36"/>
  <c r="P642" i="36"/>
  <c r="M578" i="35"/>
  <c r="I578" i="35" s="1"/>
  <c r="G577" i="35"/>
  <c r="O577" i="35" s="1"/>
  <c r="F548" i="34"/>
  <c r="H548" i="34"/>
  <c r="T548" i="34"/>
  <c r="R549" i="34" s="1"/>
  <c r="S549" i="34" s="1"/>
  <c r="G643" i="36" l="1"/>
  <c r="O643" i="36" s="1"/>
  <c r="H578" i="35"/>
  <c r="E579" i="35" s="1" a="1"/>
  <c r="E579" i="35" s="1"/>
  <c r="F579" i="35" s="1" a="1"/>
  <c r="F579" i="35" s="1"/>
  <c r="M579" i="35" s="1"/>
  <c r="I579" i="35" s="1"/>
  <c r="G578" i="35"/>
  <c r="O578" i="35" s="1"/>
  <c r="N643" i="36"/>
  <c r="P643" i="36"/>
  <c r="Q643" i="36"/>
  <c r="H643" i="36"/>
  <c r="E644" i="36" s="1" a="1"/>
  <c r="E644" i="36" s="1"/>
  <c r="F644" i="36" s="1" a="1"/>
  <c r="F644" i="36" s="1"/>
  <c r="Q577" i="35"/>
  <c r="P577" i="35"/>
  <c r="N577" i="35"/>
  <c r="P578" i="35"/>
  <c r="N578" i="35"/>
  <c r="Q578" i="35"/>
  <c r="G549" i="34"/>
  <c r="H579" i="35" l="1"/>
  <c r="E580" i="35" s="1" a="1"/>
  <c r="E580" i="35" s="1"/>
  <c r="F580" i="35" s="1" a="1"/>
  <c r="F580" i="35" s="1"/>
  <c r="G579" i="35"/>
  <c r="O579" i="35" s="1"/>
  <c r="M644" i="36"/>
  <c r="G644" i="36" s="1"/>
  <c r="O644" i="36" s="1"/>
  <c r="P579" i="35"/>
  <c r="N579" i="35"/>
  <c r="Q579" i="35"/>
  <c r="T549" i="34"/>
  <c r="R550" i="34" s="1"/>
  <c r="H549" i="34"/>
  <c r="F549" i="34"/>
  <c r="I549" i="34"/>
  <c r="I644" i="36" l="1"/>
  <c r="H644" i="36"/>
  <c r="E645" i="36" s="1" a="1"/>
  <c r="E645" i="36" s="1"/>
  <c r="F645" i="36" s="1" a="1"/>
  <c r="F645" i="36" s="1"/>
  <c r="M645" i="36" s="1"/>
  <c r="I645" i="36" s="1"/>
  <c r="M580" i="35"/>
  <c r="I580" i="35" s="1"/>
  <c r="P644" i="36"/>
  <c r="N644" i="36"/>
  <c r="Q644" i="36"/>
  <c r="S550" i="34"/>
  <c r="T550" i="34" s="1"/>
  <c r="R551" i="34" s="1"/>
  <c r="G580" i="35"/>
  <c r="O580" i="35" s="1"/>
  <c r="G645" i="36" l="1"/>
  <c r="O645" i="36" s="1"/>
  <c r="Q645" i="36" s="1"/>
  <c r="H645" i="36"/>
  <c r="E646" i="36" s="1" a="1"/>
  <c r="E646" i="36" s="1"/>
  <c r="F646" i="36" s="1" a="1"/>
  <c r="F646" i="36" s="1"/>
  <c r="S551" i="34"/>
  <c r="G551" i="34" s="1"/>
  <c r="G550" i="34"/>
  <c r="Q580" i="35"/>
  <c r="P580" i="35"/>
  <c r="N580" i="35"/>
  <c r="H580" i="35"/>
  <c r="E581" i="35" s="1" a="1"/>
  <c r="E581" i="35" s="1"/>
  <c r="F581" i="35" s="1" a="1"/>
  <c r="F581" i="35" s="1"/>
  <c r="N645" i="36" l="1"/>
  <c r="P645" i="36"/>
  <c r="M646" i="36"/>
  <c r="H646" i="36" s="1"/>
  <c r="E647" i="36" s="1" a="1"/>
  <c r="E647" i="36" s="1"/>
  <c r="F647" i="36" s="1" a="1"/>
  <c r="F647" i="36" s="1"/>
  <c r="T551" i="34"/>
  <c r="R552" i="34" s="1"/>
  <c r="S552" i="34" s="1"/>
  <c r="G552" i="34" s="1"/>
  <c r="H552" i="34" s="1"/>
  <c r="I551" i="34"/>
  <c r="F551" i="34"/>
  <c r="H551" i="34"/>
  <c r="I550" i="34"/>
  <c r="H550" i="34"/>
  <c r="F550" i="34"/>
  <c r="M581" i="35"/>
  <c r="I581" i="35" s="1"/>
  <c r="M647" i="36" l="1"/>
  <c r="I647" i="36" s="1"/>
  <c r="G646" i="36"/>
  <c r="O646" i="36" s="1"/>
  <c r="T552" i="34"/>
  <c r="R553" i="34" s="1"/>
  <c r="S553" i="34" s="1"/>
  <c r="G553" i="34" s="1"/>
  <c r="I646" i="36"/>
  <c r="F552" i="34"/>
  <c r="I552" i="34"/>
  <c r="H581" i="35"/>
  <c r="E582" i="35" s="1" a="1"/>
  <c r="E582" i="35" s="1"/>
  <c r="F582" i="35" s="1" a="1"/>
  <c r="F582" i="35" s="1"/>
  <c r="G581" i="35"/>
  <c r="O581" i="35" s="1"/>
  <c r="G647" i="36" l="1"/>
  <c r="O647" i="36" s="1"/>
  <c r="Q647" i="36" s="1"/>
  <c r="Q646" i="36"/>
  <c r="P646" i="36"/>
  <c r="N646" i="36"/>
  <c r="H647" i="36"/>
  <c r="E648" i="36" s="1" a="1"/>
  <c r="E648" i="36" s="1"/>
  <c r="F648" i="36" s="1" a="1"/>
  <c r="F648" i="36" s="1"/>
  <c r="M582" i="35"/>
  <c r="G582" i="35" s="1"/>
  <c r="O582" i="35" s="1"/>
  <c r="P581" i="35"/>
  <c r="Q581" i="35"/>
  <c r="N581" i="35"/>
  <c r="F553" i="34"/>
  <c r="I553" i="34"/>
  <c r="H553" i="34"/>
  <c r="T553" i="34"/>
  <c r="R554" i="34" s="1"/>
  <c r="S554" i="34" s="1"/>
  <c r="N647" i="36" l="1"/>
  <c r="P647" i="36"/>
  <c r="M648" i="36"/>
  <c r="I648" i="36" s="1"/>
  <c r="I582" i="35"/>
  <c r="P582" i="35"/>
  <c r="Q582" i="35"/>
  <c r="N582" i="35"/>
  <c r="H582" i="35"/>
  <c r="E583" i="35" s="1" a="1"/>
  <c r="E583" i="35" s="1"/>
  <c r="F583" i="35" s="1" a="1"/>
  <c r="F583" i="35" s="1"/>
  <c r="G554" i="34"/>
  <c r="G648" i="36" l="1"/>
  <c r="O648" i="36" s="1"/>
  <c r="P648" i="36" s="1"/>
  <c r="H648" i="36"/>
  <c r="E649" i="36" s="1" a="1"/>
  <c r="E649" i="36" s="1"/>
  <c r="F649" i="36" s="1" a="1"/>
  <c r="F649" i="36" s="1"/>
  <c r="M583" i="35"/>
  <c r="I583" i="35" s="1"/>
  <c r="I554" i="34"/>
  <c r="H554" i="34"/>
  <c r="F554" i="34"/>
  <c r="T554" i="34"/>
  <c r="R555" i="34" s="1"/>
  <c r="S555" i="34" s="1"/>
  <c r="Q648" i="36" l="1"/>
  <c r="N648" i="36"/>
  <c r="M649" i="36"/>
  <c r="I649" i="36" s="1"/>
  <c r="G583" i="35"/>
  <c r="O583" i="35" s="1"/>
  <c r="Q583" i="35" s="1"/>
  <c r="H583" i="35"/>
  <c r="E584" i="35" s="1" a="1"/>
  <c r="E584" i="35" s="1"/>
  <c r="F584" i="35" s="1" a="1"/>
  <c r="F584" i="35" s="1"/>
  <c r="G555" i="34"/>
  <c r="N583" i="35" l="1"/>
  <c r="P583" i="35"/>
  <c r="H649" i="36"/>
  <c r="E650" i="36" s="1" a="1"/>
  <c r="E650" i="36" s="1"/>
  <c r="F650" i="36" s="1" a="1"/>
  <c r="F650" i="36" s="1"/>
  <c r="M650" i="36" s="1"/>
  <c r="I650" i="36" s="1"/>
  <c r="G649" i="36"/>
  <c r="O649" i="36" s="1"/>
  <c r="Q649" i="36" s="1"/>
  <c r="M584" i="35"/>
  <c r="H584" i="35" s="1"/>
  <c r="E585" i="35" s="1" a="1"/>
  <c r="E585" i="35" s="1"/>
  <c r="F585" i="35" s="1" a="1"/>
  <c r="F585" i="35" s="1"/>
  <c r="H555" i="34"/>
  <c r="I555" i="34"/>
  <c r="F555" i="34"/>
  <c r="T555" i="34"/>
  <c r="R556" i="34" s="1"/>
  <c r="S556" i="34" s="1"/>
  <c r="P649" i="36" l="1"/>
  <c r="N649" i="36"/>
  <c r="H650" i="36"/>
  <c r="E651" i="36" s="1" a="1"/>
  <c r="E651" i="36" s="1"/>
  <c r="F651" i="36" s="1" a="1"/>
  <c r="F651" i="36" s="1"/>
  <c r="G650" i="36"/>
  <c r="O650" i="36" s="1"/>
  <c r="M585" i="35"/>
  <c r="I585" i="35" s="1"/>
  <c r="I584" i="35"/>
  <c r="G584" i="35"/>
  <c r="O584" i="35" s="1"/>
  <c r="G556" i="34"/>
  <c r="G585" i="35" l="1"/>
  <c r="O585" i="35" s="1"/>
  <c r="N585" i="35" s="1"/>
  <c r="H585" i="35"/>
  <c r="E586" i="35" s="1" a="1"/>
  <c r="E586" i="35" s="1"/>
  <c r="F586" i="35" s="1" a="1"/>
  <c r="F586" i="35" s="1"/>
  <c r="M586" i="35" s="1"/>
  <c r="I586" i="35" s="1"/>
  <c r="P585" i="35"/>
  <c r="N650" i="36"/>
  <c r="Q650" i="36"/>
  <c r="P650" i="36"/>
  <c r="M651" i="36"/>
  <c r="I651" i="36" s="1"/>
  <c r="P584" i="35"/>
  <c r="Q584" i="35"/>
  <c r="N584" i="35"/>
  <c r="F556" i="34"/>
  <c r="I556" i="34"/>
  <c r="H556" i="34"/>
  <c r="T556" i="34"/>
  <c r="R557" i="34" s="1"/>
  <c r="S557" i="34" s="1"/>
  <c r="Q585" i="35" l="1"/>
  <c r="G651" i="36"/>
  <c r="O651" i="36" s="1"/>
  <c r="H651" i="36"/>
  <c r="E652" i="36" s="1" a="1"/>
  <c r="E652" i="36" s="1"/>
  <c r="F652" i="36" s="1" a="1"/>
  <c r="F652" i="36" s="1"/>
  <c r="M652" i="36" s="1"/>
  <c r="H652" i="36" s="1"/>
  <c r="E653" i="36" s="1" a="1"/>
  <c r="E653" i="36" s="1"/>
  <c r="F653" i="36" s="1" a="1"/>
  <c r="F653" i="36" s="1"/>
  <c r="H586" i="35"/>
  <c r="E587" i="35" s="1" a="1"/>
  <c r="E587" i="35" s="1"/>
  <c r="F587" i="35" s="1" a="1"/>
  <c r="F587" i="35" s="1"/>
  <c r="M587" i="35" s="1"/>
  <c r="I587" i="35" s="1"/>
  <c r="N651" i="36"/>
  <c r="Q651" i="36"/>
  <c r="P651" i="36"/>
  <c r="G586" i="35"/>
  <c r="O586" i="35" s="1"/>
  <c r="G557" i="34"/>
  <c r="G652" i="36" l="1"/>
  <c r="O652" i="36" s="1"/>
  <c r="P652" i="36" s="1"/>
  <c r="M653" i="36"/>
  <c r="I653" i="36" s="1"/>
  <c r="I652" i="36"/>
  <c r="Q586" i="35"/>
  <c r="N586" i="35"/>
  <c r="P586" i="35"/>
  <c r="G587" i="35"/>
  <c r="O587" i="35" s="1"/>
  <c r="I557" i="34"/>
  <c r="F557" i="34"/>
  <c r="H557" i="34"/>
  <c r="T557" i="34"/>
  <c r="R558" i="34" s="1"/>
  <c r="S558" i="34" s="1"/>
  <c r="N652" i="36" l="1"/>
  <c r="Q652" i="36"/>
  <c r="G653" i="36"/>
  <c r="O653" i="36" s="1"/>
  <c r="P653" i="36" s="1"/>
  <c r="H653" i="36"/>
  <c r="E654" i="36" s="1" a="1"/>
  <c r="E654" i="36" s="1"/>
  <c r="F654" i="36" s="1" a="1"/>
  <c r="F654" i="36" s="1"/>
  <c r="M654" i="36" s="1"/>
  <c r="I654" i="36" s="1"/>
  <c r="H587" i="35"/>
  <c r="E588" i="35" s="1" a="1"/>
  <c r="E588" i="35" s="1"/>
  <c r="F588" i="35" s="1" a="1"/>
  <c r="F588" i="35" s="1"/>
  <c r="Q587" i="35"/>
  <c r="P587" i="35"/>
  <c r="N587" i="35"/>
  <c r="G558" i="34"/>
  <c r="Q653" i="36" l="1"/>
  <c r="N653" i="36"/>
  <c r="G654" i="36"/>
  <c r="O654" i="36" s="1"/>
  <c r="H654" i="36"/>
  <c r="E655" i="36" s="1" a="1"/>
  <c r="E655" i="36" s="1"/>
  <c r="F655" i="36" s="1" a="1"/>
  <c r="F655" i="36" s="1"/>
  <c r="M588" i="35"/>
  <c r="I588" i="35" s="1"/>
  <c r="F558" i="34"/>
  <c r="I558" i="34"/>
  <c r="H558" i="34"/>
  <c r="T558" i="34"/>
  <c r="R559" i="34" s="1"/>
  <c r="S559" i="34" s="1"/>
  <c r="M655" i="36" l="1"/>
  <c r="I655" i="36" s="1"/>
  <c r="Q654" i="36"/>
  <c r="N654" i="36"/>
  <c r="P654" i="36"/>
  <c r="G588" i="35"/>
  <c r="O588" i="35" s="1"/>
  <c r="G559" i="34"/>
  <c r="H655" i="36" l="1"/>
  <c r="E656" i="36" s="1" a="1"/>
  <c r="E656" i="36" s="1"/>
  <c r="F656" i="36" s="1" a="1"/>
  <c r="F656" i="36" s="1"/>
  <c r="M656" i="36" s="1"/>
  <c r="I656" i="36" s="1"/>
  <c r="G655" i="36"/>
  <c r="O655" i="36" s="1"/>
  <c r="P655" i="36" s="1"/>
  <c r="Q588" i="35"/>
  <c r="N588" i="35"/>
  <c r="P588" i="35"/>
  <c r="H588" i="35"/>
  <c r="E589" i="35" s="1" a="1"/>
  <c r="E589" i="35" s="1"/>
  <c r="F589" i="35" s="1" a="1"/>
  <c r="F589" i="35" s="1"/>
  <c r="H559" i="34"/>
  <c r="F559" i="34"/>
  <c r="I559" i="34"/>
  <c r="T559" i="34"/>
  <c r="R560" i="34" s="1"/>
  <c r="S560" i="34" s="1"/>
  <c r="G656" i="36" l="1"/>
  <c r="O656" i="36" s="1"/>
  <c r="N655" i="36"/>
  <c r="Q655" i="36"/>
  <c r="N656" i="36"/>
  <c r="Q656" i="36"/>
  <c r="P656" i="36"/>
  <c r="H656" i="36"/>
  <c r="E657" i="36" s="1" a="1"/>
  <c r="E657" i="36" s="1"/>
  <c r="F657" i="36" s="1" a="1"/>
  <c r="F657" i="36" s="1"/>
  <c r="M589" i="35"/>
  <c r="I589" i="35" s="1"/>
  <c r="G560" i="34"/>
  <c r="G589" i="35" l="1"/>
  <c r="O589" i="35" s="1"/>
  <c r="H589" i="35"/>
  <c r="E590" i="35" s="1" a="1"/>
  <c r="E590" i="35" s="1"/>
  <c r="F590" i="35" s="1" a="1"/>
  <c r="F590" i="35" s="1"/>
  <c r="M590" i="35" s="1"/>
  <c r="I590" i="35" s="1"/>
  <c r="M657" i="36"/>
  <c r="G657" i="36" s="1"/>
  <c r="O657" i="36" s="1"/>
  <c r="Q589" i="35"/>
  <c r="P589" i="35"/>
  <c r="N589" i="35"/>
  <c r="T560" i="34"/>
  <c r="R561" i="34" s="1"/>
  <c r="S561" i="34" s="1"/>
  <c r="I560" i="34"/>
  <c r="H560" i="34"/>
  <c r="F560" i="34"/>
  <c r="I657" i="36" l="1"/>
  <c r="H657" i="36"/>
  <c r="E658" i="36" s="1" a="1"/>
  <c r="E658" i="36" s="1"/>
  <c r="F658" i="36" s="1" a="1"/>
  <c r="F658" i="36" s="1"/>
  <c r="M658" i="36" s="1"/>
  <c r="I658" i="36" s="1"/>
  <c r="G590" i="35"/>
  <c r="O590" i="35" s="1"/>
  <c r="H590" i="35"/>
  <c r="E591" i="35" s="1" a="1"/>
  <c r="E591" i="35" s="1"/>
  <c r="F591" i="35" s="1" a="1"/>
  <c r="F591" i="35" s="1"/>
  <c r="P657" i="36"/>
  <c r="N657" i="36"/>
  <c r="Q657" i="36"/>
  <c r="Q590" i="35"/>
  <c r="N590" i="35"/>
  <c r="P590" i="35"/>
  <c r="G561" i="34"/>
  <c r="M591" i="35" l="1"/>
  <c r="I591" i="35" s="1"/>
  <c r="G658" i="36"/>
  <c r="O658" i="36" s="1"/>
  <c r="H658" i="36"/>
  <c r="E659" i="36" s="1" a="1"/>
  <c r="E659" i="36" s="1"/>
  <c r="F659" i="36" s="1" a="1"/>
  <c r="F659" i="36" s="1"/>
  <c r="T561" i="34"/>
  <c r="R562" i="34" s="1"/>
  <c r="S562" i="34" s="1"/>
  <c r="I561" i="34"/>
  <c r="H561" i="34"/>
  <c r="F561" i="34"/>
  <c r="M659" i="36" l="1"/>
  <c r="H659" i="36" s="1"/>
  <c r="E660" i="36" s="1" a="1"/>
  <c r="E660" i="36" s="1"/>
  <c r="F660" i="36" s="1" a="1"/>
  <c r="F660" i="36" s="1"/>
  <c r="I659" i="36"/>
  <c r="H591" i="35"/>
  <c r="E592" i="35" s="1" a="1"/>
  <c r="E592" i="35" s="1"/>
  <c r="F592" i="35" s="1" a="1"/>
  <c r="F592" i="35" s="1"/>
  <c r="G591" i="35"/>
  <c r="O591" i="35" s="1"/>
  <c r="Q658" i="36"/>
  <c r="N658" i="36"/>
  <c r="P658" i="36"/>
  <c r="G562" i="34"/>
  <c r="M592" i="35" l="1"/>
  <c r="I592" i="35" s="1"/>
  <c r="G592" i="35"/>
  <c r="O592" i="35" s="1"/>
  <c r="N591" i="35"/>
  <c r="P591" i="35"/>
  <c r="Q591" i="35"/>
  <c r="G659" i="36"/>
  <c r="O659" i="36" s="1"/>
  <c r="M660" i="36"/>
  <c r="I660" i="36" s="1"/>
  <c r="F562" i="34"/>
  <c r="I562" i="34"/>
  <c r="H562" i="34"/>
  <c r="T562" i="34"/>
  <c r="R563" i="34" s="1"/>
  <c r="S563" i="34" s="1"/>
  <c r="H592" i="35" l="1"/>
  <c r="E593" i="35" s="1" a="1"/>
  <c r="E593" i="35" s="1"/>
  <c r="F593" i="35" s="1" a="1"/>
  <c r="F593" i="35" s="1"/>
  <c r="M593" i="35" s="1"/>
  <c r="I593" i="35" s="1"/>
  <c r="N659" i="36"/>
  <c r="Q659" i="36"/>
  <c r="P659" i="36"/>
  <c r="H660" i="36"/>
  <c r="E661" i="36" s="1" a="1"/>
  <c r="E661" i="36" s="1"/>
  <c r="F661" i="36" s="1" a="1"/>
  <c r="F661" i="36" s="1"/>
  <c r="G660" i="36"/>
  <c r="O660" i="36" s="1"/>
  <c r="P592" i="35"/>
  <c r="N592" i="35"/>
  <c r="Q592" i="35"/>
  <c r="G563" i="34"/>
  <c r="Q660" i="36" l="1"/>
  <c r="P660" i="36"/>
  <c r="N660" i="36"/>
  <c r="H593" i="35"/>
  <c r="E594" i="35" s="1" a="1"/>
  <c r="E594" i="35" s="1"/>
  <c r="F594" i="35" s="1" a="1"/>
  <c r="F594" i="35" s="1"/>
  <c r="G593" i="35"/>
  <c r="O593" i="35" s="1"/>
  <c r="M661" i="36"/>
  <c r="H661" i="36" s="1"/>
  <c r="E662" i="36" s="1" a="1"/>
  <c r="E662" i="36" s="1"/>
  <c r="F662" i="36" s="1" a="1"/>
  <c r="F662" i="36" s="1"/>
  <c r="H563" i="34"/>
  <c r="F563" i="34"/>
  <c r="I563" i="34"/>
  <c r="T563" i="34"/>
  <c r="R564" i="34" s="1"/>
  <c r="S564" i="34" s="1"/>
  <c r="G661" i="36" l="1"/>
  <c r="O661" i="36" s="1"/>
  <c r="I661" i="36"/>
  <c r="M594" i="35"/>
  <c r="G594" i="35" s="1"/>
  <c r="O594" i="35" s="1"/>
  <c r="P593" i="35"/>
  <c r="N593" i="35"/>
  <c r="Q593" i="35"/>
  <c r="M662" i="36"/>
  <c r="I662" i="36" s="1"/>
  <c r="G564" i="34"/>
  <c r="H594" i="35" l="1"/>
  <c r="E595" i="35" s="1" a="1"/>
  <c r="E595" i="35" s="1"/>
  <c r="F595" i="35" s="1" a="1"/>
  <c r="F595" i="35" s="1"/>
  <c r="M595" i="35" s="1"/>
  <c r="I595" i="35" s="1"/>
  <c r="I594" i="35"/>
  <c r="N594" i="35"/>
  <c r="Q594" i="35"/>
  <c r="P594" i="35"/>
  <c r="G662" i="36"/>
  <c r="O662" i="36" s="1"/>
  <c r="H662" i="36"/>
  <c r="E663" i="36" s="1" a="1"/>
  <c r="E663" i="36" s="1"/>
  <c r="F663" i="36" s="1" a="1"/>
  <c r="F663" i="36" s="1"/>
  <c r="P661" i="36"/>
  <c r="Q661" i="36"/>
  <c r="N661" i="36"/>
  <c r="I564" i="34"/>
  <c r="H564" i="34"/>
  <c r="F564" i="34"/>
  <c r="T564" i="34"/>
  <c r="R565" i="34" s="1"/>
  <c r="S565" i="34" s="1"/>
  <c r="H595" i="35" l="1"/>
  <c r="E596" i="35" s="1" a="1"/>
  <c r="E596" i="35" s="1"/>
  <c r="F596" i="35" s="1" a="1"/>
  <c r="F596" i="35" s="1"/>
  <c r="M596" i="35" s="1"/>
  <c r="M663" i="36"/>
  <c r="H663" i="36" s="1"/>
  <c r="E664" i="36" s="1" a="1"/>
  <c r="E664" i="36" s="1"/>
  <c r="F664" i="36" s="1" a="1"/>
  <c r="F664" i="36" s="1"/>
  <c r="N662" i="36"/>
  <c r="P662" i="36"/>
  <c r="Q662" i="36"/>
  <c r="G595" i="35"/>
  <c r="O595" i="35" s="1"/>
  <c r="G565" i="34"/>
  <c r="I596" i="35" l="1"/>
  <c r="I663" i="36"/>
  <c r="P595" i="35"/>
  <c r="Q595" i="35"/>
  <c r="N595" i="35"/>
  <c r="G663" i="36"/>
  <c r="O663" i="36" s="1"/>
  <c r="M664" i="36"/>
  <c r="I664" i="36" s="1"/>
  <c r="G596" i="35"/>
  <c r="O596" i="35" s="1"/>
  <c r="H596" i="35"/>
  <c r="E597" i="35" s="1" a="1"/>
  <c r="E597" i="35" s="1"/>
  <c r="F597" i="35" s="1" a="1"/>
  <c r="F597" i="35" s="1"/>
  <c r="I565" i="34"/>
  <c r="F565" i="34"/>
  <c r="H565" i="34"/>
  <c r="T565" i="34"/>
  <c r="R566" i="34" s="1"/>
  <c r="S566" i="34" s="1"/>
  <c r="G664" i="36" l="1"/>
  <c r="O664" i="36" s="1"/>
  <c r="H664" i="36"/>
  <c r="E665" i="36" s="1" a="1"/>
  <c r="E665" i="36" s="1"/>
  <c r="F665" i="36" s="1" a="1"/>
  <c r="F665" i="36" s="1"/>
  <c r="N663" i="36"/>
  <c r="P663" i="36"/>
  <c r="Q663" i="36"/>
  <c r="M597" i="35"/>
  <c r="I597" i="35" s="1"/>
  <c r="Q596" i="35"/>
  <c r="P596" i="35"/>
  <c r="N596" i="35"/>
  <c r="G566" i="34"/>
  <c r="M665" i="36" l="1"/>
  <c r="H665" i="36" s="1"/>
  <c r="E666" i="36" s="1" a="1"/>
  <c r="E666" i="36" s="1"/>
  <c r="F666" i="36" s="1" a="1"/>
  <c r="F666" i="36" s="1"/>
  <c r="Q664" i="36"/>
  <c r="N664" i="36"/>
  <c r="P664" i="36"/>
  <c r="T566" i="34"/>
  <c r="R567" i="34" s="1"/>
  <c r="I566" i="34"/>
  <c r="H566" i="34"/>
  <c r="F566" i="34"/>
  <c r="I665" i="36" l="1"/>
  <c r="G665" i="36"/>
  <c r="O665" i="36" s="1"/>
  <c r="M666" i="36"/>
  <c r="I666" i="36" s="1"/>
  <c r="S567" i="34"/>
  <c r="G567" i="34" s="1"/>
  <c r="H597" i="35"/>
  <c r="E598" i="35" s="1" a="1"/>
  <c r="E598" i="35" s="1"/>
  <c r="F598" i="35" s="1" a="1"/>
  <c r="F598" i="35" s="1"/>
  <c r="G597" i="35"/>
  <c r="O597" i="35" s="1"/>
  <c r="T567" i="34"/>
  <c r="R568" i="34" s="1"/>
  <c r="S568" i="34" s="1"/>
  <c r="G666" i="36" l="1"/>
  <c r="O666" i="36" s="1"/>
  <c r="H666" i="36"/>
  <c r="E667" i="36" s="1" a="1"/>
  <c r="E667" i="36" s="1"/>
  <c r="F667" i="36" s="1" a="1"/>
  <c r="F667" i="36" s="1"/>
  <c r="M667" i="36" s="1"/>
  <c r="I667" i="36" s="1"/>
  <c r="Q666" i="36"/>
  <c r="N666" i="36"/>
  <c r="P666" i="36"/>
  <c r="Q665" i="36"/>
  <c r="P665" i="36"/>
  <c r="N665" i="36"/>
  <c r="H567" i="34"/>
  <c r="F567" i="34"/>
  <c r="I567" i="34"/>
  <c r="M598" i="35"/>
  <c r="I598" i="35" s="1"/>
  <c r="Q597" i="35"/>
  <c r="N597" i="35"/>
  <c r="P597" i="35"/>
  <c r="G568" i="34"/>
  <c r="H667" i="36" l="1"/>
  <c r="E668" i="36" s="1" a="1"/>
  <c r="E668" i="36" s="1"/>
  <c r="F668" i="36" s="1" a="1"/>
  <c r="F668" i="36" s="1"/>
  <c r="M668" i="36" s="1"/>
  <c r="I668" i="36" s="1"/>
  <c r="G667" i="36"/>
  <c r="O667" i="36" s="1"/>
  <c r="G598" i="35"/>
  <c r="O598" i="35" s="1"/>
  <c r="I568" i="34"/>
  <c r="F568" i="34"/>
  <c r="H568" i="34"/>
  <c r="T568" i="34"/>
  <c r="R569" i="34" s="1"/>
  <c r="S569" i="34" s="1"/>
  <c r="H668" i="36" l="1"/>
  <c r="E669" i="36" s="1" a="1"/>
  <c r="E669" i="36" s="1"/>
  <c r="F669" i="36" s="1" a="1"/>
  <c r="F669" i="36" s="1"/>
  <c r="G668" i="36"/>
  <c r="O668" i="36" s="1"/>
  <c r="Q667" i="36"/>
  <c r="P667" i="36"/>
  <c r="N667" i="36"/>
  <c r="P668" i="36"/>
  <c r="Q668" i="36"/>
  <c r="N668" i="36"/>
  <c r="Q598" i="35"/>
  <c r="N598" i="35"/>
  <c r="P598" i="35"/>
  <c r="H598" i="35"/>
  <c r="E599" i="35" s="1" a="1"/>
  <c r="E599" i="35" s="1"/>
  <c r="F599" i="35" s="1" a="1"/>
  <c r="F599" i="35" s="1"/>
  <c r="G569" i="34"/>
  <c r="M669" i="36" l="1"/>
  <c r="I669" i="36" s="1"/>
  <c r="G669" i="36"/>
  <c r="O669" i="36" s="1"/>
  <c r="M599" i="35"/>
  <c r="I599" i="35" s="1"/>
  <c r="F569" i="34"/>
  <c r="I569" i="34"/>
  <c r="H569" i="34"/>
  <c r="T569" i="34"/>
  <c r="R570" i="34" s="1"/>
  <c r="S570" i="34" s="1"/>
  <c r="H669" i="36" l="1"/>
  <c r="E670" i="36" s="1" a="1"/>
  <c r="E670" i="36" s="1"/>
  <c r="F670" i="36" s="1" a="1"/>
  <c r="F670" i="36" s="1"/>
  <c r="Q669" i="36"/>
  <c r="P669" i="36"/>
  <c r="N669" i="36"/>
  <c r="G599" i="35"/>
  <c r="O599" i="35" s="1"/>
  <c r="H599" i="35"/>
  <c r="E600" i="35" s="1" a="1"/>
  <c r="E600" i="35" s="1"/>
  <c r="F600" i="35" s="1" a="1"/>
  <c r="F600" i="35" s="1"/>
  <c r="G570" i="34"/>
  <c r="M670" i="36" l="1"/>
  <c r="I670" i="36" s="1"/>
  <c r="M600" i="35"/>
  <c r="I600" i="35" s="1"/>
  <c r="P599" i="35"/>
  <c r="Q599" i="35"/>
  <c r="N599" i="35"/>
  <c r="H570" i="34"/>
  <c r="F570" i="34"/>
  <c r="I570" i="34"/>
  <c r="T570" i="34"/>
  <c r="R571" i="34" s="1"/>
  <c r="S571" i="34" s="1"/>
  <c r="H670" i="36" l="1"/>
  <c r="E671" i="36" s="1" a="1"/>
  <c r="E671" i="36" s="1"/>
  <c r="F671" i="36" s="1" a="1"/>
  <c r="F671" i="36" s="1"/>
  <c r="G670" i="36"/>
  <c r="O670" i="36" s="1"/>
  <c r="G600" i="35"/>
  <c r="O600" i="35" s="1"/>
  <c r="G571" i="34"/>
  <c r="Q670" i="36" l="1"/>
  <c r="N670" i="36"/>
  <c r="P670" i="36"/>
  <c r="M671" i="36"/>
  <c r="I671" i="36" s="1"/>
  <c r="H600" i="35"/>
  <c r="E601" i="35" s="1" a="1"/>
  <c r="E601" i="35" s="1"/>
  <c r="F601" i="35" s="1" a="1"/>
  <c r="F601" i="35" s="1"/>
  <c r="Q600" i="35"/>
  <c r="N600" i="35"/>
  <c r="P600" i="35"/>
  <c r="H571" i="34"/>
  <c r="F571" i="34"/>
  <c r="I571" i="34"/>
  <c r="T571" i="34"/>
  <c r="R572" i="34" s="1"/>
  <c r="S572" i="34" s="1"/>
  <c r="G671" i="36" l="1"/>
  <c r="O671" i="36" s="1"/>
  <c r="H671" i="36"/>
  <c r="E672" i="36" s="1" a="1"/>
  <c r="E672" i="36" s="1"/>
  <c r="F672" i="36" s="1" a="1"/>
  <c r="F672" i="36" s="1"/>
  <c r="M601" i="35"/>
  <c r="I601" i="35" s="1"/>
  <c r="G572" i="34"/>
  <c r="M672" i="36" l="1"/>
  <c r="I672" i="36" s="1"/>
  <c r="P671" i="36"/>
  <c r="N671" i="36"/>
  <c r="Q671" i="36"/>
  <c r="G601" i="35"/>
  <c r="O601" i="35" s="1"/>
  <c r="P601" i="35" s="1"/>
  <c r="H601" i="35"/>
  <c r="E602" i="35" s="1" a="1"/>
  <c r="E602" i="35" s="1"/>
  <c r="F602" i="35" s="1" a="1"/>
  <c r="F602" i="35" s="1"/>
  <c r="H572" i="34"/>
  <c r="F572" i="34"/>
  <c r="I572" i="34"/>
  <c r="T572" i="34"/>
  <c r="R573" i="34" s="1"/>
  <c r="S573" i="34" s="1"/>
  <c r="Q601" i="35" l="1"/>
  <c r="N601" i="35"/>
  <c r="G672" i="36"/>
  <c r="O672" i="36" s="1"/>
  <c r="N672" i="36" s="1"/>
  <c r="H672" i="36"/>
  <c r="E673" i="36" s="1" a="1"/>
  <c r="E673" i="36" s="1"/>
  <c r="F673" i="36" s="1" a="1"/>
  <c r="F673" i="36" s="1"/>
  <c r="M602" i="35"/>
  <c r="I602" i="35" s="1"/>
  <c r="G573" i="34"/>
  <c r="Q672" i="36" l="1"/>
  <c r="P672" i="36"/>
  <c r="M673" i="36"/>
  <c r="I673" i="36" s="1"/>
  <c r="H602" i="35"/>
  <c r="E603" i="35" s="1" a="1"/>
  <c r="E603" i="35" s="1"/>
  <c r="F603" i="35" s="1" a="1"/>
  <c r="F603" i="35" s="1"/>
  <c r="M603" i="35" s="1"/>
  <c r="I603" i="35" s="1"/>
  <c r="G602" i="35"/>
  <c r="O602" i="35" s="1"/>
  <c r="I573" i="34"/>
  <c r="H573" i="34"/>
  <c r="F573" i="34"/>
  <c r="T573" i="34"/>
  <c r="R574" i="34" s="1"/>
  <c r="S574" i="34" s="1"/>
  <c r="G673" i="36" l="1"/>
  <c r="O673" i="36" s="1"/>
  <c r="H673" i="36"/>
  <c r="E674" i="36" s="1" a="1"/>
  <c r="E674" i="36" s="1"/>
  <c r="F674" i="36" s="1" a="1"/>
  <c r="F674" i="36" s="1"/>
  <c r="M674" i="36" s="1"/>
  <c r="I674" i="36" s="1"/>
  <c r="Q673" i="36"/>
  <c r="P673" i="36"/>
  <c r="N673" i="36"/>
  <c r="G603" i="35"/>
  <c r="O603" i="35" s="1"/>
  <c r="P603" i="35" s="1"/>
  <c r="Q602" i="35"/>
  <c r="N602" i="35"/>
  <c r="P602" i="35"/>
  <c r="H603" i="35"/>
  <c r="E604" i="35" s="1" a="1"/>
  <c r="E604" i="35" s="1"/>
  <c r="F604" i="35" s="1" a="1"/>
  <c r="F604" i="35" s="1"/>
  <c r="M604" i="35" s="1"/>
  <c r="G604" i="35" s="1"/>
  <c r="O604" i="35" s="1"/>
  <c r="Q603" i="35"/>
  <c r="G574" i="34"/>
  <c r="N603" i="35" l="1"/>
  <c r="H674" i="36"/>
  <c r="E675" i="36" s="1" a="1"/>
  <c r="E675" i="36" s="1"/>
  <c r="F675" i="36" s="1" a="1"/>
  <c r="F675" i="36" s="1"/>
  <c r="G674" i="36"/>
  <c r="O674" i="36" s="1"/>
  <c r="Q604" i="35"/>
  <c r="P604" i="35"/>
  <c r="N604" i="35"/>
  <c r="H604" i="35"/>
  <c r="E605" i="35" s="1" a="1"/>
  <c r="E605" i="35" s="1"/>
  <c r="F605" i="35" s="1" a="1"/>
  <c r="F605" i="35" s="1"/>
  <c r="I604" i="35"/>
  <c r="H574" i="34"/>
  <c r="F574" i="34"/>
  <c r="I574" i="34"/>
  <c r="T574" i="34"/>
  <c r="R575" i="34" s="1"/>
  <c r="S575" i="34" s="1"/>
  <c r="P674" i="36" l="1"/>
  <c r="N674" i="36"/>
  <c r="Q674" i="36"/>
  <c r="M675" i="36"/>
  <c r="I675" i="36" s="1"/>
  <c r="M605" i="35"/>
  <c r="I605" i="35" s="1"/>
  <c r="G575" i="34"/>
  <c r="H675" i="36" l="1"/>
  <c r="E676" i="36" s="1" a="1"/>
  <c r="E676" i="36" s="1"/>
  <c r="F676" i="36" s="1" a="1"/>
  <c r="F676" i="36" s="1"/>
  <c r="M676" i="36" s="1"/>
  <c r="I676" i="36" s="1"/>
  <c r="G605" i="35"/>
  <c r="O605" i="35" s="1"/>
  <c r="G675" i="36"/>
  <c r="O675" i="36" s="1"/>
  <c r="H605" i="35"/>
  <c r="E606" i="35" s="1" a="1"/>
  <c r="E606" i="35" s="1"/>
  <c r="F606" i="35" s="1" a="1"/>
  <c r="F606" i="35" s="1"/>
  <c r="M606" i="35" s="1"/>
  <c r="H606" i="35" s="1"/>
  <c r="E607" i="35" s="1" a="1"/>
  <c r="E607" i="35" s="1"/>
  <c r="F607" i="35" s="1" a="1"/>
  <c r="F607" i="35" s="1"/>
  <c r="Q605" i="35"/>
  <c r="N605" i="35"/>
  <c r="P605" i="35"/>
  <c r="I575" i="34"/>
  <c r="F575" i="34"/>
  <c r="H575" i="34"/>
  <c r="T575" i="34"/>
  <c r="R576" i="34" s="1"/>
  <c r="S576" i="34" s="1"/>
  <c r="H676" i="36" l="1"/>
  <c r="E677" i="36" s="1" a="1"/>
  <c r="E677" i="36" s="1"/>
  <c r="F677" i="36" s="1" a="1"/>
  <c r="F677" i="36" s="1"/>
  <c r="M677" i="36" s="1"/>
  <c r="I677" i="36" s="1"/>
  <c r="G676" i="36"/>
  <c r="O676" i="36" s="1"/>
  <c r="P676" i="36" s="1"/>
  <c r="N675" i="36"/>
  <c r="P675" i="36"/>
  <c r="Q675" i="36"/>
  <c r="M607" i="35"/>
  <c r="I607" i="35" s="1"/>
  <c r="G606" i="35"/>
  <c r="O606" i="35" s="1"/>
  <c r="I606" i="35"/>
  <c r="G576" i="34"/>
  <c r="N676" i="36" l="1"/>
  <c r="Q676" i="36"/>
  <c r="G677" i="36"/>
  <c r="O677" i="36" s="1"/>
  <c r="N677" i="36" s="1"/>
  <c r="H677" i="36"/>
  <c r="E678" i="36" s="1" a="1"/>
  <c r="E678" i="36" s="1"/>
  <c r="F678" i="36" s="1" a="1"/>
  <c r="F678" i="36" s="1"/>
  <c r="N606" i="35"/>
  <c r="P606" i="35"/>
  <c r="Q606" i="35"/>
  <c r="H607" i="35"/>
  <c r="E608" i="35" s="1" a="1"/>
  <c r="E608" i="35" s="1"/>
  <c r="F608" i="35" s="1" a="1"/>
  <c r="F608" i="35" s="1"/>
  <c r="G607" i="35"/>
  <c r="O607" i="35" s="1"/>
  <c r="I576" i="34"/>
  <c r="H576" i="34"/>
  <c r="F576" i="34"/>
  <c r="T576" i="34"/>
  <c r="R577" i="34" s="1"/>
  <c r="S577" i="34" s="1"/>
  <c r="Q677" i="36" l="1"/>
  <c r="P677" i="36"/>
  <c r="M678" i="36"/>
  <c r="I678" i="36" s="1"/>
  <c r="M608" i="35"/>
  <c r="I608" i="35" s="1"/>
  <c r="N607" i="35"/>
  <c r="Q607" i="35"/>
  <c r="P607" i="35"/>
  <c r="G577" i="34"/>
  <c r="H678" i="36" l="1"/>
  <c r="E679" i="36" s="1" a="1"/>
  <c r="E679" i="36" s="1"/>
  <c r="F679" i="36" s="1" a="1"/>
  <c r="F679" i="36" s="1"/>
  <c r="G678" i="36"/>
  <c r="O678" i="36" s="1"/>
  <c r="P678" i="36" s="1"/>
  <c r="G608" i="35"/>
  <c r="O608" i="35" s="1"/>
  <c r="H577" i="34"/>
  <c r="F577" i="34"/>
  <c r="I577" i="34"/>
  <c r="T577" i="34"/>
  <c r="R578" i="34" s="1"/>
  <c r="S578" i="34" s="1"/>
  <c r="N678" i="36" l="1"/>
  <c r="Q678" i="36"/>
  <c r="M679" i="36"/>
  <c r="I679" i="36" s="1"/>
  <c r="P608" i="35"/>
  <c r="N608" i="35"/>
  <c r="Q608" i="35"/>
  <c r="H608" i="35"/>
  <c r="E609" i="35" s="1" a="1"/>
  <c r="E609" i="35" s="1"/>
  <c r="F609" i="35" s="1" a="1"/>
  <c r="F609" i="35" s="1"/>
  <c r="G578" i="34"/>
  <c r="G679" i="36" l="1"/>
  <c r="O679" i="36" s="1"/>
  <c r="H679" i="36"/>
  <c r="E680" i="36" s="1" a="1"/>
  <c r="E680" i="36" s="1"/>
  <c r="F680" i="36" s="1" a="1"/>
  <c r="F680" i="36" s="1"/>
  <c r="N679" i="36"/>
  <c r="P679" i="36"/>
  <c r="Q679" i="36"/>
  <c r="M609" i="35"/>
  <c r="I609" i="35" s="1"/>
  <c r="F578" i="34"/>
  <c r="I578" i="34"/>
  <c r="H578" i="34"/>
  <c r="T578" i="34"/>
  <c r="R579" i="34" s="1"/>
  <c r="S579" i="34" s="1"/>
  <c r="M680" i="36" l="1"/>
  <c r="G680" i="36" s="1"/>
  <c r="O680" i="36" s="1"/>
  <c r="H609" i="35"/>
  <c r="E610" i="35" s="1" a="1"/>
  <c r="E610" i="35" s="1"/>
  <c r="F610" i="35" s="1" a="1"/>
  <c r="F610" i="35" s="1"/>
  <c r="M610" i="35" s="1"/>
  <c r="I610" i="35" s="1"/>
  <c r="G609" i="35"/>
  <c r="O609" i="35" s="1"/>
  <c r="P609" i="35" s="1"/>
  <c r="G579" i="34"/>
  <c r="I680" i="36" l="1"/>
  <c r="Q680" i="36"/>
  <c r="N680" i="36"/>
  <c r="P680" i="36"/>
  <c r="H680" i="36"/>
  <c r="E681" i="36" s="1" a="1"/>
  <c r="E681" i="36" s="1"/>
  <c r="F681" i="36" s="1" a="1"/>
  <c r="F681" i="36" s="1"/>
  <c r="Q609" i="35"/>
  <c r="N609" i="35"/>
  <c r="G610" i="35"/>
  <c r="O610" i="35" s="1"/>
  <c r="H610" i="35"/>
  <c r="E611" i="35" s="1" a="1"/>
  <c r="E611" i="35" s="1"/>
  <c r="F611" i="35" s="1" a="1"/>
  <c r="F611" i="35" s="1"/>
  <c r="H579" i="34"/>
  <c r="I579" i="34"/>
  <c r="F579" i="34"/>
  <c r="T579" i="34"/>
  <c r="R580" i="34" s="1"/>
  <c r="S580" i="34" s="1"/>
  <c r="M681" i="36" l="1"/>
  <c r="I681" i="36" s="1"/>
  <c r="G681" i="36"/>
  <c r="O681" i="36" s="1"/>
  <c r="M611" i="35"/>
  <c r="I611" i="35" s="1"/>
  <c r="Q610" i="35"/>
  <c r="P610" i="35"/>
  <c r="N610" i="35"/>
  <c r="G580" i="34"/>
  <c r="H681" i="36" l="1"/>
  <c r="E682" i="36" s="1" a="1"/>
  <c r="E682" i="36" s="1"/>
  <c r="F682" i="36" s="1" a="1"/>
  <c r="F682" i="36" s="1"/>
  <c r="M682" i="36" s="1"/>
  <c r="I682" i="36" s="1"/>
  <c r="N681" i="36"/>
  <c r="Q681" i="36"/>
  <c r="P681" i="36"/>
  <c r="H611" i="35"/>
  <c r="E612" i="35" s="1" a="1"/>
  <c r="E612" i="35" s="1"/>
  <c r="F612" i="35" s="1" a="1"/>
  <c r="F612" i="35" s="1"/>
  <c r="I580" i="34"/>
  <c r="H580" i="34"/>
  <c r="F580" i="34"/>
  <c r="T580" i="34"/>
  <c r="R581" i="34" s="1"/>
  <c r="S581" i="34" s="1"/>
  <c r="G682" i="36" l="1"/>
  <c r="O682" i="36" s="1"/>
  <c r="N682" i="36" s="1"/>
  <c r="H682" i="36"/>
  <c r="E683" i="36" s="1" a="1"/>
  <c r="E683" i="36" s="1"/>
  <c r="F683" i="36" s="1" a="1"/>
  <c r="F683" i="36" s="1"/>
  <c r="M683" i="36" s="1"/>
  <c r="I683" i="36" s="1"/>
  <c r="P682" i="36"/>
  <c r="Q682" i="36"/>
  <c r="M612" i="35"/>
  <c r="I612" i="35" s="1"/>
  <c r="G611" i="35"/>
  <c r="O611" i="35" s="1"/>
  <c r="G581" i="34"/>
  <c r="G683" i="36" l="1"/>
  <c r="O683" i="36" s="1"/>
  <c r="P683" i="36" s="1"/>
  <c r="H683" i="36"/>
  <c r="E684" i="36" s="1" a="1"/>
  <c r="E684" i="36" s="1"/>
  <c r="F684" i="36" s="1" a="1"/>
  <c r="F684" i="36" s="1"/>
  <c r="M684" i="36" s="1"/>
  <c r="I684" i="36" s="1"/>
  <c r="G612" i="35"/>
  <c r="O612" i="35" s="1"/>
  <c r="Q612" i="35" s="1"/>
  <c r="N683" i="36"/>
  <c r="Q683" i="36"/>
  <c r="Q611" i="35"/>
  <c r="P611" i="35"/>
  <c r="N611" i="35"/>
  <c r="P612" i="35"/>
  <c r="N612" i="35"/>
  <c r="H612" i="35"/>
  <c r="E613" i="35" s="1" a="1"/>
  <c r="E613" i="35" s="1"/>
  <c r="F613" i="35" s="1" a="1"/>
  <c r="F613" i="35" s="1"/>
  <c r="I581" i="34"/>
  <c r="H581" i="34"/>
  <c r="F581" i="34"/>
  <c r="T581" i="34"/>
  <c r="R582" i="34" s="1"/>
  <c r="S582" i="34" s="1"/>
  <c r="G684" i="36" l="1"/>
  <c r="O684" i="36" s="1"/>
  <c r="N684" i="36" s="1"/>
  <c r="H684" i="36"/>
  <c r="E685" i="36" s="1" a="1"/>
  <c r="E685" i="36" s="1"/>
  <c r="F685" i="36" s="1" a="1"/>
  <c r="F685" i="36" s="1"/>
  <c r="M685" i="36" s="1"/>
  <c r="I685" i="36" s="1"/>
  <c r="P684" i="36"/>
  <c r="Q684" i="36"/>
  <c r="M613" i="35"/>
  <c r="I613" i="35" s="1"/>
  <c r="G582" i="34"/>
  <c r="H685" i="36" l="1"/>
  <c r="E686" i="36" s="1" a="1"/>
  <c r="E686" i="36" s="1"/>
  <c r="F686" i="36" s="1" a="1"/>
  <c r="F686" i="36" s="1"/>
  <c r="M686" i="36" s="1"/>
  <c r="I686" i="36" s="1"/>
  <c r="G685" i="36"/>
  <c r="O685" i="36" s="1"/>
  <c r="G613" i="35"/>
  <c r="O613" i="35" s="1"/>
  <c r="P613" i="35" s="1"/>
  <c r="H613" i="35"/>
  <c r="E614" i="35" s="1" a="1"/>
  <c r="E614" i="35" s="1"/>
  <c r="F614" i="35" s="1" a="1"/>
  <c r="F614" i="35" s="1"/>
  <c r="T582" i="34"/>
  <c r="R583" i="34" s="1"/>
  <c r="S583" i="34" s="1"/>
  <c r="I582" i="34"/>
  <c r="H582" i="34"/>
  <c r="F582" i="34"/>
  <c r="N613" i="35" l="1"/>
  <c r="Q613" i="35"/>
  <c r="G686" i="36"/>
  <c r="O686" i="36" s="1"/>
  <c r="N686" i="36" s="1"/>
  <c r="P685" i="36"/>
  <c r="N685" i="36"/>
  <c r="Q685" i="36"/>
  <c r="P686" i="36"/>
  <c r="H686" i="36"/>
  <c r="E687" i="36" s="1" a="1"/>
  <c r="E687" i="36" s="1"/>
  <c r="F687" i="36" s="1" a="1"/>
  <c r="F687" i="36" s="1"/>
  <c r="M614" i="35"/>
  <c r="G614" i="35" s="1"/>
  <c r="O614" i="35" s="1"/>
  <c r="G583" i="34"/>
  <c r="Q686" i="36" l="1"/>
  <c r="H614" i="35"/>
  <c r="E615" i="35" s="1" a="1"/>
  <c r="E615" i="35" s="1"/>
  <c r="F615" i="35" s="1" a="1"/>
  <c r="F615" i="35" s="1"/>
  <c r="M615" i="35" s="1"/>
  <c r="I615" i="35" s="1"/>
  <c r="I614" i="35"/>
  <c r="M687" i="36"/>
  <c r="I687" i="36" s="1"/>
  <c r="Q614" i="35"/>
  <c r="P614" i="35"/>
  <c r="N614" i="35"/>
  <c r="I583" i="34"/>
  <c r="H583" i="34"/>
  <c r="F583" i="34"/>
  <c r="T583" i="34"/>
  <c r="R584" i="34" s="1"/>
  <c r="S584" i="34" s="1"/>
  <c r="H687" i="36" l="1"/>
  <c r="E688" i="36" s="1" a="1"/>
  <c r="E688" i="36" s="1"/>
  <c r="F688" i="36" s="1" a="1"/>
  <c r="F688" i="36" s="1"/>
  <c r="G687" i="36"/>
  <c r="O687" i="36" s="1"/>
  <c r="N687" i="36" s="1"/>
  <c r="H615" i="35"/>
  <c r="E616" i="35" s="1" a="1"/>
  <c r="E616" i="35" s="1"/>
  <c r="F616" i="35" s="1" a="1"/>
  <c r="F616" i="35" s="1"/>
  <c r="G584" i="34"/>
  <c r="Q687" i="36" l="1"/>
  <c r="P687" i="36"/>
  <c r="M688" i="36"/>
  <c r="I688" i="36" s="1"/>
  <c r="M616" i="35"/>
  <c r="I616" i="35" s="1"/>
  <c r="G615" i="35"/>
  <c r="O615" i="35" s="1"/>
  <c r="H584" i="34"/>
  <c r="F584" i="34"/>
  <c r="I584" i="34"/>
  <c r="T584" i="34"/>
  <c r="R585" i="34" s="1"/>
  <c r="S585" i="34" s="1"/>
  <c r="G688" i="36" l="1"/>
  <c r="O688" i="36" s="1"/>
  <c r="H688" i="36"/>
  <c r="E689" i="36" s="1" a="1"/>
  <c r="E689" i="36" s="1"/>
  <c r="F689" i="36" s="1" a="1"/>
  <c r="F689" i="36" s="1"/>
  <c r="H616" i="35"/>
  <c r="E617" i="35" s="1" a="1"/>
  <c r="E617" i="35" s="1"/>
  <c r="F617" i="35" s="1" a="1"/>
  <c r="F617" i="35" s="1"/>
  <c r="M617" i="35" s="1"/>
  <c r="I617" i="35" s="1"/>
  <c r="N615" i="35"/>
  <c r="Q615" i="35"/>
  <c r="P615" i="35"/>
  <c r="G616" i="35"/>
  <c r="O616" i="35" s="1"/>
  <c r="G585" i="34"/>
  <c r="M689" i="36" l="1"/>
  <c r="I689" i="36" s="1"/>
  <c r="N688" i="36"/>
  <c r="P688" i="36"/>
  <c r="Q688" i="36"/>
  <c r="N616" i="35"/>
  <c r="P616" i="35"/>
  <c r="Q616" i="35"/>
  <c r="T585" i="34"/>
  <c r="R586" i="34" s="1"/>
  <c r="F585" i="34"/>
  <c r="I585" i="34"/>
  <c r="H585" i="34"/>
  <c r="H689" i="36" l="1"/>
  <c r="E690" i="36" s="1" a="1"/>
  <c r="E690" i="36" s="1"/>
  <c r="F690" i="36" s="1" a="1"/>
  <c r="F690" i="36" s="1"/>
  <c r="M690" i="36" s="1"/>
  <c r="G690" i="36" s="1"/>
  <c r="O690" i="36" s="1"/>
  <c r="Q690" i="36" s="1"/>
  <c r="G689" i="36"/>
  <c r="O689" i="36" s="1"/>
  <c r="S586" i="34"/>
  <c r="G586" i="34" s="1"/>
  <c r="H617" i="35"/>
  <c r="E618" i="35" s="1" a="1"/>
  <c r="E618" i="35" s="1"/>
  <c r="F618" i="35" s="1" a="1"/>
  <c r="F618" i="35" s="1"/>
  <c r="G617" i="35"/>
  <c r="O617" i="35" s="1"/>
  <c r="H690" i="36" l="1"/>
  <c r="E691" i="36" s="1" a="1"/>
  <c r="E691" i="36" s="1"/>
  <c r="F691" i="36" s="1" a="1"/>
  <c r="F691" i="36" s="1"/>
  <c r="M691" i="36" s="1"/>
  <c r="I691" i="36" s="1"/>
  <c r="N690" i="36"/>
  <c r="P690" i="36"/>
  <c r="I690" i="36"/>
  <c r="P689" i="36"/>
  <c r="Q689" i="36"/>
  <c r="N689" i="36"/>
  <c r="T586" i="34"/>
  <c r="R587" i="34" s="1"/>
  <c r="S587" i="34" s="1"/>
  <c r="G587" i="34" s="1"/>
  <c r="I586" i="34"/>
  <c r="H586" i="34"/>
  <c r="F586" i="34"/>
  <c r="M618" i="35"/>
  <c r="I618" i="35" s="1"/>
  <c r="Q617" i="35"/>
  <c r="P617" i="35"/>
  <c r="N617" i="35"/>
  <c r="H691" i="36" l="1"/>
  <c r="E692" i="36" s="1" a="1"/>
  <c r="E692" i="36" s="1"/>
  <c r="F692" i="36" s="1" a="1"/>
  <c r="F692" i="36" s="1"/>
  <c r="M692" i="36" s="1"/>
  <c r="I692" i="36" s="1"/>
  <c r="G691" i="36"/>
  <c r="O691" i="36" s="1"/>
  <c r="H618" i="35"/>
  <c r="E619" i="35" s="1" a="1"/>
  <c r="E619" i="35" s="1"/>
  <c r="F619" i="35" s="1" a="1"/>
  <c r="F619" i="35" s="1"/>
  <c r="T587" i="34"/>
  <c r="R588" i="34" s="1"/>
  <c r="H587" i="34"/>
  <c r="F587" i="34"/>
  <c r="I587" i="34"/>
  <c r="G692" i="36" l="1"/>
  <c r="O692" i="36" s="1"/>
  <c r="H692" i="36"/>
  <c r="E693" i="36" s="1" a="1"/>
  <c r="E693" i="36" s="1"/>
  <c r="F693" i="36" s="1" a="1"/>
  <c r="F693" i="36" s="1"/>
  <c r="M693" i="36" s="1"/>
  <c r="I693" i="36" s="1"/>
  <c r="P691" i="36"/>
  <c r="N691" i="36"/>
  <c r="Q691" i="36"/>
  <c r="Q692" i="36"/>
  <c r="P692" i="36"/>
  <c r="N692" i="36"/>
  <c r="M619" i="35"/>
  <c r="I619" i="35" s="1"/>
  <c r="S588" i="34"/>
  <c r="G588" i="34" s="1"/>
  <c r="G618" i="35"/>
  <c r="O618" i="35" s="1"/>
  <c r="G693" i="36" l="1"/>
  <c r="O693" i="36" s="1"/>
  <c r="H693" i="36"/>
  <c r="E694" i="36" s="1" a="1"/>
  <c r="E694" i="36" s="1"/>
  <c r="F694" i="36" s="1" a="1"/>
  <c r="F694" i="36" s="1"/>
  <c r="H619" i="35"/>
  <c r="E620" i="35" s="1" a="1"/>
  <c r="E620" i="35" s="1"/>
  <c r="F620" i="35" s="1" a="1"/>
  <c r="F620" i="35" s="1"/>
  <c r="M620" i="35" s="1"/>
  <c r="I620" i="35" s="1"/>
  <c r="G619" i="35"/>
  <c r="O619" i="35" s="1"/>
  <c r="T588" i="34"/>
  <c r="R589" i="34" s="1"/>
  <c r="S589" i="34" s="1"/>
  <c r="G589" i="34" s="1"/>
  <c r="F588" i="34"/>
  <c r="I588" i="34"/>
  <c r="H588" i="34"/>
  <c r="P619" i="35"/>
  <c r="Q619" i="35"/>
  <c r="N619" i="35"/>
  <c r="N618" i="35"/>
  <c r="Q618" i="35"/>
  <c r="P618" i="35"/>
  <c r="M694" i="36" l="1"/>
  <c r="I694" i="36" s="1"/>
  <c r="G620" i="35"/>
  <c r="O620" i="35" s="1"/>
  <c r="Q620" i="35" s="1"/>
  <c r="N693" i="36"/>
  <c r="Q693" i="36"/>
  <c r="P693" i="36"/>
  <c r="H620" i="35"/>
  <c r="E621" i="35" s="1" a="1"/>
  <c r="E621" i="35" s="1"/>
  <c r="F621" i="35" s="1" a="1"/>
  <c r="F621" i="35" s="1"/>
  <c r="T589" i="34"/>
  <c r="R590" i="34" s="1"/>
  <c r="S590" i="34" s="1"/>
  <c r="I589" i="34"/>
  <c r="H589" i="34"/>
  <c r="F589" i="34"/>
  <c r="P620" i="35" l="1"/>
  <c r="N620" i="35"/>
  <c r="G694" i="36"/>
  <c r="O694" i="36" s="1"/>
  <c r="Q694" i="36" s="1"/>
  <c r="H694" i="36"/>
  <c r="E695" i="36" s="1" a="1"/>
  <c r="E695" i="36" s="1"/>
  <c r="F695" i="36" s="1" a="1"/>
  <c r="F695" i="36" s="1"/>
  <c r="M621" i="35"/>
  <c r="I621" i="35" s="1"/>
  <c r="G590" i="34"/>
  <c r="P694" i="36" l="1"/>
  <c r="N694" i="36"/>
  <c r="M695" i="36"/>
  <c r="I695" i="36" s="1"/>
  <c r="I590" i="34"/>
  <c r="H590" i="34"/>
  <c r="F590" i="34"/>
  <c r="T590" i="34"/>
  <c r="R591" i="34" s="1"/>
  <c r="S591" i="34" s="1"/>
  <c r="G695" i="36" l="1"/>
  <c r="O695" i="36" s="1"/>
  <c r="H695" i="36"/>
  <c r="E696" i="36" s="1" a="1"/>
  <c r="E696" i="36" s="1"/>
  <c r="F696" i="36" s="1" a="1"/>
  <c r="F696" i="36" s="1"/>
  <c r="G621" i="35"/>
  <c r="O621" i="35" s="1"/>
  <c r="H621" i="35"/>
  <c r="E622" i="35" s="1" a="1"/>
  <c r="E622" i="35" s="1"/>
  <c r="F622" i="35" s="1" a="1"/>
  <c r="F622" i="35" s="1"/>
  <c r="G591" i="34"/>
  <c r="M696" i="36" l="1"/>
  <c r="I696" i="36" s="1"/>
  <c r="P695" i="36"/>
  <c r="N695" i="36"/>
  <c r="Q695" i="36"/>
  <c r="M622" i="35"/>
  <c r="I622" i="35" s="1"/>
  <c r="P621" i="35"/>
  <c r="N621" i="35"/>
  <c r="Q621" i="35"/>
  <c r="I591" i="34"/>
  <c r="F591" i="34"/>
  <c r="H591" i="34"/>
  <c r="T591" i="34"/>
  <c r="R592" i="34" s="1"/>
  <c r="S592" i="34" s="1"/>
  <c r="G622" i="35" l="1"/>
  <c r="O622" i="35" s="1"/>
  <c r="G696" i="36"/>
  <c r="O696" i="36" s="1"/>
  <c r="P696" i="36" s="1"/>
  <c r="H696" i="36"/>
  <c r="E697" i="36" s="1" a="1"/>
  <c r="E697" i="36" s="1"/>
  <c r="F697" i="36" s="1" a="1"/>
  <c r="F697" i="36" s="1"/>
  <c r="Q622" i="35"/>
  <c r="P622" i="35"/>
  <c r="N622" i="35"/>
  <c r="H622" i="35"/>
  <c r="E623" i="35" s="1" a="1"/>
  <c r="E623" i="35" s="1"/>
  <c r="F623" i="35" s="1" a="1"/>
  <c r="F623" i="35" s="1"/>
  <c r="G592" i="34"/>
  <c r="Q696" i="36" l="1"/>
  <c r="N696" i="36"/>
  <c r="M697" i="36"/>
  <c r="I697" i="36" s="1"/>
  <c r="M623" i="35"/>
  <c r="I623" i="35" s="1"/>
  <c r="T592" i="34"/>
  <c r="R593" i="34" s="1"/>
  <c r="I592" i="34"/>
  <c r="H592" i="34"/>
  <c r="F592" i="34"/>
  <c r="G697" i="36" l="1"/>
  <c r="O697" i="36" s="1"/>
  <c r="P697" i="36" s="1"/>
  <c r="H697" i="36"/>
  <c r="E698" i="36" s="1" a="1"/>
  <c r="E698" i="36" s="1"/>
  <c r="F698" i="36" s="1" a="1"/>
  <c r="F698" i="36" s="1"/>
  <c r="G623" i="35"/>
  <c r="O623" i="35" s="1"/>
  <c r="H623" i="35"/>
  <c r="E624" i="35" s="1" a="1"/>
  <c r="E624" i="35" s="1"/>
  <c r="F624" i="35" s="1" a="1"/>
  <c r="F624" i="35" s="1"/>
  <c r="M624" i="35" s="1"/>
  <c r="I624" i="35" s="1"/>
  <c r="S593" i="34"/>
  <c r="G593" i="34" s="1"/>
  <c r="P623" i="35"/>
  <c r="N623" i="35"/>
  <c r="Q623" i="35"/>
  <c r="N697" i="36" l="1"/>
  <c r="Q697" i="36"/>
  <c r="T593" i="34"/>
  <c r="R594" i="34" s="1"/>
  <c r="S594" i="34" s="1"/>
  <c r="M698" i="36"/>
  <c r="G698" i="36" s="1"/>
  <c r="O698" i="36" s="1"/>
  <c r="I593" i="34"/>
  <c r="F593" i="34"/>
  <c r="H593" i="34"/>
  <c r="G624" i="35"/>
  <c r="O624" i="35" s="1"/>
  <c r="G594" i="34"/>
  <c r="H698" i="36" l="1"/>
  <c r="E699" i="36" s="1" a="1"/>
  <c r="E699" i="36" s="1"/>
  <c r="F699" i="36" s="1" a="1"/>
  <c r="F699" i="36" s="1"/>
  <c r="I698" i="36"/>
  <c r="P698" i="36"/>
  <c r="N698" i="36"/>
  <c r="Q698" i="36"/>
  <c r="N624" i="35"/>
  <c r="P624" i="35"/>
  <c r="Q624" i="35"/>
  <c r="H624" i="35"/>
  <c r="E625" i="35" s="1" a="1"/>
  <c r="E625" i="35" s="1"/>
  <c r="F625" i="35" s="1" a="1"/>
  <c r="F625" i="35" s="1"/>
  <c r="F594" i="34"/>
  <c r="I594" i="34"/>
  <c r="H594" i="34"/>
  <c r="T594" i="34"/>
  <c r="R595" i="34" s="1"/>
  <c r="S595" i="34" s="1"/>
  <c r="M699" i="36" l="1"/>
  <c r="I699" i="36" s="1"/>
  <c r="H699" i="36"/>
  <c r="E700" i="36" s="1" a="1"/>
  <c r="E700" i="36" s="1"/>
  <c r="F700" i="36" s="1" a="1"/>
  <c r="F700" i="36" s="1"/>
  <c r="M700" i="36" s="1"/>
  <c r="I700" i="36" s="1"/>
  <c r="M625" i="35"/>
  <c r="I625" i="35" s="1"/>
  <c r="G595" i="34"/>
  <c r="G700" i="36" l="1"/>
  <c r="O700" i="36" s="1"/>
  <c r="H700" i="36"/>
  <c r="E701" i="36" s="1" a="1"/>
  <c r="E701" i="36" s="1"/>
  <c r="F701" i="36" s="1" a="1"/>
  <c r="F701" i="36" s="1"/>
  <c r="M701" i="36" s="1"/>
  <c r="I701" i="36" s="1"/>
  <c r="G699" i="36"/>
  <c r="O699" i="36" s="1"/>
  <c r="P700" i="36"/>
  <c r="N700" i="36"/>
  <c r="Q700" i="36"/>
  <c r="H625" i="35"/>
  <c r="E626" i="35" s="1" a="1"/>
  <c r="E626" i="35" s="1"/>
  <c r="F626" i="35" s="1" a="1"/>
  <c r="F626" i="35" s="1"/>
  <c r="M626" i="35" s="1"/>
  <c r="I626" i="35" s="1"/>
  <c r="G625" i="35"/>
  <c r="O625" i="35" s="1"/>
  <c r="I595" i="34"/>
  <c r="F595" i="34"/>
  <c r="H595" i="34"/>
  <c r="T595" i="34"/>
  <c r="R596" i="34" s="1"/>
  <c r="S596" i="34" s="1"/>
  <c r="N699" i="36" l="1"/>
  <c r="P699" i="36"/>
  <c r="Q699" i="36"/>
  <c r="G701" i="36"/>
  <c r="O701" i="36" s="1"/>
  <c r="H701" i="36"/>
  <c r="E702" i="36" s="1" a="1"/>
  <c r="E702" i="36" s="1"/>
  <c r="F702" i="36" s="1" a="1"/>
  <c r="F702" i="36" s="1"/>
  <c r="N625" i="35"/>
  <c r="Q625" i="35"/>
  <c r="P625" i="35"/>
  <c r="G596" i="34"/>
  <c r="M702" i="36" l="1"/>
  <c r="I702" i="36" s="1"/>
  <c r="P701" i="36"/>
  <c r="Q701" i="36"/>
  <c r="N701" i="36"/>
  <c r="H626" i="35"/>
  <c r="E627" i="35" s="1" a="1"/>
  <c r="E627" i="35" s="1"/>
  <c r="F627" i="35" s="1" a="1"/>
  <c r="F627" i="35" s="1"/>
  <c r="G626" i="35"/>
  <c r="O626" i="35" s="1"/>
  <c r="I596" i="34"/>
  <c r="H596" i="34"/>
  <c r="F596" i="34"/>
  <c r="T596" i="34"/>
  <c r="R597" i="34" s="1"/>
  <c r="S597" i="34" s="1"/>
  <c r="H702" i="36" l="1"/>
  <c r="E703" i="36" s="1" a="1"/>
  <c r="E703" i="36" s="1"/>
  <c r="F703" i="36" s="1" a="1"/>
  <c r="F703" i="36" s="1"/>
  <c r="M703" i="36" s="1"/>
  <c r="I703" i="36" s="1"/>
  <c r="G702" i="36"/>
  <c r="O702" i="36" s="1"/>
  <c r="N702" i="36" s="1"/>
  <c r="M627" i="35"/>
  <c r="I627" i="35" s="1"/>
  <c r="N626" i="35"/>
  <c r="Q626" i="35"/>
  <c r="P626" i="35"/>
  <c r="G597" i="34"/>
  <c r="H703" i="36" l="1"/>
  <c r="E704" i="36" s="1" a="1"/>
  <c r="E704" i="36" s="1"/>
  <c r="F704" i="36" s="1" a="1"/>
  <c r="F704" i="36" s="1"/>
  <c r="M704" i="36" s="1"/>
  <c r="I704" i="36" s="1"/>
  <c r="P702" i="36"/>
  <c r="Q702" i="36"/>
  <c r="G703" i="36"/>
  <c r="O703" i="36" s="1"/>
  <c r="H597" i="34"/>
  <c r="I597" i="34"/>
  <c r="F597" i="34"/>
  <c r="T597" i="34"/>
  <c r="R598" i="34" s="1"/>
  <c r="S598" i="34" s="1"/>
  <c r="H704" i="36" l="1"/>
  <c r="E705" i="36" s="1" a="1"/>
  <c r="E705" i="36" s="1"/>
  <c r="F705" i="36" s="1" a="1"/>
  <c r="F705" i="36" s="1"/>
  <c r="M705" i="36" s="1"/>
  <c r="I705" i="36" s="1"/>
  <c r="N703" i="36"/>
  <c r="P703" i="36"/>
  <c r="Q703" i="36"/>
  <c r="G704" i="36"/>
  <c r="O704" i="36" s="1"/>
  <c r="H627" i="35"/>
  <c r="E628" i="35" s="1" a="1"/>
  <c r="E628" i="35" s="1"/>
  <c r="F628" i="35" s="1" a="1"/>
  <c r="F628" i="35" s="1"/>
  <c r="G627" i="35"/>
  <c r="O627" i="35" s="1"/>
  <c r="G598" i="34"/>
  <c r="H705" i="36" l="1"/>
  <c r="E706" i="36" s="1" a="1"/>
  <c r="E706" i="36" s="1"/>
  <c r="F706" i="36" s="1" a="1"/>
  <c r="F706" i="36" s="1"/>
  <c r="M706" i="36" s="1"/>
  <c r="I706" i="36" s="1"/>
  <c r="Q704" i="36"/>
  <c r="N704" i="36"/>
  <c r="P704" i="36"/>
  <c r="M628" i="35"/>
  <c r="I628" i="35" s="1"/>
  <c r="G705" i="36"/>
  <c r="O705" i="36" s="1"/>
  <c r="P627" i="35"/>
  <c r="N627" i="35"/>
  <c r="Q627" i="35"/>
  <c r="G628" i="35"/>
  <c r="O628" i="35" s="1"/>
  <c r="T598" i="34"/>
  <c r="R599" i="34" s="1"/>
  <c r="I598" i="34"/>
  <c r="H598" i="34"/>
  <c r="F598" i="34"/>
  <c r="G706" i="36" l="1"/>
  <c r="O706" i="36" s="1"/>
  <c r="H706" i="36"/>
  <c r="E707" i="36" s="1" a="1"/>
  <c r="E707" i="36" s="1"/>
  <c r="F707" i="36" s="1" a="1"/>
  <c r="F707" i="36" s="1"/>
  <c r="M707" i="36" s="1"/>
  <c r="I707" i="36" s="1"/>
  <c r="S599" i="34"/>
  <c r="G599" i="34" s="1"/>
  <c r="Q628" i="35"/>
  <c r="P628" i="35"/>
  <c r="N628" i="35"/>
  <c r="H628" i="35"/>
  <c r="E629" i="35" s="1" a="1"/>
  <c r="E629" i="35" s="1"/>
  <c r="F629" i="35" s="1" a="1"/>
  <c r="F629" i="35" s="1"/>
  <c r="P705" i="36"/>
  <c r="Q705" i="36"/>
  <c r="N705" i="36"/>
  <c r="Q706" i="36"/>
  <c r="P706" i="36"/>
  <c r="N706" i="36"/>
  <c r="T599" i="34"/>
  <c r="R600" i="34" s="1"/>
  <c r="G707" i="36" l="1"/>
  <c r="O707" i="36" s="1"/>
  <c r="I599" i="34"/>
  <c r="H599" i="34"/>
  <c r="F599" i="34"/>
  <c r="S600" i="34"/>
  <c r="G600" i="34" s="1"/>
  <c r="M629" i="35"/>
  <c r="I629" i="35" s="1"/>
  <c r="P707" i="36"/>
  <c r="N707" i="36"/>
  <c r="Q707" i="36"/>
  <c r="H707" i="36"/>
  <c r="E708" i="36" s="1" a="1"/>
  <c r="E708" i="36" s="1"/>
  <c r="F708" i="36" s="1" a="1"/>
  <c r="F708" i="36" s="1"/>
  <c r="T600" i="34" l="1"/>
  <c r="R601" i="34" s="1"/>
  <c r="S601" i="34" s="1"/>
  <c r="H600" i="34"/>
  <c r="I600" i="34"/>
  <c r="F600" i="34"/>
  <c r="M708" i="36"/>
  <c r="I708" i="36" s="1"/>
  <c r="H629" i="35"/>
  <c r="E630" i="35" s="1" a="1"/>
  <c r="E630" i="35" s="1"/>
  <c r="F630" i="35" s="1" a="1"/>
  <c r="F630" i="35" s="1"/>
  <c r="G601" i="34"/>
  <c r="M630" i="35" l="1"/>
  <c r="I630" i="35" s="1"/>
  <c r="G629" i="35"/>
  <c r="O629" i="35" s="1"/>
  <c r="G630" i="35"/>
  <c r="O630" i="35" s="1"/>
  <c r="F601" i="34"/>
  <c r="H601" i="34"/>
  <c r="I601" i="34"/>
  <c r="T601" i="34"/>
  <c r="R602" i="34" s="1"/>
  <c r="S602" i="34" s="1"/>
  <c r="P630" i="35" l="1"/>
  <c r="Q630" i="35"/>
  <c r="N630" i="35"/>
  <c r="G708" i="36"/>
  <c r="O708" i="36" s="1"/>
  <c r="Q629" i="35"/>
  <c r="P629" i="35"/>
  <c r="N629" i="35"/>
  <c r="H708" i="36"/>
  <c r="E709" i="36" s="1" a="1"/>
  <c r="E709" i="36" s="1"/>
  <c r="F709" i="36" s="1" a="1"/>
  <c r="F709" i="36" s="1"/>
  <c r="H630" i="35"/>
  <c r="E631" i="35" s="1" a="1"/>
  <c r="E631" i="35" s="1"/>
  <c r="F631" i="35" s="1" a="1"/>
  <c r="F631" i="35" s="1"/>
  <c r="G602" i="34"/>
  <c r="M709" i="36" l="1"/>
  <c r="I709" i="36" s="1"/>
  <c r="M631" i="35"/>
  <c r="I631" i="35" s="1"/>
  <c r="P708" i="36"/>
  <c r="N708" i="36"/>
  <c r="Q708" i="36"/>
  <c r="I602" i="34"/>
  <c r="H602" i="34"/>
  <c r="F602" i="34"/>
  <c r="T602" i="34"/>
  <c r="R603" i="34" s="1"/>
  <c r="S603" i="34" s="1"/>
  <c r="G709" i="36" l="1"/>
  <c r="O709" i="36" s="1"/>
  <c r="H709" i="36"/>
  <c r="E710" i="36" s="1" a="1"/>
  <c r="E710" i="36" s="1"/>
  <c r="F710" i="36" s="1" a="1"/>
  <c r="F710" i="36" s="1"/>
  <c r="G603" i="34"/>
  <c r="M710" i="36" l="1"/>
  <c r="I710" i="36" s="1"/>
  <c r="G631" i="35"/>
  <c r="O631" i="35" s="1"/>
  <c r="P709" i="36"/>
  <c r="Q709" i="36"/>
  <c r="N709" i="36"/>
  <c r="H631" i="35"/>
  <c r="E632" i="35" s="1" a="1"/>
  <c r="E632" i="35" s="1"/>
  <c r="F632" i="35" s="1" a="1"/>
  <c r="F632" i="35" s="1"/>
  <c r="H603" i="34"/>
  <c r="F603" i="34"/>
  <c r="I603" i="34"/>
  <c r="T603" i="34"/>
  <c r="R604" i="34" s="1"/>
  <c r="S604" i="34" s="1"/>
  <c r="G710" i="36" l="1"/>
  <c r="O710" i="36" s="1"/>
  <c r="M632" i="35"/>
  <c r="I632" i="35" s="1"/>
  <c r="N710" i="36"/>
  <c r="Q710" i="36"/>
  <c r="P710" i="36"/>
  <c r="Q631" i="35"/>
  <c r="P631" i="35"/>
  <c r="N631" i="35"/>
  <c r="H710" i="36"/>
  <c r="E711" i="36" s="1" a="1"/>
  <c r="E711" i="36" s="1"/>
  <c r="F711" i="36" s="1" a="1"/>
  <c r="F711" i="36" s="1"/>
  <c r="G604" i="34"/>
  <c r="M711" i="36" l="1"/>
  <c r="I711" i="36" s="1"/>
  <c r="H632" i="35"/>
  <c r="E633" i="35" s="1" a="1"/>
  <c r="E633" i="35" s="1"/>
  <c r="F633" i="35" s="1" a="1"/>
  <c r="F633" i="35" s="1"/>
  <c r="G632" i="35"/>
  <c r="O632" i="35" s="1"/>
  <c r="T604" i="34"/>
  <c r="R605" i="34" s="1"/>
  <c r="S605" i="34" s="1"/>
  <c r="F604" i="34"/>
  <c r="I604" i="34"/>
  <c r="H604" i="34"/>
  <c r="H711" i="36" l="1"/>
  <c r="E712" i="36" s="1" a="1"/>
  <c r="E712" i="36" s="1"/>
  <c r="F712" i="36" s="1" a="1"/>
  <c r="F712" i="36" s="1"/>
  <c r="M712" i="36" s="1"/>
  <c r="I712" i="36" s="1"/>
  <c r="M633" i="35"/>
  <c r="I633" i="35" s="1"/>
  <c r="G711" i="36"/>
  <c r="O711" i="36" s="1"/>
  <c r="P711" i="36" s="1"/>
  <c r="N632" i="35"/>
  <c r="P632" i="35"/>
  <c r="Q632" i="35"/>
  <c r="G605" i="34"/>
  <c r="Q711" i="36" l="1"/>
  <c r="N711" i="36"/>
  <c r="H712" i="36"/>
  <c r="E713" i="36" s="1" a="1"/>
  <c r="E713" i="36" s="1"/>
  <c r="F713" i="36" s="1" a="1"/>
  <c r="F713" i="36" s="1"/>
  <c r="G712" i="36"/>
  <c r="O712" i="36" s="1"/>
  <c r="N712" i="36" s="1"/>
  <c r="T605" i="34"/>
  <c r="R606" i="34" s="1"/>
  <c r="I605" i="34"/>
  <c r="H605" i="34"/>
  <c r="F605" i="34"/>
  <c r="Q712" i="36" l="1"/>
  <c r="P712" i="36"/>
  <c r="M713" i="36"/>
  <c r="I713" i="36" s="1"/>
  <c r="S606" i="34"/>
  <c r="G606" i="34" s="1"/>
  <c r="G633" i="35"/>
  <c r="O633" i="35" s="1"/>
  <c r="H713" i="36"/>
  <c r="E714" i="36" s="1" a="1"/>
  <c r="E714" i="36" s="1"/>
  <c r="F714" i="36" s="1" a="1"/>
  <c r="F714" i="36" s="1"/>
  <c r="H633" i="35"/>
  <c r="E634" i="35" s="1" a="1"/>
  <c r="E634" i="35" s="1"/>
  <c r="F634" i="35" s="1" a="1"/>
  <c r="F634" i="35" s="1"/>
  <c r="T606" i="34"/>
  <c r="R607" i="34" s="1"/>
  <c r="S607" i="34" s="1"/>
  <c r="G713" i="36" l="1"/>
  <c r="O713" i="36" s="1"/>
  <c r="I606" i="34"/>
  <c r="H606" i="34"/>
  <c r="F606" i="34"/>
  <c r="M714" i="36"/>
  <c r="I714" i="36" s="1"/>
  <c r="M634" i="35"/>
  <c r="I634" i="35" s="1"/>
  <c r="Q633" i="35"/>
  <c r="N633" i="35"/>
  <c r="P633" i="35"/>
  <c r="G607" i="34"/>
  <c r="P713" i="36" l="1"/>
  <c r="N713" i="36"/>
  <c r="Q713" i="36"/>
  <c r="G714" i="36"/>
  <c r="O714" i="36" s="1"/>
  <c r="G634" i="35"/>
  <c r="O634" i="35" s="1"/>
  <c r="I607" i="34"/>
  <c r="F607" i="34"/>
  <c r="H607" i="34"/>
  <c r="T607" i="34"/>
  <c r="R608" i="34" s="1"/>
  <c r="S608" i="34" s="1"/>
  <c r="N634" i="35" l="1"/>
  <c r="Q634" i="35"/>
  <c r="P634" i="35"/>
  <c r="H714" i="36"/>
  <c r="E715" i="36" s="1" a="1"/>
  <c r="E715" i="36" s="1"/>
  <c r="F715" i="36" s="1" a="1"/>
  <c r="F715" i="36" s="1"/>
  <c r="H634" i="35"/>
  <c r="E635" i="35" s="1" a="1"/>
  <c r="E635" i="35" s="1"/>
  <c r="F635" i="35" s="1" a="1"/>
  <c r="F635" i="35" s="1"/>
  <c r="P714" i="36"/>
  <c r="N714" i="36"/>
  <c r="Q714" i="36"/>
  <c r="G608" i="34"/>
  <c r="M635" i="35" l="1"/>
  <c r="I635" i="35" s="1"/>
  <c r="M715" i="36"/>
  <c r="I715" i="36" s="1"/>
  <c r="G635" i="35"/>
  <c r="O635" i="35" s="1"/>
  <c r="H635" i="35"/>
  <c r="E636" i="35" s="1" a="1"/>
  <c r="E636" i="35" s="1"/>
  <c r="F636" i="35" s="1" a="1"/>
  <c r="F636" i="35" s="1"/>
  <c r="T608" i="34"/>
  <c r="R609" i="34" s="1"/>
  <c r="H608" i="34"/>
  <c r="F608" i="34"/>
  <c r="I608" i="34"/>
  <c r="M636" i="35" l="1"/>
  <c r="I636" i="35"/>
  <c r="S609" i="34"/>
  <c r="G609" i="34" s="1"/>
  <c r="N635" i="35"/>
  <c r="Q635" i="35"/>
  <c r="P635" i="35"/>
  <c r="H715" i="36"/>
  <c r="E716" i="36" s="1" a="1"/>
  <c r="E716" i="36" s="1"/>
  <c r="F716" i="36" s="1" a="1"/>
  <c r="F716" i="36" s="1"/>
  <c r="T609" i="34"/>
  <c r="R610" i="34" s="1"/>
  <c r="S610" i="34" s="1"/>
  <c r="H609" i="34" l="1"/>
  <c r="F609" i="34"/>
  <c r="I609" i="34"/>
  <c r="M716" i="36"/>
  <c r="I716" i="36" s="1"/>
  <c r="G715" i="36"/>
  <c r="O715" i="36" s="1"/>
  <c r="H636" i="35"/>
  <c r="E637" i="35" s="1" a="1"/>
  <c r="E637" i="35" s="1"/>
  <c r="F637" i="35" s="1" a="1"/>
  <c r="F637" i="35" s="1"/>
  <c r="G610" i="34"/>
  <c r="G716" i="36" l="1"/>
  <c r="O716" i="36" s="1"/>
  <c r="M637" i="35"/>
  <c r="I637" i="35" s="1"/>
  <c r="N716" i="36"/>
  <c r="Q716" i="36"/>
  <c r="P716" i="36"/>
  <c r="H716" i="36"/>
  <c r="E717" i="36" s="1" a="1"/>
  <c r="E717" i="36" s="1"/>
  <c r="F717" i="36" s="1" a="1"/>
  <c r="F717" i="36" s="1"/>
  <c r="Q715" i="36"/>
  <c r="P715" i="36"/>
  <c r="N715" i="36"/>
  <c r="G636" i="35"/>
  <c r="O636" i="35" s="1"/>
  <c r="F610" i="34"/>
  <c r="H610" i="34"/>
  <c r="I610" i="34"/>
  <c r="T610" i="34"/>
  <c r="R611" i="34" s="1"/>
  <c r="S611" i="34" s="1"/>
  <c r="M717" i="36" l="1"/>
  <c r="I717" i="36" s="1"/>
  <c r="Q636" i="35"/>
  <c r="N636" i="35"/>
  <c r="P636" i="35"/>
  <c r="G611" i="34"/>
  <c r="G717" i="36" l="1"/>
  <c r="O717" i="36" s="1"/>
  <c r="H717" i="36"/>
  <c r="E718" i="36" s="1" a="1"/>
  <c r="E718" i="36" s="1"/>
  <c r="F718" i="36" s="1" a="1"/>
  <c r="F718" i="36" s="1"/>
  <c r="N717" i="36"/>
  <c r="Q717" i="36"/>
  <c r="P717" i="36"/>
  <c r="H637" i="35"/>
  <c r="E638" i="35" s="1" a="1"/>
  <c r="E638" i="35" s="1"/>
  <c r="F638" i="35" s="1" a="1"/>
  <c r="F638" i="35" s="1"/>
  <c r="G637" i="35"/>
  <c r="O637" i="35" s="1"/>
  <c r="T611" i="34"/>
  <c r="R612" i="34" s="1"/>
  <c r="S612" i="34" s="1"/>
  <c r="H611" i="34"/>
  <c r="F611" i="34"/>
  <c r="I611" i="34"/>
  <c r="M638" i="35" l="1"/>
  <c r="I638" i="35" s="1"/>
  <c r="M718" i="36"/>
  <c r="I718" i="36" s="1"/>
  <c r="Q637" i="35"/>
  <c r="P637" i="35"/>
  <c r="N637" i="35"/>
  <c r="G718" i="36"/>
  <c r="O718" i="36" s="1"/>
  <c r="G612" i="34"/>
  <c r="N718" i="36" l="1"/>
  <c r="Q718" i="36"/>
  <c r="P718" i="36"/>
  <c r="H718" i="36"/>
  <c r="E719" i="36" s="1" a="1"/>
  <c r="E719" i="36" s="1"/>
  <c r="F719" i="36" s="1" a="1"/>
  <c r="F719" i="36" s="1"/>
  <c r="I612" i="34"/>
  <c r="H612" i="34"/>
  <c r="F612" i="34"/>
  <c r="T612" i="34"/>
  <c r="R613" i="34" s="1"/>
  <c r="S613" i="34" s="1"/>
  <c r="M719" i="36" l="1"/>
  <c r="I719" i="36" s="1"/>
  <c r="H638" i="35"/>
  <c r="E639" i="35" s="1" a="1"/>
  <c r="E639" i="35" s="1"/>
  <c r="F639" i="35" s="1" a="1"/>
  <c r="F639" i="35" s="1"/>
  <c r="G638" i="35"/>
  <c r="O638" i="35" s="1"/>
  <c r="G613" i="34"/>
  <c r="M639" i="35" l="1"/>
  <c r="I639" i="35" s="1"/>
  <c r="Q638" i="35"/>
  <c r="P638" i="35"/>
  <c r="N638" i="35"/>
  <c r="G719" i="36"/>
  <c r="O719" i="36" s="1"/>
  <c r="F613" i="34"/>
  <c r="I613" i="34"/>
  <c r="H613" i="34"/>
  <c r="T613" i="34"/>
  <c r="R614" i="34" s="1"/>
  <c r="S614" i="34" s="1"/>
  <c r="H639" i="35" l="1"/>
  <c r="E640" i="35" s="1" a="1"/>
  <c r="E640" i="35" s="1"/>
  <c r="F640" i="35" s="1" a="1"/>
  <c r="F640" i="35" s="1"/>
  <c r="N719" i="36"/>
  <c r="Q719" i="36"/>
  <c r="P719" i="36"/>
  <c r="H719" i="36"/>
  <c r="E720" i="36" s="1" a="1"/>
  <c r="E720" i="36" s="1"/>
  <c r="F720" i="36" s="1" a="1"/>
  <c r="F720" i="36" s="1"/>
  <c r="G614" i="34"/>
  <c r="M720" i="36" l="1"/>
  <c r="I720" i="36" s="1"/>
  <c r="M640" i="35"/>
  <c r="I640" i="35" s="1"/>
  <c r="G720" i="36"/>
  <c r="O720" i="36" s="1"/>
  <c r="G639" i="35"/>
  <c r="O639" i="35" s="1"/>
  <c r="T614" i="34"/>
  <c r="R615" i="34" s="1"/>
  <c r="S615" i="34" s="1"/>
  <c r="I614" i="34"/>
  <c r="H614" i="34"/>
  <c r="F614" i="34"/>
  <c r="H640" i="35" l="1"/>
  <c r="E641" i="35" s="1" a="1"/>
  <c r="E641" i="35" s="1"/>
  <c r="F641" i="35" s="1" a="1"/>
  <c r="F641" i="35" s="1"/>
  <c r="G640" i="35"/>
  <c r="O640" i="35" s="1"/>
  <c r="H720" i="36"/>
  <c r="E721" i="36" s="1" a="1"/>
  <c r="E721" i="36" s="1"/>
  <c r="F721" i="36" s="1" a="1"/>
  <c r="F721" i="36" s="1"/>
  <c r="N640" i="35"/>
  <c r="P640" i="35"/>
  <c r="Q640" i="35"/>
  <c r="N639" i="35"/>
  <c r="Q639" i="35"/>
  <c r="P639" i="35"/>
  <c r="P720" i="36"/>
  <c r="N720" i="36"/>
  <c r="Q720" i="36"/>
  <c r="G615" i="34"/>
  <c r="M641" i="35" l="1"/>
  <c r="I641" i="35" s="1"/>
  <c r="M721" i="36"/>
  <c r="H721" i="36" s="1"/>
  <c r="E722" i="36" s="1" a="1"/>
  <c r="E722" i="36" s="1"/>
  <c r="F722" i="36" s="1" a="1"/>
  <c r="F722" i="36" s="1"/>
  <c r="H615" i="34"/>
  <c r="F615" i="34"/>
  <c r="I615" i="34"/>
  <c r="T615" i="34"/>
  <c r="R616" i="34" s="1"/>
  <c r="S616" i="34" s="1"/>
  <c r="H641" i="35" l="1"/>
  <c r="E642" i="35" s="1" a="1"/>
  <c r="E642" i="35" s="1"/>
  <c r="F642" i="35" s="1" a="1"/>
  <c r="F642" i="35" s="1"/>
  <c r="M642" i="35" s="1"/>
  <c r="I642" i="35" s="1"/>
  <c r="G641" i="35"/>
  <c r="O641" i="35" s="1"/>
  <c r="M722" i="36"/>
  <c r="I722" i="36" s="1"/>
  <c r="G721" i="36"/>
  <c r="O721" i="36" s="1"/>
  <c r="I721" i="36"/>
  <c r="G616" i="34"/>
  <c r="H722" i="36" l="1"/>
  <c r="E723" i="36" s="1" a="1"/>
  <c r="E723" i="36" s="1"/>
  <c r="F723" i="36" s="1" a="1"/>
  <c r="F723" i="36" s="1"/>
  <c r="H642" i="35"/>
  <c r="E643" i="35" s="1" a="1"/>
  <c r="E643" i="35" s="1"/>
  <c r="F643" i="35" s="1" a="1"/>
  <c r="F643" i="35" s="1"/>
  <c r="M643" i="35" s="1"/>
  <c r="I643" i="35" s="1"/>
  <c r="N641" i="35"/>
  <c r="P641" i="35"/>
  <c r="Q641" i="35"/>
  <c r="G722" i="36"/>
  <c r="O722" i="36" s="1"/>
  <c r="N721" i="36"/>
  <c r="Q721" i="36"/>
  <c r="P721" i="36"/>
  <c r="G642" i="35"/>
  <c r="O642" i="35" s="1"/>
  <c r="H616" i="34"/>
  <c r="F616" i="34"/>
  <c r="I616" i="34"/>
  <c r="T616" i="34"/>
  <c r="R617" i="34" s="1"/>
  <c r="S617" i="34" s="1"/>
  <c r="M723" i="36" l="1"/>
  <c r="I723" i="36" s="1"/>
  <c r="Q722" i="36"/>
  <c r="N722" i="36"/>
  <c r="P722" i="36"/>
  <c r="H643" i="35"/>
  <c r="E644" i="35" s="1" a="1"/>
  <c r="E644" i="35" s="1"/>
  <c r="F644" i="35" s="1" a="1"/>
  <c r="F644" i="35" s="1"/>
  <c r="M644" i="35" s="1"/>
  <c r="I644" i="35" s="1"/>
  <c r="N642" i="35"/>
  <c r="P642" i="35"/>
  <c r="Q642" i="35"/>
  <c r="G643" i="35"/>
  <c r="O643" i="35" s="1"/>
  <c r="G723" i="36"/>
  <c r="O723" i="36" s="1"/>
  <c r="G617" i="34"/>
  <c r="H723" i="36" l="1"/>
  <c r="E724" i="36" s="1" a="1"/>
  <c r="E724" i="36" s="1"/>
  <c r="F724" i="36" s="1" a="1"/>
  <c r="F724" i="36" s="1"/>
  <c r="H644" i="35"/>
  <c r="E645" i="35" s="1" a="1"/>
  <c r="E645" i="35" s="1"/>
  <c r="F645" i="35" s="1" a="1"/>
  <c r="F645" i="35" s="1"/>
  <c r="M645" i="35" s="1"/>
  <c r="I645" i="35" s="1"/>
  <c r="G644" i="35"/>
  <c r="O644" i="35" s="1"/>
  <c r="Q723" i="36"/>
  <c r="P723" i="36"/>
  <c r="N723" i="36"/>
  <c r="N644" i="35"/>
  <c r="P644" i="35"/>
  <c r="Q644" i="35"/>
  <c r="Q643" i="35"/>
  <c r="P643" i="35"/>
  <c r="N643" i="35"/>
  <c r="F617" i="34"/>
  <c r="I617" i="34"/>
  <c r="H617" i="34"/>
  <c r="T617" i="34"/>
  <c r="R618" i="34" s="1"/>
  <c r="S618" i="34" s="1"/>
  <c r="M724" i="36" l="1"/>
  <c r="I724" i="36" s="1"/>
  <c r="G724" i="36"/>
  <c r="O724" i="36" s="1"/>
  <c r="H724" i="36"/>
  <c r="E725" i="36" s="1" a="1"/>
  <c r="E725" i="36" s="1"/>
  <c r="F725" i="36" s="1" a="1"/>
  <c r="F725" i="36" s="1"/>
  <c r="G618" i="34"/>
  <c r="M725" i="36" l="1"/>
  <c r="I725" i="36" s="1"/>
  <c r="Q724" i="36"/>
  <c r="N724" i="36"/>
  <c r="P724" i="36"/>
  <c r="H725" i="36"/>
  <c r="E726" i="36" s="1" a="1"/>
  <c r="E726" i="36" s="1"/>
  <c r="F726" i="36" s="1" a="1"/>
  <c r="F726" i="36" s="1"/>
  <c r="M726" i="36" s="1"/>
  <c r="I726" i="36" s="1"/>
  <c r="H645" i="35"/>
  <c r="E646" i="35" s="1" a="1"/>
  <c r="E646" i="35" s="1"/>
  <c r="F646" i="35" s="1" a="1"/>
  <c r="F646" i="35" s="1"/>
  <c r="G645" i="35"/>
  <c r="O645" i="35" s="1"/>
  <c r="I618" i="34"/>
  <c r="H618" i="34"/>
  <c r="F618" i="34"/>
  <c r="T618" i="34"/>
  <c r="R619" i="34" s="1"/>
  <c r="S619" i="34" s="1"/>
  <c r="G725" i="36" l="1"/>
  <c r="O725" i="36" s="1"/>
  <c r="M646" i="35"/>
  <c r="I646" i="35" s="1"/>
  <c r="H726" i="36"/>
  <c r="E727" i="36" s="1" a="1"/>
  <c r="E727" i="36" s="1"/>
  <c r="F727" i="36" s="1" a="1"/>
  <c r="F727" i="36" s="1"/>
  <c r="P645" i="35"/>
  <c r="N645" i="35"/>
  <c r="Q645" i="35"/>
  <c r="G619" i="34"/>
  <c r="Q725" i="36" l="1"/>
  <c r="N725" i="36"/>
  <c r="P725" i="36"/>
  <c r="M727" i="36"/>
  <c r="I727" i="36" s="1"/>
  <c r="G726" i="36"/>
  <c r="O726" i="36" s="1"/>
  <c r="G646" i="35"/>
  <c r="O646" i="35" s="1"/>
  <c r="H646" i="35"/>
  <c r="E647" i="35" s="1" a="1"/>
  <c r="E647" i="35" s="1"/>
  <c r="F647" i="35" s="1" a="1"/>
  <c r="F647" i="35" s="1"/>
  <c r="H619" i="34"/>
  <c r="F619" i="34"/>
  <c r="I619" i="34"/>
  <c r="T619" i="34"/>
  <c r="R620" i="34" s="1"/>
  <c r="S620" i="34" s="1"/>
  <c r="M647" i="35" l="1"/>
  <c r="I647" i="35" s="1"/>
  <c r="G727" i="36"/>
  <c r="O727" i="36" s="1"/>
  <c r="Q727" i="36" s="1"/>
  <c r="H727" i="36"/>
  <c r="E728" i="36" s="1" a="1"/>
  <c r="E728" i="36" s="1"/>
  <c r="F728" i="36" s="1" a="1"/>
  <c r="F728" i="36" s="1"/>
  <c r="N726" i="36"/>
  <c r="P726" i="36"/>
  <c r="Q726" i="36"/>
  <c r="N727" i="36"/>
  <c r="P727" i="36"/>
  <c r="Q646" i="35"/>
  <c r="P646" i="35"/>
  <c r="N646" i="35"/>
  <c r="G620" i="34"/>
  <c r="M728" i="36" l="1"/>
  <c r="G728" i="36" s="1"/>
  <c r="O728" i="36" s="1"/>
  <c r="T620" i="34"/>
  <c r="R621" i="34" s="1"/>
  <c r="S621" i="34" s="1"/>
  <c r="I620" i="34"/>
  <c r="H620" i="34"/>
  <c r="F620" i="34"/>
  <c r="P728" i="36" l="1"/>
  <c r="Q728" i="36"/>
  <c r="N728" i="36"/>
  <c r="H728" i="36"/>
  <c r="E729" i="36" s="1" a="1"/>
  <c r="E729" i="36" s="1"/>
  <c r="F729" i="36" s="1" a="1"/>
  <c r="F729" i="36" s="1"/>
  <c r="I728" i="36"/>
  <c r="H647" i="35"/>
  <c r="E648" i="35" s="1" a="1"/>
  <c r="E648" i="35" s="1"/>
  <c r="F648" i="35" s="1" a="1"/>
  <c r="F648" i="35" s="1"/>
  <c r="G647" i="35"/>
  <c r="O647" i="35" s="1"/>
  <c r="G621" i="34"/>
  <c r="M648" i="35" l="1"/>
  <c r="I648" i="35" s="1"/>
  <c r="M729" i="36"/>
  <c r="H729" i="36" s="1"/>
  <c r="E730" i="36" s="1" a="1"/>
  <c r="E730" i="36" s="1"/>
  <c r="F730" i="36" s="1" a="1"/>
  <c r="F730" i="36" s="1"/>
  <c r="N647" i="35"/>
  <c r="Q647" i="35"/>
  <c r="P647" i="35"/>
  <c r="H648" i="35"/>
  <c r="E649" i="35" s="1" a="1"/>
  <c r="E649" i="35" s="1"/>
  <c r="F649" i="35" s="1" a="1"/>
  <c r="F649" i="35" s="1"/>
  <c r="G729" i="36"/>
  <c r="O729" i="36" s="1"/>
  <c r="I621" i="34"/>
  <c r="H621" i="34"/>
  <c r="F621" i="34"/>
  <c r="T621" i="34"/>
  <c r="R622" i="34" s="1"/>
  <c r="S622" i="34" s="1"/>
  <c r="M730" i="36" l="1"/>
  <c r="I730" i="36" s="1"/>
  <c r="M649" i="35"/>
  <c r="I649" i="35" s="1"/>
  <c r="I729" i="36"/>
  <c r="G730" i="36"/>
  <c r="O730" i="36" s="1"/>
  <c r="H730" i="36"/>
  <c r="E731" i="36" s="1" a="1"/>
  <c r="E731" i="36" s="1"/>
  <c r="F731" i="36" s="1" a="1"/>
  <c r="F731" i="36" s="1"/>
  <c r="N729" i="36"/>
  <c r="P729" i="36"/>
  <c r="Q729" i="36"/>
  <c r="G648" i="35"/>
  <c r="O648" i="35" s="1"/>
  <c r="G622" i="34"/>
  <c r="G649" i="35" l="1"/>
  <c r="O649" i="35" s="1"/>
  <c r="H649" i="35"/>
  <c r="E650" i="35" s="1" a="1"/>
  <c r="E650" i="35" s="1"/>
  <c r="F650" i="35" s="1" a="1"/>
  <c r="F650" i="35" s="1"/>
  <c r="M650" i="35" s="1"/>
  <c r="I650" i="35" s="1"/>
  <c r="M731" i="36"/>
  <c r="G731" i="36" s="1"/>
  <c r="O731" i="36" s="1"/>
  <c r="Q648" i="35"/>
  <c r="N648" i="35"/>
  <c r="P648" i="35"/>
  <c r="Q649" i="35"/>
  <c r="N649" i="35"/>
  <c r="P649" i="35"/>
  <c r="P730" i="36"/>
  <c r="N730" i="36"/>
  <c r="Q730" i="36"/>
  <c r="I622" i="34"/>
  <c r="F622" i="34"/>
  <c r="H622" i="34"/>
  <c r="T622" i="34"/>
  <c r="R623" i="34" s="1"/>
  <c r="S623" i="34" s="1"/>
  <c r="I731" i="36" l="1"/>
  <c r="H731" i="36"/>
  <c r="E732" i="36" s="1" a="1"/>
  <c r="E732" i="36" s="1"/>
  <c r="F732" i="36" s="1" a="1"/>
  <c r="F732" i="36" s="1"/>
  <c r="N731" i="36"/>
  <c r="P731" i="36"/>
  <c r="Q731" i="36"/>
  <c r="H650" i="35"/>
  <c r="E651" i="35" s="1" a="1"/>
  <c r="E651" i="35" s="1"/>
  <c r="F651" i="35" s="1" a="1"/>
  <c r="F651" i="35" s="1"/>
  <c r="G623" i="34"/>
  <c r="M732" i="36" l="1"/>
  <c r="I732" i="36" s="1"/>
  <c r="M651" i="35"/>
  <c r="I651" i="35" s="1"/>
  <c r="H732" i="36"/>
  <c r="E733" i="36" s="1" a="1"/>
  <c r="E733" i="36" s="1"/>
  <c r="F733" i="36" s="1" a="1"/>
  <c r="F733" i="36" s="1"/>
  <c r="G650" i="35"/>
  <c r="O650" i="35" s="1"/>
  <c r="G651" i="35"/>
  <c r="O651" i="35" s="1"/>
  <c r="H651" i="35"/>
  <c r="E652" i="35" s="1" a="1"/>
  <c r="E652" i="35" s="1"/>
  <c r="F652" i="35" s="1" a="1"/>
  <c r="F652" i="35" s="1"/>
  <c r="I623" i="34"/>
  <c r="F623" i="34"/>
  <c r="H623" i="34"/>
  <c r="T623" i="34"/>
  <c r="R624" i="34" s="1"/>
  <c r="S624" i="34" s="1"/>
  <c r="M652" i="35" l="1"/>
  <c r="I652" i="35" s="1"/>
  <c r="M733" i="36"/>
  <c r="I733" i="36" s="1"/>
  <c r="N651" i="35"/>
  <c r="P651" i="35"/>
  <c r="Q651" i="35"/>
  <c r="G652" i="35"/>
  <c r="O652" i="35" s="1"/>
  <c r="N650" i="35"/>
  <c r="Q650" i="35"/>
  <c r="P650" i="35"/>
  <c r="H733" i="36"/>
  <c r="E734" i="36" s="1" a="1"/>
  <c r="E734" i="36" s="1"/>
  <c r="F734" i="36" s="1" a="1"/>
  <c r="F734" i="36" s="1"/>
  <c r="G732" i="36"/>
  <c r="O732" i="36" s="1"/>
  <c r="G624" i="34"/>
  <c r="M734" i="36" l="1"/>
  <c r="I734" i="36" s="1"/>
  <c r="N732" i="36"/>
  <c r="P732" i="36"/>
  <c r="Q732" i="36"/>
  <c r="G733" i="36"/>
  <c r="O733" i="36" s="1"/>
  <c r="G734" i="36"/>
  <c r="O734" i="36" s="1"/>
  <c r="H734" i="36"/>
  <c r="E735" i="36" s="1" a="1"/>
  <c r="E735" i="36" s="1"/>
  <c r="F735" i="36" s="1" a="1"/>
  <c r="F735" i="36" s="1"/>
  <c r="H652" i="35"/>
  <c r="E653" i="35" s="1" a="1"/>
  <c r="E653" i="35" s="1"/>
  <c r="F653" i="35" s="1" a="1"/>
  <c r="F653" i="35" s="1"/>
  <c r="N652" i="35"/>
  <c r="Q652" i="35"/>
  <c r="P652" i="35"/>
  <c r="T624" i="34"/>
  <c r="R625" i="34" s="1"/>
  <c r="I624" i="34"/>
  <c r="F624" i="34"/>
  <c r="H624" i="34"/>
  <c r="M735" i="36" l="1"/>
  <c r="I735" i="36" s="1"/>
  <c r="M653" i="35"/>
  <c r="I653" i="35" s="1"/>
  <c r="S625" i="34"/>
  <c r="G625" i="34" s="1"/>
  <c r="N734" i="36"/>
  <c r="Q734" i="36"/>
  <c r="P734" i="36"/>
  <c r="H653" i="35"/>
  <c r="E654" i="35" s="1" a="1"/>
  <c r="E654" i="35" s="1"/>
  <c r="F654" i="35" s="1" a="1"/>
  <c r="F654" i="35" s="1"/>
  <c r="N733" i="36"/>
  <c r="P733" i="36"/>
  <c r="Q733" i="36"/>
  <c r="G735" i="36"/>
  <c r="O735" i="36" s="1"/>
  <c r="H735" i="36"/>
  <c r="E736" i="36" s="1" a="1"/>
  <c r="E736" i="36" s="1"/>
  <c r="F736" i="36" s="1" a="1"/>
  <c r="F736" i="36" s="1"/>
  <c r="F625" i="34" l="1"/>
  <c r="I625" i="34"/>
  <c r="H625" i="34"/>
  <c r="M654" i="35"/>
  <c r="I654" i="35" s="1"/>
  <c r="M736" i="36"/>
  <c r="I736" i="36" s="1"/>
  <c r="T625" i="34"/>
  <c r="R626" i="34" s="1"/>
  <c r="S626" i="34" s="1"/>
  <c r="G626" i="34" s="1"/>
  <c r="H654" i="35"/>
  <c r="E655" i="35" s="1" a="1"/>
  <c r="E655" i="35" s="1"/>
  <c r="F655" i="35" s="1" a="1"/>
  <c r="F655" i="35" s="1"/>
  <c r="G654" i="35"/>
  <c r="O654" i="35" s="1"/>
  <c r="G653" i="35"/>
  <c r="O653" i="35" s="1"/>
  <c r="P735" i="36"/>
  <c r="Q735" i="36"/>
  <c r="N735" i="36"/>
  <c r="G736" i="36" l="1"/>
  <c r="O736" i="36" s="1"/>
  <c r="H736" i="36"/>
  <c r="E737" i="36" s="1" a="1"/>
  <c r="E737" i="36" s="1"/>
  <c r="F737" i="36" s="1" a="1"/>
  <c r="F737" i="36" s="1"/>
  <c r="M655" i="35"/>
  <c r="I655" i="35" s="1"/>
  <c r="P653" i="35"/>
  <c r="N653" i="35"/>
  <c r="Q653" i="35"/>
  <c r="P736" i="36"/>
  <c r="Q736" i="36"/>
  <c r="N736" i="36"/>
  <c r="Q654" i="35"/>
  <c r="P654" i="35"/>
  <c r="N654" i="35"/>
  <c r="F626" i="34"/>
  <c r="I626" i="34"/>
  <c r="H626" i="34"/>
  <c r="T626" i="34"/>
  <c r="R627" i="34" s="1"/>
  <c r="S627" i="34" s="1"/>
  <c r="M737" i="36" l="1"/>
  <c r="H737" i="36" s="1"/>
  <c r="E738" i="36" s="1" a="1"/>
  <c r="E738" i="36" s="1"/>
  <c r="F738" i="36" s="1" a="1"/>
  <c r="F738" i="36" s="1"/>
  <c r="H655" i="35"/>
  <c r="E656" i="35" s="1" a="1"/>
  <c r="E656" i="35" s="1"/>
  <c r="F656" i="35" s="1" a="1"/>
  <c r="F656" i="35" s="1"/>
  <c r="G627" i="34"/>
  <c r="M738" i="36" l="1"/>
  <c r="I738" i="36" s="1"/>
  <c r="H738" i="36"/>
  <c r="E739" i="36" s="1" a="1"/>
  <c r="E739" i="36" s="1"/>
  <c r="F739" i="36" s="1" a="1"/>
  <c r="F739" i="36" s="1"/>
  <c r="M739" i="36" s="1"/>
  <c r="I739" i="36" s="1"/>
  <c r="I737" i="36"/>
  <c r="G737" i="36"/>
  <c r="O737" i="36" s="1"/>
  <c r="M656" i="35"/>
  <c r="I656" i="35" s="1"/>
  <c r="G655" i="35"/>
  <c r="O655" i="35" s="1"/>
  <c r="T627" i="34"/>
  <c r="R628" i="34" s="1"/>
  <c r="I627" i="34"/>
  <c r="H627" i="34"/>
  <c r="F627" i="34"/>
  <c r="G656" i="35" l="1"/>
  <c r="O656" i="35" s="1"/>
  <c r="Q737" i="36"/>
  <c r="P737" i="36"/>
  <c r="N737" i="36"/>
  <c r="G738" i="36"/>
  <c r="O738" i="36" s="1"/>
  <c r="S628" i="34"/>
  <c r="G628" i="34" s="1"/>
  <c r="N655" i="35"/>
  <c r="P655" i="35"/>
  <c r="Q655" i="35"/>
  <c r="H656" i="35"/>
  <c r="E657" i="35" s="1" a="1"/>
  <c r="E657" i="35" s="1"/>
  <c r="F657" i="35" s="1" a="1"/>
  <c r="F657" i="35" s="1"/>
  <c r="P656" i="35"/>
  <c r="Q656" i="35"/>
  <c r="N656" i="35"/>
  <c r="T628" i="34"/>
  <c r="R629" i="34" s="1"/>
  <c r="P738" i="36" l="1"/>
  <c r="N738" i="36"/>
  <c r="Q738" i="36"/>
  <c r="F628" i="34"/>
  <c r="H628" i="34"/>
  <c r="I628" i="34"/>
  <c r="M657" i="35"/>
  <c r="I657" i="35" s="1"/>
  <c r="S629" i="34"/>
  <c r="T629" i="34" s="1"/>
  <c r="R630" i="34" s="1"/>
  <c r="S630" i="34" s="1"/>
  <c r="H739" i="36"/>
  <c r="E740" i="36" s="1" a="1"/>
  <c r="E740" i="36" s="1"/>
  <c r="F740" i="36" s="1" a="1"/>
  <c r="F740" i="36" s="1"/>
  <c r="G739" i="36"/>
  <c r="O739" i="36" s="1"/>
  <c r="G629" i="34" l="1"/>
  <c r="M740" i="36"/>
  <c r="I740" i="36" s="1"/>
  <c r="N739" i="36"/>
  <c r="Q739" i="36"/>
  <c r="P739" i="36"/>
  <c r="G630" i="34"/>
  <c r="H740" i="36" l="1"/>
  <c r="E741" i="36" s="1" a="1"/>
  <c r="E741" i="36" s="1"/>
  <c r="F741" i="36" s="1" a="1"/>
  <c r="F741" i="36" s="1"/>
  <c r="M741" i="36" s="1"/>
  <c r="I741" i="36" s="1"/>
  <c r="I629" i="34"/>
  <c r="H629" i="34"/>
  <c r="F629" i="34"/>
  <c r="G740" i="36"/>
  <c r="O740" i="36" s="1"/>
  <c r="H657" i="35"/>
  <c r="E658" i="35" s="1" a="1"/>
  <c r="E658" i="35" s="1"/>
  <c r="F658" i="35" s="1" a="1"/>
  <c r="F658" i="35" s="1"/>
  <c r="G657" i="35"/>
  <c r="O657" i="35" s="1"/>
  <c r="T630" i="34"/>
  <c r="R631" i="34" s="1"/>
  <c r="I630" i="34"/>
  <c r="H630" i="34"/>
  <c r="F630" i="34"/>
  <c r="S631" i="34" l="1"/>
  <c r="G631" i="34" s="1"/>
  <c r="M658" i="35"/>
  <c r="I658" i="35" s="1"/>
  <c r="Q657" i="35"/>
  <c r="N657" i="35"/>
  <c r="P657" i="35"/>
  <c r="Q740" i="36"/>
  <c r="N740" i="36"/>
  <c r="P740" i="36"/>
  <c r="H741" i="36"/>
  <c r="E742" i="36" s="1" a="1"/>
  <c r="E742" i="36" s="1"/>
  <c r="F742" i="36" s="1" a="1"/>
  <c r="F742" i="36" s="1"/>
  <c r="G741" i="36"/>
  <c r="O741" i="36" s="1"/>
  <c r="T631" i="34"/>
  <c r="R632" i="34" s="1"/>
  <c r="S632" i="34" s="1"/>
  <c r="F631" i="34" l="1"/>
  <c r="I631" i="34"/>
  <c r="H631" i="34"/>
  <c r="M742" i="36"/>
  <c r="I742" i="36" s="1"/>
  <c r="N741" i="36"/>
  <c r="P741" i="36"/>
  <c r="Q741" i="36"/>
  <c r="H658" i="35"/>
  <c r="E659" i="35" s="1" a="1"/>
  <c r="E659" i="35" s="1"/>
  <c r="F659" i="35" s="1" a="1"/>
  <c r="F659" i="35" s="1"/>
  <c r="G658" i="35"/>
  <c r="O658" i="35" s="1"/>
  <c r="G632" i="34"/>
  <c r="M659" i="35" l="1"/>
  <c r="I659" i="35" s="1"/>
  <c r="P658" i="35"/>
  <c r="Q658" i="35"/>
  <c r="N658" i="35"/>
  <c r="T632" i="34"/>
  <c r="R633" i="34" s="1"/>
  <c r="I632" i="34"/>
  <c r="H632" i="34"/>
  <c r="F632" i="34"/>
  <c r="S633" i="34" l="1"/>
  <c r="G633" i="34" s="1"/>
  <c r="G742" i="36"/>
  <c r="O742" i="36" s="1"/>
  <c r="H742" i="36"/>
  <c r="E743" i="36" s="1" a="1"/>
  <c r="E743" i="36" s="1"/>
  <c r="F743" i="36" s="1" a="1"/>
  <c r="F743" i="36" s="1"/>
  <c r="G659" i="35"/>
  <c r="O659" i="35" s="1"/>
  <c r="T633" i="34"/>
  <c r="R634" i="34" s="1"/>
  <c r="S634" i="34" s="1"/>
  <c r="F633" i="34" l="1"/>
  <c r="I633" i="34"/>
  <c r="H633" i="34"/>
  <c r="M743" i="36"/>
  <c r="I743" i="36" s="1"/>
  <c r="P742" i="36"/>
  <c r="Q742" i="36"/>
  <c r="N742" i="36"/>
  <c r="Q659" i="35"/>
  <c r="P659" i="35"/>
  <c r="N659" i="35"/>
  <c r="G743" i="36"/>
  <c r="O743" i="36" s="1"/>
  <c r="H743" i="36"/>
  <c r="E744" i="36" s="1" a="1"/>
  <c r="E744" i="36" s="1"/>
  <c r="F744" i="36" s="1" a="1"/>
  <c r="F744" i="36" s="1"/>
  <c r="H659" i="35"/>
  <c r="E660" i="35" s="1" a="1"/>
  <c r="E660" i="35" s="1"/>
  <c r="F660" i="35" s="1" a="1"/>
  <c r="F660" i="35" s="1"/>
  <c r="G634" i="34"/>
  <c r="M744" i="36" l="1"/>
  <c r="I744" i="36" s="1"/>
  <c r="M660" i="35"/>
  <c r="I660" i="35" s="1"/>
  <c r="P743" i="36"/>
  <c r="Q743" i="36"/>
  <c r="N743" i="36"/>
  <c r="G660" i="35"/>
  <c r="O660" i="35" s="1"/>
  <c r="H744" i="36"/>
  <c r="E745" i="36" s="1" a="1"/>
  <c r="E745" i="36" s="1"/>
  <c r="F745" i="36" s="1" a="1"/>
  <c r="F745" i="36" s="1"/>
  <c r="G744" i="36"/>
  <c r="O744" i="36" s="1"/>
  <c r="I634" i="34"/>
  <c r="H634" i="34"/>
  <c r="F634" i="34"/>
  <c r="T634" i="34"/>
  <c r="R635" i="34" s="1"/>
  <c r="S635" i="34" s="1"/>
  <c r="M745" i="36" l="1"/>
  <c r="I745" i="36" s="1"/>
  <c r="P744" i="36"/>
  <c r="N744" i="36"/>
  <c r="Q744" i="36"/>
  <c r="Q660" i="35"/>
  <c r="N660" i="35"/>
  <c r="P660" i="35"/>
  <c r="H660" i="35"/>
  <c r="E661" i="35" s="1" a="1"/>
  <c r="E661" i="35" s="1"/>
  <c r="F661" i="35" s="1" a="1"/>
  <c r="F661" i="35" s="1"/>
  <c r="G635" i="34"/>
  <c r="M661" i="35" l="1"/>
  <c r="I661" i="35" s="1"/>
  <c r="H745" i="36"/>
  <c r="E746" i="36" s="1" a="1"/>
  <c r="E746" i="36" s="1"/>
  <c r="F746" i="36" s="1" a="1"/>
  <c r="F746" i="36" s="1"/>
  <c r="T635" i="34"/>
  <c r="R636" i="34" s="1"/>
  <c r="F635" i="34"/>
  <c r="I635" i="34"/>
  <c r="H635" i="34"/>
  <c r="M746" i="36" l="1"/>
  <c r="I746" i="36" s="1"/>
  <c r="S636" i="34"/>
  <c r="G636" i="34" s="1"/>
  <c r="H746" i="36"/>
  <c r="E747" i="36" s="1" a="1"/>
  <c r="E747" i="36" s="1"/>
  <c r="F747" i="36" s="1" a="1"/>
  <c r="F747" i="36" s="1"/>
  <c r="G746" i="36"/>
  <c r="O746" i="36" s="1"/>
  <c r="G745" i="36"/>
  <c r="O745" i="36" s="1"/>
  <c r="H661" i="35"/>
  <c r="E662" i="35" s="1" a="1"/>
  <c r="E662" i="35" s="1"/>
  <c r="F662" i="35" s="1" a="1"/>
  <c r="F662" i="35" s="1"/>
  <c r="T636" i="34"/>
  <c r="R637" i="34" s="1"/>
  <c r="S637" i="34" s="1"/>
  <c r="I636" i="34" l="1"/>
  <c r="H636" i="34"/>
  <c r="F636" i="34"/>
  <c r="M662" i="35"/>
  <c r="I662" i="35" s="1"/>
  <c r="M747" i="36"/>
  <c r="G747" i="36" s="1"/>
  <c r="O747" i="36" s="1"/>
  <c r="Q745" i="36"/>
  <c r="N745" i="36"/>
  <c r="P745" i="36"/>
  <c r="H662" i="35"/>
  <c r="E663" i="35" s="1" a="1"/>
  <c r="E663" i="35" s="1"/>
  <c r="F663" i="35" s="1" a="1"/>
  <c r="F663" i="35" s="1"/>
  <c r="G661" i="35"/>
  <c r="O661" i="35" s="1"/>
  <c r="N746" i="36"/>
  <c r="P746" i="36"/>
  <c r="Q746" i="36"/>
  <c r="G637" i="34"/>
  <c r="I747" i="36" l="1"/>
  <c r="M663" i="35"/>
  <c r="I663" i="35" s="1"/>
  <c r="P747" i="36"/>
  <c r="Q747" i="36"/>
  <c r="N747" i="36"/>
  <c r="H663" i="35"/>
  <c r="E664" i="35" s="1" a="1"/>
  <c r="E664" i="35" s="1"/>
  <c r="F664" i="35" s="1" a="1"/>
  <c r="F664" i="35" s="1"/>
  <c r="G663" i="35"/>
  <c r="O663" i="35" s="1"/>
  <c r="G662" i="35"/>
  <c r="O662" i="35" s="1"/>
  <c r="Q661" i="35"/>
  <c r="P661" i="35"/>
  <c r="N661" i="35"/>
  <c r="H747" i="36"/>
  <c r="E748" i="36" s="1" a="1"/>
  <c r="E748" i="36" s="1"/>
  <c r="F748" i="36" s="1" a="1"/>
  <c r="F748" i="36" s="1"/>
  <c r="H637" i="34"/>
  <c r="F637" i="34"/>
  <c r="I637" i="34"/>
  <c r="T637" i="34"/>
  <c r="R638" i="34" s="1"/>
  <c r="S638" i="34" s="1"/>
  <c r="M664" i="35" l="1"/>
  <c r="I664" i="35" s="1"/>
  <c r="M748" i="36"/>
  <c r="I748" i="36" s="1"/>
  <c r="P663" i="35"/>
  <c r="Q663" i="35"/>
  <c r="N663" i="35"/>
  <c r="P662" i="35"/>
  <c r="N662" i="35"/>
  <c r="Q662" i="35"/>
  <c r="H664" i="35"/>
  <c r="E665" i="35" s="1" a="1"/>
  <c r="E665" i="35" s="1"/>
  <c r="F665" i="35" s="1" a="1"/>
  <c r="F665" i="35" s="1"/>
  <c r="G664" i="35"/>
  <c r="O664" i="35" s="1"/>
  <c r="G638" i="34"/>
  <c r="M665" i="35" l="1"/>
  <c r="I665" i="35" s="1"/>
  <c r="N664" i="35"/>
  <c r="Q664" i="35"/>
  <c r="P664" i="35"/>
  <c r="G665" i="35"/>
  <c r="O665" i="35" s="1"/>
  <c r="H665" i="35"/>
  <c r="E666" i="35" s="1" a="1"/>
  <c r="E666" i="35" s="1"/>
  <c r="F666" i="35" s="1" a="1"/>
  <c r="F666" i="35" s="1"/>
  <c r="H748" i="36"/>
  <c r="E749" i="36" s="1" a="1"/>
  <c r="E749" i="36" s="1"/>
  <c r="F749" i="36" s="1" a="1"/>
  <c r="F749" i="36" s="1"/>
  <c r="F638" i="34"/>
  <c r="I638" i="34"/>
  <c r="H638" i="34"/>
  <c r="T638" i="34"/>
  <c r="R639" i="34" s="1"/>
  <c r="S639" i="34" s="1"/>
  <c r="M666" i="35" l="1"/>
  <c r="I666" i="35" s="1"/>
  <c r="M749" i="36"/>
  <c r="I749" i="36" s="1"/>
  <c r="N665" i="35"/>
  <c r="Q665" i="35"/>
  <c r="P665" i="35"/>
  <c r="G748" i="36"/>
  <c r="O748" i="36" s="1"/>
  <c r="G639" i="34"/>
  <c r="G666" i="35" l="1"/>
  <c r="O666" i="35" s="1"/>
  <c r="H666" i="35"/>
  <c r="E667" i="35" s="1" a="1"/>
  <c r="E667" i="35" s="1"/>
  <c r="F667" i="35" s="1" a="1"/>
  <c r="F667" i="35" s="1"/>
  <c r="P748" i="36"/>
  <c r="Q748" i="36"/>
  <c r="N748" i="36"/>
  <c r="H749" i="36"/>
  <c r="E750" i="36" s="1" a="1"/>
  <c r="E750" i="36" s="1"/>
  <c r="F750" i="36" s="1" a="1"/>
  <c r="F750" i="36" s="1"/>
  <c r="I639" i="34"/>
  <c r="H639" i="34"/>
  <c r="F639" i="34"/>
  <c r="T639" i="34"/>
  <c r="R640" i="34" s="1"/>
  <c r="S640" i="34" s="1"/>
  <c r="M667" i="35" l="1"/>
  <c r="I667" i="35" s="1"/>
  <c r="M750" i="36"/>
  <c r="I750" i="36" s="1"/>
  <c r="G749" i="36"/>
  <c r="O749" i="36" s="1"/>
  <c r="P666" i="35"/>
  <c r="N666" i="35"/>
  <c r="Q666" i="35"/>
  <c r="G640" i="34"/>
  <c r="H750" i="36" l="1"/>
  <c r="E751" i="36" s="1" a="1"/>
  <c r="E751" i="36" s="1"/>
  <c r="F751" i="36" s="1" a="1"/>
  <c r="F751" i="36" s="1"/>
  <c r="Q749" i="36"/>
  <c r="P749" i="36"/>
  <c r="N749" i="36"/>
  <c r="I640" i="34"/>
  <c r="H640" i="34"/>
  <c r="F640" i="34"/>
  <c r="T640" i="34"/>
  <c r="R641" i="34" s="1"/>
  <c r="S641" i="34" s="1"/>
  <c r="M751" i="36" l="1"/>
  <c r="I751" i="36" s="1"/>
  <c r="G750" i="36"/>
  <c r="O750" i="36" s="1"/>
  <c r="H667" i="35"/>
  <c r="E668" i="35" s="1" a="1"/>
  <c r="E668" i="35" s="1"/>
  <c r="F668" i="35" s="1" a="1"/>
  <c r="F668" i="35" s="1"/>
  <c r="G751" i="36"/>
  <c r="O751" i="36" s="1"/>
  <c r="G667" i="35"/>
  <c r="O667" i="35" s="1"/>
  <c r="G641" i="34"/>
  <c r="M668" i="35" l="1"/>
  <c r="I668" i="35"/>
  <c r="P751" i="36"/>
  <c r="Q751" i="36"/>
  <c r="N751" i="36"/>
  <c r="P667" i="35"/>
  <c r="Q667" i="35"/>
  <c r="N667" i="35"/>
  <c r="H751" i="36"/>
  <c r="E752" i="36" s="1" a="1"/>
  <c r="E752" i="36" s="1"/>
  <c r="F752" i="36" s="1" a="1"/>
  <c r="F752" i="36" s="1"/>
  <c r="Q750" i="36"/>
  <c r="P750" i="36"/>
  <c r="N750" i="36"/>
  <c r="H641" i="34"/>
  <c r="I641" i="34"/>
  <c r="F641" i="34"/>
  <c r="T641" i="34"/>
  <c r="R642" i="34" s="1"/>
  <c r="S642" i="34" s="1"/>
  <c r="M752" i="36" l="1"/>
  <c r="I752" i="36" s="1"/>
  <c r="G668" i="35"/>
  <c r="O668" i="35" s="1"/>
  <c r="H752" i="36"/>
  <c r="E753" i="36" s="1" a="1"/>
  <c r="E753" i="36" s="1"/>
  <c r="F753" i="36" s="1" a="1"/>
  <c r="F753" i="36" s="1"/>
  <c r="G752" i="36"/>
  <c r="O752" i="36" s="1"/>
  <c r="G642" i="34"/>
  <c r="M753" i="36" l="1"/>
  <c r="I753" i="36" s="1"/>
  <c r="Q752" i="36"/>
  <c r="N752" i="36"/>
  <c r="P752" i="36"/>
  <c r="P668" i="35"/>
  <c r="N668" i="35"/>
  <c r="Q668" i="35"/>
  <c r="H668" i="35"/>
  <c r="E669" i="35" s="1" a="1"/>
  <c r="E669" i="35" s="1"/>
  <c r="F669" i="35" s="1" a="1"/>
  <c r="F669" i="35" s="1"/>
  <c r="I642" i="34"/>
  <c r="F642" i="34"/>
  <c r="H642" i="34"/>
  <c r="T642" i="34"/>
  <c r="R643" i="34" s="1"/>
  <c r="S643" i="34" s="1"/>
  <c r="G753" i="36" l="1"/>
  <c r="O753" i="36" s="1"/>
  <c r="Q753" i="36" s="1"/>
  <c r="M669" i="35"/>
  <c r="I669" i="35" s="1"/>
  <c r="P753" i="36"/>
  <c r="H753" i="36"/>
  <c r="E754" i="36" s="1" a="1"/>
  <c r="E754" i="36" s="1"/>
  <c r="F754" i="36" s="1" a="1"/>
  <c r="F754" i="36" s="1"/>
  <c r="G643" i="34"/>
  <c r="N753" i="36" l="1"/>
  <c r="G669" i="35"/>
  <c r="O669" i="35" s="1"/>
  <c r="H669" i="35"/>
  <c r="E670" i="35" s="1" a="1"/>
  <c r="E670" i="35" s="1"/>
  <c r="F670" i="35" s="1" a="1"/>
  <c r="F670" i="35" s="1"/>
  <c r="M670" i="35" s="1"/>
  <c r="I670" i="35" s="1"/>
  <c r="M754" i="36"/>
  <c r="I754" i="36" s="1"/>
  <c r="P669" i="35"/>
  <c r="N669" i="35"/>
  <c r="Q669" i="35"/>
  <c r="T643" i="34"/>
  <c r="R644" i="34" s="1"/>
  <c r="S644" i="34" s="1"/>
  <c r="I643" i="34"/>
  <c r="H643" i="34"/>
  <c r="F643" i="34"/>
  <c r="H670" i="35" l="1"/>
  <c r="E671" i="35" s="1" a="1"/>
  <c r="E671" i="35" s="1"/>
  <c r="F671" i="35" s="1" a="1"/>
  <c r="F671" i="35" s="1"/>
  <c r="M671" i="35" s="1"/>
  <c r="I671" i="35" s="1"/>
  <c r="G670" i="35"/>
  <c r="O670" i="35" s="1"/>
  <c r="G644" i="34"/>
  <c r="G671" i="35" l="1"/>
  <c r="O671" i="35" s="1"/>
  <c r="H671" i="35"/>
  <c r="E672" i="35" s="1" a="1"/>
  <c r="E672" i="35" s="1"/>
  <c r="F672" i="35" s="1" a="1"/>
  <c r="F672" i="35" s="1"/>
  <c r="Q670" i="35"/>
  <c r="P670" i="35"/>
  <c r="N670" i="35"/>
  <c r="H754" i="36"/>
  <c r="E755" i="36" s="1" a="1"/>
  <c r="E755" i="36" s="1"/>
  <c r="F755" i="36" s="1" a="1"/>
  <c r="F755" i="36" s="1"/>
  <c r="G754" i="36"/>
  <c r="O754" i="36" s="1"/>
  <c r="Q671" i="35"/>
  <c r="P671" i="35"/>
  <c r="N671" i="35"/>
  <c r="I644" i="34"/>
  <c r="H644" i="34"/>
  <c r="F644" i="34"/>
  <c r="T644" i="34"/>
  <c r="R645" i="34" s="1"/>
  <c r="S645" i="34" s="1"/>
  <c r="M755" i="36" l="1"/>
  <c r="I755" i="36" s="1"/>
  <c r="M672" i="35"/>
  <c r="I672" i="35" s="1"/>
  <c r="H755" i="36"/>
  <c r="E756" i="36" s="1" a="1"/>
  <c r="E756" i="36" s="1"/>
  <c r="F756" i="36" s="1" a="1"/>
  <c r="F756" i="36" s="1"/>
  <c r="G755" i="36"/>
  <c r="O755" i="36" s="1"/>
  <c r="N754" i="36"/>
  <c r="Q754" i="36"/>
  <c r="P754" i="36"/>
  <c r="G672" i="35"/>
  <c r="O672" i="35" s="1"/>
  <c r="G645" i="34"/>
  <c r="H672" i="35" l="1"/>
  <c r="E673" i="35" s="1" a="1"/>
  <c r="E673" i="35" s="1"/>
  <c r="F673" i="35" s="1" a="1"/>
  <c r="F673" i="35" s="1"/>
  <c r="M756" i="36"/>
  <c r="I756" i="36" s="1"/>
  <c r="Q672" i="35"/>
  <c r="P672" i="35"/>
  <c r="N672" i="35"/>
  <c r="N755" i="36"/>
  <c r="P755" i="36"/>
  <c r="Q755" i="36"/>
  <c r="H645" i="34"/>
  <c r="F645" i="34"/>
  <c r="I645" i="34"/>
  <c r="T645" i="34"/>
  <c r="R646" i="34" s="1"/>
  <c r="S646" i="34" s="1"/>
  <c r="M673" i="35" l="1"/>
  <c r="I673" i="35" s="1"/>
  <c r="G756" i="36"/>
  <c r="O756" i="36" s="1"/>
  <c r="H756" i="36"/>
  <c r="E757" i="36" s="1" a="1"/>
  <c r="E757" i="36" s="1"/>
  <c r="F757" i="36" s="1" a="1"/>
  <c r="F757" i="36" s="1"/>
  <c r="G646" i="34"/>
  <c r="H673" i="35" l="1"/>
  <c r="E674" i="35" s="1" a="1"/>
  <c r="E674" i="35" s="1"/>
  <c r="F674" i="35" s="1" a="1"/>
  <c r="F674" i="35" s="1"/>
  <c r="G673" i="35"/>
  <c r="O673" i="35" s="1"/>
  <c r="M757" i="36"/>
  <c r="I757" i="36" s="1"/>
  <c r="P756" i="36"/>
  <c r="N756" i="36"/>
  <c r="Q756" i="36"/>
  <c r="I646" i="34"/>
  <c r="F646" i="34"/>
  <c r="H646" i="34"/>
  <c r="T646" i="34"/>
  <c r="R647" i="34" s="1"/>
  <c r="S647" i="34" s="1"/>
  <c r="N673" i="35" l="1"/>
  <c r="P673" i="35"/>
  <c r="Q673" i="35"/>
  <c r="M674" i="35"/>
  <c r="I674" i="35" s="1"/>
  <c r="H674" i="35"/>
  <c r="E675" i="35" s="1" a="1"/>
  <c r="E675" i="35" s="1"/>
  <c r="F675" i="35" s="1" a="1"/>
  <c r="F675" i="35" s="1"/>
  <c r="M675" i="35" s="1"/>
  <c r="I675" i="35" s="1"/>
  <c r="G674" i="35"/>
  <c r="O674" i="35" s="1"/>
  <c r="H757" i="36"/>
  <c r="E758" i="36" s="1" a="1"/>
  <c r="E758" i="36" s="1"/>
  <c r="F758" i="36" s="1" a="1"/>
  <c r="F758" i="36" s="1"/>
  <c r="G647" i="34"/>
  <c r="H675" i="35" l="1"/>
  <c r="E676" i="35" s="1" a="1"/>
  <c r="E676" i="35" s="1"/>
  <c r="F676" i="35" s="1" a="1"/>
  <c r="F676" i="35" s="1"/>
  <c r="M676" i="35" s="1"/>
  <c r="I676" i="35" s="1"/>
  <c r="N674" i="35"/>
  <c r="P674" i="35"/>
  <c r="Q674" i="35"/>
  <c r="M758" i="36"/>
  <c r="I758" i="36" s="1"/>
  <c r="G675" i="35"/>
  <c r="O675" i="35" s="1"/>
  <c r="G757" i="36"/>
  <c r="O757" i="36" s="1"/>
  <c r="T647" i="34"/>
  <c r="R648" i="34" s="1"/>
  <c r="I647" i="34"/>
  <c r="H647" i="34"/>
  <c r="F647" i="34"/>
  <c r="H758" i="36" l="1"/>
  <c r="E759" i="36" s="1" a="1"/>
  <c r="E759" i="36" s="1"/>
  <c r="F759" i="36" s="1" a="1"/>
  <c r="F759" i="36" s="1"/>
  <c r="M759" i="36" s="1"/>
  <c r="I759" i="36" s="1"/>
  <c r="G676" i="35"/>
  <c r="O676" i="35" s="1"/>
  <c r="H676" i="35"/>
  <c r="E677" i="35" s="1" a="1"/>
  <c r="E677" i="35" s="1"/>
  <c r="F677" i="35" s="1" a="1"/>
  <c r="F677" i="35" s="1"/>
  <c r="M677" i="35" s="1"/>
  <c r="I677" i="35" s="1"/>
  <c r="S648" i="34"/>
  <c r="T648" i="34" s="1"/>
  <c r="R649" i="34" s="1"/>
  <c r="Q757" i="36"/>
  <c r="N757" i="36"/>
  <c r="P757" i="36"/>
  <c r="G758" i="36"/>
  <c r="O758" i="36" s="1"/>
  <c r="N676" i="35"/>
  <c r="P676" i="35"/>
  <c r="Q676" i="35"/>
  <c r="Q675" i="35"/>
  <c r="P675" i="35"/>
  <c r="N675" i="35"/>
  <c r="G759" i="36" l="1"/>
  <c r="O759" i="36" s="1"/>
  <c r="S649" i="34"/>
  <c r="G649" i="34" s="1"/>
  <c r="G648" i="34"/>
  <c r="H759" i="36"/>
  <c r="E760" i="36" s="1" a="1"/>
  <c r="E760" i="36" s="1"/>
  <c r="F760" i="36" s="1" a="1"/>
  <c r="F760" i="36" s="1"/>
  <c r="Q759" i="36"/>
  <c r="N759" i="36"/>
  <c r="P759" i="36"/>
  <c r="H677" i="35"/>
  <c r="E678" i="35" s="1" a="1"/>
  <c r="E678" i="35" s="1"/>
  <c r="F678" i="35" s="1" a="1"/>
  <c r="F678" i="35" s="1"/>
  <c r="G677" i="35"/>
  <c r="O677" i="35" s="1"/>
  <c r="Q758" i="36"/>
  <c r="N758" i="36"/>
  <c r="P758" i="36"/>
  <c r="T649" i="34"/>
  <c r="R650" i="34" s="1"/>
  <c r="S650" i="34" s="1"/>
  <c r="H649" i="34" l="1"/>
  <c r="I649" i="34"/>
  <c r="F649" i="34"/>
  <c r="M678" i="35"/>
  <c r="I678" i="35" s="1"/>
  <c r="M760" i="36"/>
  <c r="I760" i="36" s="1"/>
  <c r="F648" i="34"/>
  <c r="H648" i="34"/>
  <c r="I648" i="34"/>
  <c r="N677" i="35"/>
  <c r="Q677" i="35"/>
  <c r="P677" i="35"/>
  <c r="G650" i="34"/>
  <c r="H678" i="35" l="1"/>
  <c r="E679" i="35" s="1" a="1"/>
  <c r="E679" i="35" s="1"/>
  <c r="F679" i="35" s="1" a="1"/>
  <c r="F679" i="35" s="1"/>
  <c r="H760" i="36"/>
  <c r="E761" i="36" s="1" a="1"/>
  <c r="E761" i="36" s="1"/>
  <c r="F761" i="36" s="1" a="1"/>
  <c r="F761" i="36" s="1"/>
  <c r="T650" i="34"/>
  <c r="R651" i="34" s="1"/>
  <c r="F650" i="34"/>
  <c r="I650" i="34"/>
  <c r="H650" i="34"/>
  <c r="S651" i="34" l="1"/>
  <c r="G651" i="34" s="1"/>
  <c r="M761" i="36"/>
  <c r="I761" i="36" s="1"/>
  <c r="M679" i="35"/>
  <c r="I679" i="35" s="1"/>
  <c r="H761" i="36"/>
  <c r="E762" i="36" s="1" a="1"/>
  <c r="E762" i="36" s="1"/>
  <c r="F762" i="36" s="1" a="1"/>
  <c r="F762" i="36" s="1"/>
  <c r="G761" i="36"/>
  <c r="O761" i="36" s="1"/>
  <c r="G760" i="36"/>
  <c r="O760" i="36" s="1"/>
  <c r="G678" i="35"/>
  <c r="O678" i="35" s="1"/>
  <c r="T651" i="34"/>
  <c r="R652" i="34" s="1"/>
  <c r="S652" i="34" s="1"/>
  <c r="F651" i="34" l="1"/>
  <c r="I651" i="34"/>
  <c r="H651" i="34"/>
  <c r="M762" i="36"/>
  <c r="I762" i="36" s="1"/>
  <c r="N760" i="36"/>
  <c r="Q760" i="36"/>
  <c r="P760" i="36"/>
  <c r="G679" i="35"/>
  <c r="O679" i="35" s="1"/>
  <c r="P761" i="36"/>
  <c r="Q761" i="36"/>
  <c r="N761" i="36"/>
  <c r="P678" i="35"/>
  <c r="Q678" i="35"/>
  <c r="N678" i="35"/>
  <c r="H679" i="35"/>
  <c r="E680" i="35" s="1" a="1"/>
  <c r="E680" i="35" s="1"/>
  <c r="F680" i="35" s="1" a="1"/>
  <c r="F680" i="35" s="1"/>
  <c r="G652" i="34"/>
  <c r="M680" i="35" l="1"/>
  <c r="I680" i="35" s="1"/>
  <c r="H762" i="36"/>
  <c r="E763" i="36" s="1" a="1"/>
  <c r="E763" i="36" s="1"/>
  <c r="F763" i="36" s="1" a="1"/>
  <c r="F763" i="36" s="1"/>
  <c r="G762" i="36"/>
  <c r="O762" i="36" s="1"/>
  <c r="Q679" i="35"/>
  <c r="P679" i="35"/>
  <c r="N679" i="35"/>
  <c r="G680" i="35"/>
  <c r="O680" i="35" s="1"/>
  <c r="H680" i="35"/>
  <c r="E681" i="35" s="1" a="1"/>
  <c r="E681" i="35" s="1"/>
  <c r="F681" i="35" s="1" a="1"/>
  <c r="F681" i="35" s="1"/>
  <c r="T652" i="34"/>
  <c r="R653" i="34" s="1"/>
  <c r="I652" i="34"/>
  <c r="H652" i="34"/>
  <c r="F652" i="34"/>
  <c r="S653" i="34" l="1"/>
  <c r="G653" i="34" s="1"/>
  <c r="M681" i="35"/>
  <c r="I681" i="35" s="1"/>
  <c r="M763" i="36"/>
  <c r="I763" i="36" s="1"/>
  <c r="Q680" i="35"/>
  <c r="N680" i="35"/>
  <c r="P680" i="35"/>
  <c r="Q762" i="36"/>
  <c r="P762" i="36"/>
  <c r="N762" i="36"/>
  <c r="T653" i="34"/>
  <c r="R654" i="34" s="1"/>
  <c r="S654" i="34" s="1"/>
  <c r="I653" i="34" l="1"/>
  <c r="F653" i="34"/>
  <c r="H653" i="34"/>
  <c r="G763" i="36"/>
  <c r="O763" i="36" s="1"/>
  <c r="H681" i="35"/>
  <c r="E682" i="35" s="1" a="1"/>
  <c r="E682" i="35" s="1"/>
  <c r="F682" i="35" s="1" a="1"/>
  <c r="F682" i="35" s="1"/>
  <c r="G654" i="34"/>
  <c r="M682" i="35" l="1"/>
  <c r="I682" i="35" s="1"/>
  <c r="G681" i="35"/>
  <c r="O681" i="35" s="1"/>
  <c r="Q763" i="36"/>
  <c r="N763" i="36"/>
  <c r="P763" i="36"/>
  <c r="H763" i="36"/>
  <c r="E764" i="36" s="1" a="1"/>
  <c r="E764" i="36" s="1"/>
  <c r="F764" i="36" s="1" a="1"/>
  <c r="F764" i="36" s="1"/>
  <c r="I654" i="34"/>
  <c r="H654" i="34"/>
  <c r="F654" i="34"/>
  <c r="T654" i="34"/>
  <c r="R655" i="34" s="1"/>
  <c r="S655" i="34" s="1"/>
  <c r="M764" i="36" l="1"/>
  <c r="I764" i="36" s="1"/>
  <c r="N681" i="35"/>
  <c r="Q681" i="35"/>
  <c r="P681" i="35"/>
  <c r="G655" i="34"/>
  <c r="G764" i="36" l="1"/>
  <c r="O764" i="36" s="1"/>
  <c r="H764" i="36"/>
  <c r="E765" i="36" s="1" a="1"/>
  <c r="E765" i="36" s="1"/>
  <c r="F765" i="36" s="1" a="1"/>
  <c r="F765" i="36" s="1"/>
  <c r="G682" i="35"/>
  <c r="O682" i="35" s="1"/>
  <c r="N764" i="36"/>
  <c r="Q764" i="36"/>
  <c r="P764" i="36"/>
  <c r="H682" i="35"/>
  <c r="E683" i="35" s="1" a="1"/>
  <c r="E683" i="35" s="1"/>
  <c r="F683" i="35" s="1" a="1"/>
  <c r="F683" i="35" s="1"/>
  <c r="H655" i="34"/>
  <c r="I655" i="34"/>
  <c r="F655" i="34"/>
  <c r="T655" i="34"/>
  <c r="R656" i="34" s="1"/>
  <c r="S656" i="34" s="1"/>
  <c r="M683" i="35" l="1"/>
  <c r="I683" i="35" s="1"/>
  <c r="M765" i="36"/>
  <c r="I765" i="36"/>
  <c r="G765" i="36"/>
  <c r="O765" i="36" s="1"/>
  <c r="H683" i="35"/>
  <c r="E684" i="35" s="1" a="1"/>
  <c r="E684" i="35" s="1"/>
  <c r="F684" i="35" s="1" a="1"/>
  <c r="F684" i="35" s="1"/>
  <c r="G683" i="35"/>
  <c r="O683" i="35" s="1"/>
  <c r="H765" i="36"/>
  <c r="E766" i="36" s="1" a="1"/>
  <c r="E766" i="36" s="1"/>
  <c r="F766" i="36" s="1" a="1"/>
  <c r="F766" i="36" s="1"/>
  <c r="N682" i="35"/>
  <c r="P682" i="35"/>
  <c r="Q682" i="35"/>
  <c r="G656" i="34"/>
  <c r="M684" i="35" l="1"/>
  <c r="I684" i="35" s="1"/>
  <c r="M766" i="36"/>
  <c r="I766" i="36" s="1"/>
  <c r="N683" i="35"/>
  <c r="P683" i="35"/>
  <c r="Q683" i="35"/>
  <c r="Q765" i="36"/>
  <c r="P765" i="36"/>
  <c r="N765" i="36"/>
  <c r="I656" i="34"/>
  <c r="H656" i="34"/>
  <c r="F656" i="34"/>
  <c r="T656" i="34"/>
  <c r="R657" i="34" s="1"/>
  <c r="S657" i="34" s="1"/>
  <c r="H766" i="36" l="1"/>
  <c r="E767" i="36" s="1" a="1"/>
  <c r="E767" i="36" s="1"/>
  <c r="F767" i="36" s="1" a="1"/>
  <c r="F767" i="36" s="1"/>
  <c r="M767" i="36" s="1"/>
  <c r="I767" i="36" s="1"/>
  <c r="G766" i="36"/>
  <c r="O766" i="36" s="1"/>
  <c r="P766" i="36" s="1"/>
  <c r="G684" i="35"/>
  <c r="O684" i="35" s="1"/>
  <c r="G657" i="34"/>
  <c r="Q766" i="36" l="1"/>
  <c r="N766" i="36"/>
  <c r="G767" i="36"/>
  <c r="O767" i="36" s="1"/>
  <c r="N684" i="35"/>
  <c r="Q684" i="35"/>
  <c r="P684" i="35"/>
  <c r="H767" i="36"/>
  <c r="E768" i="36" s="1" a="1"/>
  <c r="E768" i="36" s="1"/>
  <c r="F768" i="36" s="1" a="1"/>
  <c r="F768" i="36" s="1"/>
  <c r="H684" i="35"/>
  <c r="E685" i="35" s="1" a="1"/>
  <c r="E685" i="35" s="1"/>
  <c r="F685" i="35" s="1" a="1"/>
  <c r="F685" i="35" s="1"/>
  <c r="I657" i="34"/>
  <c r="F657" i="34"/>
  <c r="H657" i="34"/>
  <c r="T657" i="34"/>
  <c r="R658" i="34" s="1"/>
  <c r="S658" i="34" s="1"/>
  <c r="M685" i="35" l="1"/>
  <c r="I685" i="35" s="1"/>
  <c r="M768" i="36"/>
  <c r="I768" i="36" s="1"/>
  <c r="N767" i="36"/>
  <c r="Q767" i="36"/>
  <c r="P767" i="36"/>
  <c r="G658" i="34"/>
  <c r="H768" i="36" l="1"/>
  <c r="E769" i="36" s="1" a="1"/>
  <c r="E769" i="36" s="1"/>
  <c r="F769" i="36" s="1" a="1"/>
  <c r="F769" i="36" s="1"/>
  <c r="G768" i="36"/>
  <c r="O768" i="36" s="1"/>
  <c r="F658" i="34"/>
  <c r="H658" i="34"/>
  <c r="I658" i="34"/>
  <c r="T658" i="34"/>
  <c r="R659" i="34" s="1"/>
  <c r="S659" i="34" s="1"/>
  <c r="M769" i="36" l="1"/>
  <c r="I769" i="36"/>
  <c r="P768" i="36"/>
  <c r="Q768" i="36"/>
  <c r="N768" i="36"/>
  <c r="G685" i="35"/>
  <c r="O685" i="35" s="1"/>
  <c r="H685" i="35"/>
  <c r="E686" i="35" s="1" a="1"/>
  <c r="E686" i="35" s="1"/>
  <c r="F686" i="35" s="1" a="1"/>
  <c r="F686" i="35" s="1"/>
  <c r="G659" i="34"/>
  <c r="M686" i="35" l="1"/>
  <c r="I686" i="35" s="1"/>
  <c r="P685" i="35"/>
  <c r="Q685" i="35"/>
  <c r="N685" i="35"/>
  <c r="G769" i="36"/>
  <c r="O769" i="36" s="1"/>
  <c r="H769" i="36"/>
  <c r="E770" i="36" s="1" a="1"/>
  <c r="E770" i="36" s="1"/>
  <c r="F770" i="36" s="1" a="1"/>
  <c r="F770" i="36" s="1"/>
  <c r="H659" i="34"/>
  <c r="F659" i="34"/>
  <c r="I659" i="34"/>
  <c r="T659" i="34"/>
  <c r="R660" i="34" s="1"/>
  <c r="S660" i="34" s="1"/>
  <c r="M770" i="36" l="1"/>
  <c r="I770" i="36" s="1"/>
  <c r="P769" i="36"/>
  <c r="N769" i="36"/>
  <c r="Q769" i="36"/>
  <c r="H770" i="36"/>
  <c r="E771" i="36" s="1" a="1"/>
  <c r="E771" i="36" s="1"/>
  <c r="F771" i="36" s="1" a="1"/>
  <c r="F771" i="36" s="1"/>
  <c r="G770" i="36"/>
  <c r="O770" i="36" s="1"/>
  <c r="G660" i="34"/>
  <c r="M771" i="36" l="1"/>
  <c r="I771" i="36" s="1"/>
  <c r="N770" i="36"/>
  <c r="P770" i="36"/>
  <c r="Q770" i="36"/>
  <c r="H771" i="36"/>
  <c r="E772" i="36" s="1" a="1"/>
  <c r="E772" i="36" s="1"/>
  <c r="F772" i="36" s="1" a="1"/>
  <c r="F772" i="36" s="1"/>
  <c r="G771" i="36"/>
  <c r="O771" i="36" s="1"/>
  <c r="G686" i="35"/>
  <c r="O686" i="35" s="1"/>
  <c r="H686" i="35"/>
  <c r="E687" i="35" s="1" a="1"/>
  <c r="E687" i="35" s="1"/>
  <c r="F687" i="35" s="1" a="1"/>
  <c r="F687" i="35" s="1"/>
  <c r="H660" i="34"/>
  <c r="F660" i="34"/>
  <c r="I660" i="34"/>
  <c r="T660" i="34"/>
  <c r="R661" i="34" s="1"/>
  <c r="S661" i="34" s="1"/>
  <c r="M687" i="35" l="1"/>
  <c r="I687" i="35" s="1"/>
  <c r="M772" i="36"/>
  <c r="I772" i="36" s="1"/>
  <c r="P771" i="36"/>
  <c r="N771" i="36"/>
  <c r="Q771" i="36"/>
  <c r="H772" i="36"/>
  <c r="E773" i="36" s="1" a="1"/>
  <c r="E773" i="36" s="1"/>
  <c r="F773" i="36" s="1" a="1"/>
  <c r="F773" i="36" s="1"/>
  <c r="G772" i="36"/>
  <c r="O772" i="36" s="1"/>
  <c r="P686" i="35"/>
  <c r="Q686" i="35"/>
  <c r="N686" i="35"/>
  <c r="G661" i="34"/>
  <c r="M773" i="36" l="1"/>
  <c r="I773" i="36" s="1"/>
  <c r="N772" i="36"/>
  <c r="Q772" i="36"/>
  <c r="P772" i="36"/>
  <c r="G773" i="36"/>
  <c r="O773" i="36" s="1"/>
  <c r="F661" i="34"/>
  <c r="I661" i="34"/>
  <c r="H661" i="34"/>
  <c r="T661" i="34"/>
  <c r="R662" i="34" s="1"/>
  <c r="S662" i="34" s="1"/>
  <c r="G687" i="35" l="1"/>
  <c r="O687" i="35" s="1"/>
  <c r="H687" i="35"/>
  <c r="E688" i="35" s="1" a="1"/>
  <c r="E688" i="35" s="1"/>
  <c r="F688" i="35" s="1" a="1"/>
  <c r="F688" i="35" s="1"/>
  <c r="H773" i="36"/>
  <c r="E774" i="36" s="1" a="1"/>
  <c r="E774" i="36" s="1"/>
  <c r="F774" i="36" s="1" a="1"/>
  <c r="F774" i="36" s="1"/>
  <c r="Q773" i="36"/>
  <c r="P773" i="36"/>
  <c r="N773" i="36"/>
  <c r="G662" i="34"/>
  <c r="M688" i="35" l="1"/>
  <c r="I688" i="35" s="1"/>
  <c r="M774" i="36"/>
  <c r="I774" i="36" s="1"/>
  <c r="G688" i="35"/>
  <c r="O688" i="35" s="1"/>
  <c r="Q687" i="35"/>
  <c r="N687" i="35"/>
  <c r="P687" i="35"/>
  <c r="I662" i="34"/>
  <c r="H662" i="34"/>
  <c r="F662" i="34"/>
  <c r="T662" i="34"/>
  <c r="R663" i="34" s="1"/>
  <c r="S663" i="34" s="1"/>
  <c r="G774" i="36" l="1"/>
  <c r="O774" i="36" s="1"/>
  <c r="H774" i="36"/>
  <c r="E775" i="36" s="1" a="1"/>
  <c r="E775" i="36" s="1"/>
  <c r="F775" i="36" s="1" a="1"/>
  <c r="F775" i="36" s="1"/>
  <c r="M775" i="36" s="1"/>
  <c r="I775" i="36" s="1"/>
  <c r="N688" i="35"/>
  <c r="Q688" i="35"/>
  <c r="P688" i="35"/>
  <c r="N774" i="36"/>
  <c r="Q774" i="36"/>
  <c r="P774" i="36"/>
  <c r="H688" i="35"/>
  <c r="E689" i="35" s="1" a="1"/>
  <c r="E689" i="35" s="1"/>
  <c r="F689" i="35" s="1" a="1"/>
  <c r="F689" i="35" s="1"/>
  <c r="G663" i="34"/>
  <c r="M689" i="35" l="1"/>
  <c r="I689" i="35" s="1"/>
  <c r="G775" i="36"/>
  <c r="O775" i="36" s="1"/>
  <c r="H775" i="36"/>
  <c r="E776" i="36" s="1" a="1"/>
  <c r="E776" i="36" s="1"/>
  <c r="F776" i="36" s="1" a="1"/>
  <c r="F776" i="36" s="1"/>
  <c r="F663" i="34"/>
  <c r="I663" i="34"/>
  <c r="H663" i="34"/>
  <c r="T663" i="34"/>
  <c r="R664" i="34" s="1"/>
  <c r="S664" i="34" s="1"/>
  <c r="M776" i="36" l="1"/>
  <c r="I776" i="36"/>
  <c r="H689" i="35"/>
  <c r="E690" i="35" s="1" a="1"/>
  <c r="E690" i="35" s="1"/>
  <c r="F690" i="35" s="1" a="1"/>
  <c r="F690" i="35" s="1"/>
  <c r="H776" i="36"/>
  <c r="E777" i="36" s="1" a="1"/>
  <c r="E777" i="36" s="1"/>
  <c r="F777" i="36" s="1" a="1"/>
  <c r="F777" i="36" s="1"/>
  <c r="G776" i="36"/>
  <c r="O776" i="36" s="1"/>
  <c r="G689" i="35"/>
  <c r="O689" i="35" s="1"/>
  <c r="P775" i="36"/>
  <c r="Q775" i="36"/>
  <c r="N775" i="36"/>
  <c r="G664" i="34"/>
  <c r="M777" i="36" l="1"/>
  <c r="I777" i="36" s="1"/>
  <c r="M690" i="35"/>
  <c r="G690" i="35" s="1"/>
  <c r="O690" i="35" s="1"/>
  <c r="N689" i="35"/>
  <c r="Q689" i="35"/>
  <c r="P689" i="35"/>
  <c r="P776" i="36"/>
  <c r="N776" i="36"/>
  <c r="Q776" i="36"/>
  <c r="H777" i="36"/>
  <c r="E778" i="36" s="1" a="1"/>
  <c r="E778" i="36" s="1"/>
  <c r="F778" i="36" s="1" a="1"/>
  <c r="F778" i="36" s="1"/>
  <c r="G777" i="36"/>
  <c r="O777" i="36" s="1"/>
  <c r="I664" i="34"/>
  <c r="F664" i="34"/>
  <c r="H664" i="34"/>
  <c r="T664" i="34"/>
  <c r="R665" i="34" s="1"/>
  <c r="S665" i="34" s="1"/>
  <c r="M778" i="36" l="1"/>
  <c r="I778" i="36" s="1"/>
  <c r="H690" i="35"/>
  <c r="E691" i="35" s="1" a="1"/>
  <c r="E691" i="35" s="1"/>
  <c r="F691" i="35" s="1" a="1"/>
  <c r="F691" i="35" s="1"/>
  <c r="I690" i="35"/>
  <c r="N777" i="36"/>
  <c r="P777" i="36"/>
  <c r="Q777" i="36"/>
  <c r="G778" i="36"/>
  <c r="O778" i="36" s="1"/>
  <c r="N690" i="35"/>
  <c r="P690" i="35"/>
  <c r="Q690" i="35"/>
  <c r="G665" i="34"/>
  <c r="M691" i="35" l="1"/>
  <c r="I691" i="35" s="1"/>
  <c r="H778" i="36"/>
  <c r="E779" i="36" s="1" a="1"/>
  <c r="E779" i="36" s="1"/>
  <c r="F779" i="36" s="1" a="1"/>
  <c r="F779" i="36" s="1"/>
  <c r="P778" i="36"/>
  <c r="Q778" i="36"/>
  <c r="N778" i="36"/>
  <c r="T665" i="34"/>
  <c r="R666" i="34" s="1"/>
  <c r="I665" i="34"/>
  <c r="H665" i="34"/>
  <c r="F665" i="34"/>
  <c r="M779" i="36" l="1"/>
  <c r="I779" i="36" s="1"/>
  <c r="S666" i="34"/>
  <c r="G666" i="34" s="1"/>
  <c r="H691" i="35"/>
  <c r="E692" i="35" s="1" a="1"/>
  <c r="E692" i="35" s="1"/>
  <c r="F692" i="35" s="1" a="1"/>
  <c r="F692" i="35" s="1"/>
  <c r="G691" i="35"/>
  <c r="O691" i="35" s="1"/>
  <c r="T666" i="34" l="1"/>
  <c r="R667" i="34" s="1"/>
  <c r="S667" i="34" s="1"/>
  <c r="I666" i="34"/>
  <c r="H666" i="34"/>
  <c r="F666" i="34"/>
  <c r="M692" i="35"/>
  <c r="I692" i="35" s="1"/>
  <c r="G779" i="36"/>
  <c r="O779" i="36" s="1"/>
  <c r="P691" i="35"/>
  <c r="N691" i="35"/>
  <c r="Q691" i="35"/>
  <c r="G692" i="35"/>
  <c r="O692" i="35" s="1"/>
  <c r="G667" i="34"/>
  <c r="Q692" i="35" l="1"/>
  <c r="P692" i="35"/>
  <c r="N692" i="35"/>
  <c r="P779" i="36"/>
  <c r="N779" i="36"/>
  <c r="Q779" i="36"/>
  <c r="H779" i="36"/>
  <c r="E780" i="36" s="1" a="1"/>
  <c r="E780" i="36" s="1"/>
  <c r="F780" i="36" s="1" a="1"/>
  <c r="F780" i="36" s="1"/>
  <c r="H692" i="35"/>
  <c r="E693" i="35" s="1" a="1"/>
  <c r="E693" i="35" s="1"/>
  <c r="F693" i="35" s="1" a="1"/>
  <c r="F693" i="35" s="1"/>
  <c r="F667" i="34"/>
  <c r="I667" i="34"/>
  <c r="H667" i="34"/>
  <c r="T667" i="34"/>
  <c r="R668" i="34" s="1"/>
  <c r="S668" i="34" s="1"/>
  <c r="M693" i="35" l="1"/>
  <c r="I693" i="35" s="1"/>
  <c r="M780" i="36"/>
  <c r="I780" i="36" s="1"/>
  <c r="G668" i="34"/>
  <c r="H780" i="36" l="1"/>
  <c r="E781" i="36" s="1" a="1"/>
  <c r="E781" i="36" s="1"/>
  <c r="F781" i="36" s="1" a="1"/>
  <c r="F781" i="36" s="1"/>
  <c r="M781" i="36" s="1"/>
  <c r="I781" i="36" s="1"/>
  <c r="G780" i="36"/>
  <c r="O780" i="36" s="1"/>
  <c r="Q780" i="36" s="1"/>
  <c r="P780" i="36"/>
  <c r="N780" i="36"/>
  <c r="I668" i="34"/>
  <c r="H668" i="34"/>
  <c r="F668" i="34"/>
  <c r="T668" i="34"/>
  <c r="R669" i="34" s="1"/>
  <c r="S669" i="34" s="1"/>
  <c r="H781" i="36" l="1"/>
  <c r="E782" i="36" s="1" a="1"/>
  <c r="E782" i="36" s="1"/>
  <c r="F782" i="36" s="1" a="1"/>
  <c r="F782" i="36" s="1"/>
  <c r="G693" i="35"/>
  <c r="O693" i="35" s="1"/>
  <c r="H693" i="35"/>
  <c r="E694" i="35" s="1" a="1"/>
  <c r="E694" i="35" s="1"/>
  <c r="F694" i="35" s="1" a="1"/>
  <c r="F694" i="35" s="1"/>
  <c r="G669" i="34"/>
  <c r="M694" i="35" l="1"/>
  <c r="I694" i="35" s="1"/>
  <c r="M782" i="36"/>
  <c r="I782" i="36" s="1"/>
  <c r="N693" i="35"/>
  <c r="Q693" i="35"/>
  <c r="P693" i="35"/>
  <c r="H694" i="35"/>
  <c r="E695" i="35" s="1" a="1"/>
  <c r="E695" i="35" s="1"/>
  <c r="F695" i="35" s="1" a="1"/>
  <c r="F695" i="35" s="1"/>
  <c r="G694" i="35"/>
  <c r="O694" i="35" s="1"/>
  <c r="H782" i="36"/>
  <c r="E783" i="36" s="1" a="1"/>
  <c r="E783" i="36" s="1"/>
  <c r="F783" i="36" s="1" a="1"/>
  <c r="F783" i="36" s="1"/>
  <c r="G782" i="36"/>
  <c r="O782" i="36" s="1"/>
  <c r="G781" i="36"/>
  <c r="O781" i="36" s="1"/>
  <c r="I669" i="34"/>
  <c r="H669" i="34"/>
  <c r="F669" i="34"/>
  <c r="T669" i="34"/>
  <c r="R670" i="34" s="1"/>
  <c r="S670" i="34" s="1"/>
  <c r="M783" i="36" l="1"/>
  <c r="I783" i="36" s="1"/>
  <c r="M695" i="35"/>
  <c r="I695" i="35" s="1"/>
  <c r="P781" i="36"/>
  <c r="Q781" i="36"/>
  <c r="N781" i="36"/>
  <c r="Q694" i="35"/>
  <c r="P694" i="35"/>
  <c r="N694" i="35"/>
  <c r="H783" i="36"/>
  <c r="E784" i="36" s="1" a="1"/>
  <c r="E784" i="36" s="1"/>
  <c r="F784" i="36" s="1" a="1"/>
  <c r="F784" i="36" s="1"/>
  <c r="G783" i="36"/>
  <c r="O783" i="36" s="1"/>
  <c r="P782" i="36"/>
  <c r="Q782" i="36"/>
  <c r="N782" i="36"/>
  <c r="G695" i="35"/>
  <c r="O695" i="35" s="1"/>
  <c r="G670" i="34"/>
  <c r="M784" i="36" l="1"/>
  <c r="I784" i="36" s="1"/>
  <c r="N695" i="35"/>
  <c r="Q695" i="35"/>
  <c r="P695" i="35"/>
  <c r="H695" i="35"/>
  <c r="E696" i="35" s="1" a="1"/>
  <c r="E696" i="35" s="1"/>
  <c r="F696" i="35" s="1" a="1"/>
  <c r="F696" i="35" s="1"/>
  <c r="P783" i="36"/>
  <c r="Q783" i="36"/>
  <c r="N783" i="36"/>
  <c r="H670" i="34"/>
  <c r="F670" i="34"/>
  <c r="I670" i="34"/>
  <c r="T670" i="34"/>
  <c r="R671" i="34" s="1"/>
  <c r="S671" i="34" s="1"/>
  <c r="G784" i="36" l="1"/>
  <c r="O784" i="36" s="1"/>
  <c r="M696" i="35"/>
  <c r="I696" i="35" s="1"/>
  <c r="H784" i="36"/>
  <c r="E785" i="36" s="1" a="1"/>
  <c r="E785" i="36" s="1"/>
  <c r="F785" i="36" s="1" a="1"/>
  <c r="F785" i="36" s="1"/>
  <c r="N784" i="36"/>
  <c r="Q784" i="36"/>
  <c r="P784" i="36"/>
  <c r="G671" i="34"/>
  <c r="G696" i="35" l="1"/>
  <c r="O696" i="35" s="1"/>
  <c r="M785" i="36"/>
  <c r="I785" i="36" s="1"/>
  <c r="H696" i="35"/>
  <c r="E697" i="35" s="1" a="1"/>
  <c r="E697" i="35" s="1"/>
  <c r="F697" i="35" s="1" a="1"/>
  <c r="F697" i="35" s="1"/>
  <c r="P696" i="35"/>
  <c r="N696" i="35"/>
  <c r="Q696" i="35"/>
  <c r="T671" i="34"/>
  <c r="R672" i="34" s="1"/>
  <c r="I671" i="34"/>
  <c r="H671" i="34"/>
  <c r="F671" i="34"/>
  <c r="H785" i="36" l="1"/>
  <c r="E786" i="36" s="1" a="1"/>
  <c r="E786" i="36" s="1"/>
  <c r="F786" i="36" s="1" a="1"/>
  <c r="F786" i="36" s="1"/>
  <c r="M786" i="36" s="1"/>
  <c r="I786" i="36" s="1"/>
  <c r="S672" i="34"/>
  <c r="G672" i="34" s="1"/>
  <c r="G785" i="36"/>
  <c r="O785" i="36" s="1"/>
  <c r="Q785" i="36" s="1"/>
  <c r="M697" i="35"/>
  <c r="G697" i="35" s="1"/>
  <c r="O697" i="35" s="1"/>
  <c r="N785" i="36" l="1"/>
  <c r="P785" i="36"/>
  <c r="G786" i="36"/>
  <c r="O786" i="36" s="1"/>
  <c r="P786" i="36" s="1"/>
  <c r="H786" i="36"/>
  <c r="E787" i="36" s="1" a="1"/>
  <c r="E787" i="36" s="1"/>
  <c r="F787" i="36" s="1" a="1"/>
  <c r="F787" i="36" s="1"/>
  <c r="M787" i="36" s="1"/>
  <c r="I787" i="36" s="1"/>
  <c r="I672" i="34"/>
  <c r="F672" i="34"/>
  <c r="H672" i="34"/>
  <c r="I697" i="35"/>
  <c r="H697" i="35"/>
  <c r="E698" i="35" s="1" a="1"/>
  <c r="E698" i="35" s="1"/>
  <c r="F698" i="35" s="1" a="1"/>
  <c r="F698" i="35" s="1"/>
  <c r="T672" i="34"/>
  <c r="R673" i="34" s="1"/>
  <c r="S673" i="34" s="1"/>
  <c r="G673" i="34" s="1"/>
  <c r="P697" i="35"/>
  <c r="Q697" i="35"/>
  <c r="N697" i="35"/>
  <c r="Q786" i="36"/>
  <c r="N786" i="36"/>
  <c r="M698" i="35" l="1"/>
  <c r="I698" i="35" s="1"/>
  <c r="G787" i="36"/>
  <c r="O787" i="36" s="1"/>
  <c r="H698" i="35"/>
  <c r="E699" i="35" s="1" a="1"/>
  <c r="E699" i="35" s="1"/>
  <c r="F699" i="35" s="1" a="1"/>
  <c r="F699" i="35" s="1"/>
  <c r="G698" i="35"/>
  <c r="O698" i="35" s="1"/>
  <c r="H787" i="36"/>
  <c r="E788" i="36" s="1" a="1"/>
  <c r="E788" i="36" s="1"/>
  <c r="F788" i="36" s="1" a="1"/>
  <c r="F788" i="36" s="1"/>
  <c r="Q787" i="36"/>
  <c r="P787" i="36"/>
  <c r="N787" i="36"/>
  <c r="F673" i="34"/>
  <c r="I673" i="34"/>
  <c r="H673" i="34"/>
  <c r="T673" i="34"/>
  <c r="R674" i="34" s="1"/>
  <c r="S674" i="34" s="1"/>
  <c r="M788" i="36" l="1"/>
  <c r="I788" i="36" s="1"/>
  <c r="M699" i="35"/>
  <c r="I699" i="35" s="1"/>
  <c r="G788" i="36"/>
  <c r="O788" i="36" s="1"/>
  <c r="H788" i="36"/>
  <c r="E789" i="36" s="1" a="1"/>
  <c r="E789" i="36" s="1"/>
  <c r="F789" i="36" s="1" a="1"/>
  <c r="F789" i="36" s="1"/>
  <c r="N698" i="35"/>
  <c r="P698" i="35"/>
  <c r="Q698" i="35"/>
  <c r="G674" i="34"/>
  <c r="M789" i="36" l="1"/>
  <c r="I789" i="36" s="1"/>
  <c r="Q788" i="36"/>
  <c r="P788" i="36"/>
  <c r="N788" i="36"/>
  <c r="T674" i="34"/>
  <c r="R675" i="34" s="1"/>
  <c r="F674" i="34"/>
  <c r="I674" i="34"/>
  <c r="H674" i="34"/>
  <c r="S675" i="34" l="1"/>
  <c r="G675" i="34" s="1"/>
  <c r="G699" i="35"/>
  <c r="O699" i="35" s="1"/>
  <c r="H699" i="35"/>
  <c r="E700" i="35" s="1" a="1"/>
  <c r="E700" i="35" s="1"/>
  <c r="F700" i="35" s="1" a="1"/>
  <c r="F700" i="35" s="1"/>
  <c r="H789" i="36"/>
  <c r="E790" i="36" s="1" a="1"/>
  <c r="E790" i="36" s="1"/>
  <c r="F790" i="36" s="1" a="1"/>
  <c r="F790" i="36" s="1"/>
  <c r="T675" i="34"/>
  <c r="R676" i="34" s="1"/>
  <c r="S676" i="34" s="1"/>
  <c r="H675" i="34" l="1"/>
  <c r="I675" i="34"/>
  <c r="F675" i="34"/>
  <c r="M790" i="36"/>
  <c r="I790" i="36" s="1"/>
  <c r="M700" i="35"/>
  <c r="I700" i="35" s="1"/>
  <c r="G789" i="36"/>
  <c r="O789" i="36" s="1"/>
  <c r="Q699" i="35"/>
  <c r="P699" i="35"/>
  <c r="N699" i="35"/>
  <c r="G676" i="34"/>
  <c r="H700" i="35" l="1"/>
  <c r="E701" i="35" s="1" a="1"/>
  <c r="E701" i="35" s="1"/>
  <c r="F701" i="35" s="1" a="1"/>
  <c r="F701" i="35" s="1"/>
  <c r="G700" i="35"/>
  <c r="O700" i="35" s="1"/>
  <c r="Q789" i="36"/>
  <c r="P789" i="36"/>
  <c r="N789" i="36"/>
  <c r="H676" i="34"/>
  <c r="F676" i="34"/>
  <c r="I676" i="34"/>
  <c r="T676" i="34"/>
  <c r="R677" i="34" s="1"/>
  <c r="S677" i="34" s="1"/>
  <c r="M701" i="35" l="1"/>
  <c r="I701" i="35"/>
  <c r="H790" i="36"/>
  <c r="E791" i="36" s="1" a="1"/>
  <c r="E791" i="36" s="1"/>
  <c r="F791" i="36" s="1" a="1"/>
  <c r="F791" i="36" s="1"/>
  <c r="G790" i="36"/>
  <c r="O790" i="36" s="1"/>
  <c r="N700" i="35"/>
  <c r="Q700" i="35"/>
  <c r="P700" i="35"/>
  <c r="H701" i="35"/>
  <c r="E702" i="35" s="1" a="1"/>
  <c r="E702" i="35" s="1"/>
  <c r="F702" i="35" s="1" a="1"/>
  <c r="F702" i="35" s="1"/>
  <c r="G701" i="35"/>
  <c r="O701" i="35" s="1"/>
  <c r="G677" i="34"/>
  <c r="M702" i="35" l="1"/>
  <c r="I702" i="35" s="1"/>
  <c r="M791" i="36"/>
  <c r="I791" i="36" s="1"/>
  <c r="Q701" i="35"/>
  <c r="N701" i="35"/>
  <c r="P701" i="35"/>
  <c r="H702" i="35"/>
  <c r="E703" i="35" s="1" a="1"/>
  <c r="E703" i="35" s="1"/>
  <c r="F703" i="35" s="1" a="1"/>
  <c r="F703" i="35" s="1"/>
  <c r="G702" i="35"/>
  <c r="O702" i="35" s="1"/>
  <c r="Q790" i="36"/>
  <c r="N790" i="36"/>
  <c r="P790" i="36"/>
  <c r="I677" i="34"/>
  <c r="F677" i="34"/>
  <c r="H677" i="34"/>
  <c r="T677" i="34"/>
  <c r="R678" i="34" s="1"/>
  <c r="S678" i="34" s="1"/>
  <c r="M703" i="35" l="1"/>
  <c r="I703" i="35" s="1"/>
  <c r="G791" i="36"/>
  <c r="O791" i="36" s="1"/>
  <c r="H791" i="36"/>
  <c r="E792" i="36" s="1" a="1"/>
  <c r="E792" i="36" s="1"/>
  <c r="F792" i="36" s="1" a="1"/>
  <c r="F792" i="36" s="1"/>
  <c r="N702" i="35"/>
  <c r="P702" i="35"/>
  <c r="Q702" i="35"/>
  <c r="G678" i="34"/>
  <c r="M792" i="36" l="1"/>
  <c r="I792" i="36" s="1"/>
  <c r="G703" i="35"/>
  <c r="O703" i="35" s="1"/>
  <c r="Q703" i="35" s="1"/>
  <c r="H703" i="35"/>
  <c r="E704" i="35" s="1" a="1"/>
  <c r="E704" i="35" s="1"/>
  <c r="F704" i="35" s="1" a="1"/>
  <c r="F704" i="35" s="1"/>
  <c r="H792" i="36"/>
  <c r="E793" i="36" s="1" a="1"/>
  <c r="E793" i="36" s="1"/>
  <c r="F793" i="36" s="1" a="1"/>
  <c r="F793" i="36" s="1"/>
  <c r="N791" i="36"/>
  <c r="Q791" i="36"/>
  <c r="P791" i="36"/>
  <c r="I678" i="34"/>
  <c r="H678" i="34"/>
  <c r="F678" i="34"/>
  <c r="T678" i="34"/>
  <c r="R679" i="34" s="1"/>
  <c r="S679" i="34" s="1"/>
  <c r="M793" i="36" l="1"/>
  <c r="I793" i="36" s="1"/>
  <c r="P703" i="35"/>
  <c r="N703" i="35"/>
  <c r="M704" i="35"/>
  <c r="I704" i="35" s="1"/>
  <c r="H793" i="36"/>
  <c r="E794" i="36" s="1" a="1"/>
  <c r="E794" i="36" s="1"/>
  <c r="F794" i="36" s="1" a="1"/>
  <c r="F794" i="36" s="1"/>
  <c r="G793" i="36"/>
  <c r="O793" i="36" s="1"/>
  <c r="G792" i="36"/>
  <c r="O792" i="36" s="1"/>
  <c r="G679" i="34"/>
  <c r="M794" i="36" l="1"/>
  <c r="I794" i="36" s="1"/>
  <c r="P792" i="36"/>
  <c r="N792" i="36"/>
  <c r="Q792" i="36"/>
  <c r="H704" i="35"/>
  <c r="E705" i="35" s="1" a="1"/>
  <c r="E705" i="35" s="1"/>
  <c r="F705" i="35" s="1" a="1"/>
  <c r="F705" i="35" s="1"/>
  <c r="N793" i="36"/>
  <c r="Q793" i="36"/>
  <c r="P793" i="36"/>
  <c r="G704" i="35"/>
  <c r="O704" i="35" s="1"/>
  <c r="H794" i="36"/>
  <c r="E795" i="36" s="1" a="1"/>
  <c r="E795" i="36" s="1"/>
  <c r="F795" i="36" s="1" a="1"/>
  <c r="F795" i="36" s="1"/>
  <c r="G794" i="36"/>
  <c r="O794" i="36" s="1"/>
  <c r="T679" i="34"/>
  <c r="R680" i="34" s="1"/>
  <c r="I679" i="34"/>
  <c r="H679" i="34"/>
  <c r="F679" i="34"/>
  <c r="S680" i="34" l="1"/>
  <c r="G680" i="34" s="1"/>
  <c r="M795" i="36"/>
  <c r="I795" i="36" s="1"/>
  <c r="M705" i="35"/>
  <c r="I705" i="35" s="1"/>
  <c r="P794" i="36"/>
  <c r="N794" i="36"/>
  <c r="Q794" i="36"/>
  <c r="H795" i="36"/>
  <c r="E796" i="36" s="1" a="1"/>
  <c r="E796" i="36" s="1"/>
  <c r="F796" i="36" s="1" a="1"/>
  <c r="F796" i="36" s="1"/>
  <c r="P704" i="35"/>
  <c r="N704" i="35"/>
  <c r="Q704" i="35"/>
  <c r="I680" i="34" l="1"/>
  <c r="H680" i="34"/>
  <c r="F680" i="34"/>
  <c r="M796" i="36"/>
  <c r="I796" i="36" s="1"/>
  <c r="T680" i="34"/>
  <c r="R681" i="34" s="1"/>
  <c r="S681" i="34" s="1"/>
  <c r="G681" i="34" s="1"/>
  <c r="H705" i="35"/>
  <c r="E706" i="35" s="1" a="1"/>
  <c r="E706" i="35" s="1"/>
  <c r="F706" i="35" s="1" a="1"/>
  <c r="F706" i="35" s="1"/>
  <c r="G705" i="35"/>
  <c r="O705" i="35" s="1"/>
  <c r="G795" i="36"/>
  <c r="O795" i="36" s="1"/>
  <c r="G796" i="36" l="1"/>
  <c r="O796" i="36" s="1"/>
  <c r="H796" i="36"/>
  <c r="E797" i="36" s="1" a="1"/>
  <c r="E797" i="36" s="1"/>
  <c r="F797" i="36" s="1" a="1"/>
  <c r="F797" i="36" s="1"/>
  <c r="M797" i="36" s="1"/>
  <c r="I797" i="36" s="1"/>
  <c r="M706" i="35"/>
  <c r="G706" i="35" s="1"/>
  <c r="O706" i="35" s="1"/>
  <c r="Q795" i="36"/>
  <c r="P795" i="36"/>
  <c r="N795" i="36"/>
  <c r="P796" i="36"/>
  <c r="N796" i="36"/>
  <c r="Q796" i="36"/>
  <c r="Q705" i="35"/>
  <c r="P705" i="35"/>
  <c r="N705" i="35"/>
  <c r="I681" i="34"/>
  <c r="F681" i="34"/>
  <c r="H681" i="34"/>
  <c r="T681" i="34"/>
  <c r="R682" i="34" s="1"/>
  <c r="S682" i="34" s="1"/>
  <c r="H797" i="36" l="1"/>
  <c r="E798" i="36" s="1" a="1"/>
  <c r="E798" i="36" s="1"/>
  <c r="F798" i="36" s="1" a="1"/>
  <c r="F798" i="36" s="1"/>
  <c r="M798" i="36" s="1"/>
  <c r="I798" i="36" s="1"/>
  <c r="G797" i="36"/>
  <c r="O797" i="36" s="1"/>
  <c r="Q797" i="36" s="1"/>
  <c r="I706" i="35"/>
  <c r="P797" i="36"/>
  <c r="N797" i="36"/>
  <c r="N706" i="35"/>
  <c r="Q706" i="35"/>
  <c r="P706" i="35"/>
  <c r="H706" i="35"/>
  <c r="E707" i="35" s="1" a="1"/>
  <c r="E707" i="35" s="1"/>
  <c r="F707" i="35" s="1" a="1"/>
  <c r="F707" i="35" s="1"/>
  <c r="G682" i="34"/>
  <c r="G798" i="36" l="1"/>
  <c r="O798" i="36" s="1"/>
  <c r="H798" i="36"/>
  <c r="E799" i="36" s="1" a="1"/>
  <c r="E799" i="36" s="1"/>
  <c r="F799" i="36" s="1" a="1"/>
  <c r="F799" i="36" s="1"/>
  <c r="M707" i="35"/>
  <c r="I707" i="35" s="1"/>
  <c r="Q798" i="36"/>
  <c r="N798" i="36"/>
  <c r="P798" i="36"/>
  <c r="H682" i="34"/>
  <c r="F682" i="34"/>
  <c r="I682" i="34"/>
  <c r="T682" i="34"/>
  <c r="R683" i="34" s="1"/>
  <c r="S683" i="34" s="1"/>
  <c r="M799" i="36" l="1"/>
  <c r="I799" i="36" s="1"/>
  <c r="H707" i="35"/>
  <c r="E708" i="35" s="1" a="1"/>
  <c r="E708" i="35" s="1"/>
  <c r="F708" i="35" s="1" a="1"/>
  <c r="F708" i="35" s="1"/>
  <c r="G683" i="34"/>
  <c r="H799" i="36" l="1"/>
  <c r="E800" i="36" s="1" a="1"/>
  <c r="E800" i="36" s="1"/>
  <c r="F800" i="36" s="1" a="1"/>
  <c r="F800" i="36" s="1"/>
  <c r="M800" i="36" s="1"/>
  <c r="I800" i="36" s="1"/>
  <c r="G799" i="36"/>
  <c r="O799" i="36" s="1"/>
  <c r="M708" i="35"/>
  <c r="I708" i="35" s="1"/>
  <c r="G707" i="35"/>
  <c r="O707" i="35" s="1"/>
  <c r="T683" i="34"/>
  <c r="R684" i="34" s="1"/>
  <c r="F683" i="34"/>
  <c r="I683" i="34"/>
  <c r="H683" i="34"/>
  <c r="H708" i="35" l="1"/>
  <c r="E709" i="35" s="1" a="1"/>
  <c r="E709" i="35" s="1"/>
  <c r="F709" i="35" s="1" a="1"/>
  <c r="F709" i="35" s="1"/>
  <c r="G800" i="36"/>
  <c r="O800" i="36" s="1"/>
  <c r="G708" i="35"/>
  <c r="O708" i="35" s="1"/>
  <c r="N708" i="35" s="1"/>
  <c r="H800" i="36"/>
  <c r="E801" i="36" s="1" a="1"/>
  <c r="E801" i="36" s="1"/>
  <c r="F801" i="36" s="1" a="1"/>
  <c r="F801" i="36" s="1"/>
  <c r="M801" i="36" s="1"/>
  <c r="I801" i="36" s="1"/>
  <c r="Q799" i="36"/>
  <c r="N799" i="36"/>
  <c r="P799" i="36"/>
  <c r="S684" i="34"/>
  <c r="G684" i="34" s="1"/>
  <c r="Q707" i="35"/>
  <c r="N707" i="35"/>
  <c r="P707" i="35"/>
  <c r="M709" i="35" l="1"/>
  <c r="I709" i="35" s="1"/>
  <c r="H709" i="35"/>
  <c r="E710" i="35" s="1" a="1"/>
  <c r="E710" i="35" s="1"/>
  <c r="F710" i="35" s="1" a="1"/>
  <c r="F710" i="35" s="1"/>
  <c r="M710" i="35" s="1"/>
  <c r="I710" i="35" s="1"/>
  <c r="H801" i="36"/>
  <c r="E802" i="36" s="1" a="1"/>
  <c r="E802" i="36" s="1"/>
  <c r="F802" i="36" s="1" a="1"/>
  <c r="F802" i="36" s="1"/>
  <c r="G801" i="36"/>
  <c r="O801" i="36" s="1"/>
  <c r="N801" i="36" s="1"/>
  <c r="P708" i="35"/>
  <c r="Q708" i="35"/>
  <c r="Q800" i="36"/>
  <c r="N800" i="36"/>
  <c r="P800" i="36"/>
  <c r="H684" i="34"/>
  <c r="F684" i="34"/>
  <c r="I684" i="34"/>
  <c r="T684" i="34"/>
  <c r="R685" i="34" s="1"/>
  <c r="S685" i="34" s="1"/>
  <c r="G685" i="34" s="1"/>
  <c r="P801" i="36"/>
  <c r="Q801" i="36" l="1"/>
  <c r="G709" i="35"/>
  <c r="O709" i="35" s="1"/>
  <c r="M802" i="36"/>
  <c r="I802" i="36" s="1"/>
  <c r="H710" i="35"/>
  <c r="E711" i="35" s="1" a="1"/>
  <c r="E711" i="35" s="1"/>
  <c r="F711" i="35" s="1" a="1"/>
  <c r="F711" i="35" s="1"/>
  <c r="G710" i="35"/>
  <c r="O710" i="35" s="1"/>
  <c r="N710" i="35" s="1"/>
  <c r="T685" i="34"/>
  <c r="R686" i="34" s="1"/>
  <c r="I685" i="34"/>
  <c r="H685" i="34"/>
  <c r="F685" i="34"/>
  <c r="P710" i="35" l="1"/>
  <c r="P709" i="35"/>
  <c r="N709" i="35"/>
  <c r="Q709" i="35"/>
  <c r="Q710" i="35"/>
  <c r="M711" i="35"/>
  <c r="I711" i="35" s="1"/>
  <c r="S686" i="34"/>
  <c r="G686" i="34" s="1"/>
  <c r="G802" i="36"/>
  <c r="O802" i="36" s="1"/>
  <c r="H802" i="36"/>
  <c r="E803" i="36" s="1" a="1"/>
  <c r="E803" i="36" s="1"/>
  <c r="F803" i="36" s="1" a="1"/>
  <c r="F803" i="36" s="1"/>
  <c r="T686" i="34" l="1"/>
  <c r="R687" i="34" s="1"/>
  <c r="S687" i="34" s="1"/>
  <c r="I686" i="34"/>
  <c r="F686" i="34"/>
  <c r="H686" i="34"/>
  <c r="M803" i="36"/>
  <c r="I803" i="36" s="1"/>
  <c r="G711" i="35"/>
  <c r="O711" i="35" s="1"/>
  <c r="H711" i="35"/>
  <c r="E712" i="35" s="1" a="1"/>
  <c r="E712" i="35" s="1"/>
  <c r="F712" i="35" s="1" a="1"/>
  <c r="F712" i="35" s="1"/>
  <c r="P802" i="36"/>
  <c r="N802" i="36"/>
  <c r="Q802" i="36"/>
  <c r="G687" i="34"/>
  <c r="G803" i="36" l="1"/>
  <c r="O803" i="36" s="1"/>
  <c r="H803" i="36"/>
  <c r="E804" i="36" s="1" a="1"/>
  <c r="E804" i="36" s="1"/>
  <c r="F804" i="36" s="1" a="1"/>
  <c r="F804" i="36" s="1"/>
  <c r="M804" i="36" s="1"/>
  <c r="H804" i="36" s="1"/>
  <c r="E805" i="36" s="1" a="1"/>
  <c r="E805" i="36" s="1"/>
  <c r="F805" i="36" s="1" a="1"/>
  <c r="F805" i="36" s="1"/>
  <c r="M712" i="35"/>
  <c r="I712" i="35" s="1"/>
  <c r="Q803" i="36"/>
  <c r="P803" i="36"/>
  <c r="N803" i="36"/>
  <c r="P711" i="35"/>
  <c r="N711" i="35"/>
  <c r="Q711" i="35"/>
  <c r="T687" i="34"/>
  <c r="R688" i="34" s="1"/>
  <c r="I687" i="34"/>
  <c r="H687" i="34"/>
  <c r="F687" i="34"/>
  <c r="H712" i="35" l="1"/>
  <c r="E713" i="35" s="1" a="1"/>
  <c r="E713" i="35" s="1"/>
  <c r="F713" i="35" s="1" a="1"/>
  <c r="F713" i="35" s="1"/>
  <c r="M713" i="35" s="1"/>
  <c r="I713" i="35" s="1"/>
  <c r="G712" i="35"/>
  <c r="O712" i="35" s="1"/>
  <c r="M805" i="36"/>
  <c r="I805" i="36" s="1"/>
  <c r="G804" i="36"/>
  <c r="O804" i="36" s="1"/>
  <c r="N804" i="36" s="1"/>
  <c r="I804" i="36"/>
  <c r="S688" i="34"/>
  <c r="T688" i="34" s="1"/>
  <c r="R689" i="34" s="1"/>
  <c r="S689" i="34" s="1"/>
  <c r="Q712" i="35"/>
  <c r="N712" i="35"/>
  <c r="P712" i="35"/>
  <c r="Q804" i="36" l="1"/>
  <c r="P804" i="36"/>
  <c r="G688" i="34"/>
  <c r="G805" i="36"/>
  <c r="O805" i="36" s="1"/>
  <c r="H805" i="36"/>
  <c r="E806" i="36" s="1" a="1"/>
  <c r="E806" i="36" s="1"/>
  <c r="F806" i="36" s="1" a="1"/>
  <c r="F806" i="36" s="1"/>
  <c r="G713" i="35"/>
  <c r="O713" i="35" s="1"/>
  <c r="H713" i="35"/>
  <c r="E714" i="35" s="1" a="1"/>
  <c r="E714" i="35" s="1"/>
  <c r="F714" i="35" s="1" a="1"/>
  <c r="F714" i="35" s="1"/>
  <c r="G689" i="34"/>
  <c r="M714" i="35" l="1"/>
  <c r="I714" i="35" s="1"/>
  <c r="M806" i="36"/>
  <c r="I806" i="36" s="1"/>
  <c r="F688" i="34"/>
  <c r="I688" i="34"/>
  <c r="H688" i="34"/>
  <c r="G714" i="35"/>
  <c r="O714" i="35" s="1"/>
  <c r="H714" i="35"/>
  <c r="E715" i="35" s="1" a="1"/>
  <c r="E715" i="35" s="1"/>
  <c r="F715" i="35" s="1" a="1"/>
  <c r="F715" i="35" s="1"/>
  <c r="H806" i="36"/>
  <c r="E807" i="36" s="1" a="1"/>
  <c r="E807" i="36" s="1"/>
  <c r="F807" i="36" s="1" a="1"/>
  <c r="F807" i="36" s="1"/>
  <c r="N713" i="35"/>
  <c r="Q713" i="35"/>
  <c r="P713" i="35"/>
  <c r="Q805" i="36"/>
  <c r="P805" i="36"/>
  <c r="N805" i="36"/>
  <c r="I689" i="34"/>
  <c r="H689" i="34"/>
  <c r="F689" i="34"/>
  <c r="T689" i="34"/>
  <c r="R690" i="34" s="1"/>
  <c r="S690" i="34" s="1"/>
  <c r="M807" i="36" l="1"/>
  <c r="I807" i="36" s="1"/>
  <c r="M715" i="35"/>
  <c r="I715" i="35" s="1"/>
  <c r="G806" i="36"/>
  <c r="O806" i="36" s="1"/>
  <c r="H807" i="36"/>
  <c r="E808" i="36" s="1" a="1"/>
  <c r="E808" i="36" s="1"/>
  <c r="F808" i="36" s="1" a="1"/>
  <c r="F808" i="36" s="1"/>
  <c r="P714" i="35"/>
  <c r="N714" i="35"/>
  <c r="Q714" i="35"/>
  <c r="G690" i="34"/>
  <c r="H715" i="35" l="1"/>
  <c r="E716" i="35" s="1" a="1"/>
  <c r="E716" i="35" s="1"/>
  <c r="F716" i="35" s="1" a="1"/>
  <c r="F716" i="35" s="1"/>
  <c r="M716" i="35" s="1"/>
  <c r="I716" i="35" s="1"/>
  <c r="G715" i="35"/>
  <c r="O715" i="35" s="1"/>
  <c r="M808" i="36"/>
  <c r="I808" i="36" s="1"/>
  <c r="G807" i="36"/>
  <c r="O807" i="36" s="1"/>
  <c r="Q715" i="35"/>
  <c r="N715" i="35"/>
  <c r="P715" i="35"/>
  <c r="P806" i="36"/>
  <c r="N806" i="36"/>
  <c r="Q806" i="36"/>
  <c r="F690" i="34"/>
  <c r="I690" i="34"/>
  <c r="H690" i="34"/>
  <c r="T690" i="34"/>
  <c r="R691" i="34" s="1"/>
  <c r="S691" i="34" s="1"/>
  <c r="H808" i="36" l="1"/>
  <c r="E809" i="36" s="1" a="1"/>
  <c r="E809" i="36" s="1"/>
  <c r="F809" i="36" s="1" a="1"/>
  <c r="F809" i="36" s="1"/>
  <c r="P807" i="36"/>
  <c r="Q807" i="36"/>
  <c r="N807" i="36"/>
  <c r="G691" i="34"/>
  <c r="M809" i="36" l="1"/>
  <c r="I809" i="36"/>
  <c r="H809" i="36"/>
  <c r="E810" i="36" s="1" a="1"/>
  <c r="E810" i="36" s="1"/>
  <c r="F810" i="36" s="1" a="1"/>
  <c r="F810" i="36" s="1"/>
  <c r="G809" i="36"/>
  <c r="O809" i="36" s="1"/>
  <c r="G808" i="36"/>
  <c r="O808" i="36" s="1"/>
  <c r="G716" i="35"/>
  <c r="O716" i="35" s="1"/>
  <c r="H716" i="35"/>
  <c r="E717" i="35" s="1" a="1"/>
  <c r="E717" i="35" s="1"/>
  <c r="F717" i="35" s="1" a="1"/>
  <c r="F717" i="35" s="1"/>
  <c r="I691" i="34"/>
  <c r="H691" i="34"/>
  <c r="F691" i="34"/>
  <c r="T691" i="34"/>
  <c r="R692" i="34" s="1"/>
  <c r="S692" i="34" s="1"/>
  <c r="M717" i="35" l="1"/>
  <c r="I717" i="35" s="1"/>
  <c r="M810" i="36"/>
  <c r="I810" i="36" s="1"/>
  <c r="Q716" i="35"/>
  <c r="P716" i="35"/>
  <c r="N716" i="35"/>
  <c r="P808" i="36"/>
  <c r="Q808" i="36"/>
  <c r="N808" i="36"/>
  <c r="P809" i="36"/>
  <c r="Q809" i="36"/>
  <c r="N809" i="36"/>
  <c r="G810" i="36"/>
  <c r="O810" i="36" s="1"/>
  <c r="G692" i="34"/>
  <c r="H810" i="36" l="1"/>
  <c r="E811" i="36" s="1" a="1"/>
  <c r="E811" i="36" s="1"/>
  <c r="F811" i="36" s="1" a="1"/>
  <c r="F811" i="36" s="1"/>
  <c r="N810" i="36"/>
  <c r="Q810" i="36"/>
  <c r="P810" i="36"/>
  <c r="T692" i="34"/>
  <c r="R693" i="34" s="1"/>
  <c r="H692" i="34"/>
  <c r="F692" i="34"/>
  <c r="I692" i="34"/>
  <c r="S693" i="34" l="1"/>
  <c r="G693" i="34" s="1"/>
  <c r="M811" i="36"/>
  <c r="I811" i="36" s="1"/>
  <c r="H717" i="35"/>
  <c r="E718" i="35" s="1" a="1"/>
  <c r="E718" i="35" s="1"/>
  <c r="F718" i="35" s="1" a="1"/>
  <c r="F718" i="35" s="1"/>
  <c r="G717" i="35"/>
  <c r="O717" i="35" s="1"/>
  <c r="T693" i="34"/>
  <c r="R694" i="34" s="1"/>
  <c r="S694" i="34" s="1"/>
  <c r="H811" i="36" l="1"/>
  <c r="E812" i="36" s="1" a="1"/>
  <c r="E812" i="36" s="1"/>
  <c r="F812" i="36" s="1" a="1"/>
  <c r="F812" i="36" s="1"/>
  <c r="M812" i="36" s="1"/>
  <c r="I812" i="36" s="1"/>
  <c r="G811" i="36"/>
  <c r="O811" i="36" s="1"/>
  <c r="I693" i="34"/>
  <c r="H693" i="34"/>
  <c r="F693" i="34"/>
  <c r="M718" i="35"/>
  <c r="I718" i="35" s="1"/>
  <c r="Q717" i="35"/>
  <c r="N717" i="35"/>
  <c r="P717" i="35"/>
  <c r="Q811" i="36"/>
  <c r="N811" i="36"/>
  <c r="P811" i="36"/>
  <c r="G694" i="34"/>
  <c r="G718" i="35" l="1"/>
  <c r="O718" i="35" s="1"/>
  <c r="H812" i="36"/>
  <c r="E813" i="36" s="1" a="1"/>
  <c r="E813" i="36" s="1"/>
  <c r="F813" i="36" s="1" a="1"/>
  <c r="F813" i="36" s="1"/>
  <c r="I694" i="34"/>
  <c r="H694" i="34"/>
  <c r="F694" i="34"/>
  <c r="T694" i="34"/>
  <c r="R695" i="34" s="1"/>
  <c r="S695" i="34" s="1"/>
  <c r="M813" i="36" l="1"/>
  <c r="I813" i="36" s="1"/>
  <c r="G812" i="36"/>
  <c r="O812" i="36" s="1"/>
  <c r="H813" i="36"/>
  <c r="E814" i="36" s="1" a="1"/>
  <c r="E814" i="36" s="1"/>
  <c r="F814" i="36" s="1" a="1"/>
  <c r="F814" i="36" s="1"/>
  <c r="G813" i="36"/>
  <c r="O813" i="36" s="1"/>
  <c r="H718" i="35"/>
  <c r="E719" i="35" s="1" a="1"/>
  <c r="E719" i="35" s="1"/>
  <c r="F719" i="35" s="1" a="1"/>
  <c r="F719" i="35" s="1"/>
  <c r="N718" i="35"/>
  <c r="Q718" i="35"/>
  <c r="P718" i="35"/>
  <c r="G695" i="34"/>
  <c r="M719" i="35" l="1"/>
  <c r="I719" i="35" s="1"/>
  <c r="M814" i="36"/>
  <c r="I814" i="36" s="1"/>
  <c r="H719" i="35"/>
  <c r="E720" i="35" s="1" a="1"/>
  <c r="E720" i="35" s="1"/>
  <c r="F720" i="35" s="1" a="1"/>
  <c r="F720" i="35" s="1"/>
  <c r="G719" i="35"/>
  <c r="O719" i="35" s="1"/>
  <c r="Q813" i="36"/>
  <c r="P813" i="36"/>
  <c r="N813" i="36"/>
  <c r="G814" i="36"/>
  <c r="O814" i="36" s="1"/>
  <c r="Q812" i="36"/>
  <c r="P812" i="36"/>
  <c r="N812" i="36"/>
  <c r="H695" i="34"/>
  <c r="F695" i="34"/>
  <c r="I695" i="34"/>
  <c r="T695" i="34"/>
  <c r="R696" i="34" s="1"/>
  <c r="S696" i="34" s="1"/>
  <c r="M720" i="35" l="1"/>
  <c r="I720" i="35" s="1"/>
  <c r="P814" i="36"/>
  <c r="Q814" i="36"/>
  <c r="N814" i="36"/>
  <c r="N719" i="35"/>
  <c r="P719" i="35"/>
  <c r="Q719" i="35"/>
  <c r="G720" i="35"/>
  <c r="O720" i="35" s="1"/>
  <c r="H814" i="36"/>
  <c r="E815" i="36" s="1" a="1"/>
  <c r="E815" i="36" s="1"/>
  <c r="F815" i="36" s="1" a="1"/>
  <c r="F815" i="36" s="1"/>
  <c r="G696" i="34"/>
  <c r="M815" i="36" l="1"/>
  <c r="I815" i="36" s="1"/>
  <c r="Q720" i="35"/>
  <c r="P720" i="35"/>
  <c r="N720" i="35"/>
  <c r="H720" i="35"/>
  <c r="E721" i="35" s="1" a="1"/>
  <c r="E721" i="35" s="1"/>
  <c r="F721" i="35" s="1" a="1"/>
  <c r="F721" i="35" s="1"/>
  <c r="I696" i="34"/>
  <c r="H696" i="34"/>
  <c r="F696" i="34"/>
  <c r="T696" i="34"/>
  <c r="R697" i="34" s="1"/>
  <c r="S697" i="34" s="1"/>
  <c r="M721" i="35" l="1"/>
  <c r="I721" i="35" s="1"/>
  <c r="H815" i="36"/>
  <c r="E816" i="36" s="1" a="1"/>
  <c r="E816" i="36" s="1"/>
  <c r="F816" i="36" s="1" a="1"/>
  <c r="F816" i="36" s="1"/>
  <c r="G697" i="34"/>
  <c r="M816" i="36" l="1"/>
  <c r="I816" i="36" s="1"/>
  <c r="G815" i="36"/>
  <c r="O815" i="36" s="1"/>
  <c r="G816" i="36"/>
  <c r="O816" i="36" s="1"/>
  <c r="I697" i="34"/>
  <c r="H697" i="34"/>
  <c r="F697" i="34"/>
  <c r="T697" i="34"/>
  <c r="R698" i="34" s="1"/>
  <c r="S698" i="34" s="1"/>
  <c r="H816" i="36" l="1"/>
  <c r="E817" i="36" s="1" a="1"/>
  <c r="E817" i="36" s="1"/>
  <c r="F817" i="36" s="1" a="1"/>
  <c r="F817" i="36" s="1"/>
  <c r="M817" i="36" s="1"/>
  <c r="H721" i="35"/>
  <c r="E722" i="35" s="1" a="1"/>
  <c r="E722" i="35" s="1"/>
  <c r="F722" i="35" s="1" a="1"/>
  <c r="F722" i="35" s="1"/>
  <c r="G721" i="35"/>
  <c r="O721" i="35" s="1"/>
  <c r="N816" i="36"/>
  <c r="Q816" i="36"/>
  <c r="P816" i="36"/>
  <c r="P815" i="36"/>
  <c r="Q815" i="36"/>
  <c r="N815" i="36"/>
  <c r="G698" i="34"/>
  <c r="G817" i="36" l="1"/>
  <c r="O817" i="36" s="1"/>
  <c r="H817" i="36"/>
  <c r="E818" i="36" s="1" a="1"/>
  <c r="E818" i="36" s="1"/>
  <c r="F818" i="36" s="1" a="1"/>
  <c r="F818" i="36" s="1"/>
  <c r="M818" i="36" s="1"/>
  <c r="H818" i="36" s="1"/>
  <c r="E819" i="36" s="1" a="1"/>
  <c r="E819" i="36" s="1"/>
  <c r="F819" i="36" s="1" a="1"/>
  <c r="F819" i="36" s="1"/>
  <c r="I817" i="36"/>
  <c r="M722" i="35"/>
  <c r="I722" i="35" s="1"/>
  <c r="N721" i="35"/>
  <c r="P721" i="35"/>
  <c r="Q721" i="35"/>
  <c r="Q817" i="36"/>
  <c r="N817" i="36"/>
  <c r="P817" i="36"/>
  <c r="I698" i="34"/>
  <c r="H698" i="34"/>
  <c r="F698" i="34"/>
  <c r="T698" i="34"/>
  <c r="R699" i="34" s="1"/>
  <c r="S699" i="34" s="1"/>
  <c r="H722" i="35" l="1"/>
  <c r="E723" i="35" s="1" a="1"/>
  <c r="E723" i="35" s="1"/>
  <c r="F723" i="35" s="1" a="1"/>
  <c r="F723" i="35" s="1"/>
  <c r="M819" i="36"/>
  <c r="I819" i="36" s="1"/>
  <c r="G818" i="36"/>
  <c r="O818" i="36" s="1"/>
  <c r="Q818" i="36" s="1"/>
  <c r="I818" i="36"/>
  <c r="G722" i="35"/>
  <c r="O722" i="35" s="1"/>
  <c r="G699" i="34"/>
  <c r="P818" i="36" l="1"/>
  <c r="N818" i="36"/>
  <c r="M723" i="35"/>
  <c r="I723" i="35" s="1"/>
  <c r="P722" i="35"/>
  <c r="N722" i="35"/>
  <c r="Q722" i="35"/>
  <c r="T699" i="34"/>
  <c r="R700" i="34" s="1"/>
  <c r="F699" i="34"/>
  <c r="H699" i="34"/>
  <c r="I699" i="34"/>
  <c r="H723" i="35" l="1"/>
  <c r="E724" i="35" s="1" a="1"/>
  <c r="E724" i="35" s="1"/>
  <c r="F724" i="35" s="1" a="1"/>
  <c r="F724" i="35" s="1"/>
  <c r="M724" i="35" s="1"/>
  <c r="I724" i="35" s="1"/>
  <c r="G723" i="35"/>
  <c r="O723" i="35" s="1"/>
  <c r="S700" i="34"/>
  <c r="G700" i="34" s="1"/>
  <c r="G819" i="36"/>
  <c r="O819" i="36" s="1"/>
  <c r="H819" i="36"/>
  <c r="E820" i="36" s="1" a="1"/>
  <c r="E820" i="36" s="1"/>
  <c r="F820" i="36" s="1" a="1"/>
  <c r="F820" i="36" s="1"/>
  <c r="T700" i="34"/>
  <c r="R701" i="34" s="1"/>
  <c r="N723" i="35" l="1"/>
  <c r="P723" i="35"/>
  <c r="Q723" i="35"/>
  <c r="I700" i="34"/>
  <c r="H700" i="34"/>
  <c r="F700" i="34"/>
  <c r="S701" i="34"/>
  <c r="G701" i="34" s="1"/>
  <c r="M820" i="36"/>
  <c r="I820" i="36" s="1"/>
  <c r="N819" i="36"/>
  <c r="P819" i="36"/>
  <c r="Q819" i="36"/>
  <c r="H724" i="35"/>
  <c r="E725" i="35" s="1" a="1"/>
  <c r="E725" i="35" s="1"/>
  <c r="F725" i="35" s="1" a="1"/>
  <c r="F725" i="35" s="1"/>
  <c r="T701" i="34"/>
  <c r="R702" i="34" s="1"/>
  <c r="F701" i="34" l="1"/>
  <c r="H701" i="34"/>
  <c r="I701" i="34"/>
  <c r="S702" i="34"/>
  <c r="G702" i="34" s="1"/>
  <c r="M725" i="35"/>
  <c r="I725" i="35" s="1"/>
  <c r="G724" i="35"/>
  <c r="O724" i="35" s="1"/>
  <c r="H820" i="36"/>
  <c r="E821" i="36" s="1" a="1"/>
  <c r="E821" i="36" s="1"/>
  <c r="F821" i="36" s="1" a="1"/>
  <c r="F821" i="36" s="1"/>
  <c r="T702" i="34"/>
  <c r="R703" i="34" s="1"/>
  <c r="H725" i="35" l="1"/>
  <c r="E726" i="35" s="1" a="1"/>
  <c r="E726" i="35" s="1"/>
  <c r="F726" i="35" s="1" a="1"/>
  <c r="F726" i="35" s="1"/>
  <c r="M726" i="35" s="1"/>
  <c r="I726" i="35" s="1"/>
  <c r="G725" i="35"/>
  <c r="O725" i="35" s="1"/>
  <c r="I702" i="34"/>
  <c r="F702" i="34"/>
  <c r="H702" i="34"/>
  <c r="S703" i="34"/>
  <c r="G703" i="34" s="1"/>
  <c r="M821" i="36"/>
  <c r="G821" i="36" s="1"/>
  <c r="O821" i="36" s="1"/>
  <c r="P725" i="35"/>
  <c r="Q725" i="35"/>
  <c r="N725" i="35"/>
  <c r="Q724" i="35"/>
  <c r="N724" i="35"/>
  <c r="P724" i="35"/>
  <c r="G820" i="36"/>
  <c r="O820" i="36" s="1"/>
  <c r="H726" i="35" l="1"/>
  <c r="E727" i="35" s="1" a="1"/>
  <c r="E727" i="35" s="1"/>
  <c r="F727" i="35" s="1" a="1"/>
  <c r="F727" i="35" s="1"/>
  <c r="M727" i="35" s="1"/>
  <c r="I727" i="35" s="1"/>
  <c r="G726" i="35"/>
  <c r="O726" i="35" s="1"/>
  <c r="H821" i="36"/>
  <c r="E822" i="36" s="1" a="1"/>
  <c r="E822" i="36" s="1"/>
  <c r="F822" i="36" s="1" a="1"/>
  <c r="F822" i="36" s="1"/>
  <c r="M822" i="36" s="1"/>
  <c r="I822" i="36" s="1"/>
  <c r="T703" i="34"/>
  <c r="R704" i="34" s="1"/>
  <c r="S704" i="34" s="1"/>
  <c r="T704" i="34" s="1"/>
  <c r="R705" i="34" s="1"/>
  <c r="S705" i="34" s="1"/>
  <c r="I703" i="34"/>
  <c r="H703" i="34"/>
  <c r="F703" i="34"/>
  <c r="I821" i="36"/>
  <c r="Q820" i="36"/>
  <c r="N820" i="36"/>
  <c r="P820" i="36"/>
  <c r="P726" i="35"/>
  <c r="Q726" i="35"/>
  <c r="N726" i="35"/>
  <c r="Q821" i="36"/>
  <c r="N821" i="36"/>
  <c r="P821" i="36"/>
  <c r="G704" i="34" l="1"/>
  <c r="G822" i="36"/>
  <c r="O822" i="36" s="1"/>
  <c r="G727" i="35"/>
  <c r="O727" i="35" s="1"/>
  <c r="H822" i="36"/>
  <c r="E823" i="36" s="1" a="1"/>
  <c r="E823" i="36" s="1"/>
  <c r="F823" i="36" s="1" a="1"/>
  <c r="F823" i="36" s="1"/>
  <c r="G705" i="34"/>
  <c r="M823" i="36" l="1"/>
  <c r="I823" i="36" s="1"/>
  <c r="H704" i="34"/>
  <c r="F704" i="34"/>
  <c r="I704" i="34"/>
  <c r="P727" i="35"/>
  <c r="N727" i="35"/>
  <c r="Q727" i="35"/>
  <c r="H823" i="36"/>
  <c r="E824" i="36" s="1" a="1"/>
  <c r="E824" i="36" s="1"/>
  <c r="F824" i="36" s="1" a="1"/>
  <c r="F824" i="36" s="1"/>
  <c r="P822" i="36"/>
  <c r="N822" i="36"/>
  <c r="Q822" i="36"/>
  <c r="H727" i="35"/>
  <c r="E728" i="35" s="1" a="1"/>
  <c r="E728" i="35" s="1"/>
  <c r="F728" i="35" s="1" a="1"/>
  <c r="F728" i="35" s="1"/>
  <c r="I705" i="34"/>
  <c r="H705" i="34"/>
  <c r="F705" i="34"/>
  <c r="T705" i="34"/>
  <c r="R706" i="34" s="1"/>
  <c r="S706" i="34" s="1"/>
  <c r="M728" i="35" l="1"/>
  <c r="I728" i="35" s="1"/>
  <c r="M824" i="36"/>
  <c r="I824" i="36" s="1"/>
  <c r="G823" i="36"/>
  <c r="O823" i="36" s="1"/>
  <c r="G706" i="34"/>
  <c r="G824" i="36" l="1"/>
  <c r="O824" i="36" s="1"/>
  <c r="H824" i="36"/>
  <c r="E825" i="36" s="1" a="1"/>
  <c r="E825" i="36" s="1"/>
  <c r="F825" i="36" s="1" a="1"/>
  <c r="F825" i="36" s="1"/>
  <c r="N823" i="36"/>
  <c r="Q823" i="36"/>
  <c r="P823" i="36"/>
  <c r="G728" i="35"/>
  <c r="O728" i="35" s="1"/>
  <c r="H728" i="35"/>
  <c r="E729" i="35" s="1" a="1"/>
  <c r="E729" i="35" s="1"/>
  <c r="F729" i="35" s="1" a="1"/>
  <c r="F729" i="35" s="1"/>
  <c r="P824" i="36"/>
  <c r="Q824" i="36"/>
  <c r="N824" i="36"/>
  <c r="F706" i="34"/>
  <c r="I706" i="34"/>
  <c r="H706" i="34"/>
  <c r="T706" i="34"/>
  <c r="R707" i="34" s="1"/>
  <c r="S707" i="34" s="1"/>
  <c r="M729" i="35" l="1"/>
  <c r="I729" i="35" s="1"/>
  <c r="M825" i="36"/>
  <c r="I825" i="36" s="1"/>
  <c r="G729" i="35"/>
  <c r="O729" i="35" s="1"/>
  <c r="H729" i="35"/>
  <c r="E730" i="35" s="1" a="1"/>
  <c r="E730" i="35" s="1"/>
  <c r="F730" i="35" s="1" a="1"/>
  <c r="F730" i="35" s="1"/>
  <c r="Q728" i="35"/>
  <c r="N728" i="35"/>
  <c r="P728" i="35"/>
  <c r="H825" i="36"/>
  <c r="E826" i="36" s="1" a="1"/>
  <c r="E826" i="36" s="1"/>
  <c r="F826" i="36" s="1" a="1"/>
  <c r="F826" i="36" s="1"/>
  <c r="G707" i="34"/>
  <c r="M826" i="36" l="1"/>
  <c r="I826" i="36" s="1"/>
  <c r="M730" i="35"/>
  <c r="I730" i="35" s="1"/>
  <c r="H826" i="36"/>
  <c r="E827" i="36" s="1" a="1"/>
  <c r="E827" i="36" s="1"/>
  <c r="F827" i="36" s="1" a="1"/>
  <c r="F827" i="36" s="1"/>
  <c r="G826" i="36"/>
  <c r="O826" i="36" s="1"/>
  <c r="Q729" i="35"/>
  <c r="P729" i="35"/>
  <c r="N729" i="35"/>
  <c r="G825" i="36"/>
  <c r="O825" i="36" s="1"/>
  <c r="I707" i="34"/>
  <c r="H707" i="34"/>
  <c r="F707" i="34"/>
  <c r="T707" i="34"/>
  <c r="R708" i="34" s="1"/>
  <c r="S708" i="34" s="1"/>
  <c r="M827" i="36" l="1"/>
  <c r="I827" i="36" s="1"/>
  <c r="P825" i="36"/>
  <c r="Q825" i="36"/>
  <c r="N825" i="36"/>
  <c r="H730" i="35"/>
  <c r="E731" i="35" s="1" a="1"/>
  <c r="E731" i="35" s="1"/>
  <c r="F731" i="35" s="1" a="1"/>
  <c r="F731" i="35" s="1"/>
  <c r="G730" i="35"/>
  <c r="O730" i="35" s="1"/>
  <c r="Q826" i="36"/>
  <c r="P826" i="36"/>
  <c r="N826" i="36"/>
  <c r="H827" i="36"/>
  <c r="E828" i="36" s="1" a="1"/>
  <c r="E828" i="36" s="1"/>
  <c r="F828" i="36" s="1" a="1"/>
  <c r="F828" i="36" s="1"/>
  <c r="G708" i="34"/>
  <c r="M828" i="36" l="1"/>
  <c r="I828" i="36" s="1"/>
  <c r="M731" i="35"/>
  <c r="I731" i="35" s="1"/>
  <c r="G827" i="36"/>
  <c r="O827" i="36" s="1"/>
  <c r="H828" i="36"/>
  <c r="E829" i="36" s="1" a="1"/>
  <c r="E829" i="36" s="1"/>
  <c r="F829" i="36" s="1" a="1"/>
  <c r="F829" i="36" s="1"/>
  <c r="P730" i="35"/>
  <c r="Q730" i="35"/>
  <c r="N730" i="35"/>
  <c r="H708" i="34"/>
  <c r="F708" i="34"/>
  <c r="I708" i="34"/>
  <c r="T708" i="34"/>
  <c r="R709" i="34" s="1"/>
  <c r="S709" i="34" s="1"/>
  <c r="M829" i="36" l="1"/>
  <c r="I829" i="36"/>
  <c r="G731" i="35"/>
  <c r="O731" i="35" s="1"/>
  <c r="G829" i="36"/>
  <c r="O829" i="36" s="1"/>
  <c r="Q827" i="36"/>
  <c r="P827" i="36"/>
  <c r="N827" i="36"/>
  <c r="G828" i="36"/>
  <c r="O828" i="36" s="1"/>
  <c r="G709" i="34"/>
  <c r="N828" i="36" l="1"/>
  <c r="Q828" i="36"/>
  <c r="P828" i="36"/>
  <c r="H829" i="36"/>
  <c r="E830" i="36" s="1" a="1"/>
  <c r="E830" i="36" s="1"/>
  <c r="F830" i="36" s="1" a="1"/>
  <c r="F830" i="36" s="1"/>
  <c r="P829" i="36"/>
  <c r="Q829" i="36"/>
  <c r="N829" i="36"/>
  <c r="H731" i="35"/>
  <c r="E732" i="35" s="1" a="1"/>
  <c r="E732" i="35" s="1"/>
  <c r="F732" i="35" s="1" a="1"/>
  <c r="F732" i="35" s="1"/>
  <c r="P731" i="35"/>
  <c r="N731" i="35"/>
  <c r="Q731" i="35"/>
  <c r="I709" i="34"/>
  <c r="F709" i="34"/>
  <c r="H709" i="34"/>
  <c r="T709" i="34"/>
  <c r="R710" i="34" s="1"/>
  <c r="S710" i="34" s="1"/>
  <c r="M830" i="36" l="1"/>
  <c r="I830" i="36" s="1"/>
  <c r="M732" i="35"/>
  <c r="I732" i="35" s="1"/>
  <c r="G710" i="34"/>
  <c r="H830" i="36" l="1"/>
  <c r="E831" i="36" s="1" a="1"/>
  <c r="E831" i="36" s="1"/>
  <c r="F831" i="36" s="1" a="1"/>
  <c r="F831" i="36" s="1"/>
  <c r="G830" i="36"/>
  <c r="O830" i="36" s="1"/>
  <c r="H732" i="35"/>
  <c r="E733" i="35" s="1" a="1"/>
  <c r="E733" i="35" s="1"/>
  <c r="F733" i="35" s="1" a="1"/>
  <c r="F733" i="35" s="1"/>
  <c r="G732" i="35"/>
  <c r="O732" i="35" s="1"/>
  <c r="N732" i="35" s="1"/>
  <c r="Q830" i="36"/>
  <c r="N830" i="36"/>
  <c r="P830" i="36"/>
  <c r="T710" i="34"/>
  <c r="R711" i="34" s="1"/>
  <c r="I710" i="34"/>
  <c r="H710" i="34"/>
  <c r="F710" i="34"/>
  <c r="Q732" i="35" l="1"/>
  <c r="P732" i="35"/>
  <c r="M831" i="36"/>
  <c r="G831" i="36" s="1"/>
  <c r="O831" i="36" s="1"/>
  <c r="S711" i="34"/>
  <c r="G711" i="34" s="1"/>
  <c r="M733" i="35"/>
  <c r="I733" i="35" s="1"/>
  <c r="T711" i="34" l="1"/>
  <c r="R712" i="34" s="1"/>
  <c r="S712" i="34" s="1"/>
  <c r="G733" i="35"/>
  <c r="O733" i="35" s="1"/>
  <c r="P831" i="36"/>
  <c r="N831" i="36"/>
  <c r="Q831" i="36"/>
  <c r="I831" i="36"/>
  <c r="H831" i="36"/>
  <c r="E832" i="36" s="1" a="1"/>
  <c r="E832" i="36" s="1"/>
  <c r="F832" i="36" s="1" a="1"/>
  <c r="F832" i="36" s="1"/>
  <c r="F711" i="34"/>
  <c r="I711" i="34"/>
  <c r="H711" i="34"/>
  <c r="H733" i="35"/>
  <c r="E734" i="35" s="1" a="1"/>
  <c r="E734" i="35" s="1"/>
  <c r="F734" i="35" s="1" a="1"/>
  <c r="F734" i="35" s="1"/>
  <c r="P733" i="35"/>
  <c r="Q733" i="35"/>
  <c r="N733" i="35"/>
  <c r="G712" i="34"/>
  <c r="M832" i="36" l="1"/>
  <c r="I832" i="36" s="1"/>
  <c r="G832" i="36"/>
  <c r="O832" i="36" s="1"/>
  <c r="H832" i="36"/>
  <c r="E833" i="36" s="1" a="1"/>
  <c r="E833" i="36" s="1"/>
  <c r="F833" i="36" s="1" a="1"/>
  <c r="F833" i="36" s="1"/>
  <c r="M833" i="36" s="1"/>
  <c r="I833" i="36" s="1"/>
  <c r="M734" i="35"/>
  <c r="I734" i="35" s="1"/>
  <c r="I712" i="34"/>
  <c r="F712" i="34"/>
  <c r="H712" i="34"/>
  <c r="T712" i="34"/>
  <c r="R713" i="34" s="1"/>
  <c r="S713" i="34" s="1"/>
  <c r="H833" i="36" l="1"/>
  <c r="E834" i="36" s="1" a="1"/>
  <c r="E834" i="36" s="1"/>
  <c r="F834" i="36" s="1" a="1"/>
  <c r="F834" i="36" s="1"/>
  <c r="M834" i="36" s="1"/>
  <c r="I834" i="36" s="1"/>
  <c r="Q832" i="36"/>
  <c r="N832" i="36"/>
  <c r="P832" i="36"/>
  <c r="G833" i="36"/>
  <c r="O833" i="36" s="1"/>
  <c r="G713" i="34"/>
  <c r="G834" i="36" l="1"/>
  <c r="O834" i="36" s="1"/>
  <c r="H834" i="36"/>
  <c r="E835" i="36" s="1" a="1"/>
  <c r="E835" i="36" s="1"/>
  <c r="F835" i="36" s="1" a="1"/>
  <c r="F835" i="36" s="1"/>
  <c r="M835" i="36" s="1"/>
  <c r="I835" i="36" s="1"/>
  <c r="H734" i="35"/>
  <c r="E735" i="35" s="1" a="1"/>
  <c r="E735" i="35" s="1"/>
  <c r="F735" i="35" s="1" a="1"/>
  <c r="F735" i="35" s="1"/>
  <c r="N833" i="36"/>
  <c r="P833" i="36"/>
  <c r="Q833" i="36"/>
  <c r="G734" i="35"/>
  <c r="O734" i="35" s="1"/>
  <c r="N834" i="36"/>
  <c r="Q834" i="36"/>
  <c r="P834" i="36"/>
  <c r="I713" i="34"/>
  <c r="H713" i="34"/>
  <c r="F713" i="34"/>
  <c r="T713" i="34"/>
  <c r="R714" i="34" s="1"/>
  <c r="S714" i="34" s="1"/>
  <c r="H835" i="36" l="1"/>
  <c r="E836" i="36" s="1" a="1"/>
  <c r="E836" i="36" s="1"/>
  <c r="F836" i="36" s="1" a="1"/>
  <c r="F836" i="36" s="1"/>
  <c r="M836" i="36" s="1"/>
  <c r="I836" i="36" s="1"/>
  <c r="M735" i="35"/>
  <c r="I735" i="35" s="1"/>
  <c r="G835" i="36"/>
  <c r="O835" i="36" s="1"/>
  <c r="N734" i="35"/>
  <c r="P734" i="35"/>
  <c r="Q734" i="35"/>
  <c r="G735" i="35"/>
  <c r="O735" i="35" s="1"/>
  <c r="G714" i="34"/>
  <c r="G836" i="36" l="1"/>
  <c r="O836" i="36" s="1"/>
  <c r="Q735" i="35"/>
  <c r="N735" i="35"/>
  <c r="P735" i="35"/>
  <c r="N836" i="36"/>
  <c r="Q836" i="36"/>
  <c r="P836" i="36"/>
  <c r="H735" i="35"/>
  <c r="E736" i="35" s="1" a="1"/>
  <c r="E736" i="35" s="1"/>
  <c r="F736" i="35" s="1" a="1"/>
  <c r="F736" i="35" s="1"/>
  <c r="H836" i="36"/>
  <c r="E837" i="36" s="1" a="1"/>
  <c r="E837" i="36" s="1"/>
  <c r="F837" i="36" s="1" a="1"/>
  <c r="F837" i="36" s="1"/>
  <c r="P835" i="36"/>
  <c r="Q835" i="36"/>
  <c r="N835" i="36"/>
  <c r="F714" i="34"/>
  <c r="I714" i="34"/>
  <c r="H714" i="34"/>
  <c r="T714" i="34"/>
  <c r="R715" i="34" s="1"/>
  <c r="S715" i="34" s="1"/>
  <c r="M837" i="36" l="1"/>
  <c r="I837" i="36" s="1"/>
  <c r="M736" i="35"/>
  <c r="I736" i="35" s="1"/>
  <c r="G715" i="34"/>
  <c r="H837" i="36" l="1"/>
  <c r="E838" i="36" s="1" a="1"/>
  <c r="E838" i="36" s="1"/>
  <c r="F838" i="36" s="1" a="1"/>
  <c r="F838" i="36" s="1"/>
  <c r="T715" i="34"/>
  <c r="R716" i="34" s="1"/>
  <c r="I715" i="34"/>
  <c r="H715" i="34"/>
  <c r="F715" i="34"/>
  <c r="S716" i="34" l="1"/>
  <c r="G716" i="34" s="1"/>
  <c r="M838" i="36"/>
  <c r="H838" i="36" s="1"/>
  <c r="E839" i="36" s="1" a="1"/>
  <c r="E839" i="36" s="1"/>
  <c r="F839" i="36" s="1" a="1"/>
  <c r="F839" i="36" s="1"/>
  <c r="H736" i="35"/>
  <c r="E737" i="35" s="1" a="1"/>
  <c r="E737" i="35" s="1"/>
  <c r="F737" i="35" s="1" a="1"/>
  <c r="F737" i="35" s="1"/>
  <c r="G837" i="36"/>
  <c r="O837" i="36" s="1"/>
  <c r="G736" i="35"/>
  <c r="O736" i="35" s="1"/>
  <c r="T716" i="34"/>
  <c r="R717" i="34" s="1"/>
  <c r="S717" i="34" s="1"/>
  <c r="M839" i="36" l="1"/>
  <c r="I839" i="36" s="1"/>
  <c r="I716" i="34"/>
  <c r="F716" i="34"/>
  <c r="H716" i="34"/>
  <c r="I838" i="36"/>
  <c r="M737" i="35"/>
  <c r="I737" i="35" s="1"/>
  <c r="G838" i="36"/>
  <c r="O838" i="36" s="1"/>
  <c r="P838" i="36" s="1"/>
  <c r="P736" i="35"/>
  <c r="Q736" i="35"/>
  <c r="N736" i="35"/>
  <c r="Q837" i="36"/>
  <c r="N837" i="36"/>
  <c r="P837" i="36"/>
  <c r="G717" i="34"/>
  <c r="N838" i="36" l="1"/>
  <c r="G737" i="35"/>
  <c r="O737" i="35" s="1"/>
  <c r="H737" i="35"/>
  <c r="E738" i="35" s="1" a="1"/>
  <c r="E738" i="35" s="1"/>
  <c r="F738" i="35" s="1" a="1"/>
  <c r="F738" i="35" s="1"/>
  <c r="M738" i="35" s="1"/>
  <c r="I738" i="35" s="1"/>
  <c r="Q838" i="36"/>
  <c r="G839" i="36"/>
  <c r="O839" i="36" s="1"/>
  <c r="H839" i="36"/>
  <c r="E840" i="36" s="1" a="1"/>
  <c r="E840" i="36" s="1"/>
  <c r="F840" i="36" s="1" a="1"/>
  <c r="F840" i="36" s="1"/>
  <c r="N737" i="35"/>
  <c r="Q737" i="35"/>
  <c r="P737" i="35"/>
  <c r="H717" i="34"/>
  <c r="F717" i="34"/>
  <c r="I717" i="34"/>
  <c r="T717" i="34"/>
  <c r="R718" i="34" s="1"/>
  <c r="S718" i="34" s="1"/>
  <c r="G738" i="35" l="1"/>
  <c r="O738" i="35" s="1"/>
  <c r="H738" i="35"/>
  <c r="E739" i="35" s="1" a="1"/>
  <c r="E739" i="35" s="1"/>
  <c r="F739" i="35" s="1" a="1"/>
  <c r="F739" i="35" s="1"/>
  <c r="M840" i="36"/>
  <c r="I840" i="36" s="1"/>
  <c r="Q839" i="36"/>
  <c r="P839" i="36"/>
  <c r="N839" i="36"/>
  <c r="Q738" i="35"/>
  <c r="N738" i="35"/>
  <c r="P738" i="35"/>
  <c r="G718" i="34"/>
  <c r="H840" i="36" l="1"/>
  <c r="E841" i="36" s="1" a="1"/>
  <c r="E841" i="36" s="1"/>
  <c r="F841" i="36" s="1" a="1"/>
  <c r="F841" i="36" s="1"/>
  <c r="M841" i="36" s="1"/>
  <c r="I841" i="36" s="1"/>
  <c r="M739" i="35"/>
  <c r="I739" i="35" s="1"/>
  <c r="G840" i="36"/>
  <c r="O840" i="36" s="1"/>
  <c r="T718" i="34"/>
  <c r="R719" i="34" s="1"/>
  <c r="F718" i="34"/>
  <c r="I718" i="34"/>
  <c r="H718" i="34"/>
  <c r="H841" i="36" l="1"/>
  <c r="E842" i="36" s="1" a="1"/>
  <c r="E842" i="36" s="1"/>
  <c r="F842" i="36" s="1" a="1"/>
  <c r="F842" i="36" s="1"/>
  <c r="M842" i="36" s="1"/>
  <c r="G842" i="36" s="1"/>
  <c r="O842" i="36" s="1"/>
  <c r="G841" i="36"/>
  <c r="O841" i="36" s="1"/>
  <c r="G739" i="35"/>
  <c r="O739" i="35" s="1"/>
  <c r="H739" i="35"/>
  <c r="E740" i="35" s="1" a="1"/>
  <c r="E740" i="35" s="1"/>
  <c r="F740" i="35" s="1" a="1"/>
  <c r="F740" i="35" s="1"/>
  <c r="S719" i="34"/>
  <c r="G719" i="34" s="1"/>
  <c r="Q840" i="36"/>
  <c r="N840" i="36"/>
  <c r="P840" i="36"/>
  <c r="Q841" i="36"/>
  <c r="P841" i="36"/>
  <c r="N841" i="36"/>
  <c r="T719" i="34"/>
  <c r="R720" i="34" s="1"/>
  <c r="S720" i="34" s="1"/>
  <c r="H842" i="36" l="1"/>
  <c r="E843" i="36" s="1" a="1"/>
  <c r="E843" i="36" s="1"/>
  <c r="F843" i="36" s="1" a="1"/>
  <c r="F843" i="36" s="1"/>
  <c r="M843" i="36" s="1"/>
  <c r="H843" i="36" s="1"/>
  <c r="E844" i="36" s="1" a="1"/>
  <c r="E844" i="36" s="1"/>
  <c r="F844" i="36" s="1" a="1"/>
  <c r="F844" i="36" s="1"/>
  <c r="N739" i="35"/>
  <c r="P739" i="35"/>
  <c r="Q739" i="35"/>
  <c r="M740" i="35"/>
  <c r="G740" i="35" s="1"/>
  <c r="O740" i="35" s="1"/>
  <c r="I719" i="34"/>
  <c r="H719" i="34"/>
  <c r="F719" i="34"/>
  <c r="I842" i="36"/>
  <c r="N842" i="36"/>
  <c r="Q842" i="36"/>
  <c r="P842" i="36"/>
  <c r="G720" i="34"/>
  <c r="Q740" i="35" l="1"/>
  <c r="P740" i="35"/>
  <c r="N740" i="35"/>
  <c r="I843" i="36"/>
  <c r="H740" i="35"/>
  <c r="E741" i="35" s="1" a="1"/>
  <c r="E741" i="35" s="1"/>
  <c r="F741" i="35" s="1" a="1"/>
  <c r="F741" i="35" s="1"/>
  <c r="I740" i="35"/>
  <c r="M844" i="36"/>
  <c r="I844" i="36" s="1"/>
  <c r="G843" i="36"/>
  <c r="O843" i="36" s="1"/>
  <c r="Q843" i="36" s="1"/>
  <c r="H720" i="34"/>
  <c r="F720" i="34"/>
  <c r="I720" i="34"/>
  <c r="T720" i="34"/>
  <c r="R721" i="34" s="1"/>
  <c r="S721" i="34" s="1"/>
  <c r="N843" i="36" l="1"/>
  <c r="G844" i="36"/>
  <c r="O844" i="36" s="1"/>
  <c r="N844" i="36" s="1"/>
  <c r="M741" i="35"/>
  <c r="G741" i="35" s="1"/>
  <c r="O741" i="35" s="1"/>
  <c r="P843" i="36"/>
  <c r="H844" i="36"/>
  <c r="E845" i="36" s="1" a="1"/>
  <c r="E845" i="36" s="1"/>
  <c r="F845" i="36" s="1" a="1"/>
  <c r="F845" i="36" s="1"/>
  <c r="G721" i="34"/>
  <c r="P844" i="36" l="1"/>
  <c r="Q844" i="36"/>
  <c r="I741" i="35"/>
  <c r="P741" i="35"/>
  <c r="N741" i="35"/>
  <c r="Q741" i="35"/>
  <c r="H741" i="35"/>
  <c r="E742" i="35" s="1" a="1"/>
  <c r="E742" i="35" s="1"/>
  <c r="F742" i="35" s="1" a="1"/>
  <c r="F742" i="35" s="1"/>
  <c r="M845" i="36"/>
  <c r="I845" i="36" s="1"/>
  <c r="F721" i="34"/>
  <c r="I721" i="34"/>
  <c r="H721" i="34"/>
  <c r="T721" i="34"/>
  <c r="R722" i="34" s="1"/>
  <c r="S722" i="34" s="1"/>
  <c r="M742" i="35" l="1"/>
  <c r="I742" i="35" s="1"/>
  <c r="H742" i="35"/>
  <c r="E743" i="35" s="1" a="1"/>
  <c r="E743" i="35" s="1"/>
  <c r="F743" i="35" s="1" a="1"/>
  <c r="F743" i="35" s="1"/>
  <c r="G845" i="36"/>
  <c r="O845" i="36" s="1"/>
  <c r="G722" i="34"/>
  <c r="M743" i="35" l="1"/>
  <c r="G743" i="35" s="1"/>
  <c r="O743" i="35" s="1"/>
  <c r="G742" i="35"/>
  <c r="O742" i="35" s="1"/>
  <c r="N845" i="36"/>
  <c r="Q845" i="36"/>
  <c r="P845" i="36"/>
  <c r="H845" i="36"/>
  <c r="E846" i="36" s="1" a="1"/>
  <c r="E846" i="36" s="1"/>
  <c r="F846" i="36" s="1" a="1"/>
  <c r="F846" i="36" s="1"/>
  <c r="T722" i="34"/>
  <c r="R723" i="34" s="1"/>
  <c r="I722" i="34"/>
  <c r="H722" i="34"/>
  <c r="F722" i="34"/>
  <c r="I743" i="35" l="1"/>
  <c r="N742" i="35"/>
  <c r="Q742" i="35"/>
  <c r="P742" i="35"/>
  <c r="H743" i="35"/>
  <c r="E744" i="35" s="1" a="1"/>
  <c r="E744" i="35" s="1"/>
  <c r="F744" i="35" s="1" a="1"/>
  <c r="F744" i="35" s="1"/>
  <c r="P743" i="35"/>
  <c r="N743" i="35"/>
  <c r="Q743" i="35"/>
  <c r="S723" i="34"/>
  <c r="G723" i="34" s="1"/>
  <c r="M846" i="36"/>
  <c r="I846" i="36" s="1"/>
  <c r="T723" i="34" l="1"/>
  <c r="R724" i="34" s="1"/>
  <c r="S724" i="34" s="1"/>
  <c r="M744" i="35"/>
  <c r="G744" i="35" s="1"/>
  <c r="O744" i="35" s="1"/>
  <c r="F723" i="34"/>
  <c r="I723" i="34"/>
  <c r="H723" i="34"/>
  <c r="G724" i="34"/>
  <c r="H744" i="35" l="1"/>
  <c r="E745" i="35" s="1" a="1"/>
  <c r="E745" i="35" s="1"/>
  <c r="F745" i="35" s="1" a="1"/>
  <c r="F745" i="35" s="1"/>
  <c r="M745" i="35" s="1"/>
  <c r="G745" i="35" s="1"/>
  <c r="O745" i="35" s="1"/>
  <c r="I744" i="35"/>
  <c r="P744" i="35"/>
  <c r="N744" i="35"/>
  <c r="Q744" i="35"/>
  <c r="H846" i="36"/>
  <c r="E847" i="36" s="1" a="1"/>
  <c r="E847" i="36" s="1"/>
  <c r="F847" i="36" s="1" a="1"/>
  <c r="F847" i="36" s="1"/>
  <c r="G846" i="36"/>
  <c r="O846" i="36" s="1"/>
  <c r="H724" i="34"/>
  <c r="F724" i="34"/>
  <c r="I724" i="34"/>
  <c r="T724" i="34"/>
  <c r="R725" i="34" s="1"/>
  <c r="S725" i="34" s="1"/>
  <c r="I745" i="35" l="1"/>
  <c r="H745" i="35"/>
  <c r="E746" i="35" s="1" a="1"/>
  <c r="E746" i="35" s="1"/>
  <c r="F746" i="35" s="1" a="1"/>
  <c r="F746" i="35" s="1"/>
  <c r="M746" i="35" s="1"/>
  <c r="I746" i="35" s="1"/>
  <c r="N745" i="35"/>
  <c r="P745" i="35"/>
  <c r="Q745" i="35"/>
  <c r="M847" i="36"/>
  <c r="I847" i="36" s="1"/>
  <c r="P846" i="36"/>
  <c r="Q846" i="36"/>
  <c r="N846" i="36"/>
  <c r="G725" i="34"/>
  <c r="H746" i="35" l="1"/>
  <c r="E747" i="35" s="1" a="1"/>
  <c r="E747" i="35" s="1"/>
  <c r="F747" i="35" s="1" a="1"/>
  <c r="F747" i="35" s="1"/>
  <c r="G746" i="35"/>
  <c r="O746" i="35" s="1"/>
  <c r="H847" i="36"/>
  <c r="E848" i="36" s="1" a="1"/>
  <c r="E848" i="36" s="1"/>
  <c r="F848" i="36" s="1" a="1"/>
  <c r="F848" i="36" s="1"/>
  <c r="G847" i="36"/>
  <c r="O847" i="36" s="1"/>
  <c r="T725" i="34"/>
  <c r="R726" i="34" s="1"/>
  <c r="I725" i="34"/>
  <c r="H725" i="34"/>
  <c r="F725" i="34"/>
  <c r="P746" i="35" l="1"/>
  <c r="N746" i="35"/>
  <c r="Q746" i="35"/>
  <c r="M747" i="35"/>
  <c r="H747" i="35" s="1"/>
  <c r="E748" i="35" s="1" a="1"/>
  <c r="E748" i="35" s="1"/>
  <c r="F748" i="35" s="1" a="1"/>
  <c r="F748" i="35" s="1"/>
  <c r="S726" i="34"/>
  <c r="G726" i="34" s="1"/>
  <c r="M848" i="36"/>
  <c r="H848" i="36" s="1"/>
  <c r="E849" i="36" s="1" a="1"/>
  <c r="E849" i="36" s="1"/>
  <c r="F849" i="36" s="1" a="1"/>
  <c r="F849" i="36" s="1"/>
  <c r="Q847" i="36"/>
  <c r="N847" i="36"/>
  <c r="P847" i="36"/>
  <c r="T726" i="34"/>
  <c r="R727" i="34" s="1"/>
  <c r="S727" i="34" s="1"/>
  <c r="G747" i="35" l="1"/>
  <c r="O747" i="35" s="1"/>
  <c r="I747" i="35"/>
  <c r="M748" i="35"/>
  <c r="I748" i="35" s="1"/>
  <c r="Q747" i="35"/>
  <c r="P747" i="35"/>
  <c r="N747" i="35"/>
  <c r="M849" i="36"/>
  <c r="I849" i="36" s="1"/>
  <c r="H726" i="34"/>
  <c r="I726" i="34"/>
  <c r="F726" i="34"/>
  <c r="I848" i="36"/>
  <c r="G848" i="36"/>
  <c r="O848" i="36" s="1"/>
  <c r="G748" i="35"/>
  <c r="O748" i="35" s="1"/>
  <c r="G727" i="34"/>
  <c r="G849" i="36" l="1"/>
  <c r="O849" i="36" s="1"/>
  <c r="H849" i="36"/>
  <c r="E850" i="36" s="1" a="1"/>
  <c r="E850" i="36" s="1"/>
  <c r="F850" i="36" s="1" a="1"/>
  <c r="F850" i="36" s="1"/>
  <c r="M850" i="36" s="1"/>
  <c r="I850" i="36" s="1"/>
  <c r="H748" i="35"/>
  <c r="E749" i="35" s="1" a="1"/>
  <c r="E749" i="35" s="1"/>
  <c r="F749" i="35" s="1" a="1"/>
  <c r="F749" i="35" s="1"/>
  <c r="Q848" i="36"/>
  <c r="N848" i="36"/>
  <c r="P848" i="36"/>
  <c r="Q748" i="35"/>
  <c r="P748" i="35"/>
  <c r="N748" i="35"/>
  <c r="P849" i="36"/>
  <c r="Q849" i="36"/>
  <c r="N849" i="36"/>
  <c r="F727" i="34"/>
  <c r="H727" i="34"/>
  <c r="I727" i="34"/>
  <c r="T727" i="34"/>
  <c r="R728" i="34" s="1"/>
  <c r="S728" i="34" s="1"/>
  <c r="M749" i="35" l="1"/>
  <c r="I749" i="35" s="1"/>
  <c r="G728" i="34"/>
  <c r="G749" i="35" l="1"/>
  <c r="O749" i="35" s="1"/>
  <c r="G850" i="36"/>
  <c r="O850" i="36" s="1"/>
  <c r="H850" i="36"/>
  <c r="E851" i="36" s="1" a="1"/>
  <c r="E851" i="36" s="1"/>
  <c r="F851" i="36" s="1" a="1"/>
  <c r="F851" i="36" s="1"/>
  <c r="I728" i="34"/>
  <c r="F728" i="34"/>
  <c r="H728" i="34"/>
  <c r="T728" i="34"/>
  <c r="R729" i="34" s="1"/>
  <c r="S729" i="34" s="1"/>
  <c r="M851" i="36" l="1"/>
  <c r="I851" i="36" s="1"/>
  <c r="G851" i="36"/>
  <c r="O851" i="36" s="1"/>
  <c r="P749" i="35"/>
  <c r="N749" i="35"/>
  <c r="Q749" i="35"/>
  <c r="N850" i="36"/>
  <c r="Q850" i="36"/>
  <c r="P850" i="36"/>
  <c r="H749" i="35"/>
  <c r="E750" i="35" s="1" a="1"/>
  <c r="E750" i="35" s="1"/>
  <c r="F750" i="35" s="1" a="1"/>
  <c r="F750" i="35" s="1"/>
  <c r="G729" i="34"/>
  <c r="H851" i="36" l="1"/>
  <c r="E852" i="36" s="1" a="1"/>
  <c r="E852" i="36" s="1"/>
  <c r="F852" i="36" s="1" a="1"/>
  <c r="F852" i="36" s="1"/>
  <c r="M750" i="35"/>
  <c r="I750" i="35" s="1"/>
  <c r="Q851" i="36"/>
  <c r="N851" i="36"/>
  <c r="P851" i="36"/>
  <c r="T729" i="34"/>
  <c r="R730" i="34" s="1"/>
  <c r="S730" i="34" s="1"/>
  <c r="I729" i="34"/>
  <c r="H729" i="34"/>
  <c r="F729" i="34"/>
  <c r="M852" i="36" l="1"/>
  <c r="I852" i="36" s="1"/>
  <c r="H750" i="35"/>
  <c r="E751" i="35" s="1" a="1"/>
  <c r="E751" i="35" s="1"/>
  <c r="F751" i="35" s="1" a="1"/>
  <c r="F751" i="35" s="1"/>
  <c r="M751" i="35" s="1"/>
  <c r="I751" i="35" s="1"/>
  <c r="G750" i="35"/>
  <c r="O750" i="35" s="1"/>
  <c r="H852" i="36"/>
  <c r="E853" i="36" s="1" a="1"/>
  <c r="E853" i="36" s="1"/>
  <c r="F853" i="36" s="1" a="1"/>
  <c r="F853" i="36" s="1"/>
  <c r="P750" i="35"/>
  <c r="Q750" i="35"/>
  <c r="N750" i="35"/>
  <c r="G730" i="34"/>
  <c r="F730" i="34" s="1"/>
  <c r="T730" i="34"/>
  <c r="R731" i="34" s="1"/>
  <c r="G852" i="36" l="1"/>
  <c r="O852" i="36" s="1"/>
  <c r="G751" i="35"/>
  <c r="O751" i="35" s="1"/>
  <c r="M853" i="36"/>
  <c r="I853" i="36" s="1"/>
  <c r="S731" i="34"/>
  <c r="G731" i="34" s="1"/>
  <c r="P751" i="35"/>
  <c r="Q751" i="35"/>
  <c r="N751" i="35"/>
  <c r="H751" i="35"/>
  <c r="E752" i="35" s="1" a="1"/>
  <c r="E752" i="35" s="1"/>
  <c r="F752" i="35" s="1" a="1"/>
  <c r="F752" i="35" s="1"/>
  <c r="H730" i="34"/>
  <c r="I730" i="34"/>
  <c r="T731" i="34" l="1"/>
  <c r="R732" i="34" s="1"/>
  <c r="G853" i="36"/>
  <c r="O853" i="36" s="1"/>
  <c r="N852" i="36"/>
  <c r="Q852" i="36"/>
  <c r="P852" i="36"/>
  <c r="H731" i="34"/>
  <c r="F731" i="34"/>
  <c r="I731" i="34"/>
  <c r="M752" i="35"/>
  <c r="I752" i="35" s="1"/>
  <c r="S732" i="34"/>
  <c r="G732" i="34" s="1"/>
  <c r="P853" i="36"/>
  <c r="N853" i="36"/>
  <c r="Q853" i="36"/>
  <c r="H853" i="36"/>
  <c r="E854" i="36" s="1" a="1"/>
  <c r="E854" i="36" s="1"/>
  <c r="F854" i="36" s="1" a="1"/>
  <c r="F854" i="36" s="1"/>
  <c r="T732" i="34" l="1"/>
  <c r="R733" i="34" s="1"/>
  <c r="S733" i="34" s="1"/>
  <c r="I732" i="34"/>
  <c r="H732" i="34"/>
  <c r="F732" i="34"/>
  <c r="M854" i="36"/>
  <c r="I854" i="36" s="1"/>
  <c r="G752" i="35"/>
  <c r="O752" i="35" s="1"/>
  <c r="H752" i="35"/>
  <c r="E753" i="35" s="1" a="1"/>
  <c r="E753" i="35" s="1"/>
  <c r="F753" i="35" s="1" a="1"/>
  <c r="F753" i="35" s="1"/>
  <c r="G733" i="34"/>
  <c r="H854" i="36" l="1"/>
  <c r="E855" i="36" s="1" a="1"/>
  <c r="E855" i="36" s="1"/>
  <c r="F855" i="36" s="1" a="1"/>
  <c r="F855" i="36" s="1"/>
  <c r="M753" i="35"/>
  <c r="I753" i="35" s="1"/>
  <c r="G854" i="36"/>
  <c r="O854" i="36" s="1"/>
  <c r="Q752" i="35"/>
  <c r="P752" i="35"/>
  <c r="N752" i="35"/>
  <c r="I733" i="34"/>
  <c r="F733" i="34"/>
  <c r="H733" i="34"/>
  <c r="T733" i="34"/>
  <c r="R734" i="34" s="1"/>
  <c r="S734" i="34" s="1"/>
  <c r="H753" i="35" l="1"/>
  <c r="E754" i="35" s="1" a="1"/>
  <c r="E754" i="35" s="1"/>
  <c r="F754" i="35" s="1" a="1"/>
  <c r="F754" i="35" s="1"/>
  <c r="M754" i="35" s="1"/>
  <c r="I754" i="35" s="1"/>
  <c r="M855" i="36"/>
  <c r="G855" i="36" s="1"/>
  <c r="O855" i="36" s="1"/>
  <c r="Q854" i="36"/>
  <c r="N854" i="36"/>
  <c r="P854" i="36"/>
  <c r="G753" i="35"/>
  <c r="O753" i="35" s="1"/>
  <c r="G734" i="34"/>
  <c r="Q855" i="36" l="1"/>
  <c r="N855" i="36"/>
  <c r="P855" i="36"/>
  <c r="H855" i="36"/>
  <c r="E856" i="36" s="1" a="1"/>
  <c r="E856" i="36" s="1"/>
  <c r="F856" i="36" s="1" a="1"/>
  <c r="F856" i="36" s="1"/>
  <c r="I855" i="36"/>
  <c r="Q753" i="35"/>
  <c r="N753" i="35"/>
  <c r="P753" i="35"/>
  <c r="F734" i="34"/>
  <c r="I734" i="34"/>
  <c r="H734" i="34"/>
  <c r="T734" i="34"/>
  <c r="R735" i="34" s="1"/>
  <c r="S735" i="34" s="1"/>
  <c r="M856" i="36" l="1"/>
  <c r="I856" i="36" s="1"/>
  <c r="G754" i="35"/>
  <c r="O754" i="35" s="1"/>
  <c r="H754" i="35"/>
  <c r="E755" i="35" s="1" a="1"/>
  <c r="E755" i="35" s="1"/>
  <c r="F755" i="35" s="1" a="1"/>
  <c r="F755" i="35" s="1"/>
  <c r="G735" i="34"/>
  <c r="G856" i="36" l="1"/>
  <c r="O856" i="36" s="1"/>
  <c r="H856" i="36"/>
  <c r="E857" i="36" s="1" a="1"/>
  <c r="E857" i="36" s="1"/>
  <c r="F857" i="36" s="1" a="1"/>
  <c r="F857" i="36" s="1"/>
  <c r="M857" i="36" s="1"/>
  <c r="H857" i="36" s="1"/>
  <c r="E858" i="36" s="1" a="1"/>
  <c r="E858" i="36" s="1"/>
  <c r="F858" i="36" s="1" a="1"/>
  <c r="F858" i="36" s="1"/>
  <c r="M755" i="35"/>
  <c r="I755" i="35" s="1"/>
  <c r="P856" i="36"/>
  <c r="N856" i="36"/>
  <c r="Q856" i="36"/>
  <c r="P754" i="35"/>
  <c r="Q754" i="35"/>
  <c r="N754" i="35"/>
  <c r="I735" i="34"/>
  <c r="H735" i="34"/>
  <c r="F735" i="34"/>
  <c r="T735" i="34"/>
  <c r="R736" i="34" s="1"/>
  <c r="S736" i="34" s="1"/>
  <c r="G755" i="35" l="1"/>
  <c r="O755" i="35" s="1"/>
  <c r="G857" i="36"/>
  <c r="O857" i="36" s="1"/>
  <c r="Q857" i="36" s="1"/>
  <c r="I857" i="36"/>
  <c r="M858" i="36"/>
  <c r="I858" i="36" s="1"/>
  <c r="H755" i="35"/>
  <c r="E756" i="35" s="1" a="1"/>
  <c r="E756" i="35" s="1"/>
  <c r="F756" i="35" s="1" a="1"/>
  <c r="F756" i="35" s="1"/>
  <c r="P755" i="35"/>
  <c r="Q755" i="35"/>
  <c r="N755" i="35"/>
  <c r="G858" i="36"/>
  <c r="O858" i="36" s="1"/>
  <c r="G736" i="34"/>
  <c r="N857" i="36" l="1"/>
  <c r="P857" i="36"/>
  <c r="M756" i="35"/>
  <c r="I756" i="35" s="1"/>
  <c r="N858" i="36"/>
  <c r="P858" i="36"/>
  <c r="Q858" i="36"/>
  <c r="H858" i="36"/>
  <c r="E859" i="36" s="1" a="1"/>
  <c r="E859" i="36" s="1"/>
  <c r="F859" i="36" s="1" a="1"/>
  <c r="F859" i="36" s="1"/>
  <c r="H736" i="34"/>
  <c r="F736" i="34"/>
  <c r="I736" i="34"/>
  <c r="T736" i="34"/>
  <c r="R737" i="34" s="1"/>
  <c r="S737" i="34" s="1"/>
  <c r="M859" i="36" l="1"/>
  <c r="I859" i="36" s="1"/>
  <c r="G756" i="35"/>
  <c r="O756" i="35" s="1"/>
  <c r="H756" i="35"/>
  <c r="E757" i="35" s="1" a="1"/>
  <c r="E757" i="35" s="1"/>
  <c r="F757" i="35" s="1" a="1"/>
  <c r="F757" i="35" s="1"/>
  <c r="G859" i="36"/>
  <c r="O859" i="36" s="1"/>
  <c r="G737" i="34"/>
  <c r="M757" i="35" l="1"/>
  <c r="I757" i="35" s="1"/>
  <c r="P859" i="36"/>
  <c r="Q859" i="36"/>
  <c r="N859" i="36"/>
  <c r="G757" i="35"/>
  <c r="O757" i="35" s="1"/>
  <c r="H859" i="36"/>
  <c r="E860" i="36" s="1" a="1"/>
  <c r="E860" i="36" s="1"/>
  <c r="F860" i="36" s="1" a="1"/>
  <c r="F860" i="36" s="1"/>
  <c r="P756" i="35"/>
  <c r="N756" i="35"/>
  <c r="Q756" i="35"/>
  <c r="I737" i="34"/>
  <c r="F737" i="34"/>
  <c r="H737" i="34"/>
  <c r="T737" i="34"/>
  <c r="R738" i="34" s="1"/>
  <c r="S738" i="34" s="1"/>
  <c r="M860" i="36" l="1"/>
  <c r="I860" i="36" s="1"/>
  <c r="H757" i="35"/>
  <c r="E758" i="35" s="1" a="1"/>
  <c r="E758" i="35" s="1"/>
  <c r="F758" i="35" s="1" a="1"/>
  <c r="F758" i="35" s="1"/>
  <c r="N757" i="35"/>
  <c r="P757" i="35"/>
  <c r="Q757" i="35"/>
  <c r="G738" i="34"/>
  <c r="G860" i="36" l="1"/>
  <c r="O860" i="36" s="1"/>
  <c r="H860" i="36"/>
  <c r="E861" i="36" s="1" a="1"/>
  <c r="E861" i="36" s="1"/>
  <c r="F861" i="36" s="1" a="1"/>
  <c r="F861" i="36" s="1"/>
  <c r="M861" i="36" s="1"/>
  <c r="H861" i="36" s="1"/>
  <c r="E862" i="36" s="1" a="1"/>
  <c r="E862" i="36" s="1"/>
  <c r="F862" i="36" s="1" a="1"/>
  <c r="F862" i="36" s="1"/>
  <c r="M758" i="35"/>
  <c r="I758" i="35" s="1"/>
  <c r="P860" i="36"/>
  <c r="N860" i="36"/>
  <c r="Q860" i="36"/>
  <c r="I738" i="34"/>
  <c r="H738" i="34"/>
  <c r="F738" i="34"/>
  <c r="T738" i="34"/>
  <c r="R739" i="34" s="1"/>
  <c r="S739" i="34" s="1"/>
  <c r="I861" i="36" l="1"/>
  <c r="M862" i="36"/>
  <c r="I862" i="36" s="1"/>
  <c r="G861" i="36"/>
  <c r="O861" i="36" s="1"/>
  <c r="P861" i="36" s="1"/>
  <c r="G862" i="36"/>
  <c r="O862" i="36" s="1"/>
  <c r="G739" i="34"/>
  <c r="N861" i="36" l="1"/>
  <c r="Q861" i="36"/>
  <c r="P862" i="36"/>
  <c r="N862" i="36"/>
  <c r="Q862" i="36"/>
  <c r="G758" i="35"/>
  <c r="O758" i="35" s="1"/>
  <c r="H862" i="36"/>
  <c r="E863" i="36" s="1" a="1"/>
  <c r="E863" i="36" s="1"/>
  <c r="F863" i="36" s="1" a="1"/>
  <c r="F863" i="36" s="1"/>
  <c r="H758" i="35"/>
  <c r="E759" i="35" s="1" a="1"/>
  <c r="E759" i="35" s="1"/>
  <c r="F759" i="35" s="1" a="1"/>
  <c r="F759" i="35" s="1"/>
  <c r="T739" i="34"/>
  <c r="R740" i="34" s="1"/>
  <c r="F739" i="34"/>
  <c r="I739" i="34"/>
  <c r="H739" i="34"/>
  <c r="S740" i="34" l="1"/>
  <c r="G740" i="34" s="1"/>
  <c r="M759" i="35"/>
  <c r="I759" i="35" s="1"/>
  <c r="M863" i="36"/>
  <c r="I863" i="36" s="1"/>
  <c r="P758" i="35"/>
  <c r="N758" i="35"/>
  <c r="Q758" i="35"/>
  <c r="G759" i="35"/>
  <c r="O759" i="35" s="1"/>
  <c r="T740" i="34"/>
  <c r="R741" i="34" s="1"/>
  <c r="S741" i="34" s="1"/>
  <c r="I740" i="34" l="1"/>
  <c r="F740" i="34"/>
  <c r="H740" i="34"/>
  <c r="N759" i="35"/>
  <c r="P759" i="35"/>
  <c r="Q759" i="35"/>
  <c r="H863" i="36"/>
  <c r="E864" i="36" s="1" a="1"/>
  <c r="E864" i="36" s="1"/>
  <c r="F864" i="36" s="1" a="1"/>
  <c r="F864" i="36" s="1"/>
  <c r="G863" i="36"/>
  <c r="O863" i="36" s="1"/>
  <c r="H759" i="35"/>
  <c r="E760" i="35" s="1" a="1"/>
  <c r="E760" i="35" s="1"/>
  <c r="F760" i="35" s="1" a="1"/>
  <c r="F760" i="35" s="1"/>
  <c r="G741" i="34"/>
  <c r="M760" i="35" l="1"/>
  <c r="I760" i="35" s="1"/>
  <c r="M864" i="36"/>
  <c r="I864" i="36" s="1"/>
  <c r="P863" i="36"/>
  <c r="Q863" i="36"/>
  <c r="N863" i="36"/>
  <c r="T741" i="34"/>
  <c r="R742" i="34" s="1"/>
  <c r="I741" i="34"/>
  <c r="H741" i="34"/>
  <c r="F741" i="34"/>
  <c r="G864" i="36" l="1"/>
  <c r="O864" i="36" s="1"/>
  <c r="S742" i="34"/>
  <c r="G742" i="34" s="1"/>
  <c r="Q864" i="36"/>
  <c r="P864" i="36"/>
  <c r="N864" i="36"/>
  <c r="H864" i="36"/>
  <c r="E865" i="36" s="1" a="1"/>
  <c r="E865" i="36" s="1"/>
  <c r="F865" i="36" s="1" a="1"/>
  <c r="F865" i="36" s="1"/>
  <c r="T742" i="34"/>
  <c r="R743" i="34" s="1"/>
  <c r="S743" i="34" s="1"/>
  <c r="H742" i="34" l="1"/>
  <c r="F742" i="34"/>
  <c r="I742" i="34"/>
  <c r="M865" i="36"/>
  <c r="I865" i="36" s="1"/>
  <c r="H760" i="35"/>
  <c r="E761" i="35" s="1" a="1"/>
  <c r="E761" i="35" s="1"/>
  <c r="F761" i="35" s="1" a="1"/>
  <c r="F761" i="35" s="1"/>
  <c r="G760" i="35"/>
  <c r="O760" i="35" s="1"/>
  <c r="G743" i="34"/>
  <c r="M761" i="35" l="1"/>
  <c r="I761" i="35" s="1"/>
  <c r="G865" i="36"/>
  <c r="O865" i="36" s="1"/>
  <c r="P760" i="35"/>
  <c r="N760" i="35"/>
  <c r="Q760" i="35"/>
  <c r="H761" i="35"/>
  <c r="E762" i="35" s="1" a="1"/>
  <c r="E762" i="35" s="1"/>
  <c r="F762" i="35" s="1" a="1"/>
  <c r="F762" i="35" s="1"/>
  <c r="G761" i="35"/>
  <c r="O761" i="35" s="1"/>
  <c r="T743" i="34"/>
  <c r="R744" i="34" s="1"/>
  <c r="F743" i="34"/>
  <c r="I743" i="34"/>
  <c r="H743" i="34"/>
  <c r="S744" i="34" l="1"/>
  <c r="G744" i="34" s="1"/>
  <c r="M762" i="35"/>
  <c r="I762" i="35" s="1"/>
  <c r="Q761" i="35"/>
  <c r="N761" i="35"/>
  <c r="P761" i="35"/>
  <c r="H865" i="36"/>
  <c r="E866" i="36" s="1" a="1"/>
  <c r="E866" i="36" s="1"/>
  <c r="F866" i="36" s="1" a="1"/>
  <c r="F866" i="36" s="1"/>
  <c r="G762" i="35"/>
  <c r="O762" i="35" s="1"/>
  <c r="H762" i="35"/>
  <c r="E763" i="35" s="1" a="1"/>
  <c r="E763" i="35" s="1"/>
  <c r="F763" i="35" s="1" a="1"/>
  <c r="F763" i="35" s="1"/>
  <c r="N865" i="36"/>
  <c r="Q865" i="36"/>
  <c r="P865" i="36"/>
  <c r="I744" i="34" l="1"/>
  <c r="H744" i="34"/>
  <c r="F744" i="34"/>
  <c r="M763" i="35"/>
  <c r="I763" i="35" s="1"/>
  <c r="M866" i="36"/>
  <c r="I866" i="36" s="1"/>
  <c r="T744" i="34"/>
  <c r="R745" i="34" s="1"/>
  <c r="S745" i="34" s="1"/>
  <c r="G745" i="34" s="1"/>
  <c r="N762" i="35"/>
  <c r="P762" i="35"/>
  <c r="Q762" i="35"/>
  <c r="G866" i="36" l="1"/>
  <c r="O866" i="36" s="1"/>
  <c r="Q866" i="36" s="1"/>
  <c r="H866" i="36"/>
  <c r="E867" i="36" s="1" a="1"/>
  <c r="E867" i="36" s="1"/>
  <c r="F867" i="36" s="1" a="1"/>
  <c r="F867" i="36" s="1"/>
  <c r="N866" i="36"/>
  <c r="G763" i="35"/>
  <c r="O763" i="35" s="1"/>
  <c r="I745" i="34"/>
  <c r="H745" i="34"/>
  <c r="F745" i="34"/>
  <c r="T745" i="34"/>
  <c r="R746" i="34" s="1"/>
  <c r="S746" i="34" s="1"/>
  <c r="P866" i="36" l="1"/>
  <c r="M867" i="36"/>
  <c r="I867" i="36" s="1"/>
  <c r="P763" i="35"/>
  <c r="N763" i="35"/>
  <c r="Q763" i="35"/>
  <c r="H763" i="35"/>
  <c r="E764" i="35" s="1" a="1"/>
  <c r="E764" i="35" s="1"/>
  <c r="F764" i="35" s="1" a="1"/>
  <c r="F764" i="35" s="1"/>
  <c r="H867" i="36"/>
  <c r="E868" i="36" s="1" a="1"/>
  <c r="E868" i="36" s="1"/>
  <c r="F868" i="36" s="1" a="1"/>
  <c r="F868" i="36" s="1"/>
  <c r="G746" i="34"/>
  <c r="M868" i="36" l="1"/>
  <c r="I868" i="36" s="1"/>
  <c r="M764" i="35"/>
  <c r="I764" i="35" s="1"/>
  <c r="H868" i="36"/>
  <c r="E869" i="36" s="1" a="1"/>
  <c r="E869" i="36" s="1"/>
  <c r="F869" i="36" s="1" a="1"/>
  <c r="F869" i="36" s="1"/>
  <c r="G868" i="36"/>
  <c r="O868" i="36" s="1"/>
  <c r="G867" i="36"/>
  <c r="O867" i="36" s="1"/>
  <c r="F746" i="34"/>
  <c r="I746" i="34"/>
  <c r="H746" i="34"/>
  <c r="T746" i="34"/>
  <c r="R747" i="34" s="1"/>
  <c r="S747" i="34" s="1"/>
  <c r="H764" i="35" l="1"/>
  <c r="E765" i="35" s="1" a="1"/>
  <c r="E765" i="35" s="1"/>
  <c r="F765" i="35" s="1" a="1"/>
  <c r="F765" i="35" s="1"/>
  <c r="M765" i="35" s="1"/>
  <c r="I765" i="35" s="1"/>
  <c r="M869" i="36"/>
  <c r="I869" i="36" s="1"/>
  <c r="Q867" i="36"/>
  <c r="N867" i="36"/>
  <c r="P867" i="36"/>
  <c r="G764" i="35"/>
  <c r="O764" i="35" s="1"/>
  <c r="N868" i="36"/>
  <c r="Q868" i="36"/>
  <c r="P868" i="36"/>
  <c r="G869" i="36"/>
  <c r="O869" i="36" s="1"/>
  <c r="H869" i="36"/>
  <c r="E870" i="36" s="1" a="1"/>
  <c r="E870" i="36" s="1"/>
  <c r="F870" i="36" s="1" a="1"/>
  <c r="F870" i="36" s="1"/>
  <c r="G747" i="34"/>
  <c r="H765" i="35" l="1"/>
  <c r="E766" i="35" s="1" a="1"/>
  <c r="E766" i="35" s="1"/>
  <c r="F766" i="35" s="1" a="1"/>
  <c r="F766" i="35" s="1"/>
  <c r="M766" i="35" s="1"/>
  <c r="I766" i="35" s="1"/>
  <c r="G765" i="35"/>
  <c r="O765" i="35" s="1"/>
  <c r="M870" i="36"/>
  <c r="I870" i="36" s="1"/>
  <c r="N869" i="36"/>
  <c r="P869" i="36"/>
  <c r="Q869" i="36"/>
  <c r="P764" i="35"/>
  <c r="Q764" i="35"/>
  <c r="N764" i="35"/>
  <c r="P765" i="35"/>
  <c r="Q765" i="35"/>
  <c r="N765" i="35"/>
  <c r="T747" i="34"/>
  <c r="R748" i="34" s="1"/>
  <c r="I747" i="34"/>
  <c r="H747" i="34"/>
  <c r="F747" i="34"/>
  <c r="H870" i="36" l="1"/>
  <c r="E871" i="36" s="1" a="1"/>
  <c r="E871" i="36" s="1"/>
  <c r="F871" i="36" s="1" a="1"/>
  <c r="F871" i="36" s="1"/>
  <c r="M871" i="36" s="1"/>
  <c r="I871" i="36" s="1"/>
  <c r="G870" i="36"/>
  <c r="O870" i="36" s="1"/>
  <c r="S748" i="34"/>
  <c r="G748" i="34" s="1"/>
  <c r="G766" i="35"/>
  <c r="O766" i="35" s="1"/>
  <c r="H766" i="35"/>
  <c r="E767" i="35" s="1" a="1"/>
  <c r="E767" i="35" s="1"/>
  <c r="F767" i="35" s="1" a="1"/>
  <c r="F767" i="35" s="1"/>
  <c r="P870" i="36"/>
  <c r="N870" i="36"/>
  <c r="Q870" i="36"/>
  <c r="T748" i="34"/>
  <c r="R749" i="34" s="1"/>
  <c r="S749" i="34" s="1"/>
  <c r="H871" i="36" l="1"/>
  <c r="E872" i="36" s="1" a="1"/>
  <c r="E872" i="36" s="1"/>
  <c r="F872" i="36" s="1" a="1"/>
  <c r="F872" i="36" s="1"/>
  <c r="M872" i="36" s="1"/>
  <c r="I872" i="36" s="1"/>
  <c r="F748" i="34"/>
  <c r="H748" i="34"/>
  <c r="I748" i="34"/>
  <c r="M767" i="35"/>
  <c r="I767" i="35" s="1"/>
  <c r="N766" i="35"/>
  <c r="P766" i="35"/>
  <c r="Q766" i="35"/>
  <c r="G871" i="36"/>
  <c r="O871" i="36" s="1"/>
  <c r="G749" i="34"/>
  <c r="N871" i="36" l="1"/>
  <c r="Q871" i="36"/>
  <c r="P871" i="36"/>
  <c r="H767" i="35"/>
  <c r="E768" i="35" s="1" a="1"/>
  <c r="E768" i="35" s="1"/>
  <c r="F768" i="35" s="1" a="1"/>
  <c r="F768" i="35" s="1"/>
  <c r="G872" i="36"/>
  <c r="O872" i="36" s="1"/>
  <c r="I749" i="34"/>
  <c r="H749" i="34"/>
  <c r="F749" i="34"/>
  <c r="T749" i="34"/>
  <c r="R750" i="34" s="1"/>
  <c r="S750" i="34" s="1"/>
  <c r="M768" i="35" l="1"/>
  <c r="I768" i="35" s="1"/>
  <c r="G767" i="35"/>
  <c r="O767" i="35" s="1"/>
  <c r="Q872" i="36"/>
  <c r="P872" i="36"/>
  <c r="N872" i="36"/>
  <c r="H872" i="36"/>
  <c r="E873" i="36" s="1" a="1"/>
  <c r="E873" i="36" s="1"/>
  <c r="F873" i="36" s="1" a="1"/>
  <c r="F873" i="36" s="1"/>
  <c r="G750" i="34"/>
  <c r="M873" i="36" l="1"/>
  <c r="I873" i="36" s="1"/>
  <c r="P767" i="35"/>
  <c r="N767" i="35"/>
  <c r="Q767" i="35"/>
  <c r="H768" i="35"/>
  <c r="E769" i="35" s="1" a="1"/>
  <c r="E769" i="35" s="1"/>
  <c r="F769" i="35" s="1" a="1"/>
  <c r="F769" i="35" s="1"/>
  <c r="F750" i="34"/>
  <c r="I750" i="34"/>
  <c r="H750" i="34"/>
  <c r="T750" i="34"/>
  <c r="R751" i="34" s="1"/>
  <c r="S751" i="34" s="1"/>
  <c r="M769" i="35" l="1"/>
  <c r="I769" i="35" s="1"/>
  <c r="G768" i="35"/>
  <c r="O768" i="35" s="1"/>
  <c r="H873" i="36"/>
  <c r="E874" i="36" s="1" a="1"/>
  <c r="E874" i="36" s="1"/>
  <c r="F874" i="36" s="1" a="1"/>
  <c r="F874" i="36" s="1"/>
  <c r="G751" i="34"/>
  <c r="M874" i="36" l="1"/>
  <c r="I874" i="36" s="1"/>
  <c r="Q768" i="35"/>
  <c r="N768" i="35"/>
  <c r="P768" i="35"/>
  <c r="G873" i="36"/>
  <c r="O873" i="36" s="1"/>
  <c r="H751" i="34"/>
  <c r="I751" i="34"/>
  <c r="F751" i="34"/>
  <c r="T751" i="34"/>
  <c r="R752" i="34" s="1"/>
  <c r="S752" i="34" s="1"/>
  <c r="H769" i="35" l="1"/>
  <c r="E770" i="35" s="1" a="1"/>
  <c r="E770" i="35" s="1"/>
  <c r="F770" i="35" s="1" a="1"/>
  <c r="F770" i="35" s="1"/>
  <c r="G769" i="35"/>
  <c r="O769" i="35" s="1"/>
  <c r="Q873" i="36"/>
  <c r="P873" i="36"/>
  <c r="N873" i="36"/>
  <c r="H874" i="36"/>
  <c r="E875" i="36" s="1" a="1"/>
  <c r="E875" i="36" s="1"/>
  <c r="F875" i="36" s="1" a="1"/>
  <c r="F875" i="36" s="1"/>
  <c r="G752" i="34"/>
  <c r="M875" i="36" l="1"/>
  <c r="I875" i="36" s="1"/>
  <c r="M770" i="35"/>
  <c r="I770" i="35" s="1"/>
  <c r="G875" i="36"/>
  <c r="O875" i="36" s="1"/>
  <c r="H875" i="36"/>
  <c r="E876" i="36" s="1" a="1"/>
  <c r="E876" i="36" s="1"/>
  <c r="F876" i="36" s="1" a="1"/>
  <c r="F876" i="36" s="1"/>
  <c r="G874" i="36"/>
  <c r="O874" i="36" s="1"/>
  <c r="N769" i="35"/>
  <c r="Q769" i="35"/>
  <c r="P769" i="35"/>
  <c r="H752" i="34"/>
  <c r="F752" i="34"/>
  <c r="I752" i="34"/>
  <c r="T752" i="34"/>
  <c r="R753" i="34" s="1"/>
  <c r="S753" i="34" s="1"/>
  <c r="M876" i="36" l="1"/>
  <c r="I876" i="36" s="1"/>
  <c r="G770" i="35"/>
  <c r="O770" i="35" s="1"/>
  <c r="N874" i="36"/>
  <c r="Q874" i="36"/>
  <c r="P874" i="36"/>
  <c r="Q875" i="36"/>
  <c r="P875" i="36"/>
  <c r="N875" i="36"/>
  <c r="G753" i="34"/>
  <c r="Q770" i="35" l="1"/>
  <c r="P770" i="35"/>
  <c r="N770" i="35"/>
  <c r="H770" i="35"/>
  <c r="E771" i="35" s="1" a="1"/>
  <c r="E771" i="35" s="1"/>
  <c r="F771" i="35" s="1" a="1"/>
  <c r="F771" i="35" s="1"/>
  <c r="H876" i="36"/>
  <c r="E877" i="36" s="1" a="1"/>
  <c r="E877" i="36" s="1"/>
  <c r="F877" i="36" s="1" a="1"/>
  <c r="F877" i="36" s="1"/>
  <c r="T753" i="34"/>
  <c r="R754" i="34" s="1"/>
  <c r="S754" i="34" s="1"/>
  <c r="I753" i="34"/>
  <c r="H753" i="34"/>
  <c r="F753" i="34"/>
  <c r="M877" i="36" l="1"/>
  <c r="I877" i="36" s="1"/>
  <c r="M771" i="35"/>
  <c r="I771" i="35" s="1"/>
  <c r="H877" i="36"/>
  <c r="E878" i="36" s="1" a="1"/>
  <c r="E878" i="36" s="1"/>
  <c r="F878" i="36" s="1" a="1"/>
  <c r="F878" i="36" s="1"/>
  <c r="G876" i="36"/>
  <c r="O876" i="36" s="1"/>
  <c r="G754" i="34"/>
  <c r="G771" i="35" l="1"/>
  <c r="O771" i="35" s="1"/>
  <c r="M878" i="36"/>
  <c r="I878" i="36" s="1"/>
  <c r="P771" i="35"/>
  <c r="N771" i="35"/>
  <c r="Q771" i="35"/>
  <c r="P876" i="36"/>
  <c r="N876" i="36"/>
  <c r="Q876" i="36"/>
  <c r="H771" i="35"/>
  <c r="E772" i="35" s="1" a="1"/>
  <c r="E772" i="35" s="1"/>
  <c r="F772" i="35" s="1" a="1"/>
  <c r="F772" i="35" s="1"/>
  <c r="G877" i="36"/>
  <c r="O877" i="36" s="1"/>
  <c r="G878" i="36"/>
  <c r="O878" i="36" s="1"/>
  <c r="I754" i="34"/>
  <c r="H754" i="34"/>
  <c r="F754" i="34"/>
  <c r="T754" i="34"/>
  <c r="R755" i="34" s="1"/>
  <c r="S755" i="34" s="1"/>
  <c r="M772" i="35" l="1"/>
  <c r="I772" i="35" s="1"/>
  <c r="P878" i="36"/>
  <c r="Q878" i="36"/>
  <c r="N878" i="36"/>
  <c r="H878" i="36"/>
  <c r="E879" i="36" s="1" a="1"/>
  <c r="E879" i="36" s="1"/>
  <c r="F879" i="36" s="1" a="1"/>
  <c r="F879" i="36" s="1"/>
  <c r="Q877" i="36"/>
  <c r="N877" i="36"/>
  <c r="P877" i="36"/>
  <c r="G755" i="34"/>
  <c r="M879" i="36" l="1"/>
  <c r="I879" i="36" s="1"/>
  <c r="H772" i="35"/>
  <c r="E773" i="35" s="1" a="1"/>
  <c r="E773" i="35" s="1"/>
  <c r="F773" i="35" s="1" a="1"/>
  <c r="F773" i="35" s="1"/>
  <c r="T755" i="34"/>
  <c r="R756" i="34" s="1"/>
  <c r="F755" i="34"/>
  <c r="H755" i="34"/>
  <c r="I755" i="34"/>
  <c r="H879" i="36" l="1"/>
  <c r="E880" i="36" s="1" a="1"/>
  <c r="E880" i="36" s="1"/>
  <c r="F880" i="36" s="1" a="1"/>
  <c r="F880" i="36" s="1"/>
  <c r="M880" i="36" s="1"/>
  <c r="I880" i="36" s="1"/>
  <c r="S756" i="34"/>
  <c r="G756" i="34" s="1"/>
  <c r="M773" i="35"/>
  <c r="I773" i="35" s="1"/>
  <c r="G879" i="36"/>
  <c r="O879" i="36" s="1"/>
  <c r="G772" i="35"/>
  <c r="O772" i="35" s="1"/>
  <c r="T756" i="34"/>
  <c r="R757" i="34" s="1"/>
  <c r="S757" i="34" s="1"/>
  <c r="H880" i="36" l="1"/>
  <c r="E881" i="36" s="1" a="1"/>
  <c r="E881" i="36" s="1"/>
  <c r="F881" i="36" s="1" a="1"/>
  <c r="F881" i="36" s="1"/>
  <c r="M881" i="36" s="1"/>
  <c r="I881" i="36" s="1"/>
  <c r="H773" i="35"/>
  <c r="E774" i="35" s="1" a="1"/>
  <c r="E774" i="35" s="1"/>
  <c r="F774" i="35" s="1" a="1"/>
  <c r="F774" i="35" s="1"/>
  <c r="M774" i="35" s="1"/>
  <c r="I774" i="35" s="1"/>
  <c r="G773" i="35"/>
  <c r="O773" i="35" s="1"/>
  <c r="I756" i="34"/>
  <c r="H756" i="34"/>
  <c r="F756" i="34"/>
  <c r="N772" i="35"/>
  <c r="P772" i="35"/>
  <c r="Q772" i="35"/>
  <c r="G880" i="36"/>
  <c r="O880" i="36" s="1"/>
  <c r="P879" i="36"/>
  <c r="Q879" i="36"/>
  <c r="N879" i="36"/>
  <c r="P773" i="35"/>
  <c r="Q773" i="35"/>
  <c r="N773" i="35"/>
  <c r="G757" i="34"/>
  <c r="H881" i="36" l="1"/>
  <c r="E882" i="36" s="1" a="1"/>
  <c r="E882" i="36" s="1"/>
  <c r="F882" i="36" s="1" a="1"/>
  <c r="F882" i="36" s="1"/>
  <c r="M882" i="36" s="1"/>
  <c r="I882" i="36" s="1"/>
  <c r="G881" i="36"/>
  <c r="O881" i="36" s="1"/>
  <c r="P881" i="36" s="1"/>
  <c r="N880" i="36"/>
  <c r="Q880" i="36"/>
  <c r="P880" i="36"/>
  <c r="N881" i="36"/>
  <c r="H774" i="35"/>
  <c r="E775" i="35" s="1" a="1"/>
  <c r="E775" i="35" s="1"/>
  <c r="F775" i="35" s="1" a="1"/>
  <c r="F775" i="35" s="1"/>
  <c r="T757" i="34"/>
  <c r="R758" i="34" s="1"/>
  <c r="F757" i="34"/>
  <c r="H757" i="34"/>
  <c r="I757" i="34"/>
  <c r="H882" i="36" l="1"/>
  <c r="E883" i="36" s="1" a="1"/>
  <c r="E883" i="36" s="1"/>
  <c r="F883" i="36" s="1" a="1"/>
  <c r="F883" i="36" s="1"/>
  <c r="M883" i="36" s="1"/>
  <c r="Q881" i="36"/>
  <c r="G882" i="36"/>
  <c r="O882" i="36" s="1"/>
  <c r="Q882" i="36" s="1"/>
  <c r="S758" i="34"/>
  <c r="G758" i="34" s="1"/>
  <c r="M775" i="35"/>
  <c r="I775" i="35" s="1"/>
  <c r="G774" i="35"/>
  <c r="O774" i="35" s="1"/>
  <c r="T758" i="34"/>
  <c r="R759" i="34" s="1"/>
  <c r="S759" i="34" s="1"/>
  <c r="P882" i="36" l="1"/>
  <c r="G775" i="35"/>
  <c r="O775" i="35" s="1"/>
  <c r="N882" i="36"/>
  <c r="H775" i="35"/>
  <c r="E776" i="35" s="1" a="1"/>
  <c r="E776" i="35" s="1"/>
  <c r="F776" i="35" s="1" a="1"/>
  <c r="F776" i="35" s="1"/>
  <c r="M776" i="35" s="1"/>
  <c r="I776" i="35" s="1"/>
  <c r="I883" i="36"/>
  <c r="H758" i="34"/>
  <c r="I758" i="34"/>
  <c r="F758" i="34"/>
  <c r="N775" i="35"/>
  <c r="Q775" i="35"/>
  <c r="P775" i="35"/>
  <c r="P774" i="35"/>
  <c r="Q774" i="35"/>
  <c r="N774" i="35"/>
  <c r="H883" i="36"/>
  <c r="E884" i="36" s="1" a="1"/>
  <c r="E884" i="36" s="1"/>
  <c r="F884" i="36" s="1" a="1"/>
  <c r="F884" i="36" s="1"/>
  <c r="G883" i="36"/>
  <c r="O883" i="36" s="1"/>
  <c r="G759" i="34"/>
  <c r="H776" i="35" l="1"/>
  <c r="E777" i="35" s="1" a="1"/>
  <c r="E777" i="35" s="1"/>
  <c r="F777" i="35" s="1" a="1"/>
  <c r="F777" i="35" s="1"/>
  <c r="M777" i="35" s="1"/>
  <c r="M884" i="36"/>
  <c r="I884" i="36" s="1"/>
  <c r="P883" i="36"/>
  <c r="N883" i="36"/>
  <c r="Q883" i="36"/>
  <c r="G776" i="35"/>
  <c r="O776" i="35" s="1"/>
  <c r="F759" i="34"/>
  <c r="H759" i="34"/>
  <c r="I759" i="34"/>
  <c r="T759" i="34"/>
  <c r="R760" i="34" s="1"/>
  <c r="S760" i="34" s="1"/>
  <c r="I777" i="35" l="1"/>
  <c r="G777" i="35"/>
  <c r="O777" i="35" s="1"/>
  <c r="N777" i="35" s="1"/>
  <c r="Q776" i="35"/>
  <c r="P776" i="35"/>
  <c r="N776" i="35"/>
  <c r="G884" i="36"/>
  <c r="O884" i="36" s="1"/>
  <c r="H777" i="35"/>
  <c r="E778" i="35" s="1" a="1"/>
  <c r="E778" i="35" s="1"/>
  <c r="F778" i="35" s="1" a="1"/>
  <c r="F778" i="35" s="1"/>
  <c r="G760" i="34"/>
  <c r="Q777" i="35" l="1"/>
  <c r="P777" i="35"/>
  <c r="M778" i="35"/>
  <c r="I778" i="35" s="1"/>
  <c r="Q884" i="36"/>
  <c r="P884" i="36"/>
  <c r="N884" i="36"/>
  <c r="H884" i="36"/>
  <c r="E885" i="36" s="1" a="1"/>
  <c r="E885" i="36" s="1"/>
  <c r="F885" i="36" s="1" a="1"/>
  <c r="F885" i="36" s="1"/>
  <c r="T760" i="34"/>
  <c r="R761" i="34" s="1"/>
  <c r="F760" i="34"/>
  <c r="I760" i="34"/>
  <c r="H760" i="34"/>
  <c r="G778" i="35" l="1"/>
  <c r="O778" i="35" s="1"/>
  <c r="H778" i="35"/>
  <c r="E779" i="35" s="1" a="1"/>
  <c r="E779" i="35" s="1"/>
  <c r="F779" i="35" s="1" a="1"/>
  <c r="F779" i="35" s="1"/>
  <c r="M885" i="36"/>
  <c r="I885" i="36" s="1"/>
  <c r="S761" i="34"/>
  <c r="G761" i="34" s="1"/>
  <c r="N778" i="35"/>
  <c r="Q778" i="35"/>
  <c r="P778" i="35"/>
  <c r="T761" i="34"/>
  <c r="R762" i="34" s="1"/>
  <c r="S762" i="34" s="1"/>
  <c r="H885" i="36" l="1"/>
  <c r="E886" i="36" s="1" a="1"/>
  <c r="E886" i="36" s="1"/>
  <c r="F886" i="36" s="1" a="1"/>
  <c r="F886" i="36" s="1"/>
  <c r="M886" i="36" s="1"/>
  <c r="I886" i="36" s="1"/>
  <c r="M779" i="35"/>
  <c r="I779" i="35" s="1"/>
  <c r="H761" i="34"/>
  <c r="I761" i="34"/>
  <c r="F761" i="34"/>
  <c r="G885" i="36"/>
  <c r="O885" i="36" s="1"/>
  <c r="G762" i="34"/>
  <c r="H779" i="35" l="1"/>
  <c r="E780" i="35" s="1" a="1"/>
  <c r="E780" i="35" s="1"/>
  <c r="F780" i="35" s="1" a="1"/>
  <c r="F780" i="35" s="1"/>
  <c r="M780" i="35" s="1"/>
  <c r="I780" i="35" s="1"/>
  <c r="G779" i="35"/>
  <c r="O779" i="35" s="1"/>
  <c r="G886" i="36"/>
  <c r="O886" i="36" s="1"/>
  <c r="H886" i="36"/>
  <c r="E887" i="36" s="1" a="1"/>
  <c r="E887" i="36" s="1"/>
  <c r="F887" i="36" s="1" a="1"/>
  <c r="F887" i="36" s="1"/>
  <c r="P885" i="36"/>
  <c r="Q885" i="36"/>
  <c r="N885" i="36"/>
  <c r="F762" i="34"/>
  <c r="H762" i="34"/>
  <c r="I762" i="34"/>
  <c r="T762" i="34"/>
  <c r="R763" i="34" s="1"/>
  <c r="S763" i="34" s="1"/>
  <c r="G780" i="35" l="1"/>
  <c r="O780" i="35" s="1"/>
  <c r="H780" i="35"/>
  <c r="E781" i="35" s="1" a="1"/>
  <c r="E781" i="35" s="1"/>
  <c r="F781" i="35" s="1" a="1"/>
  <c r="F781" i="35" s="1"/>
  <c r="M781" i="35" s="1"/>
  <c r="P779" i="35"/>
  <c r="Q779" i="35"/>
  <c r="N779" i="35"/>
  <c r="M887" i="36"/>
  <c r="I887" i="36" s="1"/>
  <c r="Q780" i="35"/>
  <c r="N780" i="35"/>
  <c r="P780" i="35"/>
  <c r="N886" i="36"/>
  <c r="P886" i="36"/>
  <c r="Q886" i="36"/>
  <c r="G763" i="34"/>
  <c r="G781" i="35" l="1"/>
  <c r="O781" i="35" s="1"/>
  <c r="I781" i="35"/>
  <c r="H781" i="35"/>
  <c r="E782" i="35" s="1" a="1"/>
  <c r="E782" i="35" s="1"/>
  <c r="F782" i="35" s="1" a="1"/>
  <c r="F782" i="35" s="1"/>
  <c r="M782" i="35" s="1"/>
  <c r="G887" i="36"/>
  <c r="O887" i="36" s="1"/>
  <c r="F763" i="34"/>
  <c r="I763" i="34"/>
  <c r="H763" i="34"/>
  <c r="T763" i="34"/>
  <c r="R764" i="34" s="1"/>
  <c r="S764" i="34" s="1"/>
  <c r="G782" i="35" l="1"/>
  <c r="O782" i="35" s="1"/>
  <c r="H782" i="35"/>
  <c r="E783" i="35" s="1" a="1"/>
  <c r="E783" i="35" s="1"/>
  <c r="F783" i="35" s="1" a="1"/>
  <c r="F783" i="35" s="1"/>
  <c r="M783" i="35" s="1"/>
  <c r="I783" i="35" s="1"/>
  <c r="I782" i="35"/>
  <c r="Q781" i="35"/>
  <c r="N781" i="35"/>
  <c r="P781" i="35"/>
  <c r="P887" i="36"/>
  <c r="N887" i="36"/>
  <c r="Q887" i="36"/>
  <c r="Q782" i="35"/>
  <c r="P782" i="35"/>
  <c r="N782" i="35"/>
  <c r="H887" i="36"/>
  <c r="E888" i="36" s="1" a="1"/>
  <c r="E888" i="36" s="1"/>
  <c r="F888" i="36" s="1" a="1"/>
  <c r="F888" i="36" s="1"/>
  <c r="G764" i="34"/>
  <c r="G783" i="35" l="1"/>
  <c r="O783" i="35" s="1"/>
  <c r="P783" i="35" s="1"/>
  <c r="H783" i="35"/>
  <c r="E784" i="35" s="1" a="1"/>
  <c r="E784" i="35" s="1"/>
  <c r="F784" i="35" s="1" a="1"/>
  <c r="F784" i="35" s="1"/>
  <c r="M784" i="35" s="1"/>
  <c r="I784" i="35" s="1"/>
  <c r="M888" i="36"/>
  <c r="I888" i="36" s="1"/>
  <c r="Q783" i="35"/>
  <c r="T764" i="34"/>
  <c r="R765" i="34" s="1"/>
  <c r="I764" i="34"/>
  <c r="H764" i="34"/>
  <c r="F764" i="34"/>
  <c r="G888" i="36" l="1"/>
  <c r="O888" i="36" s="1"/>
  <c r="H888" i="36"/>
  <c r="E889" i="36" s="1" a="1"/>
  <c r="E889" i="36" s="1"/>
  <c r="F889" i="36" s="1" a="1"/>
  <c r="F889" i="36" s="1"/>
  <c r="M889" i="36" s="1"/>
  <c r="I889" i="36" s="1"/>
  <c r="H784" i="35"/>
  <c r="E785" i="35" s="1" a="1"/>
  <c r="E785" i="35" s="1"/>
  <c r="F785" i="35" s="1" a="1"/>
  <c r="F785" i="35" s="1"/>
  <c r="M785" i="35" s="1"/>
  <c r="I785" i="35" s="1"/>
  <c r="N783" i="35"/>
  <c r="G784" i="35"/>
  <c r="O784" i="35" s="1"/>
  <c r="S765" i="34"/>
  <c r="G765" i="34" s="1"/>
  <c r="N888" i="36"/>
  <c r="P888" i="36"/>
  <c r="Q888" i="36"/>
  <c r="Q784" i="35"/>
  <c r="P784" i="35"/>
  <c r="N784" i="35"/>
  <c r="T765" i="34"/>
  <c r="R766" i="34" s="1"/>
  <c r="S766" i="34" s="1"/>
  <c r="I765" i="34" l="1"/>
  <c r="H765" i="34"/>
  <c r="F765" i="34"/>
  <c r="H889" i="36"/>
  <c r="E890" i="36" s="1" a="1"/>
  <c r="E890" i="36" s="1"/>
  <c r="F890" i="36" s="1" a="1"/>
  <c r="F890" i="36" s="1"/>
  <c r="G889" i="36"/>
  <c r="O889" i="36" s="1"/>
  <c r="G785" i="35"/>
  <c r="O785" i="35" s="1"/>
  <c r="G766" i="34"/>
  <c r="M890" i="36" l="1"/>
  <c r="I890" i="36" s="1"/>
  <c r="N785" i="35"/>
  <c r="P785" i="35"/>
  <c r="Q785" i="35"/>
  <c r="H785" i="35"/>
  <c r="E786" i="35" s="1" a="1"/>
  <c r="E786" i="35" s="1"/>
  <c r="F786" i="35" s="1" a="1"/>
  <c r="F786" i="35" s="1"/>
  <c r="Q889" i="36"/>
  <c r="P889" i="36"/>
  <c r="N889" i="36"/>
  <c r="G890" i="36"/>
  <c r="O890" i="36" s="1"/>
  <c r="H890" i="36"/>
  <c r="E891" i="36" s="1" a="1"/>
  <c r="E891" i="36" s="1"/>
  <c r="F891" i="36" s="1" a="1"/>
  <c r="F891" i="36" s="1"/>
  <c r="T766" i="34"/>
  <c r="R767" i="34" s="1"/>
  <c r="I766" i="34"/>
  <c r="H766" i="34"/>
  <c r="F766" i="34"/>
  <c r="M891" i="36" l="1"/>
  <c r="I891" i="36" s="1"/>
  <c r="M786" i="35"/>
  <c r="I786" i="35" s="1"/>
  <c r="S767" i="34"/>
  <c r="G767" i="34" s="1"/>
  <c r="Q890" i="36"/>
  <c r="N890" i="36"/>
  <c r="P890" i="36"/>
  <c r="T767" i="34" l="1"/>
  <c r="R768" i="34" s="1"/>
  <c r="H767" i="34"/>
  <c r="F767" i="34"/>
  <c r="I767" i="34"/>
  <c r="S768" i="34"/>
  <c r="G768" i="34" s="1"/>
  <c r="H786" i="35"/>
  <c r="E787" i="35" s="1" a="1"/>
  <c r="E787" i="35" s="1"/>
  <c r="F787" i="35" s="1" a="1"/>
  <c r="F787" i="35" s="1"/>
  <c r="G786" i="35"/>
  <c r="O786" i="35" s="1"/>
  <c r="G891" i="36"/>
  <c r="O891" i="36" s="1"/>
  <c r="T768" i="34" l="1"/>
  <c r="R769" i="34" s="1"/>
  <c r="S769" i="34" s="1"/>
  <c r="I768" i="34"/>
  <c r="H768" i="34"/>
  <c r="F768" i="34"/>
  <c r="M787" i="35"/>
  <c r="I787" i="35" s="1"/>
  <c r="N891" i="36"/>
  <c r="P891" i="36"/>
  <c r="Q891" i="36"/>
  <c r="Q786" i="35"/>
  <c r="N786" i="35"/>
  <c r="P786" i="35"/>
  <c r="H891" i="36"/>
  <c r="E892" i="36" s="1" a="1"/>
  <c r="E892" i="36" s="1"/>
  <c r="F892" i="36" s="1" a="1"/>
  <c r="F892" i="36" s="1"/>
  <c r="G787" i="35"/>
  <c r="O787" i="35" s="1"/>
  <c r="G769" i="34"/>
  <c r="M892" i="36" l="1"/>
  <c r="I892" i="36" s="1"/>
  <c r="Q787" i="35"/>
  <c r="P787" i="35"/>
  <c r="N787" i="35"/>
  <c r="H892" i="36"/>
  <c r="E893" i="36" s="1" a="1"/>
  <c r="E893" i="36" s="1"/>
  <c r="F893" i="36" s="1" a="1"/>
  <c r="F893" i="36" s="1"/>
  <c r="H787" i="35"/>
  <c r="E788" i="35" s="1" a="1"/>
  <c r="E788" i="35" s="1"/>
  <c r="F788" i="35" s="1" a="1"/>
  <c r="F788" i="35" s="1"/>
  <c r="F769" i="34"/>
  <c r="I769" i="34"/>
  <c r="H769" i="34"/>
  <c r="T769" i="34"/>
  <c r="R770" i="34" s="1"/>
  <c r="S770" i="34" s="1"/>
  <c r="M893" i="36" l="1"/>
  <c r="I893" i="36" s="1"/>
  <c r="M788" i="35"/>
  <c r="I788" i="35" s="1"/>
  <c r="G893" i="36"/>
  <c r="O893" i="36" s="1"/>
  <c r="H893" i="36"/>
  <c r="E894" i="36" s="1" a="1"/>
  <c r="E894" i="36" s="1"/>
  <c r="F894" i="36" s="1" a="1"/>
  <c r="F894" i="36" s="1"/>
  <c r="G892" i="36"/>
  <c r="O892" i="36" s="1"/>
  <c r="G770" i="34"/>
  <c r="M894" i="36" l="1"/>
  <c r="I894" i="36" s="1"/>
  <c r="G788" i="35"/>
  <c r="O788" i="35" s="1"/>
  <c r="H788" i="35"/>
  <c r="E789" i="35" s="1" a="1"/>
  <c r="E789" i="35" s="1"/>
  <c r="F789" i="35" s="1" a="1"/>
  <c r="F789" i="35" s="1"/>
  <c r="Q892" i="36"/>
  <c r="P892" i="36"/>
  <c r="N892" i="36"/>
  <c r="P893" i="36"/>
  <c r="Q893" i="36"/>
  <c r="N893" i="36"/>
  <c r="T770" i="34"/>
  <c r="R771" i="34" s="1"/>
  <c r="H770" i="34"/>
  <c r="F770" i="34"/>
  <c r="I770" i="34"/>
  <c r="S771" i="34" l="1"/>
  <c r="G771" i="34" s="1"/>
  <c r="M789" i="35"/>
  <c r="I789" i="35" s="1"/>
  <c r="Q788" i="35"/>
  <c r="P788" i="35"/>
  <c r="N788" i="35"/>
  <c r="T771" i="34"/>
  <c r="R772" i="34" s="1"/>
  <c r="S772" i="34" s="1"/>
  <c r="H789" i="35" l="1"/>
  <c r="E790" i="35" s="1" a="1"/>
  <c r="E790" i="35" s="1"/>
  <c r="F790" i="35" s="1" a="1"/>
  <c r="F790" i="35" s="1"/>
  <c r="M790" i="35" s="1"/>
  <c r="I790" i="35" s="1"/>
  <c r="G789" i="35"/>
  <c r="O789" i="35" s="1"/>
  <c r="H771" i="34"/>
  <c r="I771" i="34"/>
  <c r="F771" i="34"/>
  <c r="Q789" i="35"/>
  <c r="P789" i="35"/>
  <c r="N789" i="35"/>
  <c r="H894" i="36"/>
  <c r="E895" i="36" s="1" a="1"/>
  <c r="E895" i="36" s="1"/>
  <c r="F895" i="36" s="1" a="1"/>
  <c r="F895" i="36" s="1"/>
  <c r="G894" i="36"/>
  <c r="O894" i="36" s="1"/>
  <c r="G772" i="34"/>
  <c r="H790" i="35" l="1"/>
  <c r="E791" i="35" s="1" a="1"/>
  <c r="E791" i="35" s="1"/>
  <c r="F791" i="35" s="1" a="1"/>
  <c r="F791" i="35" s="1"/>
  <c r="M791" i="35" s="1"/>
  <c r="I791" i="35" s="1"/>
  <c r="M895" i="36"/>
  <c r="I895" i="36" s="1"/>
  <c r="P894" i="36"/>
  <c r="Q894" i="36"/>
  <c r="N894" i="36"/>
  <c r="G790" i="35"/>
  <c r="O790" i="35" s="1"/>
  <c r="H895" i="36"/>
  <c r="E896" i="36" s="1" a="1"/>
  <c r="E896" i="36" s="1"/>
  <c r="F896" i="36" s="1" a="1"/>
  <c r="F896" i="36" s="1"/>
  <c r="F772" i="34"/>
  <c r="H772" i="34"/>
  <c r="I772" i="34"/>
  <c r="T772" i="34"/>
  <c r="R773" i="34" s="1"/>
  <c r="S773" i="34" s="1"/>
  <c r="M896" i="36" l="1"/>
  <c r="I896" i="36" s="1"/>
  <c r="G791" i="35"/>
  <c r="O791" i="35" s="1"/>
  <c r="H791" i="35"/>
  <c r="E792" i="35" s="1" a="1"/>
  <c r="E792" i="35" s="1"/>
  <c r="F792" i="35" s="1" a="1"/>
  <c r="F792" i="35" s="1"/>
  <c r="G895" i="36"/>
  <c r="O895" i="36" s="1"/>
  <c r="H896" i="36"/>
  <c r="E897" i="36" s="1" a="1"/>
  <c r="E897" i="36" s="1"/>
  <c r="F897" i="36" s="1" a="1"/>
  <c r="F897" i="36" s="1"/>
  <c r="G896" i="36"/>
  <c r="O896" i="36" s="1"/>
  <c r="P790" i="35"/>
  <c r="N790" i="35"/>
  <c r="Q790" i="35"/>
  <c r="Q791" i="35"/>
  <c r="N791" i="35"/>
  <c r="P791" i="35"/>
  <c r="G773" i="34"/>
  <c r="M897" i="36" l="1"/>
  <c r="I897" i="36" s="1"/>
  <c r="M792" i="35"/>
  <c r="G792" i="35" s="1"/>
  <c r="O792" i="35" s="1"/>
  <c r="H897" i="36"/>
  <c r="E898" i="36" s="1" a="1"/>
  <c r="E898" i="36" s="1"/>
  <c r="F898" i="36" s="1" a="1"/>
  <c r="F898" i="36" s="1"/>
  <c r="G897" i="36"/>
  <c r="O897" i="36" s="1"/>
  <c r="N896" i="36"/>
  <c r="Q896" i="36"/>
  <c r="P896" i="36"/>
  <c r="P895" i="36"/>
  <c r="N895" i="36"/>
  <c r="Q895" i="36"/>
  <c r="T773" i="34"/>
  <c r="R774" i="34" s="1"/>
  <c r="I773" i="34"/>
  <c r="H773" i="34"/>
  <c r="F773" i="34"/>
  <c r="H792" i="35" l="1"/>
  <c r="E793" i="35" s="1" a="1"/>
  <c r="E793" i="35" s="1"/>
  <c r="F793" i="35" s="1" a="1"/>
  <c r="F793" i="35" s="1"/>
  <c r="M793" i="35" s="1"/>
  <c r="H793" i="35" s="1"/>
  <c r="E794" i="35" s="1" a="1"/>
  <c r="E794" i="35" s="1"/>
  <c r="F794" i="35" s="1" a="1"/>
  <c r="F794" i="35" s="1"/>
  <c r="Q792" i="35"/>
  <c r="N792" i="35"/>
  <c r="P792" i="35"/>
  <c r="M898" i="36"/>
  <c r="I898" i="36" s="1"/>
  <c r="I792" i="35"/>
  <c r="S774" i="34"/>
  <c r="T774" i="34" s="1"/>
  <c r="R775" i="34" s="1"/>
  <c r="Q897" i="36"/>
  <c r="P897" i="36"/>
  <c r="N897" i="36"/>
  <c r="G898" i="36"/>
  <c r="O898" i="36" s="1"/>
  <c r="H898" i="36"/>
  <c r="E899" i="36" s="1" a="1"/>
  <c r="E899" i="36" s="1"/>
  <c r="F899" i="36" s="1" a="1"/>
  <c r="F899" i="36" s="1"/>
  <c r="G793" i="35" l="1"/>
  <c r="O793" i="35" s="1"/>
  <c r="S775" i="34"/>
  <c r="G775" i="34" s="1"/>
  <c r="M794" i="35"/>
  <c r="I794" i="35" s="1"/>
  <c r="G774" i="34"/>
  <c r="I793" i="35"/>
  <c r="M899" i="36"/>
  <c r="I899" i="36" s="1"/>
  <c r="N793" i="35"/>
  <c r="P793" i="35"/>
  <c r="Q793" i="35"/>
  <c r="H794" i="35"/>
  <c r="E795" i="35" s="1" a="1"/>
  <c r="E795" i="35" s="1"/>
  <c r="F795" i="35" s="1" a="1"/>
  <c r="F795" i="35" s="1"/>
  <c r="P898" i="36"/>
  <c r="Q898" i="36"/>
  <c r="N898" i="36"/>
  <c r="T775" i="34"/>
  <c r="R776" i="34" s="1"/>
  <c r="S776" i="34" s="1"/>
  <c r="F775" i="34" l="1"/>
  <c r="I775" i="34"/>
  <c r="H775" i="34"/>
  <c r="M795" i="35"/>
  <c r="I795" i="35" s="1"/>
  <c r="F774" i="34"/>
  <c r="I774" i="34"/>
  <c r="H774" i="34"/>
  <c r="G794" i="35"/>
  <c r="O794" i="35" s="1"/>
  <c r="H899" i="36"/>
  <c r="E900" i="36" s="1" a="1"/>
  <c r="E900" i="36" s="1"/>
  <c r="F900" i="36" s="1" a="1"/>
  <c r="F900" i="36" s="1"/>
  <c r="G776" i="34"/>
  <c r="G795" i="35" l="1"/>
  <c r="O795" i="35" s="1"/>
  <c r="M900" i="36"/>
  <c r="I900" i="36" s="1"/>
  <c r="N795" i="35"/>
  <c r="Q795" i="35"/>
  <c r="P795" i="35"/>
  <c r="P794" i="35"/>
  <c r="Q794" i="35"/>
  <c r="N794" i="35"/>
  <c r="G899" i="36"/>
  <c r="O899" i="36" s="1"/>
  <c r="H795" i="35"/>
  <c r="E796" i="35" s="1" a="1"/>
  <c r="E796" i="35" s="1"/>
  <c r="F796" i="35" s="1" a="1"/>
  <c r="F796" i="35" s="1"/>
  <c r="I776" i="34"/>
  <c r="F776" i="34"/>
  <c r="H776" i="34"/>
  <c r="T776" i="34"/>
  <c r="R777" i="34" s="1"/>
  <c r="S777" i="34" s="1"/>
  <c r="M796" i="35" l="1"/>
  <c r="I796" i="35" s="1"/>
  <c r="N899" i="36"/>
  <c r="P899" i="36"/>
  <c r="Q899" i="36"/>
  <c r="H900" i="36"/>
  <c r="E901" i="36" s="1" a="1"/>
  <c r="E901" i="36" s="1"/>
  <c r="F901" i="36" s="1" a="1"/>
  <c r="F901" i="36" s="1"/>
  <c r="G777" i="34"/>
  <c r="G796" i="35" l="1"/>
  <c r="O796" i="35" s="1"/>
  <c r="M901" i="36"/>
  <c r="I901" i="36" s="1"/>
  <c r="Q796" i="35"/>
  <c r="P796" i="35"/>
  <c r="N796" i="35"/>
  <c r="H796" i="35"/>
  <c r="E797" i="35" s="1" a="1"/>
  <c r="E797" i="35" s="1"/>
  <c r="F797" i="35" s="1" a="1"/>
  <c r="F797" i="35" s="1"/>
  <c r="G900" i="36"/>
  <c r="O900" i="36" s="1"/>
  <c r="F777" i="34"/>
  <c r="I777" i="34"/>
  <c r="H777" i="34"/>
  <c r="T777" i="34"/>
  <c r="R778" i="34" s="1"/>
  <c r="S778" i="34" s="1"/>
  <c r="M797" i="35" l="1"/>
  <c r="I797" i="35" s="1"/>
  <c r="Q900" i="36"/>
  <c r="N900" i="36"/>
  <c r="P900" i="36"/>
  <c r="G778" i="34"/>
  <c r="G901" i="36" l="1"/>
  <c r="O901" i="36" s="1"/>
  <c r="H901" i="36"/>
  <c r="E902" i="36" s="1" a="1"/>
  <c r="E902" i="36" s="1"/>
  <c r="F902" i="36" s="1" a="1"/>
  <c r="F902" i="36" s="1"/>
  <c r="G797" i="35"/>
  <c r="O797" i="35" s="1"/>
  <c r="F778" i="34"/>
  <c r="H778" i="34"/>
  <c r="I778" i="34"/>
  <c r="T778" i="34"/>
  <c r="R779" i="34" s="1"/>
  <c r="S779" i="34" s="1"/>
  <c r="M902" i="36" l="1"/>
  <c r="I902" i="36" s="1"/>
  <c r="N797" i="35"/>
  <c r="Q797" i="35"/>
  <c r="P797" i="35"/>
  <c r="H797" i="35"/>
  <c r="E798" i="35" s="1" a="1"/>
  <c r="E798" i="35" s="1"/>
  <c r="F798" i="35" s="1" a="1"/>
  <c r="F798" i="35" s="1"/>
  <c r="N901" i="36"/>
  <c r="P901" i="36"/>
  <c r="Q901" i="36"/>
  <c r="G779" i="34"/>
  <c r="M798" i="35" l="1"/>
  <c r="I798" i="35" s="1"/>
  <c r="H902" i="36"/>
  <c r="E903" i="36" s="1" a="1"/>
  <c r="E903" i="36" s="1"/>
  <c r="F903" i="36" s="1" a="1"/>
  <c r="F903" i="36" s="1"/>
  <c r="I779" i="34"/>
  <c r="H779" i="34"/>
  <c r="F779" i="34"/>
  <c r="T779" i="34"/>
  <c r="R780" i="34" s="1"/>
  <c r="S780" i="34" s="1"/>
  <c r="M903" i="36" l="1"/>
  <c r="I903" i="36" s="1"/>
  <c r="G902" i="36"/>
  <c r="O902" i="36" s="1"/>
  <c r="H798" i="35"/>
  <c r="E799" i="35" s="1" a="1"/>
  <c r="E799" i="35" s="1"/>
  <c r="F799" i="35" s="1" a="1"/>
  <c r="F799" i="35" s="1"/>
  <c r="G798" i="35"/>
  <c r="O798" i="35" s="1"/>
  <c r="G903" i="36"/>
  <c r="O903" i="36" s="1"/>
  <c r="H903" i="36"/>
  <c r="E904" i="36" s="1" a="1"/>
  <c r="E904" i="36" s="1"/>
  <c r="F904" i="36" s="1" a="1"/>
  <c r="F904" i="36" s="1"/>
  <c r="G780" i="34"/>
  <c r="M904" i="36" l="1"/>
  <c r="I904" i="36" s="1"/>
  <c r="M799" i="35"/>
  <c r="I799" i="35" s="1"/>
  <c r="H904" i="36"/>
  <c r="E905" i="36" s="1" a="1"/>
  <c r="E905" i="36" s="1"/>
  <c r="F905" i="36" s="1" a="1"/>
  <c r="F905" i="36" s="1"/>
  <c r="G904" i="36"/>
  <c r="O904" i="36" s="1"/>
  <c r="N798" i="35"/>
  <c r="Q798" i="35"/>
  <c r="P798" i="35"/>
  <c r="N903" i="36"/>
  <c r="P903" i="36"/>
  <c r="Q903" i="36"/>
  <c r="N902" i="36"/>
  <c r="P902" i="36"/>
  <c r="Q902" i="36"/>
  <c r="I780" i="34"/>
  <c r="H780" i="34"/>
  <c r="F780" i="34"/>
  <c r="T780" i="34"/>
  <c r="R781" i="34" s="1"/>
  <c r="S781" i="34" s="1"/>
  <c r="M905" i="36" l="1"/>
  <c r="I905" i="36" s="1"/>
  <c r="G799" i="35"/>
  <c r="O799" i="35" s="1"/>
  <c r="H799" i="35"/>
  <c r="E800" i="35" s="1" a="1"/>
  <c r="E800" i="35" s="1"/>
  <c r="F800" i="35" s="1" a="1"/>
  <c r="F800" i="35" s="1"/>
  <c r="Q904" i="36"/>
  <c r="N904" i="36"/>
  <c r="P904" i="36"/>
  <c r="G905" i="36"/>
  <c r="O905" i="36" s="1"/>
  <c r="H905" i="36"/>
  <c r="E906" i="36" s="1" a="1"/>
  <c r="E906" i="36" s="1"/>
  <c r="F906" i="36" s="1" a="1"/>
  <c r="F906" i="36" s="1"/>
  <c r="G781" i="34"/>
  <c r="M906" i="36" l="1"/>
  <c r="I906" i="36" s="1"/>
  <c r="M800" i="35"/>
  <c r="I800" i="35" s="1"/>
  <c r="H906" i="36"/>
  <c r="E907" i="36" s="1" a="1"/>
  <c r="E907" i="36" s="1"/>
  <c r="F907" i="36" s="1" a="1"/>
  <c r="F907" i="36" s="1"/>
  <c r="G906" i="36"/>
  <c r="O906" i="36" s="1"/>
  <c r="H800" i="35"/>
  <c r="E801" i="35" s="1" a="1"/>
  <c r="E801" i="35" s="1"/>
  <c r="F801" i="35" s="1" a="1"/>
  <c r="F801" i="35" s="1"/>
  <c r="P905" i="36"/>
  <c r="N905" i="36"/>
  <c r="Q905" i="36"/>
  <c r="N799" i="35"/>
  <c r="Q799" i="35"/>
  <c r="P799" i="35"/>
  <c r="F781" i="34"/>
  <c r="I781" i="34"/>
  <c r="H781" i="34"/>
  <c r="T781" i="34"/>
  <c r="R782" i="34" s="1"/>
  <c r="S782" i="34" s="1"/>
  <c r="M907" i="36" l="1"/>
  <c r="I907" i="36"/>
  <c r="G800" i="35"/>
  <c r="O800" i="35" s="1"/>
  <c r="Q800" i="35" s="1"/>
  <c r="M801" i="35"/>
  <c r="I801" i="35" s="1"/>
  <c r="P906" i="36"/>
  <c r="N906" i="36"/>
  <c r="Q906" i="36"/>
  <c r="H907" i="36"/>
  <c r="E908" i="36" s="1" a="1"/>
  <c r="E908" i="36" s="1"/>
  <c r="F908" i="36" s="1" a="1"/>
  <c r="F908" i="36" s="1"/>
  <c r="G782" i="34"/>
  <c r="N800" i="35" l="1"/>
  <c r="P800" i="35"/>
  <c r="H801" i="35"/>
  <c r="E802" i="35" s="1" a="1"/>
  <c r="E802" i="35" s="1"/>
  <c r="F802" i="35" s="1" a="1"/>
  <c r="F802" i="35" s="1"/>
  <c r="M802" i="35" s="1"/>
  <c r="I802" i="35" s="1"/>
  <c r="G801" i="35"/>
  <c r="O801" i="35" s="1"/>
  <c r="Q801" i="35" s="1"/>
  <c r="M908" i="36"/>
  <c r="I908" i="36" s="1"/>
  <c r="G907" i="36"/>
  <c r="O907" i="36" s="1"/>
  <c r="P801" i="35"/>
  <c r="T782" i="34"/>
  <c r="R783" i="34" s="1"/>
  <c r="I782" i="34"/>
  <c r="H782" i="34"/>
  <c r="F782" i="34"/>
  <c r="N801" i="35" l="1"/>
  <c r="G802" i="35"/>
  <c r="O802" i="35" s="1"/>
  <c r="S783" i="34"/>
  <c r="G783" i="34" s="1"/>
  <c r="H908" i="36"/>
  <c r="E909" i="36" s="1" a="1"/>
  <c r="E909" i="36" s="1"/>
  <c r="F909" i="36" s="1" a="1"/>
  <c r="F909" i="36" s="1"/>
  <c r="N802" i="35"/>
  <c r="P802" i="35"/>
  <c r="Q802" i="35"/>
  <c r="H802" i="35"/>
  <c r="E803" i="35" s="1" a="1"/>
  <c r="E803" i="35" s="1"/>
  <c r="F803" i="35" s="1" a="1"/>
  <c r="F803" i="35" s="1"/>
  <c r="N907" i="36"/>
  <c r="P907" i="36"/>
  <c r="Q907" i="36"/>
  <c r="T783" i="34"/>
  <c r="R784" i="34" s="1"/>
  <c r="S784" i="34" s="1"/>
  <c r="F783" i="34" l="1"/>
  <c r="I783" i="34"/>
  <c r="H783" i="34"/>
  <c r="M803" i="35"/>
  <c r="I803" i="35" s="1"/>
  <c r="M909" i="36"/>
  <c r="I909" i="36" s="1"/>
  <c r="G908" i="36"/>
  <c r="O908" i="36" s="1"/>
  <c r="G784" i="34"/>
  <c r="G909" i="36" l="1"/>
  <c r="O909" i="36" s="1"/>
  <c r="H909" i="36"/>
  <c r="E910" i="36" s="1" a="1"/>
  <c r="E910" i="36" s="1"/>
  <c r="F910" i="36" s="1" a="1"/>
  <c r="F910" i="36" s="1"/>
  <c r="P909" i="36"/>
  <c r="N909" i="36"/>
  <c r="Q909" i="36"/>
  <c r="Q908" i="36"/>
  <c r="N908" i="36"/>
  <c r="P908" i="36"/>
  <c r="G803" i="35"/>
  <c r="O803" i="35" s="1"/>
  <c r="I784" i="34"/>
  <c r="H784" i="34"/>
  <c r="F784" i="34"/>
  <c r="T784" i="34"/>
  <c r="R785" i="34" s="1"/>
  <c r="S785" i="34" s="1"/>
  <c r="M910" i="36" l="1"/>
  <c r="I910" i="36" s="1"/>
  <c r="N803" i="35"/>
  <c r="P803" i="35"/>
  <c r="Q803" i="35"/>
  <c r="H803" i="35"/>
  <c r="E804" i="35" s="1" a="1"/>
  <c r="E804" i="35" s="1"/>
  <c r="F804" i="35" s="1" a="1"/>
  <c r="F804" i="35" s="1"/>
  <c r="H910" i="36"/>
  <c r="E911" i="36" s="1" a="1"/>
  <c r="E911" i="36" s="1"/>
  <c r="F911" i="36" s="1" a="1"/>
  <c r="F911" i="36" s="1"/>
  <c r="G785" i="34"/>
  <c r="M911" i="36" l="1"/>
  <c r="I911" i="36" s="1"/>
  <c r="M804" i="35"/>
  <c r="I804" i="35" s="1"/>
  <c r="H911" i="36"/>
  <c r="E912" i="36" s="1" a="1"/>
  <c r="E912" i="36" s="1"/>
  <c r="F912" i="36" s="1" a="1"/>
  <c r="F912" i="36" s="1"/>
  <c r="G911" i="36"/>
  <c r="O911" i="36" s="1"/>
  <c r="G910" i="36"/>
  <c r="O910" i="36" s="1"/>
  <c r="T785" i="34"/>
  <c r="R786" i="34" s="1"/>
  <c r="F785" i="34"/>
  <c r="I785" i="34"/>
  <c r="H785" i="34"/>
  <c r="S786" i="34" l="1"/>
  <c r="G786" i="34" s="1"/>
  <c r="M912" i="36"/>
  <c r="I912" i="36" s="1"/>
  <c r="Q910" i="36"/>
  <c r="N910" i="36"/>
  <c r="P910" i="36"/>
  <c r="G804" i="35"/>
  <c r="O804" i="35" s="1"/>
  <c r="H804" i="35"/>
  <c r="E805" i="35" s="1" a="1"/>
  <c r="E805" i="35" s="1"/>
  <c r="F805" i="35" s="1" a="1"/>
  <c r="F805" i="35" s="1"/>
  <c r="P911" i="36"/>
  <c r="N911" i="36"/>
  <c r="Q911" i="36"/>
  <c r="H912" i="36"/>
  <c r="E913" i="36" s="1" a="1"/>
  <c r="E913" i="36" s="1"/>
  <c r="F913" i="36" s="1" a="1"/>
  <c r="F913" i="36" s="1"/>
  <c r="H786" i="34" l="1"/>
  <c r="F786" i="34"/>
  <c r="I786" i="34"/>
  <c r="M913" i="36"/>
  <c r="I913" i="36" s="1"/>
  <c r="M805" i="35"/>
  <c r="I805" i="35" s="1"/>
  <c r="T786" i="34"/>
  <c r="R787" i="34" s="1"/>
  <c r="S787" i="34" s="1"/>
  <c r="G787" i="34" s="1"/>
  <c r="G913" i="36"/>
  <c r="O913" i="36" s="1"/>
  <c r="H913" i="36"/>
  <c r="E914" i="36" s="1" a="1"/>
  <c r="E914" i="36" s="1"/>
  <c r="F914" i="36" s="1" a="1"/>
  <c r="F914" i="36" s="1"/>
  <c r="P804" i="35"/>
  <c r="Q804" i="35"/>
  <c r="N804" i="35"/>
  <c r="G912" i="36"/>
  <c r="O912" i="36" s="1"/>
  <c r="M914" i="36" l="1"/>
  <c r="I914" i="36" s="1"/>
  <c r="P913" i="36"/>
  <c r="Q913" i="36"/>
  <c r="N913" i="36"/>
  <c r="P912" i="36"/>
  <c r="N912" i="36"/>
  <c r="Q912" i="36"/>
  <c r="G805" i="35"/>
  <c r="O805" i="35" s="1"/>
  <c r="H787" i="34"/>
  <c r="F787" i="34"/>
  <c r="I787" i="34"/>
  <c r="T787" i="34"/>
  <c r="R788" i="34" s="1"/>
  <c r="S788" i="34" s="1"/>
  <c r="Q805" i="35" l="1"/>
  <c r="P805" i="35"/>
  <c r="N805" i="35"/>
  <c r="H805" i="35"/>
  <c r="E806" i="35" s="1" a="1"/>
  <c r="E806" i="35" s="1"/>
  <c r="F806" i="35" s="1" a="1"/>
  <c r="F806" i="35" s="1"/>
  <c r="H914" i="36"/>
  <c r="E915" i="36" s="1" a="1"/>
  <c r="E915" i="36" s="1"/>
  <c r="F915" i="36" s="1" a="1"/>
  <c r="F915" i="36" s="1"/>
  <c r="G914" i="36"/>
  <c r="O914" i="36" s="1"/>
  <c r="G788" i="34"/>
  <c r="M915" i="36" l="1"/>
  <c r="I915" i="36" s="1"/>
  <c r="M806" i="35"/>
  <c r="I806" i="35" s="1"/>
  <c r="Q914" i="36"/>
  <c r="N914" i="36"/>
  <c r="P914" i="36"/>
  <c r="G806" i="35"/>
  <c r="O806" i="35" s="1"/>
  <c r="T788" i="34"/>
  <c r="R789" i="34" s="1"/>
  <c r="I788" i="34"/>
  <c r="H788" i="34"/>
  <c r="F788" i="34"/>
  <c r="S789" i="34" l="1"/>
  <c r="G789" i="34" s="1"/>
  <c r="N806" i="35"/>
  <c r="P806" i="35"/>
  <c r="Q806" i="35"/>
  <c r="H915" i="36"/>
  <c r="E916" i="36" s="1" a="1"/>
  <c r="E916" i="36" s="1"/>
  <c r="F916" i="36" s="1" a="1"/>
  <c r="F916" i="36" s="1"/>
  <c r="H806" i="35"/>
  <c r="E807" i="35" s="1" a="1"/>
  <c r="E807" i="35" s="1"/>
  <c r="F807" i="35" s="1" a="1"/>
  <c r="F807" i="35" s="1"/>
  <c r="T789" i="34"/>
  <c r="R790" i="34" s="1"/>
  <c r="S790" i="34" s="1"/>
  <c r="I789" i="34" l="1"/>
  <c r="H789" i="34"/>
  <c r="F789" i="34"/>
  <c r="M807" i="35"/>
  <c r="I807" i="35" s="1"/>
  <c r="M916" i="36"/>
  <c r="G916" i="36" s="1"/>
  <c r="O916" i="36" s="1"/>
  <c r="G915" i="36"/>
  <c r="O915" i="36" s="1"/>
  <c r="G790" i="34"/>
  <c r="H916" i="36" l="1"/>
  <c r="E917" i="36" s="1" a="1"/>
  <c r="E917" i="36" s="1"/>
  <c r="F917" i="36" s="1" a="1"/>
  <c r="F917" i="36" s="1"/>
  <c r="M917" i="36" s="1"/>
  <c r="I917" i="36" s="1"/>
  <c r="I916" i="36"/>
  <c r="P915" i="36"/>
  <c r="N915" i="36"/>
  <c r="Q915" i="36"/>
  <c r="N916" i="36"/>
  <c r="P916" i="36"/>
  <c r="Q916" i="36"/>
  <c r="G807" i="35"/>
  <c r="O807" i="35" s="1"/>
  <c r="H790" i="34"/>
  <c r="F790" i="34"/>
  <c r="I790" i="34"/>
  <c r="T790" i="34"/>
  <c r="R791" i="34" s="1"/>
  <c r="S791" i="34" s="1"/>
  <c r="P807" i="35" l="1"/>
  <c r="N807" i="35"/>
  <c r="Q807" i="35"/>
  <c r="H807" i="35"/>
  <c r="E808" i="35" s="1" a="1"/>
  <c r="E808" i="35" s="1"/>
  <c r="F808" i="35" s="1" a="1"/>
  <c r="F808" i="35" s="1"/>
  <c r="G791" i="34"/>
  <c r="M808" i="35" l="1"/>
  <c r="I808" i="35" s="1"/>
  <c r="H917" i="36"/>
  <c r="E918" i="36" s="1" a="1"/>
  <c r="E918" i="36" s="1"/>
  <c r="F918" i="36" s="1" a="1"/>
  <c r="F918" i="36" s="1"/>
  <c r="G917" i="36"/>
  <c r="O917" i="36" s="1"/>
  <c r="I791" i="34"/>
  <c r="H791" i="34"/>
  <c r="F791" i="34"/>
  <c r="T791" i="34"/>
  <c r="R792" i="34" s="1"/>
  <c r="S792" i="34" s="1"/>
  <c r="M918" i="36" l="1"/>
  <c r="I918" i="36" s="1"/>
  <c r="P917" i="36"/>
  <c r="Q917" i="36"/>
  <c r="N917" i="36"/>
  <c r="G918" i="36"/>
  <c r="O918" i="36" s="1"/>
  <c r="H918" i="36"/>
  <c r="E919" i="36" s="1" a="1"/>
  <c r="E919" i="36" s="1"/>
  <c r="F919" i="36" s="1" a="1"/>
  <c r="F919" i="36" s="1"/>
  <c r="G792" i="34"/>
  <c r="M919" i="36" l="1"/>
  <c r="I919" i="36" s="1"/>
  <c r="P918" i="36"/>
  <c r="N918" i="36"/>
  <c r="Q918" i="36"/>
  <c r="H808" i="35"/>
  <c r="E809" i="35" s="1" a="1"/>
  <c r="E809" i="35" s="1"/>
  <c r="F809" i="35" s="1" a="1"/>
  <c r="F809" i="35" s="1"/>
  <c r="G808" i="35"/>
  <c r="O808" i="35" s="1"/>
  <c r="T792" i="34"/>
  <c r="R793" i="34" s="1"/>
  <c r="I792" i="34"/>
  <c r="H792" i="34"/>
  <c r="F792" i="34"/>
  <c r="S793" i="34" l="1"/>
  <c r="G793" i="34" s="1"/>
  <c r="M809" i="35"/>
  <c r="I809" i="35" s="1"/>
  <c r="N808" i="35"/>
  <c r="Q808" i="35"/>
  <c r="P808" i="35"/>
  <c r="G919" i="36"/>
  <c r="O919" i="36" s="1"/>
  <c r="T793" i="34"/>
  <c r="R794" i="34" s="1"/>
  <c r="S794" i="34" s="1"/>
  <c r="I793" i="34" l="1"/>
  <c r="H793" i="34"/>
  <c r="F793" i="34"/>
  <c r="H809" i="35"/>
  <c r="E810" i="35" s="1" a="1"/>
  <c r="E810" i="35" s="1"/>
  <c r="F810" i="35" s="1" a="1"/>
  <c r="F810" i="35" s="1"/>
  <c r="H919" i="36"/>
  <c r="E920" i="36" s="1" a="1"/>
  <c r="E920" i="36" s="1"/>
  <c r="F920" i="36" s="1" a="1"/>
  <c r="F920" i="36" s="1"/>
  <c r="P919" i="36"/>
  <c r="N919" i="36"/>
  <c r="Q919" i="36"/>
  <c r="G809" i="35"/>
  <c r="O809" i="35" s="1"/>
  <c r="G794" i="34"/>
  <c r="M810" i="35" l="1"/>
  <c r="I810" i="35" s="1"/>
  <c r="M920" i="36"/>
  <c r="I920" i="36" s="1"/>
  <c r="Q809" i="35"/>
  <c r="P809" i="35"/>
  <c r="N809" i="35"/>
  <c r="H810" i="35"/>
  <c r="E811" i="35" s="1" a="1"/>
  <c r="E811" i="35" s="1"/>
  <c r="F811" i="35" s="1" a="1"/>
  <c r="F811" i="35" s="1"/>
  <c r="H920" i="36"/>
  <c r="E921" i="36" s="1" a="1"/>
  <c r="E921" i="36" s="1"/>
  <c r="F921" i="36" s="1" a="1"/>
  <c r="F921" i="36" s="1"/>
  <c r="G920" i="36"/>
  <c r="O920" i="36" s="1"/>
  <c r="T794" i="34"/>
  <c r="R795" i="34" s="1"/>
  <c r="S795" i="34" s="1"/>
  <c r="F794" i="34"/>
  <c r="I794" i="34"/>
  <c r="H794" i="34"/>
  <c r="M921" i="36" l="1"/>
  <c r="I921" i="36" s="1"/>
  <c r="M811" i="35"/>
  <c r="I811" i="35" s="1"/>
  <c r="Q920" i="36"/>
  <c r="P920" i="36"/>
  <c r="N920" i="36"/>
  <c r="G811" i="35"/>
  <c r="O811" i="35" s="1"/>
  <c r="H811" i="35"/>
  <c r="E812" i="35" s="1" a="1"/>
  <c r="E812" i="35" s="1"/>
  <c r="F812" i="35" s="1" a="1"/>
  <c r="F812" i="35" s="1"/>
  <c r="H921" i="36"/>
  <c r="E922" i="36" s="1" a="1"/>
  <c r="E922" i="36" s="1"/>
  <c r="F922" i="36" s="1" a="1"/>
  <c r="F922" i="36" s="1"/>
  <c r="G810" i="35"/>
  <c r="O810" i="35" s="1"/>
  <c r="G795" i="34"/>
  <c r="M812" i="35" l="1"/>
  <c r="I812" i="35" s="1"/>
  <c r="M922" i="36"/>
  <c r="I922" i="36" s="1"/>
  <c r="G921" i="36"/>
  <c r="O921" i="36" s="1"/>
  <c r="P810" i="35"/>
  <c r="Q810" i="35"/>
  <c r="N810" i="35"/>
  <c r="P811" i="35"/>
  <c r="N811" i="35"/>
  <c r="Q811" i="35"/>
  <c r="H795" i="34"/>
  <c r="I795" i="34"/>
  <c r="F795" i="34"/>
  <c r="T795" i="34"/>
  <c r="R796" i="34" s="1"/>
  <c r="S796" i="34" s="1"/>
  <c r="G922" i="36" l="1"/>
  <c r="O922" i="36" s="1"/>
  <c r="H922" i="36"/>
  <c r="E923" i="36" s="1" a="1"/>
  <c r="E923" i="36" s="1"/>
  <c r="F923" i="36" s="1" a="1"/>
  <c r="F923" i="36" s="1"/>
  <c r="M923" i="36" s="1"/>
  <c r="I923" i="36" s="1"/>
  <c r="N922" i="36"/>
  <c r="Q922" i="36"/>
  <c r="P922" i="36"/>
  <c r="P921" i="36"/>
  <c r="N921" i="36"/>
  <c r="Q921" i="36"/>
  <c r="G796" i="34"/>
  <c r="H923" i="36" l="1"/>
  <c r="E924" i="36" s="1" a="1"/>
  <c r="E924" i="36" s="1"/>
  <c r="F924" i="36" s="1" a="1"/>
  <c r="F924" i="36" s="1"/>
  <c r="M924" i="36" s="1"/>
  <c r="G812" i="35"/>
  <c r="O812" i="35" s="1"/>
  <c r="H812" i="35"/>
  <c r="E813" i="35" s="1" a="1"/>
  <c r="E813" i="35" s="1"/>
  <c r="F813" i="35" s="1" a="1"/>
  <c r="F813" i="35" s="1"/>
  <c r="G923" i="36"/>
  <c r="O923" i="36" s="1"/>
  <c r="T796" i="34"/>
  <c r="R797" i="34" s="1"/>
  <c r="I796" i="34"/>
  <c r="H796" i="34"/>
  <c r="F796" i="34"/>
  <c r="I924" i="36" l="1"/>
  <c r="G924" i="36"/>
  <c r="O924" i="36" s="1"/>
  <c r="H924" i="36"/>
  <c r="E925" i="36" s="1" a="1"/>
  <c r="E925" i="36" s="1"/>
  <c r="F925" i="36" s="1" a="1"/>
  <c r="F925" i="36" s="1"/>
  <c r="M925" i="36" s="1"/>
  <c r="G925" i="36" s="1"/>
  <c r="O925" i="36" s="1"/>
  <c r="S797" i="34"/>
  <c r="G797" i="34" s="1"/>
  <c r="M813" i="35"/>
  <c r="I813" i="35" s="1"/>
  <c r="N924" i="36"/>
  <c r="Q924" i="36"/>
  <c r="P924" i="36"/>
  <c r="P923" i="36"/>
  <c r="N923" i="36"/>
  <c r="Q923" i="36"/>
  <c r="N812" i="35"/>
  <c r="Q812" i="35"/>
  <c r="P812" i="35"/>
  <c r="G813" i="35" l="1"/>
  <c r="O813" i="35" s="1"/>
  <c r="H797" i="34"/>
  <c r="F797" i="34"/>
  <c r="I797" i="34"/>
  <c r="I925" i="36"/>
  <c r="T797" i="34"/>
  <c r="R798" i="34" s="1"/>
  <c r="Q925" i="36"/>
  <c r="N925" i="36"/>
  <c r="P925" i="36"/>
  <c r="H925" i="36"/>
  <c r="E926" i="36" s="1" a="1"/>
  <c r="E926" i="36" s="1"/>
  <c r="F926" i="36" s="1" a="1"/>
  <c r="F926" i="36" s="1"/>
  <c r="H813" i="35"/>
  <c r="E814" i="35" s="1" a="1"/>
  <c r="E814" i="35" s="1"/>
  <c r="F814" i="35" s="1" a="1"/>
  <c r="F814" i="35" s="1"/>
  <c r="P813" i="35"/>
  <c r="N813" i="35"/>
  <c r="Q813" i="35"/>
  <c r="M926" i="36" l="1"/>
  <c r="I926" i="36" s="1"/>
  <c r="S798" i="34"/>
  <c r="T798" i="34" s="1"/>
  <c r="R799" i="34" s="1"/>
  <c r="M814" i="35"/>
  <c r="I814" i="35" s="1"/>
  <c r="G814" i="35" l="1"/>
  <c r="O814" i="35" s="1"/>
  <c r="G798" i="34"/>
  <c r="S799" i="34"/>
  <c r="T799" i="34" s="1"/>
  <c r="R800" i="34" s="1"/>
  <c r="S800" i="34" s="1"/>
  <c r="G800" i="34" s="1"/>
  <c r="N814" i="35"/>
  <c r="P814" i="35"/>
  <c r="Q814" i="35"/>
  <c r="H926" i="36"/>
  <c r="E927" i="36" s="1" a="1"/>
  <c r="E927" i="36" s="1"/>
  <c r="F927" i="36" s="1" a="1"/>
  <c r="F927" i="36" s="1"/>
  <c r="G926" i="36"/>
  <c r="O926" i="36" s="1"/>
  <c r="H814" i="35"/>
  <c r="E815" i="35" s="1" a="1"/>
  <c r="E815" i="35" s="1"/>
  <c r="F815" i="35" s="1" a="1"/>
  <c r="F815" i="35" s="1"/>
  <c r="M815" i="35" l="1"/>
  <c r="I815" i="35" s="1"/>
  <c r="G799" i="34"/>
  <c r="M927" i="36"/>
  <c r="I927" i="36" s="1"/>
  <c r="F798" i="34"/>
  <c r="I798" i="34"/>
  <c r="H798" i="34"/>
  <c r="N926" i="36"/>
  <c r="P926" i="36"/>
  <c r="Q926" i="36"/>
  <c r="I800" i="34"/>
  <c r="H800" i="34"/>
  <c r="F800" i="34"/>
  <c r="T800" i="34"/>
  <c r="R801" i="34" s="1"/>
  <c r="S801" i="34" s="1"/>
  <c r="H927" i="36" l="1"/>
  <c r="E928" i="36" s="1" a="1"/>
  <c r="E928" i="36" s="1"/>
  <c r="F928" i="36" s="1" a="1"/>
  <c r="F928" i="36" s="1"/>
  <c r="M928" i="36" s="1"/>
  <c r="I928" i="36" s="1"/>
  <c r="H799" i="34"/>
  <c r="I799" i="34"/>
  <c r="F799" i="34"/>
  <c r="G927" i="36"/>
  <c r="O927" i="36" s="1"/>
  <c r="H815" i="35"/>
  <c r="E816" i="35" s="1" a="1"/>
  <c r="E816" i="35" s="1"/>
  <c r="F816" i="35" s="1" a="1"/>
  <c r="F816" i="35" s="1"/>
  <c r="G801" i="34"/>
  <c r="H928" i="36" l="1"/>
  <c r="E929" i="36" s="1" a="1"/>
  <c r="E929" i="36" s="1"/>
  <c r="F929" i="36" s="1" a="1"/>
  <c r="F929" i="36" s="1"/>
  <c r="G928" i="36"/>
  <c r="O928" i="36" s="1"/>
  <c r="M816" i="35"/>
  <c r="I816" i="35" s="1"/>
  <c r="G815" i="35"/>
  <c r="O815" i="35" s="1"/>
  <c r="Q927" i="36"/>
  <c r="N927" i="36"/>
  <c r="P927" i="36"/>
  <c r="N928" i="36"/>
  <c r="P928" i="36"/>
  <c r="Q928" i="36"/>
  <c r="F801" i="34"/>
  <c r="H801" i="34"/>
  <c r="I801" i="34"/>
  <c r="T801" i="34"/>
  <c r="R802" i="34" s="1"/>
  <c r="S802" i="34" s="1"/>
  <c r="H816" i="35" l="1"/>
  <c r="E817" i="35" s="1" a="1"/>
  <c r="E817" i="35" s="1"/>
  <c r="F817" i="35" s="1" a="1"/>
  <c r="F817" i="35" s="1"/>
  <c r="M817" i="35" s="1"/>
  <c r="I817" i="35" s="1"/>
  <c r="G816" i="35"/>
  <c r="O816" i="35" s="1"/>
  <c r="M929" i="36"/>
  <c r="H929" i="36" s="1"/>
  <c r="E930" i="36" s="1" a="1"/>
  <c r="E930" i="36" s="1"/>
  <c r="F930" i="36" s="1" a="1"/>
  <c r="F930" i="36" s="1"/>
  <c r="M930" i="36" s="1"/>
  <c r="I930" i="36" s="1"/>
  <c r="Q816" i="35"/>
  <c r="N816" i="35"/>
  <c r="P816" i="35"/>
  <c r="N815" i="35"/>
  <c r="Q815" i="35"/>
  <c r="P815" i="35"/>
  <c r="G802" i="34"/>
  <c r="I929" i="36" l="1"/>
  <c r="G929" i="36"/>
  <c r="O929" i="36" s="1"/>
  <c r="G817" i="35"/>
  <c r="O817" i="35" s="1"/>
  <c r="Q817" i="35" s="1"/>
  <c r="H817" i="35"/>
  <c r="E818" i="35" s="1" a="1"/>
  <c r="E818" i="35" s="1"/>
  <c r="F818" i="35" s="1" a="1"/>
  <c r="F818" i="35" s="1"/>
  <c r="F802" i="34"/>
  <c r="H802" i="34"/>
  <c r="I802" i="34"/>
  <c r="T802" i="34"/>
  <c r="R803" i="34" s="1"/>
  <c r="S803" i="34" s="1"/>
  <c r="P817" i="35" l="1"/>
  <c r="N817" i="35"/>
  <c r="N929" i="36"/>
  <c r="P929" i="36"/>
  <c r="Q929" i="36"/>
  <c r="M818" i="35"/>
  <c r="I818" i="35" s="1"/>
  <c r="G930" i="36"/>
  <c r="O930" i="36" s="1"/>
  <c r="H930" i="36"/>
  <c r="E931" i="36" s="1" a="1"/>
  <c r="E931" i="36" s="1"/>
  <c r="F931" i="36" s="1" a="1"/>
  <c r="F931" i="36" s="1"/>
  <c r="G803" i="34"/>
  <c r="G818" i="35" l="1"/>
  <c r="O818" i="35" s="1"/>
  <c r="H818" i="35"/>
  <c r="E819" i="35" s="1" a="1"/>
  <c r="E819" i="35" s="1"/>
  <c r="F819" i="35" s="1" a="1"/>
  <c r="F819" i="35" s="1"/>
  <c r="M819" i="35" s="1"/>
  <c r="I819" i="35" s="1"/>
  <c r="M931" i="36"/>
  <c r="I931" i="36" s="1"/>
  <c r="Q818" i="35"/>
  <c r="P818" i="35"/>
  <c r="N818" i="35"/>
  <c r="N930" i="36"/>
  <c r="Q930" i="36"/>
  <c r="P930" i="36"/>
  <c r="H803" i="34"/>
  <c r="F803" i="34"/>
  <c r="I803" i="34"/>
  <c r="T803" i="34"/>
  <c r="R804" i="34" s="1"/>
  <c r="S804" i="34" s="1"/>
  <c r="G804" i="34" l="1"/>
  <c r="G931" i="36" l="1"/>
  <c r="O931" i="36" s="1"/>
  <c r="G819" i="35"/>
  <c r="O819" i="35" s="1"/>
  <c r="H931" i="36"/>
  <c r="E932" i="36" s="1" a="1"/>
  <c r="E932" i="36" s="1"/>
  <c r="F932" i="36" s="1" a="1"/>
  <c r="F932" i="36" s="1"/>
  <c r="H819" i="35"/>
  <c r="E820" i="35" s="1" a="1"/>
  <c r="E820" i="35" s="1"/>
  <c r="F820" i="35" s="1" a="1"/>
  <c r="F820" i="35" s="1"/>
  <c r="T804" i="34"/>
  <c r="R805" i="34" s="1"/>
  <c r="I804" i="34"/>
  <c r="H804" i="34"/>
  <c r="F804" i="34"/>
  <c r="M820" i="35" l="1"/>
  <c r="I820" i="35" s="1"/>
  <c r="S805" i="34"/>
  <c r="G805" i="34" s="1"/>
  <c r="M932" i="36"/>
  <c r="I932" i="36" s="1"/>
  <c r="N819" i="35"/>
  <c r="Q819" i="35"/>
  <c r="P819" i="35"/>
  <c r="P931" i="36"/>
  <c r="N931" i="36"/>
  <c r="Q931" i="36"/>
  <c r="T805" i="34"/>
  <c r="R806" i="34" s="1"/>
  <c r="G932" i="36" l="1"/>
  <c r="O932" i="36" s="1"/>
  <c r="F805" i="34"/>
  <c r="H805" i="34"/>
  <c r="I805" i="34"/>
  <c r="S806" i="34"/>
  <c r="G806" i="34" s="1"/>
  <c r="H932" i="36"/>
  <c r="E933" i="36" s="1" a="1"/>
  <c r="E933" i="36" s="1"/>
  <c r="F933" i="36" s="1" a="1"/>
  <c r="F933" i="36" s="1"/>
  <c r="H820" i="35"/>
  <c r="E821" i="35" s="1" a="1"/>
  <c r="E821" i="35" s="1"/>
  <c r="F821" i="35" s="1" a="1"/>
  <c r="F821" i="35" s="1"/>
  <c r="G820" i="35"/>
  <c r="O820" i="35" s="1"/>
  <c r="Q932" i="36"/>
  <c r="P932" i="36"/>
  <c r="N932" i="36"/>
  <c r="T806" i="34"/>
  <c r="R807" i="34" s="1"/>
  <c r="S807" i="34" s="1"/>
  <c r="H806" i="34" l="1"/>
  <c r="I806" i="34"/>
  <c r="F806" i="34"/>
  <c r="M933" i="36"/>
  <c r="I933" i="36" s="1"/>
  <c r="M821" i="35"/>
  <c r="I821" i="35" s="1"/>
  <c r="Q820" i="35"/>
  <c r="N820" i="35"/>
  <c r="P820" i="35"/>
  <c r="G807" i="34"/>
  <c r="H933" i="36" l="1"/>
  <c r="E934" i="36" s="1" a="1"/>
  <c r="E934" i="36" s="1"/>
  <c r="F934" i="36" s="1" a="1"/>
  <c r="F934" i="36" s="1"/>
  <c r="G933" i="36"/>
  <c r="O933" i="36" s="1"/>
  <c r="G821" i="35"/>
  <c r="O821" i="35" s="1"/>
  <c r="I807" i="34"/>
  <c r="H807" i="34"/>
  <c r="F807" i="34"/>
  <c r="T807" i="34"/>
  <c r="R808" i="34" s="1"/>
  <c r="S808" i="34" s="1"/>
  <c r="M934" i="36" l="1"/>
  <c r="I934" i="36" s="1"/>
  <c r="N821" i="35"/>
  <c r="Q821" i="35"/>
  <c r="P821" i="35"/>
  <c r="P933" i="36"/>
  <c r="N933" i="36"/>
  <c r="Q933" i="36"/>
  <c r="H821" i="35"/>
  <c r="E822" i="35" s="1" a="1"/>
  <c r="E822" i="35" s="1"/>
  <c r="F822" i="35" s="1" a="1"/>
  <c r="F822" i="35" s="1"/>
  <c r="G808" i="34"/>
  <c r="M822" i="35" l="1"/>
  <c r="I822" i="35" s="1"/>
  <c r="T808" i="34"/>
  <c r="R809" i="34" s="1"/>
  <c r="I808" i="34"/>
  <c r="H808" i="34"/>
  <c r="F808" i="34"/>
  <c r="S809" i="34" l="1"/>
  <c r="G809" i="34" s="1"/>
  <c r="G934" i="36"/>
  <c r="O934" i="36" s="1"/>
  <c r="G822" i="35"/>
  <c r="O822" i="35" s="1"/>
  <c r="H822" i="35"/>
  <c r="E823" i="35" s="1" a="1"/>
  <c r="E823" i="35" s="1"/>
  <c r="F823" i="35" s="1" a="1"/>
  <c r="F823" i="35" s="1"/>
  <c r="H934" i="36"/>
  <c r="E935" i="36" s="1" a="1"/>
  <c r="E935" i="36" s="1"/>
  <c r="F935" i="36" s="1" a="1"/>
  <c r="F935" i="36" s="1"/>
  <c r="T809" i="34"/>
  <c r="R810" i="34" s="1"/>
  <c r="S810" i="34" s="1"/>
  <c r="I809" i="34" l="1"/>
  <c r="F809" i="34"/>
  <c r="H809" i="34"/>
  <c r="M823" i="35"/>
  <c r="I823" i="35" s="1"/>
  <c r="M935" i="36"/>
  <c r="I935" i="36" s="1"/>
  <c r="P822" i="35"/>
  <c r="N822" i="35"/>
  <c r="Q822" i="35"/>
  <c r="H823" i="35"/>
  <c r="E824" i="35" s="1" a="1"/>
  <c r="E824" i="35" s="1"/>
  <c r="F824" i="35" s="1" a="1"/>
  <c r="F824" i="35" s="1"/>
  <c r="N934" i="36"/>
  <c r="P934" i="36"/>
  <c r="Q934" i="36"/>
  <c r="G810" i="34"/>
  <c r="M824" i="35" l="1"/>
  <c r="I824" i="35" s="1"/>
  <c r="G823" i="35"/>
  <c r="O823" i="35" s="1"/>
  <c r="F810" i="34"/>
  <c r="I810" i="34"/>
  <c r="H810" i="34"/>
  <c r="T810" i="34"/>
  <c r="R811" i="34" s="1"/>
  <c r="S811" i="34" s="1"/>
  <c r="N823" i="35" l="1"/>
  <c r="Q823" i="35"/>
  <c r="P823" i="35"/>
  <c r="H935" i="36"/>
  <c r="E936" i="36" s="1" a="1"/>
  <c r="E936" i="36" s="1"/>
  <c r="F936" i="36" s="1" a="1"/>
  <c r="F936" i="36" s="1"/>
  <c r="G824" i="35"/>
  <c r="O824" i="35" s="1"/>
  <c r="H824" i="35"/>
  <c r="E825" i="35" s="1" a="1"/>
  <c r="E825" i="35" s="1"/>
  <c r="F825" i="35" s="1" a="1"/>
  <c r="F825" i="35" s="1"/>
  <c r="G935" i="36"/>
  <c r="O935" i="36" s="1"/>
  <c r="G811" i="34"/>
  <c r="M825" i="35" l="1"/>
  <c r="I825" i="35" s="1"/>
  <c r="M936" i="36"/>
  <c r="I936" i="36" s="1"/>
  <c r="Q935" i="36"/>
  <c r="P935" i="36"/>
  <c r="N935" i="36"/>
  <c r="N824" i="35"/>
  <c r="P824" i="35"/>
  <c r="Q824" i="35"/>
  <c r="H936" i="36"/>
  <c r="E937" i="36" s="1" a="1"/>
  <c r="E937" i="36" s="1"/>
  <c r="F937" i="36" s="1" a="1"/>
  <c r="F937" i="36" s="1"/>
  <c r="H811" i="34"/>
  <c r="I811" i="34"/>
  <c r="F811" i="34"/>
  <c r="T811" i="34"/>
  <c r="R812" i="34" s="1"/>
  <c r="S812" i="34" s="1"/>
  <c r="M937" i="36" l="1"/>
  <c r="I937" i="36" s="1"/>
  <c r="G936" i="36"/>
  <c r="O936" i="36" s="1"/>
  <c r="H825" i="35"/>
  <c r="E826" i="35" s="1" a="1"/>
  <c r="E826" i="35" s="1"/>
  <c r="F826" i="35" s="1" a="1"/>
  <c r="F826" i="35" s="1"/>
  <c r="G812" i="34"/>
  <c r="G937" i="36" l="1"/>
  <c r="O937" i="36" s="1"/>
  <c r="H937" i="36"/>
  <c r="E938" i="36" s="1" a="1"/>
  <c r="E938" i="36" s="1"/>
  <c r="F938" i="36" s="1" a="1"/>
  <c r="F938" i="36" s="1"/>
  <c r="M938" i="36" s="1"/>
  <c r="I938" i="36" s="1"/>
  <c r="M826" i="35"/>
  <c r="I826" i="35" s="1"/>
  <c r="Q936" i="36"/>
  <c r="P936" i="36"/>
  <c r="N936" i="36"/>
  <c r="G825" i="35"/>
  <c r="O825" i="35" s="1"/>
  <c r="P937" i="36"/>
  <c r="Q937" i="36"/>
  <c r="N937" i="36"/>
  <c r="I812" i="34"/>
  <c r="H812" i="34"/>
  <c r="F812" i="34"/>
  <c r="T812" i="34"/>
  <c r="R813" i="34" s="1"/>
  <c r="S813" i="34" s="1"/>
  <c r="G938" i="36" l="1"/>
  <c r="O938" i="36" s="1"/>
  <c r="Q825" i="35"/>
  <c r="N825" i="35"/>
  <c r="P825" i="35"/>
  <c r="P938" i="36"/>
  <c r="N938" i="36"/>
  <c r="Q938" i="36"/>
  <c r="H938" i="36"/>
  <c r="E939" i="36" s="1" a="1"/>
  <c r="E939" i="36" s="1"/>
  <c r="F939" i="36" s="1" a="1"/>
  <c r="F939" i="36" s="1"/>
  <c r="H826" i="35"/>
  <c r="E827" i="35" s="1" a="1"/>
  <c r="E827" i="35" s="1"/>
  <c r="F827" i="35" s="1" a="1"/>
  <c r="F827" i="35" s="1"/>
  <c r="G813" i="34"/>
  <c r="M939" i="36" l="1"/>
  <c r="I939" i="36" s="1"/>
  <c r="M827" i="35"/>
  <c r="I827" i="35" s="1"/>
  <c r="G939" i="36"/>
  <c r="O939" i="36" s="1"/>
  <c r="H939" i="36"/>
  <c r="E940" i="36" s="1" a="1"/>
  <c r="E940" i="36" s="1"/>
  <c r="F940" i="36" s="1" a="1"/>
  <c r="F940" i="36" s="1"/>
  <c r="G826" i="35"/>
  <c r="O826" i="35" s="1"/>
  <c r="F813" i="34"/>
  <c r="H813" i="34"/>
  <c r="I813" i="34"/>
  <c r="T813" i="34"/>
  <c r="R814" i="34" s="1"/>
  <c r="S814" i="34" s="1"/>
  <c r="G827" i="35" l="1"/>
  <c r="O827" i="35" s="1"/>
  <c r="M940" i="36"/>
  <c r="I940" i="36" s="1"/>
  <c r="N826" i="35"/>
  <c r="P826" i="35"/>
  <c r="Q826" i="35"/>
  <c r="N827" i="35"/>
  <c r="P827" i="35"/>
  <c r="Q827" i="35"/>
  <c r="Q939" i="36"/>
  <c r="P939" i="36"/>
  <c r="N939" i="36"/>
  <c r="H827" i="35"/>
  <c r="E828" i="35" s="1" a="1"/>
  <c r="E828" i="35" s="1"/>
  <c r="F828" i="35" s="1" a="1"/>
  <c r="F828" i="35" s="1"/>
  <c r="G814" i="34"/>
  <c r="M828" i="35" l="1"/>
  <c r="I828" i="35" s="1"/>
  <c r="H940" i="36"/>
  <c r="E941" i="36" s="1" a="1"/>
  <c r="E941" i="36" s="1"/>
  <c r="F941" i="36" s="1" a="1"/>
  <c r="F941" i="36" s="1"/>
  <c r="T814" i="34"/>
  <c r="R815" i="34" s="1"/>
  <c r="S815" i="34" s="1"/>
  <c r="I814" i="34"/>
  <c r="H814" i="34"/>
  <c r="F814" i="34"/>
  <c r="M941" i="36" l="1"/>
  <c r="I941" i="36" s="1"/>
  <c r="G940" i="36"/>
  <c r="O940" i="36" s="1"/>
  <c r="H828" i="35"/>
  <c r="E829" i="35" s="1" a="1"/>
  <c r="E829" i="35" s="1"/>
  <c r="F829" i="35" s="1" a="1"/>
  <c r="F829" i="35" s="1"/>
  <c r="G815" i="34"/>
  <c r="M829" i="35" l="1"/>
  <c r="I829" i="35" s="1"/>
  <c r="G828" i="35"/>
  <c r="O828" i="35" s="1"/>
  <c r="N940" i="36"/>
  <c r="P940" i="36"/>
  <c r="Q940" i="36"/>
  <c r="G941" i="36"/>
  <c r="O941" i="36" s="1"/>
  <c r="H941" i="36"/>
  <c r="E942" i="36" s="1" a="1"/>
  <c r="E942" i="36" s="1"/>
  <c r="F942" i="36" s="1" a="1"/>
  <c r="F942" i="36" s="1"/>
  <c r="G829" i="35"/>
  <c r="O829" i="35" s="1"/>
  <c r="I815" i="34"/>
  <c r="H815" i="34"/>
  <c r="F815" i="34"/>
  <c r="T815" i="34"/>
  <c r="R816" i="34" s="1"/>
  <c r="S816" i="34" s="1"/>
  <c r="M942" i="36" l="1"/>
  <c r="I942" i="36" s="1"/>
  <c r="P829" i="35"/>
  <c r="N829" i="35"/>
  <c r="Q829" i="35"/>
  <c r="P941" i="36"/>
  <c r="Q941" i="36"/>
  <c r="N941" i="36"/>
  <c r="H829" i="35"/>
  <c r="E830" i="35" s="1" a="1"/>
  <c r="E830" i="35" s="1"/>
  <c r="F830" i="35" s="1" a="1"/>
  <c r="F830" i="35" s="1"/>
  <c r="P828" i="35"/>
  <c r="Q828" i="35"/>
  <c r="N828" i="35"/>
  <c r="G816" i="34"/>
  <c r="M830" i="35" l="1"/>
  <c r="I830" i="35" s="1"/>
  <c r="I816" i="34"/>
  <c r="H816" i="34"/>
  <c r="F816" i="34"/>
  <c r="T816" i="34"/>
  <c r="R817" i="34" s="1"/>
  <c r="S817" i="34" s="1"/>
  <c r="H942" i="36" l="1"/>
  <c r="E943" i="36" s="1" a="1"/>
  <c r="E943" i="36" s="1"/>
  <c r="F943" i="36" s="1" a="1"/>
  <c r="F943" i="36" s="1"/>
  <c r="G942" i="36"/>
  <c r="O942" i="36" s="1"/>
  <c r="G817" i="34"/>
  <c r="M943" i="36" l="1"/>
  <c r="I943" i="36"/>
  <c r="P942" i="36"/>
  <c r="Q942" i="36"/>
  <c r="N942" i="36"/>
  <c r="H830" i="35"/>
  <c r="E831" i="35" s="1" a="1"/>
  <c r="E831" i="35" s="1"/>
  <c r="F831" i="35" s="1" a="1"/>
  <c r="F831" i="35" s="1"/>
  <c r="H943" i="36"/>
  <c r="E944" i="36" s="1" a="1"/>
  <c r="E944" i="36" s="1"/>
  <c r="F944" i="36" s="1" a="1"/>
  <c r="F944" i="36" s="1"/>
  <c r="G943" i="36"/>
  <c r="O943" i="36" s="1"/>
  <c r="G830" i="35"/>
  <c r="O830" i="35" s="1"/>
  <c r="F817" i="34"/>
  <c r="H817" i="34"/>
  <c r="I817" i="34"/>
  <c r="T817" i="34"/>
  <c r="R818" i="34" s="1"/>
  <c r="S818" i="34" s="1"/>
  <c r="M944" i="36" l="1"/>
  <c r="I944" i="36" s="1"/>
  <c r="M831" i="35"/>
  <c r="I831" i="35" s="1"/>
  <c r="N830" i="35"/>
  <c r="Q830" i="35"/>
  <c r="P830" i="35"/>
  <c r="Q943" i="36"/>
  <c r="P943" i="36"/>
  <c r="N943" i="36"/>
  <c r="H944" i="36"/>
  <c r="E945" i="36" s="1" a="1"/>
  <c r="E945" i="36" s="1"/>
  <c r="F945" i="36" s="1" a="1"/>
  <c r="F945" i="36" s="1"/>
  <c r="G818" i="34"/>
  <c r="M945" i="36" l="1"/>
  <c r="I945" i="36" s="1"/>
  <c r="G831" i="35"/>
  <c r="O831" i="35" s="1"/>
  <c r="G944" i="36"/>
  <c r="O944" i="36" s="1"/>
  <c r="G945" i="36"/>
  <c r="O945" i="36" s="1"/>
  <c r="I818" i="34"/>
  <c r="H818" i="34"/>
  <c r="F818" i="34"/>
  <c r="T818" i="34"/>
  <c r="R819" i="34" s="1"/>
  <c r="S819" i="34" s="1"/>
  <c r="P945" i="36" l="1"/>
  <c r="N945" i="36"/>
  <c r="Q945" i="36"/>
  <c r="Q944" i="36"/>
  <c r="N944" i="36"/>
  <c r="P944" i="36"/>
  <c r="H945" i="36"/>
  <c r="E946" i="36" s="1" a="1"/>
  <c r="E946" i="36" s="1"/>
  <c r="F946" i="36" s="1" a="1"/>
  <c r="F946" i="36" s="1"/>
  <c r="Q831" i="35"/>
  <c r="P831" i="35"/>
  <c r="N831" i="35"/>
  <c r="H831" i="35"/>
  <c r="E832" i="35" s="1" a="1"/>
  <c r="E832" i="35" s="1"/>
  <c r="F832" i="35" s="1" a="1"/>
  <c r="F832" i="35" s="1"/>
  <c r="G819" i="34"/>
  <c r="M946" i="36" l="1"/>
  <c r="I946" i="36" s="1"/>
  <c r="M832" i="35"/>
  <c r="I832" i="35" s="1"/>
  <c r="H819" i="34"/>
  <c r="F819" i="34"/>
  <c r="I819" i="34"/>
  <c r="T819" i="34"/>
  <c r="R820" i="34" s="1"/>
  <c r="S820" i="34" s="1"/>
  <c r="G820" i="34" l="1"/>
  <c r="H832" i="35" l="1"/>
  <c r="E833" i="35" s="1" a="1"/>
  <c r="E833" i="35" s="1"/>
  <c r="F833" i="35" s="1" a="1"/>
  <c r="F833" i="35" s="1"/>
  <c r="G946" i="36"/>
  <c r="O946" i="36" s="1"/>
  <c r="G832" i="35"/>
  <c r="O832" i="35" s="1"/>
  <c r="H946" i="36"/>
  <c r="E947" i="36" s="1" a="1"/>
  <c r="E947" i="36" s="1"/>
  <c r="F947" i="36" s="1" a="1"/>
  <c r="F947" i="36" s="1"/>
  <c r="T820" i="34"/>
  <c r="R821" i="34" s="1"/>
  <c r="I820" i="34"/>
  <c r="H820" i="34"/>
  <c r="F820" i="34"/>
  <c r="S821" i="34" l="1"/>
  <c r="G821" i="34" s="1"/>
  <c r="M947" i="36"/>
  <c r="I947" i="36" s="1"/>
  <c r="M833" i="35"/>
  <c r="I833" i="35" s="1"/>
  <c r="P832" i="35"/>
  <c r="N832" i="35"/>
  <c r="Q832" i="35"/>
  <c r="H947" i="36"/>
  <c r="E948" i="36" s="1" a="1"/>
  <c r="E948" i="36" s="1"/>
  <c r="F948" i="36" s="1" a="1"/>
  <c r="F948" i="36" s="1"/>
  <c r="Q946" i="36"/>
  <c r="P946" i="36"/>
  <c r="N946" i="36"/>
  <c r="H833" i="35"/>
  <c r="E834" i="35" s="1" a="1"/>
  <c r="E834" i="35" s="1"/>
  <c r="F834" i="35" s="1" a="1"/>
  <c r="F834" i="35" s="1"/>
  <c r="G833" i="35"/>
  <c r="O833" i="35" s="1"/>
  <c r="T821" i="34"/>
  <c r="R822" i="34" s="1"/>
  <c r="S822" i="34" s="1"/>
  <c r="H821" i="34" l="1"/>
  <c r="F821" i="34"/>
  <c r="I821" i="34"/>
  <c r="M834" i="35"/>
  <c r="I834" i="35" s="1"/>
  <c r="M948" i="36"/>
  <c r="I948" i="36" s="1"/>
  <c r="N833" i="35"/>
  <c r="P833" i="35"/>
  <c r="Q833" i="35"/>
  <c r="G947" i="36"/>
  <c r="O947" i="36" s="1"/>
  <c r="H834" i="35"/>
  <c r="E835" i="35" s="1" a="1"/>
  <c r="E835" i="35" s="1"/>
  <c r="F835" i="35" s="1" a="1"/>
  <c r="F835" i="35" s="1"/>
  <c r="G822" i="34"/>
  <c r="G948" i="36" l="1"/>
  <c r="O948" i="36" s="1"/>
  <c r="H948" i="36"/>
  <c r="E949" i="36" s="1" a="1"/>
  <c r="E949" i="36" s="1"/>
  <c r="F949" i="36" s="1" a="1"/>
  <c r="F949" i="36" s="1"/>
  <c r="M949" i="36" s="1"/>
  <c r="I949" i="36" s="1"/>
  <c r="M835" i="35"/>
  <c r="H835" i="35" s="1"/>
  <c r="E836" i="35" s="1" a="1"/>
  <c r="E836" i="35" s="1"/>
  <c r="F836" i="35" s="1" a="1"/>
  <c r="F836" i="35" s="1"/>
  <c r="G834" i="35"/>
  <c r="O834" i="35" s="1"/>
  <c r="P947" i="36"/>
  <c r="Q947" i="36"/>
  <c r="N947" i="36"/>
  <c r="Q948" i="36"/>
  <c r="N948" i="36"/>
  <c r="P948" i="36"/>
  <c r="I822" i="34"/>
  <c r="F822" i="34"/>
  <c r="H822" i="34"/>
  <c r="T822" i="34"/>
  <c r="R823" i="34" s="1"/>
  <c r="S823" i="34" s="1"/>
  <c r="G835" i="35" l="1"/>
  <c r="O835" i="35" s="1"/>
  <c r="I835" i="35"/>
  <c r="M836" i="35"/>
  <c r="I836" i="35" s="1"/>
  <c r="N834" i="35"/>
  <c r="P834" i="35"/>
  <c r="Q834" i="35"/>
  <c r="H949" i="36"/>
  <c r="E950" i="36" s="1" a="1"/>
  <c r="E950" i="36" s="1"/>
  <c r="F950" i="36" s="1" a="1"/>
  <c r="F950" i="36" s="1"/>
  <c r="N835" i="35"/>
  <c r="Q835" i="35"/>
  <c r="P835" i="35"/>
  <c r="G823" i="34"/>
  <c r="G836" i="35" l="1"/>
  <c r="O836" i="35" s="1"/>
  <c r="H836" i="35"/>
  <c r="E837" i="35" s="1" a="1"/>
  <c r="E837" i="35" s="1"/>
  <c r="F837" i="35" s="1" a="1"/>
  <c r="F837" i="35" s="1"/>
  <c r="M837" i="35" s="1"/>
  <c r="I837" i="35" s="1"/>
  <c r="M950" i="36"/>
  <c r="I950" i="36" s="1"/>
  <c r="N836" i="35"/>
  <c r="P836" i="35"/>
  <c r="Q836" i="35"/>
  <c r="G949" i="36"/>
  <c r="O949" i="36" s="1"/>
  <c r="H823" i="34"/>
  <c r="I823" i="34"/>
  <c r="F823" i="34"/>
  <c r="T823" i="34"/>
  <c r="R824" i="34" s="1"/>
  <c r="S824" i="34" s="1"/>
  <c r="G950" i="36" l="1"/>
  <c r="O950" i="36" s="1"/>
  <c r="H950" i="36"/>
  <c r="E951" i="36" s="1" a="1"/>
  <c r="E951" i="36" s="1"/>
  <c r="F951" i="36" s="1" a="1"/>
  <c r="F951" i="36" s="1"/>
  <c r="M951" i="36" s="1"/>
  <c r="I951" i="36" s="1"/>
  <c r="Q949" i="36"/>
  <c r="N949" i="36"/>
  <c r="P949" i="36"/>
  <c r="G837" i="35"/>
  <c r="O837" i="35" s="1"/>
  <c r="Q950" i="36"/>
  <c r="P950" i="36"/>
  <c r="N950" i="36"/>
  <c r="G824" i="34"/>
  <c r="H951" i="36" l="1"/>
  <c r="E952" i="36" s="1" a="1"/>
  <c r="E952" i="36" s="1"/>
  <c r="F952" i="36" s="1" a="1"/>
  <c r="F952" i="36" s="1"/>
  <c r="M952" i="36" s="1"/>
  <c r="I952" i="36" s="1"/>
  <c r="G951" i="36"/>
  <c r="O951" i="36" s="1"/>
  <c r="P837" i="35"/>
  <c r="N837" i="35"/>
  <c r="Q837" i="35"/>
  <c r="H837" i="35"/>
  <c r="E838" i="35" s="1" a="1"/>
  <c r="E838" i="35" s="1"/>
  <c r="F838" i="35" s="1" a="1"/>
  <c r="F838" i="35" s="1"/>
  <c r="Q951" i="36"/>
  <c r="N951" i="36"/>
  <c r="P951" i="36"/>
  <c r="H824" i="34"/>
  <c r="I824" i="34"/>
  <c r="F824" i="34"/>
  <c r="T824" i="34"/>
  <c r="R825" i="34" s="1"/>
  <c r="S825" i="34" s="1"/>
  <c r="M838" i="35" l="1"/>
  <c r="I838" i="35" s="1"/>
  <c r="H952" i="36"/>
  <c r="E953" i="36" s="1" a="1"/>
  <c r="E953" i="36" s="1"/>
  <c r="F953" i="36" s="1" a="1"/>
  <c r="F953" i="36" s="1"/>
  <c r="G825" i="34"/>
  <c r="M953" i="36" l="1"/>
  <c r="I953" i="36" s="1"/>
  <c r="G838" i="35"/>
  <c r="O838" i="35" s="1"/>
  <c r="H838" i="35"/>
  <c r="E839" i="35" s="1" a="1"/>
  <c r="E839" i="35" s="1"/>
  <c r="F839" i="35" s="1" a="1"/>
  <c r="F839" i="35" s="1"/>
  <c r="G952" i="36"/>
  <c r="O952" i="36" s="1"/>
  <c r="F825" i="34"/>
  <c r="H825" i="34"/>
  <c r="I825" i="34"/>
  <c r="T825" i="34"/>
  <c r="R826" i="34" s="1"/>
  <c r="S826" i="34" s="1"/>
  <c r="M839" i="35" l="1"/>
  <c r="I839" i="35" s="1"/>
  <c r="P952" i="36"/>
  <c r="N952" i="36"/>
  <c r="Q952" i="36"/>
  <c r="N838" i="35"/>
  <c r="Q838" i="35"/>
  <c r="P838" i="35"/>
  <c r="G953" i="36"/>
  <c r="O953" i="36" s="1"/>
  <c r="H953" i="36"/>
  <c r="E954" i="36" s="1" a="1"/>
  <c r="E954" i="36" s="1"/>
  <c r="F954" i="36" s="1" a="1"/>
  <c r="F954" i="36" s="1"/>
  <c r="G826" i="34"/>
  <c r="M954" i="36" l="1"/>
  <c r="I954" i="36" s="1"/>
  <c r="Q953" i="36"/>
  <c r="P953" i="36"/>
  <c r="N953" i="36"/>
  <c r="G839" i="35"/>
  <c r="O839" i="35" s="1"/>
  <c r="I826" i="34"/>
  <c r="H826" i="34"/>
  <c r="F826" i="34"/>
  <c r="T826" i="34"/>
  <c r="R827" i="34" s="1"/>
  <c r="S827" i="34" s="1"/>
  <c r="N839" i="35" l="1"/>
  <c r="P839" i="35"/>
  <c r="Q839" i="35"/>
  <c r="G954" i="36"/>
  <c r="O954" i="36" s="1"/>
  <c r="H954" i="36"/>
  <c r="E955" i="36" s="1" a="1"/>
  <c r="E955" i="36" s="1"/>
  <c r="F955" i="36" s="1" a="1"/>
  <c r="F955" i="36" s="1"/>
  <c r="H839" i="35"/>
  <c r="E840" i="35" s="1" a="1"/>
  <c r="E840" i="35" s="1"/>
  <c r="F840" i="35" s="1" a="1"/>
  <c r="F840" i="35" s="1"/>
  <c r="G827" i="34"/>
  <c r="M840" i="35" l="1"/>
  <c r="I840" i="35" s="1"/>
  <c r="M955" i="36"/>
  <c r="H955" i="36" s="1"/>
  <c r="E956" i="36" s="1" a="1"/>
  <c r="E956" i="36" s="1"/>
  <c r="F956" i="36" s="1" a="1"/>
  <c r="F956" i="36" s="1"/>
  <c r="P954" i="36"/>
  <c r="Q954" i="36"/>
  <c r="N954" i="36"/>
  <c r="I827" i="34"/>
  <c r="H827" i="34"/>
  <c r="F827" i="34"/>
  <c r="T827" i="34"/>
  <c r="R828" i="34" s="1"/>
  <c r="S828" i="34" s="1"/>
  <c r="I955" i="36" l="1"/>
  <c r="M956" i="36"/>
  <c r="I956" i="36" s="1"/>
  <c r="G955" i="36"/>
  <c r="O955" i="36" s="1"/>
  <c r="G828" i="34"/>
  <c r="P955" i="36" l="1"/>
  <c r="N955" i="36"/>
  <c r="Q955" i="36"/>
  <c r="H840" i="35"/>
  <c r="E841" i="35" s="1" a="1"/>
  <c r="E841" i="35" s="1"/>
  <c r="F841" i="35" s="1" a="1"/>
  <c r="F841" i="35" s="1"/>
  <c r="H956" i="36"/>
  <c r="E957" i="36" s="1" a="1"/>
  <c r="E957" i="36" s="1"/>
  <c r="F957" i="36" s="1" a="1"/>
  <c r="F957" i="36" s="1"/>
  <c r="G840" i="35"/>
  <c r="O840" i="35" s="1"/>
  <c r="H828" i="34"/>
  <c r="F828" i="34"/>
  <c r="I828" i="34"/>
  <c r="T828" i="34"/>
  <c r="R829" i="34" s="1"/>
  <c r="S829" i="34" s="1"/>
  <c r="M841" i="35" l="1"/>
  <c r="I841" i="35" s="1"/>
  <c r="M957" i="36"/>
  <c r="I957" i="36" s="1"/>
  <c r="N840" i="35"/>
  <c r="Q840" i="35"/>
  <c r="P840" i="35"/>
  <c r="G841" i="35"/>
  <c r="O841" i="35" s="1"/>
  <c r="G956" i="36"/>
  <c r="O956" i="36" s="1"/>
  <c r="G829" i="34"/>
  <c r="G957" i="36" l="1"/>
  <c r="O957" i="36" s="1"/>
  <c r="P957" i="36" s="1"/>
  <c r="P956" i="36"/>
  <c r="Q956" i="36"/>
  <c r="N956" i="36"/>
  <c r="N841" i="35"/>
  <c r="Q841" i="35"/>
  <c r="P841" i="35"/>
  <c r="H841" i="35"/>
  <c r="E842" i="35" s="1" a="1"/>
  <c r="E842" i="35" s="1"/>
  <c r="F842" i="35" s="1" a="1"/>
  <c r="F842" i="35" s="1"/>
  <c r="H957" i="36"/>
  <c r="E958" i="36" s="1" a="1"/>
  <c r="E958" i="36" s="1"/>
  <c r="F958" i="36" s="1" a="1"/>
  <c r="F958" i="36" s="1"/>
  <c r="T829" i="34"/>
  <c r="R830" i="34" s="1"/>
  <c r="I829" i="34"/>
  <c r="H829" i="34"/>
  <c r="F829" i="34"/>
  <c r="N957" i="36" l="1"/>
  <c r="M958" i="36"/>
  <c r="I958" i="36" s="1"/>
  <c r="M842" i="35"/>
  <c r="I842" i="35" s="1"/>
  <c r="Q957" i="36"/>
  <c r="S830" i="34"/>
  <c r="G830" i="34" s="1"/>
  <c r="G958" i="36"/>
  <c r="O958" i="36" s="1"/>
  <c r="I830" i="34" l="1"/>
  <c r="F830" i="34"/>
  <c r="H830" i="34"/>
  <c r="T830" i="34"/>
  <c r="R831" i="34" s="1"/>
  <c r="S831" i="34" s="1"/>
  <c r="Q958" i="36"/>
  <c r="P958" i="36"/>
  <c r="N958" i="36"/>
  <c r="H958" i="36"/>
  <c r="E959" i="36" s="1" a="1"/>
  <c r="E959" i="36" s="1"/>
  <c r="F959" i="36" s="1" a="1"/>
  <c r="F959" i="36" s="1"/>
  <c r="G842" i="35"/>
  <c r="O842" i="35" s="1"/>
  <c r="H842" i="35"/>
  <c r="E843" i="35" s="1" a="1"/>
  <c r="E843" i="35" s="1"/>
  <c r="F843" i="35" s="1" a="1"/>
  <c r="F843" i="35" s="1"/>
  <c r="G831" i="34"/>
  <c r="M843" i="35" l="1"/>
  <c r="I843" i="35" s="1"/>
  <c r="M959" i="36"/>
  <c r="I959" i="36" s="1"/>
  <c r="P842" i="35"/>
  <c r="N842" i="35"/>
  <c r="Q842" i="35"/>
  <c r="G843" i="35"/>
  <c r="O843" i="35" s="1"/>
  <c r="I831" i="34"/>
  <c r="H831" i="34"/>
  <c r="F831" i="34"/>
  <c r="T831" i="34"/>
  <c r="R832" i="34" s="1"/>
  <c r="S832" i="34" s="1"/>
  <c r="N843" i="35" l="1"/>
  <c r="Q843" i="35"/>
  <c r="P843" i="35"/>
  <c r="H959" i="36"/>
  <c r="E960" i="36" s="1" a="1"/>
  <c r="E960" i="36" s="1"/>
  <c r="F960" i="36" s="1" a="1"/>
  <c r="F960" i="36" s="1"/>
  <c r="H843" i="35"/>
  <c r="E844" i="35" s="1" a="1"/>
  <c r="E844" i="35" s="1"/>
  <c r="F844" i="35" s="1" a="1"/>
  <c r="F844" i="35" s="1"/>
  <c r="G832" i="34"/>
  <c r="M844" i="35" l="1"/>
  <c r="I844" i="35" s="1"/>
  <c r="M960" i="36"/>
  <c r="I960" i="36" s="1"/>
  <c r="G844" i="35"/>
  <c r="O844" i="35" s="1"/>
  <c r="G959" i="36"/>
  <c r="O959" i="36" s="1"/>
  <c r="F832" i="34"/>
  <c r="H832" i="34"/>
  <c r="I832" i="34"/>
  <c r="T832" i="34"/>
  <c r="R833" i="34" s="1"/>
  <c r="S833" i="34" s="1"/>
  <c r="G960" i="36" l="1"/>
  <c r="O960" i="36" s="1"/>
  <c r="H960" i="36"/>
  <c r="E961" i="36" s="1" a="1"/>
  <c r="E961" i="36" s="1"/>
  <c r="F961" i="36" s="1" a="1"/>
  <c r="F961" i="36" s="1"/>
  <c r="M961" i="36" s="1"/>
  <c r="Q960" i="36"/>
  <c r="N960" i="36"/>
  <c r="P960" i="36"/>
  <c r="P959" i="36"/>
  <c r="N959" i="36"/>
  <c r="Q959" i="36"/>
  <c r="N844" i="35"/>
  <c r="P844" i="35"/>
  <c r="Q844" i="35"/>
  <c r="H844" i="35"/>
  <c r="E845" i="35" s="1" a="1"/>
  <c r="E845" i="35" s="1"/>
  <c r="F845" i="35" s="1" a="1"/>
  <c r="F845" i="35" s="1"/>
  <c r="G833" i="34"/>
  <c r="G961" i="36" l="1"/>
  <c r="O961" i="36" s="1"/>
  <c r="Q961" i="36" s="1"/>
  <c r="I961" i="36"/>
  <c r="M845" i="35"/>
  <c r="I845" i="35" s="1"/>
  <c r="N961" i="36"/>
  <c r="P961" i="36"/>
  <c r="H961" i="36"/>
  <c r="E962" i="36" s="1" a="1"/>
  <c r="E962" i="36" s="1"/>
  <c r="F962" i="36" s="1" a="1"/>
  <c r="F962" i="36" s="1"/>
  <c r="I833" i="34"/>
  <c r="F833" i="34"/>
  <c r="H833" i="34"/>
  <c r="T833" i="34"/>
  <c r="R834" i="34" s="1"/>
  <c r="S834" i="34" s="1"/>
  <c r="M962" i="36" l="1"/>
  <c r="I962" i="36" s="1"/>
  <c r="G845" i="35"/>
  <c r="O845" i="35" s="1"/>
  <c r="H962" i="36"/>
  <c r="E963" i="36" s="1" a="1"/>
  <c r="E963" i="36" s="1"/>
  <c r="F963" i="36" s="1" a="1"/>
  <c r="F963" i="36" s="1"/>
  <c r="G962" i="36"/>
  <c r="O962" i="36" s="1"/>
  <c r="G834" i="34"/>
  <c r="M963" i="36" l="1"/>
  <c r="I963" i="36" s="1"/>
  <c r="N962" i="36"/>
  <c r="P962" i="36"/>
  <c r="Q962" i="36"/>
  <c r="H845" i="35"/>
  <c r="E846" i="35" s="1" a="1"/>
  <c r="E846" i="35" s="1"/>
  <c r="F846" i="35" s="1" a="1"/>
  <c r="F846" i="35" s="1"/>
  <c r="P845" i="35"/>
  <c r="Q845" i="35"/>
  <c r="N845" i="35"/>
  <c r="H834" i="34"/>
  <c r="F834" i="34"/>
  <c r="I834" i="34"/>
  <c r="T834" i="34"/>
  <c r="R835" i="34" s="1"/>
  <c r="S835" i="34" s="1"/>
  <c r="M846" i="35" l="1"/>
  <c r="I846" i="35" s="1"/>
  <c r="H963" i="36"/>
  <c r="E964" i="36" s="1" a="1"/>
  <c r="E964" i="36" s="1"/>
  <c r="F964" i="36" s="1" a="1"/>
  <c r="F964" i="36" s="1"/>
  <c r="G963" i="36"/>
  <c r="O963" i="36" s="1"/>
  <c r="G835" i="34"/>
  <c r="M964" i="36" l="1"/>
  <c r="I964" i="36" s="1"/>
  <c r="H846" i="35"/>
  <c r="E847" i="35" s="1" a="1"/>
  <c r="E847" i="35" s="1"/>
  <c r="F847" i="35" s="1" a="1"/>
  <c r="F847" i="35" s="1"/>
  <c r="G846" i="35"/>
  <c r="O846" i="35" s="1"/>
  <c r="Q963" i="36"/>
  <c r="P963" i="36"/>
  <c r="N963" i="36"/>
  <c r="T835" i="34"/>
  <c r="R836" i="34" s="1"/>
  <c r="F835" i="34"/>
  <c r="I835" i="34"/>
  <c r="H835" i="34"/>
  <c r="G964" i="36" l="1"/>
  <c r="O964" i="36" s="1"/>
  <c r="H964" i="36"/>
  <c r="E965" i="36" s="1" a="1"/>
  <c r="E965" i="36" s="1"/>
  <c r="F965" i="36" s="1" a="1"/>
  <c r="F965" i="36" s="1"/>
  <c r="M965" i="36" s="1"/>
  <c r="I965" i="36" s="1"/>
  <c r="S836" i="34"/>
  <c r="G836" i="34" s="1"/>
  <c r="M847" i="35"/>
  <c r="I847" i="35" s="1"/>
  <c r="N846" i="35"/>
  <c r="Q846" i="35"/>
  <c r="P846" i="35"/>
  <c r="P964" i="36"/>
  <c r="N964" i="36"/>
  <c r="Q964" i="36"/>
  <c r="G847" i="35"/>
  <c r="O847" i="35" s="1"/>
  <c r="H847" i="35"/>
  <c r="E848" i="35" s="1" a="1"/>
  <c r="E848" i="35" s="1"/>
  <c r="F848" i="35" s="1" a="1"/>
  <c r="F848" i="35" s="1"/>
  <c r="T836" i="34"/>
  <c r="R837" i="34" s="1"/>
  <c r="S837" i="34" s="1"/>
  <c r="G965" i="36" l="1"/>
  <c r="O965" i="36" s="1"/>
  <c r="H965" i="36"/>
  <c r="E966" i="36" s="1" a="1"/>
  <c r="E966" i="36" s="1"/>
  <c r="F966" i="36" s="1" a="1"/>
  <c r="F966" i="36" s="1"/>
  <c r="M966" i="36" s="1"/>
  <c r="I966" i="36" s="1"/>
  <c r="I836" i="34"/>
  <c r="H836" i="34"/>
  <c r="F836" i="34"/>
  <c r="M848" i="35"/>
  <c r="I848" i="35" s="1"/>
  <c r="N965" i="36"/>
  <c r="Q965" i="36"/>
  <c r="P965" i="36"/>
  <c r="Q847" i="35"/>
  <c r="P847" i="35"/>
  <c r="N847" i="35"/>
  <c r="G837" i="34"/>
  <c r="H966" i="36" l="1"/>
  <c r="E967" i="36" s="1" a="1"/>
  <c r="E967" i="36" s="1"/>
  <c r="F967" i="36" s="1" a="1"/>
  <c r="F967" i="36" s="1"/>
  <c r="H837" i="34"/>
  <c r="F837" i="34"/>
  <c r="I837" i="34"/>
  <c r="T837" i="34"/>
  <c r="R838" i="34" s="1"/>
  <c r="S838" i="34" s="1"/>
  <c r="M967" i="36" l="1"/>
  <c r="I967" i="36" s="1"/>
  <c r="G966" i="36"/>
  <c r="O966" i="36" s="1"/>
  <c r="G848" i="35"/>
  <c r="O848" i="35" s="1"/>
  <c r="H848" i="35"/>
  <c r="E849" i="35" s="1" a="1"/>
  <c r="E849" i="35" s="1"/>
  <c r="F849" i="35" s="1" a="1"/>
  <c r="F849" i="35" s="1"/>
  <c r="G838" i="34"/>
  <c r="H967" i="36" l="1"/>
  <c r="E968" i="36" s="1" a="1"/>
  <c r="E968" i="36" s="1"/>
  <c r="F968" i="36" s="1" a="1"/>
  <c r="F968" i="36" s="1"/>
  <c r="M849" i="35"/>
  <c r="I849" i="35" s="1"/>
  <c r="G967" i="36"/>
  <c r="O967" i="36" s="1"/>
  <c r="P967" i="36" s="1"/>
  <c r="Q848" i="35"/>
  <c r="N848" i="35"/>
  <c r="P848" i="35"/>
  <c r="P966" i="36"/>
  <c r="Q966" i="36"/>
  <c r="N966" i="36"/>
  <c r="I838" i="34"/>
  <c r="F838" i="34"/>
  <c r="H838" i="34"/>
  <c r="T838" i="34"/>
  <c r="R839" i="34" s="1"/>
  <c r="S839" i="34" s="1"/>
  <c r="Q967" i="36" l="1"/>
  <c r="N967" i="36"/>
  <c r="M968" i="36"/>
  <c r="G968" i="36" s="1"/>
  <c r="O968" i="36" s="1"/>
  <c r="G849" i="35"/>
  <c r="O849" i="35" s="1"/>
  <c r="G839" i="34"/>
  <c r="N968" i="36" l="1"/>
  <c r="Q968" i="36"/>
  <c r="P968" i="36"/>
  <c r="I968" i="36"/>
  <c r="H968" i="36"/>
  <c r="E969" i="36" s="1" a="1"/>
  <c r="E969" i="36" s="1"/>
  <c r="F969" i="36" s="1" a="1"/>
  <c r="F969" i="36" s="1"/>
  <c r="N849" i="35"/>
  <c r="Q849" i="35"/>
  <c r="P849" i="35"/>
  <c r="H849" i="35"/>
  <c r="E850" i="35" s="1" a="1"/>
  <c r="E850" i="35" s="1"/>
  <c r="F850" i="35" s="1" a="1"/>
  <c r="F850" i="35" s="1"/>
  <c r="I839" i="34"/>
  <c r="F839" i="34"/>
  <c r="H839" i="34"/>
  <c r="T839" i="34"/>
  <c r="R840" i="34" s="1"/>
  <c r="S840" i="34" s="1"/>
  <c r="M850" i="35" l="1"/>
  <c r="I850" i="35" s="1"/>
  <c r="M969" i="36"/>
  <c r="G969" i="36" s="1"/>
  <c r="O969" i="36" s="1"/>
  <c r="G850" i="35"/>
  <c r="O850" i="35" s="1"/>
  <c r="H850" i="35"/>
  <c r="E851" i="35" s="1" a="1"/>
  <c r="E851" i="35" s="1"/>
  <c r="F851" i="35" s="1" a="1"/>
  <c r="F851" i="35" s="1"/>
  <c r="G840" i="34"/>
  <c r="I969" i="36" l="1"/>
  <c r="H969" i="36"/>
  <c r="E970" i="36" s="1" a="1"/>
  <c r="E970" i="36" s="1"/>
  <c r="F970" i="36" s="1" a="1"/>
  <c r="F970" i="36" s="1"/>
  <c r="M970" i="36" s="1"/>
  <c r="I970" i="36" s="1"/>
  <c r="Q969" i="36"/>
  <c r="P969" i="36"/>
  <c r="N969" i="36"/>
  <c r="M851" i="35"/>
  <c r="I851" i="35" s="1"/>
  <c r="Q850" i="35"/>
  <c r="N850" i="35"/>
  <c r="P850" i="35"/>
  <c r="H840" i="34"/>
  <c r="F840" i="34"/>
  <c r="I840" i="34"/>
  <c r="T840" i="34"/>
  <c r="R841" i="34" s="1"/>
  <c r="S841" i="34" s="1"/>
  <c r="G970" i="36" l="1"/>
  <c r="O970" i="36" s="1"/>
  <c r="N970" i="36" s="1"/>
  <c r="H970" i="36"/>
  <c r="E971" i="36" s="1" a="1"/>
  <c r="E971" i="36" s="1"/>
  <c r="F971" i="36" s="1" a="1"/>
  <c r="F971" i="36" s="1"/>
  <c r="M971" i="36" s="1"/>
  <c r="P970" i="36"/>
  <c r="Q970" i="36"/>
  <c r="G851" i="35"/>
  <c r="O851" i="35" s="1"/>
  <c r="H851" i="35"/>
  <c r="E852" i="35" s="1" a="1"/>
  <c r="E852" i="35" s="1"/>
  <c r="F852" i="35" s="1" a="1"/>
  <c r="F852" i="35" s="1"/>
  <c r="G841" i="34"/>
  <c r="G971" i="36" l="1"/>
  <c r="O971" i="36" s="1"/>
  <c r="H971" i="36"/>
  <c r="E972" i="36" s="1" a="1"/>
  <c r="E972" i="36" s="1"/>
  <c r="F972" i="36" s="1" a="1"/>
  <c r="F972" i="36" s="1"/>
  <c r="M972" i="36" s="1"/>
  <c r="I972" i="36" s="1"/>
  <c r="I971" i="36"/>
  <c r="M852" i="35"/>
  <c r="I852" i="35" s="1"/>
  <c r="P971" i="36"/>
  <c r="N971" i="36"/>
  <c r="Q971" i="36"/>
  <c r="P851" i="35"/>
  <c r="N851" i="35"/>
  <c r="Q851" i="35"/>
  <c r="T841" i="34"/>
  <c r="R842" i="34" s="1"/>
  <c r="F841" i="34"/>
  <c r="I841" i="34"/>
  <c r="H841" i="34"/>
  <c r="H972" i="36" l="1"/>
  <c r="E973" i="36" s="1" a="1"/>
  <c r="E973" i="36" s="1"/>
  <c r="F973" i="36" s="1" a="1"/>
  <c r="F973" i="36" s="1"/>
  <c r="M973" i="36" s="1"/>
  <c r="I973" i="36" s="1"/>
  <c r="G972" i="36"/>
  <c r="O972" i="36" s="1"/>
  <c r="S842" i="34"/>
  <c r="G842" i="34" s="1"/>
  <c r="Q972" i="36"/>
  <c r="N972" i="36"/>
  <c r="P972" i="36"/>
  <c r="T842" i="34"/>
  <c r="R843" i="34" s="1"/>
  <c r="S843" i="34" s="1"/>
  <c r="H973" i="36" l="1"/>
  <c r="E974" i="36" s="1" a="1"/>
  <c r="E974" i="36" s="1"/>
  <c r="F974" i="36" s="1" a="1"/>
  <c r="F974" i="36" s="1"/>
  <c r="M974" i="36" s="1"/>
  <c r="I974" i="36" s="1"/>
  <c r="G973" i="36"/>
  <c r="O973" i="36" s="1"/>
  <c r="F842" i="34"/>
  <c r="H842" i="34"/>
  <c r="I842" i="34"/>
  <c r="H852" i="35"/>
  <c r="E853" i="35" s="1" a="1"/>
  <c r="E853" i="35" s="1"/>
  <c r="F853" i="35" s="1" a="1"/>
  <c r="F853" i="35" s="1"/>
  <c r="G852" i="35"/>
  <c r="O852" i="35" s="1"/>
  <c r="P973" i="36"/>
  <c r="Q973" i="36"/>
  <c r="N973" i="36"/>
  <c r="G843" i="34"/>
  <c r="M853" i="35" l="1"/>
  <c r="I853" i="35" s="1"/>
  <c r="N852" i="35"/>
  <c r="Q852" i="35"/>
  <c r="P852" i="35"/>
  <c r="I843" i="34"/>
  <c r="H843" i="34"/>
  <c r="F843" i="34"/>
  <c r="T843" i="34"/>
  <c r="R844" i="34" s="1"/>
  <c r="S844" i="34" s="1"/>
  <c r="G974" i="36" l="1"/>
  <c r="O974" i="36" s="1"/>
  <c r="G853" i="35"/>
  <c r="O853" i="35" s="1"/>
  <c r="H974" i="36"/>
  <c r="E975" i="36" s="1" a="1"/>
  <c r="E975" i="36" s="1"/>
  <c r="F975" i="36" s="1" a="1"/>
  <c r="F975" i="36" s="1"/>
  <c r="G844" i="34"/>
  <c r="M975" i="36" l="1"/>
  <c r="I975" i="36" s="1"/>
  <c r="P853" i="35"/>
  <c r="Q853" i="35"/>
  <c r="N853" i="35"/>
  <c r="P974" i="36"/>
  <c r="N974" i="36"/>
  <c r="Q974" i="36"/>
  <c r="H853" i="35"/>
  <c r="E854" i="35" s="1" a="1"/>
  <c r="E854" i="35" s="1"/>
  <c r="F854" i="35" s="1" a="1"/>
  <c r="F854" i="35" s="1"/>
  <c r="I844" i="34"/>
  <c r="H844" i="34"/>
  <c r="F844" i="34"/>
  <c r="T844" i="34"/>
  <c r="R845" i="34" s="1"/>
  <c r="S845" i="34" s="1"/>
  <c r="H975" i="36" l="1"/>
  <c r="E976" i="36" s="1" a="1"/>
  <c r="E976" i="36" s="1"/>
  <c r="F976" i="36" s="1" a="1"/>
  <c r="F976" i="36" s="1"/>
  <c r="M976" i="36" s="1"/>
  <c r="I976" i="36" s="1"/>
  <c r="M854" i="35"/>
  <c r="I854" i="35" s="1"/>
  <c r="G975" i="36"/>
  <c r="O975" i="36" s="1"/>
  <c r="G845" i="34"/>
  <c r="G976" i="36" l="1"/>
  <c r="O976" i="36" s="1"/>
  <c r="H976" i="36"/>
  <c r="E977" i="36" s="1" a="1"/>
  <c r="E977" i="36" s="1"/>
  <c r="F977" i="36" s="1" a="1"/>
  <c r="F977" i="36" s="1"/>
  <c r="M977" i="36" s="1"/>
  <c r="P975" i="36"/>
  <c r="N975" i="36"/>
  <c r="Q975" i="36"/>
  <c r="N976" i="36"/>
  <c r="P976" i="36"/>
  <c r="Q976" i="36"/>
  <c r="T845" i="34"/>
  <c r="R846" i="34" s="1"/>
  <c r="I845" i="34"/>
  <c r="H845" i="34"/>
  <c r="F845" i="34"/>
  <c r="I977" i="36" l="1"/>
  <c r="H977" i="36"/>
  <c r="E978" i="36" s="1" a="1"/>
  <c r="E978" i="36" s="1"/>
  <c r="F978" i="36" s="1" a="1"/>
  <c r="F978" i="36" s="1"/>
  <c r="G977" i="36"/>
  <c r="O977" i="36" s="1"/>
  <c r="S846" i="34"/>
  <c r="G846" i="34" s="1"/>
  <c r="G854" i="35"/>
  <c r="O854" i="35" s="1"/>
  <c r="Q977" i="36"/>
  <c r="N977" i="36"/>
  <c r="P977" i="36"/>
  <c r="H854" i="35"/>
  <c r="E855" i="35" s="1" a="1"/>
  <c r="E855" i="35" s="1"/>
  <c r="F855" i="35" s="1" a="1"/>
  <c r="F855" i="35" s="1"/>
  <c r="T846" i="34"/>
  <c r="R847" i="34" s="1"/>
  <c r="S847" i="34" s="1"/>
  <c r="M978" i="36" l="1"/>
  <c r="I978" i="36" s="1"/>
  <c r="I846" i="34"/>
  <c r="F846" i="34"/>
  <c r="H846" i="34"/>
  <c r="M855" i="35"/>
  <c r="I855" i="35" s="1"/>
  <c r="P854" i="35"/>
  <c r="N854" i="35"/>
  <c r="Q854" i="35"/>
  <c r="G847" i="34"/>
  <c r="G978" i="36" l="1"/>
  <c r="O978" i="36" s="1"/>
  <c r="H978" i="36"/>
  <c r="E979" i="36" s="1" a="1"/>
  <c r="E979" i="36" s="1"/>
  <c r="F979" i="36" s="1" a="1"/>
  <c r="F979" i="36" s="1"/>
  <c r="M979" i="36" s="1"/>
  <c r="I979" i="36" s="1"/>
  <c r="G855" i="35"/>
  <c r="O855" i="35" s="1"/>
  <c r="I847" i="34"/>
  <c r="F847" i="34"/>
  <c r="H847" i="34"/>
  <c r="T847" i="34"/>
  <c r="R848" i="34" s="1"/>
  <c r="S848" i="34" s="1"/>
  <c r="G979" i="36" l="1"/>
  <c r="O979" i="36" s="1"/>
  <c r="H979" i="36"/>
  <c r="E980" i="36" s="1" a="1"/>
  <c r="E980" i="36" s="1"/>
  <c r="F980" i="36" s="1" a="1"/>
  <c r="F980" i="36" s="1"/>
  <c r="Q978" i="36"/>
  <c r="P978" i="36"/>
  <c r="N978" i="36"/>
  <c r="N855" i="35"/>
  <c r="Q855" i="35"/>
  <c r="P855" i="35"/>
  <c r="H855" i="35"/>
  <c r="E856" i="35" s="1" a="1"/>
  <c r="E856" i="35" s="1"/>
  <c r="F856" i="35" s="1" a="1"/>
  <c r="F856" i="35" s="1"/>
  <c r="G848" i="34"/>
  <c r="M980" i="36" l="1"/>
  <c r="H980" i="36" s="1"/>
  <c r="E981" i="36" s="1" a="1"/>
  <c r="E981" i="36" s="1"/>
  <c r="F981" i="36" s="1" a="1"/>
  <c r="F981" i="36" s="1"/>
  <c r="M981" i="36" s="1"/>
  <c r="I981" i="36" s="1"/>
  <c r="N979" i="36"/>
  <c r="P979" i="36"/>
  <c r="Q979" i="36"/>
  <c r="I980" i="36"/>
  <c r="M856" i="35"/>
  <c r="I856" i="35" s="1"/>
  <c r="F848" i="34"/>
  <c r="I848" i="34"/>
  <c r="H848" i="34"/>
  <c r="T848" i="34"/>
  <c r="R849" i="34" s="1"/>
  <c r="S849" i="34" s="1"/>
  <c r="G981" i="36" l="1"/>
  <c r="O981" i="36" s="1"/>
  <c r="H981" i="36"/>
  <c r="E982" i="36" s="1" a="1"/>
  <c r="E982" i="36" s="1"/>
  <c r="F982" i="36" s="1" a="1"/>
  <c r="F982" i="36" s="1"/>
  <c r="M982" i="36" s="1"/>
  <c r="I982" i="36" s="1"/>
  <c r="H856" i="35"/>
  <c r="E857" i="35" s="1" a="1"/>
  <c r="E857" i="35" s="1"/>
  <c r="F857" i="35" s="1" a="1"/>
  <c r="F857" i="35" s="1"/>
  <c r="M857" i="35" s="1"/>
  <c r="I857" i="35" s="1"/>
  <c r="G856" i="35"/>
  <c r="O856" i="35" s="1"/>
  <c r="G980" i="36"/>
  <c r="O980" i="36" s="1"/>
  <c r="P856" i="35"/>
  <c r="Q856" i="35"/>
  <c r="N856" i="35"/>
  <c r="P981" i="36"/>
  <c r="Q981" i="36"/>
  <c r="N981" i="36"/>
  <c r="G849" i="34"/>
  <c r="N980" i="36" l="1"/>
  <c r="P980" i="36"/>
  <c r="Q980" i="36"/>
  <c r="H857" i="35"/>
  <c r="E858" i="35" s="1" a="1"/>
  <c r="E858" i="35" s="1"/>
  <c r="F858" i="35" s="1" a="1"/>
  <c r="F858" i="35" s="1"/>
  <c r="G857" i="35"/>
  <c r="O857" i="35" s="1"/>
  <c r="Q857" i="35" s="1"/>
  <c r="H982" i="36"/>
  <c r="E983" i="36" s="1" a="1"/>
  <c r="E983" i="36" s="1"/>
  <c r="F983" i="36" s="1" a="1"/>
  <c r="F983" i="36" s="1"/>
  <c r="I849" i="34"/>
  <c r="F849" i="34"/>
  <c r="H849" i="34"/>
  <c r="T849" i="34"/>
  <c r="R850" i="34" s="1"/>
  <c r="S850" i="34" s="1"/>
  <c r="N857" i="35" l="1"/>
  <c r="P857" i="35"/>
  <c r="M858" i="35"/>
  <c r="I858" i="35" s="1"/>
  <c r="M983" i="36"/>
  <c r="I983" i="36" s="1"/>
  <c r="G982" i="36"/>
  <c r="O982" i="36" s="1"/>
  <c r="H858" i="35"/>
  <c r="E859" i="35" s="1" a="1"/>
  <c r="E859" i="35" s="1"/>
  <c r="F859" i="35" s="1" a="1"/>
  <c r="F859" i="35" s="1"/>
  <c r="G850" i="34"/>
  <c r="G983" i="36" l="1"/>
  <c r="O983" i="36" s="1"/>
  <c r="H983" i="36"/>
  <c r="E984" i="36" s="1" a="1"/>
  <c r="E984" i="36" s="1"/>
  <c r="F984" i="36" s="1" a="1"/>
  <c r="F984" i="36" s="1"/>
  <c r="M984" i="36" s="1"/>
  <c r="I984" i="36" s="1"/>
  <c r="G858" i="35"/>
  <c r="O858" i="35" s="1"/>
  <c r="M859" i="35"/>
  <c r="I859" i="35" s="1"/>
  <c r="Q983" i="36"/>
  <c r="P983" i="36"/>
  <c r="N983" i="36"/>
  <c r="N982" i="36"/>
  <c r="P982" i="36"/>
  <c r="Q982" i="36"/>
  <c r="H850" i="34"/>
  <c r="F850" i="34"/>
  <c r="I850" i="34"/>
  <c r="T850" i="34"/>
  <c r="R851" i="34" s="1"/>
  <c r="S851" i="34" s="1"/>
  <c r="G984" i="36" l="1"/>
  <c r="O984" i="36" s="1"/>
  <c r="H984" i="36"/>
  <c r="E985" i="36" s="1" a="1"/>
  <c r="E985" i="36" s="1"/>
  <c r="F985" i="36" s="1" a="1"/>
  <c r="F985" i="36" s="1"/>
  <c r="Q858" i="35"/>
  <c r="P858" i="35"/>
  <c r="N858" i="35"/>
  <c r="H859" i="35"/>
  <c r="E860" i="35" s="1" a="1"/>
  <c r="E860" i="35" s="1"/>
  <c r="F860" i="35" s="1" a="1"/>
  <c r="F860" i="35" s="1"/>
  <c r="M860" i="35" s="1"/>
  <c r="I860" i="35" s="1"/>
  <c r="P984" i="36"/>
  <c r="Q984" i="36"/>
  <c r="N984" i="36"/>
  <c r="G859" i="35"/>
  <c r="O859" i="35" s="1"/>
  <c r="G851" i="34"/>
  <c r="H860" i="35" l="1"/>
  <c r="E861" i="35" s="1" a="1"/>
  <c r="E861" i="35" s="1"/>
  <c r="F861" i="35" s="1" a="1"/>
  <c r="F861" i="35" s="1"/>
  <c r="M861" i="35" s="1"/>
  <c r="M985" i="36"/>
  <c r="I985" i="36" s="1"/>
  <c r="P859" i="35"/>
  <c r="N859" i="35"/>
  <c r="Q859" i="35"/>
  <c r="G860" i="35"/>
  <c r="O860" i="35" s="1"/>
  <c r="G985" i="36"/>
  <c r="O985" i="36" s="1"/>
  <c r="T851" i="34"/>
  <c r="R852" i="34" s="1"/>
  <c r="S852" i="34" s="1"/>
  <c r="I851" i="34"/>
  <c r="H851" i="34"/>
  <c r="F851" i="34"/>
  <c r="G861" i="35" l="1"/>
  <c r="O861" i="35" s="1"/>
  <c r="I861" i="35"/>
  <c r="H985" i="36"/>
  <c r="E986" i="36" s="1" a="1"/>
  <c r="E986" i="36" s="1"/>
  <c r="F986" i="36" s="1" a="1"/>
  <c r="F986" i="36" s="1"/>
  <c r="P985" i="36"/>
  <c r="N985" i="36"/>
  <c r="Q985" i="36"/>
  <c r="N861" i="35"/>
  <c r="P861" i="35"/>
  <c r="Q861" i="35"/>
  <c r="H861" i="35"/>
  <c r="E862" i="35" s="1" a="1"/>
  <c r="E862" i="35" s="1"/>
  <c r="F862" i="35" s="1" a="1"/>
  <c r="F862" i="35" s="1"/>
  <c r="Q860" i="35"/>
  <c r="P860" i="35"/>
  <c r="N860" i="35"/>
  <c r="G852" i="34"/>
  <c r="M986" i="36" l="1"/>
  <c r="G986" i="36"/>
  <c r="O986" i="36" s="1"/>
  <c r="I986" i="36"/>
  <c r="H986" i="36"/>
  <c r="E987" i="36" s="1" a="1"/>
  <c r="E987" i="36" s="1"/>
  <c r="F987" i="36" s="1" a="1"/>
  <c r="F987" i="36" s="1"/>
  <c r="M987" i="36" s="1"/>
  <c r="M862" i="35"/>
  <c r="I862" i="35" s="1"/>
  <c r="I852" i="34"/>
  <c r="H852" i="34"/>
  <c r="F852" i="34"/>
  <c r="T852" i="34"/>
  <c r="R853" i="34" s="1"/>
  <c r="S853" i="34" s="1"/>
  <c r="I987" i="36" l="1"/>
  <c r="H987" i="36"/>
  <c r="E988" i="36" s="1" a="1"/>
  <c r="E988" i="36" s="1"/>
  <c r="F988" i="36" s="1" a="1"/>
  <c r="F988" i="36" s="1"/>
  <c r="M988" i="36" s="1"/>
  <c r="I988" i="36" s="1"/>
  <c r="G987" i="36"/>
  <c r="O987" i="36" s="1"/>
  <c r="P986" i="36"/>
  <c r="N986" i="36"/>
  <c r="Q986" i="36"/>
  <c r="G862" i="35"/>
  <c r="O862" i="35" s="1"/>
  <c r="H862" i="35"/>
  <c r="E863" i="35" s="1" a="1"/>
  <c r="E863" i="35" s="1"/>
  <c r="F863" i="35" s="1" a="1"/>
  <c r="F863" i="35" s="1"/>
  <c r="N987" i="36"/>
  <c r="P987" i="36"/>
  <c r="Q987" i="36"/>
  <c r="G853" i="34"/>
  <c r="M863" i="35" l="1"/>
  <c r="I863" i="35" s="1"/>
  <c r="N862" i="35"/>
  <c r="Q862" i="35"/>
  <c r="P862" i="35"/>
  <c r="T853" i="34"/>
  <c r="R854" i="34" s="1"/>
  <c r="H853" i="34"/>
  <c r="F853" i="34"/>
  <c r="I853" i="34"/>
  <c r="S854" i="34" l="1"/>
  <c r="G854" i="34" s="1"/>
  <c r="G988" i="36"/>
  <c r="O988" i="36" s="1"/>
  <c r="H988" i="36"/>
  <c r="E989" i="36" s="1" a="1"/>
  <c r="E989" i="36" s="1"/>
  <c r="F989" i="36" s="1" a="1"/>
  <c r="F989" i="36" s="1"/>
  <c r="T854" i="34"/>
  <c r="R855" i="34" s="1"/>
  <c r="S855" i="34" s="1"/>
  <c r="H854" i="34" l="1"/>
  <c r="I854" i="34"/>
  <c r="F854" i="34"/>
  <c r="M989" i="36"/>
  <c r="I989" i="36" s="1"/>
  <c r="H863" i="35"/>
  <c r="E864" i="35" s="1" a="1"/>
  <c r="E864" i="35" s="1"/>
  <c r="F864" i="35" s="1" a="1"/>
  <c r="F864" i="35" s="1"/>
  <c r="G863" i="35"/>
  <c r="O863" i="35" s="1"/>
  <c r="P988" i="36"/>
  <c r="N988" i="36"/>
  <c r="Q988" i="36"/>
  <c r="G855" i="34"/>
  <c r="M864" i="35" l="1"/>
  <c r="I864" i="35" s="1"/>
  <c r="H989" i="36"/>
  <c r="E990" i="36" s="1" a="1"/>
  <c r="E990" i="36" s="1"/>
  <c r="F990" i="36" s="1" a="1"/>
  <c r="F990" i="36" s="1"/>
  <c r="G989" i="36"/>
  <c r="O989" i="36" s="1"/>
  <c r="P989" i="36" s="1"/>
  <c r="N863" i="35"/>
  <c r="P863" i="35"/>
  <c r="Q863" i="35"/>
  <c r="F855" i="34"/>
  <c r="I855" i="34"/>
  <c r="H855" i="34"/>
  <c r="T855" i="34"/>
  <c r="R856" i="34" s="1"/>
  <c r="S856" i="34" s="1"/>
  <c r="N989" i="36" l="1"/>
  <c r="Q989" i="36"/>
  <c r="M990" i="36"/>
  <c r="G990" i="36" s="1"/>
  <c r="O990" i="36" s="1"/>
  <c r="G856" i="34"/>
  <c r="Q990" i="36" l="1"/>
  <c r="N990" i="36"/>
  <c r="P990" i="36"/>
  <c r="H990" i="36"/>
  <c r="E991" i="36" s="1" a="1"/>
  <c r="E991" i="36" s="1"/>
  <c r="F991" i="36" s="1" a="1"/>
  <c r="F991" i="36" s="1"/>
  <c r="I990" i="36"/>
  <c r="H864" i="35"/>
  <c r="E865" i="35" s="1" a="1"/>
  <c r="E865" i="35" s="1"/>
  <c r="F865" i="35" s="1" a="1"/>
  <c r="F865" i="35" s="1"/>
  <c r="G864" i="35"/>
  <c r="O864" i="35" s="1"/>
  <c r="H856" i="34"/>
  <c r="F856" i="34"/>
  <c r="I856" i="34"/>
  <c r="T856" i="34"/>
  <c r="R857" i="34" s="1"/>
  <c r="S857" i="34" s="1"/>
  <c r="M991" i="36" l="1"/>
  <c r="H991" i="36" s="1"/>
  <c r="E992" i="36" s="1" a="1"/>
  <c r="E992" i="36" s="1"/>
  <c r="F992" i="36" s="1" a="1"/>
  <c r="F992" i="36" s="1"/>
  <c r="M865" i="35"/>
  <c r="I865" i="35" s="1"/>
  <c r="P864" i="35"/>
  <c r="Q864" i="35"/>
  <c r="N864" i="35"/>
  <c r="G857" i="34"/>
  <c r="M992" i="36" l="1"/>
  <c r="I992" i="36"/>
  <c r="H992" i="36"/>
  <c r="E993" i="36" s="1" a="1"/>
  <c r="E993" i="36" s="1"/>
  <c r="F993" i="36" s="1" a="1"/>
  <c r="F993" i="36" s="1"/>
  <c r="I991" i="36"/>
  <c r="G991" i="36"/>
  <c r="O991" i="36" s="1"/>
  <c r="G865" i="35"/>
  <c r="O865" i="35" s="1"/>
  <c r="H865" i="35"/>
  <c r="E866" i="35" s="1" a="1"/>
  <c r="E866" i="35" s="1"/>
  <c r="F866" i="35" s="1" a="1"/>
  <c r="F866" i="35" s="1"/>
  <c r="G992" i="36"/>
  <c r="O992" i="36" s="1"/>
  <c r="F857" i="34"/>
  <c r="I857" i="34"/>
  <c r="H857" i="34"/>
  <c r="T857" i="34"/>
  <c r="R858" i="34" s="1"/>
  <c r="S858" i="34" s="1"/>
  <c r="M866" i="35" l="1"/>
  <c r="G866" i="35" s="1"/>
  <c r="O866" i="35" s="1"/>
  <c r="Q991" i="36"/>
  <c r="N991" i="36"/>
  <c r="P991" i="36"/>
  <c r="M993" i="36"/>
  <c r="H993" i="36" s="1"/>
  <c r="E994" i="36" s="1" a="1"/>
  <c r="E994" i="36" s="1"/>
  <c r="F994" i="36" s="1" a="1"/>
  <c r="F994" i="36" s="1"/>
  <c r="N992" i="36"/>
  <c r="Q992" i="36"/>
  <c r="P992" i="36"/>
  <c r="N865" i="35"/>
  <c r="P865" i="35"/>
  <c r="Q865" i="35"/>
  <c r="G858" i="34"/>
  <c r="M994" i="36" l="1"/>
  <c r="I994" i="36" s="1"/>
  <c r="G993" i="36"/>
  <c r="O993" i="36" s="1"/>
  <c r="I993" i="36"/>
  <c r="I866" i="35"/>
  <c r="N866" i="35"/>
  <c r="Q866" i="35"/>
  <c r="P866" i="35"/>
  <c r="H866" i="35"/>
  <c r="E867" i="35" s="1" a="1"/>
  <c r="E867" i="35" s="1"/>
  <c r="F867" i="35" s="1" a="1"/>
  <c r="F867" i="35" s="1"/>
  <c r="G994" i="36"/>
  <c r="O994" i="36" s="1"/>
  <c r="F858" i="34"/>
  <c r="I858" i="34"/>
  <c r="H858" i="34"/>
  <c r="T858" i="34"/>
  <c r="R859" i="34" s="1"/>
  <c r="S859" i="34" s="1"/>
  <c r="H994" i="36" l="1"/>
  <c r="E995" i="36" s="1" a="1"/>
  <c r="E995" i="36" s="1"/>
  <c r="F995" i="36" s="1" a="1"/>
  <c r="F995" i="36" s="1"/>
  <c r="M995" i="36" s="1"/>
  <c r="H995" i="36" s="1"/>
  <c r="E996" i="36" s="1" a="1"/>
  <c r="E996" i="36" s="1"/>
  <c r="F996" i="36" s="1" a="1"/>
  <c r="F996" i="36" s="1"/>
  <c r="M867" i="35"/>
  <c r="I867" i="35" s="1"/>
  <c r="N993" i="36"/>
  <c r="Q993" i="36"/>
  <c r="P993" i="36"/>
  <c r="G867" i="35"/>
  <c r="O867" i="35" s="1"/>
  <c r="H867" i="35"/>
  <c r="E868" i="35" s="1" a="1"/>
  <c r="E868" i="35" s="1"/>
  <c r="F868" i="35" s="1" a="1"/>
  <c r="F868" i="35" s="1"/>
  <c r="P994" i="36"/>
  <c r="N994" i="36"/>
  <c r="Q994" i="36"/>
  <c r="G859" i="34"/>
  <c r="G995" i="36" l="1"/>
  <c r="O995" i="36" s="1"/>
  <c r="M996" i="36"/>
  <c r="I996" i="36" s="1"/>
  <c r="M868" i="35"/>
  <c r="I868" i="35" s="1"/>
  <c r="I995" i="36"/>
  <c r="N995" i="36"/>
  <c r="P995" i="36"/>
  <c r="Q995" i="36"/>
  <c r="G996" i="36"/>
  <c r="O996" i="36" s="1"/>
  <c r="N867" i="35"/>
  <c r="Q867" i="35"/>
  <c r="P867" i="35"/>
  <c r="T859" i="34"/>
  <c r="R860" i="34" s="1"/>
  <c r="I859" i="34"/>
  <c r="H859" i="34"/>
  <c r="F859" i="34"/>
  <c r="S860" i="34" l="1"/>
  <c r="G860" i="34" s="1"/>
  <c r="H996" i="36"/>
  <c r="E997" i="36" s="1" a="1"/>
  <c r="E997" i="36" s="1"/>
  <c r="F997" i="36" s="1" a="1"/>
  <c r="F997" i="36" s="1"/>
  <c r="N996" i="36"/>
  <c r="Q996" i="36"/>
  <c r="P996" i="36"/>
  <c r="G868" i="35"/>
  <c r="O868" i="35" s="1"/>
  <c r="T860" i="34"/>
  <c r="R861" i="34" s="1"/>
  <c r="S861" i="34" s="1"/>
  <c r="H860" i="34" l="1"/>
  <c r="I860" i="34"/>
  <c r="F860" i="34"/>
  <c r="M997" i="36"/>
  <c r="I997" i="36" s="1"/>
  <c r="P868" i="35"/>
  <c r="N868" i="35"/>
  <c r="Q868" i="35"/>
  <c r="H868" i="35"/>
  <c r="E869" i="35" s="1" a="1"/>
  <c r="E869" i="35" s="1"/>
  <c r="F869" i="35" s="1" a="1"/>
  <c r="F869" i="35" s="1"/>
  <c r="G861" i="34"/>
  <c r="H997" i="36" l="1"/>
  <c r="E998" i="36" s="1" a="1"/>
  <c r="E998" i="36" s="1"/>
  <c r="F998" i="36" s="1" a="1"/>
  <c r="F998" i="36" s="1"/>
  <c r="M998" i="36" s="1"/>
  <c r="H998" i="36" s="1"/>
  <c r="E999" i="36" s="1" a="1"/>
  <c r="E999" i="36" s="1"/>
  <c r="F999" i="36" s="1" a="1"/>
  <c r="F999" i="36" s="1"/>
  <c r="G997" i="36"/>
  <c r="O997" i="36" s="1"/>
  <c r="Q997" i="36" s="1"/>
  <c r="M869" i="35"/>
  <c r="I869" i="35" s="1"/>
  <c r="T861" i="34"/>
  <c r="R862" i="34" s="1"/>
  <c r="S862" i="34" s="1"/>
  <c r="I861" i="34"/>
  <c r="H861" i="34"/>
  <c r="F861" i="34"/>
  <c r="N997" i="36" l="1"/>
  <c r="P997" i="36"/>
  <c r="M999" i="36"/>
  <c r="I999" i="36" s="1"/>
  <c r="G998" i="36"/>
  <c r="O998" i="36" s="1"/>
  <c r="I998" i="36"/>
  <c r="G869" i="35"/>
  <c r="O869" i="35" s="1"/>
  <c r="G862" i="34"/>
  <c r="I862" i="34" s="1"/>
  <c r="T862" i="34"/>
  <c r="R863" i="34" s="1"/>
  <c r="H999" i="36" l="1"/>
  <c r="E1000" i="36" s="1" a="1"/>
  <c r="E1000" i="36" s="1"/>
  <c r="F1000" i="36" s="1" a="1"/>
  <c r="F1000" i="36" s="1"/>
  <c r="M1000" i="36" s="1"/>
  <c r="I1000" i="36" s="1"/>
  <c r="G999" i="36"/>
  <c r="O999" i="36" s="1"/>
  <c r="N999" i="36" s="1"/>
  <c r="S863" i="34"/>
  <c r="G863" i="34" s="1"/>
  <c r="Q998" i="36"/>
  <c r="P998" i="36"/>
  <c r="N998" i="36"/>
  <c r="Q869" i="35"/>
  <c r="N869" i="35"/>
  <c r="P869" i="35"/>
  <c r="H869" i="35"/>
  <c r="E870" i="35" s="1" a="1"/>
  <c r="E870" i="35" s="1"/>
  <c r="F870" i="35" s="1" a="1"/>
  <c r="F870" i="35" s="1"/>
  <c r="H862" i="34"/>
  <c r="F862" i="34"/>
  <c r="T863" i="34"/>
  <c r="R864" i="34" s="1"/>
  <c r="S864" i="34" s="1"/>
  <c r="P999" i="36" l="1"/>
  <c r="Q999" i="36"/>
  <c r="H863" i="34"/>
  <c r="I863" i="34"/>
  <c r="F863" i="34"/>
  <c r="M870" i="35"/>
  <c r="I870" i="35" s="1"/>
  <c r="H1000" i="36"/>
  <c r="E1001" i="36" s="1" a="1"/>
  <c r="E1001" i="36" s="1"/>
  <c r="F1001" i="36" s="1" a="1"/>
  <c r="F1001" i="36" s="1"/>
  <c r="G864" i="34"/>
  <c r="M1001" i="36" l="1"/>
  <c r="I1001" i="36" s="1"/>
  <c r="G1000" i="36"/>
  <c r="O1000" i="36" s="1"/>
  <c r="G870" i="35"/>
  <c r="O870" i="35" s="1"/>
  <c r="F864" i="34"/>
  <c r="I864" i="34"/>
  <c r="H864" i="34"/>
  <c r="T864" i="34"/>
  <c r="R865" i="34" s="1"/>
  <c r="S865" i="34" s="1"/>
  <c r="G1001" i="36" l="1"/>
  <c r="O1001" i="36" s="1"/>
  <c r="N1000" i="36"/>
  <c r="P1000" i="36"/>
  <c r="Q1000" i="36"/>
  <c r="N1001" i="36"/>
  <c r="Q1001" i="36"/>
  <c r="P1001" i="36"/>
  <c r="H1001" i="36"/>
  <c r="E1002" i="36" s="1" a="1"/>
  <c r="E1002" i="36" s="1"/>
  <c r="F1002" i="36" s="1" a="1"/>
  <c r="F1002" i="36" s="1"/>
  <c r="P870" i="35"/>
  <c r="Q870" i="35"/>
  <c r="N870" i="35"/>
  <c r="H870" i="35"/>
  <c r="E871" i="35" s="1" a="1"/>
  <c r="E871" i="35" s="1"/>
  <c r="F871" i="35" s="1" a="1"/>
  <c r="F871" i="35" s="1"/>
  <c r="G865" i="34"/>
  <c r="M1002" i="36" l="1"/>
  <c r="I1002" i="36" s="1"/>
  <c r="M871" i="35"/>
  <c r="I871" i="35" s="1"/>
  <c r="G1002" i="36"/>
  <c r="O1002" i="36" s="1"/>
  <c r="H1002" i="36"/>
  <c r="E1003" i="36" s="1" a="1"/>
  <c r="E1003" i="36" s="1"/>
  <c r="F1003" i="36" s="1" a="1"/>
  <c r="F1003" i="36" s="1"/>
  <c r="I865" i="34"/>
  <c r="H865" i="34"/>
  <c r="F865" i="34"/>
  <c r="T865" i="34"/>
  <c r="R866" i="34" s="1"/>
  <c r="S866" i="34" s="1"/>
  <c r="M1003" i="36" l="1"/>
  <c r="I1003" i="36" s="1"/>
  <c r="G871" i="35"/>
  <c r="O871" i="35" s="1"/>
  <c r="H1003" i="36"/>
  <c r="E1004" i="36" s="1" a="1"/>
  <c r="E1004" i="36" s="1"/>
  <c r="F1004" i="36" s="1" a="1"/>
  <c r="F1004" i="36" s="1"/>
  <c r="G1003" i="36"/>
  <c r="O1003" i="36" s="1"/>
  <c r="H871" i="35"/>
  <c r="E872" i="35" s="1" a="1"/>
  <c r="E872" i="35" s="1"/>
  <c r="F872" i="35" s="1" a="1"/>
  <c r="F872" i="35" s="1"/>
  <c r="P1002" i="36"/>
  <c r="Q1002" i="36"/>
  <c r="N1002" i="36"/>
  <c r="G866" i="34"/>
  <c r="M872" i="35" l="1"/>
  <c r="I872" i="35" s="1"/>
  <c r="M1004" i="36"/>
  <c r="I1004" i="36" s="1"/>
  <c r="N1003" i="36"/>
  <c r="P1003" i="36"/>
  <c r="Q1003" i="36"/>
  <c r="Q871" i="35"/>
  <c r="P871" i="35"/>
  <c r="N871" i="35"/>
  <c r="T866" i="34"/>
  <c r="R867" i="34" s="1"/>
  <c r="H866" i="34"/>
  <c r="F866" i="34"/>
  <c r="I866" i="34"/>
  <c r="G1004" i="36" l="1"/>
  <c r="O1004" i="36" s="1"/>
  <c r="N1004" i="36" s="1"/>
  <c r="S867" i="34"/>
  <c r="G867" i="34" s="1"/>
  <c r="P1004" i="36"/>
  <c r="H1004" i="36"/>
  <c r="E1005" i="36" s="1" a="1"/>
  <c r="E1005" i="36" s="1"/>
  <c r="F1005" i="36" s="1" a="1"/>
  <c r="F1005" i="36" s="1"/>
  <c r="T867" i="34"/>
  <c r="R868" i="34" s="1"/>
  <c r="Q1004" i="36" l="1"/>
  <c r="I867" i="34"/>
  <c r="F867" i="34"/>
  <c r="H867" i="34"/>
  <c r="S868" i="34"/>
  <c r="G868" i="34" s="1"/>
  <c r="M1005" i="36"/>
  <c r="I1005" i="36" s="1"/>
  <c r="G872" i="35"/>
  <c r="O872" i="35" s="1"/>
  <c r="H872" i="35"/>
  <c r="E873" i="35" s="1" a="1"/>
  <c r="E873" i="35" s="1"/>
  <c r="F873" i="35" s="1" a="1"/>
  <c r="F873" i="35" s="1"/>
  <c r="T868" i="34" l="1"/>
  <c r="R869" i="34" s="1"/>
  <c r="S869" i="34" s="1"/>
  <c r="G1005" i="36"/>
  <c r="O1005" i="36" s="1"/>
  <c r="I868" i="34"/>
  <c r="F868" i="34"/>
  <c r="H868" i="34"/>
  <c r="M873" i="35"/>
  <c r="I873" i="35" s="1"/>
  <c r="H1005" i="36"/>
  <c r="E1006" i="36" s="1" a="1"/>
  <c r="E1006" i="36" s="1"/>
  <c r="F1006" i="36" s="1" a="1"/>
  <c r="F1006" i="36" s="1"/>
  <c r="P872" i="35"/>
  <c r="Q872" i="35"/>
  <c r="N872" i="35"/>
  <c r="N1005" i="36"/>
  <c r="Q1005" i="36"/>
  <c r="P1005" i="36"/>
  <c r="G869" i="34"/>
  <c r="M1006" i="36" l="1"/>
  <c r="I1006" i="36" s="1"/>
  <c r="H873" i="35"/>
  <c r="E874" i="35" s="1" a="1"/>
  <c r="E874" i="35" s="1"/>
  <c r="F874" i="35" s="1" a="1"/>
  <c r="F874" i="35" s="1"/>
  <c r="G873" i="35"/>
  <c r="O873" i="35" s="1"/>
  <c r="G1006" i="36"/>
  <c r="O1006" i="36" s="1"/>
  <c r="I869" i="34"/>
  <c r="F869" i="34"/>
  <c r="H869" i="34"/>
  <c r="T869" i="34"/>
  <c r="R870" i="34" s="1"/>
  <c r="S870" i="34" s="1"/>
  <c r="M874" i="35" l="1"/>
  <c r="I874" i="35" s="1"/>
  <c r="N1006" i="36"/>
  <c r="Q1006" i="36"/>
  <c r="P1006" i="36"/>
  <c r="N873" i="35"/>
  <c r="P873" i="35"/>
  <c r="Q873" i="35"/>
  <c r="H1006" i="36"/>
  <c r="E1007" i="36" s="1" a="1"/>
  <c r="E1007" i="36" s="1"/>
  <c r="F1007" i="36" s="1" a="1"/>
  <c r="F1007" i="36" s="1"/>
  <c r="G874" i="35"/>
  <c r="O874" i="35" s="1"/>
  <c r="H874" i="35"/>
  <c r="E875" i="35" s="1" a="1"/>
  <c r="E875" i="35" s="1"/>
  <c r="F875" i="35" s="1" a="1"/>
  <c r="F875" i="35" s="1"/>
  <c r="G870" i="34"/>
  <c r="M875" i="35" l="1"/>
  <c r="I875" i="35" s="1"/>
  <c r="M1007" i="36"/>
  <c r="I1007" i="36" s="1"/>
  <c r="N874" i="35"/>
  <c r="P874" i="35"/>
  <c r="Q874" i="35"/>
  <c r="I870" i="34"/>
  <c r="F870" i="34"/>
  <c r="H870" i="34"/>
  <c r="T870" i="34"/>
  <c r="R871" i="34" s="1"/>
  <c r="S871" i="34" s="1"/>
  <c r="H1007" i="36" l="1"/>
  <c r="E1008" i="36" s="1" a="1"/>
  <c r="E1008" i="36" s="1"/>
  <c r="F1008" i="36" s="1" a="1"/>
  <c r="F1008" i="36" s="1"/>
  <c r="G875" i="35"/>
  <c r="O875" i="35" s="1"/>
  <c r="G871" i="34"/>
  <c r="M1008" i="36" l="1"/>
  <c r="I1008" i="36" s="1"/>
  <c r="P875" i="35"/>
  <c r="Q875" i="35"/>
  <c r="N875" i="35"/>
  <c r="H875" i="35"/>
  <c r="E876" i="35" s="1" a="1"/>
  <c r="E876" i="35" s="1"/>
  <c r="F876" i="35" s="1" a="1"/>
  <c r="F876" i="35" s="1"/>
  <c r="G1007" i="36"/>
  <c r="O1007" i="36" s="1"/>
  <c r="H1008" i="36"/>
  <c r="E1009" i="36" s="1" a="1"/>
  <c r="E1009" i="36" s="1"/>
  <c r="F1009" i="36" s="1" a="1"/>
  <c r="F1009" i="36" s="1"/>
  <c r="I871" i="34"/>
  <c r="H871" i="34"/>
  <c r="F871" i="34"/>
  <c r="T871" i="34"/>
  <c r="R872" i="34" s="1"/>
  <c r="S872" i="34" s="1"/>
  <c r="M1009" i="36" l="1"/>
  <c r="I1009" i="36"/>
  <c r="M876" i="35"/>
  <c r="I876" i="35" s="1"/>
  <c r="G1008" i="36"/>
  <c r="O1008" i="36" s="1"/>
  <c r="Q1007" i="36"/>
  <c r="N1007" i="36"/>
  <c r="P1007" i="36"/>
  <c r="G876" i="35"/>
  <c r="O876" i="35" s="1"/>
  <c r="H876" i="35"/>
  <c r="E877" i="35" s="1" a="1"/>
  <c r="E877" i="35" s="1"/>
  <c r="F877" i="35" s="1" a="1"/>
  <c r="F877" i="35" s="1"/>
  <c r="G1009" i="36"/>
  <c r="O1009" i="36" s="1"/>
  <c r="H1009" i="36"/>
  <c r="E1010" i="36" s="1" a="1"/>
  <c r="E1010" i="36" s="1"/>
  <c r="F1010" i="36" s="1" a="1"/>
  <c r="F1010" i="36" s="1"/>
  <c r="G872" i="34"/>
  <c r="M1010" i="36" l="1"/>
  <c r="I1010" i="36" s="1"/>
  <c r="M877" i="35"/>
  <c r="I877" i="35" s="1"/>
  <c r="Q1009" i="36"/>
  <c r="P1009" i="36"/>
  <c r="N1009" i="36"/>
  <c r="H877" i="35"/>
  <c r="E878" i="35" s="1" a="1"/>
  <c r="E878" i="35" s="1"/>
  <c r="F878" i="35" s="1" a="1"/>
  <c r="F878" i="35" s="1"/>
  <c r="P876" i="35"/>
  <c r="Q876" i="35"/>
  <c r="N876" i="35"/>
  <c r="Q1008" i="36"/>
  <c r="N1008" i="36"/>
  <c r="P1008" i="36"/>
  <c r="H872" i="34"/>
  <c r="I872" i="34"/>
  <c r="F872" i="34"/>
  <c r="T872" i="34"/>
  <c r="R873" i="34" s="1"/>
  <c r="S873" i="34" s="1"/>
  <c r="G877" i="35" l="1"/>
  <c r="O877" i="35" s="1"/>
  <c r="M878" i="35"/>
  <c r="I878" i="35" s="1"/>
  <c r="N877" i="35"/>
  <c r="P877" i="35"/>
  <c r="Q877" i="35"/>
  <c r="G873" i="34"/>
  <c r="G1010" i="36" l="1"/>
  <c r="O1010" i="36" s="1"/>
  <c r="H1010" i="36"/>
  <c r="E1011" i="36" s="1" a="1"/>
  <c r="E1011" i="36" s="1"/>
  <c r="F1011" i="36" s="1" a="1"/>
  <c r="F1011" i="36" s="1"/>
  <c r="T873" i="34"/>
  <c r="R874" i="34" s="1"/>
  <c r="F873" i="34"/>
  <c r="H873" i="34"/>
  <c r="I873" i="34"/>
  <c r="M1011" i="36" l="1"/>
  <c r="I1011" i="36" s="1"/>
  <c r="S874" i="34"/>
  <c r="G874" i="34" s="1"/>
  <c r="H1011" i="36"/>
  <c r="E1012" i="36" s="1" a="1"/>
  <c r="E1012" i="36" s="1"/>
  <c r="F1012" i="36" s="1" a="1"/>
  <c r="F1012" i="36" s="1"/>
  <c r="P1010" i="36"/>
  <c r="Q1010" i="36"/>
  <c r="N1010" i="36"/>
  <c r="H878" i="35"/>
  <c r="E879" i="35" s="1" a="1"/>
  <c r="E879" i="35" s="1"/>
  <c r="F879" i="35" s="1" a="1"/>
  <c r="F879" i="35" s="1"/>
  <c r="G878" i="35"/>
  <c r="O878" i="35" s="1"/>
  <c r="T874" i="34"/>
  <c r="R875" i="34" s="1"/>
  <c r="S875" i="34" s="1"/>
  <c r="I874" i="34" l="1"/>
  <c r="H874" i="34"/>
  <c r="F874" i="34"/>
  <c r="M879" i="35"/>
  <c r="I879" i="35" s="1"/>
  <c r="M1012" i="36"/>
  <c r="I1012" i="36" s="1"/>
  <c r="G879" i="35"/>
  <c r="O879" i="35" s="1"/>
  <c r="G1011" i="36"/>
  <c r="O1011" i="36" s="1"/>
  <c r="N878" i="35"/>
  <c r="P878" i="35"/>
  <c r="Q878" i="35"/>
  <c r="G875" i="34"/>
  <c r="H879" i="35" l="1"/>
  <c r="E880" i="35" s="1" a="1"/>
  <c r="E880" i="35" s="1"/>
  <c r="F880" i="35" s="1" a="1"/>
  <c r="F880" i="35" s="1"/>
  <c r="M880" i="35" s="1"/>
  <c r="I880" i="35" s="1"/>
  <c r="N1011" i="36"/>
  <c r="P1011" i="36"/>
  <c r="Q1011" i="36"/>
  <c r="P879" i="35"/>
  <c r="Q879" i="35"/>
  <c r="N879" i="35"/>
  <c r="I875" i="34"/>
  <c r="H875" i="34"/>
  <c r="F875" i="34"/>
  <c r="T875" i="34"/>
  <c r="R876" i="34" s="1"/>
  <c r="S876" i="34" s="1"/>
  <c r="G880" i="35" l="1"/>
  <c r="O880" i="35" s="1"/>
  <c r="N880" i="35" s="1"/>
  <c r="Q880" i="35"/>
  <c r="G1012" i="36"/>
  <c r="O1012" i="36" s="1"/>
  <c r="H880" i="35"/>
  <c r="E881" i="35" s="1" a="1"/>
  <c r="E881" i="35" s="1"/>
  <c r="F881" i="35" s="1" a="1"/>
  <c r="F881" i="35" s="1"/>
  <c r="H1012" i="36"/>
  <c r="E1013" i="36" s="1" a="1"/>
  <c r="E1013" i="36" s="1"/>
  <c r="F1013" i="36" s="1" a="1"/>
  <c r="F1013" i="36" s="1"/>
  <c r="G876" i="34"/>
  <c r="P880" i="35" l="1"/>
  <c r="M1013" i="36"/>
  <c r="I1013" i="36" s="1"/>
  <c r="M881" i="35"/>
  <c r="I881" i="35" s="1"/>
  <c r="P1012" i="36"/>
  <c r="N1012" i="36"/>
  <c r="Q1012" i="36"/>
  <c r="I876" i="34"/>
  <c r="F876" i="34"/>
  <c r="H876" i="34"/>
  <c r="T876" i="34"/>
  <c r="R877" i="34" s="1"/>
  <c r="S877" i="34" s="1"/>
  <c r="G877" i="34" l="1"/>
  <c r="G1013" i="36" l="1"/>
  <c r="O1013" i="36" s="1"/>
  <c r="G881" i="35"/>
  <c r="O881" i="35" s="1"/>
  <c r="H1013" i="36"/>
  <c r="E1014" i="36" s="1" a="1"/>
  <c r="E1014" i="36" s="1"/>
  <c r="F1014" i="36" s="1" a="1"/>
  <c r="F1014" i="36" s="1"/>
  <c r="H881" i="35"/>
  <c r="E882" i="35" s="1" a="1"/>
  <c r="E882" i="35" s="1"/>
  <c r="F882" i="35" s="1" a="1"/>
  <c r="F882" i="35" s="1"/>
  <c r="T877" i="34"/>
  <c r="R878" i="34" s="1"/>
  <c r="S878" i="34" s="1"/>
  <c r="I877" i="34"/>
  <c r="H877" i="34"/>
  <c r="F877" i="34"/>
  <c r="M882" i="35" l="1"/>
  <c r="I882" i="35" s="1"/>
  <c r="M1014" i="36"/>
  <c r="I1014" i="36" s="1"/>
  <c r="P881" i="35"/>
  <c r="N881" i="35"/>
  <c r="Q881" i="35"/>
  <c r="Q1013" i="36"/>
  <c r="N1013" i="36"/>
  <c r="P1013" i="36"/>
  <c r="G878" i="34"/>
  <c r="T878" i="34" l="1"/>
  <c r="R879" i="34" s="1"/>
  <c r="H878" i="34"/>
  <c r="F878" i="34"/>
  <c r="I878" i="34"/>
  <c r="S879" i="34" l="1"/>
  <c r="G879" i="34" s="1"/>
  <c r="G882" i="35"/>
  <c r="O882" i="35" s="1"/>
  <c r="H882" i="35"/>
  <c r="E883" i="35" s="1" a="1"/>
  <c r="E883" i="35" s="1"/>
  <c r="F883" i="35" s="1" a="1"/>
  <c r="F883" i="35" s="1"/>
  <c r="H1014" i="36"/>
  <c r="E1015" i="36" s="1" a="1"/>
  <c r="E1015" i="36" s="1"/>
  <c r="F1015" i="36" s="1" a="1"/>
  <c r="F1015" i="36" s="1"/>
  <c r="G1014" i="36"/>
  <c r="O1014" i="36" s="1"/>
  <c r="T879" i="34"/>
  <c r="R880" i="34" s="1"/>
  <c r="S880" i="34" s="1"/>
  <c r="I879" i="34" l="1"/>
  <c r="H879" i="34"/>
  <c r="F879" i="34"/>
  <c r="M1015" i="36"/>
  <c r="I1015" i="36" s="1"/>
  <c r="M883" i="35"/>
  <c r="I883" i="35" s="1"/>
  <c r="N1014" i="36"/>
  <c r="Q1014" i="36"/>
  <c r="P1014" i="36"/>
  <c r="P882" i="35"/>
  <c r="Q882" i="35"/>
  <c r="N882" i="35"/>
  <c r="G880" i="34"/>
  <c r="G1015" i="36" l="1"/>
  <c r="O1015" i="36" s="1"/>
  <c r="H1015" i="36"/>
  <c r="E1016" i="36" s="1" a="1"/>
  <c r="E1016" i="36" s="1"/>
  <c r="F1016" i="36" s="1" a="1"/>
  <c r="F1016" i="36" s="1"/>
  <c r="F880" i="34"/>
  <c r="I880" i="34"/>
  <c r="H880" i="34"/>
  <c r="T880" i="34"/>
  <c r="R881" i="34" s="1"/>
  <c r="S881" i="34" s="1"/>
  <c r="M1016" i="36" l="1"/>
  <c r="I1016" i="36" s="1"/>
  <c r="G883" i="35"/>
  <c r="O883" i="35" s="1"/>
  <c r="Q1015" i="36"/>
  <c r="N1015" i="36"/>
  <c r="P1015" i="36"/>
  <c r="H883" i="35"/>
  <c r="E884" i="35" s="1" a="1"/>
  <c r="E884" i="35" s="1"/>
  <c r="F884" i="35" s="1" a="1"/>
  <c r="F884" i="35" s="1"/>
  <c r="G881" i="34"/>
  <c r="M884" i="35" l="1"/>
  <c r="I884" i="35" s="1"/>
  <c r="H884" i="35"/>
  <c r="E885" i="35" s="1" a="1"/>
  <c r="E885" i="35" s="1"/>
  <c r="F885" i="35" s="1" a="1"/>
  <c r="F885" i="35" s="1"/>
  <c r="Q883" i="35"/>
  <c r="P883" i="35"/>
  <c r="N883" i="35"/>
  <c r="H1016" i="36"/>
  <c r="E1017" i="36" s="1" a="1"/>
  <c r="E1017" i="36" s="1"/>
  <c r="F1017" i="36" s="1" a="1"/>
  <c r="F1017" i="36" s="1"/>
  <c r="I881" i="34"/>
  <c r="H881" i="34"/>
  <c r="F881" i="34"/>
  <c r="T881" i="34"/>
  <c r="R882" i="34" s="1"/>
  <c r="S882" i="34" s="1"/>
  <c r="M1017" i="36" l="1"/>
  <c r="I1017" i="36" s="1"/>
  <c r="M885" i="35"/>
  <c r="I885" i="35" s="1"/>
  <c r="G1017" i="36"/>
  <c r="O1017" i="36" s="1"/>
  <c r="J11" i="36" s="1"/>
  <c r="H1017" i="36"/>
  <c r="J12" i="36" s="1"/>
  <c r="G884" i="35"/>
  <c r="O884" i="35" s="1"/>
  <c r="G1016" i="36"/>
  <c r="O1016" i="36" s="1"/>
  <c r="G882" i="34"/>
  <c r="H885" i="35" l="1"/>
  <c r="E886" i="35" s="1" a="1"/>
  <c r="E886" i="35" s="1"/>
  <c r="F886" i="35" s="1" a="1"/>
  <c r="F886" i="35" s="1"/>
  <c r="G885" i="35"/>
  <c r="O885" i="35" s="1"/>
  <c r="Q1016" i="36"/>
  <c r="P1016" i="36"/>
  <c r="N1016" i="36"/>
  <c r="Q884" i="35"/>
  <c r="P884" i="35"/>
  <c r="N884" i="35"/>
  <c r="P1017" i="36"/>
  <c r="N1017" i="36"/>
  <c r="Q1017" i="36"/>
  <c r="N885" i="35"/>
  <c r="Q885" i="35"/>
  <c r="P885" i="35"/>
  <c r="H882" i="34"/>
  <c r="F882" i="34"/>
  <c r="I882" i="34"/>
  <c r="T882" i="34"/>
  <c r="R883" i="34" s="1"/>
  <c r="S883" i="34" s="1"/>
  <c r="M886" i="35" l="1"/>
  <c r="I886" i="35"/>
  <c r="H886" i="35"/>
  <c r="E887" i="35" s="1" a="1"/>
  <c r="E887" i="35" s="1"/>
  <c r="F887" i="35" s="1" a="1"/>
  <c r="F887" i="35" s="1"/>
  <c r="G883" i="34"/>
  <c r="M887" i="35" l="1"/>
  <c r="I887" i="35" s="1"/>
  <c r="H887" i="35"/>
  <c r="E888" i="35" s="1" a="1"/>
  <c r="E888" i="35" s="1"/>
  <c r="F888" i="35" s="1" a="1"/>
  <c r="F888" i="35" s="1"/>
  <c r="G886" i="35"/>
  <c r="O886" i="35" s="1"/>
  <c r="T883" i="34"/>
  <c r="R884" i="34" s="1"/>
  <c r="I883" i="34"/>
  <c r="H883" i="34"/>
  <c r="F883" i="34"/>
  <c r="S884" i="34" l="1"/>
  <c r="G884" i="34" s="1"/>
  <c r="M888" i="35"/>
  <c r="I888" i="35" s="1"/>
  <c r="Q886" i="35"/>
  <c r="N886" i="35"/>
  <c r="P886" i="35"/>
  <c r="G887" i="35"/>
  <c r="O887" i="35" s="1"/>
  <c r="T884" i="34"/>
  <c r="R885" i="34" s="1"/>
  <c r="S885" i="34" s="1"/>
  <c r="G888" i="35" l="1"/>
  <c r="O888" i="35" s="1"/>
  <c r="H888" i="35"/>
  <c r="E889" i="35" s="1" a="1"/>
  <c r="E889" i="35" s="1"/>
  <c r="F889" i="35" s="1" a="1"/>
  <c r="F889" i="35" s="1"/>
  <c r="M889" i="35" s="1"/>
  <c r="I884" i="34"/>
  <c r="H884" i="34"/>
  <c r="F884" i="34"/>
  <c r="Q887" i="35"/>
  <c r="N887" i="35"/>
  <c r="P887" i="35"/>
  <c r="Q888" i="35"/>
  <c r="N888" i="35"/>
  <c r="P888" i="35"/>
  <c r="G885" i="34"/>
  <c r="H889" i="35" l="1"/>
  <c r="E890" i="35" s="1" a="1"/>
  <c r="E890" i="35" s="1"/>
  <c r="F890" i="35" s="1" a="1"/>
  <c r="F890" i="35" s="1"/>
  <c r="G889" i="35"/>
  <c r="O889" i="35" s="1"/>
  <c r="Q889" i="35" s="1"/>
  <c r="I889" i="35"/>
  <c r="N889" i="35"/>
  <c r="P889" i="35"/>
  <c r="T885" i="34"/>
  <c r="R886" i="34" s="1"/>
  <c r="F885" i="34"/>
  <c r="I885" i="34"/>
  <c r="H885" i="34"/>
  <c r="M890" i="35" l="1"/>
  <c r="I890" i="35" s="1"/>
  <c r="S886" i="34"/>
  <c r="G886" i="34" s="1"/>
  <c r="T886" i="34" l="1"/>
  <c r="R887" i="34" s="1"/>
  <c r="S887" i="34" s="1"/>
  <c r="F886" i="34"/>
  <c r="I886" i="34"/>
  <c r="H886" i="34"/>
  <c r="G890" i="35"/>
  <c r="O890" i="35" s="1"/>
  <c r="H890" i="35"/>
  <c r="E891" i="35" s="1" a="1"/>
  <c r="E891" i="35" s="1"/>
  <c r="F891" i="35" s="1" a="1"/>
  <c r="F891" i="35" s="1"/>
  <c r="G887" i="34"/>
  <c r="M891" i="35" l="1"/>
  <c r="I891" i="35" s="1"/>
  <c r="P890" i="35"/>
  <c r="N890" i="35"/>
  <c r="Q890" i="35"/>
  <c r="F887" i="34"/>
  <c r="I887" i="34"/>
  <c r="H887" i="34"/>
  <c r="T887" i="34"/>
  <c r="R888" i="34" s="1"/>
  <c r="S888" i="34" s="1"/>
  <c r="G888" i="34" l="1"/>
  <c r="G891" i="35" l="1"/>
  <c r="O891" i="35" s="1"/>
  <c r="H891" i="35"/>
  <c r="E892" i="35" s="1" a="1"/>
  <c r="E892" i="35" s="1"/>
  <c r="F892" i="35" s="1" a="1"/>
  <c r="F892" i="35" s="1"/>
  <c r="H888" i="34"/>
  <c r="F888" i="34"/>
  <c r="I888" i="34"/>
  <c r="T888" i="34"/>
  <c r="R889" i="34" s="1"/>
  <c r="S889" i="34" s="1"/>
  <c r="M892" i="35" l="1"/>
  <c r="I892" i="35" s="1"/>
  <c r="N891" i="35"/>
  <c r="Q891" i="35"/>
  <c r="P891" i="35"/>
  <c r="G889" i="34"/>
  <c r="H892" i="35" l="1"/>
  <c r="E893" i="35" s="1" a="1"/>
  <c r="E893" i="35" s="1"/>
  <c r="F893" i="35" s="1" a="1"/>
  <c r="F893" i="35" s="1"/>
  <c r="G892" i="35"/>
  <c r="O892" i="35" s="1"/>
  <c r="T889" i="34"/>
  <c r="R890" i="34" s="1"/>
  <c r="F889" i="34"/>
  <c r="H889" i="34"/>
  <c r="I889" i="34"/>
  <c r="M893" i="35" l="1"/>
  <c r="I893" i="35" s="1"/>
  <c r="S890" i="34"/>
  <c r="G890" i="34" s="1"/>
  <c r="H893" i="35"/>
  <c r="E894" i="35" s="1" a="1"/>
  <c r="E894" i="35" s="1"/>
  <c r="F894" i="35" s="1" a="1"/>
  <c r="F894" i="35" s="1"/>
  <c r="P892" i="35"/>
  <c r="Q892" i="35"/>
  <c r="N892" i="35"/>
  <c r="T890" i="34"/>
  <c r="R891" i="34" s="1"/>
  <c r="S891" i="34" s="1"/>
  <c r="I890" i="34" l="1"/>
  <c r="H890" i="34"/>
  <c r="F890" i="34"/>
  <c r="M894" i="35"/>
  <c r="I894" i="35" s="1"/>
  <c r="G893" i="35"/>
  <c r="O893" i="35" s="1"/>
  <c r="G891" i="34"/>
  <c r="G894" i="35" l="1"/>
  <c r="O894" i="35" s="1"/>
  <c r="H894" i="35"/>
  <c r="E895" i="35" s="1" a="1"/>
  <c r="E895" i="35" s="1"/>
  <c r="F895" i="35" s="1" a="1"/>
  <c r="F895" i="35" s="1"/>
  <c r="Q893" i="35"/>
  <c r="P893" i="35"/>
  <c r="N893" i="35"/>
  <c r="Q894" i="35"/>
  <c r="P894" i="35"/>
  <c r="N894" i="35"/>
  <c r="I891" i="34"/>
  <c r="H891" i="34"/>
  <c r="F891" i="34"/>
  <c r="T891" i="34"/>
  <c r="R892" i="34" s="1"/>
  <c r="S892" i="34" s="1"/>
  <c r="M895" i="35" l="1"/>
  <c r="I895" i="35" s="1"/>
  <c r="G892" i="34"/>
  <c r="G895" i="35" l="1"/>
  <c r="O895" i="35" s="1"/>
  <c r="Q895" i="35" s="1"/>
  <c r="N895" i="35"/>
  <c r="P895" i="35"/>
  <c r="H895" i="35"/>
  <c r="E896" i="35" s="1" a="1"/>
  <c r="E896" i="35" s="1"/>
  <c r="F896" i="35" s="1" a="1"/>
  <c r="F896" i="35" s="1"/>
  <c r="T892" i="34"/>
  <c r="R893" i="34" s="1"/>
  <c r="I892" i="34"/>
  <c r="F892" i="34"/>
  <c r="H892" i="34"/>
  <c r="M896" i="35" l="1"/>
  <c r="I896" i="35" s="1"/>
  <c r="S893" i="34"/>
  <c r="G893" i="34" s="1"/>
  <c r="H896" i="35"/>
  <c r="E897" i="35" s="1" a="1"/>
  <c r="E897" i="35" s="1"/>
  <c r="F897" i="35" s="1" a="1"/>
  <c r="F897" i="35" s="1"/>
  <c r="G896" i="35"/>
  <c r="O896" i="35" s="1"/>
  <c r="T893" i="34" l="1"/>
  <c r="R894" i="34" s="1"/>
  <c r="S894" i="34" s="1"/>
  <c r="I893" i="34"/>
  <c r="H893" i="34"/>
  <c r="F893" i="34"/>
  <c r="M897" i="35"/>
  <c r="G897" i="35" s="1"/>
  <c r="O897" i="35" s="1"/>
  <c r="N896" i="35"/>
  <c r="Q896" i="35"/>
  <c r="P896" i="35"/>
  <c r="G894" i="34"/>
  <c r="I897" i="35" l="1"/>
  <c r="H897" i="35"/>
  <c r="E898" i="35" s="1" a="1"/>
  <c r="E898" i="35" s="1"/>
  <c r="F898" i="35" s="1" a="1"/>
  <c r="F898" i="35" s="1"/>
  <c r="M898" i="35" s="1"/>
  <c r="I898" i="35" s="1"/>
  <c r="P897" i="35"/>
  <c r="N897" i="35"/>
  <c r="Q897" i="35"/>
  <c r="I894" i="34"/>
  <c r="H894" i="34"/>
  <c r="F894" i="34"/>
  <c r="T894" i="34"/>
  <c r="R895" i="34" s="1"/>
  <c r="S895" i="34" s="1"/>
  <c r="G895" i="34" l="1"/>
  <c r="H898" i="35" l="1"/>
  <c r="E899" i="35" s="1" a="1"/>
  <c r="E899" i="35" s="1"/>
  <c r="F899" i="35" s="1" a="1"/>
  <c r="F899" i="35" s="1"/>
  <c r="G898" i="35"/>
  <c r="O898" i="35" s="1"/>
  <c r="T895" i="34"/>
  <c r="R896" i="34" s="1"/>
  <c r="I895" i="34"/>
  <c r="H895" i="34"/>
  <c r="F895" i="34"/>
  <c r="S896" i="34" l="1"/>
  <c r="G896" i="34" s="1"/>
  <c r="M899" i="35"/>
  <c r="I899" i="35" s="1"/>
  <c r="N898" i="35"/>
  <c r="Q898" i="35"/>
  <c r="P898" i="35"/>
  <c r="T896" i="34"/>
  <c r="R897" i="34" s="1"/>
  <c r="H899" i="35" l="1"/>
  <c r="E900" i="35" s="1" a="1"/>
  <c r="E900" i="35" s="1"/>
  <c r="F900" i="35" s="1" a="1"/>
  <c r="F900" i="35" s="1"/>
  <c r="M900" i="35" s="1"/>
  <c r="I900" i="35" s="1"/>
  <c r="G899" i="35"/>
  <c r="O899" i="35" s="1"/>
  <c r="F896" i="34"/>
  <c r="H896" i="34"/>
  <c r="I896" i="34"/>
  <c r="S897" i="34"/>
  <c r="G897" i="34" s="1"/>
  <c r="N899" i="35"/>
  <c r="P899" i="35"/>
  <c r="Q899" i="35"/>
  <c r="T897" i="34" l="1"/>
  <c r="R898" i="34" s="1"/>
  <c r="S898" i="34" s="1"/>
  <c r="I897" i="34"/>
  <c r="H897" i="34"/>
  <c r="F897" i="34"/>
  <c r="G900" i="35"/>
  <c r="O900" i="35" s="1"/>
  <c r="G898" i="34"/>
  <c r="P900" i="35" l="1"/>
  <c r="Q900" i="35"/>
  <c r="N900" i="35"/>
  <c r="H900" i="35"/>
  <c r="E901" i="35" s="1" a="1"/>
  <c r="E901" i="35" s="1"/>
  <c r="F901" i="35" s="1" a="1"/>
  <c r="F901" i="35" s="1"/>
  <c r="H898" i="34"/>
  <c r="F898" i="34"/>
  <c r="I898" i="34"/>
  <c r="T898" i="34"/>
  <c r="R899" i="34" s="1"/>
  <c r="S899" i="34" s="1"/>
  <c r="M901" i="35" l="1"/>
  <c r="I901" i="35" s="1"/>
  <c r="G899" i="34"/>
  <c r="T899" i="34" l="1"/>
  <c r="R900" i="34" s="1"/>
  <c r="I899" i="34"/>
  <c r="F899" i="34"/>
  <c r="H899" i="34"/>
  <c r="S900" i="34" l="1"/>
  <c r="G900" i="34" s="1"/>
  <c r="H901" i="35"/>
  <c r="E902" i="35" s="1" a="1"/>
  <c r="E902" i="35" s="1"/>
  <c r="F902" i="35" s="1" a="1"/>
  <c r="F902" i="35" s="1"/>
  <c r="G901" i="35"/>
  <c r="O901" i="35" s="1"/>
  <c r="T900" i="34"/>
  <c r="R901" i="34" s="1"/>
  <c r="S901" i="34" s="1"/>
  <c r="H900" i="34" l="1"/>
  <c r="I900" i="34"/>
  <c r="F900" i="34"/>
  <c r="M902" i="35"/>
  <c r="I902" i="35" s="1"/>
  <c r="N901" i="35"/>
  <c r="Q901" i="35"/>
  <c r="P901" i="35"/>
  <c r="G901" i="34"/>
  <c r="H902" i="35" l="1"/>
  <c r="E903" i="35" s="1" a="1"/>
  <c r="E903" i="35" s="1"/>
  <c r="F903" i="35" s="1" a="1"/>
  <c r="F903" i="35" s="1"/>
  <c r="I901" i="34"/>
  <c r="H901" i="34"/>
  <c r="F901" i="34"/>
  <c r="T901" i="34"/>
  <c r="R902" i="34" s="1"/>
  <c r="S902" i="34" s="1"/>
  <c r="M903" i="35" l="1"/>
  <c r="I903" i="35"/>
  <c r="G902" i="35"/>
  <c r="O902" i="35" s="1"/>
  <c r="G902" i="34"/>
  <c r="P902" i="35" l="1"/>
  <c r="N902" i="35"/>
  <c r="Q902" i="35"/>
  <c r="G903" i="35"/>
  <c r="O903" i="35" s="1"/>
  <c r="H903" i="35"/>
  <c r="E904" i="35" s="1" a="1"/>
  <c r="E904" i="35" s="1"/>
  <c r="F904" i="35" s="1" a="1"/>
  <c r="F904" i="35" s="1"/>
  <c r="I902" i="34"/>
  <c r="F902" i="34"/>
  <c r="H902" i="34"/>
  <c r="T902" i="34"/>
  <c r="R903" i="34" s="1"/>
  <c r="S903" i="34" s="1"/>
  <c r="M904" i="35" l="1"/>
  <c r="I904" i="35" s="1"/>
  <c r="Q903" i="35"/>
  <c r="N903" i="35"/>
  <c r="P903" i="35"/>
  <c r="G903" i="34"/>
  <c r="H904" i="35" l="1"/>
  <c r="E905" i="35" s="1" a="1"/>
  <c r="E905" i="35" s="1"/>
  <c r="F905" i="35" s="1" a="1"/>
  <c r="F905" i="35" s="1"/>
  <c r="I903" i="34"/>
  <c r="F903" i="34"/>
  <c r="H903" i="34"/>
  <c r="T903" i="34"/>
  <c r="R904" i="34" s="1"/>
  <c r="S904" i="34" s="1"/>
  <c r="M905" i="35" l="1"/>
  <c r="I905" i="35"/>
  <c r="G905" i="35"/>
  <c r="O905" i="35" s="1"/>
  <c r="H905" i="35"/>
  <c r="E906" i="35" s="1" a="1"/>
  <c r="E906" i="35" s="1"/>
  <c r="F906" i="35" s="1" a="1"/>
  <c r="F906" i="35" s="1"/>
  <c r="G904" i="35"/>
  <c r="O904" i="35" s="1"/>
  <c r="G904" i="34"/>
  <c r="M906" i="35" l="1"/>
  <c r="I906" i="35" s="1"/>
  <c r="P904" i="35"/>
  <c r="N904" i="35"/>
  <c r="Q904" i="35"/>
  <c r="Q905" i="35"/>
  <c r="P905" i="35"/>
  <c r="N905" i="35"/>
  <c r="G906" i="35"/>
  <c r="O906" i="35" s="1"/>
  <c r="H904" i="34"/>
  <c r="I904" i="34"/>
  <c r="F904" i="34"/>
  <c r="T904" i="34"/>
  <c r="R905" i="34" s="1"/>
  <c r="S905" i="34" s="1"/>
  <c r="Q906" i="35" l="1"/>
  <c r="P906" i="35"/>
  <c r="N906" i="35"/>
  <c r="H906" i="35"/>
  <c r="E907" i="35" s="1" a="1"/>
  <c r="E907" i="35" s="1"/>
  <c r="F907" i="35" s="1" a="1"/>
  <c r="F907" i="35" s="1"/>
  <c r="G905" i="34"/>
  <c r="M907" i="35" l="1"/>
  <c r="I907" i="35" s="1"/>
  <c r="F905" i="34"/>
  <c r="I905" i="34"/>
  <c r="H905" i="34"/>
  <c r="T905" i="34"/>
  <c r="R906" i="34" s="1"/>
  <c r="S906" i="34" s="1"/>
  <c r="H907" i="35" l="1"/>
  <c r="E908" i="35" s="1" a="1"/>
  <c r="E908" i="35" s="1"/>
  <c r="F908" i="35" s="1" a="1"/>
  <c r="F908" i="35" s="1"/>
  <c r="M908" i="35" s="1"/>
  <c r="G907" i="35"/>
  <c r="O907" i="35" s="1"/>
  <c r="N907" i="35" s="1"/>
  <c r="G906" i="34"/>
  <c r="P907" i="35" l="1"/>
  <c r="Q907" i="35"/>
  <c r="I908" i="35"/>
  <c r="H906" i="34"/>
  <c r="F906" i="34"/>
  <c r="I906" i="34"/>
  <c r="T906" i="34"/>
  <c r="R907" i="34" s="1"/>
  <c r="S907" i="34" s="1"/>
  <c r="G908" i="35" l="1"/>
  <c r="O908" i="35" s="1"/>
  <c r="H908" i="35"/>
  <c r="E909" i="35" s="1" a="1"/>
  <c r="E909" i="35" s="1"/>
  <c r="F909" i="35" s="1" a="1"/>
  <c r="F909" i="35" s="1"/>
  <c r="G907" i="34"/>
  <c r="M909" i="35" l="1"/>
  <c r="I909" i="35" s="1"/>
  <c r="Q908" i="35"/>
  <c r="N908" i="35"/>
  <c r="P908" i="35"/>
  <c r="I907" i="34"/>
  <c r="H907" i="34"/>
  <c r="F907" i="34"/>
  <c r="T907" i="34"/>
  <c r="R908" i="34" s="1"/>
  <c r="S908" i="34" s="1"/>
  <c r="G909" i="35" l="1"/>
  <c r="O909" i="35" s="1"/>
  <c r="P909" i="35" s="1"/>
  <c r="H909" i="35"/>
  <c r="E910" i="35" s="1" a="1"/>
  <c r="E910" i="35" s="1"/>
  <c r="F910" i="35" s="1" a="1"/>
  <c r="F910" i="35" s="1"/>
  <c r="G908" i="34"/>
  <c r="Q909" i="35" l="1"/>
  <c r="N909" i="35"/>
  <c r="M910" i="35"/>
  <c r="I910" i="35" s="1"/>
  <c r="F908" i="34"/>
  <c r="I908" i="34"/>
  <c r="H908" i="34"/>
  <c r="T908" i="34"/>
  <c r="R909" i="34" s="1"/>
  <c r="S909" i="34" s="1"/>
  <c r="H910" i="35" l="1"/>
  <c r="E911" i="35" s="1" a="1"/>
  <c r="E911" i="35" s="1"/>
  <c r="F911" i="35" s="1" a="1"/>
  <c r="F911" i="35" s="1"/>
  <c r="G909" i="34"/>
  <c r="M911" i="35" l="1"/>
  <c r="I911" i="35" s="1"/>
  <c r="G910" i="35"/>
  <c r="O910" i="35" s="1"/>
  <c r="T909" i="34"/>
  <c r="R910" i="34" s="1"/>
  <c r="I909" i="34"/>
  <c r="H909" i="34"/>
  <c r="F909" i="34"/>
  <c r="S910" i="34" l="1"/>
  <c r="G910" i="34" s="1"/>
  <c r="N910" i="35"/>
  <c r="Q910" i="35"/>
  <c r="P910" i="35"/>
  <c r="H911" i="35"/>
  <c r="E912" i="35" s="1" a="1"/>
  <c r="E912" i="35" s="1"/>
  <c r="F912" i="35" s="1" a="1"/>
  <c r="F912" i="35" s="1"/>
  <c r="G911" i="35"/>
  <c r="O911" i="35" s="1"/>
  <c r="T910" i="34"/>
  <c r="R911" i="34" s="1"/>
  <c r="S911" i="34" s="1"/>
  <c r="I910" i="34" l="1"/>
  <c r="F910" i="34"/>
  <c r="H910" i="34"/>
  <c r="M912" i="35"/>
  <c r="I912" i="35" s="1"/>
  <c r="Q911" i="35"/>
  <c r="P911" i="35"/>
  <c r="N911" i="35"/>
  <c r="G911" i="34"/>
  <c r="H912" i="35" l="1"/>
  <c r="E913" i="35" s="1" a="1"/>
  <c r="E913" i="35" s="1"/>
  <c r="F913" i="35" s="1" a="1"/>
  <c r="F913" i="35" s="1"/>
  <c r="G912" i="35"/>
  <c r="O912" i="35" s="1"/>
  <c r="H911" i="34"/>
  <c r="F911" i="34"/>
  <c r="I911" i="34"/>
  <c r="T911" i="34"/>
  <c r="R912" i="34" s="1"/>
  <c r="S912" i="34" s="1"/>
  <c r="M913" i="35" l="1"/>
  <c r="H913" i="35" s="1"/>
  <c r="E914" i="35" s="1" a="1"/>
  <c r="E914" i="35" s="1"/>
  <c r="F914" i="35" s="1" a="1"/>
  <c r="F914" i="35" s="1"/>
  <c r="I913" i="35"/>
  <c r="Q912" i="35"/>
  <c r="P912" i="35"/>
  <c r="N912" i="35"/>
  <c r="G912" i="34"/>
  <c r="M914" i="35" l="1"/>
  <c r="I914" i="35" s="1"/>
  <c r="H914" i="35"/>
  <c r="E915" i="35" s="1" a="1"/>
  <c r="E915" i="35" s="1"/>
  <c r="F915" i="35" s="1" a="1"/>
  <c r="F915" i="35" s="1"/>
  <c r="G914" i="35"/>
  <c r="O914" i="35" s="1"/>
  <c r="N914" i="35" s="1"/>
  <c r="G913" i="35"/>
  <c r="O913" i="35" s="1"/>
  <c r="F912" i="34"/>
  <c r="I912" i="34"/>
  <c r="H912" i="34"/>
  <c r="T912" i="34"/>
  <c r="R913" i="34" s="1"/>
  <c r="S913" i="34" s="1"/>
  <c r="P914" i="35" l="1"/>
  <c r="Q914" i="35"/>
  <c r="Q913" i="35"/>
  <c r="N913" i="35"/>
  <c r="P913" i="35"/>
  <c r="M915" i="35"/>
  <c r="H915" i="35" s="1"/>
  <c r="E916" i="35" s="1" a="1"/>
  <c r="E916" i="35" s="1"/>
  <c r="F916" i="35" s="1" a="1"/>
  <c r="F916" i="35" s="1"/>
  <c r="G913" i="34"/>
  <c r="G915" i="35" l="1"/>
  <c r="O915" i="35" s="1"/>
  <c r="M916" i="35"/>
  <c r="I916" i="35" s="1"/>
  <c r="I915" i="35"/>
  <c r="Q915" i="35"/>
  <c r="N915" i="35"/>
  <c r="P915" i="35"/>
  <c r="I913" i="34"/>
  <c r="H913" i="34"/>
  <c r="F913" i="34"/>
  <c r="T913" i="34"/>
  <c r="R914" i="34" s="1"/>
  <c r="S914" i="34" s="1"/>
  <c r="G916" i="35" l="1"/>
  <c r="O916" i="35" s="1"/>
  <c r="Q916" i="35" s="1"/>
  <c r="H916" i="35"/>
  <c r="E917" i="35" s="1" a="1"/>
  <c r="E917" i="35" s="1"/>
  <c r="F917" i="35" s="1" a="1"/>
  <c r="F917" i="35" s="1"/>
  <c r="G914" i="34"/>
  <c r="P916" i="35" l="1"/>
  <c r="N916" i="35"/>
  <c r="M917" i="35"/>
  <c r="I917" i="35" s="1"/>
  <c r="H914" i="34"/>
  <c r="F914" i="34"/>
  <c r="I914" i="34"/>
  <c r="T914" i="34"/>
  <c r="R915" i="34" s="1"/>
  <c r="S915" i="34" s="1"/>
  <c r="G915" i="34" l="1"/>
  <c r="H917" i="35" l="1"/>
  <c r="E918" i="35" s="1" a="1"/>
  <c r="E918" i="35" s="1"/>
  <c r="F918" i="35" s="1" a="1"/>
  <c r="F918" i="35" s="1"/>
  <c r="G917" i="35"/>
  <c r="O917" i="35" s="1"/>
  <c r="T915" i="34"/>
  <c r="R916" i="34" s="1"/>
  <c r="I915" i="34"/>
  <c r="H915" i="34"/>
  <c r="F915" i="34"/>
  <c r="S916" i="34" l="1"/>
  <c r="G916" i="34" s="1"/>
  <c r="M918" i="35"/>
  <c r="I918" i="35" s="1"/>
  <c r="Q917" i="35"/>
  <c r="P917" i="35"/>
  <c r="N917" i="35"/>
  <c r="T916" i="34"/>
  <c r="R917" i="34" s="1"/>
  <c r="S917" i="34" s="1"/>
  <c r="G918" i="35" l="1"/>
  <c r="O918" i="35" s="1"/>
  <c r="H918" i="35"/>
  <c r="E919" i="35" s="1" a="1"/>
  <c r="E919" i="35" s="1"/>
  <c r="F919" i="35" s="1" a="1"/>
  <c r="F919" i="35" s="1"/>
  <c r="M919" i="35" s="1"/>
  <c r="I919" i="35" s="1"/>
  <c r="I916" i="34"/>
  <c r="H916" i="34"/>
  <c r="F916" i="34"/>
  <c r="Q918" i="35"/>
  <c r="P918" i="35"/>
  <c r="N918" i="35"/>
  <c r="G917" i="34"/>
  <c r="H919" i="35" l="1"/>
  <c r="E920" i="35" s="1" a="1"/>
  <c r="E920" i="35" s="1"/>
  <c r="F920" i="35" s="1" a="1"/>
  <c r="F920" i="35" s="1"/>
  <c r="G919" i="35"/>
  <c r="O919" i="35" s="1"/>
  <c r="N919" i="35" s="1"/>
  <c r="I917" i="34"/>
  <c r="F917" i="34"/>
  <c r="H917" i="34"/>
  <c r="T917" i="34"/>
  <c r="R918" i="34" s="1"/>
  <c r="S918" i="34" s="1"/>
  <c r="P919" i="35" l="1"/>
  <c r="Q919" i="35"/>
  <c r="M920" i="35"/>
  <c r="I920" i="35" s="1"/>
  <c r="G918" i="34"/>
  <c r="G920" i="35" l="1"/>
  <c r="O920" i="35" s="1"/>
  <c r="H920" i="35"/>
  <c r="E921" i="35" s="1" a="1"/>
  <c r="E921" i="35" s="1"/>
  <c r="F921" i="35" s="1" a="1"/>
  <c r="F921" i="35" s="1"/>
  <c r="N920" i="35"/>
  <c r="Q920" i="35"/>
  <c r="P920" i="35"/>
  <c r="I918" i="34"/>
  <c r="F918" i="34"/>
  <c r="H918" i="34"/>
  <c r="T918" i="34"/>
  <c r="R919" i="34" s="1"/>
  <c r="S919" i="34" s="1"/>
  <c r="M921" i="35" l="1"/>
  <c r="I921" i="35" s="1"/>
  <c r="G919" i="34"/>
  <c r="G921" i="35" l="1"/>
  <c r="O921" i="35" s="1"/>
  <c r="H921" i="35"/>
  <c r="E922" i="35" s="1" a="1"/>
  <c r="E922" i="35" s="1"/>
  <c r="F922" i="35" s="1" a="1"/>
  <c r="F922" i="35" s="1"/>
  <c r="M922" i="35" s="1"/>
  <c r="I922" i="35" s="1"/>
  <c r="T919" i="34"/>
  <c r="R920" i="34" s="1"/>
  <c r="I919" i="34"/>
  <c r="H919" i="34"/>
  <c r="F919" i="34"/>
  <c r="H922" i="35" l="1"/>
  <c r="E923" i="35" s="1" a="1"/>
  <c r="E923" i="35" s="1"/>
  <c r="F923" i="35" s="1" a="1"/>
  <c r="F923" i="35" s="1"/>
  <c r="P921" i="35"/>
  <c r="N921" i="35"/>
  <c r="Q921" i="35"/>
  <c r="S920" i="34"/>
  <c r="G920" i="34" s="1"/>
  <c r="G922" i="35"/>
  <c r="O922" i="35" s="1"/>
  <c r="T920" i="34" l="1"/>
  <c r="R921" i="34" s="1"/>
  <c r="S921" i="34" s="1"/>
  <c r="M923" i="35"/>
  <c r="I923" i="35" s="1"/>
  <c r="H920" i="34"/>
  <c r="F920" i="34"/>
  <c r="I920" i="34"/>
  <c r="Q922" i="35"/>
  <c r="N922" i="35"/>
  <c r="P922" i="35"/>
  <c r="G923" i="35"/>
  <c r="O923" i="35" s="1"/>
  <c r="H923" i="35"/>
  <c r="E924" i="35" s="1" a="1"/>
  <c r="E924" i="35" s="1"/>
  <c r="F924" i="35" s="1" a="1"/>
  <c r="F924" i="35" s="1"/>
  <c r="G921" i="34"/>
  <c r="M924" i="35" l="1"/>
  <c r="I924" i="35" s="1"/>
  <c r="Q923" i="35"/>
  <c r="P923" i="35"/>
  <c r="N923" i="35"/>
  <c r="F921" i="34"/>
  <c r="I921" i="34"/>
  <c r="H921" i="34"/>
  <c r="T921" i="34"/>
  <c r="R922" i="34" s="1"/>
  <c r="S922" i="34" s="1"/>
  <c r="G922" i="34" l="1"/>
  <c r="G924" i="35" l="1"/>
  <c r="O924" i="35" s="1"/>
  <c r="H924" i="35"/>
  <c r="E925" i="35" s="1" a="1"/>
  <c r="E925" i="35" s="1"/>
  <c r="F925" i="35" s="1" a="1"/>
  <c r="F925" i="35" s="1"/>
  <c r="I922" i="34"/>
  <c r="H922" i="34"/>
  <c r="F922" i="34"/>
  <c r="T922" i="34"/>
  <c r="R923" i="34" s="1"/>
  <c r="S923" i="34" s="1"/>
  <c r="M925" i="35" l="1"/>
  <c r="I925" i="35" s="1"/>
  <c r="N924" i="35"/>
  <c r="P924" i="35"/>
  <c r="Q924" i="35"/>
  <c r="G923" i="34"/>
  <c r="G925" i="35" l="1"/>
  <c r="O925" i="35" s="1"/>
  <c r="I923" i="34"/>
  <c r="H923" i="34"/>
  <c r="F923" i="34"/>
  <c r="T923" i="34"/>
  <c r="R924" i="34" s="1"/>
  <c r="S924" i="34" s="1"/>
  <c r="Q925" i="35" l="1"/>
  <c r="P925" i="35"/>
  <c r="N925" i="35"/>
  <c r="H925" i="35"/>
  <c r="E926" i="35" s="1" a="1"/>
  <c r="E926" i="35" s="1"/>
  <c r="F926" i="35" s="1" a="1"/>
  <c r="F926" i="35" s="1"/>
  <c r="G924" i="34"/>
  <c r="M926" i="35" l="1"/>
  <c r="I926" i="35" s="1"/>
  <c r="H926" i="35"/>
  <c r="E927" i="35" s="1" a="1"/>
  <c r="E927" i="35" s="1"/>
  <c r="F927" i="35" s="1" a="1"/>
  <c r="F927" i="35" s="1"/>
  <c r="I924" i="34"/>
  <c r="H924" i="34"/>
  <c r="F924" i="34"/>
  <c r="T924" i="34"/>
  <c r="R925" i="34" s="1"/>
  <c r="S925" i="34" s="1"/>
  <c r="M927" i="35" l="1"/>
  <c r="I927" i="35" s="1"/>
  <c r="G926" i="35"/>
  <c r="O926" i="35" s="1"/>
  <c r="G927" i="35"/>
  <c r="O927" i="35" s="1"/>
  <c r="G925" i="34"/>
  <c r="P927" i="35" l="1"/>
  <c r="Q927" i="35"/>
  <c r="N927" i="35"/>
  <c r="H927" i="35"/>
  <c r="E928" i="35" s="1" a="1"/>
  <c r="E928" i="35" s="1"/>
  <c r="F928" i="35" s="1" a="1"/>
  <c r="F928" i="35" s="1"/>
  <c r="P926" i="35"/>
  <c r="N926" i="35"/>
  <c r="Q926" i="35"/>
  <c r="T925" i="34"/>
  <c r="R926" i="34" s="1"/>
  <c r="S926" i="34" s="1"/>
  <c r="I925" i="34"/>
  <c r="H925" i="34"/>
  <c r="F925" i="34"/>
  <c r="M928" i="35" l="1"/>
  <c r="I928" i="35" s="1"/>
  <c r="G926" i="34"/>
  <c r="G928" i="35" l="1"/>
  <c r="O928" i="35" s="1"/>
  <c r="H928" i="35"/>
  <c r="E929" i="35" s="1" a="1"/>
  <c r="E929" i="35" s="1"/>
  <c r="F929" i="35" s="1" a="1"/>
  <c r="F929" i="35" s="1"/>
  <c r="M929" i="35" s="1"/>
  <c r="P928" i="35"/>
  <c r="N928" i="35"/>
  <c r="Q928" i="35"/>
  <c r="T926" i="34"/>
  <c r="R927" i="34" s="1"/>
  <c r="F926" i="34"/>
  <c r="I926" i="34"/>
  <c r="H926" i="34"/>
  <c r="H929" i="35" l="1"/>
  <c r="E930" i="35" s="1" a="1"/>
  <c r="E930" i="35" s="1"/>
  <c r="F930" i="35" s="1" a="1"/>
  <c r="F930" i="35" s="1"/>
  <c r="M930" i="35" s="1"/>
  <c r="I930" i="35" s="1"/>
  <c r="I929" i="35"/>
  <c r="S927" i="34"/>
  <c r="G927" i="34" s="1"/>
  <c r="G929" i="35"/>
  <c r="O929" i="35" s="1"/>
  <c r="T927" i="34" l="1"/>
  <c r="R928" i="34" s="1"/>
  <c r="S928" i="34" s="1"/>
  <c r="H930" i="35"/>
  <c r="E931" i="35" s="1" a="1"/>
  <c r="E931" i="35" s="1"/>
  <c r="F931" i="35" s="1" a="1"/>
  <c r="F931" i="35" s="1"/>
  <c r="M931" i="35" s="1"/>
  <c r="I931" i="35" s="1"/>
  <c r="H927" i="34"/>
  <c r="I927" i="34"/>
  <c r="F927" i="34"/>
  <c r="G930" i="35"/>
  <c r="O930" i="35" s="1"/>
  <c r="Q929" i="35"/>
  <c r="N929" i="35"/>
  <c r="P929" i="35"/>
  <c r="G928" i="34"/>
  <c r="G931" i="35" l="1"/>
  <c r="O931" i="35" s="1"/>
  <c r="N931" i="35" s="1"/>
  <c r="P930" i="35"/>
  <c r="Q930" i="35"/>
  <c r="N930" i="35"/>
  <c r="H931" i="35"/>
  <c r="E932" i="35" s="1" a="1"/>
  <c r="E932" i="35" s="1"/>
  <c r="F932" i="35" s="1" a="1"/>
  <c r="F932" i="35" s="1"/>
  <c r="F928" i="34"/>
  <c r="H928" i="34"/>
  <c r="I928" i="34"/>
  <c r="T928" i="34"/>
  <c r="R929" i="34" s="1"/>
  <c r="S929" i="34" s="1"/>
  <c r="Q931" i="35" l="1"/>
  <c r="P931" i="35"/>
  <c r="M932" i="35"/>
  <c r="I932" i="35" s="1"/>
  <c r="G929" i="34"/>
  <c r="H932" i="35" l="1"/>
  <c r="E933" i="35" s="1" a="1"/>
  <c r="E933" i="35" s="1"/>
  <c r="F933" i="35" s="1" a="1"/>
  <c r="F933" i="35" s="1"/>
  <c r="I929" i="34"/>
  <c r="H929" i="34"/>
  <c r="F929" i="34"/>
  <c r="T929" i="34"/>
  <c r="R930" i="34" s="1"/>
  <c r="S930" i="34" s="1"/>
  <c r="M933" i="35" l="1"/>
  <c r="I933" i="35"/>
  <c r="G933" i="35"/>
  <c r="O933" i="35" s="1"/>
  <c r="G932" i="35"/>
  <c r="O932" i="35" s="1"/>
  <c r="G930" i="34"/>
  <c r="P932" i="35" l="1"/>
  <c r="Q932" i="35"/>
  <c r="N932" i="35"/>
  <c r="H933" i="35"/>
  <c r="E934" i="35" s="1" a="1"/>
  <c r="E934" i="35" s="1"/>
  <c r="F934" i="35" s="1" a="1"/>
  <c r="F934" i="35" s="1"/>
  <c r="Q933" i="35"/>
  <c r="N933" i="35"/>
  <c r="P933" i="35"/>
  <c r="H930" i="34"/>
  <c r="F930" i="34"/>
  <c r="I930" i="34"/>
  <c r="T930" i="34"/>
  <c r="R931" i="34" s="1"/>
  <c r="S931" i="34" s="1"/>
  <c r="M934" i="35" l="1"/>
  <c r="I934" i="35" s="1"/>
  <c r="G931" i="34"/>
  <c r="G934" i="35" l="1"/>
  <c r="O934" i="35" s="1"/>
  <c r="H934" i="35"/>
  <c r="E935" i="35" s="1" a="1"/>
  <c r="E935" i="35" s="1"/>
  <c r="F935" i="35" s="1" a="1"/>
  <c r="F935" i="35" s="1"/>
  <c r="M935" i="35" s="1"/>
  <c r="I935" i="35" s="1"/>
  <c r="Q934" i="35"/>
  <c r="N934" i="35"/>
  <c r="P934" i="35"/>
  <c r="T931" i="34"/>
  <c r="R932" i="34" s="1"/>
  <c r="H931" i="34"/>
  <c r="F931" i="34"/>
  <c r="I931" i="34"/>
  <c r="G935" i="35" l="1"/>
  <c r="O935" i="35" s="1"/>
  <c r="H935" i="35"/>
  <c r="E936" i="35" s="1" a="1"/>
  <c r="E936" i="35" s="1"/>
  <c r="F936" i="35" s="1" a="1"/>
  <c r="F936" i="35" s="1"/>
  <c r="S932" i="34"/>
  <c r="G932" i="34" s="1"/>
  <c r="Q935" i="35"/>
  <c r="N935" i="35"/>
  <c r="P935" i="35"/>
  <c r="T932" i="34" l="1"/>
  <c r="R933" i="34" s="1"/>
  <c r="S933" i="34" s="1"/>
  <c r="M936" i="35"/>
  <c r="I936" i="35" s="1"/>
  <c r="I932" i="34"/>
  <c r="F932" i="34"/>
  <c r="H932" i="34"/>
  <c r="G933" i="34"/>
  <c r="G936" i="35" l="1"/>
  <c r="O936" i="35" s="1"/>
  <c r="Q936" i="35" s="1"/>
  <c r="H936" i="35"/>
  <c r="E937" i="35" s="1" a="1"/>
  <c r="E937" i="35" s="1"/>
  <c r="F937" i="35" s="1" a="1"/>
  <c r="F937" i="35" s="1"/>
  <c r="F933" i="34"/>
  <c r="H933" i="34"/>
  <c r="I933" i="34"/>
  <c r="T933" i="34"/>
  <c r="R934" i="34" s="1"/>
  <c r="S934" i="34" s="1"/>
  <c r="P936" i="35" l="1"/>
  <c r="N936" i="35"/>
  <c r="M937" i="35"/>
  <c r="I937" i="35" s="1"/>
  <c r="G934" i="34"/>
  <c r="G937" i="35" l="1"/>
  <c r="O937" i="35" s="1"/>
  <c r="H937" i="35"/>
  <c r="E938" i="35" s="1" a="1"/>
  <c r="E938" i="35" s="1"/>
  <c r="F938" i="35" s="1" a="1"/>
  <c r="F938" i="35" s="1"/>
  <c r="M938" i="35" s="1"/>
  <c r="I938" i="35" s="1"/>
  <c r="Q937" i="35"/>
  <c r="N937" i="35"/>
  <c r="P937" i="35"/>
  <c r="I934" i="34"/>
  <c r="F934" i="34"/>
  <c r="H934" i="34"/>
  <c r="T934" i="34"/>
  <c r="R935" i="34" s="1"/>
  <c r="S935" i="34" s="1"/>
  <c r="G938" i="35" l="1"/>
  <c r="O938" i="35" s="1"/>
  <c r="P938" i="35" s="1"/>
  <c r="H938" i="35"/>
  <c r="E939" i="35" s="1" a="1"/>
  <c r="E939" i="35" s="1"/>
  <c r="F939" i="35" s="1" a="1"/>
  <c r="F939" i="35" s="1"/>
  <c r="M939" i="35" s="1"/>
  <c r="I939" i="35" s="1"/>
  <c r="N938" i="35"/>
  <c r="Q938" i="35"/>
  <c r="G935" i="34"/>
  <c r="H939" i="35" l="1"/>
  <c r="E940" i="35" s="1" a="1"/>
  <c r="E940" i="35" s="1"/>
  <c r="F940" i="35" s="1" a="1"/>
  <c r="F940" i="35" s="1"/>
  <c r="G939" i="35"/>
  <c r="O939" i="35" s="1"/>
  <c r="F935" i="34"/>
  <c r="I935" i="34"/>
  <c r="H935" i="34"/>
  <c r="T935" i="34"/>
  <c r="R936" i="34" s="1"/>
  <c r="S936" i="34" s="1"/>
  <c r="P939" i="35" l="1"/>
  <c r="N939" i="35"/>
  <c r="Q939" i="35"/>
  <c r="M940" i="35"/>
  <c r="H940" i="35" s="1"/>
  <c r="E941" i="35" s="1" a="1"/>
  <c r="E941" i="35" s="1"/>
  <c r="F941" i="35" s="1" a="1"/>
  <c r="F941" i="35" s="1"/>
  <c r="G936" i="34"/>
  <c r="M941" i="35" l="1"/>
  <c r="I941" i="35" s="1"/>
  <c r="I940" i="35"/>
  <c r="G940" i="35"/>
  <c r="O940" i="35" s="1"/>
  <c r="H936" i="34"/>
  <c r="I936" i="34"/>
  <c r="F936" i="34"/>
  <c r="T936" i="34"/>
  <c r="R937" i="34" s="1"/>
  <c r="S937" i="34" s="1"/>
  <c r="N940" i="35" l="1"/>
  <c r="P940" i="35"/>
  <c r="Q940" i="35"/>
  <c r="G941" i="35"/>
  <c r="O941" i="35" s="1"/>
  <c r="H941" i="35"/>
  <c r="E942" i="35" s="1" a="1"/>
  <c r="E942" i="35" s="1"/>
  <c r="F942" i="35" s="1" a="1"/>
  <c r="F942" i="35" s="1"/>
  <c r="G937" i="34"/>
  <c r="M942" i="35" l="1"/>
  <c r="I942" i="35" s="1"/>
  <c r="Q941" i="35"/>
  <c r="P941" i="35"/>
  <c r="N941" i="35"/>
  <c r="F937" i="34"/>
  <c r="I937" i="34"/>
  <c r="H937" i="34"/>
  <c r="T937" i="34"/>
  <c r="R938" i="34" s="1"/>
  <c r="S938" i="34" s="1"/>
  <c r="G942" i="35" l="1"/>
  <c r="O942" i="35" s="1"/>
  <c r="H942" i="35"/>
  <c r="E943" i="35" s="1" a="1"/>
  <c r="E943" i="35" s="1"/>
  <c r="F943" i="35" s="1" a="1"/>
  <c r="F943" i="35" s="1"/>
  <c r="G938" i="34"/>
  <c r="M943" i="35" l="1"/>
  <c r="I943" i="35" s="1"/>
  <c r="P942" i="35"/>
  <c r="N942" i="35"/>
  <c r="Q942" i="35"/>
  <c r="F938" i="34"/>
  <c r="I938" i="34"/>
  <c r="H938" i="34"/>
  <c r="T938" i="34"/>
  <c r="R939" i="34" s="1"/>
  <c r="S939" i="34" s="1"/>
  <c r="H943" i="35" l="1"/>
  <c r="E944" i="35" s="1" a="1"/>
  <c r="E944" i="35" s="1"/>
  <c r="F944" i="35" s="1" a="1"/>
  <c r="F944" i="35" s="1"/>
  <c r="M944" i="35" s="1"/>
  <c r="I944" i="35" s="1"/>
  <c r="G943" i="35"/>
  <c r="O943" i="35" s="1"/>
  <c r="G939" i="34"/>
  <c r="G944" i="35" l="1"/>
  <c r="O944" i="35" s="1"/>
  <c r="N943" i="35"/>
  <c r="Q943" i="35"/>
  <c r="P943" i="35"/>
  <c r="H944" i="35"/>
  <c r="E945" i="35" s="1" a="1"/>
  <c r="E945" i="35" s="1"/>
  <c r="F945" i="35" s="1" a="1"/>
  <c r="F945" i="35" s="1"/>
  <c r="I939" i="34"/>
  <c r="H939" i="34"/>
  <c r="F939" i="34"/>
  <c r="T939" i="34"/>
  <c r="R940" i="34" s="1"/>
  <c r="S940" i="34" s="1"/>
  <c r="Q944" i="35" l="1"/>
  <c r="P944" i="35"/>
  <c r="N944" i="35"/>
  <c r="M945" i="35"/>
  <c r="I945" i="35" s="1"/>
  <c r="G940" i="34"/>
  <c r="H945" i="35" l="1"/>
  <c r="E946" i="35" s="1" a="1"/>
  <c r="E946" i="35" s="1"/>
  <c r="F946" i="35" s="1" a="1"/>
  <c r="F946" i="35" s="1"/>
  <c r="M946" i="35" s="1"/>
  <c r="I946" i="35" s="1"/>
  <c r="G945" i="35"/>
  <c r="O945" i="35" s="1"/>
  <c r="H940" i="34"/>
  <c r="F940" i="34"/>
  <c r="I940" i="34"/>
  <c r="T940" i="34"/>
  <c r="R941" i="34" s="1"/>
  <c r="S941" i="34" s="1"/>
  <c r="H946" i="35" l="1"/>
  <c r="E947" i="35" s="1" a="1"/>
  <c r="E947" i="35" s="1"/>
  <c r="F947" i="35" s="1" a="1"/>
  <c r="F947" i="35" s="1"/>
  <c r="M947" i="35" s="1"/>
  <c r="I947" i="35" s="1"/>
  <c r="G946" i="35"/>
  <c r="O946" i="35" s="1"/>
  <c r="P945" i="35"/>
  <c r="N945" i="35"/>
  <c r="Q945" i="35"/>
  <c r="P946" i="35"/>
  <c r="Q946" i="35"/>
  <c r="N946" i="35"/>
  <c r="G941" i="34"/>
  <c r="G947" i="35" l="1"/>
  <c r="O947" i="35" s="1"/>
  <c r="H947" i="35"/>
  <c r="E948" i="35" s="1" a="1"/>
  <c r="E948" i="35" s="1"/>
  <c r="F948" i="35" s="1" a="1"/>
  <c r="F948" i="35" s="1"/>
  <c r="T941" i="34"/>
  <c r="R942" i="34" s="1"/>
  <c r="I941" i="34"/>
  <c r="H941" i="34"/>
  <c r="F941" i="34"/>
  <c r="M948" i="35" l="1"/>
  <c r="I948" i="35" s="1"/>
  <c r="S942" i="34"/>
  <c r="G942" i="34" s="1"/>
  <c r="Q947" i="35"/>
  <c r="N947" i="35"/>
  <c r="P947" i="35"/>
  <c r="T942" i="34" l="1"/>
  <c r="R943" i="34" s="1"/>
  <c r="S943" i="34" s="1"/>
  <c r="H942" i="34"/>
  <c r="F942" i="34"/>
  <c r="I942" i="34"/>
  <c r="H948" i="35"/>
  <c r="E949" i="35" s="1" a="1"/>
  <c r="E949" i="35" s="1"/>
  <c r="F949" i="35" s="1" a="1"/>
  <c r="F949" i="35" s="1"/>
  <c r="G943" i="34"/>
  <c r="M949" i="35" l="1"/>
  <c r="I949" i="35" s="1"/>
  <c r="G948" i="35"/>
  <c r="O948" i="35" s="1"/>
  <c r="F943" i="34"/>
  <c r="I943" i="34"/>
  <c r="H943" i="34"/>
  <c r="T943" i="34"/>
  <c r="R944" i="34" s="1"/>
  <c r="S944" i="34" s="1"/>
  <c r="P948" i="35" l="1"/>
  <c r="Q948" i="35"/>
  <c r="N948" i="35"/>
  <c r="H949" i="35"/>
  <c r="E950" i="35" s="1" a="1"/>
  <c r="E950" i="35" s="1"/>
  <c r="F950" i="35" s="1" a="1"/>
  <c r="F950" i="35" s="1"/>
  <c r="G949" i="35"/>
  <c r="O949" i="35" s="1"/>
  <c r="G944" i="34"/>
  <c r="M950" i="35" l="1"/>
  <c r="I950" i="35" s="1"/>
  <c r="N949" i="35"/>
  <c r="Q949" i="35"/>
  <c r="P949" i="35"/>
  <c r="T944" i="34"/>
  <c r="R945" i="34" s="1"/>
  <c r="F944" i="34"/>
  <c r="I944" i="34"/>
  <c r="H944" i="34"/>
  <c r="S945" i="34" l="1"/>
  <c r="G945" i="34" s="1"/>
  <c r="H950" i="35"/>
  <c r="E951" i="35" s="1" a="1"/>
  <c r="E951" i="35" s="1"/>
  <c r="F951" i="35" s="1" a="1"/>
  <c r="F951" i="35" s="1"/>
  <c r="T945" i="34"/>
  <c r="R946" i="34" s="1"/>
  <c r="S946" i="34" s="1"/>
  <c r="I945" i="34" l="1"/>
  <c r="F945" i="34"/>
  <c r="H945" i="34"/>
  <c r="M951" i="35"/>
  <c r="I951" i="35" s="1"/>
  <c r="G950" i="35"/>
  <c r="O950" i="35" s="1"/>
  <c r="G946" i="34"/>
  <c r="H951" i="35" l="1"/>
  <c r="E952" i="35" s="1" a="1"/>
  <c r="E952" i="35" s="1"/>
  <c r="F952" i="35" s="1" a="1"/>
  <c r="F952" i="35" s="1"/>
  <c r="M952" i="35" s="1"/>
  <c r="I952" i="35" s="1"/>
  <c r="G951" i="35"/>
  <c r="O951" i="35" s="1"/>
  <c r="N950" i="35"/>
  <c r="Q950" i="35"/>
  <c r="P950" i="35"/>
  <c r="H946" i="34"/>
  <c r="F946" i="34"/>
  <c r="I946" i="34"/>
  <c r="T946" i="34"/>
  <c r="R947" i="34" s="1"/>
  <c r="S947" i="34" s="1"/>
  <c r="H952" i="35" l="1"/>
  <c r="E953" i="35" s="1" a="1"/>
  <c r="E953" i="35" s="1"/>
  <c r="F953" i="35" s="1" a="1"/>
  <c r="F953" i="35" s="1"/>
  <c r="M953" i="35" s="1"/>
  <c r="I953" i="35" s="1"/>
  <c r="N951" i="35"/>
  <c r="P951" i="35"/>
  <c r="Q951" i="35"/>
  <c r="G952" i="35"/>
  <c r="O952" i="35" s="1"/>
  <c r="G947" i="34"/>
  <c r="G953" i="35" l="1"/>
  <c r="O953" i="35" s="1"/>
  <c r="H953" i="35"/>
  <c r="E954" i="35" s="1" a="1"/>
  <c r="E954" i="35" s="1"/>
  <c r="F954" i="35" s="1" a="1"/>
  <c r="F954" i="35" s="1"/>
  <c r="Q953" i="35"/>
  <c r="P953" i="35"/>
  <c r="N953" i="35"/>
  <c r="Q952" i="35"/>
  <c r="P952" i="35"/>
  <c r="N952" i="35"/>
  <c r="T947" i="34"/>
  <c r="R948" i="34" s="1"/>
  <c r="I947" i="34"/>
  <c r="H947" i="34"/>
  <c r="F947" i="34"/>
  <c r="S948" i="34" l="1"/>
  <c r="G948" i="34" s="1"/>
  <c r="M954" i="35"/>
  <c r="I954" i="35" s="1"/>
  <c r="T948" i="34"/>
  <c r="R949" i="34" s="1"/>
  <c r="S949" i="34" s="1"/>
  <c r="H948" i="34" l="1"/>
  <c r="I948" i="34"/>
  <c r="F948" i="34"/>
  <c r="H954" i="35"/>
  <c r="E955" i="35" s="1" a="1"/>
  <c r="E955" i="35" s="1"/>
  <c r="F955" i="35" s="1" a="1"/>
  <c r="F955" i="35" s="1"/>
  <c r="G949" i="34"/>
  <c r="M955" i="35" l="1"/>
  <c r="I955" i="35" s="1"/>
  <c r="G954" i="35"/>
  <c r="O954" i="35" s="1"/>
  <c r="H949" i="34"/>
  <c r="I949" i="34"/>
  <c r="F949" i="34"/>
  <c r="T949" i="34"/>
  <c r="R950" i="34" s="1"/>
  <c r="S950" i="34" s="1"/>
  <c r="N954" i="35" l="1"/>
  <c r="Q954" i="35"/>
  <c r="P954" i="35"/>
  <c r="H955" i="35"/>
  <c r="E956" i="35" s="1" a="1"/>
  <c r="E956" i="35" s="1"/>
  <c r="F956" i="35" s="1" a="1"/>
  <c r="F956" i="35" s="1"/>
  <c r="G955" i="35"/>
  <c r="O955" i="35" s="1"/>
  <c r="G950" i="34"/>
  <c r="M956" i="35" l="1"/>
  <c r="I956" i="35" s="1"/>
  <c r="Q955" i="35"/>
  <c r="P955" i="35"/>
  <c r="N955" i="35"/>
  <c r="I950" i="34"/>
  <c r="F950" i="34"/>
  <c r="H950" i="34"/>
  <c r="T950" i="34"/>
  <c r="R951" i="34" s="1"/>
  <c r="S951" i="34" s="1"/>
  <c r="G956" i="35" l="1"/>
  <c r="O956" i="35" s="1"/>
  <c r="G951" i="34"/>
  <c r="H956" i="35" l="1"/>
  <c r="E957" i="35" s="1" a="1"/>
  <c r="E957" i="35" s="1"/>
  <c r="F957" i="35" s="1" a="1"/>
  <c r="F957" i="35" s="1"/>
  <c r="Q956" i="35"/>
  <c r="P956" i="35"/>
  <c r="N956" i="35"/>
  <c r="I951" i="34"/>
  <c r="H951" i="34"/>
  <c r="F951" i="34"/>
  <c r="T951" i="34"/>
  <c r="R952" i="34" s="1"/>
  <c r="S952" i="34" s="1"/>
  <c r="M957" i="35" l="1"/>
  <c r="I957" i="35" s="1"/>
  <c r="G952" i="34"/>
  <c r="G957" i="35" l="1"/>
  <c r="O957" i="35" s="1"/>
  <c r="H952" i="34"/>
  <c r="F952" i="34"/>
  <c r="I952" i="34"/>
  <c r="T952" i="34"/>
  <c r="R953" i="34" s="1"/>
  <c r="S953" i="34" s="1"/>
  <c r="H957" i="35" l="1"/>
  <c r="E958" i="35" s="1" a="1"/>
  <c r="E958" i="35" s="1"/>
  <c r="F958" i="35" s="1" a="1"/>
  <c r="F958" i="35" s="1"/>
  <c r="Q957" i="35"/>
  <c r="P957" i="35"/>
  <c r="N957" i="35"/>
  <c r="G953" i="34"/>
  <c r="M958" i="35" l="1"/>
  <c r="I958" i="35"/>
  <c r="H958" i="35"/>
  <c r="E959" i="35" s="1" a="1"/>
  <c r="E959" i="35" s="1"/>
  <c r="F959" i="35" s="1" a="1"/>
  <c r="F959" i="35" s="1"/>
  <c r="G958" i="35"/>
  <c r="O958" i="35" s="1"/>
  <c r="F953" i="34"/>
  <c r="I953" i="34"/>
  <c r="H953" i="34"/>
  <c r="T953" i="34"/>
  <c r="R954" i="34" s="1"/>
  <c r="S954" i="34" s="1"/>
  <c r="M959" i="35" l="1"/>
  <c r="I959" i="35" s="1"/>
  <c r="N958" i="35"/>
  <c r="P958" i="35"/>
  <c r="Q958" i="35"/>
  <c r="G959" i="35"/>
  <c r="O959" i="35" s="1"/>
  <c r="H959" i="35"/>
  <c r="E960" i="35" s="1" a="1"/>
  <c r="E960" i="35" s="1"/>
  <c r="F960" i="35" s="1" a="1"/>
  <c r="F960" i="35" s="1"/>
  <c r="G954" i="34"/>
  <c r="M960" i="35" l="1"/>
  <c r="I960" i="35" s="1"/>
  <c r="P959" i="35"/>
  <c r="N959" i="35"/>
  <c r="Q959" i="35"/>
  <c r="H960" i="35"/>
  <c r="E961" i="35" s="1" a="1"/>
  <c r="E961" i="35" s="1"/>
  <c r="F961" i="35" s="1" a="1"/>
  <c r="F961" i="35" s="1"/>
  <c r="I954" i="34"/>
  <c r="H954" i="34"/>
  <c r="F954" i="34"/>
  <c r="T954" i="34"/>
  <c r="R955" i="34" s="1"/>
  <c r="S955" i="34" s="1"/>
  <c r="M961" i="35" l="1"/>
  <c r="I961" i="35" s="1"/>
  <c r="G960" i="35"/>
  <c r="O960" i="35" s="1"/>
  <c r="G955" i="34"/>
  <c r="G961" i="35" l="1"/>
  <c r="O961" i="35" s="1"/>
  <c r="N960" i="35"/>
  <c r="P960" i="35"/>
  <c r="Q960" i="35"/>
  <c r="H961" i="35"/>
  <c r="E962" i="35" s="1" a="1"/>
  <c r="E962" i="35" s="1"/>
  <c r="F962" i="35" s="1" a="1"/>
  <c r="F962" i="35" s="1"/>
  <c r="Q961" i="35"/>
  <c r="P961" i="35"/>
  <c r="N961" i="35"/>
  <c r="I955" i="34"/>
  <c r="H955" i="34"/>
  <c r="F955" i="34"/>
  <c r="T955" i="34"/>
  <c r="R956" i="34" s="1"/>
  <c r="S956" i="34" s="1"/>
  <c r="M962" i="35" l="1"/>
  <c r="I962" i="35" s="1"/>
  <c r="G956" i="34"/>
  <c r="G962" i="35" l="1"/>
  <c r="O962" i="35" s="1"/>
  <c r="F956" i="34"/>
  <c r="I956" i="34"/>
  <c r="H956" i="34"/>
  <c r="T956" i="34"/>
  <c r="R957" i="34" s="1"/>
  <c r="S957" i="34" s="1"/>
  <c r="H962" i="35" l="1"/>
  <c r="E963" i="35" s="1" a="1"/>
  <c r="E963" i="35" s="1"/>
  <c r="F963" i="35" s="1" a="1"/>
  <c r="F963" i="35" s="1"/>
  <c r="Q962" i="35"/>
  <c r="P962" i="35"/>
  <c r="N962" i="35"/>
  <c r="G957" i="34"/>
  <c r="M963" i="35" l="1"/>
  <c r="I963" i="35"/>
  <c r="G963" i="35"/>
  <c r="O963" i="35" s="1"/>
  <c r="T957" i="34"/>
  <c r="R958" i="34" s="1"/>
  <c r="I957" i="34"/>
  <c r="H957" i="34"/>
  <c r="F957" i="34"/>
  <c r="S958" i="34" l="1"/>
  <c r="G958" i="34" s="1"/>
  <c r="Q963" i="35"/>
  <c r="P963" i="35"/>
  <c r="N963" i="35"/>
  <c r="H963" i="35"/>
  <c r="E964" i="35" s="1" a="1"/>
  <c r="E964" i="35" s="1"/>
  <c r="F964" i="35" s="1" a="1"/>
  <c r="F964" i="35" s="1"/>
  <c r="T958" i="34"/>
  <c r="R959" i="34" s="1"/>
  <c r="S959" i="34" s="1"/>
  <c r="F958" i="34" l="1"/>
  <c r="I958" i="34"/>
  <c r="H958" i="34"/>
  <c r="M964" i="35"/>
  <c r="I964" i="35" s="1"/>
  <c r="G959" i="34"/>
  <c r="I959" i="34" l="1"/>
  <c r="H959" i="34"/>
  <c r="F959" i="34"/>
  <c r="T959" i="34"/>
  <c r="R960" i="34" s="1"/>
  <c r="S960" i="34" s="1"/>
  <c r="H964" i="35" l="1"/>
  <c r="E965" i="35" s="1" a="1"/>
  <c r="E965" i="35" s="1"/>
  <c r="F965" i="35" s="1" a="1"/>
  <c r="F965" i="35" s="1"/>
  <c r="G964" i="35"/>
  <c r="O964" i="35" s="1"/>
  <c r="G960" i="34"/>
  <c r="M965" i="35" l="1"/>
  <c r="I965" i="35" s="1"/>
  <c r="Q964" i="35"/>
  <c r="N964" i="35"/>
  <c r="P964" i="35"/>
  <c r="G965" i="35"/>
  <c r="O965" i="35" s="1"/>
  <c r="F960" i="34"/>
  <c r="H960" i="34"/>
  <c r="I960" i="34"/>
  <c r="T960" i="34"/>
  <c r="R961" i="34" s="1"/>
  <c r="S961" i="34" s="1"/>
  <c r="Q965" i="35" l="1"/>
  <c r="N965" i="35"/>
  <c r="P965" i="35"/>
  <c r="H965" i="35"/>
  <c r="E966" i="35" s="1" a="1"/>
  <c r="E966" i="35" s="1"/>
  <c r="F966" i="35" s="1" a="1"/>
  <c r="F966" i="35" s="1"/>
  <c r="G961" i="34"/>
  <c r="M966" i="35" l="1"/>
  <c r="I966" i="35" s="1"/>
  <c r="I961" i="34"/>
  <c r="F961" i="34"/>
  <c r="H961" i="34"/>
  <c r="T961" i="34"/>
  <c r="R962" i="34" s="1"/>
  <c r="S962" i="34" s="1"/>
  <c r="H966" i="35" l="1"/>
  <c r="E967" i="35" s="1" a="1"/>
  <c r="E967" i="35" s="1"/>
  <c r="F967" i="35" s="1" a="1"/>
  <c r="F967" i="35" s="1"/>
  <c r="M967" i="35" s="1"/>
  <c r="I967" i="35" s="1"/>
  <c r="G966" i="35"/>
  <c r="O966" i="35" s="1"/>
  <c r="G962" i="34"/>
  <c r="H967" i="35" l="1"/>
  <c r="E968" i="35" s="1" a="1"/>
  <c r="E968" i="35" s="1"/>
  <c r="F968" i="35" s="1" a="1"/>
  <c r="F968" i="35" s="1"/>
  <c r="G967" i="35"/>
  <c r="O967" i="35" s="1"/>
  <c r="N966" i="35"/>
  <c r="P966" i="35"/>
  <c r="Q966" i="35"/>
  <c r="H962" i="34"/>
  <c r="F962" i="34"/>
  <c r="I962" i="34"/>
  <c r="T962" i="34"/>
  <c r="R963" i="34" s="1"/>
  <c r="S963" i="34" s="1"/>
  <c r="M968" i="35" l="1"/>
  <c r="I968" i="35" s="1"/>
  <c r="P967" i="35"/>
  <c r="Q967" i="35"/>
  <c r="N967" i="35"/>
  <c r="G963" i="34"/>
  <c r="H968" i="35" l="1"/>
  <c r="E969" i="35" s="1" a="1"/>
  <c r="E969" i="35" s="1"/>
  <c r="F969" i="35" s="1" a="1"/>
  <c r="F969" i="35" s="1"/>
  <c r="T963" i="34"/>
  <c r="R964" i="34" s="1"/>
  <c r="H963" i="34"/>
  <c r="I963" i="34"/>
  <c r="F963" i="34"/>
  <c r="S964" i="34" l="1"/>
  <c r="G964" i="34" s="1"/>
  <c r="M969" i="35"/>
  <c r="I969" i="35" s="1"/>
  <c r="G968" i="35"/>
  <c r="O968" i="35" s="1"/>
  <c r="T964" i="34"/>
  <c r="R965" i="34" s="1"/>
  <c r="S965" i="34" s="1"/>
  <c r="H969" i="35" l="1"/>
  <c r="E970" i="35" s="1" a="1"/>
  <c r="E970" i="35" s="1"/>
  <c r="F970" i="35" s="1" a="1"/>
  <c r="F970" i="35" s="1"/>
  <c r="M970" i="35" s="1"/>
  <c r="I970" i="35" s="1"/>
  <c r="G969" i="35"/>
  <c r="O969" i="35" s="1"/>
  <c r="H964" i="34"/>
  <c r="F964" i="34"/>
  <c r="I964" i="34"/>
  <c r="N968" i="35"/>
  <c r="Q968" i="35"/>
  <c r="P968" i="35"/>
  <c r="P969" i="35"/>
  <c r="N969" i="35"/>
  <c r="Q969" i="35"/>
  <c r="G965" i="34"/>
  <c r="G970" i="35" l="1"/>
  <c r="O970" i="35" s="1"/>
  <c r="H970" i="35"/>
  <c r="E971" i="35" s="1" a="1"/>
  <c r="E971" i="35" s="1"/>
  <c r="F971" i="35" s="1" a="1"/>
  <c r="F971" i="35" s="1"/>
  <c r="M971" i="35" s="1"/>
  <c r="I971" i="35" s="1"/>
  <c r="N970" i="35"/>
  <c r="P970" i="35"/>
  <c r="Q970" i="35"/>
  <c r="I965" i="34"/>
  <c r="H965" i="34"/>
  <c r="F965" i="34"/>
  <c r="T965" i="34"/>
  <c r="R966" i="34" s="1"/>
  <c r="S966" i="34" s="1"/>
  <c r="G966" i="34" l="1"/>
  <c r="H971" i="35" l="1"/>
  <c r="E972" i="35" s="1" a="1"/>
  <c r="E972" i="35" s="1"/>
  <c r="F972" i="35" s="1" a="1"/>
  <c r="F972" i="35" s="1"/>
  <c r="G971" i="35"/>
  <c r="O971" i="35" s="1"/>
  <c r="I966" i="34"/>
  <c r="F966" i="34"/>
  <c r="H966" i="34"/>
  <c r="T966" i="34"/>
  <c r="R967" i="34" s="1"/>
  <c r="S967" i="34" s="1"/>
  <c r="M972" i="35" l="1"/>
  <c r="I972" i="35"/>
  <c r="N971" i="35"/>
  <c r="P971" i="35"/>
  <c r="Q971" i="35"/>
  <c r="G967" i="34"/>
  <c r="H972" i="35" l="1"/>
  <c r="E973" i="35" s="1" a="1"/>
  <c r="E973" i="35" s="1"/>
  <c r="F973" i="35" s="1" a="1"/>
  <c r="F973" i="35" s="1"/>
  <c r="I967" i="34"/>
  <c r="F967" i="34"/>
  <c r="H967" i="34"/>
  <c r="T967" i="34"/>
  <c r="R968" i="34" s="1"/>
  <c r="S968" i="34" s="1"/>
  <c r="M973" i="35" l="1"/>
  <c r="I973" i="35" s="1"/>
  <c r="G973" i="35"/>
  <c r="O973" i="35" s="1"/>
  <c r="G972" i="35"/>
  <c r="O972" i="35" s="1"/>
  <c r="G968" i="34"/>
  <c r="Q973" i="35" l="1"/>
  <c r="N973" i="35"/>
  <c r="P973" i="35"/>
  <c r="Q972" i="35"/>
  <c r="N972" i="35"/>
  <c r="P972" i="35"/>
  <c r="H973" i="35"/>
  <c r="E974" i="35" s="1" a="1"/>
  <c r="E974" i="35" s="1"/>
  <c r="F974" i="35" s="1" a="1"/>
  <c r="F974" i="35" s="1"/>
  <c r="H968" i="34"/>
  <c r="I968" i="34"/>
  <c r="F968" i="34"/>
  <c r="T968" i="34"/>
  <c r="R969" i="34" s="1"/>
  <c r="S969" i="34" s="1"/>
  <c r="M974" i="35" l="1"/>
  <c r="I974" i="35" s="1"/>
  <c r="G969" i="34"/>
  <c r="F969" i="34" l="1"/>
  <c r="I969" i="34"/>
  <c r="H969" i="34"/>
  <c r="T969" i="34"/>
  <c r="R970" i="34" s="1"/>
  <c r="S970" i="34" s="1"/>
  <c r="G974" i="35" l="1"/>
  <c r="O974" i="35" s="1"/>
  <c r="H974" i="35"/>
  <c r="E975" i="35" s="1" a="1"/>
  <c r="E975" i="35" s="1"/>
  <c r="F975" i="35" s="1" a="1"/>
  <c r="F975" i="35" s="1"/>
  <c r="G970" i="34"/>
  <c r="M975" i="35" l="1"/>
  <c r="I975" i="35" s="1"/>
  <c r="Q974" i="35"/>
  <c r="N974" i="35"/>
  <c r="P974" i="35"/>
  <c r="I970" i="34"/>
  <c r="F970" i="34"/>
  <c r="H970" i="34"/>
  <c r="T970" i="34"/>
  <c r="R971" i="34" s="1"/>
  <c r="S971" i="34" s="1"/>
  <c r="G971" i="34" l="1"/>
  <c r="G975" i="35" l="1"/>
  <c r="O975" i="35" s="1"/>
  <c r="H975" i="35"/>
  <c r="E976" i="35" s="1" a="1"/>
  <c r="E976" i="35" s="1"/>
  <c r="F976" i="35" s="1" a="1"/>
  <c r="F976" i="35" s="1"/>
  <c r="I971" i="34"/>
  <c r="H971" i="34"/>
  <c r="F971" i="34"/>
  <c r="T971" i="34"/>
  <c r="R972" i="34" s="1"/>
  <c r="S972" i="34" s="1"/>
  <c r="M976" i="35" l="1"/>
  <c r="I976" i="35" s="1"/>
  <c r="Q975" i="35"/>
  <c r="P975" i="35"/>
  <c r="N975" i="35"/>
  <c r="G972" i="34"/>
  <c r="H976" i="35" l="1"/>
  <c r="E977" i="35" s="1" a="1"/>
  <c r="E977" i="35" s="1"/>
  <c r="F977" i="35" s="1" a="1"/>
  <c r="F977" i="35" s="1"/>
  <c r="M977" i="35" s="1"/>
  <c r="G976" i="35"/>
  <c r="O976" i="35" s="1"/>
  <c r="F972" i="34"/>
  <c r="I972" i="34"/>
  <c r="H972" i="34"/>
  <c r="T972" i="34"/>
  <c r="R973" i="34" s="1"/>
  <c r="S973" i="34" s="1"/>
  <c r="H977" i="35" l="1"/>
  <c r="E978" i="35" s="1" a="1"/>
  <c r="E978" i="35" s="1"/>
  <c r="F978" i="35" s="1" a="1"/>
  <c r="F978" i="35" s="1"/>
  <c r="G977" i="35"/>
  <c r="O977" i="35" s="1"/>
  <c r="I977" i="35"/>
  <c r="N976" i="35"/>
  <c r="Q976" i="35"/>
  <c r="P976" i="35"/>
  <c r="Q977" i="35"/>
  <c r="P977" i="35"/>
  <c r="N977" i="35"/>
  <c r="G973" i="34"/>
  <c r="M978" i="35" l="1"/>
  <c r="I978" i="35" s="1"/>
  <c r="T973" i="34"/>
  <c r="R974" i="34" s="1"/>
  <c r="I973" i="34"/>
  <c r="H973" i="34"/>
  <c r="F973" i="34"/>
  <c r="G978" i="35" l="1"/>
  <c r="O978" i="35" s="1"/>
  <c r="Q978" i="35" s="1"/>
  <c r="H978" i="35"/>
  <c r="E979" i="35" s="1" a="1"/>
  <c r="E979" i="35" s="1"/>
  <c r="F979" i="35" s="1" a="1"/>
  <c r="F979" i="35" s="1"/>
  <c r="M979" i="35" s="1"/>
  <c r="I979" i="35" s="1"/>
  <c r="S974" i="34"/>
  <c r="G974" i="34" s="1"/>
  <c r="P978" i="35" l="1"/>
  <c r="N978" i="35"/>
  <c r="I974" i="34"/>
  <c r="H974" i="34"/>
  <c r="F974" i="34"/>
  <c r="T974" i="34"/>
  <c r="R975" i="34" s="1"/>
  <c r="S975" i="34" s="1"/>
  <c r="G975" i="34" s="1"/>
  <c r="H979" i="35"/>
  <c r="E980" i="35" s="1" a="1"/>
  <c r="E980" i="35" s="1"/>
  <c r="F980" i="35" s="1" a="1"/>
  <c r="F980" i="35" s="1"/>
  <c r="G979" i="35"/>
  <c r="O979" i="35" s="1"/>
  <c r="M980" i="35" l="1"/>
  <c r="I980" i="35" s="1"/>
  <c r="Q979" i="35"/>
  <c r="P979" i="35"/>
  <c r="N979" i="35"/>
  <c r="H975" i="34"/>
  <c r="F975" i="34"/>
  <c r="I975" i="34"/>
  <c r="T975" i="34"/>
  <c r="R976" i="34" s="1"/>
  <c r="S976" i="34" s="1"/>
  <c r="H980" i="35" l="1"/>
  <c r="E981" i="35" s="1" a="1"/>
  <c r="E981" i="35" s="1"/>
  <c r="F981" i="35" s="1" a="1"/>
  <c r="F981" i="35" s="1"/>
  <c r="G976" i="34"/>
  <c r="M981" i="35" l="1"/>
  <c r="I981" i="35" s="1"/>
  <c r="G980" i="35"/>
  <c r="O980" i="35" s="1"/>
  <c r="H981" i="35"/>
  <c r="E982" i="35" s="1" a="1"/>
  <c r="E982" i="35" s="1"/>
  <c r="F982" i="35" s="1" a="1"/>
  <c r="F982" i="35" s="1"/>
  <c r="T976" i="34"/>
  <c r="R977" i="34" s="1"/>
  <c r="F976" i="34"/>
  <c r="I976" i="34"/>
  <c r="H976" i="34"/>
  <c r="S977" i="34" l="1"/>
  <c r="G977" i="34" s="1"/>
  <c r="M982" i="35"/>
  <c r="I982" i="35" s="1"/>
  <c r="G981" i="35"/>
  <c r="O981" i="35" s="1"/>
  <c r="P980" i="35"/>
  <c r="Q980" i="35"/>
  <c r="N980" i="35"/>
  <c r="T977" i="34"/>
  <c r="R978" i="34" s="1"/>
  <c r="S978" i="34" s="1"/>
  <c r="H982" i="35" l="1"/>
  <c r="E983" i="35" s="1" a="1"/>
  <c r="E983" i="35" s="1"/>
  <c r="F983" i="35" s="1" a="1"/>
  <c r="F983" i="35" s="1"/>
  <c r="M983" i="35" s="1"/>
  <c r="I983" i="35" s="1"/>
  <c r="I977" i="34"/>
  <c r="F977" i="34"/>
  <c r="H977" i="34"/>
  <c r="Q981" i="35"/>
  <c r="P981" i="35"/>
  <c r="N981" i="35"/>
  <c r="G982" i="35"/>
  <c r="O982" i="35" s="1"/>
  <c r="G978" i="34"/>
  <c r="G983" i="35" l="1"/>
  <c r="O983" i="35" s="1"/>
  <c r="H983" i="35"/>
  <c r="E984" i="35" s="1" a="1"/>
  <c r="E984" i="35" s="1"/>
  <c r="F984" i="35" s="1" a="1"/>
  <c r="F984" i="35" s="1"/>
  <c r="M984" i="35" s="1"/>
  <c r="I984" i="35" s="1"/>
  <c r="N983" i="35"/>
  <c r="Q983" i="35"/>
  <c r="P983" i="35"/>
  <c r="P982" i="35"/>
  <c r="Q982" i="35"/>
  <c r="N982" i="35"/>
  <c r="T978" i="34"/>
  <c r="R979" i="34" s="1"/>
  <c r="H978" i="34"/>
  <c r="F978" i="34"/>
  <c r="I978" i="34"/>
  <c r="H984" i="35" l="1"/>
  <c r="E985" i="35" s="1" a="1"/>
  <c r="E985" i="35" s="1"/>
  <c r="F985" i="35" s="1" a="1"/>
  <c r="F985" i="35" s="1"/>
  <c r="M985" i="35" s="1"/>
  <c r="I985" i="35" s="1"/>
  <c r="G984" i="35"/>
  <c r="O984" i="35" s="1"/>
  <c r="N984" i="35" s="1"/>
  <c r="S979" i="34"/>
  <c r="G979" i="34" s="1"/>
  <c r="T979" i="34" l="1"/>
  <c r="R980" i="34" s="1"/>
  <c r="Q984" i="35"/>
  <c r="P984" i="35"/>
  <c r="H985" i="35"/>
  <c r="E986" i="35" s="1" a="1"/>
  <c r="E986" i="35" s="1"/>
  <c r="F986" i="35" s="1" a="1"/>
  <c r="F986" i="35" s="1"/>
  <c r="M986" i="35" s="1"/>
  <c r="I986" i="35" s="1"/>
  <c r="G985" i="35"/>
  <c r="O985" i="35" s="1"/>
  <c r="Q985" i="35" s="1"/>
  <c r="I979" i="34"/>
  <c r="F979" i="34"/>
  <c r="H979" i="34"/>
  <c r="S980" i="34"/>
  <c r="G980" i="34" s="1"/>
  <c r="H980" i="34" s="1"/>
  <c r="N985" i="35" l="1"/>
  <c r="P985" i="35"/>
  <c r="T980" i="34"/>
  <c r="R981" i="34" s="1"/>
  <c r="S981" i="34" s="1"/>
  <c r="G981" i="34" s="1"/>
  <c r="I980" i="34"/>
  <c r="F980" i="34"/>
  <c r="H986" i="35"/>
  <c r="E987" i="35" s="1" a="1"/>
  <c r="E987" i="35" s="1"/>
  <c r="F987" i="35" s="1" a="1"/>
  <c r="F987" i="35" s="1"/>
  <c r="M987" i="35" l="1"/>
  <c r="I987" i="35" s="1"/>
  <c r="G986" i="35"/>
  <c r="O986" i="35" s="1"/>
  <c r="T981" i="34"/>
  <c r="R982" i="34" s="1"/>
  <c r="H981" i="34"/>
  <c r="F981" i="34"/>
  <c r="I981" i="34"/>
  <c r="H987" i="35" l="1"/>
  <c r="E988" i="35" s="1" a="1"/>
  <c r="E988" i="35" s="1"/>
  <c r="F988" i="35" s="1" a="1"/>
  <c r="F988" i="35" s="1"/>
  <c r="M988" i="35" s="1"/>
  <c r="S982" i="34"/>
  <c r="G982" i="34" s="1"/>
  <c r="G987" i="35"/>
  <c r="O987" i="35" s="1"/>
  <c r="P986" i="35"/>
  <c r="N986" i="35"/>
  <c r="Q986" i="35"/>
  <c r="T982" i="34"/>
  <c r="R983" i="34" s="1"/>
  <c r="S983" i="34" s="1"/>
  <c r="I988" i="35" l="1"/>
  <c r="I982" i="34"/>
  <c r="H982" i="34"/>
  <c r="F982" i="34"/>
  <c r="N987" i="35"/>
  <c r="Q987" i="35"/>
  <c r="P987" i="35"/>
  <c r="G988" i="35"/>
  <c r="O988" i="35" s="1"/>
  <c r="G983" i="34"/>
  <c r="Q988" i="35" l="1"/>
  <c r="N988" i="35"/>
  <c r="P988" i="35"/>
  <c r="H988" i="35"/>
  <c r="E989" i="35" s="1" a="1"/>
  <c r="E989" i="35" s="1"/>
  <c r="F989" i="35" s="1" a="1"/>
  <c r="F989" i="35" s="1"/>
  <c r="I983" i="34"/>
  <c r="H983" i="34"/>
  <c r="F983" i="34"/>
  <c r="T983" i="34"/>
  <c r="R984" i="34" s="1"/>
  <c r="S984" i="34" s="1"/>
  <c r="M989" i="35" l="1"/>
  <c r="I989" i="35" s="1"/>
  <c r="G984" i="34"/>
  <c r="G989" i="35" l="1"/>
  <c r="O989" i="35" s="1"/>
  <c r="H984" i="34"/>
  <c r="I984" i="34"/>
  <c r="F984" i="34"/>
  <c r="T984" i="34"/>
  <c r="R985" i="34" s="1"/>
  <c r="S985" i="34" s="1"/>
  <c r="P989" i="35" l="1"/>
  <c r="Q989" i="35"/>
  <c r="N989" i="35"/>
  <c r="H989" i="35"/>
  <c r="E990" i="35" s="1" a="1"/>
  <c r="E990" i="35" s="1"/>
  <c r="F990" i="35" s="1" a="1"/>
  <c r="F990" i="35" s="1"/>
  <c r="G985" i="34"/>
  <c r="M990" i="35" l="1"/>
  <c r="I990" i="35" s="1"/>
  <c r="T985" i="34"/>
  <c r="R986" i="34" s="1"/>
  <c r="F985" i="34"/>
  <c r="I985" i="34"/>
  <c r="H985" i="34"/>
  <c r="S986" i="34" l="1"/>
  <c r="G986" i="34" s="1"/>
  <c r="H990" i="35"/>
  <c r="E991" i="35" s="1" a="1"/>
  <c r="E991" i="35" s="1"/>
  <c r="F991" i="35" s="1" a="1"/>
  <c r="F991" i="35" s="1"/>
  <c r="T986" i="34"/>
  <c r="R987" i="34" s="1"/>
  <c r="S987" i="34" s="1"/>
  <c r="I986" i="34" l="1"/>
  <c r="F986" i="34"/>
  <c r="H986" i="34"/>
  <c r="M991" i="35"/>
  <c r="I991" i="35" s="1"/>
  <c r="G990" i="35"/>
  <c r="O990" i="35" s="1"/>
  <c r="G987" i="34"/>
  <c r="H991" i="35" l="1"/>
  <c r="E992" i="35" s="1" a="1"/>
  <c r="E992" i="35" s="1"/>
  <c r="F992" i="35" s="1" a="1"/>
  <c r="F992" i="35" s="1"/>
  <c r="Q990" i="35"/>
  <c r="N990" i="35"/>
  <c r="P990" i="35"/>
  <c r="G991" i="35"/>
  <c r="O991" i="35" s="1"/>
  <c r="I987" i="34"/>
  <c r="H987" i="34"/>
  <c r="F987" i="34"/>
  <c r="T987" i="34"/>
  <c r="R988" i="34" s="1"/>
  <c r="S988" i="34" s="1"/>
  <c r="M992" i="35" l="1"/>
  <c r="H992" i="35" s="1"/>
  <c r="E993" i="35" s="1" a="1"/>
  <c r="E993" i="35" s="1"/>
  <c r="F993" i="35" s="1" a="1"/>
  <c r="F993" i="35" s="1"/>
  <c r="N991" i="35"/>
  <c r="P991" i="35"/>
  <c r="Q991" i="35"/>
  <c r="G988" i="34"/>
  <c r="M993" i="35" l="1"/>
  <c r="I993" i="35"/>
  <c r="G993" i="35"/>
  <c r="O993" i="35" s="1"/>
  <c r="P993" i="35" s="1"/>
  <c r="H993" i="35"/>
  <c r="E994" i="35" s="1" a="1"/>
  <c r="E994" i="35" s="1"/>
  <c r="F994" i="35" s="1" a="1"/>
  <c r="F994" i="35" s="1"/>
  <c r="I992" i="35"/>
  <c r="G992" i="35"/>
  <c r="O992" i="35" s="1"/>
  <c r="Q993" i="35"/>
  <c r="N993" i="35"/>
  <c r="F988" i="34"/>
  <c r="H988" i="34"/>
  <c r="I988" i="34"/>
  <c r="T988" i="34"/>
  <c r="R989" i="34" s="1"/>
  <c r="S989" i="34" s="1"/>
  <c r="P992" i="35" l="1"/>
  <c r="N992" i="35"/>
  <c r="Q992" i="35"/>
  <c r="M994" i="35"/>
  <c r="G994" i="35" s="1"/>
  <c r="O994" i="35" s="1"/>
  <c r="G989" i="34"/>
  <c r="I994" i="35" l="1"/>
  <c r="Q994" i="35"/>
  <c r="N994" i="35"/>
  <c r="P994" i="35"/>
  <c r="H994" i="35"/>
  <c r="E995" i="35" s="1" a="1"/>
  <c r="E995" i="35" s="1"/>
  <c r="F995" i="35" s="1" a="1"/>
  <c r="F995" i="35" s="1"/>
  <c r="T989" i="34"/>
  <c r="R990" i="34" s="1"/>
  <c r="I989" i="34"/>
  <c r="H989" i="34"/>
  <c r="F989" i="34"/>
  <c r="S990" i="34" l="1"/>
  <c r="G990" i="34" s="1"/>
  <c r="M995" i="35"/>
  <c r="G995" i="35" s="1"/>
  <c r="O995" i="35" s="1"/>
  <c r="T990" i="34"/>
  <c r="R991" i="34" s="1"/>
  <c r="S991" i="34" s="1"/>
  <c r="I995" i="35" l="1"/>
  <c r="P995" i="35"/>
  <c r="N995" i="35"/>
  <c r="Q995" i="35"/>
  <c r="F990" i="34"/>
  <c r="H990" i="34"/>
  <c r="I990" i="34"/>
  <c r="H995" i="35"/>
  <c r="E996" i="35" s="1" a="1"/>
  <c r="E996" i="35" s="1"/>
  <c r="F996" i="35" s="1" a="1"/>
  <c r="F996" i="35" s="1"/>
  <c r="G991" i="34"/>
  <c r="M996" i="35" l="1"/>
  <c r="I996" i="35" s="1"/>
  <c r="F991" i="34"/>
  <c r="I991" i="34"/>
  <c r="H991" i="34"/>
  <c r="T991" i="34"/>
  <c r="R992" i="34" s="1"/>
  <c r="S992" i="34" s="1"/>
  <c r="H996" i="35" l="1"/>
  <c r="E997" i="35" s="1" a="1"/>
  <c r="E997" i="35" s="1"/>
  <c r="F997" i="35" s="1" a="1"/>
  <c r="F997" i="35" s="1"/>
  <c r="M997" i="35" s="1"/>
  <c r="I997" i="35" s="1"/>
  <c r="G996" i="35"/>
  <c r="O996" i="35" s="1"/>
  <c r="Q996" i="35" s="1"/>
  <c r="G992" i="34"/>
  <c r="N996" i="35" l="1"/>
  <c r="P996" i="35"/>
  <c r="G997" i="35"/>
  <c r="O997" i="35" s="1"/>
  <c r="H997" i="35"/>
  <c r="E998" i="35" s="1" a="1"/>
  <c r="E998" i="35" s="1"/>
  <c r="F998" i="35" s="1" a="1"/>
  <c r="F998" i="35" s="1"/>
  <c r="M998" i="35" s="1"/>
  <c r="Q997" i="35"/>
  <c r="P997" i="35"/>
  <c r="N997" i="35"/>
  <c r="T992" i="34"/>
  <c r="R993" i="34" s="1"/>
  <c r="F992" i="34"/>
  <c r="H992" i="34"/>
  <c r="I992" i="34"/>
  <c r="I998" i="35" l="1"/>
  <c r="S993" i="34"/>
  <c r="G993" i="34" s="1"/>
  <c r="G998" i="35"/>
  <c r="O998" i="35" s="1"/>
  <c r="T993" i="34" l="1"/>
  <c r="R994" i="34" s="1"/>
  <c r="S994" i="34" s="1"/>
  <c r="I993" i="34"/>
  <c r="H993" i="34"/>
  <c r="F993" i="34"/>
  <c r="H998" i="35"/>
  <c r="E999" i="35" s="1" a="1"/>
  <c r="E999" i="35" s="1"/>
  <c r="F999" i="35" s="1" a="1"/>
  <c r="F999" i="35" s="1"/>
  <c r="Q998" i="35"/>
  <c r="P998" i="35"/>
  <c r="N998" i="35"/>
  <c r="G994" i="34"/>
  <c r="M999" i="35" l="1"/>
  <c r="I999" i="35" s="1"/>
  <c r="T994" i="34"/>
  <c r="R995" i="34" s="1"/>
  <c r="H994" i="34"/>
  <c r="F994" i="34"/>
  <c r="I994" i="34"/>
  <c r="H999" i="35" l="1"/>
  <c r="E1000" i="35" s="1" a="1"/>
  <c r="E1000" i="35" s="1"/>
  <c r="F1000" i="35" s="1" a="1"/>
  <c r="F1000" i="35" s="1"/>
  <c r="M1000" i="35" s="1"/>
  <c r="I1000" i="35" s="1"/>
  <c r="S995" i="34"/>
  <c r="G995" i="34" s="1"/>
  <c r="G999" i="35"/>
  <c r="O999" i="35" s="1"/>
  <c r="T995" i="34" l="1"/>
  <c r="R996" i="34" s="1"/>
  <c r="H1000" i="35"/>
  <c r="E1001" i="35" s="1" a="1"/>
  <c r="E1001" i="35" s="1"/>
  <c r="F1001" i="35" s="1" a="1"/>
  <c r="F1001" i="35" s="1"/>
  <c r="M1001" i="35" s="1"/>
  <c r="I1001" i="35" s="1"/>
  <c r="I995" i="34"/>
  <c r="H995" i="34"/>
  <c r="F995" i="34"/>
  <c r="S996" i="34"/>
  <c r="G996" i="34" s="1"/>
  <c r="G1000" i="35"/>
  <c r="O1000" i="35" s="1"/>
  <c r="N999" i="35"/>
  <c r="P999" i="35"/>
  <c r="Q999" i="35"/>
  <c r="T996" i="34" l="1"/>
  <c r="R997" i="34" s="1"/>
  <c r="S997" i="34" s="1"/>
  <c r="I996" i="34"/>
  <c r="H996" i="34"/>
  <c r="F996" i="34"/>
  <c r="N1000" i="35"/>
  <c r="P1000" i="35"/>
  <c r="Q1000" i="35"/>
  <c r="G1001" i="35"/>
  <c r="O1001" i="35" s="1"/>
  <c r="H1001" i="35"/>
  <c r="E1002" i="35" s="1" a="1"/>
  <c r="E1002" i="35" s="1"/>
  <c r="F1002" i="35" s="1" a="1"/>
  <c r="F1002" i="35" s="1"/>
  <c r="G997" i="34"/>
  <c r="M1002" i="35" l="1"/>
  <c r="I1002" i="35" s="1"/>
  <c r="Q1001" i="35"/>
  <c r="N1001" i="35"/>
  <c r="P1001" i="35"/>
  <c r="T997" i="34"/>
  <c r="R998" i="34" s="1"/>
  <c r="S998" i="34" s="1"/>
  <c r="I997" i="34"/>
  <c r="H997" i="34"/>
  <c r="F997" i="34"/>
  <c r="H1002" i="35" l="1"/>
  <c r="E1003" i="35" s="1" a="1"/>
  <c r="E1003" i="35" s="1"/>
  <c r="F1003" i="35" s="1" a="1"/>
  <c r="F1003" i="35" s="1"/>
  <c r="G998" i="34"/>
  <c r="M1003" i="35" l="1"/>
  <c r="I1003" i="35" s="1"/>
  <c r="G1002" i="35"/>
  <c r="O1002" i="35" s="1"/>
  <c r="I998" i="34"/>
  <c r="F998" i="34"/>
  <c r="H998" i="34"/>
  <c r="T998" i="34"/>
  <c r="R999" i="34" s="1"/>
  <c r="S999" i="34" s="1"/>
  <c r="H1003" i="35" l="1"/>
  <c r="E1004" i="35" s="1" a="1"/>
  <c r="E1004" i="35" s="1"/>
  <c r="F1004" i="35" s="1" a="1"/>
  <c r="F1004" i="35" s="1"/>
  <c r="G1003" i="35"/>
  <c r="O1003" i="35" s="1"/>
  <c r="N1002" i="35"/>
  <c r="Q1002" i="35"/>
  <c r="P1002" i="35"/>
  <c r="G999" i="34"/>
  <c r="M1004" i="35" l="1"/>
  <c r="I1004" i="35" s="1"/>
  <c r="Q1003" i="35"/>
  <c r="N1003" i="35"/>
  <c r="P1003" i="35"/>
  <c r="I999" i="34"/>
  <c r="H999" i="34"/>
  <c r="F999" i="34"/>
  <c r="T999" i="34"/>
  <c r="R1000" i="34" s="1"/>
  <c r="S1000" i="34" s="1"/>
  <c r="H1004" i="35" l="1"/>
  <c r="E1005" i="35" s="1" a="1"/>
  <c r="E1005" i="35" s="1"/>
  <c r="F1005" i="35" s="1" a="1"/>
  <c r="F1005" i="35" s="1"/>
  <c r="G1000" i="34"/>
  <c r="M1005" i="35" l="1"/>
  <c r="I1005" i="35"/>
  <c r="G1005" i="35"/>
  <c r="O1005" i="35" s="1"/>
  <c r="G1004" i="35"/>
  <c r="O1004" i="35" s="1"/>
  <c r="H1000" i="34"/>
  <c r="I1000" i="34"/>
  <c r="F1000" i="34"/>
  <c r="T1000" i="34"/>
  <c r="R1001" i="34" s="1"/>
  <c r="S1001" i="34" s="1"/>
  <c r="Q1005" i="35" l="1"/>
  <c r="P1005" i="35"/>
  <c r="N1005" i="35"/>
  <c r="Q1004" i="35"/>
  <c r="N1004" i="35"/>
  <c r="P1004" i="35"/>
  <c r="H1005" i="35"/>
  <c r="E1006" i="35" s="1" a="1"/>
  <c r="E1006" i="35" s="1"/>
  <c r="F1006" i="35" s="1" a="1"/>
  <c r="F1006" i="35" s="1"/>
  <c r="G1001" i="34"/>
  <c r="M1006" i="35" l="1"/>
  <c r="I1006" i="35" s="1"/>
  <c r="F1001" i="34"/>
  <c r="I1001" i="34"/>
  <c r="H1001" i="34"/>
  <c r="T1001" i="34"/>
  <c r="R1002" i="34" s="1"/>
  <c r="S1002" i="34" s="1"/>
  <c r="H1006" i="35" l="1"/>
  <c r="E1007" i="35" s="1" a="1"/>
  <c r="E1007" i="35" s="1"/>
  <c r="F1007" i="35" s="1" a="1"/>
  <c r="F1007" i="35" s="1"/>
  <c r="G1002" i="34"/>
  <c r="M1007" i="35" l="1"/>
  <c r="I1007" i="35"/>
  <c r="G1006" i="35"/>
  <c r="O1006" i="35" s="1"/>
  <c r="H1002" i="34"/>
  <c r="I1002" i="34"/>
  <c r="F1002" i="34"/>
  <c r="T1002" i="34"/>
  <c r="R1003" i="34" s="1"/>
  <c r="S1003" i="34" s="1"/>
  <c r="H1007" i="35" l="1"/>
  <c r="E1008" i="35" s="1" a="1"/>
  <c r="E1008" i="35" s="1"/>
  <c r="F1008" i="35" s="1" a="1"/>
  <c r="F1008" i="35" s="1"/>
  <c r="G1007" i="35"/>
  <c r="O1007" i="35" s="1"/>
  <c r="N1006" i="35"/>
  <c r="Q1006" i="35"/>
  <c r="P1006" i="35"/>
  <c r="G1003" i="34"/>
  <c r="M1008" i="35" l="1"/>
  <c r="I1008" i="35"/>
  <c r="Q1007" i="35"/>
  <c r="P1007" i="35"/>
  <c r="N1007" i="35"/>
  <c r="I1003" i="34"/>
  <c r="H1003" i="34"/>
  <c r="F1003" i="34"/>
  <c r="T1003" i="34"/>
  <c r="R1004" i="34" s="1"/>
  <c r="S1004" i="34" s="1"/>
  <c r="H1008" i="35" l="1"/>
  <c r="E1009" i="35" s="1" a="1"/>
  <c r="E1009" i="35" s="1"/>
  <c r="F1009" i="35" s="1" a="1"/>
  <c r="F1009" i="35" s="1"/>
  <c r="G1004" i="34"/>
  <c r="M1009" i="35" l="1"/>
  <c r="I1009" i="35" s="1"/>
  <c r="G1008" i="35"/>
  <c r="O1008" i="35" s="1"/>
  <c r="H1009" i="35"/>
  <c r="E1010" i="35" s="1" a="1"/>
  <c r="E1010" i="35" s="1"/>
  <c r="F1010" i="35" s="1" a="1"/>
  <c r="F1010" i="35" s="1"/>
  <c r="I1004" i="34"/>
  <c r="H1004" i="34"/>
  <c r="F1004" i="34"/>
  <c r="T1004" i="34"/>
  <c r="R1005" i="34" s="1"/>
  <c r="S1005" i="34" s="1"/>
  <c r="M1010" i="35" l="1"/>
  <c r="I1010" i="35"/>
  <c r="G1009" i="35"/>
  <c r="O1009" i="35" s="1"/>
  <c r="N1008" i="35"/>
  <c r="P1008" i="35"/>
  <c r="Q1008" i="35"/>
  <c r="G1005" i="34"/>
  <c r="H1010" i="35" l="1"/>
  <c r="E1011" i="35" s="1" a="1"/>
  <c r="E1011" i="35" s="1"/>
  <c r="F1011" i="35" s="1" a="1"/>
  <c r="F1011" i="35" s="1"/>
  <c r="G1010" i="35"/>
  <c r="O1010" i="35" s="1"/>
  <c r="Q1009" i="35"/>
  <c r="N1009" i="35"/>
  <c r="P1009" i="35"/>
  <c r="T1005" i="34"/>
  <c r="R1006" i="34" s="1"/>
  <c r="I1005" i="34"/>
  <c r="H1005" i="34"/>
  <c r="F1005" i="34"/>
  <c r="S1006" i="34" l="1"/>
  <c r="G1006" i="34" s="1"/>
  <c r="M1011" i="35"/>
  <c r="I1011" i="35" s="1"/>
  <c r="P1010" i="35"/>
  <c r="N1010" i="35"/>
  <c r="Q1010" i="35"/>
  <c r="T1006" i="34"/>
  <c r="R1007" i="34" s="1"/>
  <c r="S1007" i="34" s="1"/>
  <c r="H1011" i="35" l="1"/>
  <c r="E1012" i="35" s="1" a="1"/>
  <c r="E1012" i="35" s="1"/>
  <c r="F1012" i="35" s="1" a="1"/>
  <c r="F1012" i="35" s="1"/>
  <c r="M1012" i="35" s="1"/>
  <c r="I1012" i="35" s="1"/>
  <c r="F1006" i="34"/>
  <c r="I1006" i="34"/>
  <c r="H1006" i="34"/>
  <c r="G1011" i="35"/>
  <c r="O1011" i="35" s="1"/>
  <c r="G1007" i="34"/>
  <c r="Q1011" i="35" l="1"/>
  <c r="N1011" i="35"/>
  <c r="P1011" i="35"/>
  <c r="G1012" i="35"/>
  <c r="O1012" i="35" s="1"/>
  <c r="I1007" i="34"/>
  <c r="H1007" i="34"/>
  <c r="F1007" i="34"/>
  <c r="T1007" i="34"/>
  <c r="R1008" i="34" s="1"/>
  <c r="S1008" i="34" s="1"/>
  <c r="N1012" i="35" l="1"/>
  <c r="Q1012" i="35"/>
  <c r="P1012" i="35"/>
  <c r="H1012" i="35"/>
  <c r="E1013" i="35" s="1" a="1"/>
  <c r="E1013" i="35" s="1"/>
  <c r="F1013" i="35" s="1" a="1"/>
  <c r="F1013" i="35" s="1"/>
  <c r="G1008" i="34"/>
  <c r="M1013" i="35" l="1"/>
  <c r="I1013" i="35" s="1"/>
  <c r="F1008" i="34"/>
  <c r="I1008" i="34"/>
  <c r="H1008" i="34"/>
  <c r="T1008" i="34"/>
  <c r="R1009" i="34" s="1"/>
  <c r="S1009" i="34" s="1"/>
  <c r="G1009" i="34" l="1"/>
  <c r="G1013" i="35" l="1"/>
  <c r="O1013" i="35" s="1"/>
  <c r="H1013" i="35"/>
  <c r="E1014" i="35" s="1" a="1"/>
  <c r="E1014" i="35" s="1"/>
  <c r="F1014" i="35" s="1" a="1"/>
  <c r="F1014" i="35" s="1"/>
  <c r="I1009" i="34"/>
  <c r="F1009" i="34"/>
  <c r="H1009" i="34"/>
  <c r="T1009" i="34"/>
  <c r="R1010" i="34" s="1"/>
  <c r="S1010" i="34" s="1"/>
  <c r="M1014" i="35" l="1"/>
  <c r="I1014" i="35" s="1"/>
  <c r="Q1013" i="35"/>
  <c r="N1013" i="35"/>
  <c r="P1013" i="35"/>
  <c r="G1010" i="34"/>
  <c r="H1014" i="35" l="1"/>
  <c r="E1015" i="35" s="1" a="1"/>
  <c r="E1015" i="35" s="1"/>
  <c r="F1015" i="35" s="1" a="1"/>
  <c r="F1015" i="35" s="1"/>
  <c r="M1015" i="35" s="1"/>
  <c r="G1014" i="35"/>
  <c r="O1014" i="35" s="1"/>
  <c r="H1010" i="34"/>
  <c r="F1010" i="34"/>
  <c r="I1010" i="34"/>
  <c r="T1010" i="34"/>
  <c r="R1011" i="34" s="1"/>
  <c r="S1011" i="34" s="1"/>
  <c r="H1015" i="35" l="1"/>
  <c r="E1016" i="35" s="1" a="1"/>
  <c r="E1016" i="35" s="1"/>
  <c r="F1016" i="35" s="1" a="1"/>
  <c r="F1016" i="35" s="1"/>
  <c r="I1015" i="35"/>
  <c r="G1015" i="35"/>
  <c r="O1015" i="35" s="1"/>
  <c r="P1014" i="35"/>
  <c r="Q1014" i="35"/>
  <c r="N1014" i="35"/>
  <c r="G1011" i="34"/>
  <c r="M1016" i="35" l="1"/>
  <c r="I1016" i="35" s="1"/>
  <c r="G1016" i="35"/>
  <c r="O1016" i="35" s="1"/>
  <c r="P1015" i="35"/>
  <c r="N1015" i="35"/>
  <c r="Q1015" i="35"/>
  <c r="T1011" i="34"/>
  <c r="R1012" i="34" s="1"/>
  <c r="F1011" i="34"/>
  <c r="I1011" i="34"/>
  <c r="H1011" i="34"/>
  <c r="H1016" i="35" l="1"/>
  <c r="E1017" i="35" s="1" a="1"/>
  <c r="E1017" i="35" s="1"/>
  <c r="F1017" i="35" s="1" a="1"/>
  <c r="F1017" i="35" s="1"/>
  <c r="S1012" i="34"/>
  <c r="G1012" i="34" s="1"/>
  <c r="P1016" i="35"/>
  <c r="Q1016" i="35"/>
  <c r="N1016" i="35"/>
  <c r="T1012" i="34"/>
  <c r="R1013" i="34" s="1"/>
  <c r="S1013" i="34" s="1"/>
  <c r="M1017" i="35" l="1"/>
  <c r="G1017" i="35" s="1"/>
  <c r="O1017" i="35" s="1"/>
  <c r="I1017" i="35"/>
  <c r="I1012" i="34"/>
  <c r="H1012" i="34"/>
  <c r="F1012" i="34"/>
  <c r="G1013" i="34"/>
  <c r="J11" i="35" l="1"/>
  <c r="Q1017" i="35"/>
  <c r="P1017" i="35"/>
  <c r="N1017" i="35"/>
  <c r="H1017" i="35"/>
  <c r="J12" i="35" s="1"/>
  <c r="H1013" i="34"/>
  <c r="I1013" i="34"/>
  <c r="F1013" i="34"/>
  <c r="T1013" i="34"/>
  <c r="R1014" i="34" s="1"/>
  <c r="S1014" i="34" s="1"/>
  <c r="G1014" i="34" l="1"/>
  <c r="I1014" i="34" l="1"/>
  <c r="F1014" i="34"/>
  <c r="L16" i="34" s="1"/>
  <c r="H1014" i="34"/>
  <c r="T1014" i="34"/>
  <c r="U15" i="34" l="1"/>
  <c r="L17" i="34"/>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
    <bk>
      <extLst>
        <ext uri="{3e2802c4-a4d2-4d8b-9148-e3be6c30e623}">
          <xlrd:rvb i="0"/>
        </ext>
      </extLst>
    </bk>
    <bk>
      <extLst>
        <ext uri="{3e2802c4-a4d2-4d8b-9148-e3be6c30e623}">
          <xlrd:rvb i="1"/>
        </ext>
      </extLst>
    </bk>
    <bk>
      <extLst>
        <ext uri="{3e2802c4-a4d2-4d8b-9148-e3be6c30e623}">
          <xlrd:rvb i="2"/>
        </ext>
      </extLst>
    </bk>
  </futureMetadata>
  <cellMetadata count="1">
    <bk>
      <rc t="1" v="0"/>
    </bk>
  </cellMetadata>
  <valueMetadata count="3">
    <bk>
      <rc t="2" v="0"/>
    </bk>
    <bk>
      <rc t="2" v="1"/>
    </bk>
    <bk>
      <rc t="2" v="2"/>
    </bk>
  </valueMetadata>
</metadata>
</file>

<file path=xl/sharedStrings.xml><?xml version="1.0" encoding="utf-8"?>
<sst xmlns="http://schemas.openxmlformats.org/spreadsheetml/2006/main" count="4213" uniqueCount="1974">
  <si>
    <t>Ce document est composé de : This document is composed of: Este documento se compone de:</t>
  </si>
  <si>
    <t>avec valeurs ou texte-with values or text-con valores o texto</t>
  </si>
  <si>
    <t>cellules vides - empty cells - celdas vacías</t>
  </si>
  <si>
    <t>lignes - rows - filas</t>
  </si>
  <si>
    <t>colonnes - columns - columnas</t>
  </si>
  <si>
    <t>FIN</t>
  </si>
  <si>
    <t>ICI</t>
  </si>
  <si>
    <t>MODE D'EMPLOI</t>
  </si>
  <si>
    <t>2️⃣ Saisissez  la largeur du document dans lequel vous collerez ensuite le texte.</t>
  </si>
  <si>
    <t xml:space="preserve">lorsque vous copiez ce tableau </t>
  </si>
  <si>
    <t xml:space="preserve"> 3️⃣ saisissez un nombre de caractères par lignes</t>
  </si>
  <si>
    <t xml:space="preserve">ajustez les colonnes </t>
  </si>
  <si>
    <t>◄4️⃣ Si vous ne voulez pas de ponctuation saisissez un X dans cette cellule</t>
  </si>
  <si>
    <t>Les fonctions LET, non compatibles avec toutes les versions d’Excel</t>
  </si>
  <si>
    <t>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t>
  </si>
  <si>
    <r>
      <t>avec 4</t>
    </r>
    <r>
      <rPr>
        <b/>
        <sz val="11"/>
        <rFont val="Calibri"/>
        <family val="2"/>
        <scheme val="minor"/>
      </rPr>
      <t>0 caractères par ligne</t>
    </r>
    <r>
      <rPr>
        <sz val="11"/>
        <rFont val="Calibri"/>
        <family val="2"/>
        <scheme val="minor"/>
      </rPr>
      <t xml:space="preserve">, un texte d’environ </t>
    </r>
    <r>
      <rPr>
        <b/>
        <sz val="11"/>
        <rFont val="Calibri"/>
        <family val="2"/>
        <scheme val="minor"/>
      </rPr>
      <t>1028 caractères</t>
    </r>
    <r>
      <rPr>
        <sz val="11"/>
        <rFont val="Calibri"/>
        <family val="2"/>
        <scheme val="minor"/>
      </rPr>
      <t xml:space="preserve"> remplira </t>
    </r>
    <r>
      <rPr>
        <b/>
        <sz val="11"/>
        <rFont val="Calibri"/>
        <family val="2"/>
        <scheme val="minor"/>
      </rPr>
      <t>28 lignes sur 30</t>
    </r>
    <r>
      <rPr>
        <sz val="11"/>
        <rFont val="Calibri"/>
        <family val="2"/>
        <scheme val="minor"/>
      </rPr>
      <t xml:space="preserve"> du tableau.Plus vous augmentez le nombre de caractères par ligne, plus chaque ligne peut contenir de texte</t>
    </r>
  </si>
  <si>
    <t xml:space="preserve"> (notamment avant 2021), ont été remplacées par des formules classiques</t>
  </si>
  <si>
    <t xml:space="preserve"> pour garantir un bon fonctionnement sur toutes les versions.</t>
  </si>
  <si>
    <t xml:space="preserve">LET functions, not compatible with all versions of Excel </t>
  </si>
  <si>
    <t>lorsque vous copiez ce tableau pour le coller ailleurs ajustez les colonnes</t>
  </si>
  <si>
    <t xml:space="preserve">(especially before 2021), have been replaced with standard formulas </t>
  </si>
  <si>
    <t>to ensure proper functioning across all versions.</t>
  </si>
  <si>
    <t>Las funciones LET, no compatibles con todas las versiones de Excel</t>
  </si>
  <si>
    <t xml:space="preserve"> (especialmente antes de 2021), han sido sustituidas por fórmulas clásicas </t>
  </si>
  <si>
    <t>1️⃣ 2️⃣ 3️⃣ 4️⃣ 5️⃣</t>
  </si>
  <si>
    <t>5️⃣ COPIEZ VOTRE TEXTE découpé et collez le dans votre document collage spécial valeur 1.2.3</t>
  </si>
  <si>
    <t>6️⃣ 7️⃣ 8️⃣ 9️⃣ 🔟</t>
  </si>
  <si>
    <t>Si vous ajustez la largeur des colonnes cliquez sur F9 pour la mise à jour</t>
  </si>
  <si>
    <t xml:space="preserve">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   </t>
  </si>
  <si>
    <t>▲</t>
  </si>
  <si>
    <t>▼</t>
  </si>
  <si>
    <t xml:space="preserve">TABLEAU " MAGIQUE " de 45 lignes 🎯 Objectif </t>
  </si>
  <si>
    <t>Saisir ou coller un texte et le découper automatiquement au nombre de caractères saisis sans couper les mots . Avec ou sans ponctuation pour qu’il tienne dans le cadre prévu.</t>
  </si>
  <si>
    <t>Fin du document cellule &gt;</t>
  </si>
  <si>
    <t>Mode d'emploi Express  &gt; les formules avec LET ont été remplacées</t>
  </si>
  <si>
    <t>Si vous modifiez la largeur de cette colonne cliquez sur F9 pour la mise à jour</t>
  </si>
  <si>
    <t>→ Utilisez Collage spécial &gt; 1.2.3 Valeurs.</t>
  </si>
  <si>
    <t xml:space="preserve">◄ 2️⃣  Saisissez  la largeur du document dans lequel vous collerez ensuite le texte. </t>
  </si>
  <si>
    <t>vous avez 45 lignes pour saisir ou coller du texte</t>
  </si>
  <si>
    <t>◄ 4️⃣  Si vous ne voulez pas de ponctuation saisissez un X dans cette cellule</t>
  </si>
  <si>
    <t xml:space="preserve">1️⃣ COLLEZ LE TEXTE BRUT  A DÉCOUPER  DANS CETTE COLONNE ▼    </t>
  </si>
  <si>
    <t>Saisissez  la largeur totale des colonnes « Phases de progression » de votre postit.</t>
  </si>
  <si>
    <t>⚠️ NE RIEN COLLER DANS CETTE COLONNE</t>
  </si>
  <si>
    <t xml:space="preserve">sans espaces ▼   </t>
  </si>
  <si>
    <t>(postit, fiche…) où vous collerez le texte.</t>
  </si>
  <si>
    <t>❸  saisissez un nombre de caractères par lignes</t>
  </si>
  <si>
    <t xml:space="preserve">Indiquez un nombre de caractères pour éviter </t>
  </si>
  <si>
    <t>que le texte ne déborde du cadre.</t>
  </si>
  <si>
    <t>para garantizar un buen funcionamiento en todas las versiones.</t>
  </si>
  <si>
    <t>❺ Récupérez le texte découpé</t>
  </si>
  <si>
    <t>et collez-le dans votre document</t>
  </si>
  <si>
    <t>→ Collage spécial &gt; 1.2.3 Valeurs.</t>
  </si>
  <si>
    <t>💡 Astuce  Vérifiez visuellement que le texte</t>
  </si>
  <si>
    <t xml:space="preserve"> ne dépasse pas du cadre après collage.</t>
  </si>
  <si>
    <t>dans Excel, tous les caractères ne “pèsent” pas la même largeur,</t>
  </si>
  <si>
    <t xml:space="preserve"> même avec la même police et la même taille.</t>
  </si>
  <si>
    <r>
      <t xml:space="preserve">Une lettre comme </t>
    </r>
    <r>
      <rPr>
        <sz val="11"/>
        <color rgb="FF0033CC"/>
        <rFont val="Arial Unicode MS"/>
      </rPr>
      <t>M</t>
    </r>
    <r>
      <rPr>
        <sz val="11"/>
        <color rgb="FF0033CC"/>
        <rFont val="Calibri"/>
        <family val="2"/>
        <scheme val="minor"/>
      </rPr>
      <t xml:space="preserve"> est </t>
    </r>
    <r>
      <rPr>
        <b/>
        <sz val="11"/>
        <color rgb="FF0033CC"/>
        <rFont val="Calibri"/>
        <family val="2"/>
        <scheme val="minor"/>
      </rPr>
      <t>très large</t>
    </r>
    <r>
      <rPr>
        <sz val="11"/>
        <color rgb="FF0033CC"/>
        <rFont val="Calibri"/>
        <family val="2"/>
        <scheme val="minor"/>
      </rPr>
      <t xml:space="preserve"> - Une lettre comme i, l, t est très fine - </t>
    </r>
  </si>
  <si>
    <t>Les espaces sont assez étroits - Les points, virgules, etc. prennent peu de place</t>
  </si>
  <si>
    <r>
      <t xml:space="preserve">Même si le </t>
    </r>
    <r>
      <rPr>
        <b/>
        <sz val="11"/>
        <color rgb="FF0033CC"/>
        <rFont val="Calibri"/>
        <family val="2"/>
        <scheme val="minor"/>
      </rPr>
      <t>nombre de caractères</t>
    </r>
    <r>
      <rPr>
        <sz val="11"/>
        <color rgb="FF0033CC"/>
        <rFont val="Calibri"/>
        <family val="2"/>
        <scheme val="minor"/>
      </rPr>
      <t xml:space="preserve"> est proche, en largeur </t>
    </r>
    <r>
      <rPr>
        <b/>
        <sz val="11"/>
        <color rgb="FF0033CC"/>
        <rFont val="Calibri"/>
        <family val="2"/>
        <scheme val="minor"/>
      </rPr>
      <t>pixels</t>
    </r>
    <r>
      <rPr>
        <sz val="11"/>
        <color rgb="FF0033CC"/>
        <rFont val="Calibri"/>
        <family val="2"/>
        <scheme val="minor"/>
      </rPr>
      <t>,</t>
    </r>
  </si>
  <si>
    <t xml:space="preserve"> ce n’est pas du tout la même chose.</t>
  </si>
  <si>
    <t>avec une police Calibri taille 12 vous aurez davantage de caractères par lignes</t>
  </si>
  <si>
    <t xml:space="preserve">à vous de choisir votre police </t>
  </si>
  <si>
    <t xml:space="preserve">J'INSISTE LES COLLAGES SE FONT TOUJOURS </t>
  </si>
  <si>
    <t>EN COLLAGE SPÉCIAL VALEURS 123 POUR NE PAS COLLER LES FORMULES</t>
  </si>
  <si>
    <t>Je vous en souhaite une bonne utilisation</t>
  </si>
  <si>
    <t>Joël Leboucher</t>
  </si>
  <si>
    <t xml:space="preserve">à vous de faire évoluer ce document et Passez le flambeau. </t>
  </si>
  <si>
    <t>Transmettez vos savoir-faire : les apprenants comprendront plus vite,</t>
  </si>
  <si>
    <t>réussiront mieux et pouront progresser plus facilement.</t>
  </si>
  <si>
    <r>
      <t xml:space="preserve">📝 </t>
    </r>
    <r>
      <rPr>
        <b/>
        <sz val="12"/>
        <color rgb="FFC00000"/>
        <rFont val="Calibri"/>
        <family val="2"/>
        <scheme val="minor"/>
      </rPr>
      <t>Découper un texte manuellement sur plusieurs cellules</t>
    </r>
  </si>
  <si>
    <r>
      <t xml:space="preserve">1️⃣. Gardez le </t>
    </r>
    <r>
      <rPr>
        <b/>
        <sz val="11"/>
        <color rgb="FF0000FF"/>
        <rFont val="Calibri"/>
        <family val="2"/>
        <scheme val="minor"/>
      </rPr>
      <t>texte complet</t>
    </r>
    <r>
      <rPr>
        <sz val="11"/>
        <color rgb="FF0000FF"/>
        <rFont val="Calibri"/>
        <family val="2"/>
        <scheme val="minor"/>
      </rPr>
      <t xml:space="preserve"> dans une cellule (ex. B10).</t>
    </r>
  </si>
  <si>
    <r>
      <t xml:space="preserve">2️⃣. Dans la </t>
    </r>
    <r>
      <rPr>
        <b/>
        <sz val="11"/>
        <color rgb="FF0000FF"/>
        <rFont val="Calibri"/>
        <family val="2"/>
        <scheme val="minor"/>
      </rPr>
      <t>barre de formule</t>
    </r>
    <r>
      <rPr>
        <sz val="11"/>
        <color rgb="FF0000FF"/>
        <rFont val="Calibri"/>
        <family val="2"/>
        <scheme val="minor"/>
      </rPr>
      <t xml:space="preserve">, repérez l’endroit où couper, </t>
    </r>
  </si>
  <si>
    <t>puis revenez jusqu’à un espace entre deux mots.</t>
  </si>
  <si>
    <r>
      <t xml:space="preserve">3️⃣. Sélectionnez tout ce qui est </t>
    </r>
    <r>
      <rPr>
        <b/>
        <sz val="11"/>
        <color rgb="FF0000FF"/>
        <rFont val="Calibri"/>
        <family val="2"/>
        <scheme val="minor"/>
      </rPr>
      <t>après cet espace</t>
    </r>
    <r>
      <rPr>
        <sz val="11"/>
        <color rgb="FF0000FF"/>
        <rFont val="Calibri"/>
        <family val="2"/>
        <scheme val="minor"/>
      </rPr>
      <t xml:space="preserve"> </t>
    </r>
  </si>
  <si>
    <t>→ Ctrl+X (couper) → Entrée : la 1ʳᵉ partie reste en B10.</t>
  </si>
  <si>
    <r>
      <t xml:space="preserve">4️⃣. Descendez en B11 → </t>
    </r>
    <r>
      <rPr>
        <b/>
        <sz val="11"/>
        <color rgb="FF0000FF"/>
        <rFont val="Calibri"/>
        <family val="2"/>
        <scheme val="minor"/>
      </rPr>
      <t>Ctrl+V</t>
    </r>
    <r>
      <rPr>
        <sz val="11"/>
        <color rgb="FF0000FF"/>
        <rFont val="Calibri"/>
        <family val="2"/>
        <scheme val="minor"/>
      </rPr>
      <t xml:space="preserve"> (coller la suite).</t>
    </r>
  </si>
  <si>
    <t>Recommencez en B11, B12…</t>
  </si>
  <si>
    <t xml:space="preserve"> jusqu’à avoir une partie de texte par cellule.</t>
  </si>
  <si>
    <t>vous avez 10 lignes pour saisir ou coller du texte</t>
  </si>
  <si>
    <t>►</t>
  </si>
  <si>
    <t>◄</t>
  </si>
  <si>
    <t>bœuf bourguignon de grand-mère</t>
  </si>
  <si>
    <t>Préparation</t>
  </si>
  <si>
    <t>Portez à ébullition, puis baissez le feu et</t>
  </si>
  <si>
    <t>1. Coupez la viande en cubes d’environ 4 cm et mettez-la dans un grand saladier. Ajoutez-y les oignons coupés en rondelles, les carottes coupées en rondelles, les lardons, l’ail émincé et le bouquet garni. Versez le vin rouge sur le tout et laissez mariner au frais pendant 24 heures.</t>
  </si>
  <si>
    <t>2. Le lendemain, sortez la viande et les légumes de la marinade et égouttez-les. Réservez la marinade.</t>
  </si>
  <si>
    <t>3. Dans une cocotte en fonte, faites chauffer l’huile d’olive à feu moyen. Ajoutez la viande et faites-la dorer de tous les côtés. Retirez-la de la cocotte et réservez-la.</t>
  </si>
  <si>
    <t>4. Dans la même cocotte, faites revenir les légumes et les lardons pendant environ 5 minutes. Saupoudrez de farine et mélangez bien.</t>
  </si>
  <si>
    <t>5. Remettez la viande dans la cocotte et versez la marinade filtrée par-dessus. Ajoutez de l’eau si nécessaire pour recouvrir la viande. Salez et poivrez.</t>
  </si>
  <si>
    <t>6. Portez à ébullition, puis baissez le feu et laissez mijoter à feu doux pendant environ 3 heures, en remuant de temps en temps. La viande doit être tendre et la sauce onctueuse.</t>
  </si>
  <si>
    <t>7. Pendant ce temps, faites revenir les champignons dans une poêle avec un peu d’huile d’olive pendant environ 5 minutes.</t>
  </si>
  <si>
    <t>8. Ajoutez les champignons dans la cocotte environ 30 minutes avant la fin de la cuisson.</t>
  </si>
  <si>
    <t>9. Servez le bœuf bourguignon bien chaud accompagné de pommes de terre, de pâtes ou de riz.</t>
  </si>
  <si>
    <t xml:space="preserve">Séparez le blanc du jaune d’œuf. Versez la farine dans un saladier et mélangez avec le sucre et la levure. </t>
  </si>
  <si>
    <t>Faites un puits au centre, ajoutez le jaune d’œuf et délayez petit à petit avec le lait.</t>
  </si>
  <si>
    <t>Fouettez le blanc en neige puis incorporez-le à la préparation. Laissez reposer la pâte 2h.</t>
  </si>
  <si>
    <t xml:space="preserve">Faites chauffer le bain de friture. </t>
  </si>
  <si>
    <t xml:space="preserve">Nettoyez les fleurs d’accacia sans les faire tremper puis plongez-les dans la pâte à beignet puis la friture. </t>
  </si>
  <si>
    <t>Laissez cuire 2 min en les retournant.</t>
  </si>
  <si>
    <t>Egouttez sur un papier absorbant, saupoudrez de sucre et dégustez.</t>
  </si>
  <si>
    <t>Si vous cochez « sans ponctuation », celles-ci ne s’afficheront plus.</t>
  </si>
  <si>
    <t>Flèches à copier/coller dans vos documents</t>
  </si>
  <si>
    <t>Saisissez l’élément à supprimer du texte.</t>
  </si>
  <si>
    <t>Saisissez l’élément de remplacement</t>
  </si>
  <si>
    <t>SUPPRESPACE(SUBSTITUE(SUBSTITUE(SUBSTITUE(SUBSTITUE(SUBSTITUE(SUBSTITUE(SUBSTITUE(SUBSTITUE(SUBSTITUE(EPURAGE(SI(OU(GAUCHE(C14;1)="-";GAUCHE(C14;1)="=");STXT(C14;2;99999);C14));"—";"-");"–";"-");CAR(160);" ");CAR(9);" ");CAR(13);" ");CAR(10);" ");" ";" ");" ";" ");" ";" "))</t>
  </si>
  <si>
    <t>Collage spécial &gt; 1.2.3 Valeurs pour ne coller que le texte, sans formules.</t>
  </si>
  <si>
    <t>Colonne B</t>
  </si>
  <si>
    <t>puis dans votre document faites</t>
  </si>
  <si>
    <t>Colonne A</t>
  </si>
  <si>
    <t>Ensuite, dans la colonne B copiez le texte nettoyé</t>
  </si>
  <si>
    <t xml:space="preserve"> collez-le texte brut dans la colonne A</t>
  </si>
  <si>
    <t>Ensuite, dans la colonne C copiez le texte nettoyé</t>
  </si>
  <si>
    <t>texte brut</t>
  </si>
  <si>
    <t>que fait la formule supprimer les lignes vides</t>
  </si>
  <si>
    <t>◄ 3️⃣ saisissez un nombre de caractères par lignes</t>
  </si>
  <si>
    <t>B - texte nettoyé  ⚠️ NE RIEN COLLER DANS CETTE COLONNE</t>
  </si>
  <si>
    <t>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t>
  </si>
  <si>
    <t>FILTRE(F14:F643;SUPPRESPACE(SUBSTITUE(F14:F643;CAR(160);""))&lt;&gt;"")</t>
  </si>
  <si>
    <t>Détail, morceau par morceau :</t>
  </si>
  <si>
    <r>
      <t>enlève l’</t>
    </r>
    <r>
      <rPr>
        <b/>
        <sz val="11"/>
        <color theme="1"/>
        <rFont val="Calibri"/>
        <family val="2"/>
        <scheme val="minor"/>
      </rPr>
      <t>espace insécable</t>
    </r>
    <r>
      <rPr>
        <sz val="11"/>
        <color theme="1"/>
        <rFont val="Calibri"/>
        <family val="2"/>
        <scheme val="minor"/>
      </rPr>
      <t xml:space="preserve"> (CAR(160)) dans chaque cellule de la plage.</t>
    </r>
  </si>
  <si>
    <t>SUPPRESPACE(...)</t>
  </si>
  <si>
    <t>supprime les espaces en trop (début/fin) et réduit les espaces multiples.</t>
  </si>
  <si>
    <r>
      <t xml:space="preserve">Donc si une cellule contenait juste des espaces/insécables, elle devient </t>
    </r>
    <r>
      <rPr>
        <sz val="10"/>
        <color theme="1"/>
        <rFont val="Arial Unicode MS"/>
      </rPr>
      <t>""</t>
    </r>
    <r>
      <rPr>
        <sz val="11"/>
        <color theme="1"/>
        <rFont val="Calibri"/>
        <family val="2"/>
        <scheme val="minor"/>
      </rPr>
      <t xml:space="preserve"> après nettoyage.</t>
    </r>
  </si>
  <si>
    <t>...&lt;&gt;""</t>
  </si>
  <si>
    <r>
      <t xml:space="preserve">crée un test VRAI/FAUX : </t>
    </r>
    <r>
      <rPr>
        <b/>
        <sz val="11"/>
        <color theme="1"/>
        <rFont val="Calibri"/>
        <family val="2"/>
        <scheme val="minor"/>
      </rPr>
      <t>VRAI</t>
    </r>
    <r>
      <rPr>
        <sz val="11"/>
        <color theme="1"/>
        <rFont val="Calibri"/>
        <family val="2"/>
        <scheme val="minor"/>
      </rPr>
      <t xml:space="preserve"> si, après nettoyage, il reste du texte ; </t>
    </r>
    <r>
      <rPr>
        <b/>
        <sz val="11"/>
        <color theme="1"/>
        <rFont val="Calibri"/>
        <family val="2"/>
        <scheme val="minor"/>
      </rPr>
      <t>FAUX</t>
    </r>
    <r>
      <rPr>
        <sz val="11"/>
        <color theme="1"/>
        <rFont val="Calibri"/>
        <family val="2"/>
        <scheme val="minor"/>
      </rPr>
      <t xml:space="preserve"> sinon.</t>
    </r>
  </si>
  <si>
    <r>
      <t xml:space="preserve">Elle  renvoie </t>
    </r>
    <r>
      <rPr>
        <b/>
        <sz val="11"/>
        <color theme="1"/>
        <rFont val="Calibri"/>
        <family val="2"/>
        <scheme val="minor"/>
      </rPr>
      <t>uniquement les cellules “réellement remplies”</t>
    </r>
    <r>
      <rPr>
        <sz val="11"/>
        <color theme="1"/>
        <rFont val="Calibri"/>
        <family val="2"/>
        <scheme val="minor"/>
      </rPr>
      <t xml:space="preserve"> de </t>
    </r>
    <r>
      <rPr>
        <sz val="10"/>
        <color theme="1"/>
        <rFont val="Arial Unicode MS"/>
      </rPr>
      <t>F72:F81</t>
    </r>
    <r>
      <rPr>
        <sz val="11"/>
        <color theme="1"/>
        <rFont val="Calibri"/>
        <family val="2"/>
        <scheme val="minor"/>
      </rPr>
      <t xml:space="preserve">, </t>
    </r>
  </si>
  <si>
    <t>en ignorant celles qui ne contiennent que des espaces (y compris des espaces insécables).</t>
  </si>
  <si>
    <t>SUBSTITUE(F14:F643;CAR(160);"")</t>
  </si>
  <si>
    <t>FILTRE(F14:F643; test)</t>
  </si>
  <si>
    <r>
      <t xml:space="preserve">garde </t>
    </r>
    <r>
      <rPr>
        <b/>
        <sz val="11"/>
        <color theme="1"/>
        <rFont val="Calibri"/>
        <family val="2"/>
        <scheme val="minor"/>
      </rPr>
      <t>les valeurs originales</t>
    </r>
    <r>
      <rPr>
        <sz val="11"/>
        <color theme="1"/>
        <rFont val="Calibri"/>
        <family val="2"/>
        <scheme val="minor"/>
      </rPr>
      <t xml:space="preserve"> de </t>
    </r>
    <r>
      <rPr>
        <sz val="10"/>
        <color theme="1"/>
        <rFont val="Arial Unicode MS"/>
      </rPr>
      <t>F14:F643</t>
    </r>
    <r>
      <rPr>
        <sz val="11"/>
        <color theme="1"/>
        <rFont val="Calibri"/>
        <family val="2"/>
        <scheme val="minor"/>
      </rPr>
      <t xml:space="preserve"> là où le test est VRAI (et les renvoie en “déversement”), en conservant l’ordre.</t>
    </r>
  </si>
  <si>
    <t xml:space="preserve">Ce que fait la formule </t>
  </si>
  <si>
    <t>Découpage logique, dans l’ordre :</t>
  </si>
  <si>
    <t>1. Empêche Excel d’interpréter le texte comme une formule</t>
  </si>
  <si>
    <t>SI(OU(GAUCHE(C14;1)="-";GAUCHE(C14;1)="=");STXT(C14;2;99999);C14)</t>
  </si>
  <si>
    <r>
      <t xml:space="preserve">Si le 1er caractère est </t>
    </r>
    <r>
      <rPr>
        <sz val="10"/>
        <color theme="1"/>
        <rFont val="Arial Unicode MS"/>
      </rPr>
      <t>-</t>
    </r>
    <r>
      <rPr>
        <sz val="11"/>
        <color theme="1"/>
        <rFont val="Calibri"/>
        <family val="2"/>
        <scheme val="minor"/>
      </rPr>
      <t xml:space="preserve"> ou </t>
    </r>
    <r>
      <rPr>
        <sz val="10"/>
        <color theme="1"/>
        <rFont val="Arial Unicode MS"/>
      </rPr>
      <t>=</t>
    </r>
    <r>
      <rPr>
        <sz val="11"/>
        <color theme="1"/>
        <rFont val="Calibri"/>
        <family val="2"/>
        <scheme val="minor"/>
      </rPr>
      <t>, il est supprimé (on prend le texte à partir du 2ᵉ caractère).</t>
    </r>
  </si>
  <si>
    <t>Sinon, on garde C14 tel quel.</t>
  </si>
  <si>
    <t>2. EPURAGE(...)</t>
  </si>
  <si>
    <t>Supprime beaucoup de caractères de contrôle “invisibles” (souvent issus de copier/coller).</t>
  </si>
  <si>
    <t>3. Normalise les tirets</t>
  </si>
  <si>
    <t>SUBSTITUE(...;"—";"-")</t>
  </si>
  <si>
    <t>SUBSTITUE(...;"–";"-")</t>
  </si>
  <si>
    <r>
      <t xml:space="preserve">Remplace les tirets longs (—) et moyens (–) par le tiret simple </t>
    </r>
    <r>
      <rPr>
        <sz val="10"/>
        <color theme="1"/>
        <rFont val="Arial Unicode MS"/>
      </rPr>
      <t>-</t>
    </r>
    <r>
      <rPr>
        <sz val="11"/>
        <color theme="1"/>
        <rFont val="Calibri"/>
        <family val="2"/>
        <scheme val="minor"/>
      </rPr>
      <t>.</t>
    </r>
  </si>
  <si>
    <t>Ça évite que “Mojito – classique” soit différent de “Mojito - classique”.</t>
  </si>
  <si>
    <t>4. Convertit les séparateurs invisibles en espace normal</t>
  </si>
  <si>
    <t>SUBSTITUE(...;CAR(160);" ")</t>
  </si>
  <si>
    <t>SUBSTITUE(...;CAR(9);" ")</t>
  </si>
  <si>
    <t>SUBSTITUE(...;CAR(13);" ")</t>
  </si>
  <si>
    <t>SUBSTITUE(...;CAR(10);" ")</t>
  </si>
  <si>
    <t>SUBSTITUE(...;" ";" ")</t>
  </si>
  <si>
    <t>SUBSTITUE(...;" ";" ")</t>
  </si>
  <si>
    <t>SUBSTITUE(...;" ";" ")</t>
  </si>
  <si>
    <r>
      <t>CAR(160)</t>
    </r>
    <r>
      <rPr>
        <sz val="11"/>
        <color theme="1"/>
        <rFont val="Calibri"/>
        <family val="2"/>
        <scheme val="minor"/>
      </rPr>
      <t xml:space="preserve"> : espace insécable classique (web/PDF)</t>
    </r>
  </si>
  <si>
    <r>
      <t>CAR(9)</t>
    </r>
    <r>
      <rPr>
        <sz val="11"/>
        <color theme="1"/>
        <rFont val="Calibri"/>
        <family val="2"/>
        <scheme val="minor"/>
      </rPr>
      <t xml:space="preserve"> : tabulation</t>
    </r>
  </si>
  <si>
    <r>
      <t>CAR(13)</t>
    </r>
    <r>
      <rPr>
        <sz val="11"/>
        <color theme="1"/>
        <rFont val="Calibri"/>
        <family val="2"/>
        <scheme val="minor"/>
      </rPr>
      <t xml:space="preserve"> / </t>
    </r>
    <r>
      <rPr>
        <sz val="10"/>
        <color theme="1"/>
        <rFont val="Arial Unicode MS"/>
      </rPr>
      <t>CAR(10)</t>
    </r>
    <r>
      <rPr>
        <sz val="11"/>
        <color theme="1"/>
        <rFont val="Calibri"/>
        <family val="2"/>
        <scheme val="minor"/>
      </rPr>
      <t xml:space="preserve"> : retours chariot / sauts de ligne</t>
    </r>
  </si>
  <si>
    <r>
      <t>" "</t>
    </r>
    <r>
      <rPr>
        <sz val="11"/>
        <color theme="1"/>
        <rFont val="Calibri"/>
        <family val="2"/>
        <scheme val="minor"/>
      </rPr>
      <t xml:space="preserve"> : espace fine (souvent copiée depuis PDF)</t>
    </r>
  </si>
  <si>
    <r>
      <t>" "</t>
    </r>
    <r>
      <rPr>
        <sz val="11"/>
        <color theme="1"/>
        <rFont val="Calibri"/>
        <family val="2"/>
        <scheme val="minor"/>
      </rPr>
      <t xml:space="preserve"> : espace “figure space” (PDF/typographie)</t>
    </r>
  </si>
  <si>
    <r>
      <t>" "</t>
    </r>
    <r>
      <rPr>
        <sz val="11"/>
        <color theme="1"/>
        <rFont val="Calibri"/>
        <family val="2"/>
        <scheme val="minor"/>
      </rPr>
      <t xml:space="preserve"> : espace fine insécable U+202F (très fréquent dans les PDF)</t>
    </r>
  </si>
  <si>
    <r>
      <t xml:space="preserve">Tout ça est “aplati” en </t>
    </r>
    <r>
      <rPr>
        <b/>
        <sz val="11"/>
        <color theme="1"/>
        <rFont val="Calibri"/>
        <family val="2"/>
        <scheme val="minor"/>
      </rPr>
      <t>un espace standard</t>
    </r>
    <r>
      <rPr>
        <sz val="11"/>
        <color theme="1"/>
        <rFont val="Calibri"/>
        <family val="2"/>
        <scheme val="minor"/>
      </rPr>
      <t>.</t>
    </r>
  </si>
  <si>
    <t>5. SUPPRESPACE(...)</t>
  </si>
  <si>
    <t>Nettoie la mise en forme des espaces :</t>
  </si>
  <si>
    <t>enlève les espaces en début/fin,</t>
  </si>
  <si>
    <t>remplace les suites d’espaces par un seul espace.</t>
  </si>
  <si>
    <t>Résultat final</t>
  </si>
  <si>
    <t>Tu obtiens un texte :</t>
  </si>
  <si>
    <t>sans caractères de contrôle,</t>
  </si>
  <si>
    <t>sans retours ligne/tabulations/espaces exotiques,</t>
  </si>
  <si>
    <t>avec des tirets homogènes,</t>
  </si>
  <si>
    <t>sans espaces multiples,</t>
  </si>
  <si>
    <r>
      <t xml:space="preserve">et sans </t>
    </r>
    <r>
      <rPr>
        <sz val="10"/>
        <color theme="1"/>
        <rFont val="Arial Unicode MS"/>
      </rPr>
      <t>-</t>
    </r>
    <r>
      <rPr>
        <sz val="11"/>
        <color theme="1"/>
        <rFont val="Calibri"/>
        <family val="2"/>
        <scheme val="minor"/>
      </rPr>
      <t>/</t>
    </r>
    <r>
      <rPr>
        <sz val="10"/>
        <color theme="1"/>
        <rFont val="Arial Unicode MS"/>
      </rPr>
      <t>=</t>
    </r>
    <r>
      <rPr>
        <sz val="11"/>
        <color theme="1"/>
        <rFont val="Calibri"/>
        <family val="2"/>
        <scheme val="minor"/>
      </rPr>
      <t xml:space="preserve"> en tête.</t>
    </r>
  </si>
  <si>
    <r>
      <t xml:space="preserve">C’est typiquement une </t>
    </r>
    <r>
      <rPr>
        <b/>
        <sz val="11"/>
        <color theme="1"/>
        <rFont val="Calibri"/>
        <family val="2"/>
        <scheme val="minor"/>
      </rPr>
      <t>clé de comparaison</t>
    </r>
    <r>
      <rPr>
        <sz val="11"/>
        <color theme="1"/>
        <rFont val="Calibri"/>
        <family val="2"/>
        <scheme val="minor"/>
      </rPr>
      <t xml:space="preserve"> beaucoup plus fiable que le texte brut.</t>
    </r>
  </si>
  <si>
    <r>
      <t xml:space="preserve">Elle transforme le contenu de </t>
    </r>
    <r>
      <rPr>
        <b/>
        <sz val="11"/>
        <color theme="1"/>
        <rFont val="Calibri"/>
        <family val="2"/>
        <scheme val="minor"/>
      </rPr>
      <t>C14</t>
    </r>
    <r>
      <rPr>
        <sz val="11"/>
        <color theme="1"/>
        <rFont val="Calibri"/>
        <family val="2"/>
        <scheme val="minor"/>
      </rPr>
      <t xml:space="preserve"> en une version “propre” et plus comparable </t>
    </r>
  </si>
  <si>
    <t xml:space="preserve">(utile pour RECHERCHEX / TROUVE), en supprimant une partie des pollutions typographiques </t>
  </si>
  <si>
    <t>et des caractères invisibles.</t>
  </si>
  <si>
    <t>◄ 2️⃣  saisissez un nombre de caractères par lignes</t>
  </si>
  <si>
    <t>◄ 3️⃣ Si vous ne voulez pas de ponctuation saisissez un X dans cette cellule</t>
  </si>
  <si>
    <t xml:space="preserve">TABLEAU " MAGIQUE " de 1 ligne SANS largeur de colonne </t>
  </si>
  <si>
    <t>LA</t>
  </si>
  <si>
    <t>TABLEAU " MAGIQUE " de 61  lignes 🎯 Objectif nettoyer et aligner votre texte</t>
  </si>
  <si>
    <t>Copiez/collez dans votre document</t>
  </si>
  <si>
    <t>▼ Ce tableau vous permet de remplacer un mot par un autre dans le texte, ou de le supprimer complètement.</t>
  </si>
  <si>
    <t>TABLEAU " MAGIQUE " de 1 ligne remplacez un mot par un autre dans le texte, ou supprimez le complètement.</t>
  </si>
  <si>
    <t>Texte nettoyé  ⚠️ NE RIEN COLLER DANS CETTE COLONNE</t>
  </si>
  <si>
    <t>de découper</t>
  </si>
  <si>
    <t>de découper tralala</t>
  </si>
  <si>
    <t>ponctuation</t>
  </si>
  <si>
    <t>ponctuation SUPER</t>
  </si>
  <si>
    <t>DÉCOUPER UN TEXTE EN PLUSIEURS LIGNES</t>
  </si>
  <si>
    <t xml:space="preserve">① collez le texte à découper - ② sur combien de lignes </t>
  </si>
  <si>
    <t>.</t>
  </si>
  <si>
    <t>①▼ Texte original</t>
  </si>
  <si>
    <t>" = Épluchez l’ail et les oignons. Coupez-les en petits morceaux. Égouttez les champignons. Dans votre Cookeo, faites roussir la viande et les lardons avec le morceau de beurre sur le mode « dorer » / 3 min (préchauffage inclus), en remuant avec une cuillère en bois."</t>
  </si>
  <si>
    <t>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t>
  </si>
  <si>
    <t>FAITES UN ESSAIS</t>
  </si>
  <si>
    <t>&lt; Flèches à copier/coller dans la colonne 1️⃣ pour aérer le texte</t>
  </si>
  <si>
    <t xml:space="preserve">►collez votre texte colonne 1️⃣ </t>
  </si>
  <si>
    <t xml:space="preserve">🎯  TABLEAU " MAGIQUE " de 5 lignes </t>
  </si>
  <si>
    <t>Tendez la main, partagez vos savoir-faire : vos essais, vos erreurs et votre ténacité sont des tremplins pour celles et ceux qui veulent progresser.</t>
  </si>
  <si>
    <t>Avec vos exemples, chacun pourra avancer à son rythme, avec confiance et gagner en autonomie.</t>
  </si>
  <si>
    <t>TABLEAU " MAGIQUE " de 5 lignes</t>
  </si>
  <si>
    <t>Si vous modifiez la largeur des colonnes cliquez sur F9 pour la mise à jour</t>
  </si>
  <si>
    <t xml:space="preserve">Partager ses savoir-faire, c’est une façon de rendre hommage à celles et ceux qui nous ont transmis les leurs, </t>
  </si>
  <si>
    <t xml:space="preserve">4️⃣  Si vous ne voulez pas de ponctuation saisissez un X dans cette cellule ► </t>
  </si>
  <si>
    <t>parfois dans le silence ou l’exigence, et grâce à qui nous avançons aujourd’hui.</t>
  </si>
  <si>
    <t xml:space="preserve">3️⃣    saisissez un nombre de caractères par lignes </t>
  </si>
  <si>
    <t xml:space="preserve">2️⃣  Saisissez  la largeur du document dans lequel vous collerez ensuite le texte. ► </t>
  </si>
  <si>
    <t>Reach out, share your know-how: your attempts, mistakes, and determination are stepping stones for those who want to grow.</t>
  </si>
  <si>
    <t xml:space="preserve"> 🎯 Objectif : Saisir ou coller un texte et le découper automatiquement au nombre de caractères saisis sans couper les mots . Avec ou sans ponctuation pour qu’il tienne dans le cadre prévu.</t>
  </si>
  <si>
    <t>Through your examples, everyone can move forward at their own pace, with confidence, and gain autonomy.</t>
  </si>
  <si>
    <t>Sharing your know-how is a way to pay tribute to those who passed theirs on to us —</t>
  </si>
  <si>
    <t>sometimes in silence, sometimes with high expectations — and thanks to whom we move forward today.</t>
  </si>
  <si>
    <t>Tiende la mano, comparte tus saberes: tus intentos, tus errores y tu perseverancia son impulsores para quienes desean avanzar.</t>
  </si>
  <si>
    <t>Con tu ejemplo, cada persona podrá progresar a su ritmo, con confianza y ganar en autonomía.</t>
  </si>
  <si>
    <t>Compartir tus saberes es una forma de rendir homenaje a quienes nos transmitieron los suyos,</t>
  </si>
  <si>
    <t>a veces en silencio, a veces con exigencia, y gracias a quienes seguimos avanzando hoy.</t>
  </si>
  <si>
    <t>Mode d'emploi Express</t>
  </si>
  <si>
    <t>Auteur : Joel Leboucher • Rochefort sur Mer |  Date : 22 Janvier 2026  |  heure : 10h07</t>
  </si>
  <si>
    <t xml:space="preserve">Saisissez  la largeur totale des colonnes </t>
  </si>
  <si>
    <t>« Phases de progression » de votre postit.</t>
  </si>
  <si>
    <t>Adresse PC</t>
  </si>
  <si>
    <t>selon les largeurs indiquées en bleu.</t>
  </si>
  <si>
    <t xml:space="preserve"> &lt; largeurs de colonnes conseillées</t>
  </si>
  <si>
    <t xml:space="preserve"> &lt; largeurs de colonnes réelles</t>
  </si>
  <si>
    <t>lorsque vous copiez ce tableau  ajustez les colonnes selon les largeurs indiquées en bleu.</t>
  </si>
  <si>
    <t>Votre texte brut &gt;</t>
  </si>
  <si>
    <t>Pour coller ces postits dans vos documents</t>
  </si>
  <si>
    <t>Cliquez sur A rouge</t>
  </si>
  <si>
    <t>Déportez vous vers LA vert</t>
  </si>
  <si>
    <t>Copiez puis coller dans vos documents</t>
  </si>
  <si>
    <t>ensuite ajustez les colonnes</t>
  </si>
  <si>
    <t>Si vous récupérez du texte sur internet, collez-le d’abord dans la colonne A pour le “nettoyer” : cela supprime les espaces insécables, tabulations invisibles et autres “pollutions”.</t>
  </si>
  <si>
    <t>🎯  TABLEAU " MAGIQUE " fait pour 1 seule ligne</t>
  </si>
  <si>
    <t xml:space="preserve">▼   collage spécial Valeurs 1.2.3 </t>
  </si>
  <si>
    <t>1️⃣  COLLEZ LE TEXTE BRUT A DÉCOUPER  DANS CETTE CELLULE ►</t>
  </si>
  <si>
    <t>1️⃣  COLLEZ LE TEXTE BRUT A DÉCOUPER  DANS CETTE CELLULE ▼ collage spécial 1.2.3 valeurs</t>
  </si>
  <si>
    <t xml:space="preserve"> 2️⃣  saisissez un nombre de caractères par lignes</t>
  </si>
  <si>
    <t>2️⃣ saisissez un nombre de caractères par lignes</t>
  </si>
  <si>
    <t>◄ ② Nb de lignes (il arrive qu’un mot passe à la ligne suivante pour éviter d’être coupé Maxi 14)</t>
  </si>
  <si>
    <t>CHOISISSEZ UN MODÈLE ET COLLEZ LE DANS VOS DOCUMENTS</t>
  </si>
  <si>
    <t>Ajustez la largeur (conseillée) des colonnes ligne verte</t>
  </si>
  <si>
    <t>texte brut ▼</t>
  </si>
  <si>
    <t>texte nettoyé ▼</t>
  </si>
  <si>
    <t>Nettoyez votre texte (ligne verte largeurs conseillées)</t>
  </si>
  <si>
    <t>pour éviter la "pollution " et de coller les formules</t>
  </si>
  <si>
    <t xml:space="preserve">Lorsque vous collez un texte ; collage spécial Valeurs 1.2.3. </t>
  </si>
  <si>
    <t>Colonne B - que fait la formule supprimer les lignes vides</t>
  </si>
  <si>
    <t>D=SIERREUR(SI(C24="";"";SUBSTITUE(SUBSTITUE(SUBSTITUE(SUBSTITUE(SUBSTITUE(SUBSTITUE(SUBSTITUE(SUBSTITUE(SUBSTITUE(SUBSTITUE(C24;"œ";"oe");"Œ";"oe");CAR(160);" ");CAR(9);" ");CAR(10);" ");CAR(13);" ");"’";"'");".";" ");",";" ");":";" "));"")</t>
  </si>
  <si>
    <t>E=SI(D24="";"";SUBSTITUE(SUBSTITUE(SUBSTITUE(SUBSTITUE(SUBSTITUE(SUBSTITUE(SUBSTITUE(SUBSTITUE(SUBSTITUE(D24;",";" ");"!";" ");"?";" ");"«";" ");"»";" ");"(";" ");")";" ");"-";" ");"=";" "))</t>
  </si>
  <si>
    <t>Cette formule renvoie la liste des cellules non vides de F24:F84, en ignorant les faux vides (cellules qui contiennent seulement des espaces).</t>
  </si>
  <si>
    <t xml:space="preserve">Cette formule nettoie et normalise le texte de C24 pour le rendre plus facile à analyser </t>
  </si>
  <si>
    <t>(recherche de mots-clés, comparaisons, scoring, etc.).</t>
  </si>
  <si>
    <r>
      <t xml:space="preserve">👉 Le but est de </t>
    </r>
    <r>
      <rPr>
        <b/>
        <sz val="11"/>
        <color theme="1"/>
        <rFont val="Calibri"/>
        <family val="2"/>
        <scheme val="minor"/>
      </rPr>
      <t>neutraliser la ponctuation</t>
    </r>
    <r>
      <rPr>
        <sz val="11"/>
        <color theme="1"/>
        <rFont val="Calibri"/>
        <family val="2"/>
        <scheme val="minor"/>
      </rPr>
      <t xml:space="preserve"> pour garder un texte plus “propre” </t>
    </r>
  </si>
  <si>
    <t>à analyser (recherche de mots-clés, scoring, comparaison, etc.).</t>
  </si>
  <si>
    <r>
      <t xml:space="preserve">Cette formule </t>
    </r>
    <r>
      <rPr>
        <b/>
        <sz val="11"/>
        <color theme="1"/>
        <rFont val="Calibri"/>
        <family val="2"/>
        <scheme val="minor"/>
      </rPr>
      <t xml:space="preserve">nettoie et normalise fortement le texte de </t>
    </r>
    <r>
      <rPr>
        <b/>
        <sz val="10"/>
        <color theme="1"/>
        <rFont val="Arial Unicode MS"/>
      </rPr>
      <t>F106</t>
    </r>
    <r>
      <rPr>
        <sz val="11"/>
        <color theme="1"/>
        <rFont val="Calibri"/>
        <family val="2"/>
        <scheme val="minor"/>
      </rPr>
      <t xml:space="preserve">, </t>
    </r>
  </si>
  <si>
    <t xml:space="preserve">surtout pour les notations techniques (températures, symboles, opérateurs), </t>
  </si>
  <si>
    <t>afin de le rendre plus exploitable par un moteur de détection/recherche.</t>
  </si>
  <si>
    <t>Que fait cette formule</t>
  </si>
  <si>
    <t>F=SI(F106="";"";SUBSTITUE(SUBSTITUE(SUBSTITUE(SUBSTITUE(SUBSTITUE(SUBSTITUE(SUBSTITUE(SUBSTITUE(SUBSTITUE(SUBSTITUE(SUBSTITUE(SUBSTITUE(SUBSTITUE(SUBSTITUE(SUBSTITUE(SUBSTITUE(SUBSTITUE(SUBSTITUE(SUBSTITUE(SUBSTITUE(SUBSTITUE(F106;"/";" ");"+";" ");"→";" ");"≤";" ");"≥";" ");" t°c";" tdegc");"t°c";"tdegc");" t°";" tdeg");"t°";"tdeg");"°C";"degc");"°c";"degc");"° C";"degc");"° c";"degc");" °C";"degc");" °c";"degc");" ° C";"degc");" ° c";"degc");"°F";"degf");"°f";"degf");"°";"");CAR(176);""))</t>
  </si>
  <si>
    <t>G =FILTRE(F24:F84;SUPPRESPACE(SUBSTITUE(F24:F84;CAR(160);""))&lt;&gt;"")</t>
  </si>
  <si>
    <r>
      <t xml:space="preserve">Si vous récupérez du texte sur internet, collez-le d’abord dans la </t>
    </r>
    <r>
      <rPr>
        <b/>
        <sz val="12"/>
        <color rgb="FF0033CC"/>
        <rFont val="Calibri"/>
        <family val="2"/>
        <scheme val="minor"/>
      </rPr>
      <t>colonne A</t>
    </r>
    <r>
      <rPr>
        <sz val="12"/>
        <color rgb="FF0033CC"/>
        <rFont val="Calibri"/>
        <family val="2"/>
        <scheme val="minor"/>
      </rPr>
      <t xml:space="preserve"> . Il sera  “nettoyé”  dans la colonne B : cela supprime les espaces insécables, tabulations invisibles et autres “pollutions”. Idem pour les textes Word ou PDF</t>
    </r>
  </si>
  <si>
    <t>►Bon Appétit</t>
  </si>
  <si>
    <r>
      <t xml:space="preserve">Si vous récupérez du texte sur internet, collez-le d’abord dans la </t>
    </r>
    <r>
      <rPr>
        <b/>
        <sz val="11"/>
        <color rgb="FF0000FF"/>
        <rFont val="Calibri"/>
        <family val="2"/>
        <scheme val="minor"/>
      </rPr>
      <t>colonne A</t>
    </r>
    <r>
      <rPr>
        <sz val="11"/>
        <color rgb="FF0000FF"/>
        <rFont val="Calibri"/>
        <family val="2"/>
        <scheme val="minor"/>
      </rPr>
      <t xml:space="preserve"> pour le “nettoyer” : cela supprime les espaces insécables, tabulations invisibles et autres “pollutions”.</t>
    </r>
  </si>
  <si>
    <r>
      <t>Collage spécial &gt; 1.2.3 Valeurs</t>
    </r>
    <r>
      <rPr>
        <sz val="11"/>
        <color rgb="FF0000FF"/>
        <rFont val="Calibri"/>
        <family val="2"/>
        <scheme val="minor"/>
      </rPr>
      <t xml:space="preserve"> pour ne coller que le texte, sans formules.</t>
    </r>
  </si>
  <si>
    <t>◄4️⃣ Si vous ne voulez pas de ponctuation saisissez un X dans cette cellule  ▼</t>
  </si>
  <si>
    <t>Repère</t>
  </si>
  <si>
    <t>Usage</t>
  </si>
  <si>
    <t>Saisie du texte</t>
  </si>
  <si>
    <t>Récupérer ici la sortie découpée</t>
  </si>
  <si>
    <t>Nombre max de caractères par ligne de sortie</t>
  </si>
  <si>
    <t>Mettre X pour alléger une partie de la ponctuation</t>
  </si>
  <si>
    <t>Indicateur</t>
  </si>
  <si>
    <t>Valeur</t>
  </si>
  <si>
    <t>ZONE DE SAISIE — 45 LIGNES</t>
  </si>
  <si>
    <t>SORTIE DÉCOUPÉE — À RÉCUPÉRER</t>
  </si>
  <si>
    <t>Lignes saisies</t>
  </si>
  <si>
    <t>Nettoyage</t>
  </si>
  <si>
    <t>Ponctuation</t>
  </si>
  <si>
    <t>Sélection</t>
  </si>
  <si>
    <t>Texte cumulé</t>
  </si>
  <si>
    <t>Reste</t>
  </si>
  <si>
    <t>Ligne</t>
  </si>
  <si>
    <t>Suite</t>
  </si>
  <si>
    <t>Alerte</t>
  </si>
  <si>
    <t>N°</t>
  </si>
  <si>
    <t>Texte à saisir / coller</t>
  </si>
  <si>
    <t>Caractères</t>
  </si>
  <si>
    <t>Ligne générée</t>
  </si>
  <si>
    <t>Mots</t>
  </si>
  <si>
    <t>Caractères source</t>
  </si>
  <si>
    <t>Exemple chantier : préparer la zone, sécuriser le poste et vérifier le matériel avant intervention.</t>
  </si>
  <si>
    <t>Mots source</t>
  </si>
  <si>
    <t>Noter les écarts, les risques, les besoins et les consignes utiles pour la suite du chantier.</t>
  </si>
  <si>
    <t>Lignes de sortie</t>
  </si>
  <si>
    <t>Le modèle regroupe ensuite ces 45 lignes puis les redécoupe automatiquement en lignes plus courtes.</t>
  </si>
  <si>
    <t>Statut</t>
  </si>
  <si>
    <t>Vous pouvez remplacer cet exemple par votre propre texte ligne par ligne dans la colonne B.</t>
  </si>
  <si>
    <t>Mode d'emploi</t>
  </si>
  <si>
    <t>1</t>
  </si>
  <si>
    <t>Coller vos 45 lignes dans la colonne B</t>
  </si>
  <si>
    <t>2</t>
  </si>
  <si>
    <t>Récupérer la sortie découpée dans la colonne F</t>
  </si>
  <si>
    <t xml:space="preserve">TABLEAU " MAGIQUE "  🎯 Objectif </t>
  </si>
  <si>
    <t>◄ 1️⃣  Saisissez ou collez votre texte (collage spécial valeurs 1.2.3.)</t>
  </si>
  <si>
    <t>Mode d’emploi</t>
  </si>
  <si>
    <t>Passe retenue</t>
  </si>
  <si>
    <t>Info suspicion</t>
  </si>
  <si>
    <t>Nb officiels</t>
  </si>
  <si>
    <t>Nb suspicions</t>
  </si>
  <si>
    <t>Diagnostic court</t>
  </si>
  <si>
    <t>GLU_INFO</t>
  </si>
  <si>
    <t>GLU_EXCL</t>
  </si>
  <si>
    <t>GLU_AL</t>
  </si>
  <si>
    <t>GLU_SUSP</t>
  </si>
  <si>
    <t>GLU_OUT</t>
  </si>
  <si>
    <t>GLU_SOUT</t>
  </si>
  <si>
    <t>CRU_AL</t>
  </si>
  <si>
    <t>CRU_OUT</t>
  </si>
  <si>
    <t>OEU_AL</t>
  </si>
  <si>
    <t>OEU_OUT</t>
  </si>
  <si>
    <t>POI_INFO</t>
  </si>
  <si>
    <t>POI_EXCL</t>
  </si>
  <si>
    <t>POI_AL</t>
  </si>
  <si>
    <t>POI_OUT</t>
  </si>
  <si>
    <t>ARA_AL</t>
  </si>
  <si>
    <t>ARA_OUT</t>
  </si>
  <si>
    <t>SOJ_INFO</t>
  </si>
  <si>
    <t>SOJ_AL</t>
  </si>
  <si>
    <t>SOJ_OUT</t>
  </si>
  <si>
    <t>LAI_INFO</t>
  </si>
  <si>
    <t>LAI_EXCL</t>
  </si>
  <si>
    <t>LAI_AL</t>
  </si>
  <si>
    <t>LAI_SUSP</t>
  </si>
  <si>
    <t>LAI_OUT</t>
  </si>
  <si>
    <t>LAI_SOUT</t>
  </si>
  <si>
    <t>FAC_EXCL</t>
  </si>
  <si>
    <t>FAC_AL</t>
  </si>
  <si>
    <t>FAC_OUT</t>
  </si>
  <si>
    <t>CEL_AL</t>
  </si>
  <si>
    <t>CEL_OUT</t>
  </si>
  <si>
    <t>MOU_AL</t>
  </si>
  <si>
    <t>MOU_OUT</t>
  </si>
  <si>
    <t>SES_AL</t>
  </si>
  <si>
    <t>SES_OUT</t>
  </si>
  <si>
    <t>SUL_AL</t>
  </si>
  <si>
    <t>SUL_OUT</t>
  </si>
  <si>
    <t>LUP_AL</t>
  </si>
  <si>
    <t>LUP_OUT</t>
  </si>
  <si>
    <t>MOL_EXCL</t>
  </si>
  <si>
    <t>MOL_AL</t>
  </si>
  <si>
    <t>MOL_OUT</t>
  </si>
  <si>
    <t>Arachides</t>
  </si>
  <si>
    <t>Celeri</t>
  </si>
  <si>
    <t>Crustaces</t>
  </si>
  <si>
    <t>Fruits a coque</t>
  </si>
  <si>
    <t>Gluten</t>
  </si>
  <si>
    <t>Lait</t>
  </si>
  <si>
    <t>Lupin</t>
  </si>
  <si>
    <t>Mollusques</t>
  </si>
  <si>
    <t>Moutarde</t>
  </si>
  <si>
    <t>Oeufs</t>
  </si>
  <si>
    <t>Poissons</t>
  </si>
  <si>
    <t>Sesame</t>
  </si>
  <si>
    <t>Soja</t>
  </si>
  <si>
    <t>Sulfites</t>
  </si>
  <si>
    <t>ALERTE</t>
  </si>
  <si>
    <t>SUSP</t>
  </si>
  <si>
    <t>EXCL</t>
  </si>
  <si>
    <t>INFO</t>
  </si>
  <si>
    <t>arachide</t>
  </si>
  <si>
    <t>arachides</t>
  </si>
  <si>
    <t>beurre d arachide</t>
  </si>
  <si>
    <t>beurre de cacahuete</t>
  </si>
  <si>
    <t>beurre de cacahuetes</t>
  </si>
  <si>
    <t>cacahouete</t>
  </si>
  <si>
    <t>cacahouetes</t>
  </si>
  <si>
    <t>cacahuete</t>
  </si>
  <si>
    <t>cacahuetes</t>
  </si>
  <si>
    <t>huile d arachide</t>
  </si>
  <si>
    <t>huile d arachides</t>
  </si>
  <si>
    <t>huile de cacahuete</t>
  </si>
  <si>
    <t>huile de cacahuetes</t>
  </si>
  <si>
    <t>pate d arachide</t>
  </si>
  <si>
    <t>pate de cacahuete</t>
  </si>
  <si>
    <t>pate de cacahuetes</t>
  </si>
  <si>
    <t>puree d arachide</t>
  </si>
  <si>
    <t>puree d arachides</t>
  </si>
  <si>
    <t>puree de cacahuete</t>
  </si>
  <si>
    <t>puree de cacahuetes</t>
  </si>
  <si>
    <t>branche de celeri</t>
  </si>
  <si>
    <t>branches de celeri</t>
  </si>
  <si>
    <t>celeri</t>
  </si>
  <si>
    <t>celeri rave</t>
  </si>
  <si>
    <t>feuille de celeri</t>
  </si>
  <si>
    <t>feuilles de celeri</t>
  </si>
  <si>
    <t>graine de celeri</t>
  </si>
  <si>
    <t>graines de celeri</t>
  </si>
  <si>
    <t>rave de celeri</t>
  </si>
  <si>
    <t>sel de celeri</t>
  </si>
  <si>
    <t>araignee de mer</t>
  </si>
  <si>
    <t>crabe</t>
  </si>
  <si>
    <t>crevette</t>
  </si>
  <si>
    <t>crevettes</t>
  </si>
  <si>
    <t>crustace</t>
  </si>
  <si>
    <t>crustaces</t>
  </si>
  <si>
    <t>ecrevisse</t>
  </si>
  <si>
    <t>ecrevisses</t>
  </si>
  <si>
    <t>gambas</t>
  </si>
  <si>
    <t>homard</t>
  </si>
  <si>
    <t>krill</t>
  </si>
  <si>
    <t>langouste</t>
  </si>
  <si>
    <t>langoustine</t>
  </si>
  <si>
    <t>amande</t>
  </si>
  <si>
    <t>amandes</t>
  </si>
  <si>
    <t>boisson d amande</t>
  </si>
  <si>
    <t>boisson de cajou</t>
  </si>
  <si>
    <t>boisson de noisette</t>
  </si>
  <si>
    <t>boisson de pistache</t>
  </si>
  <si>
    <t>cajou</t>
  </si>
  <si>
    <t>cajous</t>
  </si>
  <si>
    <t>creme d amande</t>
  </si>
  <si>
    <t>creme d amandes</t>
  </si>
  <si>
    <t>creme de cajou</t>
  </si>
  <si>
    <t>creme de noisette</t>
  </si>
  <si>
    <t>creme de noisettes</t>
  </si>
  <si>
    <t>fruit a coque</t>
  </si>
  <si>
    <t>fruits a coque</t>
  </si>
  <si>
    <t>lait d amande</t>
  </si>
  <si>
    <t>lait de cajou</t>
  </si>
  <si>
    <t>lait de noisette</t>
  </si>
  <si>
    <t>lait de pistache</t>
  </si>
  <si>
    <t>macadamia</t>
  </si>
  <si>
    <t>macadamias</t>
  </si>
  <si>
    <t>noisette</t>
  </si>
  <si>
    <t>noisettes</t>
  </si>
  <si>
    <t>noix</t>
  </si>
  <si>
    <t>noix de cajou</t>
  </si>
  <si>
    <t>noix de macadamia</t>
  </si>
  <si>
    <t>noix de pecan</t>
  </si>
  <si>
    <t>noix du bresil</t>
  </si>
  <si>
    <t>noix du queensland</t>
  </si>
  <si>
    <t>pate de pistache</t>
  </si>
  <si>
    <t>pecan</t>
  </si>
  <si>
    <t>pecans</t>
  </si>
  <si>
    <t>pistache</t>
  </si>
  <si>
    <t>pistaches</t>
  </si>
  <si>
    <t>poudre d amande</t>
  </si>
  <si>
    <t>poudre de cajou</t>
  </si>
  <si>
    <t>poudre de noisette</t>
  </si>
  <si>
    <t>avoine</t>
  </si>
  <si>
    <t>ble</t>
  </si>
  <si>
    <t>ble de khorasan</t>
  </si>
  <si>
    <t>ble dur</t>
  </si>
  <si>
    <t>ble tendre</t>
  </si>
  <si>
    <t>boisson d avoine</t>
  </si>
  <si>
    <t>boulgour</t>
  </si>
  <si>
    <t>chapelure</t>
  </si>
  <si>
    <t>couscous</t>
  </si>
  <si>
    <t>epeautre</t>
  </si>
  <si>
    <t>extrait de malt</t>
  </si>
  <si>
    <t>farine</t>
  </si>
  <si>
    <t>farine de ble</t>
  </si>
  <si>
    <t>farine de malt</t>
  </si>
  <si>
    <t>farines de ble</t>
  </si>
  <si>
    <t>froment</t>
  </si>
  <si>
    <t>germe de ble</t>
  </si>
  <si>
    <t>gluten</t>
  </si>
  <si>
    <t>kamut</t>
  </si>
  <si>
    <t>lait d avoine</t>
  </si>
  <si>
    <t>malt</t>
  </si>
  <si>
    <t>malt d orge</t>
  </si>
  <si>
    <t>orge</t>
  </si>
  <si>
    <t>panure</t>
  </si>
  <si>
    <t>petit epeautre</t>
  </si>
  <si>
    <t>seigle</t>
  </si>
  <si>
    <t>seitan</t>
  </si>
  <si>
    <t>semoule</t>
  </si>
  <si>
    <t>semoule de ble</t>
  </si>
  <si>
    <t>son de ble</t>
  </si>
  <si>
    <t>triticale</t>
  </si>
  <si>
    <t>babeurre</t>
  </si>
  <si>
    <t>beurre</t>
  </si>
  <si>
    <t>beurre demi sel</t>
  </si>
  <si>
    <t>beurre doux</t>
  </si>
  <si>
    <t>beurre laitier</t>
  </si>
  <si>
    <t>caseinate</t>
  </si>
  <si>
    <t>caseinates</t>
  </si>
  <si>
    <t>caseine</t>
  </si>
  <si>
    <t>creme</t>
  </si>
  <si>
    <t>creme entiere</t>
  </si>
  <si>
    <t>creme fraiche</t>
  </si>
  <si>
    <t>creme liquide</t>
  </si>
  <si>
    <t>fromage</t>
  </si>
  <si>
    <t>lactalbumine</t>
  </si>
  <si>
    <t>lactose</t>
  </si>
  <si>
    <t>lactoserum</t>
  </si>
  <si>
    <t>lait</t>
  </si>
  <si>
    <t>lait demi ecreme</t>
  </si>
  <si>
    <t>lait ecreme</t>
  </si>
  <si>
    <t>lait en poudre</t>
  </si>
  <si>
    <t>lait entier</t>
  </si>
  <si>
    <t>lait fermente</t>
  </si>
  <si>
    <t>petit lait</t>
  </si>
  <si>
    <t>poudre de lait</t>
  </si>
  <si>
    <t>proteine de lait</t>
  </si>
  <si>
    <t>proteines de lait</t>
  </si>
  <si>
    <t>yaourt</t>
  </si>
  <si>
    <t>farine de lupin</t>
  </si>
  <si>
    <t>farines de lupin</t>
  </si>
  <si>
    <t>graine de lupin</t>
  </si>
  <si>
    <t>graines de lupin</t>
  </si>
  <si>
    <t>lupin</t>
  </si>
  <si>
    <t>proteine de lupin</t>
  </si>
  <si>
    <t>proteines de lupin</t>
  </si>
  <si>
    <t>semoule de lupin</t>
  </si>
  <si>
    <t>son de lupin</t>
  </si>
  <si>
    <t>bigorneau</t>
  </si>
  <si>
    <t>calamar</t>
  </si>
  <si>
    <t>calamars</t>
  </si>
  <si>
    <t>calmar</t>
  </si>
  <si>
    <t>coque</t>
  </si>
  <si>
    <t>coques</t>
  </si>
  <si>
    <t>coquille saint jacques</t>
  </si>
  <si>
    <t>coquilles saint jacques</t>
  </si>
  <si>
    <t>encornet</t>
  </si>
  <si>
    <t>encornets</t>
  </si>
  <si>
    <t>escargot</t>
  </si>
  <si>
    <t>escargots</t>
  </si>
  <si>
    <t>etoile de mer</t>
  </si>
  <si>
    <t>huitre</t>
  </si>
  <si>
    <t>huitres</t>
  </si>
  <si>
    <t>mollusque</t>
  </si>
  <si>
    <t>mollusques</t>
  </si>
  <si>
    <t>molusques</t>
  </si>
  <si>
    <t>moules</t>
  </si>
  <si>
    <t>noix de saint jacques</t>
  </si>
  <si>
    <t>noix de st jacques</t>
  </si>
  <si>
    <t>octopus</t>
  </si>
  <si>
    <t>palourde</t>
  </si>
  <si>
    <t>palourdes</t>
  </si>
  <si>
    <t>pieuvre</t>
  </si>
  <si>
    <t>poulpe</t>
  </si>
  <si>
    <t>poulpes</t>
  </si>
  <si>
    <t>praire</t>
  </si>
  <si>
    <t>praires</t>
  </si>
  <si>
    <t>saint jacques</t>
  </si>
  <si>
    <t>seiche</t>
  </si>
  <si>
    <t>seiches</t>
  </si>
  <si>
    <t>farine de moutarde</t>
  </si>
  <si>
    <t>graine de moutarde</t>
  </si>
  <si>
    <t>graines de moutarde</t>
  </si>
  <si>
    <t>huile de moutarde</t>
  </si>
  <si>
    <t>moutarde</t>
  </si>
  <si>
    <t>moutarde en poudre</t>
  </si>
  <si>
    <t>albumine</t>
  </si>
  <si>
    <t>blanc d oeuf</t>
  </si>
  <si>
    <t>blancs d oeufs</t>
  </si>
  <si>
    <t>jaune d oeuf</t>
  </si>
  <si>
    <t>jaunes d oeufs</t>
  </si>
  <si>
    <t>oeuf</t>
  </si>
  <si>
    <t>oeuf entier</t>
  </si>
  <si>
    <t>oeufs</t>
  </si>
  <si>
    <t>ovalbumine</t>
  </si>
  <si>
    <t>ovoproduit</t>
  </si>
  <si>
    <t>ovoproduits</t>
  </si>
  <si>
    <t>poudre d oeuf</t>
  </si>
  <si>
    <t>anchois</t>
  </si>
  <si>
    <t>bar</t>
  </si>
  <si>
    <t>cabillaud</t>
  </si>
  <si>
    <t>colin</t>
  </si>
  <si>
    <t>dorade</t>
  </si>
  <si>
    <t>gelatine de poisson</t>
  </si>
  <si>
    <t>haddock</t>
  </si>
  <si>
    <t>lieu noir</t>
  </si>
  <si>
    <t>maquereau</t>
  </si>
  <si>
    <t>merlu</t>
  </si>
  <si>
    <t>poisson</t>
  </si>
  <si>
    <t>poissons</t>
  </si>
  <si>
    <t>sardine</t>
  </si>
  <si>
    <t>sardines</t>
  </si>
  <si>
    <t>saumon</t>
  </si>
  <si>
    <t>sole</t>
  </si>
  <si>
    <t>surimi</t>
  </si>
  <si>
    <t>thon</t>
  </si>
  <si>
    <t>truite</t>
  </si>
  <si>
    <t>gomasio</t>
  </si>
  <si>
    <t>graine de sesame</t>
  </si>
  <si>
    <t>graines de sesame</t>
  </si>
  <si>
    <t>huile de sesame</t>
  </si>
  <si>
    <t>pate de sesame</t>
  </si>
  <si>
    <t>puree de sesame</t>
  </si>
  <si>
    <t>sesame</t>
  </si>
  <si>
    <t>tahin</t>
  </si>
  <si>
    <t>tahini</t>
  </si>
  <si>
    <t>boisson au soja</t>
  </si>
  <si>
    <t>boisson au soya</t>
  </si>
  <si>
    <t>boisson de soja</t>
  </si>
  <si>
    <t>boisson de soya</t>
  </si>
  <si>
    <t>creme de soja</t>
  </si>
  <si>
    <t>creme de soya</t>
  </si>
  <si>
    <t>edamame</t>
  </si>
  <si>
    <t>farine de soja</t>
  </si>
  <si>
    <t>farine de soya</t>
  </si>
  <si>
    <t>farines de soja</t>
  </si>
  <si>
    <t>farines de soya</t>
  </si>
  <si>
    <t>huile de soja</t>
  </si>
  <si>
    <t>huile de soya</t>
  </si>
  <si>
    <t>huiles de soja</t>
  </si>
  <si>
    <t>huiles de soya</t>
  </si>
  <si>
    <t>lait de soja</t>
  </si>
  <si>
    <t>lait de soya</t>
  </si>
  <si>
    <t>lecithine de soja</t>
  </si>
  <si>
    <t>lecithine de soya</t>
  </si>
  <si>
    <t>lecithines de soja</t>
  </si>
  <si>
    <t>lecithines de soya</t>
  </si>
  <si>
    <t>miso</t>
  </si>
  <si>
    <t>proteine de soja</t>
  </si>
  <si>
    <t>proteine de soya</t>
  </si>
  <si>
    <t>proteines de soja</t>
  </si>
  <si>
    <t>proteines de soya</t>
  </si>
  <si>
    <t>sauce soja</t>
  </si>
  <si>
    <t>sauce soya</t>
  </si>
  <si>
    <t>soja</t>
  </si>
  <si>
    <t>soya</t>
  </si>
  <si>
    <t>tempeh</t>
  </si>
  <si>
    <t>tofu</t>
  </si>
  <si>
    <t>anhydride sulfureux</t>
  </si>
  <si>
    <t>bisulfite</t>
  </si>
  <si>
    <t>bisulfites</t>
  </si>
  <si>
    <t>dioxyde de soufre</t>
  </si>
  <si>
    <t>metabisulfite</t>
  </si>
  <si>
    <t>metabisulfites</t>
  </si>
  <si>
    <t>sulfite</t>
  </si>
  <si>
    <t>sulfites</t>
  </si>
  <si>
    <t>beurre d amande</t>
  </si>
  <si>
    <t>beurre d amandes</t>
  </si>
  <si>
    <t>beurre de cacao</t>
  </si>
  <si>
    <t>beurre de cajou</t>
  </si>
  <si>
    <t>beurre de coco</t>
  </si>
  <si>
    <t>beurre de macadamia</t>
  </si>
  <si>
    <t>beurre de noisette</t>
  </si>
  <si>
    <t>beurre de noisettes</t>
  </si>
  <si>
    <t>beurre de pecan</t>
  </si>
  <si>
    <t>beurre de pistache</t>
  </si>
  <si>
    <t>beurre de pistaches</t>
  </si>
  <si>
    <t>beurre vegetal</t>
  </si>
  <si>
    <t>chataigne</t>
  </si>
  <si>
    <t>chataignes</t>
  </si>
  <si>
    <t>creme de coco</t>
  </si>
  <si>
    <t>huile de coco</t>
  </si>
  <si>
    <t>marron</t>
  </si>
  <si>
    <t>marrons</t>
  </si>
  <si>
    <t>muscade</t>
  </si>
  <si>
    <t>noix de coco</t>
  </si>
  <si>
    <t>noix de muscade</t>
  </si>
  <si>
    <t>noix muscade</t>
  </si>
  <si>
    <t>pignon de pin</t>
  </si>
  <si>
    <t>pignons de pin</t>
  </si>
  <si>
    <t>farine d amande</t>
  </si>
  <si>
    <t>farine d amandes</t>
  </si>
  <si>
    <t>farine de chataigne</t>
  </si>
  <si>
    <t>farine de coco</t>
  </si>
  <si>
    <t>farine de mais</t>
  </si>
  <si>
    <t>farine de noisette</t>
  </si>
  <si>
    <t>farine de noisettes</t>
  </si>
  <si>
    <t>farine de pois chiche</t>
  </si>
  <si>
    <t>farine de riz</t>
  </si>
  <si>
    <t>farine de sarrasin</t>
  </si>
  <si>
    <t>semoule de mais</t>
  </si>
  <si>
    <t>semoule de pois chiche</t>
  </si>
  <si>
    <t>semoule de riz</t>
  </si>
  <si>
    <t>creme vegetale</t>
  </si>
  <si>
    <t>beurre d arachides</t>
  </si>
  <si>
    <t>creme d avoine</t>
  </si>
  <si>
    <t>creme de riz</t>
  </si>
  <si>
    <t>lait d amandes</t>
  </si>
  <si>
    <t>lait de coco</t>
  </si>
  <si>
    <t>lait de noisettes</t>
  </si>
  <si>
    <t>lait de riz</t>
  </si>
  <si>
    <t>boisson cajou</t>
  </si>
  <si>
    <t>boisson de coco</t>
  </si>
  <si>
    <t>boisson de riz</t>
  </si>
  <si>
    <t>boisson vegetale</t>
  </si>
  <si>
    <t>creme coco</t>
  </si>
  <si>
    <t>creme de pistache</t>
  </si>
  <si>
    <t>creme de tartre</t>
  </si>
  <si>
    <t>lait amande</t>
  </si>
  <si>
    <t>moule a</t>
  </si>
  <si>
    <t>moule antiadhesif</t>
  </si>
  <si>
    <t>moule en</t>
  </si>
  <si>
    <t>moule inox</t>
  </si>
  <si>
    <t>moule silicone</t>
  </si>
  <si>
    <t>au moule</t>
  </si>
  <si>
    <t>dans le moule</t>
  </si>
  <si>
    <t>dans un moule</t>
  </si>
  <si>
    <t>du moule</t>
  </si>
  <si>
    <t>farinez le moule</t>
  </si>
  <si>
    <t>le moule</t>
  </si>
  <si>
    <t>un moule</t>
  </si>
  <si>
    <t>alcool ethylique d origine agricole obtenu a partir de fruits a coque</t>
  </si>
  <si>
    <t>distillat alcoolique de fruits a coque</t>
  </si>
  <si>
    <t>distillats alcooliques de fruits a coque</t>
  </si>
  <si>
    <t>ble utilise pour la fabrication de distillats alcooliques</t>
  </si>
  <si>
    <t>cereales utilisees pour la fabrication de distillats alcooliques</t>
  </si>
  <si>
    <t>maltodextrines a base de ble</t>
  </si>
  <si>
    <t>maltodextrines de ble</t>
  </si>
  <si>
    <t>sirop de glucose de ble</t>
  </si>
  <si>
    <t>sirops de glucose a base de ble</t>
  </si>
  <si>
    <t>noix de veau</t>
  </si>
  <si>
    <t>noix de boeuf</t>
  </si>
  <si>
    <t>noix de porc</t>
  </si>
  <si>
    <t>au bar</t>
  </si>
  <si>
    <t>le bar</t>
  </si>
  <si>
    <t>un bar</t>
  </si>
  <si>
    <t>du bar</t>
  </si>
  <si>
    <t>creme de marron</t>
  </si>
  <si>
    <t>creme de marrons</t>
  </si>
  <si>
    <t>creme de cassis</t>
  </si>
  <si>
    <t>creme balsamique</t>
  </si>
  <si>
    <t>creme de vinaigre</t>
  </si>
  <si>
    <t>lactitol</t>
  </si>
  <si>
    <t>lactoserum utilise pour la fabrication d alcool ethylique d origine agricole</t>
  </si>
  <si>
    <t>lactoserum utilise pour la fabrication de distillats</t>
  </si>
  <si>
    <t>lactoserum utilise pour la fabrication de distillats alcooliques</t>
  </si>
  <si>
    <t>gelatine de poisson comme support pour preparation de vitamines</t>
  </si>
  <si>
    <t>gelatine de poisson utilisee comme support</t>
  </si>
  <si>
    <t>gelatine de poisson utilisee comme support pour carotenoides</t>
  </si>
  <si>
    <t>gelatine de poisson utilisee comme support pour preparation de vitamines</t>
  </si>
  <si>
    <t>ester de stanol vegetal issu du soja</t>
  </si>
  <si>
    <t>esters de stanol vegetal issus du soja</t>
  </si>
  <si>
    <t>graisse de soja entierement raffinee</t>
  </si>
  <si>
    <t>huile de soja entierement raffinee</t>
  </si>
  <si>
    <t>biscotte</t>
  </si>
  <si>
    <t>biscuit</t>
  </si>
  <si>
    <t>biscuits</t>
  </si>
  <si>
    <t>croutons</t>
  </si>
  <si>
    <t>farines</t>
  </si>
  <si>
    <t>nouilles</t>
  </si>
  <si>
    <t>pates</t>
  </si>
  <si>
    <t>vermicelles</t>
  </si>
  <si>
    <t>creme legere</t>
  </si>
  <si>
    <t>R001</t>
  </si>
  <si>
    <t>R002</t>
  </si>
  <si>
    <t>R003</t>
  </si>
  <si>
    <t>R004</t>
  </si>
  <si>
    <t>R005</t>
  </si>
  <si>
    <t>R006</t>
  </si>
  <si>
    <t>R007</t>
  </si>
  <si>
    <t>R008</t>
  </si>
  <si>
    <t>R009</t>
  </si>
  <si>
    <t>R010</t>
  </si>
  <si>
    <t>R011</t>
  </si>
  <si>
    <t>R012</t>
  </si>
  <si>
    <t>R013</t>
  </si>
  <si>
    <t>R014</t>
  </si>
  <si>
    <t>R015</t>
  </si>
  <si>
    <t>R016</t>
  </si>
  <si>
    <t>R017</t>
  </si>
  <si>
    <t>R018</t>
  </si>
  <si>
    <t>R019</t>
  </si>
  <si>
    <t>R020</t>
  </si>
  <si>
    <t>R021</t>
  </si>
  <si>
    <t>R022</t>
  </si>
  <si>
    <t>R023</t>
  </si>
  <si>
    <t>R024</t>
  </si>
  <si>
    <t>R025</t>
  </si>
  <si>
    <t>R026</t>
  </si>
  <si>
    <t>R027</t>
  </si>
  <si>
    <t>R028</t>
  </si>
  <si>
    <t>R029</t>
  </si>
  <si>
    <t>R030</t>
  </si>
  <si>
    <t>R031</t>
  </si>
  <si>
    <t>R032</t>
  </si>
  <si>
    <t>R033</t>
  </si>
  <si>
    <t>R034</t>
  </si>
  <si>
    <t>R035</t>
  </si>
  <si>
    <t>R036</t>
  </si>
  <si>
    <t>R037</t>
  </si>
  <si>
    <t>R038</t>
  </si>
  <si>
    <t>R039</t>
  </si>
  <si>
    <t>R040</t>
  </si>
  <si>
    <t>R041</t>
  </si>
  <si>
    <t>R042</t>
  </si>
  <si>
    <t>R043</t>
  </si>
  <si>
    <t>R044</t>
  </si>
  <si>
    <t>R045</t>
  </si>
  <si>
    <t>R046</t>
  </si>
  <si>
    <t>R047</t>
  </si>
  <si>
    <t>R048</t>
  </si>
  <si>
    <t>R049</t>
  </si>
  <si>
    <t>R050</t>
  </si>
  <si>
    <t>R051</t>
  </si>
  <si>
    <t>R052</t>
  </si>
  <si>
    <t>R053</t>
  </si>
  <si>
    <t>R054</t>
  </si>
  <si>
    <t>R055</t>
  </si>
  <si>
    <t>R056</t>
  </si>
  <si>
    <t>R057</t>
  </si>
  <si>
    <t>R058</t>
  </si>
  <si>
    <t>R059</t>
  </si>
  <si>
    <t>R060</t>
  </si>
  <si>
    <t>R061</t>
  </si>
  <si>
    <t>R062</t>
  </si>
  <si>
    <t>R063</t>
  </si>
  <si>
    <t>R064</t>
  </si>
  <si>
    <t>R065</t>
  </si>
  <si>
    <t>R066</t>
  </si>
  <si>
    <t>R067</t>
  </si>
  <si>
    <t>R068</t>
  </si>
  <si>
    <t>R069</t>
  </si>
  <si>
    <t>R070</t>
  </si>
  <si>
    <t>R071</t>
  </si>
  <si>
    <t>R072</t>
  </si>
  <si>
    <t>R073</t>
  </si>
  <si>
    <t>R074</t>
  </si>
  <si>
    <t>R075</t>
  </si>
  <si>
    <t>R076</t>
  </si>
  <si>
    <t>R077</t>
  </si>
  <si>
    <t>R078</t>
  </si>
  <si>
    <t>R079</t>
  </si>
  <si>
    <t>R080</t>
  </si>
  <si>
    <t>R081</t>
  </si>
  <si>
    <t>R082</t>
  </si>
  <si>
    <t>R083</t>
  </si>
  <si>
    <t>R084</t>
  </si>
  <si>
    <t>R085</t>
  </si>
  <si>
    <t>R086</t>
  </si>
  <si>
    <t>R087</t>
  </si>
  <si>
    <t>R088</t>
  </si>
  <si>
    <t>R089</t>
  </si>
  <si>
    <t>R090</t>
  </si>
  <si>
    <t>R091</t>
  </si>
  <si>
    <t>R092</t>
  </si>
  <si>
    <t>R093</t>
  </si>
  <si>
    <t>R094</t>
  </si>
  <si>
    <t>R095</t>
  </si>
  <si>
    <t>R096</t>
  </si>
  <si>
    <t>R097</t>
  </si>
  <si>
    <t>R098</t>
  </si>
  <si>
    <t>R099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</si>
  <si>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</si>
  <si>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</si>
  <si>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</si>
  <si>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</si>
  <si>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</si>
  <si>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</si>
  <si>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</si>
  <si>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</si>
  <si>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</si>
  <si>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</si>
  <si>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</si>
  <si>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</si>
  <si>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</si>
  <si>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</si>
  <si>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</si>
  <si>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</si>
  <si>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</si>
  <si>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</si>
  <si>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</si>
  <si>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</si>
  <si>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</si>
  <si>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</si>
  <si>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</si>
  <si>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</si>
  <si>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</si>
  <si>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</si>
  <si>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</si>
  <si>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</si>
  <si>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</si>
  <si>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</si>
  <si>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</si>
  <si>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</si>
  <si>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</si>
  <si>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</si>
  <si>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</si>
  <si>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</si>
  <si>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</si>
  <si>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</si>
  <si>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</si>
  <si>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</si>
  <si>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</si>
  <si>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</si>
  <si>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</si>
  <si>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</si>
  <si>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</si>
  <si>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</si>
  <si>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</si>
  <si>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</si>
  <si>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</si>
  <si>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</si>
  <si>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</si>
  <si>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</si>
  <si>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</si>
  <si>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</si>
  <si>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</si>
  <si>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</si>
  <si>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</si>
  <si>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</si>
  <si>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</si>
  <si>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</si>
  <si>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</si>
  <si>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</si>
  <si>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</si>
  <si>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</si>
  <si>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</si>
  <si>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</si>
  <si>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</si>
  <si>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</si>
  <si>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</si>
  <si>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</si>
  <si>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</si>
  <si>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</si>
  <si>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</si>
  <si>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</si>
  <si>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</si>
  <si>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</si>
  <si>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</si>
  <si>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</si>
  <si>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</si>
  <si>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</si>
  <si>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</si>
  <si>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</si>
  <si>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</si>
  <si>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</si>
  <si>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</si>
  <si>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</si>
  <si>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</si>
  <si>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</si>
  <si>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</si>
  <si>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</si>
  <si>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</si>
  <si>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</si>
  <si>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</si>
  <si>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</si>
  <si>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</si>
  <si>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</si>
  <si>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</si>
  <si>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</si>
  <si>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</si>
  <si>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</si>
  <si>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</si>
  <si>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R201</t>
  </si>
  <si>
    <t>R202</t>
  </si>
  <si>
    <t>R203</t>
  </si>
  <si>
    <t>R204</t>
  </si>
  <si>
    <t>R205</t>
  </si>
  <si>
    <t>R206</t>
  </si>
  <si>
    <t>R207</t>
  </si>
  <si>
    <t>R208</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</si>
  <si>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</si>
  <si>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</si>
  <si>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</si>
  <si>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</si>
  <si>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</si>
  <si>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</si>
  <si>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</si>
  <si>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</si>
  <si>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</si>
  <si>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</si>
  <si>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</si>
  <si>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</si>
  <si>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</si>
  <si>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</si>
  <si>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</si>
  <si>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</si>
  <si>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</si>
  <si>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</si>
  <si>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</si>
  <si>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</si>
  <si>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</si>
  <si>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</si>
  <si>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</si>
  <si>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</si>
  <si>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</si>
  <si>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</si>
  <si>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</si>
  <si>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</si>
  <si>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</si>
  <si>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</si>
  <si>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</si>
  <si>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</si>
  <si>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</si>
  <si>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</si>
  <si>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</si>
  <si>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</si>
  <si>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</si>
  <si>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</si>
  <si>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</si>
  <si>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</si>
  <si>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</si>
  <si>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</si>
  <si>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</si>
  <si>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</si>
  <si>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</si>
  <si>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</si>
  <si>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</si>
  <si>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</si>
  <si>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</si>
  <si>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</si>
  <si>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</si>
  <si>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</si>
  <si>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</si>
  <si>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</si>
  <si>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</si>
  <si>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</si>
  <si>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</si>
  <si>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</si>
  <si>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</si>
  <si>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</si>
  <si>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</si>
  <si>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</si>
  <si>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</si>
  <si>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</si>
  <si>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</si>
  <si>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</si>
  <si>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</si>
  <si>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</si>
  <si>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</si>
  <si>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</si>
  <si>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</si>
  <si>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</si>
  <si>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</si>
  <si>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</si>
  <si>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</si>
  <si>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</si>
  <si>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</si>
  <si>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</si>
  <si>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</si>
  <si>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</si>
  <si>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</si>
  <si>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</si>
  <si>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</si>
  <si>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</si>
  <si>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</si>
  <si>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</si>
  <si>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</si>
  <si>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</si>
  <si>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</si>
  <si>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</si>
  <si>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</si>
  <si>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R300</t>
  </si>
  <si>
    <t>R301</t>
  </si>
  <si>
    <t>R302</t>
  </si>
  <si>
    <t>R303</t>
  </si>
  <si>
    <t>R304</t>
  </si>
  <si>
    <t>R305</t>
  </si>
  <si>
    <t>R306</t>
  </si>
  <si>
    <t>R307</t>
  </si>
  <si>
    <t>R308</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</si>
  <si>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</si>
  <si>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</si>
  <si>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</si>
  <si>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</si>
  <si>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</si>
  <si>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</si>
  <si>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</si>
  <si>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</si>
  <si>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</si>
  <si>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</si>
  <si>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</si>
  <si>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</si>
  <si>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</si>
  <si>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</si>
  <si>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</si>
  <si>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</si>
  <si>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</si>
  <si>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</si>
  <si>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</si>
  <si>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</si>
  <si>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</si>
  <si>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</si>
  <si>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</si>
  <si>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</si>
  <si>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</si>
  <si>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</si>
  <si>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</si>
  <si>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</si>
  <si>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</si>
  <si>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</si>
  <si>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</si>
  <si>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</si>
  <si>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</si>
  <si>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</si>
  <si>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</si>
  <si>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</si>
  <si>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</si>
  <si>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</si>
  <si>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</si>
  <si>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</si>
  <si>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</si>
  <si>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</si>
  <si>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</si>
  <si>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</si>
  <si>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</si>
  <si>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</si>
  <si>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</si>
  <si>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</si>
  <si>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</si>
  <si>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</si>
  <si>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</si>
  <si>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</si>
  <si>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</si>
  <si>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</si>
  <si>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</si>
  <si>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</si>
  <si>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</si>
  <si>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</si>
  <si>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</si>
  <si>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</si>
  <si>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</si>
  <si>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</si>
  <si>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</si>
  <si>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</si>
  <si>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</si>
  <si>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</si>
  <si>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</si>
  <si>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</si>
  <si>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</si>
  <si>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</si>
  <si>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</si>
  <si>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</si>
  <si>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</si>
  <si>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</si>
  <si>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</si>
  <si>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</si>
  <si>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</si>
  <si>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</si>
  <si>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</si>
  <si>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</si>
  <si>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</si>
  <si>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</si>
  <si>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</si>
  <si>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</si>
  <si>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</si>
  <si>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</si>
  <si>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</si>
  <si>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</si>
  <si>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</si>
  <si>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</si>
  <si>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</si>
  <si>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</si>
  <si>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</si>
  <si>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</si>
  <si>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</si>
  <si>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</si>
  <si>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</si>
  <si>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</si>
  <si>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</si>
  <si>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R408</t>
  </si>
  <si>
    <t>R409</t>
  </si>
  <si>
    <t>R410</t>
  </si>
  <si>
    <t>R411</t>
  </si>
  <si>
    <t>R412</t>
  </si>
  <si>
    <t>R413</t>
  </si>
  <si>
    <t>R414</t>
  </si>
  <si>
    <t>R415</t>
  </si>
  <si>
    <t>R416</t>
  </si>
  <si>
    <t>R417</t>
  </si>
  <si>
    <t>R418</t>
  </si>
  <si>
    <t>R419</t>
  </si>
  <si>
    <t>R420</t>
  </si>
  <si>
    <t>R421</t>
  </si>
  <si>
    <t>R422</t>
  </si>
  <si>
    <t>R423</t>
  </si>
  <si>
    <t>R424</t>
  </si>
  <si>
    <t>R425</t>
  </si>
  <si>
    <t>R426</t>
  </si>
  <si>
    <t>R427</t>
  </si>
  <si>
    <t>R428</t>
  </si>
  <si>
    <t>R429</t>
  </si>
  <si>
    <t>R437</t>
  </si>
  <si>
    <t>R438</t>
  </si>
  <si>
    <t>R439</t>
  </si>
  <si>
    <t>R440</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</si>
  <si>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</si>
  <si>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</si>
  <si>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</si>
  <si>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</si>
  <si>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</si>
  <si>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</si>
  <si>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</si>
  <si>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</si>
  <si>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</si>
  <si>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</si>
  <si>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</si>
  <si>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</si>
  <si>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</si>
  <si>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</si>
  <si>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</si>
  <si>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</si>
  <si>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</si>
  <si>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</si>
  <si>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</si>
  <si>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</si>
  <si>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</si>
  <si>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</si>
  <si>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</si>
  <si>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</si>
  <si>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</si>
  <si>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</si>
  <si>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</si>
  <si>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</si>
  <si>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</si>
  <si>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D:\Données\1.UPRT\MOTEURS.VILLIERS\[saiisissez.vos.recettes.détectez.les.allergenes.xlsx]Allergenes.decouper.le texte</t>
  </si>
  <si>
    <t>largeurs de colonnes ►</t>
  </si>
  <si>
    <t>Résumé</t>
  </si>
  <si>
    <t>Réglages</t>
  </si>
  <si>
    <t>🎯  Saisir ou coller un texte et le découper automatiquement au nombre de caractères saisis sans couper les mots. Avec ou sans ponctuation, pour qu’il tienne dans le cadre prévu.</t>
  </si>
  <si>
    <t>Moteur interne</t>
  </si>
  <si>
    <t>Entrée</t>
  </si>
  <si>
    <t>Sortie</t>
  </si>
  <si>
    <t>Sans ponctuation</t>
  </si>
  <si>
    <t>Car.</t>
  </si>
  <si>
    <t>Dans ce document collez votre texte ► COLONNE C (jusqu’à C200) et récupérez le ► COLONNE G</t>
  </si>
  <si>
    <t>TABLEAU " MAGIQUE " — saisie jusqu’à la ligne 200 🎯</t>
  </si>
  <si>
    <t>Saisir ou coller un texte et le découper automatiquement au nombre de caractères saisis sans couper les mots. Avec ou sans ponctuation, pour qu’il tienne dans le cadre prévu.</t>
  </si>
  <si>
    <t>Formules jusqu’à la ligne 1014</t>
  </si>
  <si>
    <t>ZONE DE SAISIE — JUSQU’À LA LIGNE 200</t>
  </si>
  <si>
    <t>C15</t>
  </si>
  <si>
    <t>C200</t>
  </si>
  <si>
    <t>Saisir ou coller le texte en colonne C jusqu’à la ligne 200</t>
  </si>
  <si>
    <t>Récupérer la sortie découpée en colonne G</t>
  </si>
  <si>
    <t>Saisie jusqu’à la ligne 200     formules jusqu’à la ligne 1017</t>
  </si>
  <si>
    <t>8 colonnes masquées ►</t>
  </si>
  <si>
    <t>►   Masquez ces colonnes</t>
  </si>
  <si>
    <t>►&gt; &gt; &gt;</t>
  </si>
  <si>
    <t>Tarte normande aux pommes et aux amandes 🍎🥧</t>
  </si>
  <si>
    <t>Un grand classique de la pâtisserie française ! Cette tarte normande fondante aux pommes et aux amandes est à la fois simple, économique et délicieusement parfumée. À servir tiède avec une cuillerée de crème fraîche pour un pur moment de douceur.</t>
  </si>
  <si>
    <t>Ingrédients :</t>
  </si>
  <si>
    <t>• 1 pâte sablée</t>
  </si>
  <si>
    <t>• 6 pommes</t>
  </si>
  <si>
    <t>• 3 œufs</t>
  </si>
  <si>
    <t>• 50 g de poudre d’amandes</t>
  </si>
  <si>
    <t>• 50 g d’amandes effilées</t>
  </si>
  <si>
    <t>• 50 g de sucre en poudre</t>
  </si>
  <si>
    <t>• 30 g de farine</t>
  </si>
  <si>
    <t>• 15 cl de crème liquide</t>
  </si>
  <si>
    <t>• 1 sachet de sucre vanillé</t>
  </si>
  <si>
    <t>• 15 g de beurre</t>
  </si>
  <si>
    <t>• 10 g de sucre glace</t>
  </si>
  <si>
    <t>Préparation :</t>
  </si>
  <si>
    <t>1. Préchauffez le four à 180°C (th. 6).</t>
  </si>
  <si>
    <t>2. Étalez la pâte sablée dans un moule beurré, piquez le fond avec une fourchette et placez au réfrigérateur pendant la préparation.</t>
  </si>
  <si>
    <t>3. Épluchez, épépinez et coupez les pommes en tranches épaisses. Disposez-les joliment sur le fond de tarte.</t>
  </si>
  <si>
    <t>4. Dans un saladier, fouettez les œufs avec le sucre et le sucre vanillé jusqu’à ce que le mélange blanchisse.</t>
  </si>
  <si>
    <t>5. Incorporez la farine, la poudre d’amandes puis la crème liquide, en mélangeant bien entre chaque ajout.</t>
  </si>
  <si>
    <t>6. Versez cette préparation sur les pommes, parsemez d’amandes effilées et ajoutez quelques noisettes de beurre.</t>
  </si>
  <si>
    <t>7. Enfournez pendant 30 minutes jusqu’à ce que la tarte soit dorée.</t>
  </si>
  <si>
    <t>8. Laissez tiédir, saupoudrez de sucre glace et servez avec une touche de crème fraîche.</t>
  </si>
  <si>
    <t>Préparation : 20 min</t>
  </si>
  <si>
    <t>Cuisson : 30 min</t>
  </si>
  <si>
    <t>Portions : 4</t>
  </si>
  <si>
    <t>Calories : ≈ 410 kcal par part</t>
  </si>
  <si>
    <t>Moteur allergènes – utilisation cuisiniers 184 lignes de saisie  - Dictionnaire intégré (792 termes) - 51 colonnes masquées - dictionnaire en colonnes masquées</t>
  </si>
  <si>
    <t>Catégorie</t>
  </si>
  <si>
    <t>Mode</t>
  </si>
  <si>
    <t>Mot</t>
  </si>
  <si>
    <t>Code</t>
  </si>
  <si>
    <t>51 colonnes masquées ►</t>
  </si>
  <si>
    <t>◄ 51 colonnes masquées</t>
  </si>
  <si>
    <t>4. Le moteur est autonome : le dictionnaire technique est embarqué dans cet onglet (colonnes masquées).</t>
  </si>
  <si>
    <t>▲ Flèches à copier/coller dans le document</t>
  </si>
  <si>
    <t xml:space="preserve">Nouveau moteur reconstruit à partir d’un dictionnaire vertical </t>
  </si>
  <si>
    <t>Auteur : Joel Leboucher • Rochefort sur Mer | Date : 13 avril 2026 | Refonte du moteur avec l'aide de ChatGPT</t>
  </si>
  <si>
    <t>ne pas supprimer cette ligne</t>
  </si>
  <si>
    <t>farine d arachide</t>
  </si>
  <si>
    <t>farine d arachides</t>
  </si>
  <si>
    <t>farine de cacahuete</t>
  </si>
  <si>
    <t>farine de cacahuetes</t>
  </si>
  <si>
    <t>Texte avec DÉTECTION D'ALLERGÈNES  à coller (collage spécial 1.2.3.Valeur)</t>
  </si>
  <si>
    <t>Allergènes détectés (à coller)</t>
  </si>
  <si>
    <t>Minuscules</t>
  </si>
  <si>
    <t>Accents</t>
  </si>
  <si>
    <t>Texte cadre</t>
  </si>
  <si>
    <t>groundnut</t>
  </si>
  <si>
    <t>groundnuts</t>
  </si>
  <si>
    <t>peanut</t>
  </si>
  <si>
    <t>peanut butter</t>
  </si>
  <si>
    <t>peanuts</t>
  </si>
  <si>
    <t>poudre d arachide</t>
  </si>
  <si>
    <t>poudre d arachides</t>
  </si>
  <si>
    <t>proteine d arachide</t>
  </si>
  <si>
    <t>proteine de cacahuete</t>
  </si>
  <si>
    <t>proteines d arachide</t>
  </si>
  <si>
    <t>proteines de cacahuete</t>
  </si>
  <si>
    <t>tourteau d arachide</t>
  </si>
  <si>
    <t>tourteau d arachides</t>
  </si>
  <si>
    <t>celeri branche</t>
  </si>
  <si>
    <t>celeri en branche</t>
  </si>
  <si>
    <t>celery</t>
  </si>
  <si>
    <t>celery seed</t>
  </si>
  <si>
    <t>concentre de celeri</t>
  </si>
  <si>
    <t>extrait de celeri</t>
  </si>
  <si>
    <t>jus de celeri</t>
  </si>
  <si>
    <t>poudre de celeri</t>
  </si>
  <si>
    <t>bisque de homard</t>
  </si>
  <si>
    <t>carcasse de homard</t>
  </si>
  <si>
    <t>carcasses de homard</t>
  </si>
  <si>
    <t>crab</t>
  </si>
  <si>
    <t>fumet de crustaces</t>
  </si>
  <si>
    <t>gamba</t>
  </si>
  <si>
    <t>homards</t>
  </si>
  <si>
    <t>jus de crustaces</t>
  </si>
  <si>
    <t>langoustes</t>
  </si>
  <si>
    <t>langoustines</t>
  </si>
  <si>
    <t>prawn</t>
  </si>
  <si>
    <t>scampi</t>
  </si>
  <si>
    <t>scampis</t>
  </si>
  <si>
    <t>shrimp</t>
  </si>
  <si>
    <t>boisson de macadamia</t>
  </si>
  <si>
    <t>eclats de noisette</t>
  </si>
  <si>
    <t>farine de cajou</t>
  </si>
  <si>
    <t>farine de pistache</t>
  </si>
  <si>
    <t>farines de cajou</t>
  </si>
  <si>
    <t>frangipane</t>
  </si>
  <si>
    <t>gianduia</t>
  </si>
  <si>
    <t>gianduja</t>
  </si>
  <si>
    <t>lait de macadamia</t>
  </si>
  <si>
    <t>massepain</t>
  </si>
  <si>
    <t>noisettes concassees</t>
  </si>
  <si>
    <t>pate d amande</t>
  </si>
  <si>
    <t>pate d amandes</t>
  </si>
  <si>
    <t>pistaches concassees</t>
  </si>
  <si>
    <t>poudre d amandes</t>
  </si>
  <si>
    <t>poudre de pistache</t>
  </si>
  <si>
    <t>pralin</t>
  </si>
  <si>
    <t>praline</t>
  </si>
  <si>
    <t>pralinee</t>
  </si>
  <si>
    <t>pralinee noisette</t>
  </si>
  <si>
    <t>puree d amande</t>
  </si>
  <si>
    <t>puree d amandes</t>
  </si>
  <si>
    <t>puree de cajou</t>
  </si>
  <si>
    <t>puree de noisette</t>
  </si>
  <si>
    <t>puree de noisettes</t>
  </si>
  <si>
    <t>puree de pistache</t>
  </si>
  <si>
    <t>amidon de ble</t>
  </si>
  <si>
    <t>amidon de froment</t>
  </si>
  <si>
    <t>amidons de ble</t>
  </si>
  <si>
    <t>barley</t>
  </si>
  <si>
    <t>biscottes</t>
  </si>
  <si>
    <t>biscuit cuillere</t>
  </si>
  <si>
    <t>brioche</t>
  </si>
  <si>
    <t>chapelure fine</t>
  </si>
  <si>
    <t>chapelure japonaise</t>
  </si>
  <si>
    <t>croissant</t>
  </si>
  <si>
    <t>farine d avoine</t>
  </si>
  <si>
    <t>farine d epeautre</t>
  </si>
  <si>
    <t>farine d orge</t>
  </si>
  <si>
    <t>farine de froment</t>
  </si>
  <si>
    <t>farine de seigle</t>
  </si>
  <si>
    <t>farro</t>
  </si>
  <si>
    <t>flocon d avoine</t>
  </si>
  <si>
    <t>flocons d avoine</t>
  </si>
  <si>
    <t>genoise</t>
  </si>
  <si>
    <t>mie de pain</t>
  </si>
  <si>
    <t>pain de mie</t>
  </si>
  <si>
    <t>panade</t>
  </si>
  <si>
    <t>panko</t>
  </si>
  <si>
    <t>pate a choux</t>
  </si>
  <si>
    <t>pate brisee</t>
  </si>
  <si>
    <t>pate feuilletee</t>
  </si>
  <si>
    <t>pate sablee</t>
  </si>
  <si>
    <t>pates fraiches</t>
  </si>
  <si>
    <t>rye</t>
  </si>
  <si>
    <t>semoule de ble dur</t>
  </si>
  <si>
    <t>semoule de ble tendre</t>
  </si>
  <si>
    <t>son d avoine</t>
  </si>
  <si>
    <t>son d orge</t>
  </si>
  <si>
    <t>son de seigle</t>
  </si>
  <si>
    <t>spelt</t>
  </si>
  <si>
    <t>wheat</t>
  </si>
  <si>
    <t>wheat flour</t>
  </si>
  <si>
    <t>beurre clarifie</t>
  </si>
  <si>
    <t>beurre noisette</t>
  </si>
  <si>
    <t>caseinate de calcium</t>
  </si>
  <si>
    <t>caseinate de potassium</t>
  </si>
  <si>
    <t>caseinate de sodium</t>
  </si>
  <si>
    <t>cheddar</t>
  </si>
  <si>
    <t>cottage cheese</t>
  </si>
  <si>
    <t>creme entiere epaisse</t>
  </si>
  <si>
    <t>creme epaisse</t>
  </si>
  <si>
    <t>creme fleurette</t>
  </si>
  <si>
    <t>emmental</t>
  </si>
  <si>
    <t>faisselle</t>
  </si>
  <si>
    <t>feta</t>
  </si>
  <si>
    <t>fromage blanc</t>
  </si>
  <si>
    <t>fromage blanc 20 mg</t>
  </si>
  <si>
    <t>fromage blanc 20% mg</t>
  </si>
  <si>
    <t>fromage blanc 40 mg</t>
  </si>
  <si>
    <t>fromage blanc 40% mg</t>
  </si>
  <si>
    <t>fromage frais</t>
  </si>
  <si>
    <t>ghee</t>
  </si>
  <si>
    <t>lactoglobuline</t>
  </si>
  <si>
    <t>lait concentre</t>
  </si>
  <si>
    <t>lait concentre non sucre</t>
  </si>
  <si>
    <t>lait concentre sucre</t>
  </si>
  <si>
    <t>lait ribot</t>
  </si>
  <si>
    <t>mascarpone</t>
  </si>
  <si>
    <t>mozzarella</t>
  </si>
  <si>
    <t>parmesan</t>
  </si>
  <si>
    <t>petit suisse</t>
  </si>
  <si>
    <t>poudre de lait ecreme</t>
  </si>
  <si>
    <t>poudre de lait entier</t>
  </si>
  <si>
    <t>ricotta</t>
  </si>
  <si>
    <t>skyr</t>
  </si>
  <si>
    <t>whey</t>
  </si>
  <si>
    <t>whey powder</t>
  </si>
  <si>
    <t>whey protein</t>
  </si>
  <si>
    <t>concentre de proteines de lupin</t>
  </si>
  <si>
    <t>isolat de proteines de lupin</t>
  </si>
  <si>
    <t>buccin</t>
  </si>
  <si>
    <t>buccins</t>
  </si>
  <si>
    <t>bulot</t>
  </si>
  <si>
    <t>bulots</t>
  </si>
  <si>
    <t>ormeau</t>
  </si>
  <si>
    <t>ormeaux</t>
  </si>
  <si>
    <t>telline</t>
  </si>
  <si>
    <t>tellines</t>
  </si>
  <si>
    <t>condiment a la moutarde</t>
  </si>
  <si>
    <t>graines de moutarde brune</t>
  </si>
  <si>
    <t>graines de moutarde jaune</t>
  </si>
  <si>
    <t>graines de moutarde noire</t>
  </si>
  <si>
    <t>moutarde a l ancienne</t>
  </si>
  <si>
    <t>moutarde de dijon</t>
  </si>
  <si>
    <t>moutarde forte</t>
  </si>
  <si>
    <t>albumine d oeuf</t>
  </si>
  <si>
    <t>albumine d oeufs</t>
  </si>
  <si>
    <t>blanc en neige</t>
  </si>
  <si>
    <t>blanc monte</t>
  </si>
  <si>
    <t>blanc pasteurise</t>
  </si>
  <si>
    <t>blancs en neige</t>
  </si>
  <si>
    <t>blancs montes</t>
  </si>
  <si>
    <t>blancs pasteurises</t>
  </si>
  <si>
    <t>dorure a l oeuf</t>
  </si>
  <si>
    <t>jaune liquide</t>
  </si>
  <si>
    <t>jaune pasteurise</t>
  </si>
  <si>
    <t>jaunes liquides</t>
  </si>
  <si>
    <t>jaunes pasteurises</t>
  </si>
  <si>
    <t>lysozyme</t>
  </si>
  <si>
    <t>lysozyme d oeuf</t>
  </si>
  <si>
    <t>oeuf liquide</t>
  </si>
  <si>
    <t>oeuf pasteurise</t>
  </si>
  <si>
    <t>oeufs entiers</t>
  </si>
  <si>
    <t>oeufs liquides</t>
  </si>
  <si>
    <t>oeufs pasteurises</t>
  </si>
  <si>
    <t>ovoalbumine</t>
  </si>
  <si>
    <t>ovomucine</t>
  </si>
  <si>
    <t>ovomucoide</t>
  </si>
  <si>
    <t>chair de poisson</t>
  </si>
  <si>
    <t>collagene de poisson</t>
  </si>
  <si>
    <t>extrait de poisson</t>
  </si>
  <si>
    <t>fletan</t>
  </si>
  <si>
    <t>fumet de poisson</t>
  </si>
  <si>
    <t>garum</t>
  </si>
  <si>
    <t>hareng</t>
  </si>
  <si>
    <t>huile de poisson</t>
  </si>
  <si>
    <t>lieu jaune</t>
  </si>
  <si>
    <t>lotte</t>
  </si>
  <si>
    <t>nuoc mam</t>
  </si>
  <si>
    <t>pangasius</t>
  </si>
  <si>
    <t>pate d anchois</t>
  </si>
  <si>
    <t>proteine de poisson</t>
  </si>
  <si>
    <t>proteines de poisson</t>
  </si>
  <si>
    <t>sauce poisson</t>
  </si>
  <si>
    <t>tilapia</t>
  </si>
  <si>
    <t>graines de sesame noir</t>
  </si>
  <si>
    <t>halva</t>
  </si>
  <si>
    <t>huile de sesame grillee</t>
  </si>
  <si>
    <t>R430</t>
  </si>
  <si>
    <t>concentre de proteines de soja</t>
  </si>
  <si>
    <t>R431</t>
  </si>
  <si>
    <t>R432</t>
  </si>
  <si>
    <t>R433</t>
  </si>
  <si>
    <t>dessert au soja</t>
  </si>
  <si>
    <t>R434</t>
  </si>
  <si>
    <t>R435</t>
  </si>
  <si>
    <t>R436</t>
  </si>
  <si>
    <t>fibre de soja</t>
  </si>
  <si>
    <t>R441</t>
  </si>
  <si>
    <t>R442</t>
  </si>
  <si>
    <t>R443</t>
  </si>
  <si>
    <t>R444</t>
  </si>
  <si>
    <t>isolat de proteines de soja</t>
  </si>
  <si>
    <t>R445</t>
  </si>
  <si>
    <t>R446</t>
  </si>
  <si>
    <t>R447</t>
  </si>
  <si>
    <t>R448</t>
  </si>
  <si>
    <t>R449</t>
  </si>
  <si>
    <t>R450</t>
  </si>
  <si>
    <t>R451</t>
  </si>
  <si>
    <t>R452</t>
  </si>
  <si>
    <t>natto</t>
  </si>
  <si>
    <t>R453</t>
  </si>
  <si>
    <t>proteines de soja texturees</t>
  </si>
  <si>
    <t>proteines vegetales de soja</t>
  </si>
  <si>
    <t>tamari</t>
  </si>
  <si>
    <t>tourteau de soja</t>
  </si>
  <si>
    <t>tourteaux de soja</t>
  </si>
  <si>
    <t>yaourt de soja</t>
  </si>
  <si>
    <t>e220</t>
  </si>
  <si>
    <t>e221</t>
  </si>
  <si>
    <t>e222</t>
  </si>
  <si>
    <t>e223</t>
  </si>
  <si>
    <t>e224</t>
  </si>
  <si>
    <t>e226</t>
  </si>
  <si>
    <t>e227</t>
  </si>
  <si>
    <t>e228</t>
  </si>
  <si>
    <t>metabisulfite de potassium</t>
  </si>
  <si>
    <t>R483</t>
  </si>
  <si>
    <t>metabisulfite de sodium</t>
  </si>
  <si>
    <t>R484</t>
  </si>
  <si>
    <t>R485</t>
  </si>
  <si>
    <t>R486</t>
  </si>
  <si>
    <t>sulfite acide de potassium</t>
  </si>
  <si>
    <t>R487</t>
  </si>
  <si>
    <t>sulfite acide de sodium</t>
  </si>
  <si>
    <t>R488</t>
  </si>
  <si>
    <t>sulfite de potassium</t>
  </si>
  <si>
    <t>R489</t>
  </si>
  <si>
    <t>sulfite de sodium</t>
  </si>
  <si>
    <t>R490</t>
  </si>
  <si>
    <t>R491</t>
  </si>
  <si>
    <t>sulfites de potassium</t>
  </si>
  <si>
    <t>R492</t>
  </si>
  <si>
    <t>sulfites de sodium</t>
  </si>
  <si>
    <t>R493</t>
  </si>
  <si>
    <t>amande de mer</t>
  </si>
  <si>
    <t>R494</t>
  </si>
  <si>
    <t>amandes de mer</t>
  </si>
  <si>
    <t>R495</t>
  </si>
  <si>
    <t>aminos de coco</t>
  </si>
  <si>
    <t>R496</t>
  </si>
  <si>
    <t>R497</t>
  </si>
  <si>
    <t>R498</t>
  </si>
  <si>
    <t>coco rapee</t>
  </si>
  <si>
    <t>R499</t>
  </si>
  <si>
    <t>copeaux de coco</t>
  </si>
  <si>
    <t>R500</t>
  </si>
  <si>
    <t>R501</t>
  </si>
  <si>
    <t>eau de coco</t>
  </si>
  <si>
    <t>R502</t>
  </si>
  <si>
    <t>R503</t>
  </si>
  <si>
    <t>R504</t>
  </si>
  <si>
    <t>R505</t>
  </si>
  <si>
    <t>R506</t>
  </si>
  <si>
    <t>R507</t>
  </si>
  <si>
    <t>R508</t>
  </si>
  <si>
    <t>R509</t>
  </si>
  <si>
    <t>noix de jambon</t>
  </si>
  <si>
    <t>R510</t>
  </si>
  <si>
    <t>R511</t>
  </si>
  <si>
    <t>R512</t>
  </si>
  <si>
    <t>noix de ris de veau</t>
  </si>
  <si>
    <t>R513</t>
  </si>
  <si>
    <t>R514</t>
  </si>
  <si>
    <t>R515</t>
  </si>
  <si>
    <t>R516</t>
  </si>
  <si>
    <t>R517</t>
  </si>
  <si>
    <t>R518</t>
  </si>
  <si>
    <t>R519</t>
  </si>
  <si>
    <t>pulpe de coco</t>
  </si>
  <si>
    <t>R520</t>
  </si>
  <si>
    <t>sucre de coco</t>
  </si>
  <si>
    <t>R521</t>
  </si>
  <si>
    <t>vinaigre de coco</t>
  </si>
  <si>
    <t>R522</t>
  </si>
  <si>
    <t>amidon de mais</t>
  </si>
  <si>
    <t>R523</t>
  </si>
  <si>
    <t>amidon de manioc</t>
  </si>
  <si>
    <t>R524</t>
  </si>
  <si>
    <t>amidon de tapioca</t>
  </si>
  <si>
    <t>R525</t>
  </si>
  <si>
    <t>couscous de mais</t>
  </si>
  <si>
    <t>R526</t>
  </si>
  <si>
    <t>couscous de millet</t>
  </si>
  <si>
    <t>R527</t>
  </si>
  <si>
    <t>R528</t>
  </si>
  <si>
    <t>R529</t>
  </si>
  <si>
    <t>farine de banane</t>
  </si>
  <si>
    <t>R530</t>
  </si>
  <si>
    <t>farine de caroube</t>
  </si>
  <si>
    <t>R531</t>
  </si>
  <si>
    <t>farine de chanvre</t>
  </si>
  <si>
    <t>R532</t>
  </si>
  <si>
    <t>R533</t>
  </si>
  <si>
    <t>farine de chataignes</t>
  </si>
  <si>
    <t>R534</t>
  </si>
  <si>
    <t>R535</t>
  </si>
  <si>
    <t>farine de haricot</t>
  </si>
  <si>
    <t>R536</t>
  </si>
  <si>
    <t>farine de lentille</t>
  </si>
  <si>
    <t>R537</t>
  </si>
  <si>
    <t>farine de lentilles</t>
  </si>
  <si>
    <t>R538</t>
  </si>
  <si>
    <t>R539</t>
  </si>
  <si>
    <t>R540</t>
  </si>
  <si>
    <t>farine de manioc</t>
  </si>
  <si>
    <t>R541</t>
  </si>
  <si>
    <t>farine de millet</t>
  </si>
  <si>
    <t>R542</t>
  </si>
  <si>
    <t>R543</t>
  </si>
  <si>
    <t>R544</t>
  </si>
  <si>
    <t>R545</t>
  </si>
  <si>
    <t>farine de patate douce</t>
  </si>
  <si>
    <t>R546</t>
  </si>
  <si>
    <t>farine de pois</t>
  </si>
  <si>
    <t>R547</t>
  </si>
  <si>
    <t>farine de pois casses</t>
  </si>
  <si>
    <t>R548</t>
  </si>
  <si>
    <t>R549</t>
  </si>
  <si>
    <t>farine de pomme de terre</t>
  </si>
  <si>
    <t>R550</t>
  </si>
  <si>
    <t>farine de quinoa</t>
  </si>
  <si>
    <t>R551</t>
  </si>
  <si>
    <t>R552</t>
  </si>
  <si>
    <t>farine de riz complet</t>
  </si>
  <si>
    <t>R553</t>
  </si>
  <si>
    <t>R554</t>
  </si>
  <si>
    <t>R555</t>
  </si>
  <si>
    <t>farine de sorgho</t>
  </si>
  <si>
    <t>R556</t>
  </si>
  <si>
    <t>farine de souchet</t>
  </si>
  <si>
    <t>R557</t>
  </si>
  <si>
    <t>farine de tapioca</t>
  </si>
  <si>
    <t>R558</t>
  </si>
  <si>
    <t>farine de teff</t>
  </si>
  <si>
    <t>R559</t>
  </si>
  <si>
    <t>R560</t>
  </si>
  <si>
    <t>R561</t>
  </si>
  <si>
    <t>fecule de mais</t>
  </si>
  <si>
    <t>R562</t>
  </si>
  <si>
    <t>fecule de pomme de terre</t>
  </si>
  <si>
    <t>R563</t>
  </si>
  <si>
    <t>fecule de tapioca</t>
  </si>
  <si>
    <t>R564</t>
  </si>
  <si>
    <t>maizena</t>
  </si>
  <si>
    <t>R565</t>
  </si>
  <si>
    <t>polenta</t>
  </si>
  <si>
    <t>R566</t>
  </si>
  <si>
    <t>R567</t>
  </si>
  <si>
    <t>R568</t>
  </si>
  <si>
    <t>semoule de millet</t>
  </si>
  <si>
    <t>R569</t>
  </si>
  <si>
    <t>R570</t>
  </si>
  <si>
    <t>semoule de pois chiches</t>
  </si>
  <si>
    <t>R571</t>
  </si>
  <si>
    <t>semoule de quinoa</t>
  </si>
  <si>
    <t>R572</t>
  </si>
  <si>
    <t>R573</t>
  </si>
  <si>
    <t>semoule de sarrasin</t>
  </si>
  <si>
    <t>R574</t>
  </si>
  <si>
    <t>semoule de sorgho</t>
  </si>
  <si>
    <t>R575</t>
  </si>
  <si>
    <t>semoule de tapioca</t>
  </si>
  <si>
    <t>R576</t>
  </si>
  <si>
    <t>R577</t>
  </si>
  <si>
    <t>R578</t>
  </si>
  <si>
    <t>R579</t>
  </si>
  <si>
    <t>R580</t>
  </si>
  <si>
    <t>R581</t>
  </si>
  <si>
    <t>R582</t>
  </si>
  <si>
    <t>R583</t>
  </si>
  <si>
    <t>R584</t>
  </si>
  <si>
    <t>R585</t>
  </si>
  <si>
    <t>R586</t>
  </si>
  <si>
    <t>R587</t>
  </si>
  <si>
    <t>R588</t>
  </si>
  <si>
    <t>R589</t>
  </si>
  <si>
    <t>R590</t>
  </si>
  <si>
    <t>R591</t>
  </si>
  <si>
    <t>R592</t>
  </si>
  <si>
    <t>R593</t>
  </si>
  <si>
    <t>R594</t>
  </si>
  <si>
    <t>R595</t>
  </si>
  <si>
    <t>R596</t>
  </si>
  <si>
    <t>R597</t>
  </si>
  <si>
    <t>boisson de chanvre</t>
  </si>
  <si>
    <t>R598</t>
  </si>
  <si>
    <t>R599</t>
  </si>
  <si>
    <t>boisson de millet</t>
  </si>
  <si>
    <t>R600</t>
  </si>
  <si>
    <t>R601</t>
  </si>
  <si>
    <t>R602</t>
  </si>
  <si>
    <t>boisson de quinoa</t>
  </si>
  <si>
    <t>R603</t>
  </si>
  <si>
    <t>R604</t>
  </si>
  <si>
    <t>R605</t>
  </si>
  <si>
    <t>R606</t>
  </si>
  <si>
    <t>R607</t>
  </si>
  <si>
    <t>R608</t>
  </si>
  <si>
    <t>R609</t>
  </si>
  <si>
    <t>R610</t>
  </si>
  <si>
    <t>R611</t>
  </si>
  <si>
    <t>R612</t>
  </si>
  <si>
    <t>R613</t>
  </si>
  <si>
    <t>R614</t>
  </si>
  <si>
    <t>creme de chanvre</t>
  </si>
  <si>
    <t>R615</t>
  </si>
  <si>
    <t>R616</t>
  </si>
  <si>
    <t>R617</t>
  </si>
  <si>
    <t>R618</t>
  </si>
  <si>
    <t>creme de millet</t>
  </si>
  <si>
    <t>R619</t>
  </si>
  <si>
    <t>R620</t>
  </si>
  <si>
    <t>R621</t>
  </si>
  <si>
    <t>R622</t>
  </si>
  <si>
    <t>creme de quinoa</t>
  </si>
  <si>
    <t>R623</t>
  </si>
  <si>
    <t>R624</t>
  </si>
  <si>
    <t>R625</t>
  </si>
  <si>
    <t>R626</t>
  </si>
  <si>
    <t>R627</t>
  </si>
  <si>
    <t>R628</t>
  </si>
  <si>
    <t>R629</t>
  </si>
  <si>
    <t>dessert a la noix de coco</t>
  </si>
  <si>
    <t>R630</t>
  </si>
  <si>
    <t>R631</t>
  </si>
  <si>
    <t>dessert vegetal</t>
  </si>
  <si>
    <t>R632</t>
  </si>
  <si>
    <t>fromage a tartiner vegetal</t>
  </si>
  <si>
    <t>R633</t>
  </si>
  <si>
    <t>fromage d amande</t>
  </si>
  <si>
    <t>R634</t>
  </si>
  <si>
    <t>fromage d amandes</t>
  </si>
  <si>
    <t>R635</t>
  </si>
  <si>
    <t>fromage de cajou</t>
  </si>
  <si>
    <t>R636</t>
  </si>
  <si>
    <t>fromage de coco</t>
  </si>
  <si>
    <t>R637</t>
  </si>
  <si>
    <t>fromage de soja</t>
  </si>
  <si>
    <t>R638</t>
  </si>
  <si>
    <t>fromage de soya</t>
  </si>
  <si>
    <t>R639</t>
  </si>
  <si>
    <t>fromage vegan</t>
  </si>
  <si>
    <t>R640</t>
  </si>
  <si>
    <t>fromage vegane</t>
  </si>
  <si>
    <t>R641</t>
  </si>
  <si>
    <t>fromage vegetal</t>
  </si>
  <si>
    <t>R642</t>
  </si>
  <si>
    <t>R643</t>
  </si>
  <si>
    <t>R644</t>
  </si>
  <si>
    <t>R645</t>
  </si>
  <si>
    <t>R646</t>
  </si>
  <si>
    <t>R647</t>
  </si>
  <si>
    <t>lait de chanvre</t>
  </si>
  <si>
    <t>R648</t>
  </si>
  <si>
    <t>lait de chataigne</t>
  </si>
  <si>
    <t>R649</t>
  </si>
  <si>
    <t>R650</t>
  </si>
  <si>
    <t>lait de millet</t>
  </si>
  <si>
    <t>R651</t>
  </si>
  <si>
    <t>R652</t>
  </si>
  <si>
    <t>R653</t>
  </si>
  <si>
    <t>R654</t>
  </si>
  <si>
    <t>lait de quinoa</t>
  </si>
  <si>
    <t>R655</t>
  </si>
  <si>
    <t>R656</t>
  </si>
  <si>
    <t>R657</t>
  </si>
  <si>
    <t>R658</t>
  </si>
  <si>
    <t>specialite vegetale</t>
  </si>
  <si>
    <t>R659</t>
  </si>
  <si>
    <t>specialite vegetale coco</t>
  </si>
  <si>
    <t>R660</t>
  </si>
  <si>
    <t>specialite vegetale soja</t>
  </si>
  <si>
    <t>R661</t>
  </si>
  <si>
    <t>yaourt d amande</t>
  </si>
  <si>
    <t>R662</t>
  </si>
  <si>
    <t>yaourt d avoine</t>
  </si>
  <si>
    <t>R663</t>
  </si>
  <si>
    <t>yaourt de coco</t>
  </si>
  <si>
    <t>R664</t>
  </si>
  <si>
    <t>R665</t>
  </si>
  <si>
    <t>yaourt de soya</t>
  </si>
  <si>
    <t>R666</t>
  </si>
  <si>
    <t>yaourt vegetal</t>
  </si>
  <si>
    <t>R667</t>
  </si>
  <si>
    <t>R668</t>
  </si>
  <si>
    <t>beurrez le moule</t>
  </si>
  <si>
    <t>R669</t>
  </si>
  <si>
    <t>chemisez le moule</t>
  </si>
  <si>
    <t>R670</t>
  </si>
  <si>
    <t>R671</t>
  </si>
  <si>
    <t>R672</t>
  </si>
  <si>
    <t>R673</t>
  </si>
  <si>
    <t>R674</t>
  </si>
  <si>
    <t>graissez le moule</t>
  </si>
  <si>
    <t>R675</t>
  </si>
  <si>
    <t>R676</t>
  </si>
  <si>
    <t>R677</t>
  </si>
  <si>
    <t>moule a brioche</t>
  </si>
  <si>
    <t>R678</t>
  </si>
  <si>
    <t>moule a cake</t>
  </si>
  <si>
    <t>R679</t>
  </si>
  <si>
    <t>moule a cannele</t>
  </si>
  <si>
    <t>R680</t>
  </si>
  <si>
    <t>moule a canneles</t>
  </si>
  <si>
    <t>R681</t>
  </si>
  <si>
    <t>moule a charlotte</t>
  </si>
  <si>
    <t>R682</t>
  </si>
  <si>
    <t>moule a financier</t>
  </si>
  <si>
    <t>R683</t>
  </si>
  <si>
    <t>moule a financiers</t>
  </si>
  <si>
    <t>R684</t>
  </si>
  <si>
    <t>moule a madeleine</t>
  </si>
  <si>
    <t>R685</t>
  </si>
  <si>
    <t>moule a madeleines</t>
  </si>
  <si>
    <t>R686</t>
  </si>
  <si>
    <t>moule a manque</t>
  </si>
  <si>
    <t>R687</t>
  </si>
  <si>
    <t>moule a muffins</t>
  </si>
  <si>
    <t>R688</t>
  </si>
  <si>
    <t>moule a tarte</t>
  </si>
  <si>
    <t>R689</t>
  </si>
  <si>
    <t>moule a terrine</t>
  </si>
  <si>
    <t>R690</t>
  </si>
  <si>
    <t>R691</t>
  </si>
  <si>
    <t>moule carre</t>
  </si>
  <si>
    <t>R692</t>
  </si>
  <si>
    <t>R693</t>
  </si>
  <si>
    <t>R694</t>
  </si>
  <si>
    <t>moule rectangulaire</t>
  </si>
  <si>
    <t>R695</t>
  </si>
  <si>
    <t>moule rond</t>
  </si>
  <si>
    <t>R696</t>
  </si>
  <si>
    <t>R697</t>
  </si>
  <si>
    <t>R698</t>
  </si>
  <si>
    <t>R699</t>
  </si>
  <si>
    <t>bar a vin</t>
  </si>
  <si>
    <t>R700</t>
  </si>
  <si>
    <t>bar lounge</t>
  </si>
  <si>
    <t>R701</t>
  </si>
  <si>
    <t>bar tabac</t>
  </si>
  <si>
    <t>R702</t>
  </si>
  <si>
    <t>coin bar</t>
  </si>
  <si>
    <t>R703</t>
  </si>
  <si>
    <t>couleur saumon</t>
  </si>
  <si>
    <t>R704</t>
  </si>
  <si>
    <t>R705</t>
  </si>
  <si>
    <t>espace bar</t>
  </si>
  <si>
    <t>R706</t>
  </si>
  <si>
    <t>faire une raie</t>
  </si>
  <si>
    <t>R707</t>
  </si>
  <si>
    <t>R708</t>
  </si>
  <si>
    <t>mini bar</t>
  </si>
  <si>
    <t>R709</t>
  </si>
  <si>
    <t>raie au milieu</t>
  </si>
  <si>
    <t>R710</t>
  </si>
  <si>
    <t>raie de cheveux</t>
  </si>
  <si>
    <t>R711</t>
  </si>
  <si>
    <t>rose saumon</t>
  </si>
  <si>
    <t>R712</t>
  </si>
  <si>
    <t>R713</t>
  </si>
  <si>
    <t>alcool ethylique d origine agricole de fruits a coque</t>
  </si>
  <si>
    <t>R714</t>
  </si>
  <si>
    <t>alcool ethylique d origine agricole issu de fruits a coque</t>
  </si>
  <si>
    <t>R715</t>
  </si>
  <si>
    <t>R716</t>
  </si>
  <si>
    <t>alcool ethylique d origine agricole obtenu de fruits a coque</t>
  </si>
  <si>
    <t>R717</t>
  </si>
  <si>
    <t>R718</t>
  </si>
  <si>
    <t>distillat de fruits a coque</t>
  </si>
  <si>
    <t>R719</t>
  </si>
  <si>
    <t>R720</t>
  </si>
  <si>
    <t>distillats alcooliques issus de fruits a coque</t>
  </si>
  <si>
    <t>R721</t>
  </si>
  <si>
    <t>distillats de fruits a coque</t>
  </si>
  <si>
    <t>R722</t>
  </si>
  <si>
    <t>R723</t>
  </si>
  <si>
    <t>R724</t>
  </si>
  <si>
    <t>R725</t>
  </si>
  <si>
    <t>R726</t>
  </si>
  <si>
    <t>sirop de glucose d orge</t>
  </si>
  <si>
    <t>R727</t>
  </si>
  <si>
    <t>R728</t>
  </si>
  <si>
    <t>R729</t>
  </si>
  <si>
    <t>sirops de glucose d orge</t>
  </si>
  <si>
    <t>R730</t>
  </si>
  <si>
    <t>alcool ethylique d origine agricole a partir de lactoserum</t>
  </si>
  <si>
    <t>R731</t>
  </si>
  <si>
    <t>alcool ethylique d origine agricole obtenu a partir de lactoserum</t>
  </si>
  <si>
    <t>R732</t>
  </si>
  <si>
    <t>distillat de lactoserum</t>
  </si>
  <si>
    <t>R733</t>
  </si>
  <si>
    <t>distillats de lactoserum</t>
  </si>
  <si>
    <t>R734</t>
  </si>
  <si>
    <t>ethanol d origine agricole obtenu a partir de lactoserum</t>
  </si>
  <si>
    <t>R735</t>
  </si>
  <si>
    <t>R736</t>
  </si>
  <si>
    <t>lactoserum pour distillats</t>
  </si>
  <si>
    <t>R737</t>
  </si>
  <si>
    <t>lactoserum pour distillats alcooliques</t>
  </si>
  <si>
    <t>R738</t>
  </si>
  <si>
    <t>R739</t>
  </si>
  <si>
    <t>R740</t>
  </si>
  <si>
    <t>R741</t>
  </si>
  <si>
    <t>agent de clarification a base d ichtyocolle</t>
  </si>
  <si>
    <t>R742</t>
  </si>
  <si>
    <t>clarifiant a base d ichtyocolle</t>
  </si>
  <si>
    <t>R743</t>
  </si>
  <si>
    <t>clarification de la biere par ichtyocolle</t>
  </si>
  <si>
    <t>R744</t>
  </si>
  <si>
    <t>clarification du vin par ichtyocolle</t>
  </si>
  <si>
    <t>R745</t>
  </si>
  <si>
    <t>colle de poisson</t>
  </si>
  <si>
    <t>R746</t>
  </si>
  <si>
    <t>gelatine de poisson comme support pour carotenoides</t>
  </si>
  <si>
    <t>R747</t>
  </si>
  <si>
    <t>R748</t>
  </si>
  <si>
    <t>gelatine de poisson comme support pour vitamines</t>
  </si>
  <si>
    <t>R749</t>
  </si>
  <si>
    <t>R750</t>
  </si>
  <si>
    <t>R751</t>
  </si>
  <si>
    <t>R752</t>
  </si>
  <si>
    <t>ichtyocolle</t>
  </si>
  <si>
    <t>R753</t>
  </si>
  <si>
    <t>ichtyocolle utilisee comme agent de clarification</t>
  </si>
  <si>
    <t>R754</t>
  </si>
  <si>
    <t>R755</t>
  </si>
  <si>
    <t>R756</t>
  </si>
  <si>
    <t>R757</t>
  </si>
  <si>
    <t>graisse de soja hautement raffinee</t>
  </si>
  <si>
    <t>R758</t>
  </si>
  <si>
    <t>graisse de soja raffinee</t>
  </si>
  <si>
    <t>R759</t>
  </si>
  <si>
    <t>huile de soja completement raffinee</t>
  </si>
  <si>
    <t>R760</t>
  </si>
  <si>
    <t>R761</t>
  </si>
  <si>
    <t>huile de soja hautement raffinee</t>
  </si>
  <si>
    <t>R762</t>
  </si>
  <si>
    <t>huile de soja raffinee</t>
  </si>
  <si>
    <t>R763</t>
  </si>
  <si>
    <t>matiere grasse de soja entierement raffinee</t>
  </si>
  <si>
    <t>R764</t>
  </si>
  <si>
    <t>stanols de soja</t>
  </si>
  <si>
    <t>R765</t>
  </si>
  <si>
    <t>stanols vegetaux issus du soja</t>
  </si>
  <si>
    <t>R766</t>
  </si>
  <si>
    <t>sterols de soja</t>
  </si>
  <si>
    <t>R767</t>
  </si>
  <si>
    <t>sterols vegetaux issus du soja</t>
  </si>
  <si>
    <t>R768</t>
  </si>
  <si>
    <t>cidre</t>
  </si>
  <si>
    <t>R769</t>
  </si>
  <si>
    <t>madere</t>
  </si>
  <si>
    <t>R770</t>
  </si>
  <si>
    <t>porto</t>
  </si>
  <si>
    <t>R771</t>
  </si>
  <si>
    <t>vin blanc</t>
  </si>
  <si>
    <t>R772</t>
  </si>
  <si>
    <t>vin cuit</t>
  </si>
  <si>
    <t>R773</t>
  </si>
  <si>
    <t>vin rouge</t>
  </si>
  <si>
    <t>R774</t>
  </si>
  <si>
    <t>vinaigre balsamique</t>
  </si>
  <si>
    <t>R775</t>
  </si>
  <si>
    <t>vinaigre de cidre</t>
  </si>
  <si>
    <t>R776</t>
  </si>
  <si>
    <t>vinaigre de vin</t>
  </si>
  <si>
    <t>R777</t>
  </si>
  <si>
    <t>R778</t>
  </si>
  <si>
    <t>R779</t>
  </si>
  <si>
    <t>R780</t>
  </si>
  <si>
    <t>R781</t>
  </si>
  <si>
    <t>R782</t>
  </si>
  <si>
    <t>R783</t>
  </si>
  <si>
    <t>R784</t>
  </si>
  <si>
    <t>R785</t>
  </si>
  <si>
    <t>R786</t>
  </si>
  <si>
    <t>R787</t>
  </si>
  <si>
    <t>R788</t>
  </si>
  <si>
    <t>R789</t>
  </si>
  <si>
    <t>R790</t>
  </si>
  <si>
    <t>R791</t>
  </si>
  <si>
    <t>R792</t>
  </si>
  <si>
    <t>Zone C15 : C59</t>
  </si>
  <si>
    <t>(Je fournis la base. Vous construisez votre outil)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</si>
</sst>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 car.&quot;"/>
  </numFmts>
  <fonts count="17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sz val="8"/>
      <color theme="0"/>
      <name val="Calibri"/>
      <family val="2"/>
      <scheme val="minor"/>
    </font>
    <font>
      <b/>
      <sz val="11"/>
      <color indexed="9"/>
      <name val="Calibri"/>
      <family val="2"/>
      <scheme val="minor"/>
    </font>
    <font>
      <b/>
      <sz val="11"/>
      <color rgb="FFFFC000"/>
      <name val="Calibri"/>
      <family val="2"/>
      <scheme val="minor"/>
    </font>
    <font>
      <b/>
      <sz val="11"/>
      <color rgb="FFFFFF00"/>
      <name val="Calibri"/>
      <family val="2"/>
      <scheme val="minor"/>
    </font>
    <font>
      <b/>
      <sz val="12"/>
      <color rgb="FFFFFF00"/>
      <name val="Calibri"/>
      <family val="2"/>
      <scheme val="minor"/>
    </font>
    <font>
      <b/>
      <sz val="12"/>
      <color rgb="FFFFC000"/>
      <name val="Calibri"/>
      <family val="2"/>
      <scheme val="minor"/>
    </font>
    <font>
      <b/>
      <sz val="14"/>
      <color theme="1"/>
      <name val="Calibri"/>
      <family val="2"/>
      <scheme val="minor"/>
    </font>
    <font>
      <b/>
      <sz val="24"/>
      <color theme="1"/>
      <name val="Calibri"/>
      <family val="2"/>
      <scheme val="minor"/>
    </font>
    <font>
      <b/>
      <sz val="13.5"/>
      <color theme="1"/>
      <name val="Calibri"/>
      <family val="2"/>
      <scheme val="minor"/>
    </font>
    <font>
      <b/>
      <sz val="10"/>
      <name val="Calibri"/>
      <family val="2"/>
      <scheme val="minor"/>
    </font>
    <font>
      <b/>
      <sz val="16"/>
      <color theme="1"/>
      <name val="Calibri"/>
      <family val="2"/>
      <scheme val="minor"/>
    </font>
    <font>
      <b/>
      <sz val="12"/>
      <color theme="0"/>
      <name val="Calibri"/>
      <family val="2"/>
      <scheme val="minor"/>
    </font>
    <font>
      <b/>
      <sz val="8"/>
      <name val="Calibri"/>
      <family val="2"/>
      <scheme val="minor"/>
    </font>
    <font>
      <b/>
      <sz val="12"/>
      <name val="Calibri"/>
      <family val="2"/>
      <scheme val="minor"/>
    </font>
    <font>
      <b/>
      <sz val="14"/>
      <name val="Calibri"/>
      <family val="2"/>
      <scheme val="minor"/>
    </font>
    <font>
      <b/>
      <sz val="12"/>
      <color theme="9" tint="-0.499984740745262"/>
      <name val="Calibri"/>
      <family val="2"/>
      <scheme val="minor"/>
    </font>
    <font>
      <b/>
      <sz val="12"/>
      <color rgb="FFC00000"/>
      <name val="Calibri"/>
      <family val="2"/>
      <scheme val="minor"/>
    </font>
    <font>
      <b/>
      <sz val="12"/>
      <color theme="1"/>
      <name val="Calibri"/>
      <family val="2"/>
      <scheme val="minor"/>
    </font>
    <font>
      <sz val="11"/>
      <name val="Calibri"/>
      <family val="2"/>
    </font>
    <font>
      <b/>
      <sz val="16"/>
      <name val="Calibri"/>
      <family val="2"/>
      <scheme val="minor"/>
    </font>
    <font>
      <b/>
      <sz val="12"/>
      <color rgb="FF0033CC"/>
      <name val="Calibri"/>
      <family val="2"/>
      <scheme val="minor"/>
    </font>
    <font>
      <sz val="12"/>
      <color theme="1"/>
      <name val="Calibri"/>
      <family val="2"/>
      <scheme val="minor"/>
    </font>
    <font>
      <b/>
      <sz val="16"/>
      <color rgb="FF0033CC"/>
      <name val="Calibri"/>
      <family val="2"/>
      <scheme val="minor"/>
    </font>
    <font>
      <sz val="11"/>
      <color rgb="FF0033CC"/>
      <name val="Calibri"/>
      <family val="2"/>
    </font>
    <font>
      <sz val="11"/>
      <color rgb="FFC00000"/>
      <name val="Calibri"/>
      <family val="2"/>
    </font>
    <font>
      <sz val="12"/>
      <color rgb="FF800000"/>
      <name val="Calibri"/>
      <family val="2"/>
    </font>
    <font>
      <sz val="11"/>
      <color theme="1"/>
      <name val="Calibri"/>
      <family val="2"/>
    </font>
    <font>
      <sz val="12"/>
      <color rgb="FF0033CC"/>
      <name val="Calibri"/>
      <family val="2"/>
      <scheme val="minor"/>
    </font>
    <font>
      <sz val="8"/>
      <name val="Calibri"/>
      <family val="2"/>
      <scheme val="minor"/>
    </font>
    <font>
      <sz val="11"/>
      <name val="Calibri"/>
      <family val="2"/>
      <scheme val="minor"/>
    </font>
    <font>
      <b/>
      <sz val="11"/>
      <name val="Calibri"/>
      <family val="2"/>
      <scheme val="minor"/>
    </font>
    <font>
      <sz val="12"/>
      <name val="Calibri"/>
      <family val="2"/>
      <scheme val="minor"/>
    </font>
    <font>
      <sz val="9"/>
      <name val="Calibri"/>
      <family val="2"/>
      <scheme val="minor"/>
    </font>
    <font>
      <sz val="8"/>
      <color theme="0" tint="-4.9989318521683403E-2"/>
      <name val="Calibri"/>
      <family val="2"/>
      <scheme val="minor"/>
    </font>
    <font>
      <sz val="8"/>
      <color theme="0" tint="-0.34998626667073579"/>
      <name val="Calibri"/>
      <family val="2"/>
      <scheme val="minor"/>
    </font>
    <font>
      <sz val="9"/>
      <color theme="1" tint="0.34998626667073579"/>
      <name val="Calibri"/>
      <family val="2"/>
      <scheme val="minor"/>
    </font>
    <font>
      <i/>
      <sz val="12"/>
      <name val="Calibri"/>
      <family val="2"/>
      <scheme val="minor"/>
    </font>
    <font>
      <b/>
      <sz val="14"/>
      <color rgb="FF0033CC"/>
      <name val="Calibri"/>
      <family val="2"/>
      <scheme val="minor"/>
    </font>
    <font>
      <sz val="10"/>
      <name val="Calibri"/>
      <family val="2"/>
      <scheme val="minor"/>
    </font>
    <font>
      <sz val="8"/>
      <color theme="0" tint="-0.14999847407452621"/>
      <name val="Calibri"/>
      <family val="2"/>
      <scheme val="minor"/>
    </font>
    <font>
      <b/>
      <sz val="16"/>
      <name val="Calibri"/>
      <family val="2"/>
    </font>
    <font>
      <b/>
      <sz val="14"/>
      <name val="Calibri"/>
      <family val="2"/>
    </font>
    <font>
      <b/>
      <sz val="11"/>
      <color rgb="FF0000FF"/>
      <name val="Calibri"/>
      <family val="2"/>
      <scheme val="minor"/>
    </font>
    <font>
      <sz val="11"/>
      <color rgb="FF0000FF"/>
      <name val="Calibri"/>
      <family val="2"/>
      <scheme val="minor"/>
    </font>
    <font>
      <b/>
      <sz val="12"/>
      <color theme="0" tint="-4.9989318521683403E-2"/>
      <name val="Calibri"/>
      <family val="2"/>
      <scheme val="minor"/>
    </font>
    <font>
      <b/>
      <sz val="12"/>
      <color rgb="FF0000FF"/>
      <name val="Calibri"/>
      <family val="2"/>
    </font>
    <font>
      <b/>
      <sz val="11"/>
      <color rgb="FFC00000"/>
      <name val="Calibri"/>
      <family val="2"/>
    </font>
    <font>
      <sz val="8"/>
      <color theme="0" tint="-0.499984740745262"/>
      <name val="Calibri"/>
      <family val="2"/>
      <scheme val="minor"/>
    </font>
    <font>
      <b/>
      <sz val="11"/>
      <color rgb="FF0000FF"/>
      <name val="Calibri"/>
      <family val="2"/>
    </font>
    <font>
      <sz val="11"/>
      <color rgb="FF0033CC"/>
      <name val="Calibri"/>
      <family val="2"/>
      <scheme val="minor"/>
    </font>
    <font>
      <sz val="11"/>
      <color rgb="FF0033CC"/>
      <name val="Arial Unicode MS"/>
    </font>
    <font>
      <b/>
      <sz val="11"/>
      <color rgb="FF0033CC"/>
      <name val="Calibri"/>
      <family val="2"/>
      <scheme val="minor"/>
    </font>
    <font>
      <i/>
      <sz val="12"/>
      <color theme="1"/>
      <name val="Calibri"/>
      <family val="2"/>
      <scheme val="minor"/>
    </font>
    <font>
      <sz val="12"/>
      <color rgb="FFC00000"/>
      <name val="Calibri"/>
      <family val="2"/>
      <scheme val="minor"/>
    </font>
    <font>
      <b/>
      <sz val="12"/>
      <color rgb="FFC00000"/>
      <name val="Arial"/>
      <family val="2"/>
    </font>
    <font>
      <sz val="9"/>
      <color theme="1"/>
      <name val="Calibri"/>
      <family val="2"/>
      <scheme val="minor"/>
    </font>
    <font>
      <b/>
      <sz val="12"/>
      <color rgb="FFFF0000"/>
      <name val="Calibri"/>
      <family val="2"/>
      <scheme val="minor"/>
    </font>
    <font>
      <sz val="10"/>
      <color theme="1"/>
      <name val="Calibri"/>
      <family val="2"/>
      <scheme val="minor"/>
    </font>
    <font>
      <sz val="10"/>
      <color theme="1"/>
      <name val="Arial Unicode MS"/>
    </font>
    <font>
      <sz val="14"/>
      <color rgb="FF0033CC"/>
      <name val="Calibri"/>
      <family val="2"/>
      <scheme val="minor"/>
    </font>
    <font>
      <sz val="11"/>
      <color rgb="FFC00000"/>
      <name val="Calibri"/>
      <family val="2"/>
      <scheme val="minor"/>
    </font>
    <font>
      <b/>
      <sz val="11"/>
      <color rgb="FFC00000"/>
      <name val="Calibri"/>
      <family val="2"/>
      <scheme val="minor"/>
    </font>
    <font>
      <b/>
      <sz val="14"/>
      <color theme="0"/>
      <name val="Calibri"/>
      <family val="2"/>
      <scheme val="minor"/>
    </font>
    <font>
      <sz val="11"/>
      <color theme="0"/>
      <name val="Calibri"/>
      <family val="2"/>
    </font>
    <font>
      <b/>
      <sz val="10"/>
      <color theme="0"/>
      <name val="Calibri"/>
      <family val="2"/>
      <scheme val="minor"/>
    </font>
    <font>
      <sz val="12"/>
      <name val="Calibri"/>
      <family val="2"/>
    </font>
    <font>
      <sz val="8"/>
      <color theme="1"/>
      <name val="Calibri"/>
      <family val="2"/>
      <scheme val="minor"/>
    </font>
    <font>
      <sz val="8"/>
      <color rgb="FFDEC8EE"/>
      <name val="Calibri"/>
      <family val="2"/>
      <scheme val="minor"/>
    </font>
    <font>
      <b/>
      <sz val="14"/>
      <color rgb="FFC00000"/>
      <name val="Calibri"/>
      <family val="2"/>
      <scheme val="minor"/>
    </font>
    <font>
      <b/>
      <sz val="8"/>
      <color rgb="FF0033CC"/>
      <name val="Calibri"/>
      <family val="2"/>
      <scheme val="minor"/>
    </font>
    <font>
      <b/>
      <sz val="8"/>
      <color theme="0"/>
      <name val="Calibri"/>
      <family val="2"/>
      <scheme val="minor"/>
    </font>
    <font>
      <b/>
      <sz val="12"/>
      <name val="Calibri"/>
      <family val="2"/>
    </font>
    <font>
      <sz val="11"/>
      <color theme="9" tint="-0.499984740745262"/>
      <name val="Calibri"/>
      <family val="2"/>
      <scheme val="minor"/>
    </font>
    <font>
      <sz val="11"/>
      <color theme="0" tint="-0.34998626667073579"/>
      <name val="Calibri"/>
      <family val="2"/>
      <scheme val="minor"/>
    </font>
    <font>
      <sz val="8"/>
      <color rgb="FF000000"/>
      <name val="Calibri"/>
      <family val="2"/>
      <scheme val="minor"/>
    </font>
    <font>
      <sz val="10"/>
      <color rgb="FF111827"/>
      <name val="Calibri"/>
      <family val="2"/>
    </font>
    <font>
      <sz val="9"/>
      <color theme="0"/>
      <name val="Calibri"/>
      <family val="2"/>
      <scheme val="minor"/>
    </font>
    <font>
      <sz val="10"/>
      <color theme="0"/>
      <name val="Calibri"/>
      <family val="2"/>
      <scheme val="minor"/>
    </font>
    <font>
      <b/>
      <sz val="16"/>
      <color theme="0"/>
      <name val="Calibri"/>
      <family val="2"/>
    </font>
    <font>
      <b/>
      <sz val="12"/>
      <color rgb="FF1F4E79"/>
      <name val="Calibri"/>
      <family val="2"/>
      <scheme val="minor"/>
    </font>
    <font>
      <b/>
      <sz val="12"/>
      <color rgb="FF0000FF"/>
      <name val="Calibri"/>
      <family val="2"/>
      <scheme val="minor"/>
    </font>
    <font>
      <b/>
      <sz val="10"/>
      <name val="Calibri"/>
      <family val="2"/>
    </font>
    <font>
      <b/>
      <sz val="12"/>
      <color rgb="FF284780"/>
      <name val="Calibri"/>
      <family val="2"/>
      <scheme val="minor"/>
    </font>
    <font>
      <b/>
      <sz val="24"/>
      <name val="Calibri"/>
      <family val="2"/>
    </font>
    <font>
      <b/>
      <sz val="20"/>
      <color rgb="FF0000FF"/>
      <name val="Calibri"/>
      <family val="2"/>
      <scheme val="minor"/>
    </font>
    <font>
      <sz val="8"/>
      <color theme="8" tint="0.59999389629810485"/>
      <name val="Calibri"/>
      <family val="2"/>
      <scheme val="minor"/>
    </font>
    <font>
      <b/>
      <sz val="10"/>
      <color theme="1"/>
      <name val="Arial Unicode MS"/>
    </font>
    <font>
      <b/>
      <sz val="8"/>
      <color theme="1" tint="0.34998626667073579"/>
      <name val="Calibri"/>
      <family val="2"/>
    </font>
    <font>
      <b/>
      <sz val="12"/>
      <color theme="1"/>
      <name val="Calibri"/>
      <family val="2"/>
    </font>
    <font>
      <sz val="8"/>
      <name val="Calibri"/>
      <family val="2"/>
    </font>
    <font>
      <sz val="8"/>
      <color theme="0" tint="-0.49995422223578601"/>
      <name val="Calibri"/>
      <family val="2"/>
    </font>
    <font>
      <sz val="9"/>
      <name val="Calibri"/>
      <family val="2"/>
    </font>
    <font>
      <b/>
      <sz val="16"/>
      <color theme="1" tint="0.34998626667073579"/>
      <name val="Calibri"/>
      <family val="2"/>
    </font>
    <font>
      <b/>
      <sz val="11"/>
      <color theme="1" tint="0.34998626667073579"/>
      <name val="Calibri"/>
      <family val="2"/>
    </font>
    <font>
      <sz val="9"/>
      <color theme="1" tint="0.34998626667073579"/>
      <name val="Calibri"/>
      <family val="2"/>
    </font>
    <font>
      <sz val="8"/>
      <color theme="0" tint="-0.34998626667073579"/>
      <name val="Calibri"/>
      <family val="2"/>
    </font>
    <font>
      <sz val="8"/>
      <color theme="0" tint="-0.14999847407452621"/>
      <name val="Calibri"/>
      <family val="2"/>
    </font>
    <font>
      <sz val="8"/>
      <color theme="1" tint="0.34998626667073579"/>
      <name val="Calibri"/>
      <family val="2"/>
    </font>
    <font>
      <b/>
      <sz val="10"/>
      <color theme="1" tint="0.34998626667073579"/>
      <name val="Calibri"/>
      <family val="2"/>
      <scheme val="minor"/>
    </font>
    <font>
      <b/>
      <sz val="10"/>
      <color theme="1" tint="0.34998626667073579"/>
      <name val="Calibri"/>
      <family val="2"/>
    </font>
    <font>
      <b/>
      <sz val="8"/>
      <color theme="1"/>
      <name val="Calibri"/>
      <family val="2"/>
      <scheme val="minor"/>
    </font>
    <font>
      <b/>
      <sz val="12"/>
      <color theme="1" tint="0.34998626667073579"/>
      <name val="Calibri"/>
      <family val="2"/>
      <scheme val="minor"/>
    </font>
    <font>
      <b/>
      <sz val="11"/>
      <color theme="1" tint="0.34998626667073579"/>
      <name val="Calibri"/>
      <family val="2"/>
      <scheme val="minor"/>
    </font>
    <font>
      <sz val="11"/>
      <color theme="1" tint="0.34998626667073579"/>
      <name val="Calibri"/>
      <family val="2"/>
      <scheme val="minor"/>
    </font>
    <font>
      <b/>
      <sz val="14"/>
      <color theme="1" tint="0.34998626667073579"/>
      <name val="Calibri"/>
      <family val="2"/>
      <scheme val="minor"/>
    </font>
    <font>
      <b/>
      <sz val="16"/>
      <color theme="1" tint="0.34998626667073579"/>
      <name val="Calibri"/>
      <family val="2"/>
      <scheme val="minor"/>
    </font>
    <font>
      <sz val="11"/>
      <color theme="1" tint="0.34998626667073579"/>
      <name val="Calibri"/>
      <family val="2"/>
    </font>
    <font>
      <b/>
      <sz val="14"/>
      <color theme="1" tint="0.34998626667073579"/>
      <name val="Calibri"/>
      <family val="2"/>
    </font>
    <font>
      <sz val="12"/>
      <color rgb="FFEEE9E1"/>
      <name val="Calibri"/>
      <family val="2"/>
      <scheme val="minor"/>
    </font>
    <font>
      <sz val="9"/>
      <color rgb="FFEEE9E1"/>
      <name val="Calibri"/>
      <family val="2"/>
      <scheme val="minor"/>
    </font>
    <font>
      <sz val="8"/>
      <color rgb="FFEEE9E1"/>
      <name val="Calibri"/>
      <family val="2"/>
      <scheme val="minor"/>
    </font>
    <font>
      <b/>
      <sz val="16"/>
      <color rgb="FFFFFFFF"/>
      <name val="Calibri"/>
      <family val="2"/>
    </font>
    <font>
      <sz val="8"/>
      <color rgb="FFFFFFFF"/>
      <name val="Calibri"/>
      <family val="2"/>
    </font>
    <font>
      <b/>
      <sz val="18"/>
      <color rgb="FF243447"/>
      <name val="Calibri"/>
      <family val="2"/>
    </font>
    <font>
      <b/>
      <i/>
      <sz val="11"/>
      <color rgb="FF4B5563"/>
      <name val="Calibri"/>
      <family val="2"/>
    </font>
    <font>
      <sz val="12"/>
      <color theme="1"/>
      <name val="Calibri"/>
      <family val="2"/>
    </font>
    <font>
      <sz val="11"/>
      <color rgb="FF1F2933"/>
      <name val="Calibri"/>
      <family val="2"/>
    </font>
    <font>
      <b/>
      <sz val="11"/>
      <color rgb="FF243447"/>
      <name val="Calibri"/>
      <family val="2"/>
    </font>
    <font>
      <b/>
      <i/>
      <sz val="10"/>
      <color rgb="FF1F2933"/>
      <name val="Calibri"/>
      <family val="2"/>
    </font>
    <font>
      <b/>
      <i/>
      <sz val="14"/>
      <color rgb="FF4B5563"/>
      <name val="Calibri"/>
      <family val="2"/>
    </font>
    <font>
      <b/>
      <sz val="11"/>
      <color theme="0"/>
      <name val="Calibri"/>
      <family val="2"/>
    </font>
    <font>
      <b/>
      <sz val="11"/>
      <color rgb="FFFFFFFF"/>
      <name val="Calibri"/>
      <family val="2"/>
    </font>
    <font>
      <b/>
      <sz val="11"/>
      <color rgb="FF5B3B00"/>
      <name val="Calibri"/>
      <family val="2"/>
    </font>
    <font>
      <b/>
      <sz val="11"/>
      <name val="Calibri"/>
      <family val="2"/>
    </font>
    <font>
      <b/>
      <sz val="11"/>
      <color rgb="FF243447"/>
      <name val="Calibri"/>
      <family val="2"/>
      <scheme val="minor"/>
    </font>
    <font>
      <b/>
      <sz val="11"/>
      <color rgb="FF1F2933"/>
      <name val="Calibri"/>
      <family val="2"/>
    </font>
    <font>
      <sz val="10"/>
      <color theme="1" tint="0.499984740745262"/>
      <name val="Calibri"/>
      <family val="2"/>
    </font>
    <font>
      <i/>
      <sz val="10"/>
      <color rgb="FF666666"/>
      <name val="Calibri"/>
      <family val="2"/>
    </font>
    <font>
      <b/>
      <sz val="10"/>
      <color rgb="FF1F2933"/>
      <name val="Calibri"/>
      <family val="2"/>
    </font>
    <font>
      <sz val="9"/>
      <color rgb="FF6B7280"/>
      <name val="Calibri"/>
      <family val="2"/>
    </font>
    <font>
      <b/>
      <sz val="12"/>
      <color rgb="FF0033CC"/>
      <name val="Calibri"/>
      <family val="2"/>
    </font>
    <font>
      <sz val="11"/>
      <color rgb="FF9C0006"/>
      <name val="Calibri"/>
      <family val="2"/>
    </font>
    <font>
      <i/>
      <sz val="12"/>
      <name val="Calibri"/>
      <family val="2"/>
    </font>
    <font>
      <b/>
      <sz val="10"/>
      <color theme="0"/>
      <name val="Calibri"/>
      <family val="2"/>
    </font>
    <font>
      <b/>
      <sz val="12"/>
      <color rgb="FF1F4E79"/>
      <name val="Calibri"/>
      <family val="2"/>
    </font>
    <font>
      <b/>
      <sz val="12"/>
      <color rgb="FFC00000"/>
      <name val="Calibri"/>
      <family val="2"/>
    </font>
    <font>
      <sz val="10"/>
      <color theme="1" tint="0.49995422223578601"/>
      <name val="Calibri"/>
      <family val="2"/>
    </font>
    <font>
      <b/>
      <sz val="11"/>
      <color theme="0"/>
      <name val="Calibri"/>
      <family val="2"/>
      <charset val="1"/>
    </font>
    <font>
      <b/>
      <sz val="14"/>
      <color theme="0"/>
      <name val="Calibri"/>
      <family val="2"/>
      <charset val="1"/>
    </font>
    <font>
      <b/>
      <sz val="22"/>
      <color theme="0"/>
      <name val="Calibri"/>
      <family val="2"/>
      <charset val="1"/>
    </font>
    <font>
      <b/>
      <sz val="11"/>
      <name val="Calibri"/>
      <family val="2"/>
      <charset val="1"/>
    </font>
    <font>
      <b/>
      <sz val="14"/>
      <name val="Calibri"/>
      <family val="2"/>
      <charset val="1"/>
    </font>
    <font>
      <b/>
      <sz val="14"/>
      <color rgb="FF1F1F1F"/>
      <name val="Calibri"/>
      <family val="2"/>
      <charset val="1"/>
    </font>
    <font>
      <b/>
      <sz val="10"/>
      <name val="Calibri"/>
      <family val="2"/>
      <charset val="1"/>
    </font>
    <font>
      <b/>
      <sz val="16"/>
      <color theme="0"/>
      <name val="Calibri"/>
      <family val="2"/>
      <charset val="1"/>
    </font>
    <font>
      <b/>
      <sz val="11"/>
      <color rgb="FF1F1F1F"/>
      <name val="Calibri"/>
      <family val="2"/>
      <charset val="1"/>
    </font>
    <font>
      <b/>
      <sz val="11"/>
      <color theme="1"/>
      <name val="Calibri"/>
      <family val="2"/>
      <charset val="1"/>
    </font>
    <font>
      <b/>
      <sz val="12"/>
      <color theme="1"/>
      <name val="Calibri"/>
      <family val="2"/>
      <charset val="1"/>
    </font>
    <font>
      <b/>
      <sz val="12"/>
      <color rgb="FF1F4E79"/>
      <name val="Calibri"/>
      <family val="2"/>
      <charset val="1"/>
    </font>
    <font>
      <b/>
      <sz val="12"/>
      <color rgb="FF0033CC"/>
      <name val="Calibri"/>
      <family val="2"/>
      <charset val="1"/>
    </font>
    <font>
      <b/>
      <sz val="12"/>
      <color rgb="FF0000FF"/>
      <name val="Calibri"/>
      <family val="2"/>
      <charset val="1"/>
    </font>
    <font>
      <b/>
      <sz val="12"/>
      <color rgb="FFC00000"/>
      <name val="Calibri"/>
      <family val="2"/>
      <charset val="1"/>
    </font>
    <font>
      <b/>
      <sz val="12"/>
      <color rgb="FF1F1F1F"/>
      <name val="Calibri"/>
      <family val="2"/>
      <charset val="1"/>
    </font>
    <font>
      <sz val="12"/>
      <color theme="1"/>
      <name val="Calibri"/>
      <family val="2"/>
      <charset val="1"/>
    </font>
    <font>
      <b/>
      <sz val="12"/>
      <color theme="1" tint="0.3498947111423078"/>
      <name val="Calibri"/>
      <family val="2"/>
      <charset val="1"/>
    </font>
    <font>
      <sz val="11"/>
      <color theme="0"/>
      <name val="Calibri"/>
      <family val="2"/>
      <charset val="1"/>
    </font>
    <font>
      <b/>
      <sz val="12"/>
      <color theme="0"/>
      <name val="Calibri"/>
      <family val="2"/>
      <charset val="1"/>
    </font>
    <font>
      <b/>
      <sz val="10"/>
      <color rgb="FF1F1F1F"/>
      <name val="Calibri"/>
      <family val="2"/>
      <charset val="1"/>
    </font>
    <font>
      <b/>
      <sz val="11"/>
      <color rgb="FFFFFFFF"/>
      <name val="Calibri"/>
      <family val="2"/>
      <charset val="1"/>
    </font>
    <font>
      <b/>
      <sz val="16"/>
      <color theme="1" tint="0.3498947111423078"/>
      <name val="Calibri"/>
      <family val="2"/>
      <charset val="1"/>
    </font>
    <font>
      <b/>
      <sz val="12"/>
      <color theme="0" tint="-4.9989318521683403E-2"/>
      <name val="Calibri"/>
      <family val="2"/>
      <charset val="1"/>
    </font>
    <font>
      <b/>
      <sz val="14"/>
      <color rgb="FFFFFFFF"/>
      <name val="Calibri"/>
      <family val="2"/>
    </font>
    <font>
      <i/>
      <sz val="9"/>
      <color theme="1"/>
      <name val="Calibri"/>
      <family val="2"/>
      <scheme val="minor"/>
    </font>
    <font>
      <sz val="11"/>
      <color rgb="FFFFFFFF"/>
      <name val="Calibri"/>
      <family val="2"/>
    </font>
    <font>
      <b/>
      <sz val="16"/>
      <color theme="1"/>
      <name val="Calibri"/>
      <family val="2"/>
    </font>
  </fonts>
  <fills count="93">
    <fill>
      <patternFill patternType="none"/>
    </fill>
    <fill>
      <patternFill patternType="gray125"/>
    </fill>
    <fill>
      <patternFill patternType="solid">
        <fgColor rgb="FFCC00FF"/>
        <bgColor indexed="64"/>
      </patternFill>
    </fill>
    <fill>
      <patternFill patternType="solid">
        <fgColor theme="0"/>
        <bgColor indexed="64"/>
      </patternFill>
    </fill>
    <fill>
      <patternFill patternType="solid">
        <fgColor rgb="FF92D050"/>
        <bgColor indexed="64"/>
      </patternFill>
    </fill>
    <fill>
      <patternFill patternType="solid">
        <fgColor indexed="23"/>
        <bgColor indexed="64"/>
      </patternFill>
    </fill>
    <fill>
      <patternFill patternType="solid">
        <fgColor rgb="FF80808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C000"/>
        <bgColor indexed="64"/>
      </patternFill>
    </fill>
    <fill>
      <patternFill patternType="solid">
        <fgColor theme="0"/>
        <bgColor theme="9"/>
      </patternFill>
    </fill>
    <fill>
      <patternFill patternType="solid">
        <fgColor rgb="FFFFFFB7"/>
        <bgColor indexed="64"/>
      </patternFill>
    </fill>
    <fill>
      <patternFill patternType="solid">
        <fgColor rgb="FFFFFF00"/>
        <bgColor indexed="64"/>
      </patternFill>
    </fill>
    <fill>
      <patternFill patternType="solid">
        <fgColor rgb="FFC00000"/>
        <bgColor indexed="64"/>
      </patternFill>
    </fill>
    <fill>
      <patternFill patternType="solid">
        <fgColor rgb="FFFFCC00"/>
        <bgColor indexed="64"/>
      </patternFill>
    </fill>
    <fill>
      <patternFill patternType="gray125">
        <bgColor rgb="FFFFCC00"/>
      </patternFill>
    </fill>
    <fill>
      <patternFill patternType="solid">
        <fgColor theme="0" tint="-0.14996795556505021"/>
        <bgColor indexed="64"/>
      </patternFill>
    </fill>
    <fill>
      <patternFill patternType="solid">
        <fgColor rgb="FFFF00FF"/>
        <bgColor indexed="64"/>
      </patternFill>
    </fill>
    <fill>
      <patternFill patternType="solid">
        <fgColor theme="7" tint="0.79998168889431442"/>
        <bgColor indexed="64"/>
      </patternFill>
    </fill>
    <fill>
      <patternFill patternType="solid">
        <fgColor theme="2"/>
        <bgColor indexed="64"/>
      </patternFill>
    </fill>
    <fill>
      <patternFill patternType="solid">
        <fgColor theme="9" tint="-0.249977111117893"/>
        <bgColor indexed="64"/>
      </patternFill>
    </fill>
    <fill>
      <patternFill patternType="solid">
        <fgColor rgb="FFC00000"/>
        <bgColor theme="9"/>
      </patternFill>
    </fill>
    <fill>
      <patternFill patternType="solid">
        <fgColor rgb="FFDEC8EE"/>
        <bgColor indexed="64"/>
      </patternFill>
    </fill>
    <fill>
      <patternFill patternType="solid">
        <fgColor rgb="FFECDFF5"/>
        <bgColor indexed="64"/>
      </patternFill>
    </fill>
    <fill>
      <patternFill patternType="solid">
        <fgColor rgb="FFE6D9C8"/>
        <bgColor indexed="64"/>
      </patternFill>
    </fill>
    <fill>
      <patternFill patternType="solid">
        <fgColor rgb="FF22C55E"/>
        <bgColor indexed="64"/>
      </patternFill>
    </fill>
    <fill>
      <patternFill patternType="solid">
        <fgColor rgb="FFFAFAF7"/>
        <bgColor indexed="64"/>
      </patternFill>
    </fill>
    <fill>
      <patternFill patternType="gray125">
        <bgColor rgb="FFE6D9C8"/>
      </patternFill>
    </fill>
    <fill>
      <patternFill patternType="gray125">
        <bgColor rgb="FFC00000"/>
      </patternFill>
    </fill>
    <fill>
      <patternFill patternType="solid">
        <fgColor rgb="FFFFF2CC"/>
        <bgColor indexed="64"/>
      </patternFill>
    </fill>
    <fill>
      <patternFill patternType="solid">
        <fgColor rgb="FFD9E1F2"/>
        <bgColor indexed="64"/>
      </patternFill>
    </fill>
    <fill>
      <patternFill patternType="solid">
        <fgColor rgb="FF284780"/>
        <bgColor indexed="64"/>
      </patternFill>
    </fill>
    <fill>
      <patternFill patternType="solid">
        <fgColor rgb="FFF2E2C8"/>
        <bgColor indexed="64"/>
      </patternFill>
    </fill>
    <fill>
      <patternFill patternType="solid">
        <fgColor rgb="FFFFFFCC"/>
        <bgColor indexed="64"/>
      </patternFill>
    </fill>
    <fill>
      <patternFill patternType="solid">
        <fgColor rgb="FFD9E1F2"/>
        <bgColor theme="9"/>
      </patternFill>
    </fill>
    <fill>
      <patternFill patternType="solid">
        <fgColor rgb="FF284780"/>
        <bgColor theme="9"/>
      </patternFill>
    </fill>
    <fill>
      <patternFill patternType="gray125">
        <bgColor rgb="FFD9E1F2"/>
      </patternFill>
    </fill>
    <fill>
      <patternFill patternType="solid">
        <fgColor rgb="FFBDB3A3"/>
        <bgColor indexed="64"/>
      </patternFill>
    </fill>
    <fill>
      <patternFill patternType="gray125">
        <bgColor rgb="FFBDB3A3"/>
      </patternFill>
    </fill>
    <fill>
      <patternFill patternType="solid">
        <fgColor theme="0" tint="-0.14999847407452621"/>
        <bgColor indexed="65"/>
      </patternFill>
    </fill>
    <fill>
      <patternFill patternType="solid">
        <fgColor rgb="FFEEE9E1"/>
        <bgColor indexed="64"/>
      </patternFill>
    </fill>
    <fill>
      <patternFill patternType="solid">
        <fgColor rgb="FFA49680"/>
        <bgColor indexed="64"/>
      </patternFill>
    </fill>
    <fill>
      <patternFill patternType="solid">
        <fgColor theme="7" tint="0.79995117038483843"/>
        <bgColor indexed="65"/>
      </patternFill>
    </fill>
    <fill>
      <patternFill patternType="solid">
        <fgColor rgb="FFFFFFB7"/>
      </patternFill>
    </fill>
    <fill>
      <patternFill patternType="solid">
        <fgColor theme="2"/>
      </patternFill>
    </fill>
    <fill>
      <patternFill patternType="solid">
        <fgColor theme="4" tint="0.59999389629810485"/>
        <bgColor indexed="64"/>
      </patternFill>
    </fill>
    <fill>
      <patternFill patternType="solid">
        <fgColor rgb="FFBDB3A3"/>
        <bgColor theme="9"/>
      </patternFill>
    </fill>
    <fill>
      <patternFill patternType="gray125">
        <bgColor rgb="FFEEE9E1"/>
      </patternFill>
    </fill>
    <fill>
      <patternFill patternType="solid">
        <fgColor rgb="FFF3F4F6"/>
        <bgColor indexed="64"/>
      </patternFill>
    </fill>
    <fill>
      <patternFill patternType="solid">
        <fgColor rgb="FFFFFFFF"/>
      </patternFill>
    </fill>
    <fill>
      <patternFill patternType="solid">
        <fgColor rgb="FFF3F4F6"/>
      </patternFill>
    </fill>
    <fill>
      <patternFill patternType="solid">
        <fgColor rgb="FFF7F9FB"/>
      </patternFill>
    </fill>
    <fill>
      <patternFill patternType="solid">
        <fgColor theme="0" tint="-0.249977111117893"/>
        <bgColor indexed="64"/>
      </patternFill>
    </fill>
    <fill>
      <patternFill patternType="solid">
        <fgColor rgb="FFEEF3F7"/>
      </patternFill>
    </fill>
    <fill>
      <patternFill patternType="solid">
        <fgColor rgb="FFDDD8D1"/>
        <bgColor indexed="64"/>
      </patternFill>
    </fill>
    <fill>
      <patternFill patternType="solid">
        <fgColor rgb="FFEEE9E1"/>
      </patternFill>
    </fill>
    <fill>
      <patternFill patternType="solid">
        <fgColor theme="7" tint="0.79989013336588644"/>
        <bgColor indexed="65"/>
      </patternFill>
    </fill>
    <fill>
      <patternFill patternType="solid">
        <fgColor theme="0"/>
      </patternFill>
    </fill>
    <fill>
      <patternFill patternType="solid">
        <fgColor rgb="FFFFF7D6"/>
        <bgColor indexed="64"/>
      </patternFill>
    </fill>
    <fill>
      <patternFill patternType="solid">
        <fgColor rgb="FFD9E1F2"/>
      </patternFill>
    </fill>
    <fill>
      <patternFill patternType="solid">
        <fgColor rgb="FF14A096"/>
        <bgColor indexed="64"/>
      </patternFill>
    </fill>
    <fill>
      <patternFill patternType="solid">
        <fgColor rgb="FFC00000"/>
      </patternFill>
    </fill>
    <fill>
      <patternFill patternType="solid">
        <fgColor rgb="FFD9EAD3"/>
      </patternFill>
    </fill>
    <fill>
      <patternFill patternType="solid">
        <fgColor theme="8" tint="0.79998168889431442"/>
        <bgColor indexed="64"/>
      </patternFill>
    </fill>
    <fill>
      <patternFill patternType="solid">
        <fgColor theme="5" tint="0.79998168889431442"/>
        <bgColor indexed="64"/>
      </patternFill>
    </fill>
    <fill>
      <patternFill patternType="solid">
        <fgColor rgb="FFCC00FF"/>
      </patternFill>
    </fill>
    <fill>
      <patternFill patternType="solid">
        <fgColor rgb="FFA49680"/>
      </patternFill>
    </fill>
    <fill>
      <patternFill patternType="solid">
        <fgColor rgb="FFBDB3A3"/>
      </patternFill>
    </fill>
    <fill>
      <patternFill patternType="solid">
        <fgColor rgb="FFFFF2CC"/>
      </patternFill>
    </fill>
    <fill>
      <patternFill patternType="solid">
        <fgColor theme="0" tint="-0.249977111117893"/>
        <bgColor indexed="65"/>
      </patternFill>
    </fill>
    <fill>
      <patternFill patternType="solid">
        <fgColor rgb="FFCC00FF"/>
        <bgColor rgb="FFFF00FF"/>
      </patternFill>
    </fill>
    <fill>
      <patternFill patternType="solid">
        <fgColor rgb="FF00B050"/>
        <bgColor rgb="FF14A096"/>
      </patternFill>
    </fill>
    <fill>
      <patternFill patternType="solid">
        <fgColor rgb="FF1F3A5F"/>
        <bgColor rgb="FF1F4E78"/>
      </patternFill>
    </fill>
    <fill>
      <patternFill patternType="solid">
        <fgColor theme="0"/>
        <bgColor rgb="FFFFF3F0"/>
      </patternFill>
    </fill>
    <fill>
      <patternFill patternType="solid">
        <fgColor rgb="FFEAF0F8"/>
        <bgColor rgb="FFF2F2F2"/>
      </patternFill>
    </fill>
    <fill>
      <patternFill patternType="solid">
        <fgColor rgb="FFEEE9E1"/>
        <bgColor rgb="FFFBE5D6"/>
      </patternFill>
    </fill>
    <fill>
      <patternFill patternType="solid">
        <fgColor rgb="FFA49680"/>
        <bgColor rgb="FFA0A0A0"/>
      </patternFill>
    </fill>
    <fill>
      <patternFill patternType="solid">
        <fgColor rgb="FFD9E2F3"/>
        <bgColor rgb="FFD9EAF7"/>
      </patternFill>
    </fill>
    <fill>
      <patternFill patternType="solid">
        <fgColor rgb="FFFFF2CC"/>
        <bgColor rgb="FFFFF7D6"/>
      </patternFill>
    </fill>
    <fill>
      <patternFill patternType="solid">
        <fgColor rgb="FFD9D9D9"/>
        <bgColor rgb="FFD9E2F3"/>
      </patternFill>
    </fill>
    <fill>
      <patternFill patternType="solid">
        <fgColor rgb="FFBDB3A3"/>
        <bgColor rgb="FFBFBFBF"/>
      </patternFill>
    </fill>
    <fill>
      <patternFill patternType="solid">
        <fgColor rgb="FFC00000"/>
        <bgColor rgb="FF9C0006"/>
      </patternFill>
    </fill>
    <fill>
      <patternFill patternType="solid">
        <fgColor rgb="FFF7F3E8"/>
        <bgColor rgb="FFF3F3F3"/>
      </patternFill>
    </fill>
    <fill>
      <patternFill patternType="solid">
        <fgColor rgb="FFFFF7D6"/>
        <bgColor rgb="FFFFF2CC"/>
      </patternFill>
    </fill>
    <fill>
      <patternFill patternType="solid">
        <fgColor rgb="FFFFF3F0"/>
        <bgColor rgb="FFF7F3E8"/>
      </patternFill>
    </fill>
    <fill>
      <patternFill patternType="solid">
        <fgColor rgb="FFF2F2F2"/>
        <bgColor rgb="FFF3F3F3"/>
      </patternFill>
    </fill>
    <fill>
      <patternFill patternType="solid">
        <fgColor rgb="FF1F4E78"/>
      </patternFill>
    </fill>
    <fill>
      <patternFill patternType="solid">
        <fgColor rgb="FF3078BA"/>
        <bgColor indexed="64"/>
      </patternFill>
    </fill>
    <fill>
      <patternFill patternType="solid">
        <fgColor rgb="FF2F75B5"/>
      </patternFill>
    </fill>
    <fill>
      <patternFill patternType="solid">
        <fgColor rgb="FFE2F0D9"/>
        <bgColor indexed="64"/>
      </patternFill>
    </fill>
    <fill>
      <patternFill patternType="solid">
        <fgColor rgb="FF7030A0"/>
      </patternFill>
    </fill>
    <fill>
      <patternFill patternType="solid">
        <fgColor rgb="FF548235"/>
      </patternFill>
    </fill>
  </fills>
  <borders count="61">
    <border>
      <left/>
      <right/>
      <top/>
      <bottom/>
      <diagonal/>
    </border>
    <border>
      <left/>
      <right/>
      <top style="medium">
        <color auto="1"/>
      </top>
      <bottom/>
      <diagonal/>
    </border>
    <border>
      <left style="medium">
        <color indexed="64"/>
      </left>
      <right/>
      <top style="medium">
        <color indexed="64"/>
      </top>
      <bottom/>
      <diagonal/>
    </border>
    <border>
      <left style="hair">
        <color auto="1"/>
      </left>
      <right/>
      <top style="medium">
        <color auto="1"/>
      </top>
      <bottom/>
      <diagonal/>
    </border>
    <border>
      <left/>
      <right style="medium">
        <color indexed="64"/>
      </right>
      <top style="medium">
        <color auto="1"/>
      </top>
      <bottom/>
      <diagonal/>
    </border>
    <border>
      <left style="medium">
        <color indexed="64"/>
      </left>
      <right style="medium">
        <color indexed="64"/>
      </right>
      <top style="medium">
        <color indexed="64"/>
      </top>
      <bottom/>
      <diagonal/>
    </border>
    <border>
      <left style="medium">
        <color indexed="64"/>
      </left>
      <right/>
      <top/>
      <bottom/>
      <diagonal/>
    </border>
    <border>
      <left style="hair">
        <color indexed="64"/>
      </left>
      <right/>
      <top/>
      <bottom/>
      <diagonal/>
    </border>
    <border>
      <left/>
      <right style="medium">
        <color indexed="64"/>
      </right>
      <top/>
      <bottom/>
      <diagonal/>
    </border>
    <border>
      <left style="medium">
        <color indexed="64"/>
      </left>
      <right style="medium">
        <color indexed="64"/>
      </right>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indexed="64"/>
      </bottom>
      <diagonal/>
    </border>
    <border>
      <left/>
      <right/>
      <top style="medium">
        <color theme="7" tint="-0.499984740745262"/>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hair">
        <color auto="1"/>
      </right>
      <top/>
      <bottom/>
      <diagonal/>
    </border>
    <border>
      <left/>
      <right style="hair">
        <color auto="1"/>
      </right>
      <top style="hair">
        <color auto="1"/>
      </top>
      <bottom style="hair">
        <color auto="1"/>
      </bottom>
      <diagonal/>
    </border>
    <border>
      <left/>
      <right/>
      <top style="medium">
        <color auto="1"/>
      </top>
      <bottom style="thin">
        <color indexed="64"/>
      </bottom>
      <diagonal/>
    </border>
    <border>
      <left/>
      <right/>
      <top style="double">
        <color theme="9" tint="0.39994506668294322"/>
      </top>
      <bottom/>
      <diagonal/>
    </border>
    <border>
      <left/>
      <right/>
      <top style="thin">
        <color rgb="FFCBD5E1"/>
      </top>
      <bottom/>
      <diagonal/>
    </border>
    <border>
      <left style="mediumDashed">
        <color auto="1"/>
      </left>
      <right style="medium">
        <color auto="1"/>
      </right>
      <top/>
      <bottom/>
      <diagonal/>
    </border>
    <border>
      <left style="mediumDashed">
        <color auto="1"/>
      </left>
      <right style="medium">
        <color auto="1"/>
      </right>
      <top/>
      <bottom style="medium">
        <color auto="1"/>
      </bottom>
      <diagonal/>
    </border>
    <border>
      <left/>
      <right style="thin">
        <color rgb="FFA0A0A0"/>
      </right>
      <top style="thin">
        <color rgb="FFA0A0A0"/>
      </top>
      <bottom style="thin">
        <color rgb="FFA0A0A0"/>
      </bottom>
      <diagonal/>
    </border>
    <border>
      <left style="hair">
        <color indexed="64"/>
      </left>
      <right style="hair">
        <color indexed="64"/>
      </right>
      <top style="hair">
        <color auto="1"/>
      </top>
      <bottom/>
      <diagonal/>
    </border>
    <border>
      <left style="hair">
        <color indexed="64"/>
      </left>
      <right style="hair">
        <color indexed="64"/>
      </right>
      <top/>
      <bottom/>
      <diagonal/>
    </border>
    <border>
      <left/>
      <right style="medium">
        <color auto="1"/>
      </right>
      <top style="hair">
        <color auto="1"/>
      </top>
      <bottom/>
      <diagonal/>
    </border>
    <border>
      <left/>
      <right/>
      <top style="hair">
        <color auto="1"/>
      </top>
      <bottom/>
      <diagonal/>
    </border>
    <border>
      <left/>
      <right/>
      <top style="hair">
        <color auto="1"/>
      </top>
      <bottom style="hair">
        <color auto="1"/>
      </bottom>
      <diagonal/>
    </border>
    <border>
      <left style="hair">
        <color auto="1"/>
      </left>
      <right style="hair">
        <color indexed="64"/>
      </right>
      <top/>
      <bottom style="hair">
        <color auto="1"/>
      </bottom>
      <diagonal/>
    </border>
    <border>
      <left style="medium">
        <color rgb="FFC00000"/>
      </left>
      <right/>
      <top/>
      <bottom/>
      <diagonal/>
    </border>
    <border>
      <left style="thin">
        <color rgb="FFA0A0A0"/>
      </left>
      <right style="medium">
        <color auto="1"/>
      </right>
      <top style="thin">
        <color rgb="FFA0A0A0"/>
      </top>
      <bottom style="thin">
        <color rgb="FFA0A0A0"/>
      </bottom>
      <diagonal/>
    </border>
    <border>
      <left style="thin">
        <color rgb="FFA0A0A0"/>
      </left>
      <right style="medium">
        <color auto="1"/>
      </right>
      <top/>
      <bottom style="thin">
        <color rgb="FFA0A0A0"/>
      </bottom>
      <diagonal/>
    </border>
    <border>
      <left/>
      <right style="thin">
        <color rgb="FFA0A0A0"/>
      </right>
      <top style="thin">
        <color rgb="FFA0A0A0"/>
      </top>
      <bottom/>
      <diagonal/>
    </border>
    <border>
      <left style="thin">
        <color rgb="FFA0A0A0"/>
      </left>
      <right style="thin">
        <color rgb="FFA0A0A0"/>
      </right>
      <top style="thin">
        <color rgb="FFA0A0A0"/>
      </top>
      <bottom style="thin">
        <color rgb="FFA0A0A0"/>
      </bottom>
      <diagonal/>
    </border>
    <border>
      <left style="thin">
        <color theme="0" tint="-0.49995422223578601"/>
      </left>
      <right/>
      <top/>
      <bottom/>
      <diagonal/>
    </border>
    <border>
      <left/>
      <right/>
      <top/>
      <bottom style="thick">
        <color auto="1"/>
      </bottom>
      <diagonal/>
    </border>
    <border>
      <left style="thick">
        <color indexed="64"/>
      </left>
      <right/>
      <top/>
      <bottom style="thin">
        <color indexed="64"/>
      </bottom>
      <diagonal/>
    </border>
    <border>
      <left/>
      <right style="thin">
        <color auto="1"/>
      </right>
      <top style="thin">
        <color auto="1"/>
      </top>
      <bottom/>
      <diagonal/>
    </border>
    <border>
      <left/>
      <right style="thin">
        <color auto="1"/>
      </right>
      <top/>
      <bottom/>
      <diagonal/>
    </border>
    <border>
      <left style="thin">
        <color auto="1"/>
      </left>
      <right style="thin">
        <color rgb="FFA0A0A0"/>
      </right>
      <top style="thin">
        <color rgb="FFA0A0A0"/>
      </top>
      <bottom/>
      <diagonal/>
    </border>
    <border>
      <left/>
      <right style="thin">
        <color auto="1"/>
      </right>
      <top/>
      <bottom style="thin">
        <color auto="1"/>
      </bottom>
      <diagonal/>
    </border>
    <border>
      <left style="thin">
        <color rgb="FFD9D9D9"/>
      </left>
      <right style="thin">
        <color rgb="FFD9D9D9"/>
      </right>
      <top style="thin">
        <color rgb="FFD9D9D9"/>
      </top>
      <bottom style="thin">
        <color rgb="FFD9D9D9"/>
      </bottom>
      <diagonal/>
    </border>
    <border>
      <left style="thin">
        <color rgb="FFC0C0C0"/>
      </left>
      <right/>
      <top/>
      <bottom/>
      <diagonal/>
    </border>
    <border>
      <left/>
      <right style="thin">
        <color rgb="FFA0A0A0"/>
      </right>
      <top/>
      <bottom/>
      <diagonal/>
    </border>
    <border>
      <left style="thin">
        <color auto="1"/>
      </left>
      <right style="thin">
        <color rgb="FFA0A0A0"/>
      </right>
      <top/>
      <bottom style="thin">
        <color rgb="FFA0A0A0"/>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A0A0A0"/>
      </left>
      <right/>
      <top/>
      <bottom style="thin">
        <color rgb="FFA0A0A0"/>
      </bottom>
      <diagonal/>
    </border>
    <border>
      <left/>
      <right/>
      <top/>
      <bottom style="thin">
        <color rgb="FFA0A0A0"/>
      </bottom>
      <diagonal/>
    </border>
    <border>
      <left/>
      <right style="thin">
        <color auto="1"/>
      </right>
      <top/>
      <bottom style="thin">
        <color rgb="FFA0A0A0"/>
      </bottom>
      <diagonal/>
    </border>
    <border>
      <left/>
      <right/>
      <top style="thin">
        <color rgb="FFBFBFBF"/>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D9D9D9"/>
      </left>
      <right style="thin">
        <color rgb="FFD9D9D9"/>
      </right>
      <top/>
      <bottom/>
      <diagonal/>
    </border>
  </borders>
  <cellStyleXfs count="22">
    <xf numFmtId="0" fontId="0" fillId="0" borderId="0"/>
    <xf numFmtId="0" fontId="5" fillId="0" borderId="0"/>
    <xf numFmtId="0" fontId="1" fillId="0" borderId="0"/>
    <xf numFmtId="0" fontId="1" fillId="0" borderId="0"/>
    <xf numFmtId="0" fontId="1" fillId="0" borderId="0"/>
    <xf numFmtId="0" fontId="27" fillId="0" borderId="0"/>
    <xf numFmtId="0" fontId="32"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27" fillId="0" borderId="0"/>
    <xf numFmtId="0" fontId="1" fillId="0" borderId="0"/>
    <xf numFmtId="0" fontId="32" fillId="0" borderId="0"/>
    <xf numFmtId="0" fontId="121" fillId="0" borderId="0"/>
    <xf numFmtId="0" fontId="32" fillId="0" borderId="0"/>
    <xf numFmtId="0" fontId="1" fillId="0" borderId="0"/>
    <xf numFmtId="0" fontId="1" fillId="0" borderId="0"/>
  </cellStyleXfs>
  <cellXfs count="677">
    <xf numFmtId="0" fontId="0" fillId="0" borderId="0" xfId="0"/>
    <xf numFmtId="0" fontId="2" fillId="2" borderId="0" xfId="1" applyFont="1" applyFill="1" applyAlignment="1">
      <alignment horizontal="center" vertical="center"/>
    </xf>
    <xf numFmtId="0" fontId="0" fillId="3" borderId="0" xfId="0" applyFill="1" applyAlignment="1">
      <alignment vertical="center"/>
    </xf>
    <xf numFmtId="0" fontId="6" fillId="4" borderId="0" xfId="2" applyFont="1" applyFill="1" applyAlignment="1">
      <alignment horizontal="center" vertical="center"/>
    </xf>
    <xf numFmtId="0" fontId="7" fillId="5" borderId="1" xfId="3" applyFont="1" applyFill="1" applyBorder="1" applyAlignment="1">
      <alignment horizontal="center" vertical="center"/>
    </xf>
    <xf numFmtId="0" fontId="7" fillId="6" borderId="1" xfId="3" applyFont="1" applyFill="1" applyBorder="1" applyAlignment="1">
      <alignment horizontal="center" vertical="center"/>
    </xf>
    <xf numFmtId="0" fontId="0" fillId="0" borderId="0" xfId="0" applyAlignment="1">
      <alignment vertical="center"/>
    </xf>
    <xf numFmtId="0" fontId="8" fillId="6" borderId="0" xfId="1" applyFont="1" applyFill="1" applyAlignment="1">
      <alignment horizontal="left" vertical="center"/>
    </xf>
    <xf numFmtId="0" fontId="9" fillId="6" borderId="0" xfId="1" applyFont="1" applyFill="1" applyAlignment="1">
      <alignment horizontal="left" vertical="center"/>
    </xf>
    <xf numFmtId="0" fontId="10" fillId="6" borderId="0" xfId="1" applyFont="1" applyFill="1" applyAlignment="1">
      <alignment horizontal="right" vertical="center"/>
    </xf>
    <xf numFmtId="0" fontId="11" fillId="6" borderId="0" xfId="1" applyFont="1" applyFill="1" applyAlignment="1">
      <alignment horizontal="left" vertical="center"/>
    </xf>
    <xf numFmtId="0" fontId="14" fillId="3" borderId="0" xfId="0" applyFont="1" applyFill="1" applyAlignment="1">
      <alignment vertical="center"/>
    </xf>
    <xf numFmtId="0" fontId="0" fillId="3" borderId="0" xfId="0" applyFill="1" applyAlignment="1">
      <alignment horizontal="left" vertical="center"/>
    </xf>
    <xf numFmtId="0" fontId="0" fillId="6" borderId="0" xfId="0" applyFill="1" applyAlignment="1">
      <alignment vertical="center"/>
    </xf>
    <xf numFmtId="0" fontId="4" fillId="6" borderId="0" xfId="2" applyFont="1" applyFill="1" applyAlignment="1">
      <alignment horizontal="center" vertical="center"/>
    </xf>
    <xf numFmtId="0" fontId="17" fillId="9" borderId="2" xfId="1" applyFont="1" applyFill="1" applyBorder="1" applyAlignment="1" applyProtection="1">
      <alignment horizontal="center" vertical="center"/>
      <protection locked="0"/>
    </xf>
    <xf numFmtId="0" fontId="18" fillId="10" borderId="1" xfId="3" applyFont="1" applyFill="1" applyBorder="1" applyAlignment="1">
      <alignment horizontal="center" vertical="center"/>
    </xf>
    <xf numFmtId="0" fontId="18" fillId="10" borderId="4" xfId="3" applyFont="1" applyFill="1" applyBorder="1" applyAlignment="1">
      <alignment horizontal="center" vertical="center"/>
    </xf>
    <xf numFmtId="0" fontId="20" fillId="8" borderId="5" xfId="0" applyFont="1" applyFill="1" applyBorder="1" applyAlignment="1">
      <alignment horizontal="center" vertical="center"/>
    </xf>
    <xf numFmtId="0" fontId="15" fillId="7" borderId="0" xfId="1" applyFont="1" applyFill="1" applyAlignment="1">
      <alignment horizontal="center" vertical="center"/>
    </xf>
    <xf numFmtId="0" fontId="15" fillId="7" borderId="8" xfId="1" applyFont="1" applyFill="1" applyBorder="1" applyAlignment="1">
      <alignment horizontal="center" vertical="center"/>
    </xf>
    <xf numFmtId="0" fontId="22" fillId="11" borderId="9" xfId="2" applyFont="1" applyFill="1" applyBorder="1" applyAlignment="1">
      <alignment horizontal="left" vertical="center"/>
    </xf>
    <xf numFmtId="0" fontId="15" fillId="4" borderId="0" xfId="1" applyFont="1" applyFill="1" applyAlignment="1">
      <alignment horizontal="center" vertical="center"/>
    </xf>
    <xf numFmtId="0" fontId="15" fillId="4" borderId="8" xfId="1" applyFont="1" applyFill="1" applyBorder="1" applyAlignment="1">
      <alignment horizontal="center" vertical="center"/>
    </xf>
    <xf numFmtId="0" fontId="0" fillId="3" borderId="9" xfId="0" applyFill="1" applyBorder="1" applyAlignment="1">
      <alignment vertical="center"/>
    </xf>
    <xf numFmtId="0" fontId="23" fillId="3" borderId="9" xfId="0" applyFont="1" applyFill="1" applyBorder="1" applyAlignment="1">
      <alignment horizontal="center" vertical="center"/>
    </xf>
    <xf numFmtId="0" fontId="0" fillId="3" borderId="7" xfId="0" applyFill="1" applyBorder="1" applyAlignment="1">
      <alignment horizontal="left" vertical="center"/>
    </xf>
    <xf numFmtId="0" fontId="24" fillId="3" borderId="0" xfId="1" applyFont="1" applyFill="1" applyAlignment="1" applyProtection="1">
      <alignment horizontal="center" vertical="center"/>
      <protection locked="0"/>
    </xf>
    <xf numFmtId="0" fontId="26" fillId="3" borderId="9" xfId="0" applyFont="1" applyFill="1" applyBorder="1" applyAlignment="1">
      <alignment horizontal="left" vertical="center"/>
    </xf>
    <xf numFmtId="0" fontId="0" fillId="3" borderId="8" xfId="0" applyFill="1" applyBorder="1" applyAlignment="1">
      <alignment vertical="center"/>
    </xf>
    <xf numFmtId="0" fontId="26" fillId="3" borderId="9" xfId="0" applyFont="1" applyFill="1" applyBorder="1" applyAlignment="1">
      <alignment horizontal="center" vertical="center"/>
    </xf>
    <xf numFmtId="0" fontId="26" fillId="3" borderId="0" xfId="0" applyFont="1" applyFill="1" applyAlignment="1">
      <alignment horizontal="right" vertical="center"/>
    </xf>
    <xf numFmtId="0" fontId="22" fillId="3" borderId="9" xfId="0" applyFont="1" applyFill="1" applyBorder="1" applyAlignment="1">
      <alignment horizontal="left" vertical="center"/>
    </xf>
    <xf numFmtId="0" fontId="22" fillId="3" borderId="0" xfId="0" applyFont="1" applyFill="1" applyAlignment="1">
      <alignment horizontal="left" vertical="center"/>
    </xf>
    <xf numFmtId="0" fontId="30" fillId="3" borderId="0" xfId="1" applyFont="1" applyFill="1" applyAlignment="1" applyProtection="1">
      <alignment horizontal="center" vertical="center"/>
      <protection locked="0"/>
    </xf>
    <xf numFmtId="0" fontId="31" fillId="0" borderId="0" xfId="1" applyFont="1" applyAlignment="1" applyProtection="1">
      <alignment horizontal="left" vertical="center"/>
      <protection locked="0"/>
    </xf>
    <xf numFmtId="0" fontId="0" fillId="7" borderId="0" xfId="0" applyFill="1" applyAlignment="1">
      <alignment vertical="center"/>
    </xf>
    <xf numFmtId="0" fontId="0" fillId="7" borderId="8" xfId="0" applyFill="1" applyBorder="1" applyAlignment="1">
      <alignment vertical="center"/>
    </xf>
    <xf numFmtId="0" fontId="39" fillId="14" borderId="7" xfId="1" applyFont="1" applyFill="1" applyBorder="1" applyAlignment="1">
      <alignment horizontal="left" vertical="center"/>
    </xf>
    <xf numFmtId="0" fontId="40" fillId="15" borderId="0" xfId="0" applyFont="1" applyFill="1" applyAlignment="1">
      <alignment horizontal="left" vertical="center"/>
    </xf>
    <xf numFmtId="0" fontId="41" fillId="17" borderId="0" xfId="0" applyFont="1" applyFill="1" applyAlignment="1">
      <alignment horizontal="center" vertical="center"/>
    </xf>
    <xf numFmtId="0" fontId="34" fillId="7" borderId="0" xfId="2" applyFont="1" applyFill="1" applyAlignment="1">
      <alignment horizontal="center" vertical="center"/>
    </xf>
    <xf numFmtId="0" fontId="34" fillId="7" borderId="8" xfId="0" applyFont="1" applyFill="1" applyBorder="1" applyAlignment="1">
      <alignment horizontal="right" vertical="center"/>
    </xf>
    <xf numFmtId="0" fontId="0" fillId="3" borderId="9" xfId="0" applyFill="1" applyBorder="1" applyAlignment="1">
      <alignment horizontal="left" vertical="center"/>
    </xf>
    <xf numFmtId="164" fontId="34" fillId="12" borderId="7" xfId="5" applyNumberFormat="1" applyFont="1" applyFill="1" applyBorder="1" applyAlignment="1">
      <alignment horizontal="center" vertical="center"/>
    </xf>
    <xf numFmtId="0" fontId="40" fillId="15" borderId="0" xfId="0" applyFont="1" applyFill="1" applyAlignment="1">
      <alignment vertical="center"/>
    </xf>
    <xf numFmtId="0" fontId="19" fillId="3" borderId="0" xfId="5" applyFont="1" applyFill="1" applyAlignment="1">
      <alignment horizontal="center" vertical="center"/>
    </xf>
    <xf numFmtId="0" fontId="0" fillId="3" borderId="0" xfId="0" applyFill="1" applyAlignment="1">
      <alignment horizontal="center" vertical="center"/>
    </xf>
    <xf numFmtId="0" fontId="42" fillId="3" borderId="0" xfId="1" applyFont="1" applyFill="1" applyAlignment="1" applyProtection="1">
      <alignment horizontal="center" vertical="center"/>
      <protection hidden="1"/>
    </xf>
    <xf numFmtId="0" fontId="35" fillId="3" borderId="0" xfId="0" applyFont="1" applyFill="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15" fillId="8" borderId="0" xfId="1" applyFont="1" applyFill="1" applyAlignment="1">
      <alignment horizontal="center" vertical="center"/>
    </xf>
    <xf numFmtId="0" fontId="0" fillId="3" borderId="0" xfId="0" applyFill="1"/>
    <xf numFmtId="0" fontId="46" fillId="3" borderId="0" xfId="1" applyFont="1" applyFill="1" applyAlignment="1" applyProtection="1">
      <alignment horizontal="left" vertical="center"/>
      <protection locked="0"/>
    </xf>
    <xf numFmtId="0" fontId="16" fillId="3" borderId="0" xfId="0" applyFont="1" applyFill="1" applyAlignment="1">
      <alignment vertical="center"/>
    </xf>
    <xf numFmtId="0" fontId="46" fillId="3" borderId="0" xfId="1" applyFont="1" applyFill="1" applyAlignment="1" applyProtection="1">
      <alignment horizontal="center" vertical="center"/>
      <protection locked="0"/>
    </xf>
    <xf numFmtId="0" fontId="20" fillId="3" borderId="0" xfId="1" applyFont="1" applyFill="1" applyAlignment="1">
      <alignment horizontal="right" vertical="center"/>
    </xf>
    <xf numFmtId="0" fontId="17" fillId="18" borderId="0" xfId="1" applyFont="1" applyFill="1" applyAlignment="1">
      <alignment horizontal="center" vertical="center"/>
    </xf>
    <xf numFmtId="0" fontId="24" fillId="3" borderId="0" xfId="1" applyFont="1" applyFill="1" applyAlignment="1" applyProtection="1">
      <alignment horizontal="center"/>
      <protection locked="0"/>
    </xf>
    <xf numFmtId="0" fontId="48" fillId="13" borderId="0" xfId="0" applyFont="1" applyFill="1" applyAlignment="1">
      <alignment horizontal="left" vertical="center"/>
    </xf>
    <xf numFmtId="0" fontId="49" fillId="13" borderId="0" xfId="0" applyFont="1" applyFill="1" applyAlignment="1">
      <alignment horizontal="left" vertical="center"/>
    </xf>
    <xf numFmtId="0" fontId="24" fillId="3" borderId="0" xfId="1" applyFont="1" applyFill="1" applyAlignment="1" applyProtection="1">
      <alignment horizontal="left" vertical="center"/>
      <protection locked="0"/>
    </xf>
    <xf numFmtId="0" fontId="25" fillId="3" borderId="0" xfId="0" applyFont="1" applyFill="1" applyAlignment="1">
      <alignment horizontal="center" vertical="center"/>
    </xf>
    <xf numFmtId="0" fontId="19" fillId="11" borderId="0" xfId="2" applyFont="1" applyFill="1" applyAlignment="1">
      <alignment vertical="center"/>
    </xf>
    <xf numFmtId="0" fontId="51" fillId="3" borderId="0" xfId="1" applyFont="1" applyFill="1" applyAlignment="1" applyProtection="1">
      <alignment horizontal="left" vertical="center"/>
      <protection locked="0"/>
    </xf>
    <xf numFmtId="0" fontId="42" fillId="3" borderId="0" xfId="1" applyFont="1" applyFill="1" applyAlignment="1" applyProtection="1">
      <alignment horizontal="center" vertical="center" wrapText="1"/>
      <protection hidden="1"/>
    </xf>
    <xf numFmtId="0" fontId="26" fillId="3" borderId="0" xfId="0" applyFont="1" applyFill="1" applyAlignment="1">
      <alignment horizontal="left" vertical="center"/>
    </xf>
    <xf numFmtId="0" fontId="35" fillId="3" borderId="0" xfId="0" applyFont="1" applyFill="1"/>
    <xf numFmtId="0" fontId="29" fillId="3" borderId="0" xfId="1" applyFont="1" applyFill="1" applyAlignment="1" applyProtection="1">
      <alignment horizontal="center" vertical="center"/>
      <protection locked="0"/>
    </xf>
    <xf numFmtId="0" fontId="50" fillId="14" borderId="0" xfId="1" applyFont="1" applyFill="1" applyAlignment="1" applyProtection="1">
      <alignment horizontal="center" vertical="center"/>
      <protection hidden="1"/>
    </xf>
    <xf numFmtId="0" fontId="52" fillId="3" borderId="0" xfId="1" applyFont="1" applyFill="1" applyAlignment="1" applyProtection="1">
      <alignment horizontal="left" vertical="center"/>
      <protection locked="0"/>
    </xf>
    <xf numFmtId="0" fontId="39" fillId="14" borderId="0" xfId="1" applyFont="1" applyFill="1" applyAlignment="1">
      <alignment horizontal="left" vertical="center"/>
    </xf>
    <xf numFmtId="0" fontId="45" fillId="19" borderId="0" xfId="0" applyFont="1" applyFill="1" applyAlignment="1">
      <alignment horizontal="right"/>
    </xf>
    <xf numFmtId="164" fontId="34" fillId="12" borderId="0" xfId="5" applyNumberFormat="1" applyFont="1" applyFill="1" applyAlignment="1">
      <alignment horizontal="center" vertical="center"/>
    </xf>
    <xf numFmtId="0" fontId="54" fillId="3" borderId="0" xfId="1" applyFont="1" applyFill="1" applyAlignment="1" applyProtection="1">
      <alignment horizontal="left" vertical="center"/>
      <protection locked="0"/>
    </xf>
    <xf numFmtId="0" fontId="40" fillId="15" borderId="0" xfId="0" applyFont="1" applyFill="1"/>
    <xf numFmtId="0" fontId="0" fillId="3" borderId="0" xfId="0" applyFill="1" applyAlignment="1">
      <alignment horizontal="left"/>
    </xf>
    <xf numFmtId="0" fontId="3" fillId="3" borderId="0" xfId="0" applyFont="1" applyFill="1" applyAlignment="1">
      <alignment horizontal="left"/>
    </xf>
    <xf numFmtId="0" fontId="55" fillId="3" borderId="0" xfId="0" applyFont="1" applyFill="1" applyAlignment="1">
      <alignment vertical="center"/>
    </xf>
    <xf numFmtId="0" fontId="58" fillId="3" borderId="0" xfId="0" applyFont="1" applyFill="1" applyAlignment="1">
      <alignment horizontal="left" vertical="center" indent="1"/>
    </xf>
    <xf numFmtId="0" fontId="27" fillId="3" borderId="0" xfId="0" applyFont="1" applyFill="1" applyAlignment="1">
      <alignment horizontal="left" vertical="center" indent="1"/>
    </xf>
    <xf numFmtId="0" fontId="59" fillId="3" borderId="0" xfId="0" applyFont="1" applyFill="1" applyAlignment="1">
      <alignment vertical="center"/>
    </xf>
    <xf numFmtId="0" fontId="49" fillId="3" borderId="0" xfId="0" applyFont="1" applyFill="1" applyAlignment="1">
      <alignment horizontal="left" vertical="center"/>
    </xf>
    <xf numFmtId="0" fontId="35" fillId="3" borderId="0" xfId="0" applyFont="1" applyFill="1" applyAlignment="1">
      <alignment horizontal="left" vertical="center"/>
    </xf>
    <xf numFmtId="0" fontId="15" fillId="7" borderId="14" xfId="1" applyFont="1" applyFill="1" applyBorder="1" applyAlignment="1">
      <alignment horizontal="center" vertical="center"/>
    </xf>
    <xf numFmtId="0" fontId="40" fillId="20" borderId="0" xfId="0" applyFont="1" applyFill="1"/>
    <xf numFmtId="0" fontId="59" fillId="3" borderId="0" xfId="0" applyFont="1" applyFill="1"/>
    <xf numFmtId="0" fontId="60" fillId="3" borderId="0" xfId="7" applyFont="1" applyFill="1" applyAlignment="1">
      <alignment horizontal="center" vertical="center"/>
    </xf>
    <xf numFmtId="0" fontId="37" fillId="3" borderId="0" xfId="0" applyFont="1" applyFill="1"/>
    <xf numFmtId="0" fontId="34" fillId="3" borderId="0" xfId="0" applyFont="1" applyFill="1" applyAlignment="1">
      <alignment horizontal="right" vertical="center"/>
    </xf>
    <xf numFmtId="0" fontId="62" fillId="3" borderId="0" xfId="7" applyFont="1" applyFill="1" applyAlignment="1">
      <alignment horizontal="center" vertical="center"/>
    </xf>
    <xf numFmtId="0" fontId="63" fillId="3" borderId="21" xfId="0" applyFont="1" applyFill="1" applyBorder="1" applyAlignment="1">
      <alignment vertical="top"/>
    </xf>
    <xf numFmtId="0" fontId="0" fillId="0" borderId="0" xfId="0" applyAlignment="1">
      <alignment horizontal="left" vertical="center" indent="1"/>
    </xf>
    <xf numFmtId="0" fontId="43" fillId="3" borderId="0" xfId="0" applyFont="1" applyFill="1" applyAlignment="1">
      <alignment vertical="center"/>
    </xf>
    <xf numFmtId="0" fontId="64" fillId="0" borderId="0" xfId="0" applyFont="1" applyAlignment="1">
      <alignment horizontal="left" vertical="center" indent="1"/>
    </xf>
    <xf numFmtId="0" fontId="23" fillId="0" borderId="0" xfId="0" applyFont="1" applyAlignment="1">
      <alignment vertical="center"/>
    </xf>
    <xf numFmtId="0" fontId="3" fillId="3" borderId="0" xfId="0" applyFont="1" applyFill="1" applyAlignment="1">
      <alignment horizontal="left" vertical="center" indent="1"/>
    </xf>
    <xf numFmtId="0" fontId="64" fillId="3" borderId="0" xfId="0" applyFont="1" applyFill="1" applyAlignment="1">
      <alignment vertical="center"/>
    </xf>
    <xf numFmtId="0" fontId="0" fillId="3" borderId="0" xfId="0" applyFill="1" applyAlignment="1">
      <alignment horizontal="left" vertical="center" indent="1"/>
    </xf>
    <xf numFmtId="0" fontId="64" fillId="3" borderId="0" xfId="0" applyFont="1" applyFill="1" applyAlignment="1">
      <alignment horizontal="left" vertical="center" indent="1"/>
    </xf>
    <xf numFmtId="0" fontId="0" fillId="3" borderId="0" xfId="0" applyFill="1" applyAlignment="1">
      <alignment horizontal="left" vertical="center" indent="2"/>
    </xf>
    <xf numFmtId="0" fontId="23" fillId="3" borderId="0" xfId="0" applyFont="1" applyFill="1" applyAlignment="1">
      <alignment vertical="center"/>
    </xf>
    <xf numFmtId="0" fontId="17" fillId="9" borderId="2" xfId="3" applyFont="1" applyFill="1" applyBorder="1" applyAlignment="1">
      <alignment horizontal="center" vertical="center"/>
    </xf>
    <xf numFmtId="0" fontId="17" fillId="21" borderId="13" xfId="3" applyFont="1" applyFill="1" applyBorder="1" applyAlignment="1">
      <alignment horizontal="center" vertical="center"/>
    </xf>
    <xf numFmtId="0" fontId="37" fillId="3" borderId="0" xfId="0" applyFont="1" applyFill="1" applyAlignment="1">
      <alignment vertical="center"/>
    </xf>
    <xf numFmtId="0" fontId="34" fillId="3" borderId="0" xfId="2" applyFont="1" applyFill="1" applyAlignment="1">
      <alignment horizontal="center" vertical="center"/>
    </xf>
    <xf numFmtId="0" fontId="38" fillId="16" borderId="0" xfId="5" applyFont="1" applyFill="1" applyAlignment="1">
      <alignment horizontal="left" vertical="center"/>
    </xf>
    <xf numFmtId="0" fontId="19" fillId="16" borderId="0" xfId="5" applyFont="1" applyFill="1" applyAlignment="1">
      <alignment horizontal="center" vertical="center"/>
    </xf>
    <xf numFmtId="0" fontId="35" fillId="3" borderId="0" xfId="1" applyFont="1" applyFill="1" applyAlignment="1">
      <alignment horizontal="left" vertical="center"/>
    </xf>
    <xf numFmtId="0" fontId="15" fillId="3" borderId="0" xfId="1" applyFont="1" applyFill="1" applyAlignment="1">
      <alignment horizontal="center" vertical="center"/>
    </xf>
    <xf numFmtId="0" fontId="20" fillId="3" borderId="0" xfId="1" applyFont="1" applyFill="1" applyAlignment="1">
      <alignment horizontal="center" vertical="center"/>
    </xf>
    <xf numFmtId="0" fontId="0" fillId="0" borderId="9" xfId="0" applyBorder="1" applyAlignment="1">
      <alignment vertical="center"/>
    </xf>
    <xf numFmtId="0" fontId="28" fillId="3" borderId="0" xfId="0" applyFont="1" applyFill="1" applyAlignment="1">
      <alignment horizontal="center" vertical="center"/>
    </xf>
    <xf numFmtId="0" fontId="47" fillId="3" borderId="0" xfId="1" applyFont="1" applyFill="1" applyAlignment="1" applyProtection="1">
      <alignment horizontal="center" vertical="center" wrapText="1"/>
      <protection locked="0"/>
    </xf>
    <xf numFmtId="0" fontId="19" fillId="11" borderId="8" xfId="2" applyFont="1" applyFill="1" applyBorder="1" applyAlignment="1">
      <alignment vertical="center"/>
    </xf>
    <xf numFmtId="0" fontId="0" fillId="3" borderId="8" xfId="0" applyFill="1" applyBorder="1"/>
    <xf numFmtId="0" fontId="1" fillId="0" borderId="0" xfId="8"/>
    <xf numFmtId="0" fontId="37" fillId="16" borderId="0" xfId="5" applyFont="1" applyFill="1" applyAlignment="1">
      <alignment horizontal="center" vertical="center"/>
    </xf>
    <xf numFmtId="0" fontId="18" fillId="10" borderId="2" xfId="3" applyFont="1" applyFill="1" applyBorder="1" applyAlignment="1">
      <alignment horizontal="center" vertical="center"/>
    </xf>
    <xf numFmtId="0" fontId="15" fillId="7" borderId="6" xfId="1" applyFont="1" applyFill="1" applyBorder="1" applyAlignment="1">
      <alignment horizontal="center" vertical="center"/>
    </xf>
    <xf numFmtId="0" fontId="15" fillId="4" borderId="6" xfId="1" applyFont="1" applyFill="1" applyBorder="1" applyAlignment="1">
      <alignment horizontal="center" vertical="center"/>
    </xf>
    <xf numFmtId="0" fontId="21" fillId="23" borderId="6" xfId="4" applyFont="1" applyFill="1" applyBorder="1" applyAlignment="1">
      <alignment vertical="center"/>
    </xf>
    <xf numFmtId="0" fontId="72" fillId="23" borderId="8" xfId="0" applyFont="1" applyFill="1" applyBorder="1" applyAlignment="1">
      <alignment horizontal="center" vertical="center"/>
    </xf>
    <xf numFmtId="0" fontId="34" fillId="23" borderId="6" xfId="2" applyFont="1" applyFill="1" applyBorder="1" applyAlignment="1">
      <alignment horizontal="center" vertical="center"/>
    </xf>
    <xf numFmtId="0" fontId="34" fillId="23" borderId="11" xfId="2" applyFont="1" applyFill="1" applyBorder="1" applyAlignment="1">
      <alignment horizontal="center" vertical="center"/>
    </xf>
    <xf numFmtId="0" fontId="72" fillId="23" borderId="13" xfId="0" applyFont="1" applyFill="1" applyBorder="1" applyAlignment="1">
      <alignment horizontal="center" vertical="center"/>
    </xf>
    <xf numFmtId="0" fontId="36" fillId="3" borderId="12" xfId="1" applyFont="1" applyFill="1" applyBorder="1" applyAlignment="1">
      <alignment horizontal="center"/>
    </xf>
    <xf numFmtId="0" fontId="72" fillId="23" borderId="9" xfId="0" applyFont="1" applyFill="1" applyBorder="1" applyAlignment="1">
      <alignment horizontal="center" vertical="center"/>
    </xf>
    <xf numFmtId="0" fontId="44" fillId="3" borderId="23" xfId="1" applyFont="1" applyFill="1" applyBorder="1" applyAlignment="1" applyProtection="1">
      <alignment vertical="center" wrapText="1"/>
      <protection locked="0"/>
    </xf>
    <xf numFmtId="0" fontId="34" fillId="24" borderId="12" xfId="0" applyFont="1" applyFill="1" applyBorder="1" applyAlignment="1">
      <alignment vertical="center"/>
    </xf>
    <xf numFmtId="0" fontId="73" fillId="24" borderId="12" xfId="1" applyFont="1" applyFill="1" applyBorder="1" applyAlignment="1" applyProtection="1">
      <alignment horizontal="left" vertical="center"/>
      <protection locked="0"/>
    </xf>
    <xf numFmtId="0" fontId="35" fillId="3" borderId="12" xfId="0" applyFont="1" applyFill="1" applyBorder="1" applyAlignment="1">
      <alignment horizontal="left" vertical="center"/>
    </xf>
    <xf numFmtId="0" fontId="73" fillId="24" borderId="8" xfId="1" applyFont="1" applyFill="1" applyBorder="1" applyAlignment="1">
      <alignment horizontal="left" vertical="center"/>
    </xf>
    <xf numFmtId="0" fontId="73" fillId="24" borderId="0" xfId="1" applyFont="1" applyFill="1" applyAlignment="1" applyProtection="1">
      <alignment horizontal="left" vertical="center"/>
      <protection locked="0"/>
    </xf>
    <xf numFmtId="0" fontId="74" fillId="12" borderId="19" xfId="0" applyFont="1" applyFill="1" applyBorder="1" applyAlignment="1">
      <alignment horizontal="center" vertical="center"/>
    </xf>
    <xf numFmtId="0" fontId="67" fillId="3" borderId="19" xfId="1" applyFont="1" applyFill="1" applyBorder="1" applyAlignment="1">
      <alignment horizontal="left" vertical="center"/>
    </xf>
    <xf numFmtId="0" fontId="3" fillId="24" borderId="0" xfId="0" applyFont="1" applyFill="1" applyAlignment="1">
      <alignment vertical="center"/>
    </xf>
    <xf numFmtId="0" fontId="12" fillId="24" borderId="0" xfId="0" applyFont="1" applyFill="1"/>
    <xf numFmtId="0" fontId="26" fillId="3" borderId="0" xfId="1" applyFont="1" applyFill="1" applyAlignment="1" applyProtection="1">
      <alignment horizontal="left" vertical="center"/>
      <protection locked="0"/>
    </xf>
    <xf numFmtId="0" fontId="75" fillId="24" borderId="0" xfId="1" applyFont="1" applyFill="1" applyAlignment="1" applyProtection="1">
      <alignment horizontal="center" vertical="center"/>
      <protection locked="0"/>
    </xf>
    <xf numFmtId="0" fontId="34" fillId="24" borderId="0" xfId="0" applyFont="1" applyFill="1" applyAlignment="1">
      <alignment vertical="center"/>
    </xf>
    <xf numFmtId="0" fontId="15" fillId="25" borderId="0" xfId="1" quotePrefix="1" applyFont="1" applyFill="1" applyAlignment="1">
      <alignment horizontal="center" vertical="center"/>
    </xf>
    <xf numFmtId="0" fontId="37" fillId="3" borderId="0" xfId="1" applyFont="1" applyFill="1" applyAlignment="1" applyProtection="1">
      <alignment horizontal="left" vertical="center"/>
      <protection locked="0"/>
    </xf>
    <xf numFmtId="0" fontId="25" fillId="27" borderId="0" xfId="0" applyFont="1" applyFill="1" applyAlignment="1">
      <alignment horizontal="center" vertical="center"/>
    </xf>
    <xf numFmtId="0" fontId="19" fillId="27" borderId="0" xfId="1" applyFont="1" applyFill="1" applyAlignment="1" applyProtection="1">
      <alignment horizontal="center" vertical="center"/>
      <protection hidden="1"/>
    </xf>
    <xf numFmtId="0" fontId="22" fillId="27" borderId="0" xfId="0" applyFont="1" applyFill="1" applyAlignment="1">
      <alignment horizontal="right" vertical="center"/>
    </xf>
    <xf numFmtId="0" fontId="57" fillId="27" borderId="0" xfId="0" applyFont="1" applyFill="1" applyAlignment="1">
      <alignment horizontal="right" vertical="center"/>
    </xf>
    <xf numFmtId="0" fontId="37" fillId="28" borderId="0" xfId="5" applyFont="1" applyFill="1" applyAlignment="1">
      <alignment horizontal="center" vertical="center"/>
    </xf>
    <xf numFmtId="0" fontId="38" fillId="28" borderId="0" xfId="5" applyFont="1" applyFill="1" applyAlignment="1">
      <alignment horizontal="left" vertical="center"/>
    </xf>
    <xf numFmtId="0" fontId="19" fillId="28" borderId="0" xfId="5" applyFont="1" applyFill="1" applyAlignment="1">
      <alignment horizontal="center" vertical="center"/>
    </xf>
    <xf numFmtId="0" fontId="34" fillId="29" borderId="0" xfId="5" applyFont="1" applyFill="1" applyAlignment="1">
      <alignment horizontal="center" vertical="center"/>
    </xf>
    <xf numFmtId="0" fontId="35" fillId="3" borderId="12" xfId="0" applyFont="1" applyFill="1" applyBorder="1"/>
    <xf numFmtId="0" fontId="48" fillId="20" borderId="1" xfId="0" applyFont="1" applyFill="1" applyBorder="1" applyAlignment="1">
      <alignment horizontal="left" vertical="center"/>
    </xf>
    <xf numFmtId="0" fontId="0" fillId="20" borderId="1" xfId="0" applyFill="1" applyBorder="1"/>
    <xf numFmtId="0" fontId="0" fillId="20" borderId="0" xfId="0" applyFill="1"/>
    <xf numFmtId="0" fontId="81" fillId="20" borderId="8" xfId="0" applyFont="1" applyFill="1" applyBorder="1" applyAlignment="1">
      <alignment horizontal="right" vertical="center"/>
    </xf>
    <xf numFmtId="0" fontId="54" fillId="20" borderId="0" xfId="1" applyFont="1" applyFill="1" applyAlignment="1" applyProtection="1">
      <alignment horizontal="left" vertical="center"/>
      <protection locked="0"/>
    </xf>
    <xf numFmtId="0" fontId="0" fillId="20" borderId="8" xfId="0" applyFill="1" applyBorder="1"/>
    <xf numFmtId="0" fontId="24" fillId="20" borderId="0" xfId="1" applyFont="1" applyFill="1" applyAlignment="1" applyProtection="1">
      <alignment horizontal="left" vertical="center"/>
      <protection locked="0"/>
    </xf>
    <xf numFmtId="0" fontId="0" fillId="20" borderId="0" xfId="0" applyFill="1" applyAlignment="1">
      <alignment vertical="center"/>
    </xf>
    <xf numFmtId="0" fontId="0" fillId="20" borderId="0" xfId="0" applyFill="1" applyAlignment="1">
      <alignment horizontal="left"/>
    </xf>
    <xf numFmtId="0" fontId="54" fillId="20" borderId="0" xfId="1" applyFont="1" applyFill="1" applyAlignment="1" applyProtection="1">
      <alignment vertical="center"/>
      <protection locked="0"/>
    </xf>
    <xf numFmtId="0" fontId="79" fillId="20" borderId="0" xfId="0" applyFont="1" applyFill="1"/>
    <xf numFmtId="0" fontId="3" fillId="20" borderId="0" xfId="0" applyFont="1" applyFill="1" applyAlignment="1">
      <alignment horizontal="left"/>
    </xf>
    <xf numFmtId="0" fontId="0" fillId="20" borderId="0" xfId="0" applyFill="1" applyAlignment="1">
      <alignment horizontal="left" vertical="center"/>
    </xf>
    <xf numFmtId="0" fontId="70" fillId="26" borderId="13" xfId="1" quotePrefix="1" applyFont="1" applyFill="1" applyBorder="1" applyAlignment="1">
      <alignment horizontal="center" vertical="center"/>
    </xf>
    <xf numFmtId="0" fontId="15" fillId="3" borderId="8" xfId="1" applyFont="1" applyFill="1" applyBorder="1" applyAlignment="1">
      <alignment horizontal="center" vertical="center"/>
    </xf>
    <xf numFmtId="0" fontId="15" fillId="31" borderId="0" xfId="1" applyFont="1" applyFill="1" applyAlignment="1">
      <alignment horizontal="center" vertical="center"/>
    </xf>
    <xf numFmtId="0" fontId="15" fillId="31" borderId="8" xfId="1" applyFont="1" applyFill="1" applyBorder="1" applyAlignment="1">
      <alignment horizontal="center" vertical="center"/>
    </xf>
    <xf numFmtId="0" fontId="35" fillId="31" borderId="0" xfId="1" applyFont="1" applyFill="1" applyAlignment="1" applyProtection="1">
      <alignment horizontal="center" vertical="center" wrapText="1"/>
      <protection hidden="1"/>
    </xf>
    <xf numFmtId="0" fontId="40" fillId="31" borderId="0" xfId="0" applyFont="1" applyFill="1" applyAlignment="1">
      <alignment horizontal="left" vertical="center"/>
    </xf>
    <xf numFmtId="0" fontId="45" fillId="31" borderId="0" xfId="0" applyFont="1" applyFill="1" applyAlignment="1">
      <alignment horizontal="right"/>
    </xf>
    <xf numFmtId="0" fontId="85" fillId="30" borderId="28" xfId="0" applyFont="1" applyFill="1" applyBorder="1" applyAlignment="1">
      <alignment horizontal="center" vertical="center"/>
    </xf>
    <xf numFmtId="164" fontId="85" fillId="30" borderId="28" xfId="5" applyNumberFormat="1" applyFont="1" applyFill="1" applyBorder="1" applyAlignment="1">
      <alignment horizontal="center" vertical="center"/>
    </xf>
    <xf numFmtId="0" fontId="0" fillId="31" borderId="0" xfId="0" applyFill="1" applyAlignment="1">
      <alignment horizontal="left" vertical="center"/>
    </xf>
    <xf numFmtId="0" fontId="34" fillId="3" borderId="0" xfId="2" applyFont="1" applyFill="1" applyAlignment="1">
      <alignment horizontal="right" vertical="center"/>
    </xf>
    <xf numFmtId="0" fontId="61" fillId="3" borderId="0" xfId="0" applyFont="1" applyFill="1" applyAlignment="1">
      <alignment horizontal="center" wrapText="1"/>
    </xf>
    <xf numFmtId="0" fontId="76" fillId="32" borderId="1" xfId="3" applyFont="1" applyFill="1" applyBorder="1" applyAlignment="1">
      <alignment horizontal="center" vertical="center"/>
    </xf>
    <xf numFmtId="0" fontId="17" fillId="32" borderId="1" xfId="3" applyFont="1" applyFill="1" applyBorder="1" applyAlignment="1">
      <alignment horizontal="center" vertical="center"/>
    </xf>
    <xf numFmtId="0" fontId="76" fillId="32" borderId="4" xfId="3" applyFont="1" applyFill="1" applyBorder="1" applyAlignment="1">
      <alignment horizontal="center" vertical="center"/>
    </xf>
    <xf numFmtId="0" fontId="20" fillId="31" borderId="0" xfId="1" applyFont="1" applyFill="1" applyAlignment="1" applyProtection="1">
      <alignment horizontal="center" vertical="center"/>
      <protection hidden="1"/>
    </xf>
    <xf numFmtId="0" fontId="0" fillId="31" borderId="7" xfId="0" applyFill="1" applyBorder="1" applyAlignment="1">
      <alignment horizontal="left" vertical="center"/>
    </xf>
    <xf numFmtId="0" fontId="19" fillId="3" borderId="0" xfId="1" applyFont="1" applyFill="1" applyAlignment="1" applyProtection="1">
      <alignment horizontal="center" vertical="center"/>
      <protection hidden="1"/>
    </xf>
    <xf numFmtId="0" fontId="50" fillId="32" borderId="0" xfId="1" applyFont="1" applyFill="1" applyAlignment="1" applyProtection="1">
      <alignment horizontal="center" vertical="center"/>
      <protection hidden="1"/>
    </xf>
    <xf numFmtId="0" fontId="19" fillId="33" borderId="0" xfId="0" applyFont="1" applyFill="1" applyAlignment="1">
      <alignment horizontal="left" vertical="center"/>
    </xf>
    <xf numFmtId="0" fontId="40" fillId="32" borderId="12" xfId="0" applyFont="1" applyFill="1" applyBorder="1" applyAlignment="1">
      <alignment vertical="center"/>
    </xf>
    <xf numFmtId="0" fontId="40" fillId="32" borderId="12" xfId="0" applyFont="1" applyFill="1" applyBorder="1" applyAlignment="1">
      <alignment horizontal="left" vertical="center"/>
    </xf>
    <xf numFmtId="0" fontId="45" fillId="32" borderId="12" xfId="0" applyFont="1" applyFill="1" applyBorder="1" applyAlignment="1">
      <alignment horizontal="right"/>
    </xf>
    <xf numFmtId="0" fontId="40" fillId="31" borderId="0" xfId="0" applyFont="1" applyFill="1" applyAlignment="1">
      <alignment vertical="center"/>
    </xf>
    <xf numFmtId="0" fontId="0" fillId="31" borderId="10" xfId="0" applyFill="1" applyBorder="1" applyAlignment="1">
      <alignment horizontal="left" vertical="center"/>
    </xf>
    <xf numFmtId="0" fontId="86" fillId="30" borderId="36" xfId="0" applyFont="1" applyFill="1" applyBorder="1" applyAlignment="1">
      <alignment horizontal="center"/>
    </xf>
    <xf numFmtId="164" fontId="85" fillId="30" borderId="37" xfId="5" applyNumberFormat="1" applyFont="1" applyFill="1" applyBorder="1" applyAlignment="1">
      <alignment horizontal="center" vertical="center"/>
    </xf>
    <xf numFmtId="0" fontId="85" fillId="30" borderId="36" xfId="0" applyFont="1" applyFill="1" applyBorder="1" applyAlignment="1">
      <alignment horizontal="center" vertical="center"/>
    </xf>
    <xf numFmtId="0" fontId="77" fillId="3" borderId="8" xfId="1" applyFont="1" applyFill="1" applyBorder="1" applyAlignment="1" applyProtection="1">
      <alignment horizontal="right" vertical="center"/>
      <protection locked="0"/>
    </xf>
    <xf numFmtId="0" fontId="24" fillId="3" borderId="8" xfId="1" applyFont="1" applyFill="1" applyBorder="1" applyAlignment="1" applyProtection="1">
      <alignment vertical="center" wrapText="1"/>
      <protection locked="0"/>
    </xf>
    <xf numFmtId="0" fontId="24" fillId="3" borderId="0" xfId="1" applyFont="1" applyFill="1" applyAlignment="1" applyProtection="1">
      <alignment vertical="center"/>
      <protection locked="0"/>
    </xf>
    <xf numFmtId="0" fontId="82" fillId="32" borderId="12" xfId="1" applyFont="1" applyFill="1" applyBorder="1" applyAlignment="1" applyProtection="1">
      <alignment vertical="center"/>
      <protection hidden="1"/>
    </xf>
    <xf numFmtId="0" fontId="2" fillId="32" borderId="12" xfId="1" applyFont="1" applyFill="1" applyBorder="1" applyAlignment="1" applyProtection="1">
      <alignment vertical="center"/>
      <protection hidden="1"/>
    </xf>
    <xf numFmtId="0" fontId="4" fillId="32" borderId="12" xfId="0" applyFont="1" applyFill="1" applyBorder="1"/>
    <xf numFmtId="0" fontId="6" fillId="32" borderId="0" xfId="0" applyFont="1" applyFill="1" applyAlignment="1">
      <alignment horizontal="left" vertical="center"/>
    </xf>
    <xf numFmtId="0" fontId="86" fillId="30" borderId="38" xfId="0" applyFont="1" applyFill="1" applyBorder="1" applyAlignment="1">
      <alignment horizontal="center"/>
    </xf>
    <xf numFmtId="0" fontId="0" fillId="31" borderId="0" xfId="0" applyFill="1" applyAlignment="1">
      <alignment vertical="center"/>
    </xf>
    <xf numFmtId="0" fontId="6" fillId="31" borderId="0" xfId="0" applyFont="1" applyFill="1" applyAlignment="1">
      <alignment horizontal="left" vertical="center"/>
    </xf>
    <xf numFmtId="0" fontId="40" fillId="31" borderId="0" xfId="0" applyFont="1" applyFill="1" applyAlignment="1">
      <alignment horizontal="right" vertical="center"/>
    </xf>
    <xf numFmtId="0" fontId="40" fillId="37" borderId="0" xfId="0" applyFont="1" applyFill="1" applyAlignment="1">
      <alignment horizontal="right" vertical="center"/>
    </xf>
    <xf numFmtId="0" fontId="40" fillId="31" borderId="7" xfId="0" applyFont="1" applyFill="1" applyBorder="1" applyAlignment="1">
      <alignment vertical="center"/>
    </xf>
    <xf numFmtId="0" fontId="40" fillId="31" borderId="7" xfId="0" applyFont="1" applyFill="1" applyBorder="1" applyAlignment="1">
      <alignment horizontal="left" vertical="center"/>
    </xf>
    <xf numFmtId="0" fontId="2" fillId="32" borderId="0" xfId="1" applyFont="1" applyFill="1" applyAlignment="1">
      <alignment horizontal="center" vertical="center"/>
    </xf>
    <xf numFmtId="0" fontId="35" fillId="31" borderId="19" xfId="0" applyFont="1" applyFill="1" applyBorder="1" applyAlignment="1">
      <alignment vertical="center"/>
    </xf>
    <xf numFmtId="0" fontId="2" fillId="32" borderId="0" xfId="0" applyFont="1" applyFill="1" applyAlignment="1">
      <alignment horizontal="right" vertical="center"/>
    </xf>
    <xf numFmtId="0" fontId="61" fillId="3" borderId="0" xfId="0" applyFont="1" applyFill="1" applyAlignment="1">
      <alignment wrapText="1"/>
    </xf>
    <xf numFmtId="0" fontId="63" fillId="3" borderId="0" xfId="0" applyFont="1" applyFill="1" applyAlignment="1">
      <alignment vertical="top"/>
    </xf>
    <xf numFmtId="0" fontId="1" fillId="3" borderId="0" xfId="8" applyFill="1"/>
    <xf numFmtId="0" fontId="89" fillId="3" borderId="0" xfId="1" applyFont="1" applyFill="1" applyAlignment="1" applyProtection="1">
      <alignment horizontal="left" vertical="center"/>
      <protection locked="0"/>
    </xf>
    <xf numFmtId="0" fontId="36" fillId="35" borderId="19" xfId="2" applyFont="1" applyFill="1" applyBorder="1" applyAlignment="1">
      <alignment horizontal="right" vertical="center"/>
    </xf>
    <xf numFmtId="0" fontId="62" fillId="19" borderId="19" xfId="0" applyFont="1" applyFill="1" applyBorder="1" applyAlignment="1">
      <alignment horizontal="left" vertical="center"/>
    </xf>
    <xf numFmtId="0" fontId="34" fillId="3" borderId="0" xfId="2" applyFont="1" applyFill="1" applyAlignment="1">
      <alignment horizontal="left" vertical="center"/>
    </xf>
    <xf numFmtId="0" fontId="34" fillId="3" borderId="0" xfId="0" applyFont="1" applyFill="1" applyAlignment="1">
      <alignment horizontal="left" vertical="center"/>
    </xf>
    <xf numFmtId="0" fontId="86" fillId="3" borderId="0" xfId="0" applyFont="1" applyFill="1" applyAlignment="1">
      <alignment horizontal="center"/>
    </xf>
    <xf numFmtId="0" fontId="86" fillId="30" borderId="39" xfId="0" applyFont="1" applyFill="1" applyBorder="1" applyAlignment="1">
      <alignment horizontal="center"/>
    </xf>
    <xf numFmtId="0" fontId="21" fillId="4" borderId="13" xfId="4" applyFont="1" applyFill="1" applyBorder="1" applyAlignment="1">
      <alignment horizontal="center" vertical="center"/>
    </xf>
    <xf numFmtId="0" fontId="68" fillId="22" borderId="0" xfId="2" applyFont="1" applyFill="1" applyAlignment="1">
      <alignment horizontal="left" vertical="center"/>
    </xf>
    <xf numFmtId="0" fontId="15" fillId="11" borderId="0" xfId="2" applyFont="1" applyFill="1" applyAlignment="1">
      <alignment horizontal="left" vertical="center"/>
    </xf>
    <xf numFmtId="0" fontId="17" fillId="3" borderId="0" xfId="5" applyFont="1" applyFill="1" applyAlignment="1">
      <alignment horizontal="center" vertical="center"/>
    </xf>
    <xf numFmtId="0" fontId="69" fillId="3" borderId="0" xfId="1" applyFont="1" applyFill="1" applyAlignment="1" applyProtection="1">
      <alignment horizontal="center" vertical="center"/>
      <protection locked="0"/>
    </xf>
    <xf numFmtId="0" fontId="17" fillId="22" borderId="35" xfId="2" applyFont="1" applyFill="1" applyBorder="1" applyAlignment="1">
      <alignment horizontal="center" vertical="center"/>
    </xf>
    <xf numFmtId="0" fontId="17" fillId="22" borderId="0" xfId="2" applyFont="1" applyFill="1" applyAlignment="1">
      <alignment horizontal="center" vertical="center"/>
    </xf>
    <xf numFmtId="0" fontId="63" fillId="3" borderId="0" xfId="0" applyFont="1" applyFill="1"/>
    <xf numFmtId="0" fontId="15" fillId="7" borderId="32" xfId="1" applyFont="1" applyFill="1" applyBorder="1" applyAlignment="1">
      <alignment horizontal="center" vertical="center"/>
    </xf>
    <xf numFmtId="0" fontId="15" fillId="7" borderId="31" xfId="1" applyFont="1" applyFill="1" applyBorder="1" applyAlignment="1">
      <alignment horizontal="center" vertical="center"/>
    </xf>
    <xf numFmtId="0" fontId="65" fillId="3" borderId="0" xfId="0" applyFont="1" applyFill="1" applyAlignment="1">
      <alignment horizontal="center" vertical="center" wrapText="1"/>
    </xf>
    <xf numFmtId="0" fontId="0" fillId="0" borderId="0" xfId="0" applyAlignment="1">
      <alignment horizontal="left" vertical="center"/>
    </xf>
    <xf numFmtId="0" fontId="23" fillId="0" borderId="0" xfId="0" applyFont="1" applyAlignment="1">
      <alignment horizontal="left"/>
    </xf>
    <xf numFmtId="0" fontId="0" fillId="0" borderId="0" xfId="0" applyAlignment="1">
      <alignment horizontal="left"/>
    </xf>
    <xf numFmtId="0" fontId="3" fillId="0" borderId="0" xfId="0" applyFont="1" applyAlignment="1">
      <alignment vertical="center"/>
    </xf>
    <xf numFmtId="0" fontId="90" fillId="3" borderId="0" xfId="0" applyFont="1" applyFill="1" applyAlignment="1">
      <alignment vertical="center"/>
    </xf>
    <xf numFmtId="0" fontId="25" fillId="4" borderId="0" xfId="0" applyFont="1" applyFill="1" applyAlignment="1">
      <alignment vertical="center"/>
    </xf>
    <xf numFmtId="0" fontId="88" fillId="3" borderId="0" xfId="0" applyFont="1" applyFill="1" applyAlignment="1">
      <alignment vertical="center"/>
    </xf>
    <xf numFmtId="0" fontId="22" fillId="3" borderId="0" xfId="0" applyFont="1" applyFill="1" applyAlignment="1">
      <alignment vertical="top"/>
    </xf>
    <xf numFmtId="0" fontId="66" fillId="3" borderId="0" xfId="0" applyFont="1" applyFill="1"/>
    <xf numFmtId="0" fontId="93" fillId="38" borderId="1" xfId="3" applyFont="1" applyFill="1" applyBorder="1" applyAlignment="1">
      <alignment horizontal="center" vertical="center"/>
    </xf>
    <xf numFmtId="0" fontId="94" fillId="38" borderId="1" xfId="3" applyFont="1" applyFill="1" applyBorder="1" applyAlignment="1">
      <alignment horizontal="center" vertical="center"/>
    </xf>
    <xf numFmtId="0" fontId="93" fillId="38" borderId="4" xfId="3" applyFont="1" applyFill="1" applyBorder="1" applyAlignment="1">
      <alignment horizontal="center" vertical="center"/>
    </xf>
    <xf numFmtId="0" fontId="95" fillId="39" borderId="0" xfId="5" applyFont="1" applyFill="1" applyAlignment="1">
      <alignment horizontal="center" vertical="center"/>
    </xf>
    <xf numFmtId="0" fontId="87" fillId="40" borderId="0" xfId="1" applyFont="1" applyFill="1" applyAlignment="1">
      <alignment horizontal="center" vertical="center"/>
    </xf>
    <xf numFmtId="0" fontId="87" fillId="40" borderId="8" xfId="1" applyFont="1" applyFill="1" applyBorder="1" applyAlignment="1">
      <alignment horizontal="center" vertical="center"/>
    </xf>
    <xf numFmtId="0" fontId="96" fillId="38" borderId="0" xfId="0" applyFont="1" applyFill="1" applyAlignment="1">
      <alignment horizontal="center" vertical="center"/>
    </xf>
    <xf numFmtId="0" fontId="87" fillId="41" borderId="0" xfId="1" applyFont="1" applyFill="1" applyAlignment="1">
      <alignment horizontal="center" vertical="center"/>
    </xf>
    <xf numFmtId="0" fontId="24" fillId="41" borderId="0" xfId="1" applyFont="1" applyFill="1" applyAlignment="1">
      <alignment horizontal="center" vertical="center" wrapText="1"/>
    </xf>
    <xf numFmtId="0" fontId="87" fillId="41" borderId="8" xfId="1" applyFont="1" applyFill="1" applyBorder="1" applyAlignment="1">
      <alignment horizontal="center" vertical="center"/>
    </xf>
    <xf numFmtId="0" fontId="84" fillId="42" borderId="0" xfId="0" applyFont="1" applyFill="1" applyAlignment="1">
      <alignment horizontal="center" vertical="center"/>
    </xf>
    <xf numFmtId="0" fontId="71" fillId="39" borderId="0" xfId="5" applyFont="1" applyFill="1" applyAlignment="1">
      <alignment horizontal="center" vertical="center"/>
    </xf>
    <xf numFmtId="0" fontId="97" fillId="39" borderId="0" xfId="5" applyFont="1" applyFill="1" applyAlignment="1">
      <alignment horizontal="left" vertical="center"/>
    </xf>
    <xf numFmtId="0" fontId="77" fillId="39" borderId="0" xfId="5" applyFont="1" applyFill="1" applyAlignment="1">
      <alignment horizontal="center" vertical="center"/>
    </xf>
    <xf numFmtId="0" fontId="98" fillId="38" borderId="0" xfId="2" applyFont="1" applyFill="1" applyAlignment="1">
      <alignment horizontal="center" vertical="center"/>
    </xf>
    <xf numFmtId="0" fontId="99" fillId="38" borderId="40" xfId="5" applyFont="1" applyFill="1" applyBorder="1" applyAlignment="1">
      <alignment horizontal="center" vertical="center"/>
    </xf>
    <xf numFmtId="0" fontId="100" fillId="38" borderId="8" xfId="5" applyFont="1" applyFill="1" applyBorder="1" applyAlignment="1">
      <alignment horizontal="right" vertical="center"/>
    </xf>
    <xf numFmtId="0" fontId="95" fillId="38" borderId="0" xfId="1" applyFont="1" applyFill="1" applyAlignment="1">
      <alignment horizontal="left" vertical="center"/>
    </xf>
    <xf numFmtId="0" fontId="101" fillId="41" borderId="0" xfId="0" applyFont="1" applyFill="1" applyAlignment="1">
      <alignment horizontal="left" vertical="center"/>
    </xf>
    <xf numFmtId="0" fontId="102" fillId="43" borderId="0" xfId="0" applyFont="1" applyFill="1" applyAlignment="1">
      <alignment horizontal="right"/>
    </xf>
    <xf numFmtId="0" fontId="95" fillId="41" borderId="0" xfId="0" applyFont="1" applyFill="1" applyAlignment="1">
      <alignment horizontal="right" vertical="center"/>
    </xf>
    <xf numFmtId="0" fontId="95" fillId="41" borderId="40" xfId="2" applyFont="1" applyFill="1" applyBorder="1" applyAlignment="1">
      <alignment horizontal="right" vertical="center"/>
    </xf>
    <xf numFmtId="0" fontId="95" fillId="41" borderId="8" xfId="0" applyFont="1" applyFill="1" applyBorder="1" applyAlignment="1">
      <alignment horizontal="right" vertical="center"/>
    </xf>
    <xf numFmtId="0" fontId="101" fillId="41" borderId="0" xfId="0" applyFont="1" applyFill="1" applyAlignment="1">
      <alignment vertical="center"/>
    </xf>
    <xf numFmtId="164" fontId="95" fillId="44" borderId="0" xfId="5" applyNumberFormat="1" applyFont="1" applyFill="1" applyAlignment="1">
      <alignment horizontal="center" vertical="center"/>
    </xf>
    <xf numFmtId="0" fontId="101" fillId="41" borderId="0" xfId="0" applyFont="1" applyFill="1"/>
    <xf numFmtId="0" fontId="102" fillId="40" borderId="0" xfId="0" applyFont="1" applyFill="1" applyAlignment="1">
      <alignment horizontal="right"/>
    </xf>
    <xf numFmtId="0" fontId="101" fillId="40" borderId="0" xfId="0" applyFont="1" applyFill="1" applyAlignment="1">
      <alignment horizontal="left" vertical="center"/>
    </xf>
    <xf numFmtId="0" fontId="87" fillId="40" borderId="40" xfId="1" applyFont="1" applyFill="1" applyBorder="1" applyAlignment="1">
      <alignment horizontal="center" vertical="center"/>
    </xf>
    <xf numFmtId="0" fontId="103" fillId="38" borderId="0" xfId="0" applyFont="1" applyFill="1"/>
    <xf numFmtId="0" fontId="103" fillId="38" borderId="0" xfId="0" applyFont="1" applyFill="1" applyAlignment="1">
      <alignment horizontal="left" vertical="center"/>
    </xf>
    <xf numFmtId="0" fontId="103" fillId="38" borderId="0" xfId="0" applyFont="1" applyFill="1" applyAlignment="1">
      <alignment horizontal="right"/>
    </xf>
    <xf numFmtId="0" fontId="104" fillId="38" borderId="0" xfId="1" applyFont="1" applyFill="1" applyAlignment="1">
      <alignment horizontal="center" vertical="center"/>
    </xf>
    <xf numFmtId="0" fontId="105" fillId="38" borderId="40" xfId="1" applyFont="1" applyFill="1" applyBorder="1" applyAlignment="1">
      <alignment horizontal="center" vertical="center"/>
    </xf>
    <xf numFmtId="0" fontId="105" fillId="38" borderId="8" xfId="1" applyFont="1" applyFill="1" applyBorder="1" applyAlignment="1">
      <alignment horizontal="center" vertical="center"/>
    </xf>
    <xf numFmtId="0" fontId="101" fillId="45" borderId="0" xfId="0" applyFont="1" applyFill="1"/>
    <xf numFmtId="0" fontId="101" fillId="45" borderId="8" xfId="0" applyFont="1" applyFill="1" applyBorder="1"/>
    <xf numFmtId="0" fontId="106" fillId="38" borderId="24" xfId="3" applyFont="1" applyFill="1" applyBorder="1" applyAlignment="1">
      <alignment horizontal="center" vertical="center"/>
    </xf>
    <xf numFmtId="0" fontId="15" fillId="41" borderId="12" xfId="1" quotePrefix="1" applyFont="1" applyFill="1" applyBorder="1" applyAlignment="1">
      <alignment horizontal="center" vertical="center"/>
    </xf>
    <xf numFmtId="0" fontId="76" fillId="38" borderId="1" xfId="3" applyFont="1" applyFill="1" applyBorder="1" applyAlignment="1">
      <alignment horizontal="center" vertical="center"/>
    </xf>
    <xf numFmtId="0" fontId="76" fillId="38" borderId="4" xfId="3" applyFont="1" applyFill="1" applyBorder="1" applyAlignment="1">
      <alignment horizontal="center" vertical="center"/>
    </xf>
    <xf numFmtId="0" fontId="15" fillId="41" borderId="0" xfId="1" applyFont="1" applyFill="1" applyAlignment="1">
      <alignment horizontal="center" vertical="center"/>
    </xf>
    <xf numFmtId="0" fontId="107" fillId="38" borderId="0" xfId="1" applyFont="1" applyFill="1" applyAlignment="1" applyProtection="1">
      <alignment horizontal="left" vertical="center"/>
      <protection hidden="1"/>
    </xf>
    <xf numFmtId="0" fontId="108" fillId="38" borderId="0" xfId="5" applyFont="1" applyFill="1" applyAlignment="1">
      <alignment horizontal="center" vertical="center"/>
    </xf>
    <xf numFmtId="0" fontId="108" fillId="38" borderId="8" xfId="5" applyFont="1" applyFill="1" applyBorder="1" applyAlignment="1">
      <alignment horizontal="center" vertical="center"/>
    </xf>
    <xf numFmtId="0" fontId="53" fillId="41" borderId="0" xfId="0" applyFont="1" applyFill="1" applyAlignment="1">
      <alignment horizontal="center" vertical="center"/>
    </xf>
    <xf numFmtId="0" fontId="53" fillId="41" borderId="12" xfId="0" applyFont="1" applyFill="1" applyBorder="1" applyAlignment="1">
      <alignment horizontal="center" vertical="center"/>
    </xf>
    <xf numFmtId="0" fontId="34" fillId="41" borderId="0" xfId="0" applyFont="1" applyFill="1" applyAlignment="1">
      <alignment horizontal="center" vertical="center"/>
    </xf>
    <xf numFmtId="0" fontId="109" fillId="38" borderId="0" xfId="1" applyFont="1" applyFill="1" applyAlignment="1">
      <alignment horizontal="left" vertical="center"/>
    </xf>
    <xf numFmtId="0" fontId="110" fillId="38" borderId="0" xfId="1" applyFont="1" applyFill="1" applyAlignment="1">
      <alignment horizontal="center" vertical="center"/>
    </xf>
    <xf numFmtId="0" fontId="109" fillId="38" borderId="7" xfId="0" applyFont="1" applyFill="1" applyBorder="1" applyAlignment="1">
      <alignment horizontal="left" vertical="center"/>
    </xf>
    <xf numFmtId="0" fontId="109" fillId="38" borderId="0" xfId="0" applyFont="1" applyFill="1"/>
    <xf numFmtId="0" fontId="111" fillId="38" borderId="0" xfId="0" applyFont="1" applyFill="1" applyAlignment="1">
      <alignment horizontal="center" vertical="center"/>
    </xf>
    <xf numFmtId="0" fontId="112" fillId="38" borderId="0" xfId="1" applyFont="1" applyFill="1" applyAlignment="1" applyProtection="1">
      <alignment horizontal="center" vertical="center"/>
      <protection locked="0"/>
    </xf>
    <xf numFmtId="0" fontId="15" fillId="46" borderId="0" xfId="1" applyFont="1" applyFill="1" applyAlignment="1">
      <alignment horizontal="center" vertical="center"/>
    </xf>
    <xf numFmtId="0" fontId="15" fillId="46" borderId="8" xfId="1" applyFont="1" applyFill="1" applyBorder="1" applyAlignment="1">
      <alignment horizontal="center" vertical="center"/>
    </xf>
    <xf numFmtId="0" fontId="109" fillId="46" borderId="7" xfId="0" applyFont="1" applyFill="1" applyBorder="1" applyAlignment="1">
      <alignment horizontal="left" vertical="center"/>
    </xf>
    <xf numFmtId="0" fontId="79" fillId="38" borderId="8" xfId="0" applyFont="1" applyFill="1" applyBorder="1"/>
    <xf numFmtId="0" fontId="34" fillId="41" borderId="8" xfId="2" applyFont="1" applyFill="1" applyBorder="1" applyAlignment="1">
      <alignment horizontal="center" vertical="center"/>
    </xf>
    <xf numFmtId="0" fontId="34" fillId="41" borderId="26" xfId="0" applyFont="1" applyFill="1" applyBorder="1" applyAlignment="1">
      <alignment horizontal="center" vertical="center"/>
    </xf>
    <xf numFmtId="0" fontId="80" fillId="41" borderId="26" xfId="0" applyFont="1" applyFill="1" applyBorder="1" applyAlignment="1">
      <alignment horizontal="center" vertical="center"/>
    </xf>
    <xf numFmtId="0" fontId="34" fillId="41" borderId="27" xfId="0" applyFont="1" applyFill="1" applyBorder="1" applyAlignment="1">
      <alignment horizontal="center" vertical="center"/>
    </xf>
    <xf numFmtId="0" fontId="2" fillId="36" borderId="0" xfId="2" applyFont="1" applyFill="1" applyAlignment="1">
      <alignment horizontal="center" vertical="center"/>
    </xf>
    <xf numFmtId="0" fontId="15" fillId="25" borderId="8" xfId="1" quotePrefix="1" applyFont="1" applyFill="1" applyBorder="1" applyAlignment="1">
      <alignment horizontal="center" vertical="center"/>
    </xf>
    <xf numFmtId="0" fontId="44" fillId="42" borderId="12" xfId="1" applyFont="1" applyFill="1" applyBorder="1" applyAlignment="1">
      <alignment vertical="center"/>
    </xf>
    <xf numFmtId="0" fontId="37" fillId="41" borderId="0" xfId="0" applyFont="1" applyFill="1" applyAlignment="1">
      <alignment horizontal="center" vertical="center"/>
    </xf>
    <xf numFmtId="0" fontId="19" fillId="41" borderId="0" xfId="0" applyFont="1" applyFill="1" applyAlignment="1">
      <alignment horizontal="left" vertical="center"/>
    </xf>
    <xf numFmtId="0" fontId="76" fillId="42" borderId="1" xfId="3" applyFont="1" applyFill="1" applyBorder="1" applyAlignment="1">
      <alignment horizontal="center" vertical="center"/>
    </xf>
    <xf numFmtId="0" fontId="113" fillId="38" borderId="0" xfId="2" applyFont="1" applyFill="1" applyAlignment="1">
      <alignment horizontal="center" vertical="center"/>
    </xf>
    <xf numFmtId="0" fontId="68" fillId="14" borderId="0" xfId="0" applyFont="1" applyFill="1" applyAlignment="1">
      <alignment horizontal="center" vertical="center"/>
    </xf>
    <xf numFmtId="0" fontId="20" fillId="41" borderId="0" xfId="0" applyFont="1" applyFill="1" applyAlignment="1">
      <alignment horizontal="center" vertical="center"/>
    </xf>
    <xf numFmtId="0" fontId="91" fillId="41" borderId="0" xfId="0" applyFont="1" applyFill="1" applyAlignment="1">
      <alignment vertical="center"/>
    </xf>
    <xf numFmtId="0" fontId="91" fillId="41" borderId="0" xfId="0" applyFont="1" applyFill="1" applyAlignment="1">
      <alignment horizontal="right" vertical="center"/>
    </xf>
    <xf numFmtId="0" fontId="91" fillId="41" borderId="12" xfId="0" applyFont="1" applyFill="1" applyBorder="1" applyAlignment="1">
      <alignment vertical="center"/>
    </xf>
    <xf numFmtId="0" fontId="91" fillId="41" borderId="12" xfId="0" applyFont="1" applyFill="1" applyBorder="1" applyAlignment="1">
      <alignment horizontal="right" vertical="center"/>
    </xf>
    <xf numFmtId="0" fontId="19" fillId="47" borderId="19" xfId="2" applyFont="1" applyFill="1" applyBorder="1" applyAlignment="1">
      <alignment horizontal="right" vertical="center"/>
    </xf>
    <xf numFmtId="0" fontId="19" fillId="47" borderId="19" xfId="2" applyFont="1" applyFill="1" applyBorder="1" applyAlignment="1">
      <alignment horizontal="left" vertical="center"/>
    </xf>
    <xf numFmtId="0" fontId="35" fillId="38" borderId="19" xfId="0" applyFont="1" applyFill="1" applyBorder="1" applyAlignment="1">
      <alignment vertical="center"/>
    </xf>
    <xf numFmtId="0" fontId="20" fillId="47" borderId="19" xfId="2" applyFont="1" applyFill="1" applyBorder="1" applyAlignment="1">
      <alignment horizontal="right" vertical="center"/>
    </xf>
    <xf numFmtId="0" fontId="38" fillId="38" borderId="0" xfId="0" applyFont="1" applyFill="1" applyAlignment="1">
      <alignment wrapText="1"/>
    </xf>
    <xf numFmtId="0" fontId="36" fillId="38" borderId="0" xfId="0" applyFont="1" applyFill="1" applyAlignment="1">
      <alignment horizontal="right" vertical="center"/>
    </xf>
    <xf numFmtId="0" fontId="62" fillId="3" borderId="19" xfId="0" applyFont="1" applyFill="1" applyBorder="1" applyAlignment="1">
      <alignment horizontal="left" vertical="center"/>
    </xf>
    <xf numFmtId="0" fontId="50" fillId="42" borderId="0" xfId="1" applyFont="1" applyFill="1" applyAlignment="1" applyProtection="1">
      <alignment horizontal="center" vertical="center"/>
      <protection hidden="1"/>
    </xf>
    <xf numFmtId="0" fontId="6" fillId="41" borderId="0" xfId="0" applyFont="1" applyFill="1" applyAlignment="1">
      <alignment horizontal="left" vertical="center"/>
    </xf>
    <xf numFmtId="0" fontId="40" fillId="41" borderId="0" xfId="0" applyFont="1" applyFill="1" applyAlignment="1">
      <alignment horizontal="right" vertical="center"/>
    </xf>
    <xf numFmtId="0" fontId="40" fillId="48" borderId="0" xfId="0" applyFont="1" applyFill="1" applyAlignment="1">
      <alignment horizontal="right" vertical="center"/>
    </xf>
    <xf numFmtId="0" fontId="40" fillId="41" borderId="0" xfId="0" applyFont="1" applyFill="1" applyAlignment="1">
      <alignment horizontal="left" vertical="center"/>
    </xf>
    <xf numFmtId="0" fontId="40" fillId="41" borderId="7" xfId="0" applyFont="1" applyFill="1" applyBorder="1" applyAlignment="1">
      <alignment vertical="center"/>
    </xf>
    <xf numFmtId="0" fontId="40" fillId="41" borderId="7" xfId="0" applyFont="1" applyFill="1" applyBorder="1" applyAlignment="1">
      <alignment horizontal="left" vertical="center"/>
    </xf>
    <xf numFmtId="0" fontId="2" fillId="42" borderId="0" xfId="1" applyFont="1" applyFill="1" applyAlignment="1">
      <alignment horizontal="center" vertical="center"/>
    </xf>
    <xf numFmtId="0" fontId="4" fillId="42" borderId="0" xfId="0" applyFont="1" applyFill="1" applyAlignment="1">
      <alignment horizontal="center" vertical="center"/>
    </xf>
    <xf numFmtId="0" fontId="63" fillId="34" borderId="33" xfId="0" applyFont="1" applyFill="1" applyBorder="1" applyAlignment="1">
      <alignment horizontal="center" vertical="center"/>
    </xf>
    <xf numFmtId="0" fontId="63" fillId="34" borderId="22" xfId="0" applyFont="1" applyFill="1" applyBorder="1" applyAlignment="1">
      <alignment horizontal="center" vertical="center"/>
    </xf>
    <xf numFmtId="0" fontId="76" fillId="42" borderId="3" xfId="3" applyFont="1" applyFill="1" applyBorder="1" applyAlignment="1">
      <alignment horizontal="center" vertical="center"/>
    </xf>
    <xf numFmtId="0" fontId="17" fillId="42" borderId="1" xfId="3" applyFont="1" applyFill="1" applyBorder="1" applyAlignment="1">
      <alignment horizontal="center" vertical="center"/>
    </xf>
    <xf numFmtId="0" fontId="76" fillId="42" borderId="4" xfId="3" applyFont="1" applyFill="1" applyBorder="1" applyAlignment="1">
      <alignment horizontal="center" vertical="center"/>
    </xf>
    <xf numFmtId="0" fontId="0" fillId="41" borderId="0" xfId="0" applyFill="1" applyAlignment="1">
      <alignment vertical="center"/>
    </xf>
    <xf numFmtId="0" fontId="26" fillId="41" borderId="0" xfId="0" applyFont="1" applyFill="1" applyAlignment="1">
      <alignment horizontal="right" vertical="center"/>
    </xf>
    <xf numFmtId="0" fontId="0" fillId="41" borderId="8" xfId="0" applyFill="1" applyBorder="1" applyAlignment="1">
      <alignment vertical="center"/>
    </xf>
    <xf numFmtId="0" fontId="26" fillId="41" borderId="0" xfId="0" applyFont="1" applyFill="1" applyAlignment="1">
      <alignment horizontal="left" vertical="center"/>
    </xf>
    <xf numFmtId="0" fontId="29" fillId="41" borderId="0" xfId="1" applyFont="1" applyFill="1" applyAlignment="1" applyProtection="1">
      <alignment horizontal="center" vertical="center"/>
      <protection locked="0"/>
    </xf>
    <xf numFmtId="0" fontId="28" fillId="41" borderId="0" xfId="0" applyFont="1" applyFill="1" applyAlignment="1">
      <alignment horizontal="center" vertical="center"/>
    </xf>
    <xf numFmtId="0" fontId="22" fillId="41" borderId="0" xfId="0" applyFont="1" applyFill="1" applyAlignment="1">
      <alignment horizontal="left" vertical="center"/>
    </xf>
    <xf numFmtId="0" fontId="30" fillId="41" borderId="0" xfId="1" applyFont="1" applyFill="1" applyAlignment="1" applyProtection="1">
      <alignment horizontal="center" vertical="center"/>
      <protection locked="0"/>
    </xf>
    <xf numFmtId="0" fontId="0" fillId="41" borderId="41" xfId="0" applyFill="1" applyBorder="1" applyAlignment="1">
      <alignment vertical="center"/>
    </xf>
    <xf numFmtId="0" fontId="23" fillId="41" borderId="8" xfId="0" applyFont="1" applyFill="1" applyBorder="1" applyAlignment="1">
      <alignment horizontal="right" vertical="center"/>
    </xf>
    <xf numFmtId="0" fontId="35" fillId="41" borderId="42" xfId="0" applyFont="1" applyFill="1" applyBorder="1" applyAlignment="1">
      <alignment vertical="center"/>
    </xf>
    <xf numFmtId="0" fontId="35" fillId="41" borderId="20" xfId="0" applyFont="1" applyFill="1" applyBorder="1" applyAlignment="1">
      <alignment vertical="center"/>
    </xf>
    <xf numFmtId="0" fontId="0" fillId="41" borderId="0" xfId="0" applyFill="1" applyAlignment="1">
      <alignment horizontal="left" vertical="center"/>
    </xf>
    <xf numFmtId="0" fontId="35" fillId="41" borderId="0" xfId="1" applyFont="1" applyFill="1" applyAlignment="1">
      <alignment horizontal="left" vertical="center"/>
    </xf>
    <xf numFmtId="0" fontId="20" fillId="41" borderId="0" xfId="1" applyFont="1" applyFill="1" applyAlignment="1">
      <alignment horizontal="center" vertical="center"/>
    </xf>
    <xf numFmtId="0" fontId="25" fillId="41" borderId="0" xfId="0" applyFont="1" applyFill="1" applyAlignment="1">
      <alignment horizontal="center" vertical="center"/>
    </xf>
    <xf numFmtId="0" fontId="19" fillId="41" borderId="0" xfId="1" applyFont="1" applyFill="1" applyAlignment="1">
      <alignment horizontal="right" vertical="center"/>
    </xf>
    <xf numFmtId="0" fontId="19" fillId="41" borderId="8" xfId="1" applyFont="1" applyFill="1" applyBorder="1" applyAlignment="1">
      <alignment horizontal="right" vertical="center"/>
    </xf>
    <xf numFmtId="0" fontId="0" fillId="41" borderId="0" xfId="0" applyFill="1"/>
    <xf numFmtId="0" fontId="24" fillId="41" borderId="0" xfId="1" applyFont="1" applyFill="1" applyAlignment="1" applyProtection="1">
      <alignment horizontal="center" vertical="center"/>
      <protection locked="0"/>
    </xf>
    <xf numFmtId="0" fontId="19" fillId="41" borderId="0" xfId="1" applyFont="1" applyFill="1" applyAlignment="1" applyProtection="1">
      <alignment horizontal="center" vertical="center"/>
      <protection hidden="1"/>
    </xf>
    <xf numFmtId="0" fontId="25" fillId="41" borderId="8" xfId="0" applyFont="1" applyFill="1" applyBorder="1" applyAlignment="1">
      <alignment horizontal="center" vertical="center"/>
    </xf>
    <xf numFmtId="0" fontId="22" fillId="41" borderId="0" xfId="0" applyFont="1" applyFill="1" applyAlignment="1">
      <alignment horizontal="right" vertical="center"/>
    </xf>
    <xf numFmtId="0" fontId="68" fillId="38" borderId="0" xfId="0" applyFont="1" applyFill="1" applyAlignment="1">
      <alignment horizontal="center" vertical="center"/>
    </xf>
    <xf numFmtId="0" fontId="114" fillId="41" borderId="0" xfId="0" applyFont="1" applyFill="1" applyAlignment="1">
      <alignment horizontal="center" vertical="center"/>
    </xf>
    <xf numFmtId="0" fontId="115" fillId="41" borderId="0" xfId="0" applyFont="1" applyFill="1" applyAlignment="1">
      <alignment vertical="center"/>
    </xf>
    <xf numFmtId="0" fontId="116" fillId="41" borderId="0" xfId="0" applyFont="1" applyFill="1" applyAlignment="1">
      <alignment vertical="center"/>
    </xf>
    <xf numFmtId="0" fontId="116" fillId="41" borderId="0" xfId="0" applyFont="1" applyFill="1" applyAlignment="1">
      <alignment horizontal="right" vertical="center"/>
    </xf>
    <xf numFmtId="0" fontId="71" fillId="3" borderId="0" xfId="1" applyFont="1" applyFill="1" applyAlignment="1" applyProtection="1">
      <alignment vertical="center" wrapText="1"/>
      <protection locked="0"/>
    </xf>
    <xf numFmtId="0" fontId="71" fillId="3" borderId="8" xfId="1" applyFont="1" applyFill="1" applyBorder="1" applyAlignment="1" applyProtection="1">
      <alignment vertical="center" wrapText="1"/>
      <protection locked="0"/>
    </xf>
    <xf numFmtId="0" fontId="70" fillId="42" borderId="3" xfId="17" applyFont="1" applyFill="1" applyBorder="1" applyAlignment="1">
      <alignment horizontal="center" vertical="center"/>
    </xf>
    <xf numFmtId="0" fontId="117" fillId="49" borderId="0" xfId="6" applyFont="1" applyFill="1" applyAlignment="1">
      <alignment vertical="center"/>
    </xf>
    <xf numFmtId="0" fontId="117" fillId="49" borderId="0" xfId="6" applyFont="1" applyFill="1" applyAlignment="1">
      <alignment horizontal="center" vertical="center"/>
    </xf>
    <xf numFmtId="0" fontId="118" fillId="49" borderId="0" xfId="6" applyFont="1" applyFill="1" applyAlignment="1">
      <alignment vertical="center"/>
    </xf>
    <xf numFmtId="0" fontId="118" fillId="49" borderId="0" xfId="6" applyFont="1" applyFill="1" applyAlignment="1">
      <alignment horizontal="center" vertical="center"/>
    </xf>
    <xf numFmtId="0" fontId="32" fillId="0" borderId="0" xfId="6" applyAlignment="1">
      <alignment vertical="center"/>
    </xf>
    <xf numFmtId="0" fontId="118" fillId="50" borderId="0" xfId="6" applyFont="1" applyFill="1" applyAlignment="1">
      <alignment vertical="center"/>
    </xf>
    <xf numFmtId="0" fontId="32" fillId="49" borderId="0" xfId="6" applyFill="1" applyAlignment="1">
      <alignment vertical="center"/>
    </xf>
    <xf numFmtId="0" fontId="32" fillId="49" borderId="0" xfId="6" applyFill="1" applyAlignment="1">
      <alignment horizontal="center" vertical="center"/>
    </xf>
    <xf numFmtId="0" fontId="120" fillId="51" borderId="0" xfId="6" applyFont="1" applyFill="1" applyAlignment="1">
      <alignment vertical="center" wrapText="1"/>
    </xf>
    <xf numFmtId="0" fontId="120" fillId="51" borderId="0" xfId="6" applyFont="1" applyFill="1" applyAlignment="1">
      <alignment horizontal="center" vertical="center" wrapText="1"/>
    </xf>
    <xf numFmtId="0" fontId="120" fillId="49" borderId="0" xfId="6" applyFont="1" applyFill="1" applyAlignment="1">
      <alignment vertical="center"/>
    </xf>
    <xf numFmtId="0" fontId="120" fillId="49" borderId="0" xfId="6" applyFont="1" applyFill="1" applyAlignment="1">
      <alignment horizontal="center" vertical="center"/>
    </xf>
    <xf numFmtId="164" fontId="85" fillId="30" borderId="39" xfId="18" applyNumberFormat="1" applyFont="1" applyFill="1" applyBorder="1" applyAlignment="1">
      <alignment horizontal="center" vertical="center"/>
    </xf>
    <xf numFmtId="0" fontId="26" fillId="49" borderId="0" xfId="6" applyFont="1" applyFill="1" applyAlignment="1">
      <alignment horizontal="left" vertical="center"/>
    </xf>
    <xf numFmtId="0" fontId="122" fillId="49" borderId="0" xfId="6" applyFont="1" applyFill="1" applyAlignment="1">
      <alignment vertical="center" wrapText="1"/>
    </xf>
    <xf numFmtId="0" fontId="123" fillId="38" borderId="0" xfId="6" applyFont="1" applyFill="1" applyAlignment="1">
      <alignment horizontal="left" vertical="center" wrapText="1"/>
    </xf>
    <xf numFmtId="0" fontId="86" fillId="30" borderId="39" xfId="6" applyFont="1" applyFill="1" applyBorder="1" applyAlignment="1">
      <alignment horizontal="center"/>
    </xf>
    <xf numFmtId="0" fontId="22" fillId="49" borderId="0" xfId="6" applyFont="1" applyFill="1" applyAlignment="1">
      <alignment horizontal="left" vertical="center"/>
    </xf>
    <xf numFmtId="0" fontId="32" fillId="52" borderId="0" xfId="6" applyFill="1" applyAlignment="1">
      <alignment horizontal="left" vertical="center" wrapText="1"/>
    </xf>
    <xf numFmtId="0" fontId="32" fillId="52" borderId="0" xfId="6" applyFill="1" applyAlignment="1">
      <alignment horizontal="left" vertical="center"/>
    </xf>
    <xf numFmtId="0" fontId="124" fillId="49" borderId="0" xfId="6" applyFont="1" applyFill="1" applyAlignment="1">
      <alignment vertical="center"/>
    </xf>
    <xf numFmtId="0" fontId="122" fillId="49" borderId="0" xfId="6" applyFont="1" applyFill="1" applyAlignment="1">
      <alignment horizontal="center" vertical="center"/>
    </xf>
    <xf numFmtId="0" fontId="32" fillId="49" borderId="0" xfId="6" applyFill="1" applyAlignment="1">
      <alignment horizontal="left" vertical="center"/>
    </xf>
    <xf numFmtId="0" fontId="46" fillId="49" borderId="0" xfId="1" applyFont="1" applyFill="1" applyAlignment="1" applyProtection="1">
      <alignment horizontal="center" vertical="center"/>
      <protection locked="0"/>
    </xf>
    <xf numFmtId="0" fontId="122" fillId="49" borderId="0" xfId="6" applyFont="1" applyFill="1" applyAlignment="1">
      <alignment vertical="center"/>
    </xf>
    <xf numFmtId="1" fontId="122" fillId="49" borderId="0" xfId="6" applyNumberFormat="1" applyFont="1" applyFill="1" applyAlignment="1">
      <alignment vertical="center" wrapText="1"/>
    </xf>
    <xf numFmtId="0" fontId="125" fillId="51" borderId="0" xfId="6" applyFont="1" applyFill="1" applyAlignment="1">
      <alignment horizontal="center" vertical="center" wrapText="1"/>
    </xf>
    <xf numFmtId="0" fontId="125" fillId="49" borderId="0" xfId="6" applyFont="1" applyFill="1" applyAlignment="1">
      <alignment horizontal="center" vertical="center" wrapText="1"/>
    </xf>
    <xf numFmtId="0" fontId="98" fillId="38" borderId="0" xfId="19" applyFont="1" applyFill="1" applyAlignment="1">
      <alignment horizontal="center" vertical="center"/>
    </xf>
    <xf numFmtId="0" fontId="32" fillId="0" borderId="0" xfId="6" applyAlignment="1">
      <alignment vertical="center" wrapText="1"/>
    </xf>
    <xf numFmtId="0" fontId="98" fillId="14" borderId="0" xfId="19" applyFont="1" applyFill="1" applyAlignment="1">
      <alignment horizontal="center" vertical="center"/>
    </xf>
    <xf numFmtId="0" fontId="126" fillId="14" borderId="0" xfId="6" applyFont="1" applyFill="1" applyAlignment="1">
      <alignment horizontal="center" vertical="center" wrapText="1"/>
    </xf>
    <xf numFmtId="1" fontId="126" fillId="14" borderId="0" xfId="6" applyNumberFormat="1" applyFont="1" applyFill="1" applyAlignment="1">
      <alignment horizontal="center" vertical="center" wrapText="1"/>
    </xf>
    <xf numFmtId="0" fontId="127" fillId="52" borderId="0" xfId="6" applyFont="1" applyFill="1" applyAlignment="1">
      <alignment vertical="center"/>
    </xf>
    <xf numFmtId="0" fontId="32" fillId="52" borderId="0" xfId="6" applyFill="1" applyAlignment="1">
      <alignment horizontal="center" vertical="center" wrapText="1"/>
    </xf>
    <xf numFmtId="0" fontId="32" fillId="53" borderId="0" xfId="6" applyFill="1" applyAlignment="1">
      <alignment horizontal="center" vertical="center"/>
    </xf>
    <xf numFmtId="0" fontId="32" fillId="53" borderId="0" xfId="6" applyFill="1" applyAlignment="1">
      <alignment vertical="center"/>
    </xf>
    <xf numFmtId="0" fontId="128" fillId="41" borderId="0" xfId="6" applyFont="1" applyFill="1" applyAlignment="1">
      <alignment horizontal="center" vertical="center"/>
    </xf>
    <xf numFmtId="0" fontId="122" fillId="50" borderId="0" xfId="6" applyFont="1" applyFill="1" applyAlignment="1">
      <alignment horizontal="center" vertical="center"/>
    </xf>
    <xf numFmtId="0" fontId="129" fillId="38" borderId="0" xfId="6" applyFont="1" applyFill="1" applyAlignment="1">
      <alignment horizontal="center" vertical="center"/>
    </xf>
    <xf numFmtId="0" fontId="130" fillId="38" borderId="0" xfId="1" applyFont="1" applyFill="1" applyAlignment="1">
      <alignment horizontal="center" vertical="center"/>
    </xf>
    <xf numFmtId="0" fontId="131" fillId="52" borderId="0" xfId="6" applyFont="1" applyFill="1" applyAlignment="1">
      <alignment horizontal="center" vertical="center" wrapText="1"/>
    </xf>
    <xf numFmtId="0" fontId="122" fillId="41" borderId="0" xfId="6" applyFont="1" applyFill="1" applyAlignment="1">
      <alignment horizontal="center" vertical="center"/>
    </xf>
    <xf numFmtId="0" fontId="132" fillId="38" borderId="0" xfId="6" applyFont="1" applyFill="1" applyAlignment="1">
      <alignment horizontal="center" vertical="center"/>
    </xf>
    <xf numFmtId="0" fontId="122" fillId="3" borderId="0" xfId="6" applyFont="1" applyFill="1" applyAlignment="1">
      <alignment vertical="center"/>
    </xf>
    <xf numFmtId="0" fontId="32" fillId="41" borderId="0" xfId="6" applyFill="1" applyAlignment="1">
      <alignment horizontal="center" vertical="center" wrapText="1"/>
    </xf>
    <xf numFmtId="0" fontId="32" fillId="7" borderId="0" xfId="6" applyFill="1" applyAlignment="1">
      <alignment horizontal="left" vertical="center"/>
    </xf>
    <xf numFmtId="0" fontId="32" fillId="7" borderId="0" xfId="6" applyFill="1" applyAlignment="1">
      <alignment horizontal="right" vertical="center"/>
    </xf>
    <xf numFmtId="0" fontId="32" fillId="7" borderId="0" xfId="6" applyFill="1" applyAlignment="1">
      <alignment vertical="center"/>
    </xf>
    <xf numFmtId="0" fontId="32" fillId="3" borderId="0" xfId="6" applyFill="1" applyAlignment="1">
      <alignment vertical="center"/>
    </xf>
    <xf numFmtId="0" fontId="32" fillId="3" borderId="0" xfId="6" applyFill="1" applyAlignment="1">
      <alignment vertical="center" wrapText="1"/>
    </xf>
    <xf numFmtId="0" fontId="133" fillId="52" borderId="0" xfId="6" applyFont="1" applyFill="1" applyAlignment="1">
      <alignment horizontal="center" vertical="center" wrapText="1"/>
    </xf>
    <xf numFmtId="0" fontId="133" fillId="41" borderId="0" xfId="6" applyFont="1" applyFill="1" applyAlignment="1">
      <alignment horizontal="center" vertical="center" wrapText="1"/>
    </xf>
    <xf numFmtId="0" fontId="133" fillId="3" borderId="0" xfId="6" applyFont="1" applyFill="1" applyAlignment="1">
      <alignment vertical="center" wrapText="1"/>
    </xf>
    <xf numFmtId="0" fontId="127" fillId="52" borderId="0" xfId="6" applyFont="1" applyFill="1" applyAlignment="1">
      <alignment vertical="center" wrapText="1"/>
    </xf>
    <xf numFmtId="0" fontId="127" fillId="41" borderId="0" xfId="6" applyFont="1" applyFill="1" applyAlignment="1">
      <alignment horizontal="center" vertical="center" wrapText="1"/>
    </xf>
    <xf numFmtId="0" fontId="131" fillId="41" borderId="0" xfId="6" applyFont="1" applyFill="1" applyAlignment="1">
      <alignment horizontal="center" vertical="center" wrapText="1"/>
    </xf>
    <xf numFmtId="0" fontId="122" fillId="52" borderId="0" xfId="6" applyFont="1" applyFill="1" applyAlignment="1">
      <alignment horizontal="center" vertical="center" wrapText="1"/>
    </xf>
    <xf numFmtId="0" fontId="122" fillId="41" borderId="0" xfId="6" applyFont="1" applyFill="1" applyAlignment="1">
      <alignment horizontal="center" vertical="center" wrapText="1"/>
    </xf>
    <xf numFmtId="0" fontId="122" fillId="50" borderId="0" xfId="6" applyFont="1" applyFill="1" applyAlignment="1">
      <alignment horizontal="left" vertical="center" wrapText="1"/>
    </xf>
    <xf numFmtId="0" fontId="32" fillId="3" borderId="0" xfId="6" applyFill="1" applyAlignment="1">
      <alignment horizontal="center" vertical="center"/>
    </xf>
    <xf numFmtId="0" fontId="122" fillId="54" borderId="0" xfId="6" applyFont="1" applyFill="1" applyAlignment="1">
      <alignment horizontal="center" vertical="center" wrapText="1"/>
    </xf>
    <xf numFmtId="0" fontId="122" fillId="54" borderId="0" xfId="6" applyFont="1" applyFill="1" applyAlignment="1">
      <alignment horizontal="left" vertical="center" wrapText="1"/>
    </xf>
    <xf numFmtId="0" fontId="135" fillId="3" borderId="0" xfId="6" applyFont="1" applyFill="1" applyAlignment="1">
      <alignment vertical="center" wrapText="1"/>
    </xf>
    <xf numFmtId="0" fontId="134" fillId="3" borderId="0" xfId="6" applyFont="1" applyFill="1" applyAlignment="1">
      <alignment vertical="center" wrapText="1"/>
    </xf>
    <xf numFmtId="0" fontId="32" fillId="0" borderId="0" xfId="6" applyAlignment="1">
      <alignment horizontal="center" vertical="center"/>
    </xf>
    <xf numFmtId="0" fontId="0" fillId="38" borderId="15" xfId="0" applyFill="1" applyBorder="1"/>
    <xf numFmtId="0" fontId="0" fillId="38" borderId="16" xfId="0" applyFill="1" applyBorder="1"/>
    <xf numFmtId="0" fontId="94" fillId="38" borderId="16" xfId="3" applyFont="1" applyFill="1" applyBorder="1" applyAlignment="1">
      <alignment horizontal="center" vertical="center"/>
    </xf>
    <xf numFmtId="0" fontId="0" fillId="38" borderId="43" xfId="0" applyFill="1" applyBorder="1"/>
    <xf numFmtId="0" fontId="0" fillId="41" borderId="17" xfId="0" applyFill="1" applyBorder="1"/>
    <xf numFmtId="0" fontId="0" fillId="41" borderId="44" xfId="0" applyFill="1" applyBorder="1"/>
    <xf numFmtId="0" fontId="46" fillId="41" borderId="0" xfId="1" applyFont="1" applyFill="1" applyAlignment="1" applyProtection="1">
      <alignment horizontal="center" vertical="center"/>
      <protection locked="0"/>
    </xf>
    <xf numFmtId="0" fontId="26" fillId="8" borderId="0" xfId="0" applyFont="1" applyFill="1" applyAlignment="1">
      <alignment horizontal="left" vertical="center"/>
    </xf>
    <xf numFmtId="0" fontId="0" fillId="8" borderId="0" xfId="0" applyFill="1"/>
    <xf numFmtId="0" fontId="95" fillId="41" borderId="44" xfId="0" applyFont="1" applyFill="1" applyBorder="1" applyAlignment="1">
      <alignment horizontal="right" vertical="center"/>
    </xf>
    <xf numFmtId="0" fontId="86" fillId="30" borderId="45" xfId="0" applyFont="1" applyFill="1" applyBorder="1" applyAlignment="1">
      <alignment horizontal="center"/>
    </xf>
    <xf numFmtId="0" fontId="95" fillId="38" borderId="17" xfId="1" applyFont="1" applyFill="1" applyBorder="1" applyAlignment="1">
      <alignment horizontal="left" vertical="center"/>
    </xf>
    <xf numFmtId="0" fontId="101" fillId="56" borderId="0" xfId="0" applyFont="1" applyFill="1" applyAlignment="1">
      <alignment horizontal="left" vertical="center"/>
    </xf>
    <xf numFmtId="0" fontId="102" fillId="57" borderId="0" xfId="0" applyFont="1" applyFill="1" applyAlignment="1">
      <alignment horizontal="right"/>
    </xf>
    <xf numFmtId="0" fontId="101" fillId="56" borderId="17" xfId="0" applyFont="1" applyFill="1" applyBorder="1" applyAlignment="1">
      <alignment vertical="center"/>
    </xf>
    <xf numFmtId="164" fontId="95" fillId="38" borderId="17" xfId="5" applyNumberFormat="1" applyFont="1" applyFill="1" applyBorder="1" applyAlignment="1">
      <alignment horizontal="center" vertical="center"/>
    </xf>
    <xf numFmtId="0" fontId="101" fillId="56" borderId="17" xfId="0" applyFont="1" applyFill="1" applyBorder="1"/>
    <xf numFmtId="0" fontId="101" fillId="56" borderId="17" xfId="0" applyFont="1" applyFill="1" applyBorder="1" applyAlignment="1">
      <alignment horizontal="left" vertical="center"/>
    </xf>
    <xf numFmtId="0" fontId="101" fillId="56" borderId="18" xfId="0" applyFont="1" applyFill="1" applyBorder="1" applyAlignment="1">
      <alignment vertical="center"/>
    </xf>
    <xf numFmtId="0" fontId="101" fillId="56" borderId="19" xfId="0" applyFont="1" applyFill="1" applyBorder="1" applyAlignment="1">
      <alignment horizontal="left" vertical="center"/>
    </xf>
    <xf numFmtId="0" fontId="102" fillId="57" borderId="19" xfId="0" applyFont="1" applyFill="1" applyBorder="1" applyAlignment="1">
      <alignment horizontal="right"/>
    </xf>
    <xf numFmtId="0" fontId="95" fillId="41" borderId="46" xfId="0" applyFont="1" applyFill="1" applyBorder="1" applyAlignment="1">
      <alignment horizontal="right" vertical="center"/>
    </xf>
    <xf numFmtId="0" fontId="40" fillId="41" borderId="0" xfId="0" applyFont="1" applyFill="1" applyAlignment="1">
      <alignment vertical="center"/>
    </xf>
    <xf numFmtId="0" fontId="40" fillId="41" borderId="0" xfId="0" applyFont="1" applyFill="1"/>
    <xf numFmtId="0" fontId="37" fillId="39" borderId="0" xfId="5" applyFont="1" applyFill="1" applyAlignment="1">
      <alignment horizontal="center" vertical="center"/>
    </xf>
    <xf numFmtId="0" fontId="38" fillId="39" borderId="0" xfId="5" applyFont="1" applyFill="1" applyAlignment="1">
      <alignment horizontal="left" vertical="center"/>
    </xf>
    <xf numFmtId="0" fontId="19" fillId="39" borderId="0" xfId="5" applyFont="1" applyFill="1" applyAlignment="1">
      <alignment horizontal="center" vertical="center"/>
    </xf>
    <xf numFmtId="0" fontId="34" fillId="38" borderId="0" xfId="1" applyFont="1" applyFill="1" applyAlignment="1">
      <alignment horizontal="left" vertical="center"/>
    </xf>
    <xf numFmtId="0" fontId="19" fillId="11" borderId="0" xfId="21" applyFont="1" applyFill="1" applyAlignment="1">
      <alignment vertical="center"/>
    </xf>
    <xf numFmtId="0" fontId="136" fillId="59" borderId="30" xfId="1" applyFont="1" applyFill="1" applyBorder="1" applyAlignment="1">
      <alignment horizontal="left" vertical="center"/>
    </xf>
    <xf numFmtId="0" fontId="138" fillId="64" borderId="30" xfId="1" applyFont="1" applyFill="1" applyBorder="1" applyAlignment="1">
      <alignment horizontal="left" vertical="center"/>
    </xf>
    <xf numFmtId="0" fontId="138" fillId="65" borderId="48" xfId="6" applyFont="1" applyFill="1" applyBorder="1" applyAlignment="1">
      <alignment horizontal="right" vertical="center" wrapText="1"/>
    </xf>
    <xf numFmtId="0" fontId="137" fillId="65" borderId="47" xfId="0" applyFont="1" applyFill="1" applyBorder="1" applyAlignment="1">
      <alignment vertical="center" wrapText="1"/>
    </xf>
    <xf numFmtId="0" fontId="32" fillId="0" borderId="0" xfId="19"/>
    <xf numFmtId="0" fontId="32" fillId="7" borderId="0" xfId="19" applyFill="1"/>
    <xf numFmtId="0" fontId="126" fillId="66" borderId="0" xfId="1" applyFont="1" applyFill="1" applyAlignment="1">
      <alignment horizontal="center" vertical="center"/>
    </xf>
    <xf numFmtId="0" fontId="139" fillId="67" borderId="3" xfId="17" applyFont="1" applyFill="1" applyBorder="1" applyAlignment="1">
      <alignment horizontal="center" vertical="center"/>
    </xf>
    <xf numFmtId="0" fontId="117" fillId="51" borderId="0" xfId="6" applyFont="1" applyFill="1" applyAlignment="1">
      <alignment vertical="center"/>
    </xf>
    <xf numFmtId="0" fontId="117" fillId="51" borderId="0" xfId="6" applyFont="1" applyFill="1" applyAlignment="1">
      <alignment horizontal="center" vertical="center"/>
    </xf>
    <xf numFmtId="0" fontId="118" fillId="51" borderId="0" xfId="6" applyFont="1" applyFill="1" applyAlignment="1">
      <alignment vertical="center"/>
    </xf>
    <xf numFmtId="0" fontId="118" fillId="51" borderId="0" xfId="6" applyFont="1" applyFill="1" applyAlignment="1">
      <alignment horizontal="center" vertical="center"/>
    </xf>
    <xf numFmtId="0" fontId="87" fillId="60" borderId="0" xfId="1" applyFont="1" applyFill="1" applyAlignment="1">
      <alignment horizontal="center" vertical="center"/>
    </xf>
    <xf numFmtId="0" fontId="32" fillId="51" borderId="0" xfId="6" applyFill="1" applyAlignment="1">
      <alignment vertical="center"/>
    </xf>
    <xf numFmtId="0" fontId="32" fillId="51" borderId="0" xfId="6" applyFill="1" applyAlignment="1">
      <alignment horizontal="center" vertical="center"/>
    </xf>
    <xf numFmtId="0" fontId="120" fillId="51" borderId="0" xfId="6" applyFont="1" applyFill="1" applyAlignment="1">
      <alignment vertical="center"/>
    </xf>
    <xf numFmtId="0" fontId="120" fillId="51" borderId="0" xfId="6" applyFont="1" applyFill="1" applyAlignment="1">
      <alignment horizontal="center" vertical="center"/>
    </xf>
    <xf numFmtId="164" fontId="140" fillId="69" borderId="39" xfId="18" applyNumberFormat="1" applyFont="1" applyFill="1" applyBorder="1" applyAlignment="1">
      <alignment horizontal="center" vertical="center"/>
    </xf>
    <xf numFmtId="0" fontId="136" fillId="51" borderId="0" xfId="6" applyFont="1" applyFill="1" applyAlignment="1">
      <alignment horizontal="left" vertical="center"/>
    </xf>
    <xf numFmtId="0" fontId="122" fillId="51" borderId="0" xfId="6" applyFont="1" applyFill="1" applyAlignment="1">
      <alignment vertical="center" wrapText="1"/>
    </xf>
    <xf numFmtId="0" fontId="123" fillId="68" borderId="0" xfId="6" applyFont="1" applyFill="1" applyAlignment="1">
      <alignment horizontal="left" vertical="center" wrapText="1"/>
    </xf>
    <xf numFmtId="0" fontId="51" fillId="69" borderId="39" xfId="6" applyFont="1" applyFill="1" applyBorder="1" applyAlignment="1">
      <alignment horizontal="center"/>
    </xf>
    <xf numFmtId="0" fontId="141" fillId="51" borderId="0" xfId="6" applyFont="1" applyFill="1" applyAlignment="1">
      <alignment horizontal="left" vertical="center"/>
    </xf>
    <xf numFmtId="0" fontId="124" fillId="51" borderId="0" xfId="6" applyFont="1" applyFill="1" applyAlignment="1">
      <alignment vertical="center"/>
    </xf>
    <xf numFmtId="0" fontId="122" fillId="51" borderId="0" xfId="6" applyFont="1" applyFill="1" applyAlignment="1">
      <alignment horizontal="center" vertical="center"/>
    </xf>
    <xf numFmtId="0" fontId="32" fillId="51" borderId="0" xfId="6" applyFill="1" applyAlignment="1">
      <alignment horizontal="left" vertical="center"/>
    </xf>
    <xf numFmtId="0" fontId="46" fillId="51" borderId="0" xfId="1" applyFont="1" applyFill="1" applyAlignment="1">
      <alignment horizontal="center" vertical="center"/>
    </xf>
    <xf numFmtId="0" fontId="122" fillId="51" borderId="0" xfId="6" applyFont="1" applyFill="1" applyAlignment="1">
      <alignment vertical="center"/>
    </xf>
    <xf numFmtId="1" fontId="122" fillId="51" borderId="0" xfId="6" applyNumberFormat="1" applyFont="1" applyFill="1" applyAlignment="1">
      <alignment vertical="center" wrapText="1"/>
    </xf>
    <xf numFmtId="0" fontId="98" fillId="68" borderId="0" xfId="19" applyFont="1" applyFill="1" applyAlignment="1">
      <alignment horizontal="center" vertical="center"/>
    </xf>
    <xf numFmtId="0" fontId="98" fillId="62" borderId="0" xfId="19" applyFont="1" applyFill="1" applyAlignment="1">
      <alignment horizontal="center" vertical="center"/>
    </xf>
    <xf numFmtId="0" fontId="126" fillId="62" borderId="0" xfId="6" applyFont="1" applyFill="1" applyAlignment="1">
      <alignment horizontal="center" vertical="center" wrapText="1"/>
    </xf>
    <xf numFmtId="1" fontId="126" fillId="62" borderId="0" xfId="6" applyNumberFormat="1" applyFont="1" applyFill="1" applyAlignment="1">
      <alignment horizontal="center" vertical="center" wrapText="1"/>
    </xf>
    <xf numFmtId="0" fontId="32" fillId="70" borderId="0" xfId="6" applyFill="1" applyAlignment="1">
      <alignment horizontal="center" vertical="center"/>
    </xf>
    <xf numFmtId="0" fontId="32" fillId="70" borderId="0" xfId="6" applyFill="1" applyAlignment="1">
      <alignment vertical="center"/>
    </xf>
    <xf numFmtId="0" fontId="128" fillId="56" borderId="0" xfId="6" applyFont="1" applyFill="1" applyAlignment="1">
      <alignment horizontal="center" vertical="center"/>
    </xf>
    <xf numFmtId="0" fontId="129" fillId="68" borderId="0" xfId="6" applyFont="1" applyFill="1" applyAlignment="1">
      <alignment horizontal="center" vertical="center"/>
    </xf>
    <xf numFmtId="0" fontId="123" fillId="68" borderId="0" xfId="1" applyFont="1" applyFill="1" applyAlignment="1">
      <alignment horizontal="center" vertical="center"/>
    </xf>
    <xf numFmtId="0" fontId="122" fillId="56" borderId="0" xfId="6" applyFont="1" applyFill="1" applyAlignment="1">
      <alignment horizontal="center" vertical="center"/>
    </xf>
    <xf numFmtId="0" fontId="142" fillId="68" borderId="0" xfId="6" applyFont="1" applyFill="1" applyAlignment="1">
      <alignment horizontal="center" vertical="center"/>
    </xf>
    <xf numFmtId="0" fontId="122" fillId="58" borderId="0" xfId="6" applyFont="1" applyFill="1" applyAlignment="1">
      <alignment vertical="center"/>
    </xf>
    <xf numFmtId="0" fontId="32" fillId="56" borderId="0" xfId="6" applyFill="1" applyAlignment="1">
      <alignment horizontal="center" vertical="center" wrapText="1"/>
    </xf>
    <xf numFmtId="0" fontId="32" fillId="40" borderId="0" xfId="6" applyFill="1" applyAlignment="1">
      <alignment horizontal="left" vertical="center"/>
    </xf>
    <xf numFmtId="0" fontId="32" fillId="40" borderId="0" xfId="6" applyFill="1" applyAlignment="1">
      <alignment horizontal="right" vertical="center"/>
    </xf>
    <xf numFmtId="0" fontId="32" fillId="40" borderId="0" xfId="6" applyFill="1" applyAlignment="1">
      <alignment vertical="center"/>
    </xf>
    <xf numFmtId="0" fontId="32" fillId="58" borderId="0" xfId="6" applyFill="1" applyAlignment="1">
      <alignment vertical="center"/>
    </xf>
    <xf numFmtId="0" fontId="133" fillId="58" borderId="0" xfId="6" applyFont="1" applyFill="1" applyAlignment="1">
      <alignment vertical="center" wrapText="1"/>
    </xf>
    <xf numFmtId="0" fontId="32" fillId="7" borderId="0" xfId="6" applyFill="1" applyAlignment="1">
      <alignment horizontal="center" vertical="center"/>
    </xf>
    <xf numFmtId="0" fontId="135" fillId="58" borderId="0" xfId="6" applyFont="1" applyFill="1" applyAlignment="1">
      <alignment vertical="center" wrapText="1"/>
    </xf>
    <xf numFmtId="0" fontId="134" fillId="58" borderId="0" xfId="6" applyFont="1" applyFill="1" applyAlignment="1">
      <alignment vertical="center" wrapText="1"/>
    </xf>
    <xf numFmtId="0" fontId="32" fillId="58" borderId="0" xfId="6" applyFill="1" applyAlignment="1">
      <alignment horizontal="center" vertical="center"/>
    </xf>
    <xf numFmtId="0" fontId="32" fillId="0" borderId="0" xfId="19" applyAlignment="1">
      <alignment vertical="center"/>
    </xf>
    <xf numFmtId="164" fontId="85" fillId="30" borderId="50" xfId="5" applyNumberFormat="1" applyFont="1" applyFill="1" applyBorder="1" applyAlignment="1">
      <alignment horizontal="center" vertical="center"/>
    </xf>
    <xf numFmtId="0" fontId="0" fillId="0" borderId="0" xfId="0" applyAlignment="1">
      <alignment horizontal="left" vertical="center" wrapText="1"/>
    </xf>
    <xf numFmtId="0" fontId="0" fillId="0" borderId="12" xfId="0" applyBorder="1" applyAlignment="1">
      <alignment horizontal="left" vertical="center" wrapText="1"/>
    </xf>
    <xf numFmtId="0" fontId="24" fillId="3" borderId="0" xfId="0" applyFont="1" applyFill="1" applyAlignment="1">
      <alignment horizontal="left" vertical="center"/>
    </xf>
    <xf numFmtId="0" fontId="24" fillId="3" borderId="19" xfId="0" applyFont="1" applyFill="1" applyBorder="1" applyAlignment="1">
      <alignment horizontal="left" vertical="center"/>
    </xf>
    <xf numFmtId="0" fontId="22" fillId="8" borderId="53" xfId="0" applyFont="1" applyFill="1" applyBorder="1" applyAlignment="1">
      <alignment horizontal="left" vertical="center"/>
    </xf>
    <xf numFmtId="0" fontId="19" fillId="8" borderId="54" xfId="5" applyFont="1" applyFill="1" applyBorder="1" applyAlignment="1">
      <alignment horizontal="center" vertical="center"/>
    </xf>
    <xf numFmtId="0" fontId="0" fillId="8" borderId="54" xfId="0" applyFill="1" applyBorder="1"/>
    <xf numFmtId="0" fontId="0" fillId="41" borderId="54" xfId="0" applyFill="1" applyBorder="1"/>
    <xf numFmtId="0" fontId="0" fillId="41" borderId="55" xfId="0" applyFill="1" applyBorder="1"/>
    <xf numFmtId="0" fontId="143" fillId="71" borderId="0" xfId="1" applyFont="1" applyFill="1" applyAlignment="1">
      <alignment horizontal="center" vertical="center"/>
    </xf>
    <xf numFmtId="0" fontId="144" fillId="72" borderId="0" xfId="19" applyFont="1" applyFill="1" applyAlignment="1">
      <alignment horizontal="left" vertical="center"/>
    </xf>
    <xf numFmtId="0" fontId="144" fillId="72" borderId="0" xfId="19" applyFont="1" applyFill="1" applyAlignment="1">
      <alignment vertical="center" wrapText="1"/>
    </xf>
    <xf numFmtId="0" fontId="144" fillId="72" borderId="0" xfId="19" applyFont="1" applyFill="1" applyAlignment="1">
      <alignment horizontal="center" vertical="center" wrapText="1"/>
    </xf>
    <xf numFmtId="0" fontId="146" fillId="74" borderId="6" xfId="19" applyFont="1" applyFill="1" applyBorder="1" applyAlignment="1">
      <alignment horizontal="left" vertical="center"/>
    </xf>
    <xf numFmtId="0" fontId="147" fillId="74" borderId="0" xfId="19" applyFont="1" applyFill="1" applyAlignment="1">
      <alignment horizontal="left" vertical="center"/>
    </xf>
    <xf numFmtId="0" fontId="147" fillId="74" borderId="0" xfId="19" applyFont="1" applyFill="1" applyAlignment="1">
      <alignment horizontal="center" vertical="center" wrapText="1"/>
    </xf>
    <xf numFmtId="0" fontId="32" fillId="74" borderId="0" xfId="19" applyFill="1" applyAlignment="1">
      <alignment vertical="center"/>
    </xf>
    <xf numFmtId="0" fontId="32" fillId="74" borderId="0" xfId="19" applyFill="1" applyAlignment="1">
      <alignment horizontal="right" vertical="center"/>
    </xf>
    <xf numFmtId="0" fontId="149" fillId="76" borderId="0" xfId="1" applyFont="1" applyFill="1" applyAlignment="1">
      <alignment horizontal="center" vertical="center"/>
    </xf>
    <xf numFmtId="0" fontId="32" fillId="77" borderId="0" xfId="19" applyFill="1" applyAlignment="1">
      <alignment vertical="center"/>
    </xf>
    <xf numFmtId="0" fontId="150" fillId="77" borderId="0" xfId="19" applyFont="1" applyFill="1" applyAlignment="1">
      <alignment horizontal="center" vertical="center"/>
    </xf>
    <xf numFmtId="0" fontId="144" fillId="77" borderId="0" xfId="19" applyFont="1" applyFill="1" applyAlignment="1">
      <alignment horizontal="center" vertical="center"/>
    </xf>
    <xf numFmtId="0" fontId="151" fillId="78" borderId="0" xfId="19" applyFont="1" applyFill="1" applyAlignment="1">
      <alignment horizontal="right" vertical="center"/>
    </xf>
    <xf numFmtId="0" fontId="151" fillId="78" borderId="0" xfId="19" applyFont="1" applyFill="1" applyAlignment="1">
      <alignment vertical="center"/>
    </xf>
    <xf numFmtId="0" fontId="32" fillId="74" borderId="0" xfId="19" applyFill="1" applyAlignment="1">
      <alignment horizontal="center" vertical="center"/>
    </xf>
    <xf numFmtId="0" fontId="152" fillId="74" borderId="0" xfId="19" applyFont="1" applyFill="1" applyAlignment="1">
      <alignment horizontal="left" vertical="center"/>
    </xf>
    <xf numFmtId="0" fontId="153" fillId="0" borderId="0" xfId="19" applyFont="1" applyAlignment="1">
      <alignment vertical="center"/>
    </xf>
    <xf numFmtId="0" fontId="153" fillId="74" borderId="0" xfId="19" applyFont="1" applyFill="1" applyAlignment="1">
      <alignment vertical="center"/>
    </xf>
    <xf numFmtId="0" fontId="149" fillId="76" borderId="49" xfId="17" applyFont="1" applyFill="1" applyBorder="1" applyAlignment="1">
      <alignment horizontal="right" vertical="center"/>
    </xf>
    <xf numFmtId="0" fontId="154" fillId="79" borderId="39" xfId="19" applyFont="1" applyFill="1" applyBorder="1" applyAlignment="1">
      <alignment horizontal="center" vertical="center"/>
    </xf>
    <xf numFmtId="0" fontId="155" fillId="74" borderId="0" xfId="19" applyFont="1" applyFill="1" applyAlignment="1">
      <alignment horizontal="left" vertical="center"/>
    </xf>
    <xf numFmtId="164" fontId="154" fillId="79" borderId="39" xfId="18" applyNumberFormat="1" applyFont="1" applyFill="1" applyBorder="1" applyAlignment="1">
      <alignment horizontal="center" vertical="center"/>
    </xf>
    <xf numFmtId="0" fontId="156" fillId="79" borderId="39" xfId="6" applyFont="1" applyFill="1" applyBorder="1" applyAlignment="1">
      <alignment horizontal="center" vertical="center"/>
    </xf>
    <xf numFmtId="0" fontId="157" fillId="74" borderId="0" xfId="19" applyFont="1" applyFill="1" applyAlignment="1">
      <alignment horizontal="left" vertical="center"/>
    </xf>
    <xf numFmtId="0" fontId="159" fillId="74" borderId="0" xfId="19" applyFont="1" applyFill="1" applyAlignment="1">
      <alignment vertical="center"/>
    </xf>
    <xf numFmtId="0" fontId="32" fillId="80" borderId="0" xfId="19" applyFill="1" applyAlignment="1">
      <alignment vertical="center"/>
    </xf>
    <xf numFmtId="0" fontId="32" fillId="81" borderId="0" xfId="19" applyFill="1" applyAlignment="1">
      <alignment vertical="center"/>
    </xf>
    <xf numFmtId="0" fontId="160" fillId="81" borderId="0" xfId="20" applyFont="1" applyFill="1" applyAlignment="1">
      <alignment horizontal="center" vertical="center"/>
    </xf>
    <xf numFmtId="0" fontId="161" fillId="82" borderId="0" xfId="19" applyFont="1" applyFill="1" applyAlignment="1">
      <alignment vertical="center"/>
    </xf>
    <xf numFmtId="0" fontId="162" fillId="82" borderId="0" xfId="20" applyFont="1" applyFill="1" applyAlignment="1">
      <alignment horizontal="center" vertical="center"/>
    </xf>
    <xf numFmtId="0" fontId="163" fillId="80" borderId="0" xfId="19" applyFont="1" applyFill="1" applyAlignment="1">
      <alignment horizontal="left" vertical="center"/>
    </xf>
    <xf numFmtId="0" fontId="163" fillId="80" borderId="0" xfId="19" applyFont="1" applyFill="1" applyAlignment="1">
      <alignment horizontal="center" vertical="center"/>
    </xf>
    <xf numFmtId="0" fontId="164" fillId="81" borderId="0" xfId="19" applyFont="1" applyFill="1" applyAlignment="1">
      <alignment horizontal="center" vertical="center"/>
    </xf>
    <xf numFmtId="0" fontId="164" fillId="82" borderId="0" xfId="19" applyFont="1" applyFill="1" applyAlignment="1">
      <alignment horizontal="center" vertical="center"/>
    </xf>
    <xf numFmtId="0" fontId="32" fillId="82" borderId="0" xfId="19" applyFill="1" applyAlignment="1">
      <alignment vertical="center"/>
    </xf>
    <xf numFmtId="0" fontId="32" fillId="80" borderId="0" xfId="19" applyFill="1" applyAlignment="1">
      <alignment horizontal="right" vertical="center"/>
    </xf>
    <xf numFmtId="0" fontId="32" fillId="83" borderId="0" xfId="19" applyFill="1" applyAlignment="1">
      <alignment horizontal="center" vertical="center"/>
    </xf>
    <xf numFmtId="0" fontId="155" fillId="84" borderId="30" xfId="1" applyFont="1" applyFill="1" applyBorder="1" applyAlignment="1">
      <alignment horizontal="left" vertical="center"/>
    </xf>
    <xf numFmtId="0" fontId="32" fillId="85" borderId="0" xfId="19" applyFill="1" applyAlignment="1">
      <alignment horizontal="center" vertical="center"/>
    </xf>
    <xf numFmtId="0" fontId="32" fillId="85" borderId="0" xfId="19" applyFill="1" applyAlignment="1">
      <alignment vertical="center"/>
    </xf>
    <xf numFmtId="0" fontId="32" fillId="86" borderId="0" xfId="19" applyFill="1" applyAlignment="1">
      <alignment vertical="center"/>
    </xf>
    <xf numFmtId="0" fontId="32" fillId="85" borderId="0" xfId="19" applyFill="1" applyAlignment="1">
      <alignment horizontal="left" vertical="center"/>
    </xf>
    <xf numFmtId="0" fontId="32" fillId="86" borderId="0" xfId="19" applyFill="1" applyAlignment="1">
      <alignment vertical="center" wrapText="1"/>
    </xf>
    <xf numFmtId="0" fontId="32" fillId="80" borderId="0" xfId="19" applyFill="1" applyAlignment="1">
      <alignment vertical="center" wrapText="1"/>
    </xf>
    <xf numFmtId="0" fontId="32" fillId="80" borderId="0" xfId="19" applyFill="1" applyAlignment="1">
      <alignment horizontal="right" vertical="center" wrapText="1"/>
    </xf>
    <xf numFmtId="0" fontId="32" fillId="80" borderId="0" xfId="19" applyFill="1" applyAlignment="1">
      <alignment horizontal="center" vertical="center"/>
    </xf>
    <xf numFmtId="0" fontId="129" fillId="63" borderId="57" xfId="0" applyFont="1" applyFill="1" applyBorder="1" applyAlignment="1">
      <alignment horizontal="center" vertical="center"/>
    </xf>
    <xf numFmtId="0" fontId="129" fillId="63" borderId="58" xfId="0" applyFont="1" applyFill="1" applyBorder="1" applyAlignment="1">
      <alignment horizontal="center" vertical="center"/>
    </xf>
    <xf numFmtId="0" fontId="129" fillId="88" borderId="0" xfId="0" applyFont="1" applyFill="1" applyAlignment="1">
      <alignment horizontal="left" vertical="center"/>
    </xf>
    <xf numFmtId="0" fontId="167" fillId="88" borderId="0" xfId="0" applyFont="1" applyFill="1" applyAlignment="1">
      <alignment vertical="center"/>
    </xf>
    <xf numFmtId="0" fontId="0" fillId="88" borderId="0" xfId="0" applyFill="1" applyAlignment="1">
      <alignment vertical="center"/>
    </xf>
    <xf numFmtId="0" fontId="69" fillId="62" borderId="0" xfId="6" applyFont="1" applyFill="1" applyAlignment="1">
      <alignment horizontal="left" vertical="center"/>
    </xf>
    <xf numFmtId="0" fontId="0" fillId="10" borderId="8" xfId="0" applyFill="1" applyBorder="1" applyAlignment="1">
      <alignment horizontal="right" vertical="center"/>
    </xf>
    <xf numFmtId="0" fontId="0" fillId="10" borderId="6" xfId="0" applyFill="1" applyBorder="1" applyAlignment="1">
      <alignment vertical="center"/>
    </xf>
    <xf numFmtId="0" fontId="62" fillId="3" borderId="0" xfId="7" applyFont="1" applyFill="1" applyAlignment="1">
      <alignment horizontal="left" vertical="center"/>
    </xf>
    <xf numFmtId="0" fontId="126" fillId="61" borderId="0" xfId="0" applyFont="1" applyFill="1" applyAlignment="1">
      <alignment horizontal="left" vertical="center"/>
    </xf>
    <xf numFmtId="0" fontId="4" fillId="61" borderId="0" xfId="0" applyFont="1" applyFill="1" applyAlignment="1">
      <alignment vertical="center"/>
    </xf>
    <xf numFmtId="0" fontId="0" fillId="61" borderId="0" xfId="0" applyFill="1" applyAlignment="1">
      <alignment vertical="center"/>
    </xf>
    <xf numFmtId="0" fontId="168" fillId="3" borderId="0" xfId="0" applyFont="1" applyFill="1" applyAlignment="1">
      <alignment vertical="center"/>
    </xf>
    <xf numFmtId="0" fontId="127" fillId="89" borderId="59" xfId="0" applyFont="1" applyFill="1" applyBorder="1" applyAlignment="1">
      <alignment horizontal="center" vertical="center"/>
    </xf>
    <xf numFmtId="0" fontId="167" fillId="14" borderId="59" xfId="0" applyFont="1" applyFill="1" applyBorder="1" applyAlignment="1">
      <alignment horizontal="center" vertical="center"/>
    </xf>
    <xf numFmtId="0" fontId="127" fillId="14" borderId="59" xfId="0" applyFont="1" applyFill="1" applyBorder="1" applyAlignment="1">
      <alignment horizontal="center" vertical="center"/>
    </xf>
    <xf numFmtId="0" fontId="0" fillId="0" borderId="57" xfId="0" applyBorder="1" applyAlignment="1">
      <alignment horizontal="center" vertical="center"/>
    </xf>
    <xf numFmtId="0" fontId="0" fillId="90" borderId="57" xfId="0" applyFill="1" applyBorder="1" applyAlignment="1">
      <alignment horizontal="left" vertical="center"/>
    </xf>
    <xf numFmtId="0" fontId="0" fillId="0" borderId="57" xfId="0" applyBorder="1" applyAlignment="1">
      <alignment horizontal="left" vertical="center"/>
    </xf>
    <xf numFmtId="0" fontId="69" fillId="91" borderId="0" xfId="6" applyFont="1" applyFill="1"/>
    <xf numFmtId="0" fontId="169" fillId="92" borderId="60" xfId="6" applyFont="1" applyFill="1" applyBorder="1"/>
    <xf numFmtId="0" fontId="0" fillId="10" borderId="0" xfId="0" applyFill="1" applyAlignment="1">
      <alignment vertical="center"/>
    </xf>
    <xf numFmtId="0" fontId="0" fillId="31" borderId="0" xfId="0" applyFill="1" applyAlignment="1">
      <alignment horizontal="center" vertical="top" wrapText="1"/>
    </xf>
    <xf numFmtId="0" fontId="61" fillId="41" borderId="8" xfId="0" applyFont="1" applyFill="1" applyBorder="1" applyAlignment="1">
      <alignment horizontal="center" vertical="center"/>
    </xf>
    <xf numFmtId="0" fontId="50" fillId="42" borderId="1" xfId="0" applyFont="1" applyFill="1" applyBorder="1" applyAlignment="1">
      <alignment horizontal="center" vertical="center"/>
    </xf>
    <xf numFmtId="0" fontId="50" fillId="42" borderId="4" xfId="0" applyFont="1" applyFill="1" applyBorder="1" applyAlignment="1">
      <alignment horizontal="center" vertical="center"/>
    </xf>
    <xf numFmtId="0" fontId="0" fillId="31" borderId="29" xfId="0" applyFill="1" applyBorder="1" applyAlignment="1">
      <alignment horizontal="center" vertical="top" wrapText="1"/>
    </xf>
    <xf numFmtId="0" fontId="0" fillId="31" borderId="30" xfId="0" applyFill="1" applyBorder="1" applyAlignment="1">
      <alignment horizontal="center" vertical="top" wrapText="1"/>
    </xf>
    <xf numFmtId="0" fontId="0" fillId="31" borderId="34" xfId="0" applyFill="1" applyBorder="1" applyAlignment="1">
      <alignment horizontal="center" vertical="top" wrapText="1"/>
    </xf>
    <xf numFmtId="0" fontId="44" fillId="42" borderId="6" xfId="1" applyFont="1" applyFill="1" applyBorder="1" applyAlignment="1">
      <alignment horizontal="center" vertical="center"/>
    </xf>
    <xf numFmtId="0" fontId="44" fillId="42" borderId="11" xfId="1" applyFont="1" applyFill="1" applyBorder="1" applyAlignment="1">
      <alignment horizontal="center" vertical="center"/>
    </xf>
    <xf numFmtId="0" fontId="83" fillId="42" borderId="6" xfId="1" applyFont="1" applyFill="1" applyBorder="1" applyAlignment="1">
      <alignment horizontal="center" vertical="center"/>
    </xf>
    <xf numFmtId="0" fontId="83" fillId="42" borderId="11" xfId="1" applyFont="1" applyFill="1" applyBorder="1" applyAlignment="1">
      <alignment horizontal="center" vertical="center"/>
    </xf>
    <xf numFmtId="0" fontId="46" fillId="3" borderId="0" xfId="1" applyFont="1" applyFill="1" applyAlignment="1" applyProtection="1">
      <alignment horizontal="center" vertical="center"/>
      <protection locked="0"/>
    </xf>
    <xf numFmtId="0" fontId="44" fillId="42" borderId="4" xfId="1" applyFont="1" applyFill="1" applyBorder="1" applyAlignment="1">
      <alignment horizontal="center" vertical="center"/>
    </xf>
    <xf numFmtId="0" fontId="44" fillId="42" borderId="8" xfId="1" applyFont="1" applyFill="1" applyBorder="1" applyAlignment="1">
      <alignment horizontal="center" vertical="center"/>
    </xf>
    <xf numFmtId="0" fontId="0" fillId="31" borderId="0" xfId="0" applyFill="1" applyAlignment="1">
      <alignment horizontal="left" vertical="top" wrapText="1"/>
    </xf>
    <xf numFmtId="0" fontId="33" fillId="3" borderId="0" xfId="0" applyFont="1" applyFill="1" applyAlignment="1">
      <alignment horizontal="center" vertical="center" wrapText="1"/>
    </xf>
    <xf numFmtId="0" fontId="63" fillId="3" borderId="0" xfId="0" applyFont="1" applyFill="1" applyAlignment="1">
      <alignment horizontal="left" wrapText="1"/>
    </xf>
    <xf numFmtId="0" fontId="63" fillId="3" borderId="0" xfId="0" applyFont="1" applyFill="1" applyAlignment="1">
      <alignment horizontal="left" vertical="top" wrapText="1"/>
    </xf>
    <xf numFmtId="0" fontId="21" fillId="32" borderId="6" xfId="4" applyFont="1" applyFill="1" applyBorder="1" applyAlignment="1">
      <alignment horizontal="center" vertical="center"/>
    </xf>
    <xf numFmtId="0" fontId="21" fillId="32" borderId="11" xfId="4" applyFont="1" applyFill="1" applyBorder="1" applyAlignment="1">
      <alignment horizontal="center" vertical="center"/>
    </xf>
    <xf numFmtId="0" fontId="28" fillId="3" borderId="0" xfId="0" applyFont="1" applyFill="1" applyAlignment="1">
      <alignment horizontal="center" vertical="center"/>
    </xf>
    <xf numFmtId="0" fontId="21" fillId="38" borderId="6" xfId="4" applyFont="1" applyFill="1" applyBorder="1" applyAlignment="1">
      <alignment horizontal="center" vertical="center"/>
    </xf>
    <xf numFmtId="0" fontId="21" fillId="38" borderId="11" xfId="4" applyFont="1" applyFill="1" applyBorder="1" applyAlignment="1">
      <alignment horizontal="center" vertical="center"/>
    </xf>
    <xf numFmtId="0" fontId="0" fillId="3" borderId="17" xfId="0" applyFill="1" applyBorder="1" applyAlignment="1">
      <alignment horizontal="left" vertical="top" wrapText="1"/>
    </xf>
    <xf numFmtId="0" fontId="0" fillId="3" borderId="0" xfId="0" applyFill="1" applyAlignment="1">
      <alignment horizontal="left" vertical="top" wrapText="1"/>
    </xf>
    <xf numFmtId="0" fontId="0" fillId="3" borderId="8" xfId="0" applyFill="1" applyBorder="1" applyAlignment="1">
      <alignment horizontal="left" vertical="top" wrapText="1"/>
    </xf>
    <xf numFmtId="0" fontId="0" fillId="3" borderId="18" xfId="0" applyFill="1" applyBorder="1" applyAlignment="1">
      <alignment horizontal="left" vertical="top" wrapText="1"/>
    </xf>
    <xf numFmtId="0" fontId="0" fillId="3" borderId="19" xfId="0" applyFill="1" applyBorder="1" applyAlignment="1">
      <alignment horizontal="left" vertical="top" wrapText="1"/>
    </xf>
    <xf numFmtId="0" fontId="0" fillId="3" borderId="20" xfId="0" applyFill="1" applyBorder="1" applyAlignment="1">
      <alignment horizontal="left" vertical="top" wrapText="1"/>
    </xf>
    <xf numFmtId="0" fontId="61" fillId="3" borderId="0" xfId="0" applyFont="1" applyFill="1" applyAlignment="1">
      <alignment horizontal="center" wrapText="1"/>
    </xf>
    <xf numFmtId="0" fontId="35" fillId="41" borderId="0" xfId="0" applyFont="1" applyFill="1" applyAlignment="1">
      <alignment horizontal="center" vertical="center" wrapText="1"/>
    </xf>
    <xf numFmtId="0" fontId="38" fillId="41" borderId="21" xfId="0" applyFont="1" applyFill="1" applyBorder="1" applyAlignment="1">
      <alignment horizontal="center" wrapText="1"/>
    </xf>
    <xf numFmtId="0" fontId="0" fillId="3" borderId="15" xfId="0" applyFill="1" applyBorder="1" applyAlignment="1">
      <alignment horizontal="center" vertical="top" wrapText="1"/>
    </xf>
    <xf numFmtId="0" fontId="0" fillId="3" borderId="16" xfId="0" applyFill="1" applyBorder="1" applyAlignment="1">
      <alignment horizontal="center" vertical="top" wrapText="1"/>
    </xf>
    <xf numFmtId="0" fontId="0" fillId="3" borderId="17" xfId="0" applyFill="1" applyBorder="1" applyAlignment="1">
      <alignment horizontal="center" vertical="top" wrapText="1"/>
    </xf>
    <xf numFmtId="0" fontId="0" fillId="3" borderId="0" xfId="0" applyFill="1" applyAlignment="1">
      <alignment horizontal="center" vertical="top" wrapText="1"/>
    </xf>
    <xf numFmtId="0" fontId="0" fillId="3" borderId="18" xfId="0" applyFill="1" applyBorder="1" applyAlignment="1">
      <alignment horizontal="center" vertical="top" wrapText="1"/>
    </xf>
    <xf numFmtId="0" fontId="0" fillId="3" borderId="19" xfId="0" applyFill="1" applyBorder="1" applyAlignment="1">
      <alignment horizontal="center" vertical="top" wrapText="1"/>
    </xf>
    <xf numFmtId="0" fontId="21" fillId="32" borderId="4" xfId="4" applyFont="1" applyFill="1" applyBorder="1" applyAlignment="1">
      <alignment horizontal="center" vertical="center"/>
    </xf>
    <xf numFmtId="0" fontId="21" fillId="32" borderId="8" xfId="4" applyFont="1" applyFill="1" applyBorder="1" applyAlignment="1">
      <alignment horizontal="center" vertical="center"/>
    </xf>
    <xf numFmtId="0" fontId="44" fillId="32" borderId="6" xfId="1" applyFont="1" applyFill="1" applyBorder="1" applyAlignment="1">
      <alignment horizontal="center" vertical="center"/>
    </xf>
    <xf numFmtId="0" fontId="44" fillId="32" borderId="11" xfId="1" applyFont="1" applyFill="1" applyBorder="1" applyAlignment="1">
      <alignment horizontal="center" vertical="center"/>
    </xf>
    <xf numFmtId="0" fontId="12" fillId="23" borderId="0" xfId="0" applyFont="1" applyFill="1" applyAlignment="1">
      <alignment horizontal="center" vertical="center"/>
    </xf>
    <xf numFmtId="0" fontId="25" fillId="4" borderId="0" xfId="0" applyFont="1" applyFill="1" applyAlignment="1">
      <alignment horizontal="right" vertical="center"/>
    </xf>
    <xf numFmtId="0" fontId="0" fillId="31" borderId="8" xfId="0" applyFill="1" applyBorder="1" applyAlignment="1">
      <alignment horizontal="center" vertical="center"/>
    </xf>
    <xf numFmtId="0" fontId="19" fillId="55" borderId="0" xfId="1" applyFont="1" applyFill="1" applyAlignment="1" applyProtection="1">
      <alignment horizontal="center" vertical="center" wrapText="1"/>
      <protection hidden="1"/>
    </xf>
    <xf numFmtId="0" fontId="71" fillId="41" borderId="17" xfId="1" applyFont="1" applyFill="1" applyBorder="1" applyAlignment="1" applyProtection="1">
      <alignment horizontal="center" vertical="center" wrapText="1"/>
      <protection locked="0"/>
    </xf>
    <xf numFmtId="0" fontId="71" fillId="41" borderId="0" xfId="1" applyFont="1" applyFill="1" applyAlignment="1" applyProtection="1">
      <alignment horizontal="center" vertical="center" wrapText="1"/>
      <protection locked="0"/>
    </xf>
    <xf numFmtId="0" fontId="71" fillId="41" borderId="44" xfId="1" applyFont="1" applyFill="1" applyBorder="1" applyAlignment="1" applyProtection="1">
      <alignment horizontal="center" vertical="center" wrapText="1"/>
      <protection locked="0"/>
    </xf>
    <xf numFmtId="0" fontId="35" fillId="3" borderId="9" xfId="0" applyFont="1" applyFill="1" applyBorder="1" applyAlignment="1">
      <alignment horizontal="left" vertical="center" wrapText="1"/>
    </xf>
    <xf numFmtId="0" fontId="85" fillId="30" borderId="51" xfId="0" applyFont="1" applyFill="1" applyBorder="1" applyAlignment="1">
      <alignment horizontal="left" vertical="center"/>
    </xf>
    <xf numFmtId="0" fontId="85" fillId="30" borderId="52" xfId="0" applyFont="1" applyFill="1" applyBorder="1" applyAlignment="1">
      <alignment horizontal="left" vertical="center"/>
    </xf>
    <xf numFmtId="0" fontId="47" fillId="3" borderId="0" xfId="1" applyFont="1" applyFill="1" applyAlignment="1" applyProtection="1">
      <alignment horizontal="center" vertical="center" wrapText="1"/>
      <protection locked="0"/>
    </xf>
    <xf numFmtId="0" fontId="44" fillId="38" borderId="6" xfId="1" applyFont="1" applyFill="1" applyBorder="1" applyAlignment="1">
      <alignment horizontal="center" vertical="center"/>
    </xf>
    <xf numFmtId="0" fontId="44" fillId="38" borderId="11" xfId="1" applyFont="1" applyFill="1" applyBorder="1" applyAlignment="1">
      <alignment horizontal="center" vertical="center"/>
    </xf>
    <xf numFmtId="0" fontId="12" fillId="3" borderId="25" xfId="0" applyFont="1" applyFill="1" applyBorder="1" applyAlignment="1">
      <alignment horizontal="left" vertical="center"/>
    </xf>
    <xf numFmtId="0" fontId="0" fillId="3" borderId="0" xfId="0" applyFill="1" applyAlignment="1">
      <alignment horizontal="left" vertical="center" wrapText="1"/>
    </xf>
    <xf numFmtId="0" fontId="78" fillId="3" borderId="0" xfId="0" applyFont="1" applyFill="1" applyAlignment="1">
      <alignment horizontal="center" vertical="center" wrapText="1"/>
    </xf>
    <xf numFmtId="0" fontId="52" fillId="20" borderId="0" xfId="1" applyFont="1" applyFill="1" applyAlignment="1" applyProtection="1">
      <alignment horizontal="left" vertical="center" wrapText="1"/>
      <protection locked="0"/>
    </xf>
    <xf numFmtId="0" fontId="13" fillId="8" borderId="0" xfId="0" applyFont="1" applyFill="1" applyAlignment="1">
      <alignment horizontal="center" vertical="center"/>
    </xf>
    <xf numFmtId="0" fontId="13" fillId="8" borderId="12" xfId="0" applyFont="1" applyFill="1" applyBorder="1" applyAlignment="1">
      <alignment horizontal="center" vertical="center"/>
    </xf>
    <xf numFmtId="0" fontId="71" fillId="3" borderId="0" xfId="1" applyFont="1" applyFill="1" applyAlignment="1" applyProtection="1">
      <alignment horizontal="left" vertical="center" wrapText="1"/>
      <protection locked="0"/>
    </xf>
    <xf numFmtId="0" fontId="71" fillId="3" borderId="8" xfId="1" applyFont="1" applyFill="1" applyBorder="1" applyAlignment="1" applyProtection="1">
      <alignment horizontal="left" vertical="center" wrapText="1"/>
      <protection locked="0"/>
    </xf>
    <xf numFmtId="0" fontId="71" fillId="3" borderId="0" xfId="1" applyFont="1" applyFill="1" applyAlignment="1" applyProtection="1">
      <alignment horizontal="center" vertical="center" wrapText="1"/>
      <protection locked="0"/>
    </xf>
    <xf numFmtId="0" fontId="119" fillId="38" borderId="0" xfId="6" applyFont="1" applyFill="1" applyAlignment="1">
      <alignment horizontal="center" vertical="center" wrapText="1"/>
    </xf>
    <xf numFmtId="0" fontId="122" fillId="49" borderId="0" xfId="6" applyFont="1" applyFill="1" applyAlignment="1">
      <alignment horizontal="center" vertical="center" wrapText="1"/>
    </xf>
    <xf numFmtId="0" fontId="134" fillId="3" borderId="0" xfId="6" applyFont="1" applyFill="1" applyAlignment="1">
      <alignment vertical="center"/>
    </xf>
    <xf numFmtId="0" fontId="119" fillId="68" borderId="0" xfId="6" applyFont="1" applyFill="1" applyAlignment="1">
      <alignment horizontal="center" vertical="center" wrapText="1"/>
    </xf>
    <xf numFmtId="0" fontId="122" fillId="51" borderId="0" xfId="6" applyFont="1" applyFill="1" applyAlignment="1">
      <alignment horizontal="center" vertical="center" wrapText="1"/>
    </xf>
    <xf numFmtId="0" fontId="134" fillId="58" borderId="0" xfId="6" applyFont="1" applyFill="1" applyAlignment="1">
      <alignment vertical="center"/>
    </xf>
    <xf numFmtId="0" fontId="165" fillId="81" borderId="0" xfId="21" applyFont="1" applyFill="1" applyAlignment="1">
      <alignment horizontal="center" vertical="center" wrapText="1"/>
    </xf>
    <xf numFmtId="0" fontId="166" fillId="82" borderId="0" xfId="1" applyFont="1" applyFill="1" applyAlignment="1" applyProtection="1">
      <alignment horizontal="center" vertical="center" wrapText="1"/>
      <protection hidden="1"/>
    </xf>
    <xf numFmtId="0" fontId="145" fillId="73" borderId="0" xfId="19" applyFont="1" applyFill="1" applyAlignment="1">
      <alignment horizontal="center" vertical="center"/>
    </xf>
    <xf numFmtId="0" fontId="32" fillId="0" borderId="8" xfId="19" applyBorder="1" applyAlignment="1">
      <alignment horizontal="right" vertical="center" wrapText="1"/>
    </xf>
    <xf numFmtId="0" fontId="148" fillId="75" borderId="0" xfId="19" applyFont="1" applyFill="1" applyAlignment="1">
      <alignment horizontal="center" vertical="center" wrapText="1"/>
    </xf>
    <xf numFmtId="0" fontId="151" fillId="78" borderId="0" xfId="19" applyFont="1" applyFill="1" applyAlignment="1">
      <alignment horizontal="center" vertical="center"/>
    </xf>
    <xf numFmtId="0" fontId="32" fillId="74" borderId="0" xfId="19" applyFill="1" applyAlignment="1">
      <alignment horizontal="center" vertical="center" wrapText="1"/>
    </xf>
    <xf numFmtId="0" fontId="158" fillId="78" borderId="0" xfId="19" applyFont="1" applyFill="1" applyAlignment="1">
      <alignment horizontal="center" vertical="center"/>
    </xf>
    <xf numFmtId="0" fontId="129" fillId="69" borderId="0" xfId="0" applyFont="1" applyFill="1" applyAlignment="1">
      <alignment horizontal="left" vertical="center"/>
    </xf>
    <xf numFmtId="0" fontId="0" fillId="0" borderId="0" xfId="0" applyAlignment="1">
      <alignment vertical="center"/>
    </xf>
    <xf numFmtId="0" fontId="167" fillId="87" borderId="56" xfId="0" applyFont="1" applyFill="1" applyBorder="1" applyAlignment="1">
      <alignment horizontal="center" vertical="center"/>
    </xf>
    <xf numFmtId="0" fontId="167" fillId="87" borderId="0" xfId="0" applyFont="1" applyFill="1" applyAlignment="1">
      <alignment horizontal="center" vertical="center"/>
    </xf>
    <xf numFmtId="0" fontId="170" fillId="3" borderId="0" xfId="13" applyFont="1" applyFill="1" applyAlignment="1">
      <alignment vertical="center"/>
    </xf>
  </cellXfs>
  <cellStyles count="22">
    <cellStyle name="Normal" xfId="0" builtinId="0"/>
    <cellStyle name="Normal 10 2 2 2 2 3 2 3 2 2 4 2" xfId="2" xr:uid="{0B5D675A-3399-4A32-974D-CC3707DAF4B0}"/>
    <cellStyle name="Normal 10 2 2 2 2 3 2 3 2 2 4 2 2" xfId="19" xr:uid="{5607F459-1D28-49D2-898D-096A1975D369}"/>
    <cellStyle name="Normal 10 2 2 2 2 3 2 3 2 2 4 2 2 2" xfId="21" xr:uid="{40C8B5C9-DE3E-422E-9FE1-6B050A1A4F9C}"/>
    <cellStyle name="Normal 11 2 3 2 3 2 2 4 2" xfId="9" xr:uid="{2E6E3465-445A-43F4-938D-6C374C6239C5}"/>
    <cellStyle name="Normal 12 2" xfId="14" xr:uid="{8E9B35AF-9C9F-4C49-A0B1-3CCD5644C84E}"/>
    <cellStyle name="Normal 2 2 2 2 2" xfId="1" xr:uid="{23FA4BDA-DC3F-478D-BA91-D6E338289EAF}"/>
    <cellStyle name="Normal 2 2 2 2 3" xfId="7" xr:uid="{8596436A-492A-42C9-A350-9BB09ADBA5D7}"/>
    <cellStyle name="Normal 2 2 4" xfId="6" xr:uid="{79A5E901-DD4E-42DB-A1BD-467701B70713}"/>
    <cellStyle name="Normal 2 2 5" xfId="15" xr:uid="{F5F1E9E8-A762-431D-9519-C6C95516ED2E}"/>
    <cellStyle name="Normal 2 3" xfId="13" xr:uid="{BFD23A1B-72F6-4FD3-A972-1145F59B7121}"/>
    <cellStyle name="Normal 3 3 2" xfId="5" xr:uid="{A4E0213E-82F9-4556-B77F-61AAC94F49FF}"/>
    <cellStyle name="Normal 3 3 2 2" xfId="18" xr:uid="{F0D1B859-D22E-4735-9B83-2C1CDB9F390B}"/>
    <cellStyle name="Normal 4 2 2 2 2 2 2 2 3 3 2" xfId="12" xr:uid="{9C8DD0AC-4125-4866-8E13-990B2175E1D9}"/>
    <cellStyle name="Normal 4 2 2 2 2 2 2 2 4 3 6 2" xfId="16" xr:uid="{8CAF2A41-2EC9-47CB-A087-4D0A661198D9}"/>
    <cellStyle name="Normal 4 2 2 2 2 2 2 5 4 2 3 2 2 3 2 2 4 2" xfId="10" xr:uid="{973FDB6D-D242-47B9-A4ED-AB465FE954FF}"/>
    <cellStyle name="Normal 4 2 2 2 2 2 2 6 2 2 3 2 3 3 2 2 4 2" xfId="4" xr:uid="{F19328BE-88ED-4720-9413-8B38C61AC599}"/>
    <cellStyle name="Normal 4 2 4 2 2 4 2 2 2 2 3 2" xfId="11" xr:uid="{E80CB91E-02B5-4EF6-B200-3307FC6E3285}"/>
    <cellStyle name="Normal 4 3 4 2 2 2" xfId="3" xr:uid="{4BBDD29D-015B-406F-B6E3-E3EBCCCE4AC0}"/>
    <cellStyle name="Normal 4 3 4 2 2 2 2" xfId="17" xr:uid="{340F4C21-C8C8-4898-8C35-34551D825901}"/>
    <cellStyle name="Normal 4 3 4 2 2 2 2 2" xfId="20" xr:uid="{E79AF033-45FD-41E3-866F-3DCD787914CD}"/>
    <cellStyle name="Normal 4 7" xfId="8" xr:uid="{89489393-ADC0-4583-B3D5-EDD9674F05CA}"/>
  </cellStyles>
  <dxfs count="3">
    <dxf>
      <fill>
        <patternFill patternType="solid">
          <fgColor rgb="FFFFF2CC"/>
        </patternFill>
      </fill>
    </dxf>
    <dxf>
      <font>
        <color rgb="FF7F6000"/>
      </font>
      <fill>
        <patternFill>
          <bgColor rgb="FFFFF2CC"/>
        </patternFill>
      </fill>
    </dxf>
    <dxf>
      <font>
        <color rgb="FF9C0006"/>
      </font>
      <fill>
        <patternFill>
          <bgColor rgb="FFF4CCCC"/>
        </patternFill>
      </fill>
    </dxf>
  </dxfs>
  <tableStyles count="0" defaultTableStyle="TableStyleMedium2" defaultPivotStyle="PivotStyleLight16"/>
  <colors>
    <mruColors>
      <color rgb="FF18BEB2"/>
      <color rgb="FF1BD3C6"/>
      <color rgb="FFBDB3A3"/>
      <color rgb="FFEEE9E1"/>
      <color rgb="FFD9CEBD"/>
      <color rgb="FFD4C8B4"/>
      <color rgb="FFA49680"/>
      <color rgb="FFFFFFCC"/>
      <color rgb="FF0000FF"/>
      <color rgb="FF2847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06/relationships/rdRichValue" Target="richData/rdrichvalue.xm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v>
    <v>8</v>
    <v>0</v>
    <v>1</v>
  </rv>
  <rv s="0">
    <v>1</v>
    <v>8</v>
    <v>0</v>
    <v>6</v>
  </rv>
  <rv s="1">
    <v>8</v>
    <v>1</v>
  </rv>
</rvData>
</file>

<file path=xl/richData/rdrichvaluestructure.xml><?xml version="1.0" encoding="utf-8"?>
<rvStructures xmlns="http://schemas.microsoft.com/office/spreadsheetml/2017/richdata" count="2">
  <s t="_error">
    <k n="colOffset" t="i"/>
    <k n="errorType" t="i"/>
    <k n="rwOffset" t="i"/>
    <k n="subType" t="i"/>
  </s>
  <s t="_error">
    <k n="errorType" t="i"/>
    <k n="propagated" t="b"/>
  </s>
</rvStructure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AD1BD-EF29-45FD-82DC-AFB7CAC243D4}">
  <dimension ref="A1:X160"/>
  <sheetViews>
    <sheetView tabSelected="1" zoomScaleNormal="100" workbookViewId="0">
      <selection activeCell="O8" sqref="O8"/>
    </sheetView>
  </sheetViews>
  <sheetFormatPr baseColWidth="10" defaultRowHeight="15"/>
  <cols>
    <col min="1" max="1" width="7.42578125" customWidth="1"/>
    <col min="2" max="2" width="5.7109375" customWidth="1"/>
    <col min="3" max="3" width="30.7109375" customWidth="1"/>
    <col min="4" max="6" width="5.7109375" customWidth="1"/>
    <col min="7" max="7" width="80.85546875" customWidth="1"/>
    <col min="8" max="8" width="5.7109375" customWidth="1"/>
    <col min="10" max="10" width="5.7109375" customWidth="1"/>
    <col min="11" max="11" width="18.7109375" customWidth="1"/>
    <col min="12" max="13" width="5.7109375" customWidth="1"/>
    <col min="14" max="15" width="18.7109375" customWidth="1"/>
    <col min="16" max="19" width="5.7109375" customWidth="1"/>
    <col min="20" max="20" width="18.7109375" customWidth="1"/>
    <col min="22" max="23" width="11.42578125" style="6"/>
    <col min="24" max="24" width="79.28515625" style="6" customWidth="1"/>
  </cols>
  <sheetData>
    <row r="1" spans="1:24">
      <c r="A1" s="1" t="str">
        <f>ADDRESS(ROW(),COLUMN(),4)</f>
        <v>A1</v>
      </c>
      <c r="B1" s="53"/>
      <c r="C1" s="47" t="s">
        <v>218</v>
      </c>
      <c r="D1" s="53" t="s">
        <v>1201</v>
      </c>
      <c r="E1" s="53"/>
      <c r="F1" s="53"/>
      <c r="G1" s="53"/>
      <c r="H1" s="53"/>
      <c r="I1" s="53"/>
      <c r="J1" s="53"/>
      <c r="K1" s="53"/>
      <c r="L1" s="53"/>
      <c r="M1" s="53"/>
      <c r="N1" s="53"/>
      <c r="O1" s="53"/>
      <c r="P1" s="53"/>
      <c r="Q1" s="53"/>
      <c r="R1" s="53"/>
      <c r="S1" s="53"/>
      <c r="T1" s="53"/>
      <c r="U1" s="53"/>
      <c r="V1" s="3">
        <v>1</v>
      </c>
      <c r="W1" s="4" t="str">
        <f>SUBSTITUTE(ADDRESS(1,COLUMN(),4),"1","")</f>
        <v>W</v>
      </c>
      <c r="X1" s="5" t="str">
        <f>SUBSTITUTE(ADDRESS(1,COLUMN(),4),"1","")</f>
        <v>X</v>
      </c>
    </row>
    <row r="2" spans="1:24" ht="15.75" customHeight="1">
      <c r="A2" s="53"/>
      <c r="B2" s="53"/>
      <c r="C2" s="609" t="s">
        <v>258</v>
      </c>
      <c r="D2" s="609"/>
      <c r="E2" s="53"/>
      <c r="F2" s="53"/>
      <c r="G2" s="53"/>
      <c r="H2" s="53"/>
      <c r="I2" s="53"/>
      <c r="J2" s="53"/>
      <c r="K2" s="53"/>
      <c r="L2" s="53"/>
      <c r="M2" s="53"/>
      <c r="N2" s="53"/>
      <c r="O2" s="53"/>
      <c r="P2" s="53"/>
      <c r="Q2" s="53"/>
      <c r="R2" s="53"/>
      <c r="S2" s="53"/>
      <c r="T2" s="53"/>
      <c r="U2" s="53"/>
      <c r="V2" s="3">
        <v>1</v>
      </c>
      <c r="W2" s="7" t="s">
        <v>0</v>
      </c>
      <c r="X2" s="8"/>
    </row>
    <row r="3" spans="1:24" ht="21" customHeight="1">
      <c r="A3" s="53"/>
      <c r="B3" s="53"/>
      <c r="C3" s="609"/>
      <c r="D3" s="609"/>
      <c r="E3" s="53"/>
      <c r="F3" s="53"/>
      <c r="G3" s="236" t="s">
        <v>237</v>
      </c>
      <c r="H3" s="236"/>
      <c r="I3" s="236"/>
      <c r="J3" s="236"/>
      <c r="K3" s="236"/>
      <c r="L3" s="676" t="s">
        <v>1973</v>
      </c>
      <c r="M3" s="53"/>
      <c r="N3" s="53"/>
      <c r="O3" s="53"/>
      <c r="P3" s="53"/>
      <c r="Q3" s="53"/>
      <c r="R3" s="53"/>
      <c r="S3" s="53"/>
      <c r="T3" s="53"/>
      <c r="U3" s="53"/>
      <c r="V3" s="3">
        <v>1</v>
      </c>
      <c r="W3" s="9" cm="1">
        <f t="array" aca="1" ref="W3" ca="1">COUNTA(A1:V160+COUNTBLANK(A1:V160))</f>
        <v>3520</v>
      </c>
      <c r="X3" s="10" t="e">
        <f>"cellules entre -cells -celdas  "&amp;" " &amp;#REF!&amp;" et  "&amp;V160</f>
        <v>#REF!</v>
      </c>
    </row>
    <row r="4" spans="1:24" ht="21" customHeight="1">
      <c r="A4" s="53"/>
      <c r="B4" s="53"/>
      <c r="C4" s="609"/>
      <c r="D4" s="609"/>
      <c r="E4" s="231"/>
      <c r="F4" s="231"/>
      <c r="G4" s="236"/>
      <c r="H4" s="236"/>
      <c r="I4" s="236"/>
      <c r="J4" s="236"/>
      <c r="K4" s="236"/>
      <c r="L4" s="236"/>
      <c r="M4" s="53"/>
      <c r="N4" s="53"/>
      <c r="O4" s="53"/>
      <c r="P4" s="53"/>
      <c r="Q4" s="53"/>
      <c r="R4" s="53"/>
      <c r="S4" s="53"/>
      <c r="T4" s="53"/>
      <c r="U4" s="53"/>
      <c r="V4" s="3">
        <v>1</v>
      </c>
      <c r="W4" s="9">
        <f ca="1">COUNTA(A1:V160)</f>
        <v>462</v>
      </c>
      <c r="X4" s="10" t="s">
        <v>1</v>
      </c>
    </row>
    <row r="5" spans="1:24" ht="21" customHeight="1">
      <c r="A5" s="53"/>
      <c r="B5" s="53"/>
      <c r="C5" s="609"/>
      <c r="D5" s="609"/>
      <c r="E5" s="231"/>
      <c r="F5" s="231"/>
      <c r="G5" s="237" t="s">
        <v>238</v>
      </c>
      <c r="H5" s="237"/>
      <c r="I5" s="237"/>
      <c r="J5" s="53"/>
      <c r="K5" s="53"/>
      <c r="L5" s="53"/>
      <c r="M5" s="53"/>
      <c r="N5" s="53"/>
      <c r="O5" s="53"/>
      <c r="P5" s="53"/>
      <c r="Q5" s="53"/>
      <c r="R5" s="53"/>
      <c r="S5" s="53"/>
      <c r="T5" s="53"/>
      <c r="U5" s="53"/>
      <c r="V5" s="3">
        <v>1</v>
      </c>
      <c r="W5" s="9">
        <f ca="1">COUNTBLANK(A1:V160)</f>
        <v>3238</v>
      </c>
      <c r="X5" s="10" t="s">
        <v>2</v>
      </c>
    </row>
    <row r="6" spans="1:24" ht="21" customHeight="1">
      <c r="A6" s="53"/>
      <c r="B6" s="53"/>
      <c r="C6" s="609"/>
      <c r="D6" s="609"/>
      <c r="E6" s="231"/>
      <c r="F6" s="231"/>
      <c r="G6" s="53"/>
      <c r="H6" s="53"/>
      <c r="I6" s="53"/>
      <c r="J6" s="53"/>
      <c r="K6" s="53"/>
      <c r="L6" s="53"/>
      <c r="M6" s="53"/>
      <c r="N6" s="53"/>
      <c r="O6" s="53"/>
      <c r="P6" s="53"/>
      <c r="Q6" s="53"/>
      <c r="R6" s="53"/>
      <c r="S6" s="53"/>
      <c r="T6" s="53"/>
      <c r="U6" s="53"/>
      <c r="V6" s="3">
        <v>1</v>
      </c>
      <c r="W6" s="9">
        <f>SUM(V1:V158)+2</f>
        <v>160</v>
      </c>
      <c r="X6" s="10" t="s">
        <v>3</v>
      </c>
    </row>
    <row r="7" spans="1:24" ht="21" customHeight="1">
      <c r="A7" s="53"/>
      <c r="B7" s="53"/>
      <c r="C7" s="609"/>
      <c r="D7" s="609"/>
      <c r="E7" s="231"/>
      <c r="F7" s="231"/>
      <c r="G7" s="53"/>
      <c r="H7" s="53"/>
      <c r="I7" s="53"/>
      <c r="J7" s="53"/>
      <c r="K7" s="53"/>
      <c r="L7" s="53"/>
      <c r="M7" s="53"/>
      <c r="N7" s="53"/>
      <c r="O7" s="53"/>
      <c r="P7" s="53"/>
      <c r="Q7" s="53"/>
      <c r="R7" s="53"/>
      <c r="S7" s="53"/>
      <c r="T7" s="53"/>
      <c r="U7" s="53"/>
      <c r="V7" s="3">
        <v>1</v>
      </c>
      <c r="W7" s="9" cm="1">
        <f t="array" ref="W7">SUM(A160:U160+1)</f>
        <v>40</v>
      </c>
      <c r="X7" s="10" t="s">
        <v>4</v>
      </c>
    </row>
    <row r="8" spans="1:24" ht="21" customHeight="1">
      <c r="A8" s="53"/>
      <c r="B8" s="53"/>
      <c r="C8" s="53"/>
      <c r="D8" s="53"/>
      <c r="E8" s="53"/>
      <c r="F8" s="53"/>
      <c r="G8" s="53"/>
      <c r="H8" s="53"/>
      <c r="I8" s="53"/>
      <c r="J8" s="53"/>
      <c r="K8" s="53"/>
      <c r="L8" s="53"/>
      <c r="M8" s="53"/>
      <c r="N8" s="53"/>
      <c r="O8" s="53"/>
      <c r="P8" s="53"/>
      <c r="Q8" s="53"/>
      <c r="R8" s="53"/>
      <c r="S8" s="53"/>
      <c r="T8" s="53"/>
      <c r="U8" s="53"/>
      <c r="V8" s="3">
        <v>1</v>
      </c>
      <c r="W8" s="9"/>
      <c r="X8" s="10"/>
    </row>
    <row r="9" spans="1:24" ht="21" customHeight="1">
      <c r="A9" s="53"/>
      <c r="B9" s="53"/>
      <c r="C9" s="94" t="s">
        <v>110</v>
      </c>
      <c r="D9" s="53"/>
      <c r="E9" s="53"/>
      <c r="F9" s="53"/>
      <c r="G9" s="53"/>
      <c r="H9" s="53"/>
      <c r="I9" s="53"/>
      <c r="J9" s="238" t="s">
        <v>224</v>
      </c>
      <c r="K9" s="53"/>
      <c r="L9" s="53"/>
      <c r="M9" s="53"/>
      <c r="N9" s="53"/>
      <c r="O9" s="53"/>
      <c r="P9" s="53"/>
      <c r="Q9" s="53"/>
      <c r="R9" s="53"/>
      <c r="S9" s="53"/>
      <c r="T9" s="53"/>
      <c r="U9" s="53"/>
      <c r="V9" s="3">
        <v>1</v>
      </c>
    </row>
    <row r="10" spans="1:24" ht="21" customHeight="1">
      <c r="A10" s="53"/>
      <c r="B10" s="53"/>
      <c r="C10" s="53"/>
      <c r="D10" s="53"/>
      <c r="E10" s="53"/>
      <c r="F10" s="53"/>
      <c r="G10" s="53"/>
      <c r="H10" s="53"/>
      <c r="I10" s="53"/>
      <c r="J10" s="238" t="s">
        <v>225</v>
      </c>
      <c r="K10" s="53"/>
      <c r="L10" s="53"/>
      <c r="M10" s="53"/>
      <c r="N10" s="53"/>
      <c r="O10" s="53"/>
      <c r="P10" s="53"/>
      <c r="Q10" s="53"/>
      <c r="R10" s="53"/>
      <c r="S10" s="53"/>
      <c r="T10" s="53"/>
      <c r="U10" s="53"/>
      <c r="V10" s="3">
        <v>1</v>
      </c>
      <c r="W10" s="35" t="s">
        <v>13</v>
      </c>
    </row>
    <row r="11" spans="1:24" ht="21" customHeight="1">
      <c r="A11" s="53"/>
      <c r="B11" s="53"/>
      <c r="C11" s="94" t="s">
        <v>111</v>
      </c>
      <c r="D11" s="2"/>
      <c r="E11" s="2"/>
      <c r="F11" s="2"/>
      <c r="G11" s="53"/>
      <c r="H11" s="53"/>
      <c r="I11" s="53"/>
      <c r="J11" s="238" t="s">
        <v>226</v>
      </c>
      <c r="K11" s="53"/>
      <c r="L11" s="53"/>
      <c r="M11" s="53"/>
      <c r="N11" s="53"/>
      <c r="O11" s="53"/>
      <c r="P11" s="53"/>
      <c r="Q11" s="53"/>
      <c r="R11" s="53"/>
      <c r="S11" s="53"/>
      <c r="T11" s="53"/>
      <c r="U11" s="53"/>
      <c r="V11" s="3">
        <v>1</v>
      </c>
      <c r="W11" s="35" t="s">
        <v>16</v>
      </c>
    </row>
    <row r="12" spans="1:24" ht="21" customHeight="1">
      <c r="A12" s="53"/>
      <c r="B12" s="53"/>
      <c r="C12" s="94"/>
      <c r="D12" s="2"/>
      <c r="E12" s="2"/>
      <c r="F12" s="2"/>
      <c r="G12" s="53"/>
      <c r="H12" s="53"/>
      <c r="I12" s="53"/>
      <c r="J12" s="238" t="s">
        <v>227</v>
      </c>
      <c r="K12" s="53"/>
      <c r="L12" s="53"/>
      <c r="M12" s="53"/>
      <c r="N12" s="53"/>
      <c r="O12" s="53"/>
      <c r="P12" s="53"/>
      <c r="Q12" s="53"/>
      <c r="R12" s="53"/>
      <c r="S12" s="53"/>
      <c r="T12" s="53"/>
      <c r="U12" s="53"/>
      <c r="V12" s="3">
        <v>1</v>
      </c>
      <c r="W12" s="35" t="s">
        <v>17</v>
      </c>
    </row>
    <row r="13" spans="1:24" ht="21" customHeight="1">
      <c r="A13" s="53"/>
      <c r="B13" s="53"/>
      <c r="C13" s="94" t="s">
        <v>107</v>
      </c>
      <c r="D13" s="2"/>
      <c r="E13" s="2"/>
      <c r="F13" s="2"/>
      <c r="G13" s="53"/>
      <c r="H13" s="53"/>
      <c r="I13" s="53"/>
      <c r="J13" s="238" t="s">
        <v>228</v>
      </c>
      <c r="K13" s="53"/>
      <c r="L13" s="53"/>
      <c r="M13" s="53"/>
      <c r="N13" s="53"/>
      <c r="O13" s="53"/>
      <c r="P13" s="53"/>
      <c r="Q13" s="53"/>
      <c r="R13" s="53"/>
      <c r="S13" s="53"/>
      <c r="T13" s="53"/>
      <c r="U13" s="53"/>
      <c r="V13" s="3">
        <v>1</v>
      </c>
      <c r="W13" s="35"/>
    </row>
    <row r="14" spans="1:24" ht="21" customHeight="1">
      <c r="A14" s="53"/>
      <c r="B14" s="53"/>
      <c r="C14" s="94"/>
      <c r="D14" s="2"/>
      <c r="E14" s="2"/>
      <c r="F14" s="2"/>
      <c r="G14" s="53"/>
      <c r="H14" s="53"/>
      <c r="I14" s="53"/>
      <c r="J14" s="53"/>
      <c r="K14" s="53"/>
      <c r="L14" s="53"/>
      <c r="M14" s="53"/>
      <c r="N14" s="53"/>
      <c r="O14" s="53"/>
      <c r="P14" s="53"/>
      <c r="Q14" s="53"/>
      <c r="R14" s="53"/>
      <c r="S14" s="53"/>
      <c r="T14" s="53"/>
      <c r="U14" s="53"/>
      <c r="V14" s="3">
        <v>1</v>
      </c>
      <c r="W14" s="35" t="s">
        <v>18</v>
      </c>
    </row>
    <row r="15" spans="1:24" ht="21" customHeight="1">
      <c r="A15" s="53"/>
      <c r="B15" s="53"/>
      <c r="C15" s="94" t="s">
        <v>105</v>
      </c>
      <c r="D15" s="2"/>
      <c r="E15" s="2"/>
      <c r="F15" s="2"/>
      <c r="G15" s="53"/>
      <c r="H15" s="53"/>
      <c r="I15" s="53"/>
      <c r="J15" s="239" t="s">
        <v>243</v>
      </c>
      <c r="K15" s="53"/>
      <c r="L15" s="53"/>
      <c r="M15" s="53"/>
      <c r="N15" s="53"/>
      <c r="O15" s="53"/>
      <c r="P15" s="53"/>
      <c r="Q15" s="53"/>
      <c r="R15" s="53"/>
      <c r="S15" s="53"/>
      <c r="T15" s="53"/>
      <c r="U15" s="53"/>
      <c r="V15" s="3">
        <v>1</v>
      </c>
      <c r="W15" s="35" t="s">
        <v>20</v>
      </c>
    </row>
    <row r="16" spans="1:24" ht="21" customHeight="1">
      <c r="A16" s="53"/>
      <c r="B16" s="53"/>
      <c r="C16" s="94"/>
      <c r="D16" s="2"/>
      <c r="E16" s="2"/>
      <c r="F16" s="2"/>
      <c r="G16" s="53"/>
      <c r="H16" s="53"/>
      <c r="I16" s="53"/>
      <c r="J16" s="239" t="s">
        <v>242</v>
      </c>
      <c r="K16" s="53"/>
      <c r="L16" s="53"/>
      <c r="M16" s="53"/>
      <c r="N16" s="53"/>
      <c r="O16" s="53"/>
      <c r="P16" s="53"/>
      <c r="Q16" s="53"/>
      <c r="R16" s="53"/>
      <c r="S16" s="53"/>
      <c r="T16" s="53"/>
      <c r="U16" s="53"/>
      <c r="V16" s="3">
        <v>1</v>
      </c>
      <c r="W16" s="35" t="s">
        <v>21</v>
      </c>
    </row>
    <row r="17" spans="1:23" ht="21" customHeight="1" thickBot="1">
      <c r="A17" s="53"/>
      <c r="B17" s="53"/>
      <c r="C17" s="56"/>
      <c r="D17" s="2"/>
      <c r="E17" s="2"/>
      <c r="F17" s="2"/>
      <c r="G17" s="53"/>
      <c r="H17" s="53"/>
      <c r="I17" s="53"/>
      <c r="J17" s="53"/>
      <c r="K17" s="53"/>
      <c r="L17" s="53"/>
      <c r="M17" s="53"/>
      <c r="N17" s="53"/>
      <c r="O17" s="53"/>
      <c r="P17" s="53"/>
      <c r="Q17" s="53"/>
      <c r="R17" s="53"/>
      <c r="S17" s="53"/>
      <c r="T17" s="53"/>
      <c r="U17" s="53"/>
      <c r="V17" s="3">
        <v>1</v>
      </c>
      <c r="W17" s="35"/>
    </row>
    <row r="18" spans="1:23" ht="21" customHeight="1">
      <c r="B18" s="103" t="s">
        <v>6</v>
      </c>
      <c r="C18" s="308" t="str">
        <f>SUBSTITUTE(ADDRESS(1,COLUMN(),4),"1","")</f>
        <v>C</v>
      </c>
      <c r="D18" s="308" t="str">
        <f t="shared" ref="D18:G18" si="0">SUBSTITUTE(ADDRESS(1,COLUMN(),4),"1","")</f>
        <v>D</v>
      </c>
      <c r="E18" s="308"/>
      <c r="F18" s="308"/>
      <c r="G18" s="308" t="str">
        <f t="shared" si="0"/>
        <v>G</v>
      </c>
      <c r="H18" s="606"/>
      <c r="J18" s="103" t="s">
        <v>6</v>
      </c>
      <c r="K18" s="596" t="s">
        <v>241</v>
      </c>
      <c r="L18" s="596"/>
      <c r="M18" s="596"/>
      <c r="N18" s="596"/>
      <c r="O18" s="596"/>
      <c r="P18" s="597"/>
      <c r="Q18" s="53"/>
      <c r="R18" s="53"/>
      <c r="S18" s="53"/>
      <c r="T18" s="53"/>
      <c r="U18" s="53"/>
      <c r="V18" s="3">
        <v>1</v>
      </c>
      <c r="W18" s="35" t="s">
        <v>22</v>
      </c>
    </row>
    <row r="19" spans="1:23" ht="21" customHeight="1">
      <c r="B19" s="603"/>
      <c r="C19" s="19">
        <f t="shared" ref="C19:G19" ca="1" si="1">INDEX(CELL("largeur",C19),1,1)</f>
        <v>30</v>
      </c>
      <c r="D19" s="19">
        <f t="shared" ca="1" si="1"/>
        <v>5</v>
      </c>
      <c r="E19" s="19">
        <f t="shared" ca="1" si="1"/>
        <v>5</v>
      </c>
      <c r="F19" s="19">
        <f t="shared" ca="1" si="1"/>
        <v>5</v>
      </c>
      <c r="G19" s="19">
        <f t="shared" ca="1" si="1"/>
        <v>80</v>
      </c>
      <c r="H19" s="607"/>
      <c r="J19" s="601"/>
      <c r="K19" s="306" t="s">
        <v>239</v>
      </c>
      <c r="L19" s="361"/>
      <c r="M19" s="362"/>
      <c r="N19" s="362"/>
      <c r="O19" s="307" t="s">
        <v>240</v>
      </c>
      <c r="P19" s="595"/>
      <c r="Q19" s="53"/>
      <c r="R19" s="53"/>
      <c r="S19" s="53"/>
      <c r="T19" s="53"/>
      <c r="U19" s="53"/>
      <c r="V19" s="3">
        <v>1</v>
      </c>
      <c r="W19" s="35" t="s">
        <v>23</v>
      </c>
    </row>
    <row r="20" spans="1:23" ht="21" customHeight="1">
      <c r="B20" s="603"/>
      <c r="C20" s="168">
        <v>30</v>
      </c>
      <c r="D20" s="168">
        <v>45</v>
      </c>
      <c r="E20" s="168">
        <v>46</v>
      </c>
      <c r="F20" s="168">
        <v>47</v>
      </c>
      <c r="G20" s="168">
        <f ca="1">G19</f>
        <v>80</v>
      </c>
      <c r="H20" s="607"/>
      <c r="J20" s="601"/>
      <c r="K20" s="463" t="s">
        <v>229</v>
      </c>
      <c r="L20" s="363" t="str">
        <f>IFERROR(IF(K20="","",SUBSTITUTE(SUBSTITUTE(SUBSTITUTE(SUBSTITUTE(SUBSTITUTE(SUBSTITUTE(SUBSTITUTE(SUBSTITUTE(SUBSTITUTE(SUBSTITUTE(K20,"œ","oe"),"Œ","oe"),CHAR(160)," "),CHAR(9)," "),CHAR(10)," "),CHAR(13)," "),"’","'"),"."," "),","," "),":"," ")),"")</f>
        <v xml:space="preserve">Si vous récupérez du texte sur internet  collez-le d'abord dans la colonne A pour le “nettoyer”   cela supprime les espaces insécables  tabulations invisibles et autres “pollutions” </v>
      </c>
      <c r="M20" s="363" t="str">
        <f t="shared" ref="M20:M24" si="2">IF(L20="","",SUBSTITUTE(SUBSTITUTE(SUBSTITUTE(SUBSTITUTE(SUBSTITUTE(SUBSTITUTE(SUBSTITUTE(SUBSTITUTE(SUBSTITUTE(L20,","," "),"!"," "),"?"," "),"«"," "),"»"," "),"("," "),")"," "),"-"," "),"="," "))</f>
        <v xml:space="preserve">Si vous récupérez du texte sur internet  collez le d'abord dans la colonne A pour le “nettoyer”   cela supprime les espaces insécables  tabulations invisibles et autres “pollutions” </v>
      </c>
      <c r="N20" s="364" t="str">
        <f t="shared" ref="N20:N24" si="3">IF(M20="","",SUBSTITUTE(SUBSTITUTE(SUBSTITUTE(SUBSTITUTE(SUBSTITUTE(SUBSTITUTE(SUBSTITUTE(SUBSTITUTE(SUBSTITUTE(SUBSTITUTE(SUBSTITUTE(SUBSTITUTE(SUBSTITUTE(SUBSTITUTE(SUBSTITUTE(SUBSTITUTE(SUBSTITUTE(SUBSTITUTE(SUBSTITUTE(SUBSTITUTE(SUBSTITUTE(M20,"/"," "),"+"," "),"→"," "),"≤"," "),"≥"," ")," t°c"," tdegc"),"t°c","tdegc")," t°"," tdeg"),"t°","tdeg"),"°C","degc"),"°c","degc"),"° C","degc"),"° c","degc")," °C","degc")," °c","degc")," ° C","degc")," ° c","degc"),"°F","degf"),"°f","degf"),"°",""),CHAR(176),""))</f>
        <v xml:space="preserve">Si vous récupérez du texte sur internet  collez le d'abord dans la colonne A pour le “nettoyer”   cela supprime les espaces insécables  tabulations invisibles et autres “pollutions” </v>
      </c>
      <c r="O20" s="12" t="str" cm="1">
        <f t="array" ref="O20:O21">_xlfn._xlws.FILTER(N20:N24,TRIM(SUBSTITUTE(N20:N24,CHAR(160),""))&lt;&gt;"")</f>
        <v xml:space="preserve">Si vous récupérez du texte sur internet  collez le d'abord dans la colonne A pour le “nettoyer”   cela supprime les espaces insécables  tabulations invisibles et autres “pollutions” </v>
      </c>
      <c r="P20" s="595"/>
      <c r="Q20" s="53"/>
      <c r="R20" s="53"/>
      <c r="S20" s="53"/>
      <c r="T20" s="53"/>
      <c r="U20" s="53"/>
      <c r="V20" s="3">
        <v>1</v>
      </c>
      <c r="W20" s="35"/>
    </row>
    <row r="21" spans="1:23" ht="21" customHeight="1">
      <c r="B21" s="603"/>
      <c r="C21" s="605" t="s">
        <v>177</v>
      </c>
      <c r="D21" s="605"/>
      <c r="E21" s="605"/>
      <c r="F21" s="605"/>
      <c r="G21" s="605"/>
      <c r="H21" s="607"/>
      <c r="J21" s="601"/>
      <c r="K21" s="463"/>
      <c r="L21" s="363" t="str">
        <f t="shared" ref="L21:L24" si="4">IFERROR(IF(K21="","",SUBSTITUTE(SUBSTITUTE(SUBSTITUTE(SUBSTITUTE(SUBSTITUTE(SUBSTITUTE(SUBSTITUTE(SUBSTITUTE(SUBSTITUTE(SUBSTITUTE(K21,"œ","oe"),"Œ","oe"),CHAR(160)," "),CHAR(9)," "),CHAR(10)," "),CHAR(13)," "),"’","'"),"."," "),","," "),":"," ")),"")</f>
        <v/>
      </c>
      <c r="M21" s="363" t="str">
        <f t="shared" si="2"/>
        <v/>
      </c>
      <c r="N21" s="364" t="str">
        <f t="shared" si="3"/>
        <v/>
      </c>
      <c r="O21" s="53" t="str">
        <v>Ensuite  dans la colonne B copiez le texte nettoyé</v>
      </c>
      <c r="P21" s="595"/>
      <c r="Q21" s="53"/>
      <c r="R21" s="53"/>
      <c r="S21" s="53"/>
      <c r="T21" s="53"/>
      <c r="U21" s="53"/>
      <c r="V21" s="3">
        <v>1</v>
      </c>
      <c r="W21" s="35"/>
    </row>
    <row r="22" spans="1:23" ht="21" customHeight="1">
      <c r="B22" s="603"/>
      <c r="C22" s="309" t="s">
        <v>108</v>
      </c>
      <c r="D22" s="360"/>
      <c r="E22" s="360"/>
      <c r="F22" s="360"/>
      <c r="G22" s="310" t="s">
        <v>106</v>
      </c>
      <c r="H22" s="607"/>
      <c r="J22" s="601"/>
      <c r="K22" s="463" t="s">
        <v>109</v>
      </c>
      <c r="L22" s="363" t="str">
        <f t="shared" si="4"/>
        <v>Ensuite  dans la colonne B copiez le texte nettoyé</v>
      </c>
      <c r="M22" s="363" t="str">
        <f t="shared" si="2"/>
        <v>Ensuite  dans la colonne B copiez le texte nettoyé</v>
      </c>
      <c r="N22" s="364" t="str">
        <f t="shared" si="3"/>
        <v>Ensuite  dans la colonne B copiez le texte nettoyé</v>
      </c>
      <c r="O22" s="53"/>
      <c r="P22" s="595"/>
      <c r="Q22" s="53"/>
      <c r="R22" s="53"/>
      <c r="S22" s="53"/>
      <c r="T22" s="53"/>
      <c r="U22" s="53"/>
      <c r="V22" s="3">
        <v>1</v>
      </c>
      <c r="W22" s="35"/>
    </row>
    <row r="23" spans="1:23" ht="21" customHeight="1">
      <c r="B23" s="603"/>
      <c r="C23" s="311" t="s">
        <v>112</v>
      </c>
      <c r="D23" s="311"/>
      <c r="E23" s="311"/>
      <c r="F23" s="311"/>
      <c r="G23" s="311" t="s">
        <v>178</v>
      </c>
      <c r="H23" s="607"/>
      <c r="J23" s="601"/>
      <c r="K23" s="463"/>
      <c r="L23" s="363" t="str">
        <f t="shared" si="4"/>
        <v/>
      </c>
      <c r="M23" s="363" t="str">
        <f t="shared" si="2"/>
        <v/>
      </c>
      <c r="N23" s="364" t="str">
        <f t="shared" si="3"/>
        <v/>
      </c>
      <c r="O23" s="53"/>
      <c r="P23" s="595"/>
      <c r="Q23" s="53"/>
      <c r="R23" s="53"/>
      <c r="S23" s="53"/>
      <c r="T23" s="53"/>
      <c r="U23" s="53"/>
      <c r="V23" s="3">
        <v>1</v>
      </c>
      <c r="W23" s="35"/>
    </row>
    <row r="24" spans="1:23" ht="30" customHeight="1">
      <c r="B24" s="603"/>
      <c r="C24" s="463"/>
      <c r="D24" s="312" t="str">
        <f>IFERROR(IF(C24="","",SUBSTITUTE(SUBSTITUTE(SUBSTITUTE(SUBSTITUTE(SUBSTITUTE(SUBSTITUTE(SUBSTITUTE(SUBSTITUTE(SUBSTITUTE(SUBSTITUTE(C24,"œ","oe"),"Œ","oe"),CHAR(160)," "),CHAR(9)," "),CHAR(10)," "),CHAR(13)," "),"’","'"),"."," "),","," "),":"," ")),"")</f>
        <v/>
      </c>
      <c r="E24" s="312" t="str">
        <f>IF(D24="","",SUBSTITUTE(SUBSTITUTE(SUBSTITUTE(SUBSTITUTE(SUBSTITUTE(SUBSTITUTE(SUBSTITUTE(SUBSTITUTE(SUBSTITUTE(D24,","," "),"!"," "),"?"," "),"«"," "),"»"," "),"("," "),")"," "),"-"," "),"="," "))</f>
        <v/>
      </c>
      <c r="F24" s="313" t="str">
        <f>IF(E24="","",SUBSTITUTE(SUBSTITUTE(SUBSTITUTE(SUBSTITUTE(SUBSTITUTE(SUBSTITUTE(SUBSTITUTE(SUBSTITUTE(SUBSTITUTE(SUBSTITUTE(SUBSTITUTE(SUBSTITUTE(SUBSTITUTE(SUBSTITUTE(SUBSTITUTE(SUBSTITUTE(SUBSTITUTE(SUBSTITUTE(SUBSTITUTE(SUBSTITUTE(SUBSTITUTE(E24,"/"," "),"+"," "),"→"," "),"≤"," "),"≥"," ")," t°c"," tdegc"),"t°c","tdegc")," t°"," tdeg"),"t°","tdeg"),"°C","degc"),"°c","degc"),"° C","degc"),"° c","degc")," °C","degc")," °c","degc")," ° C","degc")," ° c","degc"),"°F","degf"),"°f","degf"),"°",""),CHAR(176),""))</f>
        <v/>
      </c>
      <c r="G24" s="516" t="str" cm="1">
        <f t="array" ref="G24:G27">_xlfn._xlws.FILTER(F24:F84,TRIM(SUBSTITUTE(F24:F84,CHAR(160),""))&lt;&gt;"")</f>
        <v xml:space="preserve">Si vous récupérez du texte sur internet  collez le d'abord dans la colonne A pour le “nettoyer”   cela supprime les espaces insécables  tabulations invisibles et autres “pollutions” </v>
      </c>
      <c r="H24" s="607"/>
      <c r="J24" s="601"/>
      <c r="K24" s="463"/>
      <c r="L24" s="363" t="str">
        <f t="shared" si="4"/>
        <v/>
      </c>
      <c r="M24" s="363" t="str">
        <f t="shared" si="2"/>
        <v/>
      </c>
      <c r="N24" s="364" t="str">
        <f t="shared" si="3"/>
        <v/>
      </c>
      <c r="O24" s="53"/>
      <c r="P24" s="595"/>
      <c r="Q24" s="53"/>
      <c r="R24" s="53"/>
      <c r="S24" s="53"/>
      <c r="T24" s="53"/>
      <c r="U24" s="53"/>
      <c r="V24" s="3">
        <v>1</v>
      </c>
      <c r="W24" s="35"/>
    </row>
    <row r="25" spans="1:23" ht="30" customHeight="1">
      <c r="B25" s="603"/>
      <c r="C25" s="463" t="s">
        <v>260</v>
      </c>
      <c r="D25" s="312" t="str">
        <f>IFERROR(IF(C25="","",SUBSTITUTE(SUBSTITUTE(SUBSTITUTE(SUBSTITUTE(SUBSTITUTE(SUBSTITUTE(SUBSTITUTE(SUBSTITUTE(SUBSTITUTE(SUBSTITUTE(C25,"œ","oe"),"Œ","oe"),CHAR(160)," "),CHAR(9)," "),CHAR(10)," "),CHAR(13)," "),"’","'"),"."," "),","," "),":"," ")),"")</f>
        <v xml:space="preserve">Si vous récupérez du texte sur internet  collez-le d'abord dans la colonne A pour le “nettoyer”   cela supprime les espaces insécables  tabulations invisibles et autres “pollutions” </v>
      </c>
      <c r="E25" s="312" t="str">
        <f t="shared" ref="E25" si="5">IF(D25="","",SUBSTITUTE(SUBSTITUTE(SUBSTITUTE(SUBSTITUTE(SUBSTITUTE(SUBSTITUTE(SUBSTITUTE(SUBSTITUTE(SUBSTITUTE(D25,","," "),"!"," "),"?"," "),"«"," "),"»"," "),"("," "),")"," "),"-"," "),"="," "))</f>
        <v xml:space="preserve">Si vous récupérez du texte sur internet  collez le d'abord dans la colonne A pour le “nettoyer”   cela supprime les espaces insécables  tabulations invisibles et autres “pollutions” </v>
      </c>
      <c r="F25" s="313" t="str">
        <f t="shared" ref="F25" si="6">IF(E25="","",SUBSTITUTE(SUBSTITUTE(SUBSTITUTE(SUBSTITUTE(SUBSTITUTE(SUBSTITUTE(SUBSTITUTE(SUBSTITUTE(SUBSTITUTE(SUBSTITUTE(SUBSTITUTE(SUBSTITUTE(SUBSTITUTE(SUBSTITUTE(SUBSTITUTE(SUBSTITUTE(SUBSTITUTE(SUBSTITUTE(SUBSTITUTE(SUBSTITUTE(SUBSTITUTE(E25,"/"," "),"+"," "),"→"," "),"≤"," "),"≥"," ")," t°c"," tdegc"),"t°c","tdegc")," t°"," tdeg"),"t°","tdeg"),"°C","degc"),"°c","degc"),"° C","degc"),"° c","degc")," °C","degc")," °c","degc")," ° C","degc")," ° c","degc"),"°F","degf"),"°f","degf"),"°",""),CHAR(176),""))</f>
        <v xml:space="preserve">Si vous récupérez du texte sur internet  collez le d'abord dans la colonne A pour le “nettoyer”   cela supprime les espaces insécables  tabulations invisibles et autres “pollutions” </v>
      </c>
      <c r="G25" s="516" t="str">
        <v>Ensuite  dans la colonne B copiez le texte nettoyé</v>
      </c>
      <c r="H25" s="607"/>
      <c r="J25" s="601"/>
      <c r="K25" s="245">
        <f t="shared" ref="K25:P25" ca="1" si="7">INDEX(CELL("largeur",K25),1,1)</f>
        <v>18</v>
      </c>
      <c r="L25" s="229">
        <f t="shared" ca="1" si="7"/>
        <v>5</v>
      </c>
      <c r="M25" s="229">
        <f t="shared" ca="1" si="7"/>
        <v>5</v>
      </c>
      <c r="N25" s="229">
        <f t="shared" ca="1" si="7"/>
        <v>18</v>
      </c>
      <c r="O25" s="229">
        <f t="shared" ca="1" si="7"/>
        <v>18</v>
      </c>
      <c r="P25" s="230">
        <f t="shared" ca="1" si="7"/>
        <v>5</v>
      </c>
      <c r="Q25" s="228" t="s">
        <v>221</v>
      </c>
      <c r="R25" s="53"/>
      <c r="S25" s="53"/>
      <c r="T25" s="53"/>
      <c r="U25" s="53"/>
      <c r="V25" s="3">
        <v>1</v>
      </c>
      <c r="W25" s="35"/>
    </row>
    <row r="26" spans="1:23" ht="30" customHeight="1">
      <c r="B26" s="603"/>
      <c r="C26" s="463"/>
      <c r="D26" s="312" t="str">
        <f t="shared" ref="D26:D55" si="8">TRIM(SUBSTITUTE(SUBSTITUTE(SUBSTITUTE(SUBSTITUTE(SUBSTITUTE(SUBSTITUTE(SUBSTITUTE(SUBSTITUTE(SUBSTITUTE(CLEAN(IF(OR(LEFT(C26,1)="-",LEFT(C26,1)="="),MID(C26,2,99999),C26)),"—","-"),"–","-"),CHAR(160)," "),CHAR(9)," "),CHAR(13)," "),CHAR(10)," ")," "," ")," "," ")," "," "))</f>
        <v/>
      </c>
      <c r="E26" s="312" t="str">
        <f t="shared" ref="E26:E84" si="9">IF(D26="","",SUBSTITUTE(SUBSTITUTE(SUBSTITUTE(SUBSTITUTE(SUBSTITUTE(SUBSTITUTE(SUBSTITUTE(SUBSTITUTE(SUBSTITUTE(D26,","," "),"!"," "),"?"," "),"«"," "),"»"," "),"("," "),")"," "),"-"," "),"="," "))</f>
        <v/>
      </c>
      <c r="F26" s="313" t="str">
        <f t="shared" ref="F26:F84" si="10">IF(E26="","",SUBSTITUTE(SUBSTITUTE(SUBSTITUTE(SUBSTITUTE(SUBSTITUTE(SUBSTITUTE(SUBSTITUTE(SUBSTITUTE(SUBSTITUTE(SUBSTITUTE(SUBSTITUTE(SUBSTITUTE(SUBSTITUTE(SUBSTITUTE(SUBSTITUTE(SUBSTITUTE(SUBSTITUTE(SUBSTITUTE(SUBSTITUTE(SUBSTITUTE(SUBSTITUTE(E26,"/"," "),"+"," "),"→"," "),"≤"," "),"≥"," ")," t°c"," tdegc"),"t°c","tdegc")," t°"," tdeg"),"t°","tdeg"),"°C","degc"),"°c","degc"),"° C","degc"),"° c","degc")," °C","degc")," °c","degc")," ° C","degc")," ° c","degc"),"°F","degf"),"°f","degf"),"°",""),CHAR(176),""))</f>
        <v/>
      </c>
      <c r="G26" s="516" t="str">
        <v>puis dans votre document faites</v>
      </c>
      <c r="H26" s="607"/>
      <c r="J26" s="601"/>
      <c r="K26" s="22">
        <v>18</v>
      </c>
      <c r="L26" s="22">
        <v>5</v>
      </c>
      <c r="M26" s="22">
        <v>5</v>
      </c>
      <c r="N26" s="22">
        <v>18</v>
      </c>
      <c r="O26" s="22">
        <v>18</v>
      </c>
      <c r="P26" s="23">
        <v>5</v>
      </c>
      <c r="Q26" s="212" t="s">
        <v>220</v>
      </c>
      <c r="R26" s="53"/>
      <c r="S26" s="53"/>
      <c r="T26" s="53"/>
      <c r="U26" s="53"/>
      <c r="V26" s="3">
        <v>1</v>
      </c>
      <c r="W26" s="35"/>
    </row>
    <row r="27" spans="1:23" ht="30" customHeight="1" thickBot="1">
      <c r="B27" s="603"/>
      <c r="C27" s="463" t="s">
        <v>109</v>
      </c>
      <c r="D27" s="312" t="str">
        <f t="shared" si="8"/>
        <v>Ensuite, dans la colonne B copiez le texte nettoyé</v>
      </c>
      <c r="E27" s="312" t="str">
        <f t="shared" si="9"/>
        <v>Ensuite  dans la colonne B copiez le texte nettoyé</v>
      </c>
      <c r="F27" s="313" t="str">
        <f t="shared" si="10"/>
        <v>Ensuite  dans la colonne B copiez le texte nettoyé</v>
      </c>
      <c r="G27" s="516" t="str">
        <v>Collage spécial &gt; 1.2.3 Valeurs pour ne coller que le texte  sans formules.</v>
      </c>
      <c r="H27" s="607"/>
      <c r="J27" s="602"/>
      <c r="K27" s="305"/>
      <c r="L27" s="305"/>
      <c r="M27" s="305"/>
      <c r="N27" s="305"/>
      <c r="O27" s="305"/>
      <c r="P27" s="104" t="s">
        <v>176</v>
      </c>
      <c r="Q27" s="53"/>
      <c r="R27" s="53"/>
      <c r="S27" s="53"/>
      <c r="T27" s="53"/>
      <c r="U27" s="53"/>
      <c r="V27" s="3">
        <v>1</v>
      </c>
    </row>
    <row r="28" spans="1:23" ht="30" customHeight="1">
      <c r="B28" s="603"/>
      <c r="C28" s="463"/>
      <c r="D28" s="312" t="str">
        <f t="shared" si="8"/>
        <v/>
      </c>
      <c r="E28" s="312" t="str">
        <f t="shared" si="9"/>
        <v/>
      </c>
      <c r="F28" s="313" t="str">
        <f t="shared" si="10"/>
        <v/>
      </c>
      <c r="G28" s="516"/>
      <c r="H28" s="607"/>
      <c r="I28" s="240"/>
      <c r="J28" s="53"/>
      <c r="K28" s="53"/>
      <c r="L28" s="53"/>
      <c r="M28" s="53"/>
      <c r="N28" s="53"/>
      <c r="O28" s="53"/>
      <c r="P28" s="53"/>
      <c r="Q28" s="53"/>
      <c r="R28" s="53"/>
      <c r="S28" s="53"/>
      <c r="T28" s="53"/>
      <c r="U28" s="53"/>
      <c r="V28" s="3">
        <v>1</v>
      </c>
    </row>
    <row r="29" spans="1:23" ht="30" customHeight="1">
      <c r="B29" s="603"/>
      <c r="C29" s="463"/>
      <c r="D29" s="312" t="str">
        <f t="shared" si="8"/>
        <v/>
      </c>
      <c r="E29" s="312" t="str">
        <f t="shared" si="9"/>
        <v/>
      </c>
      <c r="F29" s="313" t="str">
        <f t="shared" si="10"/>
        <v/>
      </c>
      <c r="G29" s="516"/>
      <c r="H29" s="607"/>
      <c r="I29" s="53"/>
      <c r="J29" s="53"/>
      <c r="K29" s="53"/>
      <c r="L29" s="53"/>
      <c r="M29" s="53"/>
      <c r="N29" s="53"/>
      <c r="O29" s="53"/>
      <c r="P29" s="53"/>
      <c r="Q29" s="53"/>
      <c r="R29" s="53"/>
      <c r="S29" s="53"/>
      <c r="T29" s="53"/>
      <c r="U29" s="53"/>
      <c r="V29" s="3">
        <v>1</v>
      </c>
    </row>
    <row r="30" spans="1:23" ht="30" customHeight="1">
      <c r="B30" s="603"/>
      <c r="C30" s="463"/>
      <c r="D30" s="312" t="str">
        <f t="shared" si="8"/>
        <v/>
      </c>
      <c r="E30" s="312" t="str">
        <f t="shared" si="9"/>
        <v/>
      </c>
      <c r="F30" s="313" t="str">
        <f t="shared" si="10"/>
        <v/>
      </c>
      <c r="G30" s="516"/>
      <c r="H30" s="607"/>
      <c r="I30" s="53"/>
      <c r="J30" s="53"/>
      <c r="K30" s="53"/>
      <c r="L30" s="53"/>
      <c r="M30" s="53"/>
      <c r="N30" s="53"/>
      <c r="O30" s="53"/>
      <c r="P30" s="53"/>
      <c r="Q30" s="53"/>
      <c r="R30" s="53"/>
      <c r="S30" s="53"/>
      <c r="T30" s="53"/>
      <c r="U30" s="53"/>
      <c r="V30" s="3">
        <v>1</v>
      </c>
    </row>
    <row r="31" spans="1:23" ht="30" customHeight="1">
      <c r="B31" s="603"/>
      <c r="C31" s="463"/>
      <c r="D31" s="312" t="str">
        <f t="shared" si="8"/>
        <v/>
      </c>
      <c r="E31" s="312" t="str">
        <f t="shared" si="9"/>
        <v/>
      </c>
      <c r="F31" s="313" t="str">
        <f t="shared" si="10"/>
        <v/>
      </c>
      <c r="G31" s="516"/>
      <c r="H31" s="607"/>
      <c r="I31" s="53"/>
      <c r="J31" s="53"/>
      <c r="K31" s="53"/>
      <c r="L31" s="53"/>
      <c r="M31" s="53"/>
      <c r="N31" s="53"/>
      <c r="O31" s="53"/>
      <c r="P31" s="53"/>
      <c r="Q31" s="53"/>
      <c r="R31" s="53"/>
      <c r="S31" s="53"/>
      <c r="T31" s="53"/>
      <c r="U31" s="53"/>
      <c r="V31" s="3">
        <v>1</v>
      </c>
    </row>
    <row r="32" spans="1:23" ht="30" customHeight="1">
      <c r="B32" s="603"/>
      <c r="C32" s="463"/>
      <c r="D32" s="312" t="str">
        <f t="shared" si="8"/>
        <v/>
      </c>
      <c r="E32" s="312" t="str">
        <f t="shared" si="9"/>
        <v/>
      </c>
      <c r="F32" s="313" t="str">
        <f t="shared" si="10"/>
        <v/>
      </c>
      <c r="G32" s="516"/>
      <c r="H32" s="607"/>
      <c r="I32" s="53"/>
      <c r="J32" s="53"/>
      <c r="K32" s="53"/>
      <c r="L32" s="53"/>
      <c r="M32" s="53"/>
      <c r="N32" s="53"/>
      <c r="O32" s="53"/>
      <c r="P32" s="53"/>
      <c r="Q32" s="53"/>
      <c r="R32" s="53"/>
      <c r="S32" s="53"/>
      <c r="T32" s="53"/>
      <c r="U32" s="53"/>
      <c r="V32" s="3">
        <v>1</v>
      </c>
    </row>
    <row r="33" spans="2:22" ht="30" customHeight="1">
      <c r="B33" s="603"/>
      <c r="C33" s="463"/>
      <c r="D33" s="312" t="str">
        <f t="shared" si="8"/>
        <v/>
      </c>
      <c r="E33" s="312" t="str">
        <f t="shared" si="9"/>
        <v/>
      </c>
      <c r="F33" s="313" t="str">
        <f t="shared" si="10"/>
        <v/>
      </c>
      <c r="G33" s="516"/>
      <c r="H33" s="607"/>
      <c r="I33" s="53"/>
      <c r="J33" s="53"/>
      <c r="K33" s="53"/>
      <c r="L33" s="53"/>
      <c r="M33" s="53"/>
      <c r="N33" s="53"/>
      <c r="O33" s="53"/>
      <c r="P33" s="53"/>
      <c r="Q33" s="53"/>
      <c r="R33" s="53"/>
      <c r="S33" s="53"/>
      <c r="T33" s="53"/>
      <c r="U33" s="53"/>
      <c r="V33" s="3">
        <v>1</v>
      </c>
    </row>
    <row r="34" spans="2:22" ht="30" customHeight="1">
      <c r="B34" s="603"/>
      <c r="C34" s="463"/>
      <c r="D34" s="312" t="str">
        <f t="shared" si="8"/>
        <v/>
      </c>
      <c r="E34" s="312" t="str">
        <f t="shared" si="9"/>
        <v/>
      </c>
      <c r="F34" s="313" t="str">
        <f t="shared" si="10"/>
        <v/>
      </c>
      <c r="G34" s="516"/>
      <c r="H34" s="607"/>
      <c r="I34" s="53"/>
      <c r="J34" s="53"/>
      <c r="K34" s="53"/>
      <c r="L34" s="53"/>
      <c r="M34" s="53"/>
      <c r="N34" s="53"/>
      <c r="O34" s="53"/>
      <c r="P34" s="53"/>
      <c r="Q34" s="53"/>
      <c r="R34" s="53"/>
      <c r="S34" s="53"/>
      <c r="T34" s="53"/>
      <c r="U34" s="53"/>
      <c r="V34" s="3">
        <v>1</v>
      </c>
    </row>
    <row r="35" spans="2:22" ht="30" customHeight="1">
      <c r="B35" s="603"/>
      <c r="C35" s="463" t="s">
        <v>107</v>
      </c>
      <c r="D35" s="312" t="str">
        <f t="shared" si="8"/>
        <v>puis dans votre document faites</v>
      </c>
      <c r="E35" s="312" t="str">
        <f t="shared" si="9"/>
        <v>puis dans votre document faites</v>
      </c>
      <c r="F35" s="313" t="str">
        <f t="shared" si="10"/>
        <v>puis dans votre document faites</v>
      </c>
      <c r="G35" s="516"/>
      <c r="H35" s="607"/>
      <c r="I35" s="53"/>
      <c r="J35" s="53"/>
      <c r="K35" s="53"/>
      <c r="L35" s="53"/>
      <c r="M35" s="53"/>
      <c r="N35" s="53"/>
      <c r="O35" s="53"/>
      <c r="P35" s="53"/>
      <c r="Q35" s="53"/>
      <c r="R35" s="53"/>
      <c r="S35" s="53"/>
      <c r="T35" s="53"/>
      <c r="U35" s="53"/>
      <c r="V35" s="3">
        <v>1</v>
      </c>
    </row>
    <row r="36" spans="2:22" ht="30" customHeight="1">
      <c r="B36" s="603"/>
      <c r="C36" s="463"/>
      <c r="D36" s="312" t="str">
        <f t="shared" si="8"/>
        <v/>
      </c>
      <c r="E36" s="312" t="str">
        <f t="shared" si="9"/>
        <v/>
      </c>
      <c r="F36" s="313" t="str">
        <f t="shared" si="10"/>
        <v/>
      </c>
      <c r="G36" s="516"/>
      <c r="H36" s="607"/>
      <c r="I36" s="53"/>
      <c r="J36" s="53"/>
      <c r="K36" s="53"/>
      <c r="L36" s="53"/>
      <c r="M36" s="53"/>
      <c r="N36" s="53"/>
      <c r="O36" s="53"/>
      <c r="P36" s="53"/>
      <c r="Q36" s="53"/>
      <c r="R36" s="53"/>
      <c r="S36" s="53"/>
      <c r="T36" s="53"/>
      <c r="U36" s="53"/>
      <c r="V36" s="3">
        <v>1</v>
      </c>
    </row>
    <row r="37" spans="2:22" ht="30" customHeight="1">
      <c r="B37" s="603"/>
      <c r="C37" s="463"/>
      <c r="D37" s="312" t="str">
        <f t="shared" si="8"/>
        <v/>
      </c>
      <c r="E37" s="312" t="str">
        <f t="shared" si="9"/>
        <v/>
      </c>
      <c r="F37" s="313" t="str">
        <f t="shared" si="10"/>
        <v/>
      </c>
      <c r="G37" s="516"/>
      <c r="H37" s="607"/>
      <c r="I37" s="53"/>
      <c r="J37" s="53"/>
      <c r="K37" s="53"/>
      <c r="L37" s="53"/>
      <c r="M37" s="53"/>
      <c r="N37" s="53"/>
      <c r="O37" s="53"/>
      <c r="P37" s="53"/>
      <c r="Q37" s="53"/>
      <c r="R37" s="53"/>
      <c r="S37" s="53"/>
      <c r="T37" s="53"/>
      <c r="U37" s="53"/>
      <c r="V37" s="3">
        <v>1</v>
      </c>
    </row>
    <row r="38" spans="2:22" ht="30" customHeight="1">
      <c r="B38" s="603"/>
      <c r="C38" s="463"/>
      <c r="D38" s="312" t="str">
        <f t="shared" si="8"/>
        <v/>
      </c>
      <c r="E38" s="312" t="str">
        <f t="shared" si="9"/>
        <v/>
      </c>
      <c r="F38" s="313" t="str">
        <f t="shared" si="10"/>
        <v/>
      </c>
      <c r="G38" s="516"/>
      <c r="H38" s="607"/>
      <c r="I38" s="53"/>
      <c r="J38" s="53"/>
      <c r="K38" s="53"/>
      <c r="L38" s="53"/>
      <c r="M38" s="53"/>
      <c r="N38" s="53"/>
      <c r="O38" s="53"/>
      <c r="P38" s="53"/>
      <c r="Q38" s="53"/>
      <c r="R38" s="53"/>
      <c r="S38" s="53"/>
      <c r="T38" s="53"/>
      <c r="U38" s="53"/>
      <c r="V38" s="3">
        <v>1</v>
      </c>
    </row>
    <row r="39" spans="2:22" ht="30" customHeight="1">
      <c r="B39" s="603"/>
      <c r="C39" s="463"/>
      <c r="D39" s="312" t="str">
        <f t="shared" si="8"/>
        <v/>
      </c>
      <c r="E39" s="312" t="str">
        <f t="shared" si="9"/>
        <v/>
      </c>
      <c r="F39" s="313" t="str">
        <f t="shared" si="10"/>
        <v/>
      </c>
      <c r="G39" s="516"/>
      <c r="H39" s="607"/>
      <c r="I39" s="53"/>
      <c r="J39" s="53"/>
      <c r="K39" s="53"/>
      <c r="L39" s="53"/>
      <c r="M39" s="53"/>
      <c r="N39" s="53"/>
      <c r="O39" s="53"/>
      <c r="P39" s="53"/>
      <c r="Q39" s="53"/>
      <c r="R39" s="53"/>
      <c r="S39" s="53"/>
      <c r="T39" s="53"/>
      <c r="U39" s="53"/>
      <c r="V39" s="3">
        <v>1</v>
      </c>
    </row>
    <row r="40" spans="2:22" ht="30" customHeight="1">
      <c r="B40" s="603"/>
      <c r="C40" s="463"/>
      <c r="D40" s="312" t="str">
        <f t="shared" si="8"/>
        <v/>
      </c>
      <c r="E40" s="312" t="str">
        <f t="shared" si="9"/>
        <v/>
      </c>
      <c r="F40" s="313" t="str">
        <f t="shared" si="10"/>
        <v/>
      </c>
      <c r="G40" s="516"/>
      <c r="H40" s="607"/>
      <c r="I40" s="53"/>
      <c r="J40" s="53"/>
      <c r="K40" s="53"/>
      <c r="L40" s="53"/>
      <c r="M40" s="53"/>
      <c r="N40" s="53"/>
      <c r="O40" s="53"/>
      <c r="P40" s="53"/>
      <c r="Q40" s="53"/>
      <c r="R40" s="53"/>
      <c r="S40" s="53"/>
      <c r="T40" s="53"/>
      <c r="U40" s="53"/>
      <c r="V40" s="3">
        <v>1</v>
      </c>
    </row>
    <row r="41" spans="2:22" ht="30" customHeight="1">
      <c r="B41" s="603"/>
      <c r="C41" s="463"/>
      <c r="D41" s="312" t="str">
        <f t="shared" si="8"/>
        <v/>
      </c>
      <c r="E41" s="312" t="str">
        <f t="shared" si="9"/>
        <v/>
      </c>
      <c r="F41" s="313" t="str">
        <f t="shared" si="10"/>
        <v/>
      </c>
      <c r="G41" s="516"/>
      <c r="H41" s="607"/>
      <c r="I41" s="53"/>
      <c r="J41" s="53"/>
      <c r="K41" s="53"/>
      <c r="L41" s="53"/>
      <c r="M41" s="53"/>
      <c r="N41" s="53"/>
      <c r="O41" s="53"/>
      <c r="P41" s="53"/>
      <c r="Q41" s="53"/>
      <c r="R41" s="53"/>
      <c r="S41" s="53"/>
      <c r="T41" s="53"/>
      <c r="U41" s="53"/>
      <c r="V41" s="3">
        <v>1</v>
      </c>
    </row>
    <row r="42" spans="2:22" ht="30" customHeight="1">
      <c r="B42" s="603"/>
      <c r="C42" s="463"/>
      <c r="D42" s="312" t="str">
        <f t="shared" si="8"/>
        <v/>
      </c>
      <c r="E42" s="312" t="str">
        <f t="shared" si="9"/>
        <v/>
      </c>
      <c r="F42" s="313" t="str">
        <f t="shared" si="10"/>
        <v/>
      </c>
      <c r="G42" s="516"/>
      <c r="H42" s="607"/>
      <c r="I42" s="53"/>
      <c r="J42" s="53"/>
      <c r="K42" s="53"/>
      <c r="L42" s="53"/>
      <c r="M42" s="53"/>
      <c r="N42" s="53"/>
      <c r="O42" s="53"/>
      <c r="P42" s="53"/>
      <c r="Q42" s="53"/>
      <c r="R42" s="53"/>
      <c r="S42" s="53"/>
      <c r="T42" s="53"/>
      <c r="U42" s="53"/>
      <c r="V42" s="3">
        <v>1</v>
      </c>
    </row>
    <row r="43" spans="2:22" ht="30" customHeight="1">
      <c r="B43" s="603"/>
      <c r="C43" s="463" t="s">
        <v>261</v>
      </c>
      <c r="D43" s="312" t="str">
        <f t="shared" si="8"/>
        <v>Collage spécial &gt; 1.2.3 Valeurs pour ne coller que le texte, sans formules.</v>
      </c>
      <c r="E43" s="312" t="str">
        <f t="shared" si="9"/>
        <v>Collage spécial &gt; 1.2.3 Valeurs pour ne coller que le texte  sans formules.</v>
      </c>
      <c r="F43" s="313" t="str">
        <f t="shared" si="10"/>
        <v>Collage spécial &gt; 1.2.3 Valeurs pour ne coller que le texte  sans formules.</v>
      </c>
      <c r="G43" s="516"/>
      <c r="H43" s="607"/>
      <c r="I43" s="53"/>
      <c r="J43" s="53"/>
      <c r="K43" s="53"/>
      <c r="L43" s="53"/>
      <c r="M43" s="53"/>
      <c r="N43" s="53"/>
      <c r="O43" s="53"/>
      <c r="P43" s="53"/>
      <c r="Q43" s="53"/>
      <c r="R43" s="53"/>
      <c r="S43" s="53"/>
      <c r="T43" s="53"/>
      <c r="U43" s="53"/>
      <c r="V43" s="3">
        <v>1</v>
      </c>
    </row>
    <row r="44" spans="2:22" ht="30" customHeight="1">
      <c r="B44" s="603"/>
      <c r="C44" s="463"/>
      <c r="D44" s="312" t="str">
        <f t="shared" si="8"/>
        <v/>
      </c>
      <c r="E44" s="312" t="str">
        <f t="shared" si="9"/>
        <v/>
      </c>
      <c r="F44" s="313" t="str">
        <f t="shared" si="10"/>
        <v/>
      </c>
      <c r="G44" s="516"/>
      <c r="H44" s="607"/>
      <c r="I44" s="53"/>
      <c r="J44" s="53"/>
      <c r="K44" s="53"/>
      <c r="L44" s="53"/>
      <c r="M44" s="53"/>
      <c r="N44" s="53"/>
      <c r="O44" s="53"/>
      <c r="P44" s="53"/>
      <c r="Q44" s="53"/>
      <c r="R44" s="53"/>
      <c r="S44" s="53"/>
      <c r="T44" s="53"/>
      <c r="U44" s="53"/>
      <c r="V44" s="3">
        <v>1</v>
      </c>
    </row>
    <row r="45" spans="2:22" ht="30" customHeight="1">
      <c r="B45" s="603"/>
      <c r="C45" s="463"/>
      <c r="D45" s="312" t="str">
        <f t="shared" si="8"/>
        <v/>
      </c>
      <c r="E45" s="312" t="str">
        <f t="shared" si="9"/>
        <v/>
      </c>
      <c r="F45" s="313" t="str">
        <f t="shared" si="10"/>
        <v/>
      </c>
      <c r="G45" s="516"/>
      <c r="H45" s="607"/>
      <c r="I45" s="53"/>
      <c r="J45" s="53"/>
      <c r="K45" s="53"/>
      <c r="L45" s="53"/>
      <c r="M45" s="53"/>
      <c r="N45" s="53"/>
      <c r="O45" s="53"/>
      <c r="P45" s="53"/>
      <c r="Q45" s="53"/>
      <c r="R45" s="53"/>
      <c r="S45" s="53"/>
      <c r="T45" s="53"/>
      <c r="U45" s="53"/>
      <c r="V45" s="3">
        <v>1</v>
      </c>
    </row>
    <row r="46" spans="2:22" ht="30" customHeight="1">
      <c r="B46" s="603"/>
      <c r="C46" s="463"/>
      <c r="D46" s="312" t="str">
        <f t="shared" si="8"/>
        <v/>
      </c>
      <c r="E46" s="312" t="str">
        <f t="shared" si="9"/>
        <v/>
      </c>
      <c r="F46" s="313" t="str">
        <f t="shared" si="10"/>
        <v/>
      </c>
      <c r="G46" s="516"/>
      <c r="H46" s="607"/>
      <c r="I46" s="53"/>
      <c r="J46" s="53"/>
      <c r="K46" s="53"/>
      <c r="L46" s="53"/>
      <c r="M46" s="53"/>
      <c r="N46" s="53"/>
      <c r="O46" s="53"/>
      <c r="P46" s="53"/>
      <c r="Q46" s="53"/>
      <c r="R46" s="53"/>
      <c r="S46" s="53"/>
      <c r="T46" s="53"/>
      <c r="U46" s="53"/>
      <c r="V46" s="3">
        <v>1</v>
      </c>
    </row>
    <row r="47" spans="2:22" ht="30" customHeight="1">
      <c r="B47" s="603"/>
      <c r="C47" s="463"/>
      <c r="D47" s="312" t="str">
        <f t="shared" si="8"/>
        <v/>
      </c>
      <c r="E47" s="312" t="str">
        <f t="shared" si="9"/>
        <v/>
      </c>
      <c r="F47" s="313" t="str">
        <f t="shared" si="10"/>
        <v/>
      </c>
      <c r="G47" s="516"/>
      <c r="H47" s="607"/>
      <c r="I47" s="53"/>
      <c r="J47" s="53"/>
      <c r="K47" s="53"/>
      <c r="L47" s="53"/>
      <c r="M47" s="53"/>
      <c r="N47" s="53"/>
      <c r="O47" s="53"/>
      <c r="P47" s="53"/>
      <c r="Q47" s="53"/>
      <c r="R47" s="53"/>
      <c r="S47" s="53"/>
      <c r="T47" s="53"/>
      <c r="U47" s="53"/>
      <c r="V47" s="3">
        <v>1</v>
      </c>
    </row>
    <row r="48" spans="2:22" ht="30" customHeight="1">
      <c r="B48" s="603"/>
      <c r="C48" s="463"/>
      <c r="D48" s="312" t="str">
        <f t="shared" si="8"/>
        <v/>
      </c>
      <c r="E48" s="312" t="str">
        <f t="shared" si="9"/>
        <v/>
      </c>
      <c r="F48" s="313" t="str">
        <f t="shared" si="10"/>
        <v/>
      </c>
      <c r="G48" s="516"/>
      <c r="H48" s="607"/>
      <c r="I48" s="53"/>
      <c r="J48" s="53"/>
      <c r="K48" s="53"/>
      <c r="L48" s="53"/>
      <c r="M48" s="53"/>
      <c r="N48" s="53"/>
      <c r="O48" s="53"/>
      <c r="P48" s="53"/>
      <c r="Q48" s="53"/>
      <c r="R48" s="53"/>
      <c r="S48" s="53"/>
      <c r="T48" s="53"/>
      <c r="U48" s="53"/>
      <c r="V48" s="3">
        <v>1</v>
      </c>
    </row>
    <row r="49" spans="2:22" ht="30" customHeight="1">
      <c r="B49" s="603"/>
      <c r="C49" s="463"/>
      <c r="D49" s="312" t="str">
        <f t="shared" si="8"/>
        <v/>
      </c>
      <c r="E49" s="312" t="str">
        <f t="shared" si="9"/>
        <v/>
      </c>
      <c r="F49" s="313" t="str">
        <f t="shared" si="10"/>
        <v/>
      </c>
      <c r="G49" s="516"/>
      <c r="H49" s="607"/>
      <c r="I49" s="53"/>
      <c r="J49" s="53"/>
      <c r="K49" s="53"/>
      <c r="L49" s="53"/>
      <c r="M49" s="53"/>
      <c r="N49" s="53"/>
      <c r="O49" s="53"/>
      <c r="P49" s="53"/>
      <c r="Q49" s="53"/>
      <c r="R49" s="53"/>
      <c r="S49" s="53"/>
      <c r="T49" s="53"/>
      <c r="U49" s="53"/>
      <c r="V49" s="3">
        <v>1</v>
      </c>
    </row>
    <row r="50" spans="2:22" ht="30" customHeight="1">
      <c r="B50" s="603"/>
      <c r="C50" s="463"/>
      <c r="D50" s="312" t="str">
        <f t="shared" si="8"/>
        <v/>
      </c>
      <c r="E50" s="312" t="str">
        <f t="shared" si="9"/>
        <v/>
      </c>
      <c r="F50" s="313" t="str">
        <f t="shared" si="10"/>
        <v/>
      </c>
      <c r="G50" s="516"/>
      <c r="H50" s="607"/>
      <c r="I50" s="53"/>
      <c r="J50" s="53"/>
      <c r="K50" s="53"/>
      <c r="L50" s="53"/>
      <c r="M50" s="53"/>
      <c r="N50" s="53"/>
      <c r="O50" s="53"/>
      <c r="P50" s="53"/>
      <c r="Q50" s="53"/>
      <c r="R50" s="53"/>
      <c r="S50" s="53"/>
      <c r="T50" s="53"/>
      <c r="U50" s="53"/>
      <c r="V50" s="3">
        <v>1</v>
      </c>
    </row>
    <row r="51" spans="2:22" ht="30" customHeight="1">
      <c r="B51" s="603"/>
      <c r="C51" s="463"/>
      <c r="D51" s="312" t="str">
        <f t="shared" si="8"/>
        <v/>
      </c>
      <c r="E51" s="312" t="str">
        <f t="shared" si="9"/>
        <v/>
      </c>
      <c r="F51" s="313" t="str">
        <f t="shared" si="10"/>
        <v/>
      </c>
      <c r="G51" s="516"/>
      <c r="H51" s="607"/>
      <c r="I51" s="53"/>
      <c r="J51" s="53"/>
      <c r="K51" s="53"/>
      <c r="L51" s="53"/>
      <c r="M51" s="53"/>
      <c r="N51" s="53"/>
      <c r="O51" s="53"/>
      <c r="P51" s="53"/>
      <c r="Q51" s="53"/>
      <c r="R51" s="53"/>
      <c r="S51" s="53"/>
      <c r="T51" s="53"/>
      <c r="U51" s="53"/>
      <c r="V51" s="3">
        <v>1</v>
      </c>
    </row>
    <row r="52" spans="2:22" ht="30" customHeight="1">
      <c r="B52" s="603"/>
      <c r="C52" s="463"/>
      <c r="D52" s="312" t="str">
        <f t="shared" si="8"/>
        <v/>
      </c>
      <c r="E52" s="312" t="str">
        <f t="shared" si="9"/>
        <v/>
      </c>
      <c r="F52" s="313" t="str">
        <f t="shared" si="10"/>
        <v/>
      </c>
      <c r="G52" s="516"/>
      <c r="H52" s="607"/>
      <c r="I52" s="53"/>
      <c r="J52" s="53"/>
      <c r="K52" s="53"/>
      <c r="L52" s="53"/>
      <c r="M52" s="53"/>
      <c r="N52" s="53"/>
      <c r="O52" s="53"/>
      <c r="P52" s="53"/>
      <c r="Q52" s="53"/>
      <c r="R52" s="53"/>
      <c r="S52" s="53"/>
      <c r="T52" s="53"/>
      <c r="U52" s="53"/>
      <c r="V52" s="3">
        <v>1</v>
      </c>
    </row>
    <row r="53" spans="2:22" ht="30" customHeight="1">
      <c r="B53" s="603"/>
      <c r="C53" s="463"/>
      <c r="D53" s="312" t="str">
        <f t="shared" si="8"/>
        <v/>
      </c>
      <c r="E53" s="312" t="str">
        <f t="shared" si="9"/>
        <v/>
      </c>
      <c r="F53" s="313" t="str">
        <f t="shared" si="10"/>
        <v/>
      </c>
      <c r="G53" s="516"/>
      <c r="H53" s="607"/>
      <c r="I53" s="53"/>
      <c r="J53" s="53"/>
      <c r="K53" s="53"/>
      <c r="L53" s="53"/>
      <c r="M53" s="53"/>
      <c r="N53" s="53"/>
      <c r="O53" s="53"/>
      <c r="P53" s="53"/>
      <c r="Q53" s="53"/>
      <c r="R53" s="53"/>
      <c r="S53" s="53"/>
      <c r="T53" s="240"/>
      <c r="U53" s="53"/>
      <c r="V53" s="3">
        <v>1</v>
      </c>
    </row>
    <row r="54" spans="2:22" ht="30" customHeight="1">
      <c r="B54" s="603"/>
      <c r="C54" s="463"/>
      <c r="D54" s="312" t="str">
        <f t="shared" si="8"/>
        <v/>
      </c>
      <c r="E54" s="312" t="str">
        <f t="shared" si="9"/>
        <v/>
      </c>
      <c r="F54" s="313" t="str">
        <f t="shared" si="10"/>
        <v/>
      </c>
      <c r="G54" s="516"/>
      <c r="H54" s="607"/>
      <c r="I54" s="53"/>
      <c r="J54" s="53"/>
      <c r="K54" s="53"/>
      <c r="L54" s="53"/>
      <c r="M54" s="53"/>
      <c r="N54" s="53"/>
      <c r="O54" s="53"/>
      <c r="P54" s="53"/>
      <c r="Q54" s="53"/>
      <c r="R54" s="53"/>
      <c r="S54" s="53"/>
      <c r="T54" s="53"/>
      <c r="U54" s="53"/>
      <c r="V54" s="3">
        <v>1</v>
      </c>
    </row>
    <row r="55" spans="2:22" ht="30" customHeight="1">
      <c r="B55" s="603"/>
      <c r="C55" s="463"/>
      <c r="D55" s="312" t="str">
        <f t="shared" si="8"/>
        <v/>
      </c>
      <c r="E55" s="312" t="str">
        <f t="shared" si="9"/>
        <v/>
      </c>
      <c r="F55" s="313" t="str">
        <f t="shared" si="10"/>
        <v/>
      </c>
      <c r="G55" s="516"/>
      <c r="H55" s="607"/>
      <c r="I55" s="53"/>
      <c r="J55" s="53"/>
      <c r="K55" s="53"/>
      <c r="L55" s="53"/>
      <c r="M55" s="53"/>
      <c r="N55" s="53"/>
      <c r="O55" s="53"/>
      <c r="P55" s="53"/>
      <c r="Q55" s="53"/>
      <c r="R55" s="53"/>
      <c r="S55" s="53"/>
      <c r="T55" s="53"/>
      <c r="U55" s="53"/>
      <c r="V55" s="3">
        <v>1</v>
      </c>
    </row>
    <row r="56" spans="2:22" ht="30" customHeight="1">
      <c r="B56" s="603"/>
      <c r="C56" s="463"/>
      <c r="D56" s="312" t="str">
        <f t="shared" ref="D56:D84" si="11">TRIM(SUBSTITUTE(SUBSTITUTE(SUBSTITUTE(SUBSTITUTE(SUBSTITUTE(SUBSTITUTE(SUBSTITUTE(SUBSTITUTE(SUBSTITUTE(CLEAN(IF(OR(LEFT(C56,1)="-",LEFT(C56,1)="="),MID(C56,2,99999),C56)),"—","-"),"–","-"),CHAR(160)," "),CHAR(9)," "),CHAR(13)," "),CHAR(10)," ")," "," ")," "," ")," "," "))</f>
        <v/>
      </c>
      <c r="E56" s="312" t="str">
        <f t="shared" si="9"/>
        <v/>
      </c>
      <c r="F56" s="313" t="str">
        <f t="shared" si="10"/>
        <v/>
      </c>
      <c r="G56" s="516"/>
      <c r="H56" s="607"/>
      <c r="I56" s="53"/>
      <c r="J56" s="53"/>
      <c r="K56" s="53"/>
      <c r="L56" s="53"/>
      <c r="M56" s="53"/>
      <c r="N56" s="53"/>
      <c r="O56" s="53"/>
      <c r="P56" s="53"/>
      <c r="Q56" s="53"/>
      <c r="R56" s="53"/>
      <c r="S56" s="53"/>
      <c r="T56" s="53"/>
      <c r="U56" s="53"/>
      <c r="V56" s="3">
        <v>1</v>
      </c>
    </row>
    <row r="57" spans="2:22" ht="30" customHeight="1">
      <c r="B57" s="603"/>
      <c r="C57" s="463"/>
      <c r="D57" s="312" t="str">
        <f t="shared" si="11"/>
        <v/>
      </c>
      <c r="E57" s="312" t="str">
        <f t="shared" si="9"/>
        <v/>
      </c>
      <c r="F57" s="313" t="str">
        <f t="shared" si="10"/>
        <v/>
      </c>
      <c r="G57" s="516"/>
      <c r="H57" s="607"/>
      <c r="I57" s="53"/>
      <c r="J57" s="53"/>
      <c r="K57" s="53"/>
      <c r="L57" s="53"/>
      <c r="M57" s="53"/>
      <c r="N57" s="53"/>
      <c r="O57" s="53"/>
      <c r="P57" s="53"/>
      <c r="Q57" s="53"/>
      <c r="R57" s="53"/>
      <c r="S57" s="53"/>
      <c r="T57" s="53"/>
      <c r="U57" s="53"/>
      <c r="V57" s="3">
        <v>1</v>
      </c>
    </row>
    <row r="58" spans="2:22" ht="30" customHeight="1">
      <c r="B58" s="603"/>
      <c r="C58" s="463"/>
      <c r="D58" s="312" t="str">
        <f t="shared" si="11"/>
        <v/>
      </c>
      <c r="E58" s="312" t="str">
        <f t="shared" si="9"/>
        <v/>
      </c>
      <c r="F58" s="313" t="str">
        <f t="shared" si="10"/>
        <v/>
      </c>
      <c r="G58" s="516"/>
      <c r="H58" s="607"/>
      <c r="I58" s="53"/>
      <c r="J58" s="53"/>
      <c r="K58" s="53"/>
      <c r="L58" s="53"/>
      <c r="M58" s="53"/>
      <c r="N58" s="53"/>
      <c r="O58" s="53"/>
      <c r="P58" s="53"/>
      <c r="Q58" s="53"/>
      <c r="R58" s="53"/>
      <c r="S58" s="53"/>
      <c r="T58" s="53"/>
      <c r="U58" s="53"/>
      <c r="V58" s="3">
        <v>1</v>
      </c>
    </row>
    <row r="59" spans="2:22" ht="30" customHeight="1">
      <c r="B59" s="603"/>
      <c r="C59" s="463"/>
      <c r="D59" s="312" t="str">
        <f t="shared" si="11"/>
        <v/>
      </c>
      <c r="E59" s="312" t="str">
        <f t="shared" si="9"/>
        <v/>
      </c>
      <c r="F59" s="313" t="str">
        <f t="shared" si="10"/>
        <v/>
      </c>
      <c r="G59" s="516"/>
      <c r="H59" s="607"/>
      <c r="I59" s="53"/>
      <c r="J59" s="53"/>
      <c r="K59" s="53"/>
      <c r="L59" s="53"/>
      <c r="M59" s="53"/>
      <c r="N59" s="53"/>
      <c r="O59" s="53"/>
      <c r="P59" s="53"/>
      <c r="Q59" s="53"/>
      <c r="R59" s="53"/>
      <c r="S59" s="53"/>
      <c r="T59" s="53"/>
      <c r="U59" s="53"/>
      <c r="V59" s="3">
        <v>1</v>
      </c>
    </row>
    <row r="60" spans="2:22" ht="30" customHeight="1">
      <c r="B60" s="603"/>
      <c r="C60" s="463"/>
      <c r="D60" s="312" t="str">
        <f t="shared" si="11"/>
        <v/>
      </c>
      <c r="E60" s="312" t="str">
        <f t="shared" si="9"/>
        <v/>
      </c>
      <c r="F60" s="313" t="str">
        <f t="shared" si="10"/>
        <v/>
      </c>
      <c r="G60" s="516"/>
      <c r="H60" s="607"/>
      <c r="I60" s="53"/>
      <c r="J60" s="53"/>
      <c r="K60" s="53"/>
      <c r="L60" s="53"/>
      <c r="M60" s="53"/>
      <c r="N60" s="53"/>
      <c r="O60" s="53"/>
      <c r="P60" s="53"/>
      <c r="Q60" s="53"/>
      <c r="R60" s="53"/>
      <c r="S60" s="53"/>
      <c r="T60" s="53"/>
      <c r="U60" s="53"/>
      <c r="V60" s="3">
        <v>1</v>
      </c>
    </row>
    <row r="61" spans="2:22" ht="30" customHeight="1">
      <c r="B61" s="603"/>
      <c r="C61" s="463"/>
      <c r="D61" s="312" t="str">
        <f t="shared" si="11"/>
        <v/>
      </c>
      <c r="E61" s="312" t="str">
        <f t="shared" si="9"/>
        <v/>
      </c>
      <c r="F61" s="313" t="str">
        <f t="shared" si="10"/>
        <v/>
      </c>
      <c r="G61" s="516"/>
      <c r="H61" s="607"/>
      <c r="I61" s="53"/>
      <c r="J61" s="53"/>
      <c r="K61" s="53"/>
      <c r="L61" s="53"/>
      <c r="M61" s="53"/>
      <c r="N61" s="53"/>
      <c r="O61" s="53"/>
      <c r="P61" s="53"/>
      <c r="Q61" s="53"/>
      <c r="R61" s="53"/>
      <c r="S61" s="53"/>
      <c r="T61" s="53"/>
      <c r="U61" s="53"/>
      <c r="V61" s="3">
        <v>1</v>
      </c>
    </row>
    <row r="62" spans="2:22" ht="30" customHeight="1">
      <c r="B62" s="603"/>
      <c r="C62" s="463"/>
      <c r="D62" s="312" t="str">
        <f t="shared" si="11"/>
        <v/>
      </c>
      <c r="E62" s="312" t="str">
        <f t="shared" si="9"/>
        <v/>
      </c>
      <c r="F62" s="313" t="str">
        <f t="shared" si="10"/>
        <v/>
      </c>
      <c r="G62" s="516"/>
      <c r="H62" s="607"/>
      <c r="I62" s="53"/>
      <c r="J62" s="53"/>
      <c r="K62" s="53"/>
      <c r="L62" s="53"/>
      <c r="M62" s="53"/>
      <c r="N62" s="53"/>
      <c r="O62" s="53"/>
      <c r="P62" s="53"/>
      <c r="Q62" s="53"/>
      <c r="R62" s="53"/>
      <c r="S62" s="53"/>
      <c r="T62" s="53"/>
      <c r="U62" s="53"/>
      <c r="V62" s="3">
        <v>1</v>
      </c>
    </row>
    <row r="63" spans="2:22" ht="30" customHeight="1">
      <c r="B63" s="603"/>
      <c r="C63" s="463"/>
      <c r="D63" s="312" t="str">
        <f t="shared" si="11"/>
        <v/>
      </c>
      <c r="E63" s="312" t="str">
        <f t="shared" si="9"/>
        <v/>
      </c>
      <c r="F63" s="313" t="str">
        <f t="shared" si="10"/>
        <v/>
      </c>
      <c r="G63" s="516"/>
      <c r="H63" s="607"/>
      <c r="I63" s="53"/>
      <c r="J63" s="53"/>
      <c r="K63" s="53"/>
      <c r="L63" s="53"/>
      <c r="M63" s="53"/>
      <c r="N63" s="53"/>
      <c r="O63" s="53"/>
      <c r="P63" s="53"/>
      <c r="Q63" s="53"/>
      <c r="R63" s="53"/>
      <c r="S63" s="53"/>
      <c r="T63" s="53"/>
      <c r="U63" s="53"/>
      <c r="V63" s="3">
        <v>1</v>
      </c>
    </row>
    <row r="64" spans="2:22" ht="30" customHeight="1">
      <c r="B64" s="603"/>
      <c r="C64" s="463"/>
      <c r="D64" s="312" t="str">
        <f t="shared" si="11"/>
        <v/>
      </c>
      <c r="E64" s="312" t="str">
        <f t="shared" si="9"/>
        <v/>
      </c>
      <c r="F64" s="313" t="str">
        <f t="shared" si="10"/>
        <v/>
      </c>
      <c r="G64" s="516"/>
      <c r="H64" s="607"/>
      <c r="I64" s="53"/>
      <c r="J64" s="53"/>
      <c r="K64" s="53"/>
      <c r="L64" s="53"/>
      <c r="M64" s="53"/>
      <c r="N64" s="53"/>
      <c r="O64" s="53"/>
      <c r="P64" s="53"/>
      <c r="Q64" s="53"/>
      <c r="R64" s="53"/>
      <c r="S64" s="53"/>
      <c r="T64" s="53"/>
      <c r="U64" s="53"/>
      <c r="V64" s="3">
        <v>1</v>
      </c>
    </row>
    <row r="65" spans="2:22" ht="30" customHeight="1">
      <c r="B65" s="603"/>
      <c r="C65" s="463"/>
      <c r="D65" s="312" t="str">
        <f t="shared" si="11"/>
        <v/>
      </c>
      <c r="E65" s="312" t="str">
        <f t="shared" si="9"/>
        <v/>
      </c>
      <c r="F65" s="313" t="str">
        <f t="shared" si="10"/>
        <v/>
      </c>
      <c r="G65" s="516"/>
      <c r="H65" s="607"/>
      <c r="I65" s="53"/>
      <c r="J65" s="53"/>
      <c r="K65" s="53"/>
      <c r="L65" s="53"/>
      <c r="M65" s="53"/>
      <c r="N65" s="53"/>
      <c r="O65" s="53"/>
      <c r="P65" s="53"/>
      <c r="Q65" s="53"/>
      <c r="R65" s="53"/>
      <c r="S65" s="53"/>
      <c r="T65" s="53"/>
      <c r="U65" s="53"/>
      <c r="V65" s="3">
        <v>1</v>
      </c>
    </row>
    <row r="66" spans="2:22" ht="30" customHeight="1">
      <c r="B66" s="603"/>
      <c r="C66" s="463"/>
      <c r="D66" s="312" t="str">
        <f t="shared" si="11"/>
        <v/>
      </c>
      <c r="E66" s="312" t="str">
        <f t="shared" si="9"/>
        <v/>
      </c>
      <c r="F66" s="313" t="str">
        <f t="shared" si="10"/>
        <v/>
      </c>
      <c r="G66" s="516"/>
      <c r="H66" s="607"/>
      <c r="I66" s="53"/>
      <c r="J66" s="53"/>
      <c r="K66" s="53"/>
      <c r="L66" s="53"/>
      <c r="M66" s="53"/>
      <c r="N66" s="53"/>
      <c r="O66" s="53"/>
      <c r="P66" s="53"/>
      <c r="Q66" s="53"/>
      <c r="R66" s="53"/>
      <c r="S66" s="53"/>
      <c r="T66" s="53"/>
      <c r="U66" s="53"/>
      <c r="V66" s="3">
        <v>1</v>
      </c>
    </row>
    <row r="67" spans="2:22" ht="30" customHeight="1">
      <c r="B67" s="603"/>
      <c r="C67" s="463"/>
      <c r="D67" s="312" t="str">
        <f t="shared" si="11"/>
        <v/>
      </c>
      <c r="E67" s="312" t="str">
        <f t="shared" si="9"/>
        <v/>
      </c>
      <c r="F67" s="313" t="str">
        <f t="shared" si="10"/>
        <v/>
      </c>
      <c r="G67" s="516"/>
      <c r="H67" s="607"/>
      <c r="I67" s="53"/>
      <c r="J67" s="53"/>
      <c r="K67" s="53"/>
      <c r="L67" s="53"/>
      <c r="M67" s="53"/>
      <c r="N67" s="53"/>
      <c r="O67" s="53"/>
      <c r="P67" s="53"/>
      <c r="Q67" s="53"/>
      <c r="R67" s="53"/>
      <c r="S67" s="53"/>
      <c r="T67" s="53"/>
      <c r="U67" s="53"/>
      <c r="V67" s="3">
        <v>1</v>
      </c>
    </row>
    <row r="68" spans="2:22" ht="30" customHeight="1">
      <c r="B68" s="603"/>
      <c r="C68" s="463"/>
      <c r="D68" s="312" t="str">
        <f t="shared" si="11"/>
        <v/>
      </c>
      <c r="E68" s="312" t="str">
        <f t="shared" si="9"/>
        <v/>
      </c>
      <c r="F68" s="313" t="str">
        <f t="shared" si="10"/>
        <v/>
      </c>
      <c r="G68" s="516"/>
      <c r="H68" s="607"/>
      <c r="I68" s="53"/>
      <c r="J68" s="53"/>
      <c r="K68" s="53"/>
      <c r="L68" s="53"/>
      <c r="M68" s="53"/>
      <c r="N68" s="53"/>
      <c r="O68" s="53"/>
      <c r="P68" s="53"/>
      <c r="Q68" s="53"/>
      <c r="R68" s="53"/>
      <c r="S68" s="53"/>
      <c r="T68" s="53"/>
      <c r="U68" s="53"/>
      <c r="V68" s="3">
        <v>1</v>
      </c>
    </row>
    <row r="69" spans="2:22" ht="30" customHeight="1">
      <c r="B69" s="603"/>
      <c r="C69" s="463"/>
      <c r="D69" s="312" t="str">
        <f t="shared" si="11"/>
        <v/>
      </c>
      <c r="E69" s="312" t="str">
        <f t="shared" si="9"/>
        <v/>
      </c>
      <c r="F69" s="313" t="str">
        <f t="shared" si="10"/>
        <v/>
      </c>
      <c r="G69" s="516"/>
      <c r="H69" s="607"/>
      <c r="I69" s="53"/>
      <c r="J69" s="53"/>
      <c r="K69" s="53"/>
      <c r="L69" s="53"/>
      <c r="M69" s="53"/>
      <c r="N69" s="53"/>
      <c r="O69" s="53"/>
      <c r="P69" s="53"/>
      <c r="Q69" s="53"/>
      <c r="R69" s="53"/>
      <c r="S69" s="53"/>
      <c r="T69" s="53"/>
      <c r="U69" s="53"/>
      <c r="V69" s="3">
        <v>1</v>
      </c>
    </row>
    <row r="70" spans="2:22" ht="30" customHeight="1">
      <c r="B70" s="603"/>
      <c r="C70" s="463"/>
      <c r="D70" s="312" t="str">
        <f t="shared" si="11"/>
        <v/>
      </c>
      <c r="E70" s="312" t="str">
        <f t="shared" si="9"/>
        <v/>
      </c>
      <c r="F70" s="313" t="str">
        <f t="shared" si="10"/>
        <v/>
      </c>
      <c r="G70" s="516"/>
      <c r="H70" s="607"/>
      <c r="I70" s="53"/>
      <c r="J70" s="53"/>
      <c r="K70" s="53"/>
      <c r="L70" s="53"/>
      <c r="M70" s="53"/>
      <c r="N70" s="53"/>
      <c r="O70" s="53"/>
      <c r="P70" s="53"/>
      <c r="Q70" s="53"/>
      <c r="R70" s="53"/>
      <c r="S70" s="53"/>
      <c r="T70" s="53"/>
      <c r="U70" s="53"/>
      <c r="V70" s="3">
        <v>1</v>
      </c>
    </row>
    <row r="71" spans="2:22" ht="30" customHeight="1">
      <c r="B71" s="603"/>
      <c r="C71" s="463"/>
      <c r="D71" s="312" t="str">
        <f t="shared" si="11"/>
        <v/>
      </c>
      <c r="E71" s="312" t="str">
        <f t="shared" si="9"/>
        <v/>
      </c>
      <c r="F71" s="313" t="str">
        <f t="shared" si="10"/>
        <v/>
      </c>
      <c r="G71" s="516"/>
      <c r="H71" s="607"/>
      <c r="I71" s="53"/>
      <c r="J71" s="53"/>
      <c r="K71" s="53"/>
      <c r="L71" s="53"/>
      <c r="M71" s="53"/>
      <c r="N71" s="53"/>
      <c r="O71" s="53"/>
      <c r="P71" s="53"/>
      <c r="Q71" s="53"/>
      <c r="R71" s="53"/>
      <c r="S71" s="53"/>
      <c r="T71" s="53"/>
      <c r="U71" s="53"/>
      <c r="V71" s="3">
        <v>1</v>
      </c>
    </row>
    <row r="72" spans="2:22" ht="30" customHeight="1">
      <c r="B72" s="603"/>
      <c r="C72" s="463"/>
      <c r="D72" s="312" t="str">
        <f t="shared" si="11"/>
        <v/>
      </c>
      <c r="E72" s="312" t="str">
        <f t="shared" si="9"/>
        <v/>
      </c>
      <c r="F72" s="313" t="str">
        <f t="shared" si="10"/>
        <v/>
      </c>
      <c r="G72" s="516"/>
      <c r="H72" s="607"/>
      <c r="I72" s="53"/>
      <c r="J72" s="53"/>
      <c r="K72" s="53"/>
      <c r="L72" s="53"/>
      <c r="M72" s="53"/>
      <c r="N72" s="53"/>
      <c r="O72" s="53"/>
      <c r="P72" s="53"/>
      <c r="Q72" s="53"/>
      <c r="R72" s="53"/>
      <c r="S72" s="53"/>
      <c r="T72" s="53"/>
      <c r="U72" s="53"/>
      <c r="V72" s="3">
        <v>1</v>
      </c>
    </row>
    <row r="73" spans="2:22" ht="30" customHeight="1">
      <c r="B73" s="603"/>
      <c r="C73" s="463"/>
      <c r="D73" s="312" t="str">
        <f t="shared" si="11"/>
        <v/>
      </c>
      <c r="E73" s="312" t="str">
        <f t="shared" si="9"/>
        <v/>
      </c>
      <c r="F73" s="313" t="str">
        <f t="shared" si="10"/>
        <v/>
      </c>
      <c r="G73" s="516"/>
      <c r="H73" s="607"/>
      <c r="I73" s="53"/>
      <c r="J73" s="53"/>
      <c r="K73" s="53"/>
      <c r="L73" s="53"/>
      <c r="M73" s="53"/>
      <c r="N73" s="53"/>
      <c r="O73" s="53"/>
      <c r="P73" s="53"/>
      <c r="Q73" s="53"/>
      <c r="R73" s="53"/>
      <c r="S73" s="53"/>
      <c r="T73" s="53"/>
      <c r="U73" s="53"/>
      <c r="V73" s="3">
        <v>1</v>
      </c>
    </row>
    <row r="74" spans="2:22" ht="30" customHeight="1">
      <c r="B74" s="603"/>
      <c r="C74" s="463"/>
      <c r="D74" s="312" t="str">
        <f t="shared" si="11"/>
        <v/>
      </c>
      <c r="E74" s="312" t="str">
        <f t="shared" si="9"/>
        <v/>
      </c>
      <c r="F74" s="313" t="str">
        <f t="shared" si="10"/>
        <v/>
      </c>
      <c r="G74" s="516"/>
      <c r="H74" s="607"/>
      <c r="I74" s="53"/>
      <c r="J74" s="53"/>
      <c r="K74" s="53"/>
      <c r="L74" s="53"/>
      <c r="M74" s="53"/>
      <c r="N74" s="53"/>
      <c r="O74" s="53"/>
      <c r="P74" s="53"/>
      <c r="Q74" s="53"/>
      <c r="R74" s="53"/>
      <c r="S74" s="53"/>
      <c r="T74" s="53"/>
      <c r="U74" s="53"/>
      <c r="V74" s="3">
        <v>1</v>
      </c>
    </row>
    <row r="75" spans="2:22" ht="30" customHeight="1">
      <c r="B75" s="603"/>
      <c r="C75" s="463"/>
      <c r="D75" s="312" t="str">
        <f t="shared" si="11"/>
        <v/>
      </c>
      <c r="E75" s="312" t="str">
        <f t="shared" si="9"/>
        <v/>
      </c>
      <c r="F75" s="313" t="str">
        <f t="shared" si="10"/>
        <v/>
      </c>
      <c r="G75" s="516"/>
      <c r="H75" s="607"/>
      <c r="I75" s="53"/>
      <c r="J75" s="53"/>
      <c r="K75" s="53"/>
      <c r="L75" s="53"/>
      <c r="M75" s="53"/>
      <c r="N75" s="53"/>
      <c r="O75" s="53"/>
      <c r="P75" s="53"/>
      <c r="Q75" s="53"/>
      <c r="R75" s="53"/>
      <c r="S75" s="53"/>
      <c r="T75" s="53"/>
      <c r="U75" s="53"/>
      <c r="V75" s="3">
        <v>1</v>
      </c>
    </row>
    <row r="76" spans="2:22" ht="30" customHeight="1">
      <c r="B76" s="603"/>
      <c r="C76" s="463"/>
      <c r="D76" s="312" t="str">
        <f t="shared" si="11"/>
        <v/>
      </c>
      <c r="E76" s="312" t="str">
        <f t="shared" si="9"/>
        <v/>
      </c>
      <c r="F76" s="313" t="str">
        <f t="shared" si="10"/>
        <v/>
      </c>
      <c r="G76" s="516"/>
      <c r="H76" s="607"/>
      <c r="I76" s="53"/>
      <c r="J76" s="53"/>
      <c r="K76" s="53"/>
      <c r="L76" s="53"/>
      <c r="M76" s="53"/>
      <c r="N76" s="53"/>
      <c r="O76" s="53"/>
      <c r="P76" s="53"/>
      <c r="Q76" s="53"/>
      <c r="R76" s="53"/>
      <c r="S76" s="53"/>
      <c r="T76" s="53"/>
      <c r="U76" s="53"/>
      <c r="V76" s="3">
        <v>1</v>
      </c>
    </row>
    <row r="77" spans="2:22" ht="30" customHeight="1">
      <c r="B77" s="603"/>
      <c r="C77" s="463"/>
      <c r="D77" s="312" t="str">
        <f t="shared" si="11"/>
        <v/>
      </c>
      <c r="E77" s="312" t="str">
        <f t="shared" si="9"/>
        <v/>
      </c>
      <c r="F77" s="313" t="str">
        <f t="shared" si="10"/>
        <v/>
      </c>
      <c r="G77" s="516"/>
      <c r="H77" s="607"/>
      <c r="I77" s="53"/>
      <c r="J77" s="53"/>
      <c r="K77" s="53"/>
      <c r="L77" s="53"/>
      <c r="M77" s="53"/>
      <c r="N77" s="53"/>
      <c r="O77" s="53"/>
      <c r="P77" s="53"/>
      <c r="Q77" s="53"/>
      <c r="R77" s="53"/>
      <c r="S77" s="53"/>
      <c r="T77" s="53"/>
      <c r="U77" s="53"/>
      <c r="V77" s="3">
        <v>1</v>
      </c>
    </row>
    <row r="78" spans="2:22" ht="30" customHeight="1">
      <c r="B78" s="603"/>
      <c r="C78" s="463"/>
      <c r="D78" s="312" t="str">
        <f t="shared" si="11"/>
        <v/>
      </c>
      <c r="E78" s="312" t="str">
        <f t="shared" si="9"/>
        <v/>
      </c>
      <c r="F78" s="313" t="str">
        <f t="shared" si="10"/>
        <v/>
      </c>
      <c r="G78" s="516"/>
      <c r="H78" s="607"/>
      <c r="I78" s="53"/>
      <c r="J78" s="53"/>
      <c r="K78" s="53"/>
      <c r="L78" s="53"/>
      <c r="M78" s="53"/>
      <c r="N78" s="53"/>
      <c r="O78" s="53"/>
      <c r="P78" s="53"/>
      <c r="Q78" s="53"/>
      <c r="R78" s="53"/>
      <c r="S78" s="53"/>
      <c r="T78" s="53"/>
      <c r="U78" s="53"/>
      <c r="V78" s="3">
        <v>1</v>
      </c>
    </row>
    <row r="79" spans="2:22" ht="30" customHeight="1">
      <c r="B79" s="603"/>
      <c r="C79" s="463"/>
      <c r="D79" s="312" t="str">
        <f t="shared" si="11"/>
        <v/>
      </c>
      <c r="E79" s="312" t="str">
        <f t="shared" si="9"/>
        <v/>
      </c>
      <c r="F79" s="313" t="str">
        <f t="shared" si="10"/>
        <v/>
      </c>
      <c r="G79" s="516"/>
      <c r="H79" s="607"/>
      <c r="I79" s="53"/>
      <c r="J79" s="53"/>
      <c r="K79" s="53"/>
      <c r="L79" s="53"/>
      <c r="M79" s="53"/>
      <c r="N79" s="53"/>
      <c r="O79" s="53"/>
      <c r="P79" s="53"/>
      <c r="Q79" s="53"/>
      <c r="R79" s="53"/>
      <c r="S79" s="53"/>
      <c r="T79" s="53"/>
      <c r="U79" s="53"/>
      <c r="V79" s="3">
        <v>1</v>
      </c>
    </row>
    <row r="80" spans="2:22" ht="30" customHeight="1">
      <c r="B80" s="603"/>
      <c r="C80" s="463"/>
      <c r="D80" s="312" t="str">
        <f t="shared" si="11"/>
        <v/>
      </c>
      <c r="E80" s="312" t="str">
        <f t="shared" si="9"/>
        <v/>
      </c>
      <c r="F80" s="313" t="str">
        <f t="shared" si="10"/>
        <v/>
      </c>
      <c r="G80" s="516"/>
      <c r="H80" s="607"/>
      <c r="I80" s="53"/>
      <c r="J80" s="53"/>
      <c r="K80" s="53"/>
      <c r="L80" s="53"/>
      <c r="M80" s="53"/>
      <c r="N80" s="53"/>
      <c r="O80" s="53"/>
      <c r="P80" s="53"/>
      <c r="Q80" s="53"/>
      <c r="R80" s="53"/>
      <c r="S80" s="53"/>
      <c r="T80" s="53"/>
      <c r="U80" s="53"/>
      <c r="V80" s="3">
        <v>1</v>
      </c>
    </row>
    <row r="81" spans="2:22" ht="30" customHeight="1">
      <c r="B81" s="603"/>
      <c r="C81" s="463"/>
      <c r="D81" s="312" t="str">
        <f t="shared" si="11"/>
        <v/>
      </c>
      <c r="E81" s="312" t="str">
        <f t="shared" si="9"/>
        <v/>
      </c>
      <c r="F81" s="313" t="str">
        <f t="shared" si="10"/>
        <v/>
      </c>
      <c r="G81" s="516"/>
      <c r="H81" s="607"/>
      <c r="I81" s="53"/>
      <c r="J81" s="53"/>
      <c r="K81" s="53"/>
      <c r="L81" s="53"/>
      <c r="M81" s="53"/>
      <c r="N81" s="53"/>
      <c r="O81" s="53"/>
      <c r="P81" s="53"/>
      <c r="Q81" s="53"/>
      <c r="R81" s="53"/>
      <c r="S81" s="53"/>
      <c r="T81" s="53"/>
      <c r="U81" s="53"/>
      <c r="V81" s="3">
        <v>1</v>
      </c>
    </row>
    <row r="82" spans="2:22" ht="30" customHeight="1">
      <c r="B82" s="603"/>
      <c r="C82" s="463"/>
      <c r="D82" s="312" t="str">
        <f t="shared" si="11"/>
        <v/>
      </c>
      <c r="E82" s="312" t="str">
        <f t="shared" si="9"/>
        <v/>
      </c>
      <c r="F82" s="313" t="str">
        <f t="shared" si="10"/>
        <v/>
      </c>
      <c r="G82" s="516"/>
      <c r="H82" s="607"/>
      <c r="I82" s="53"/>
      <c r="J82" s="53"/>
      <c r="K82" s="53"/>
      <c r="L82" s="53"/>
      <c r="M82" s="53"/>
      <c r="N82" s="53"/>
      <c r="O82" s="53"/>
      <c r="P82" s="53"/>
      <c r="Q82" s="53"/>
      <c r="R82" s="53"/>
      <c r="S82" s="53"/>
      <c r="T82" s="53"/>
      <c r="U82" s="53"/>
      <c r="V82" s="3">
        <v>1</v>
      </c>
    </row>
    <row r="83" spans="2:22" ht="30" customHeight="1">
      <c r="B83" s="603"/>
      <c r="C83" s="463"/>
      <c r="D83" s="312" t="str">
        <f t="shared" si="11"/>
        <v/>
      </c>
      <c r="E83" s="312" t="str">
        <f t="shared" si="9"/>
        <v/>
      </c>
      <c r="F83" s="313" t="str">
        <f t="shared" si="10"/>
        <v/>
      </c>
      <c r="G83" s="516"/>
      <c r="H83" s="607"/>
      <c r="I83" s="53"/>
      <c r="J83" s="53"/>
      <c r="K83" s="53"/>
      <c r="L83" s="53"/>
      <c r="M83" s="53"/>
      <c r="N83" s="53"/>
      <c r="O83" s="53"/>
      <c r="P83" s="53"/>
      <c r="Q83" s="53"/>
      <c r="R83" s="53"/>
      <c r="S83" s="53"/>
      <c r="T83" s="53"/>
      <c r="U83" s="53"/>
      <c r="V83" s="3">
        <v>1</v>
      </c>
    </row>
    <row r="84" spans="2:22" ht="30" customHeight="1" thickBot="1">
      <c r="B84" s="604"/>
      <c r="C84" s="463"/>
      <c r="D84" s="314" t="str">
        <f t="shared" si="11"/>
        <v/>
      </c>
      <c r="E84" s="314" t="str">
        <f t="shared" si="9"/>
        <v/>
      </c>
      <c r="F84" s="315" t="str">
        <f t="shared" si="10"/>
        <v/>
      </c>
      <c r="G84" s="517"/>
      <c r="H84" s="104" t="s">
        <v>176</v>
      </c>
      <c r="I84" s="53"/>
      <c r="J84" s="53"/>
      <c r="K84" s="53"/>
      <c r="L84" s="53"/>
      <c r="M84" s="53"/>
      <c r="N84" s="53"/>
      <c r="O84" s="53"/>
      <c r="P84" s="53"/>
      <c r="Q84" s="53"/>
      <c r="R84" s="53"/>
      <c r="S84" s="53"/>
      <c r="T84" s="53"/>
      <c r="U84" s="53"/>
      <c r="V84" s="3">
        <v>1</v>
      </c>
    </row>
    <row r="85" spans="2:22" ht="21" customHeight="1">
      <c r="I85" s="53"/>
      <c r="J85" s="53"/>
      <c r="K85" s="53"/>
      <c r="L85" s="53"/>
      <c r="M85" s="53"/>
      <c r="N85" s="53"/>
      <c r="O85" s="53"/>
      <c r="P85" s="53"/>
      <c r="Q85" s="53"/>
      <c r="R85" s="53"/>
      <c r="S85" s="53"/>
      <c r="T85" s="53"/>
      <c r="U85" s="53"/>
      <c r="V85" s="3">
        <v>1</v>
      </c>
    </row>
    <row r="86" spans="2:22" ht="21" customHeight="1">
      <c r="E86" s="96"/>
      <c r="F86" s="96"/>
      <c r="G86" s="233" t="s">
        <v>244</v>
      </c>
      <c r="I86" s="53"/>
      <c r="J86" s="53"/>
      <c r="K86" s="53"/>
      <c r="L86" s="53"/>
      <c r="M86" s="53"/>
      <c r="N86" s="53"/>
      <c r="O86" s="53"/>
      <c r="P86" s="53"/>
      <c r="Q86" s="53"/>
      <c r="R86" s="53"/>
      <c r="S86" s="53"/>
      <c r="T86" s="53"/>
      <c r="U86" s="53"/>
      <c r="V86" s="3">
        <v>1</v>
      </c>
    </row>
    <row r="87" spans="2:22" ht="21" customHeight="1">
      <c r="G87" s="234" t="s">
        <v>257</v>
      </c>
      <c r="I87" s="53"/>
      <c r="J87" s="53"/>
      <c r="K87" s="53"/>
      <c r="L87" s="53"/>
      <c r="M87" s="53"/>
      <c r="N87" s="53"/>
      <c r="O87" s="53"/>
      <c r="P87" s="53"/>
      <c r="Q87" s="53"/>
      <c r="R87" s="53"/>
      <c r="S87" s="53"/>
      <c r="T87" s="53"/>
      <c r="U87" s="53"/>
      <c r="V87" s="3">
        <v>1</v>
      </c>
    </row>
    <row r="88" spans="2:22" ht="21" customHeight="1">
      <c r="G88" s="232" t="s">
        <v>247</v>
      </c>
      <c r="I88" s="53"/>
      <c r="J88" s="53"/>
      <c r="K88" s="53"/>
      <c r="L88" s="53"/>
      <c r="M88" s="53"/>
      <c r="N88" s="53"/>
      <c r="O88" s="53"/>
      <c r="P88" s="53"/>
      <c r="Q88" s="53"/>
      <c r="R88" s="53"/>
      <c r="S88" s="53"/>
      <c r="T88" s="53"/>
      <c r="U88" s="53"/>
      <c r="V88" s="3">
        <v>1</v>
      </c>
    </row>
    <row r="89" spans="2:22" ht="21" customHeight="1">
      <c r="I89" s="53"/>
      <c r="J89" s="53"/>
      <c r="K89" s="53"/>
      <c r="L89" s="53"/>
      <c r="M89" s="53"/>
      <c r="N89" s="53"/>
      <c r="O89" s="53"/>
      <c r="P89" s="53"/>
      <c r="Q89" s="53"/>
      <c r="R89" s="53"/>
      <c r="S89" s="53"/>
      <c r="T89" s="53"/>
      <c r="U89" s="53"/>
      <c r="V89" s="3">
        <v>1</v>
      </c>
    </row>
    <row r="90" spans="2:22" ht="21" customHeight="1">
      <c r="G90" s="235" t="s">
        <v>255</v>
      </c>
      <c r="I90" s="53"/>
      <c r="J90" s="53"/>
      <c r="K90" s="53"/>
      <c r="L90" s="53"/>
      <c r="M90" s="53"/>
      <c r="N90" s="53"/>
      <c r="O90" s="53"/>
      <c r="P90" s="53"/>
      <c r="Q90" s="53"/>
      <c r="R90" s="53"/>
      <c r="S90" s="53"/>
      <c r="T90" s="53"/>
      <c r="U90" s="53"/>
      <c r="V90" s="3">
        <v>1</v>
      </c>
    </row>
    <row r="91" spans="2:22" ht="21" customHeight="1">
      <c r="E91" s="93"/>
      <c r="F91" s="93"/>
      <c r="G91" s="598" t="s">
        <v>245</v>
      </c>
      <c r="I91" s="53"/>
      <c r="J91" s="53"/>
      <c r="K91" s="53"/>
      <c r="L91" s="53"/>
      <c r="M91" s="53"/>
      <c r="N91" s="53"/>
      <c r="O91" s="53"/>
      <c r="P91" s="53"/>
      <c r="Q91" s="53"/>
      <c r="R91" s="53"/>
      <c r="S91" s="53"/>
      <c r="T91" s="53"/>
      <c r="U91" s="53"/>
      <c r="V91" s="3">
        <v>1</v>
      </c>
    </row>
    <row r="92" spans="2:22" ht="21" customHeight="1">
      <c r="E92" s="95"/>
      <c r="F92" s="95"/>
      <c r="G92" s="599"/>
      <c r="I92" s="53"/>
      <c r="J92" s="53"/>
      <c r="K92" s="53"/>
      <c r="L92" s="53"/>
      <c r="M92" s="53"/>
      <c r="N92" s="53"/>
      <c r="O92" s="53"/>
      <c r="P92" s="53"/>
      <c r="Q92" s="53"/>
      <c r="R92" s="53"/>
      <c r="S92" s="53"/>
      <c r="T92" s="53"/>
      <c r="U92" s="53"/>
      <c r="V92" s="3">
        <v>1</v>
      </c>
    </row>
    <row r="93" spans="2:22" ht="21" customHeight="1">
      <c r="E93" s="93"/>
      <c r="F93" s="93"/>
      <c r="G93" s="599"/>
      <c r="I93" s="53"/>
      <c r="J93" s="53"/>
      <c r="K93" s="53"/>
      <c r="L93" s="53"/>
      <c r="M93" s="53"/>
      <c r="N93" s="53"/>
      <c r="O93" s="53"/>
      <c r="P93" s="53"/>
      <c r="Q93" s="53"/>
      <c r="R93" s="53"/>
      <c r="S93" s="53"/>
      <c r="T93" s="53"/>
      <c r="U93" s="53"/>
      <c r="V93" s="3">
        <v>1</v>
      </c>
    </row>
    <row r="94" spans="2:22" ht="21" customHeight="1">
      <c r="E94" s="93"/>
      <c r="F94" s="93"/>
      <c r="G94" s="600"/>
      <c r="I94" s="53"/>
      <c r="J94" s="53"/>
      <c r="K94" s="53"/>
      <c r="L94" s="53"/>
      <c r="M94" s="53"/>
      <c r="N94" s="53"/>
      <c r="O94" s="53"/>
      <c r="P94" s="53"/>
      <c r="Q94" s="53"/>
      <c r="R94" s="53"/>
      <c r="S94" s="53"/>
      <c r="T94" s="53"/>
      <c r="U94" s="53"/>
      <c r="V94" s="3">
        <v>1</v>
      </c>
    </row>
    <row r="95" spans="2:22" ht="21" customHeight="1">
      <c r="E95" s="95"/>
      <c r="F95" s="95"/>
      <c r="G95" s="232" t="s">
        <v>248</v>
      </c>
      <c r="I95" s="53"/>
      <c r="J95" s="53"/>
      <c r="K95" s="53"/>
      <c r="L95" s="53"/>
      <c r="M95" s="53"/>
      <c r="N95" s="53"/>
      <c r="O95" s="53"/>
      <c r="P95" s="53"/>
      <c r="Q95" s="53"/>
      <c r="R95" s="53"/>
      <c r="S95" s="53"/>
      <c r="T95" s="53"/>
      <c r="U95" s="53"/>
      <c r="V95" s="3">
        <v>1</v>
      </c>
    </row>
    <row r="96" spans="2:22" ht="21" customHeight="1">
      <c r="E96" s="93"/>
      <c r="F96" s="93"/>
      <c r="G96" s="232" t="s">
        <v>249</v>
      </c>
      <c r="I96" s="53"/>
      <c r="J96" s="53"/>
      <c r="K96" s="53"/>
      <c r="L96" s="53"/>
      <c r="M96" s="53"/>
      <c r="N96" s="53"/>
      <c r="O96" s="53"/>
      <c r="P96" s="53"/>
      <c r="Q96" s="53"/>
      <c r="R96" s="53"/>
      <c r="S96" s="53"/>
      <c r="T96" s="53"/>
      <c r="U96" s="53"/>
      <c r="V96" s="3">
        <v>1</v>
      </c>
    </row>
    <row r="97" spans="5:22" ht="21" customHeight="1">
      <c r="E97" s="93"/>
      <c r="F97" s="93"/>
      <c r="I97" s="53"/>
      <c r="J97" s="53"/>
      <c r="K97" s="53"/>
      <c r="L97" s="53"/>
      <c r="M97" s="53"/>
      <c r="N97" s="53"/>
      <c r="O97" s="53"/>
      <c r="P97" s="53"/>
      <c r="Q97" s="53"/>
      <c r="R97" s="53"/>
      <c r="S97" s="53"/>
      <c r="T97" s="53"/>
      <c r="U97" s="53"/>
      <c r="V97" s="3">
        <v>1</v>
      </c>
    </row>
    <row r="98" spans="5:22" ht="21" customHeight="1">
      <c r="E98" s="93"/>
      <c r="F98" s="93"/>
      <c r="G98" s="235" t="s">
        <v>255</v>
      </c>
      <c r="I98" s="53"/>
      <c r="J98" s="53"/>
      <c r="K98" s="53"/>
      <c r="L98" s="53"/>
      <c r="M98" s="53"/>
      <c r="N98" s="53"/>
      <c r="O98" s="53"/>
      <c r="P98" s="53"/>
      <c r="Q98" s="53"/>
      <c r="R98" s="53"/>
      <c r="S98" s="53"/>
      <c r="T98" s="53"/>
      <c r="U98" s="53"/>
      <c r="V98" s="3">
        <v>1</v>
      </c>
    </row>
    <row r="99" spans="5:22" ht="21" customHeight="1">
      <c r="E99" s="95"/>
      <c r="F99" s="95"/>
      <c r="G99" s="608" t="s">
        <v>246</v>
      </c>
      <c r="I99" s="53"/>
      <c r="J99" s="53"/>
      <c r="K99" s="53"/>
      <c r="L99" s="53"/>
      <c r="M99" s="53"/>
      <c r="N99" s="53"/>
      <c r="O99" s="53"/>
      <c r="P99" s="53"/>
      <c r="Q99" s="53"/>
      <c r="R99" s="53"/>
      <c r="S99" s="53"/>
      <c r="T99" s="53"/>
      <c r="U99" s="53"/>
      <c r="V99" s="3">
        <v>1</v>
      </c>
    </row>
    <row r="100" spans="5:22" ht="21" customHeight="1">
      <c r="E100" s="93"/>
      <c r="F100" s="93"/>
      <c r="G100" s="608"/>
      <c r="I100" s="53"/>
      <c r="J100" s="53"/>
      <c r="K100" s="53"/>
      <c r="L100" s="53"/>
      <c r="M100" s="53"/>
      <c r="N100" s="53"/>
      <c r="O100" s="53"/>
      <c r="P100" s="53"/>
      <c r="Q100" s="53"/>
      <c r="R100" s="53"/>
      <c r="S100" s="53"/>
      <c r="T100" s="53"/>
      <c r="U100" s="53"/>
      <c r="V100" s="3">
        <v>1</v>
      </c>
    </row>
    <row r="101" spans="5:22" ht="21" customHeight="1">
      <c r="E101" s="93"/>
      <c r="F101" s="93"/>
      <c r="G101" s="608"/>
      <c r="I101" s="53"/>
      <c r="J101" s="53"/>
      <c r="K101" s="53"/>
      <c r="L101" s="53"/>
      <c r="M101" s="53"/>
      <c r="N101" s="53"/>
      <c r="O101" s="53"/>
      <c r="P101" s="53"/>
      <c r="Q101" s="53"/>
      <c r="R101" s="53"/>
      <c r="S101" s="53"/>
      <c r="T101" s="53"/>
      <c r="U101" s="53"/>
      <c r="V101" s="3">
        <v>1</v>
      </c>
    </row>
    <row r="102" spans="5:22" ht="21" customHeight="1">
      <c r="E102" s="95"/>
      <c r="F102" s="95"/>
      <c r="G102" s="6" t="s">
        <v>250</v>
      </c>
      <c r="I102" s="53"/>
      <c r="J102" s="53"/>
      <c r="K102" s="53"/>
      <c r="L102" s="53"/>
      <c r="M102" s="53"/>
      <c r="N102" s="53"/>
      <c r="O102" s="53"/>
      <c r="P102" s="53"/>
      <c r="Q102" s="53"/>
      <c r="R102" s="53"/>
      <c r="S102" s="53"/>
      <c r="T102" s="53"/>
      <c r="U102" s="53"/>
      <c r="V102" s="3">
        <v>1</v>
      </c>
    </row>
    <row r="103" spans="5:22" ht="21" customHeight="1">
      <c r="E103" s="93"/>
      <c r="F103" s="93"/>
      <c r="G103" s="232" t="s">
        <v>251</v>
      </c>
      <c r="I103" s="53"/>
      <c r="J103" s="53"/>
      <c r="K103" s="53"/>
      <c r="L103" s="53"/>
      <c r="M103" s="53"/>
      <c r="N103" s="53"/>
      <c r="O103" s="53"/>
      <c r="P103" s="53"/>
      <c r="Q103" s="53"/>
      <c r="R103" s="53"/>
      <c r="S103" s="53"/>
      <c r="T103" s="53"/>
      <c r="U103" s="53"/>
      <c r="V103" s="3">
        <v>1</v>
      </c>
    </row>
    <row r="104" spans="5:22" ht="21" customHeight="1">
      <c r="E104" s="93"/>
      <c r="F104" s="93"/>
      <c r="I104" s="53"/>
      <c r="J104" s="53"/>
      <c r="K104" s="53"/>
      <c r="L104" s="53"/>
      <c r="M104" s="53"/>
      <c r="N104" s="53"/>
      <c r="O104" s="53"/>
      <c r="P104" s="53"/>
      <c r="Q104" s="53"/>
      <c r="R104" s="53"/>
      <c r="S104" s="53"/>
      <c r="T104" s="53"/>
      <c r="U104" s="53"/>
      <c r="V104" s="3">
        <v>1</v>
      </c>
    </row>
    <row r="105" spans="5:22" ht="21" customHeight="1">
      <c r="E105" s="93"/>
      <c r="F105" s="93"/>
      <c r="G105" s="235" t="s">
        <v>255</v>
      </c>
      <c r="I105" s="53"/>
      <c r="J105" s="53"/>
      <c r="K105" s="53"/>
      <c r="L105" s="53"/>
      <c r="M105" s="53"/>
      <c r="N105" s="53"/>
      <c r="O105" s="53"/>
      <c r="P105" s="53"/>
      <c r="Q105" s="53"/>
      <c r="R105" s="53"/>
      <c r="S105" s="53"/>
      <c r="T105" s="53"/>
      <c r="U105" s="53"/>
      <c r="V105" s="3">
        <v>1</v>
      </c>
    </row>
    <row r="106" spans="5:22" ht="21" customHeight="1">
      <c r="E106" s="11"/>
      <c r="F106" s="11"/>
      <c r="G106" s="594" t="s">
        <v>256</v>
      </c>
      <c r="I106" s="53"/>
      <c r="J106" s="53"/>
      <c r="K106" s="53"/>
      <c r="L106" s="53"/>
      <c r="M106" s="53"/>
      <c r="N106" s="53"/>
      <c r="O106" s="53"/>
      <c r="P106" s="53"/>
      <c r="Q106" s="53"/>
      <c r="R106" s="53"/>
      <c r="S106" s="53"/>
      <c r="T106" s="53"/>
      <c r="U106" s="53"/>
      <c r="V106" s="3">
        <v>1</v>
      </c>
    </row>
    <row r="107" spans="5:22" ht="21" customHeight="1">
      <c r="E107" s="2"/>
      <c r="F107" s="2"/>
      <c r="G107" s="594"/>
      <c r="I107" s="53"/>
      <c r="J107" s="53"/>
      <c r="K107" s="53"/>
      <c r="L107" s="53"/>
      <c r="M107" s="53"/>
      <c r="N107" s="53"/>
      <c r="O107" s="53"/>
      <c r="P107" s="53"/>
      <c r="Q107" s="53"/>
      <c r="R107" s="53"/>
      <c r="S107" s="53"/>
      <c r="T107" s="53"/>
      <c r="U107" s="53"/>
      <c r="V107" s="3">
        <v>1</v>
      </c>
    </row>
    <row r="108" spans="5:22" ht="21" customHeight="1">
      <c r="E108" s="53"/>
      <c r="F108" s="53"/>
      <c r="G108" s="594"/>
      <c r="I108" s="53"/>
      <c r="J108" s="53"/>
      <c r="K108" s="53"/>
      <c r="L108" s="53"/>
      <c r="M108" s="53"/>
      <c r="N108" s="53"/>
      <c r="O108" s="53"/>
      <c r="P108" s="53"/>
      <c r="Q108" s="53"/>
      <c r="R108" s="53"/>
      <c r="S108" s="53"/>
      <c r="T108" s="53"/>
      <c r="U108" s="53"/>
      <c r="V108" s="3">
        <v>1</v>
      </c>
    </row>
    <row r="109" spans="5:22" ht="21" customHeight="1">
      <c r="E109" s="53"/>
      <c r="F109" s="53"/>
      <c r="G109" s="594"/>
      <c r="I109" s="53"/>
      <c r="J109" s="53"/>
      <c r="K109" s="53"/>
      <c r="L109" s="53"/>
      <c r="M109" s="53"/>
      <c r="N109" s="53"/>
      <c r="O109" s="53"/>
      <c r="P109" s="53"/>
      <c r="Q109" s="53"/>
      <c r="R109" s="53"/>
      <c r="S109" s="53"/>
      <c r="T109" s="53"/>
      <c r="U109" s="53"/>
      <c r="V109" s="3">
        <v>1</v>
      </c>
    </row>
    <row r="110" spans="5:22" ht="21" customHeight="1">
      <c r="E110" s="53"/>
      <c r="F110" s="53"/>
      <c r="G110" s="594"/>
      <c r="I110" s="53"/>
      <c r="J110" s="53"/>
      <c r="K110" s="53"/>
      <c r="L110" s="53"/>
      <c r="M110" s="53"/>
      <c r="N110" s="53"/>
      <c r="O110" s="53"/>
      <c r="P110" s="53"/>
      <c r="Q110" s="53"/>
      <c r="R110" s="53"/>
      <c r="S110" s="53"/>
      <c r="T110" s="53"/>
      <c r="U110" s="53"/>
      <c r="V110" s="3">
        <v>1</v>
      </c>
    </row>
    <row r="111" spans="5:22" ht="21" customHeight="1">
      <c r="E111" s="53"/>
      <c r="F111" s="53"/>
      <c r="G111" s="594"/>
      <c r="I111" s="53"/>
      <c r="J111" s="53"/>
      <c r="K111" s="53"/>
      <c r="L111" s="53"/>
      <c r="M111" s="53"/>
      <c r="N111" s="53"/>
      <c r="O111" s="53"/>
      <c r="P111" s="53"/>
      <c r="Q111" s="53"/>
      <c r="R111" s="53"/>
      <c r="S111" s="53"/>
      <c r="T111" s="53"/>
      <c r="U111" s="53"/>
      <c r="V111" s="3">
        <v>1</v>
      </c>
    </row>
    <row r="112" spans="5:22" ht="21" customHeight="1">
      <c r="E112" s="53"/>
      <c r="F112" s="53"/>
      <c r="G112" s="6" t="s">
        <v>252</v>
      </c>
      <c r="I112" s="53"/>
      <c r="J112" s="53"/>
      <c r="K112" s="53"/>
      <c r="L112" s="53"/>
      <c r="M112" s="53"/>
      <c r="N112" s="53"/>
      <c r="O112" s="53"/>
      <c r="P112" s="53"/>
      <c r="Q112" s="53"/>
      <c r="R112" s="53"/>
      <c r="S112" s="53"/>
      <c r="T112" s="53"/>
      <c r="U112" s="53"/>
      <c r="V112" s="3">
        <v>1</v>
      </c>
    </row>
    <row r="113" spans="5:22" ht="21" customHeight="1">
      <c r="E113" s="97"/>
      <c r="F113" s="97"/>
      <c r="G113" s="6" t="s">
        <v>253</v>
      </c>
      <c r="I113" s="53"/>
      <c r="J113" s="53"/>
      <c r="K113" s="53"/>
      <c r="L113" s="53"/>
      <c r="M113" s="53"/>
      <c r="N113" s="53"/>
      <c r="O113" s="53"/>
      <c r="P113" s="53"/>
      <c r="Q113" s="53"/>
      <c r="R113" s="53"/>
      <c r="S113" s="53"/>
      <c r="T113" s="53"/>
      <c r="U113" s="53"/>
      <c r="V113" s="3">
        <v>1</v>
      </c>
    </row>
    <row r="114" spans="5:22" ht="21" customHeight="1">
      <c r="E114" s="2"/>
      <c r="F114" s="2"/>
      <c r="G114" s="6" t="s">
        <v>254</v>
      </c>
      <c r="I114" s="53"/>
      <c r="J114" s="53"/>
      <c r="K114" s="53"/>
      <c r="L114" s="53"/>
      <c r="M114" s="53"/>
      <c r="N114" s="53"/>
      <c r="O114" s="53"/>
      <c r="P114" s="53"/>
      <c r="Q114" s="53"/>
      <c r="R114" s="53"/>
      <c r="S114" s="53"/>
      <c r="T114" s="53"/>
      <c r="U114" s="53"/>
      <c r="V114" s="3">
        <v>1</v>
      </c>
    </row>
    <row r="115" spans="5:22" ht="21" customHeight="1">
      <c r="E115" s="98"/>
      <c r="F115" s="98"/>
      <c r="I115" s="53"/>
      <c r="J115" s="53"/>
      <c r="K115" s="53"/>
      <c r="L115" s="53"/>
      <c r="M115" s="53"/>
      <c r="N115" s="53"/>
      <c r="O115" s="53"/>
      <c r="P115" s="53"/>
      <c r="Q115" s="53"/>
      <c r="R115" s="53"/>
      <c r="S115" s="53"/>
      <c r="T115" s="53"/>
      <c r="U115" s="53"/>
      <c r="V115" s="3">
        <v>1</v>
      </c>
    </row>
    <row r="116" spans="5:22" ht="21" customHeight="1">
      <c r="E116" s="99"/>
      <c r="F116" s="99"/>
      <c r="I116" s="53"/>
      <c r="J116" s="53"/>
      <c r="K116" s="53"/>
      <c r="L116" s="53"/>
      <c r="M116" s="53"/>
      <c r="N116" s="53"/>
      <c r="O116" s="53"/>
      <c r="P116" s="53"/>
      <c r="Q116" s="53"/>
      <c r="R116" s="53"/>
      <c r="S116" s="53"/>
      <c r="T116" s="53"/>
      <c r="U116" s="53"/>
      <c r="V116" s="3">
        <v>1</v>
      </c>
    </row>
    <row r="117" spans="5:22" ht="21" customHeight="1">
      <c r="E117" s="99"/>
      <c r="F117" s="99"/>
      <c r="I117" s="53"/>
      <c r="J117" s="53"/>
      <c r="K117" s="53"/>
      <c r="L117" s="53"/>
      <c r="M117" s="53"/>
      <c r="N117" s="53"/>
      <c r="O117" s="53"/>
      <c r="P117" s="53"/>
      <c r="Q117" s="53"/>
      <c r="R117" s="53"/>
      <c r="S117" s="53"/>
      <c r="T117" s="53"/>
      <c r="U117" s="53"/>
      <c r="V117" s="3">
        <v>1</v>
      </c>
    </row>
    <row r="118" spans="5:22" ht="21" customHeight="1">
      <c r="E118" s="99"/>
      <c r="F118" s="99"/>
      <c r="I118" s="53"/>
      <c r="J118" s="53"/>
      <c r="K118" s="53"/>
      <c r="L118" s="53"/>
      <c r="M118" s="53"/>
      <c r="N118" s="53"/>
      <c r="O118" s="53"/>
      <c r="P118" s="53"/>
      <c r="Q118" s="53"/>
      <c r="R118" s="53"/>
      <c r="S118" s="53"/>
      <c r="T118" s="53"/>
      <c r="U118" s="53"/>
      <c r="V118" s="3">
        <v>1</v>
      </c>
    </row>
    <row r="119" spans="5:22" ht="21" customHeight="1">
      <c r="E119" s="97"/>
      <c r="F119" s="97"/>
      <c r="I119" s="53"/>
      <c r="J119" s="53"/>
      <c r="K119" s="53"/>
      <c r="L119" s="53"/>
      <c r="M119" s="53"/>
      <c r="N119" s="53"/>
      <c r="O119" s="53"/>
      <c r="P119" s="53"/>
      <c r="Q119" s="53"/>
      <c r="R119" s="53"/>
      <c r="S119" s="53"/>
      <c r="T119" s="53"/>
      <c r="U119" s="53"/>
      <c r="V119" s="3">
        <v>1</v>
      </c>
    </row>
    <row r="120" spans="5:22" ht="21" customHeight="1">
      <c r="E120" s="99"/>
      <c r="F120" s="99"/>
      <c r="I120" s="53"/>
      <c r="J120" s="53"/>
      <c r="K120" s="53"/>
      <c r="L120" s="53"/>
      <c r="M120" s="53"/>
      <c r="N120" s="53"/>
      <c r="O120" s="53"/>
      <c r="P120" s="53"/>
      <c r="Q120" s="53"/>
      <c r="R120" s="53"/>
      <c r="S120" s="53"/>
      <c r="T120" s="53"/>
      <c r="U120" s="53"/>
      <c r="V120" s="3">
        <v>1</v>
      </c>
    </row>
    <row r="121" spans="5:22" ht="21" customHeight="1">
      <c r="E121" s="53"/>
      <c r="F121" s="53"/>
      <c r="I121" s="53"/>
      <c r="J121" s="53"/>
      <c r="K121" s="53"/>
      <c r="L121" s="53"/>
      <c r="M121" s="53"/>
      <c r="N121" s="53"/>
      <c r="O121" s="53"/>
      <c r="P121" s="53"/>
      <c r="Q121" s="53"/>
      <c r="R121" s="53"/>
      <c r="S121" s="53"/>
      <c r="T121" s="53"/>
      <c r="U121" s="53"/>
      <c r="V121" s="3">
        <v>1</v>
      </c>
    </row>
    <row r="122" spans="5:22" ht="21" customHeight="1">
      <c r="E122" s="97"/>
      <c r="F122" s="97"/>
      <c r="I122" s="53"/>
      <c r="J122" s="53"/>
      <c r="K122" s="53"/>
      <c r="L122" s="53"/>
      <c r="M122" s="53"/>
      <c r="N122" s="53"/>
      <c r="O122" s="53"/>
      <c r="P122" s="53"/>
      <c r="Q122" s="53"/>
      <c r="R122" s="53"/>
      <c r="S122" s="53"/>
      <c r="T122" s="53"/>
      <c r="U122" s="53"/>
      <c r="V122" s="3">
        <v>1</v>
      </c>
    </row>
    <row r="123" spans="5:22" ht="21" customHeight="1">
      <c r="E123" s="98"/>
      <c r="F123" s="98"/>
      <c r="I123" s="53"/>
      <c r="J123" s="53"/>
      <c r="K123" s="53"/>
      <c r="L123" s="53"/>
      <c r="M123" s="53"/>
      <c r="N123" s="53"/>
      <c r="O123" s="53"/>
      <c r="P123" s="53"/>
      <c r="Q123" s="53"/>
      <c r="R123" s="53"/>
      <c r="S123" s="53"/>
      <c r="T123" s="53"/>
      <c r="U123" s="53"/>
      <c r="V123" s="3">
        <v>1</v>
      </c>
    </row>
    <row r="124" spans="5:22" ht="21" customHeight="1">
      <c r="E124" s="98"/>
      <c r="F124" s="98"/>
      <c r="I124" s="53"/>
      <c r="J124" s="53"/>
      <c r="K124" s="53"/>
      <c r="L124" s="53"/>
      <c r="M124" s="53"/>
      <c r="N124" s="53"/>
      <c r="O124" s="53"/>
      <c r="P124" s="53"/>
      <c r="Q124" s="53"/>
      <c r="R124" s="53"/>
      <c r="S124" s="53"/>
      <c r="T124" s="53"/>
      <c r="U124" s="53"/>
      <c r="V124" s="3">
        <v>1</v>
      </c>
    </row>
    <row r="125" spans="5:22" ht="21" customHeight="1">
      <c r="E125" s="99"/>
      <c r="F125" s="99"/>
      <c r="I125" s="53"/>
      <c r="J125" s="53"/>
      <c r="K125" s="53"/>
      <c r="L125" s="53"/>
      <c r="M125" s="53"/>
      <c r="N125" s="53"/>
      <c r="O125" s="53"/>
      <c r="P125" s="53"/>
      <c r="Q125" s="53"/>
      <c r="R125" s="53"/>
      <c r="S125" s="53"/>
      <c r="T125" s="53"/>
      <c r="U125" s="53"/>
      <c r="V125" s="3">
        <v>1</v>
      </c>
    </row>
    <row r="126" spans="5:22" ht="21" customHeight="1">
      <c r="E126" s="99"/>
      <c r="F126" s="99"/>
      <c r="I126" s="53"/>
      <c r="J126" s="53"/>
      <c r="K126" s="53"/>
      <c r="L126" s="53"/>
      <c r="M126" s="53"/>
      <c r="N126" s="53"/>
      <c r="O126" s="53"/>
      <c r="P126" s="53"/>
      <c r="Q126" s="53"/>
      <c r="R126" s="53"/>
      <c r="S126" s="53"/>
      <c r="T126" s="53"/>
      <c r="U126" s="53"/>
      <c r="V126" s="3">
        <v>1</v>
      </c>
    </row>
    <row r="127" spans="5:22" ht="21" customHeight="1">
      <c r="E127" s="53"/>
      <c r="F127" s="53"/>
      <c r="I127" s="53"/>
      <c r="J127" s="53"/>
      <c r="K127" s="53"/>
      <c r="L127" s="53"/>
      <c r="M127" s="53"/>
      <c r="N127" s="53"/>
      <c r="O127" s="53"/>
      <c r="P127" s="53"/>
      <c r="Q127" s="53"/>
      <c r="R127" s="53"/>
      <c r="S127" s="53"/>
      <c r="T127" s="53"/>
      <c r="U127" s="53"/>
      <c r="V127" s="3">
        <v>1</v>
      </c>
    </row>
    <row r="128" spans="5:22" ht="21" customHeight="1">
      <c r="E128" s="97"/>
      <c r="F128" s="97"/>
      <c r="I128" s="53"/>
      <c r="J128" s="53"/>
      <c r="K128" s="53"/>
      <c r="L128" s="53"/>
      <c r="M128" s="53"/>
      <c r="N128" s="53"/>
      <c r="O128" s="53"/>
      <c r="P128" s="53"/>
      <c r="Q128" s="53"/>
      <c r="R128" s="53"/>
      <c r="S128" s="53"/>
      <c r="T128" s="53"/>
      <c r="U128" s="53"/>
      <c r="V128" s="3">
        <v>1</v>
      </c>
    </row>
    <row r="129" spans="5:22" ht="21" customHeight="1">
      <c r="E129" s="98"/>
      <c r="F129" s="98"/>
      <c r="I129" s="53"/>
      <c r="J129" s="53"/>
      <c r="K129" s="53"/>
      <c r="L129" s="53"/>
      <c r="M129" s="53"/>
      <c r="N129" s="53"/>
      <c r="O129" s="53"/>
      <c r="P129" s="53"/>
      <c r="Q129" s="53"/>
      <c r="R129" s="53"/>
      <c r="S129" s="53"/>
      <c r="T129" s="53"/>
      <c r="U129" s="53"/>
      <c r="V129" s="3">
        <v>1</v>
      </c>
    </row>
    <row r="130" spans="5:22" ht="21" customHeight="1">
      <c r="E130" s="98"/>
      <c r="F130" s="98"/>
      <c r="I130" s="53"/>
      <c r="J130" s="53"/>
      <c r="K130" s="53"/>
      <c r="L130" s="53"/>
      <c r="M130" s="53"/>
      <c r="N130" s="53"/>
      <c r="O130" s="53"/>
      <c r="P130" s="53"/>
      <c r="Q130" s="53"/>
      <c r="R130" s="53"/>
      <c r="S130" s="53"/>
      <c r="T130" s="53"/>
      <c r="U130" s="53"/>
      <c r="V130" s="3">
        <v>1</v>
      </c>
    </row>
    <row r="131" spans="5:22" ht="21" customHeight="1">
      <c r="E131" s="98"/>
      <c r="F131" s="98"/>
      <c r="I131" s="53"/>
      <c r="J131" s="53"/>
      <c r="K131" s="53"/>
      <c r="L131" s="53"/>
      <c r="M131" s="53"/>
      <c r="N131" s="53"/>
      <c r="O131" s="53"/>
      <c r="P131" s="53"/>
      <c r="Q131" s="53"/>
      <c r="R131" s="53"/>
      <c r="S131" s="53"/>
      <c r="T131" s="53"/>
      <c r="U131" s="53"/>
      <c r="V131" s="3">
        <v>1</v>
      </c>
    </row>
    <row r="132" spans="5:22" ht="21" customHeight="1">
      <c r="E132" s="98"/>
      <c r="F132" s="98"/>
      <c r="I132" s="53"/>
      <c r="J132" s="53"/>
      <c r="K132" s="53"/>
      <c r="L132" s="53"/>
      <c r="M132" s="53"/>
      <c r="N132" s="53"/>
      <c r="O132" s="53"/>
      <c r="P132" s="53"/>
      <c r="Q132" s="53"/>
      <c r="R132" s="53"/>
      <c r="S132" s="53"/>
      <c r="T132" s="53"/>
      <c r="U132" s="53"/>
      <c r="V132" s="3">
        <v>1</v>
      </c>
    </row>
    <row r="133" spans="5:22" ht="21" customHeight="1">
      <c r="E133" s="98"/>
      <c r="F133" s="98"/>
      <c r="I133" s="53"/>
      <c r="J133" s="53"/>
      <c r="K133" s="53"/>
      <c r="L133" s="53"/>
      <c r="M133" s="53"/>
      <c r="N133" s="53"/>
      <c r="O133" s="53"/>
      <c r="P133" s="53"/>
      <c r="Q133" s="53"/>
      <c r="R133" s="53"/>
      <c r="S133" s="53"/>
      <c r="T133" s="53"/>
      <c r="U133" s="53"/>
      <c r="V133" s="3">
        <v>1</v>
      </c>
    </row>
    <row r="134" spans="5:22" ht="21" customHeight="1">
      <c r="E134" s="98"/>
      <c r="F134" s="98"/>
      <c r="I134" s="53"/>
      <c r="J134" s="53"/>
      <c r="K134" s="53"/>
      <c r="L134" s="53"/>
      <c r="M134" s="53"/>
      <c r="N134" s="53"/>
      <c r="O134" s="53"/>
      <c r="P134" s="53"/>
      <c r="Q134" s="53"/>
      <c r="R134" s="53"/>
      <c r="S134" s="53"/>
      <c r="T134" s="53"/>
      <c r="U134" s="53"/>
      <c r="V134" s="3">
        <v>1</v>
      </c>
    </row>
    <row r="135" spans="5:22" ht="21" customHeight="1">
      <c r="E135" s="98"/>
      <c r="F135" s="98"/>
      <c r="I135" s="53"/>
      <c r="J135" s="53"/>
      <c r="K135" s="53"/>
      <c r="L135" s="53"/>
      <c r="M135" s="53"/>
      <c r="N135" s="53"/>
      <c r="O135" s="53"/>
      <c r="P135" s="53"/>
      <c r="Q135" s="53"/>
      <c r="R135" s="53"/>
      <c r="S135" s="53"/>
      <c r="T135" s="53"/>
      <c r="U135" s="53"/>
      <c r="V135" s="3">
        <v>1</v>
      </c>
    </row>
    <row r="136" spans="5:22" ht="21" customHeight="1">
      <c r="E136" s="53"/>
      <c r="F136" s="53"/>
      <c r="I136" s="53"/>
      <c r="J136" s="53"/>
      <c r="K136" s="53"/>
      <c r="L136" s="53"/>
      <c r="M136" s="53"/>
      <c r="N136" s="53"/>
      <c r="O136" s="53"/>
      <c r="P136" s="53"/>
      <c r="Q136" s="53"/>
      <c r="R136" s="53"/>
      <c r="S136" s="53"/>
      <c r="T136" s="53"/>
      <c r="U136" s="53"/>
      <c r="V136" s="3">
        <v>1</v>
      </c>
    </row>
    <row r="137" spans="5:22" ht="21" customHeight="1">
      <c r="E137" s="100"/>
      <c r="F137" s="100"/>
      <c r="I137" s="53"/>
      <c r="J137" s="53"/>
      <c r="K137" s="53"/>
      <c r="L137" s="53"/>
      <c r="M137" s="53"/>
      <c r="N137" s="53"/>
      <c r="O137" s="53"/>
      <c r="P137" s="53"/>
      <c r="Q137" s="53"/>
      <c r="R137" s="53"/>
      <c r="S137" s="53"/>
      <c r="T137" s="53"/>
      <c r="U137" s="53"/>
      <c r="V137" s="3">
        <v>1</v>
      </c>
    </row>
    <row r="138" spans="5:22" ht="21" customHeight="1">
      <c r="E138" s="100"/>
      <c r="F138" s="100"/>
      <c r="I138" s="53"/>
      <c r="J138" s="53"/>
      <c r="K138" s="53"/>
      <c r="L138" s="53"/>
      <c r="M138" s="53"/>
      <c r="N138" s="53"/>
      <c r="O138" s="53"/>
      <c r="P138" s="53"/>
      <c r="Q138" s="53"/>
      <c r="R138" s="53"/>
      <c r="S138" s="53"/>
      <c r="T138" s="53"/>
      <c r="U138" s="53"/>
      <c r="V138" s="3">
        <v>1</v>
      </c>
    </row>
    <row r="139" spans="5:22" ht="21" customHeight="1">
      <c r="E139" s="100"/>
      <c r="F139" s="100"/>
      <c r="I139" s="53"/>
      <c r="J139" s="53"/>
      <c r="K139" s="53"/>
      <c r="L139" s="53"/>
      <c r="M139" s="53"/>
      <c r="N139" s="53"/>
      <c r="O139" s="53"/>
      <c r="P139" s="53"/>
      <c r="Q139" s="53"/>
      <c r="R139" s="53"/>
      <c r="S139" s="53"/>
      <c r="T139" s="53"/>
      <c r="U139" s="53"/>
      <c r="V139" s="3">
        <v>1</v>
      </c>
    </row>
    <row r="140" spans="5:22" ht="21" customHeight="1">
      <c r="E140" s="53"/>
      <c r="F140" s="53"/>
      <c r="I140" s="53"/>
      <c r="J140" s="53"/>
      <c r="K140" s="53"/>
      <c r="L140" s="53"/>
      <c r="M140" s="53"/>
      <c r="N140" s="53"/>
      <c r="O140" s="53"/>
      <c r="P140" s="53"/>
      <c r="Q140" s="53"/>
      <c r="R140" s="53"/>
      <c r="S140" s="53"/>
      <c r="T140" s="53"/>
      <c r="U140" s="53"/>
      <c r="V140" s="3">
        <v>1</v>
      </c>
    </row>
    <row r="141" spans="5:22" ht="21" customHeight="1">
      <c r="E141" s="100"/>
      <c r="F141" s="100"/>
      <c r="I141" s="53"/>
      <c r="J141" s="53"/>
      <c r="K141" s="53"/>
      <c r="L141" s="53"/>
      <c r="M141" s="53"/>
      <c r="N141" s="53"/>
      <c r="O141" s="53"/>
      <c r="P141" s="53"/>
      <c r="Q141" s="53"/>
      <c r="R141" s="53"/>
      <c r="S141" s="53"/>
      <c r="T141" s="53"/>
      <c r="U141" s="53"/>
      <c r="V141" s="3">
        <v>1</v>
      </c>
    </row>
    <row r="142" spans="5:22" ht="21" customHeight="1">
      <c r="E142" s="100"/>
      <c r="F142" s="100"/>
      <c r="I142" s="53"/>
      <c r="J142" s="53"/>
      <c r="K142" s="53"/>
      <c r="L142" s="53"/>
      <c r="M142" s="53"/>
      <c r="N142" s="53"/>
      <c r="O142" s="53"/>
      <c r="P142" s="53"/>
      <c r="Q142" s="53"/>
      <c r="R142" s="53"/>
      <c r="S142" s="53"/>
      <c r="T142" s="53"/>
      <c r="U142" s="53"/>
      <c r="V142" s="3">
        <v>1</v>
      </c>
    </row>
    <row r="143" spans="5:22" ht="21" customHeight="1">
      <c r="E143" s="100"/>
      <c r="F143" s="100"/>
      <c r="I143" s="53"/>
      <c r="J143" s="53"/>
      <c r="K143" s="53"/>
      <c r="L143" s="53"/>
      <c r="M143" s="53"/>
      <c r="N143" s="53"/>
      <c r="O143" s="53"/>
      <c r="P143" s="53"/>
      <c r="Q143" s="53"/>
      <c r="R143" s="53"/>
      <c r="S143" s="53"/>
      <c r="T143" s="53"/>
      <c r="U143" s="53"/>
      <c r="V143" s="3">
        <v>1</v>
      </c>
    </row>
    <row r="144" spans="5:22" ht="21" customHeight="1">
      <c r="E144" s="53"/>
      <c r="F144" s="53"/>
      <c r="I144" s="53"/>
      <c r="J144" s="53"/>
      <c r="K144" s="53"/>
      <c r="L144" s="53"/>
      <c r="M144" s="53"/>
      <c r="N144" s="53"/>
      <c r="O144" s="53"/>
      <c r="P144" s="53"/>
      <c r="Q144" s="53"/>
      <c r="R144" s="53"/>
      <c r="S144" s="53"/>
      <c r="T144" s="53"/>
      <c r="U144" s="53"/>
      <c r="V144" s="3">
        <v>1</v>
      </c>
    </row>
    <row r="145" spans="1:24" ht="21" customHeight="1">
      <c r="E145" s="99"/>
      <c r="F145" s="99"/>
      <c r="I145" s="53"/>
      <c r="J145" s="53"/>
      <c r="K145" s="53"/>
      <c r="L145" s="53"/>
      <c r="M145" s="53"/>
      <c r="N145" s="53"/>
      <c r="O145" s="53"/>
      <c r="P145" s="53"/>
      <c r="Q145" s="53"/>
      <c r="R145" s="53"/>
      <c r="S145" s="53"/>
      <c r="T145" s="53"/>
      <c r="U145" s="53"/>
      <c r="V145" s="3">
        <v>1</v>
      </c>
    </row>
    <row r="146" spans="1:24" ht="21" customHeight="1">
      <c r="E146" s="97"/>
      <c r="F146" s="97"/>
      <c r="I146" s="53"/>
      <c r="J146" s="53"/>
      <c r="K146" s="53"/>
      <c r="L146" s="53"/>
      <c r="M146" s="53"/>
      <c r="N146" s="53"/>
      <c r="O146" s="53"/>
      <c r="P146" s="53"/>
      <c r="Q146" s="53"/>
      <c r="R146" s="53"/>
      <c r="S146" s="53"/>
      <c r="T146" s="53"/>
      <c r="U146" s="53"/>
      <c r="V146" s="3">
        <v>1</v>
      </c>
    </row>
    <row r="147" spans="1:24" ht="21" customHeight="1">
      <c r="E147" s="99"/>
      <c r="F147" s="99"/>
      <c r="I147" s="53"/>
      <c r="J147" s="53"/>
      <c r="K147" s="53"/>
      <c r="L147" s="53"/>
      <c r="M147" s="53"/>
      <c r="N147" s="53"/>
      <c r="O147" s="53"/>
      <c r="P147" s="53"/>
      <c r="Q147" s="53"/>
      <c r="R147" s="53"/>
      <c r="S147" s="53"/>
      <c r="T147" s="53"/>
      <c r="U147" s="53"/>
      <c r="V147" s="3">
        <v>1</v>
      </c>
    </row>
    <row r="148" spans="1:24" ht="21" customHeight="1">
      <c r="E148" s="101"/>
      <c r="F148" s="101"/>
      <c r="I148" s="53"/>
      <c r="J148" s="53"/>
      <c r="K148" s="53"/>
      <c r="L148" s="53"/>
      <c r="M148" s="53"/>
      <c r="N148" s="53"/>
      <c r="O148" s="53"/>
      <c r="P148" s="53"/>
      <c r="Q148" s="53"/>
      <c r="R148" s="53"/>
      <c r="S148" s="53"/>
      <c r="T148" s="53"/>
      <c r="U148" s="53"/>
      <c r="V148" s="3">
        <v>1</v>
      </c>
    </row>
    <row r="149" spans="1:24" ht="21" customHeight="1">
      <c r="E149" s="101"/>
      <c r="F149" s="101"/>
      <c r="I149" s="53"/>
      <c r="J149" s="53"/>
      <c r="K149" s="53"/>
      <c r="L149" s="53"/>
      <c r="M149" s="53"/>
      <c r="N149" s="53"/>
      <c r="O149" s="53"/>
      <c r="P149" s="53"/>
      <c r="Q149" s="53"/>
      <c r="R149" s="53"/>
      <c r="S149" s="53"/>
      <c r="T149" s="53"/>
      <c r="U149" s="53"/>
      <c r="V149" s="3">
        <v>1</v>
      </c>
    </row>
    <row r="150" spans="1:24" ht="21" customHeight="1">
      <c r="E150" s="53"/>
      <c r="F150" s="53"/>
      <c r="I150" s="53"/>
      <c r="J150" s="53"/>
      <c r="K150" s="53"/>
      <c r="L150" s="53"/>
      <c r="M150" s="53"/>
      <c r="N150" s="53"/>
      <c r="O150" s="53"/>
      <c r="P150" s="53"/>
      <c r="Q150" s="53"/>
      <c r="R150" s="53"/>
      <c r="S150" s="53"/>
      <c r="T150" s="53"/>
      <c r="U150" s="53"/>
      <c r="V150" s="3">
        <v>1</v>
      </c>
    </row>
    <row r="151" spans="1:24" ht="21" customHeight="1">
      <c r="E151" s="11"/>
      <c r="F151" s="11"/>
      <c r="I151" s="53"/>
      <c r="J151" s="53"/>
      <c r="K151" s="53"/>
      <c r="L151" s="53"/>
      <c r="M151" s="53"/>
      <c r="N151" s="53"/>
      <c r="O151" s="53"/>
      <c r="P151" s="53"/>
      <c r="Q151" s="53"/>
      <c r="R151" s="53"/>
      <c r="S151" s="53"/>
      <c r="T151" s="53"/>
      <c r="U151" s="53"/>
      <c r="V151" s="3">
        <v>1</v>
      </c>
    </row>
    <row r="152" spans="1:24" ht="21" customHeight="1">
      <c r="E152" s="53"/>
      <c r="F152" s="53"/>
      <c r="I152" s="53"/>
      <c r="J152" s="53"/>
      <c r="K152" s="53"/>
      <c r="L152" s="53"/>
      <c r="M152" s="53"/>
      <c r="N152" s="53"/>
      <c r="O152" s="53"/>
      <c r="P152" s="53"/>
      <c r="Q152" s="53"/>
      <c r="R152" s="53"/>
      <c r="S152" s="53"/>
      <c r="T152" s="53"/>
      <c r="U152" s="53"/>
      <c r="V152" s="3">
        <v>1</v>
      </c>
    </row>
    <row r="153" spans="1:24" ht="21" customHeight="1">
      <c r="E153" s="99"/>
      <c r="F153" s="99"/>
      <c r="I153" s="53"/>
      <c r="J153" s="53"/>
      <c r="K153" s="53"/>
      <c r="L153" s="53"/>
      <c r="M153" s="53"/>
      <c r="N153" s="53"/>
      <c r="O153" s="53"/>
      <c r="P153" s="53"/>
      <c r="Q153" s="53"/>
      <c r="R153" s="53"/>
      <c r="S153" s="53"/>
      <c r="T153" s="53"/>
      <c r="U153" s="53"/>
      <c r="V153" s="3">
        <v>1</v>
      </c>
    </row>
    <row r="154" spans="1:24" ht="21" customHeight="1">
      <c r="E154" s="99"/>
      <c r="F154" s="99"/>
      <c r="I154" s="53"/>
      <c r="J154" s="53"/>
      <c r="K154" s="53"/>
      <c r="L154" s="53"/>
      <c r="M154" s="53"/>
      <c r="N154" s="53"/>
      <c r="O154" s="53"/>
      <c r="P154" s="53"/>
      <c r="Q154" s="53"/>
      <c r="R154" s="53"/>
      <c r="S154" s="53"/>
      <c r="T154" s="53"/>
      <c r="U154" s="53"/>
      <c r="V154" s="3">
        <v>1</v>
      </c>
    </row>
    <row r="155" spans="1:24">
      <c r="E155" s="99"/>
      <c r="F155" s="99"/>
      <c r="I155" s="53"/>
      <c r="J155" s="53"/>
      <c r="K155" s="53"/>
      <c r="L155" s="53"/>
      <c r="M155" s="53"/>
      <c r="N155" s="53"/>
      <c r="O155" s="53"/>
      <c r="P155" s="53"/>
      <c r="Q155" s="53"/>
      <c r="R155" s="53"/>
      <c r="S155" s="53"/>
      <c r="T155" s="53"/>
      <c r="U155" s="53"/>
      <c r="V155" s="3">
        <v>1</v>
      </c>
    </row>
    <row r="156" spans="1:24">
      <c r="E156" s="99"/>
      <c r="F156" s="99"/>
      <c r="I156" s="53"/>
      <c r="J156" s="53"/>
      <c r="K156" s="53"/>
      <c r="L156" s="53"/>
      <c r="M156" s="53"/>
      <c r="N156" s="53"/>
      <c r="O156" s="53"/>
      <c r="P156" s="53"/>
      <c r="Q156" s="53"/>
      <c r="R156" s="53"/>
      <c r="S156" s="53"/>
      <c r="T156" s="53"/>
      <c r="U156" s="53"/>
      <c r="V156" s="3">
        <v>1</v>
      </c>
    </row>
    <row r="157" spans="1:24">
      <c r="E157" s="99"/>
      <c r="F157" s="99"/>
      <c r="I157" s="53"/>
      <c r="J157" s="53"/>
      <c r="K157" s="53"/>
      <c r="L157" s="53"/>
      <c r="M157" s="53"/>
      <c r="N157" s="53"/>
      <c r="O157" s="53"/>
      <c r="P157" s="53"/>
      <c r="Q157" s="53"/>
      <c r="R157" s="53"/>
      <c r="S157" s="53"/>
      <c r="T157" s="53"/>
      <c r="U157" s="53"/>
      <c r="V157" s="3">
        <v>1</v>
      </c>
    </row>
    <row r="158" spans="1:24">
      <c r="E158" s="53"/>
      <c r="F158" s="53"/>
      <c r="I158" s="53"/>
      <c r="J158" s="53"/>
      <c r="K158" s="53"/>
      <c r="L158" s="53"/>
      <c r="M158" s="53"/>
      <c r="N158" s="53"/>
      <c r="O158" s="53"/>
      <c r="P158" s="53"/>
      <c r="Q158" s="53"/>
      <c r="R158" s="53"/>
      <c r="S158" s="53"/>
      <c r="T158" s="53"/>
      <c r="U158" s="53"/>
      <c r="V158" s="3">
        <v>1</v>
      </c>
    </row>
    <row r="159" spans="1:24">
      <c r="I159" s="53"/>
      <c r="J159" s="53"/>
      <c r="K159" s="53"/>
      <c r="L159" s="53"/>
      <c r="M159" s="53"/>
      <c r="N159" s="53"/>
      <c r="O159" s="53"/>
      <c r="P159" s="53"/>
      <c r="Q159" s="53"/>
      <c r="R159" s="53"/>
      <c r="S159" s="53"/>
      <c r="T159" s="53"/>
      <c r="U159" s="53"/>
      <c r="V159" s="52" t="s">
        <v>5</v>
      </c>
    </row>
    <row r="160" spans="1:24">
      <c r="A160" s="3">
        <v>1</v>
      </c>
      <c r="B160" s="3">
        <v>1</v>
      </c>
      <c r="C160" s="3">
        <v>1</v>
      </c>
      <c r="D160" s="3">
        <v>1</v>
      </c>
      <c r="E160" s="3"/>
      <c r="F160" s="3"/>
      <c r="G160" s="3">
        <v>1</v>
      </c>
      <c r="H160" s="3">
        <v>1</v>
      </c>
      <c r="I160" s="3">
        <v>1</v>
      </c>
      <c r="J160" s="3">
        <v>1</v>
      </c>
      <c r="K160" s="3">
        <v>1</v>
      </c>
      <c r="L160" s="3">
        <v>1</v>
      </c>
      <c r="M160" s="3">
        <v>1</v>
      </c>
      <c r="N160" s="3">
        <v>1</v>
      </c>
      <c r="O160" s="3">
        <v>1</v>
      </c>
      <c r="P160" s="3">
        <v>1</v>
      </c>
      <c r="Q160" s="3">
        <v>1</v>
      </c>
      <c r="R160" s="3">
        <v>1</v>
      </c>
      <c r="S160" s="3">
        <v>1</v>
      </c>
      <c r="T160" s="3">
        <v>1</v>
      </c>
      <c r="U160" s="3">
        <v>1</v>
      </c>
      <c r="V160" s="1" t="str">
        <f>ADDRESS(ROW(),COLUMN(),4)</f>
        <v>V160</v>
      </c>
      <c r="W160" s="13"/>
      <c r="X160" s="14" t="str">
        <f>ADDRESS(ROW(),COLUMN(),4)</f>
        <v>X160</v>
      </c>
    </row>
  </sheetData>
  <mergeCells count="10">
    <mergeCell ref="B19:B84"/>
    <mergeCell ref="C21:G21"/>
    <mergeCell ref="H18:H83"/>
    <mergeCell ref="G99:G101"/>
    <mergeCell ref="C2:D7"/>
    <mergeCell ref="G106:G111"/>
    <mergeCell ref="P19:P24"/>
    <mergeCell ref="K18:P18"/>
    <mergeCell ref="G91:G94"/>
    <mergeCell ref="J19:J2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AA1CF-EA56-4DB4-BF1A-8776967C46EF}">
  <dimension ref="A1:BG63"/>
  <sheetViews>
    <sheetView zoomScaleNormal="100" workbookViewId="0">
      <selection activeCell="A9" sqref="A9"/>
    </sheetView>
  </sheetViews>
  <sheetFormatPr baseColWidth="10" defaultRowHeight="15"/>
  <cols>
    <col min="1" max="1" width="5.85546875" style="6" customWidth="1"/>
    <col min="2" max="2" width="19.5703125" style="6" customWidth="1"/>
    <col min="3" max="4" width="10.7109375" style="6" customWidth="1"/>
    <col min="5" max="5" width="80.7109375" style="6" customWidth="1"/>
    <col min="6" max="8" width="10.7109375" style="6" customWidth="1"/>
    <col min="9" max="9" width="5.85546875" style="6" customWidth="1"/>
    <col min="10" max="10" width="6.140625" style="6" customWidth="1"/>
    <col min="11" max="11" width="15" style="6" customWidth="1"/>
    <col min="12" max="12" width="19.85546875" style="6" customWidth="1"/>
    <col min="13" max="13" width="11.7109375" style="6" customWidth="1"/>
    <col min="14" max="16" width="6.7109375" style="6" customWidth="1"/>
    <col min="17" max="17" width="8.5703125" style="6" customWidth="1"/>
    <col min="18" max="18" width="122.5703125" style="6" customWidth="1"/>
    <col min="19" max="19" width="11.140625" style="6" customWidth="1"/>
    <col min="20" max="20" width="13.140625" style="6" customWidth="1"/>
    <col min="21" max="21" width="7.85546875" style="6" customWidth="1"/>
    <col min="22" max="22" width="75.28515625" style="6" customWidth="1"/>
    <col min="23" max="25" width="5.85546875" style="6" customWidth="1"/>
    <col min="26" max="26" width="6.140625" style="6" customWidth="1"/>
    <col min="27" max="27" width="11.7109375" style="6" customWidth="1"/>
    <col min="28" max="30" width="6.7109375" style="6" customWidth="1"/>
    <col min="31" max="31" width="8.5703125" style="6" customWidth="1"/>
    <col min="32" max="32" width="122.5703125" style="6" customWidth="1"/>
    <col min="33" max="33" width="6.140625" style="6" customWidth="1"/>
    <col min="34" max="34" width="21.85546875" style="6" customWidth="1"/>
    <col min="35" max="35" width="75.28515625" style="6" customWidth="1"/>
    <col min="36" max="36" width="11.42578125" style="6"/>
    <col min="37" max="37" width="5.7109375" customWidth="1"/>
    <col min="38" max="38" width="10.7109375" customWidth="1"/>
    <col min="39" max="43" width="5.7109375" customWidth="1"/>
    <col min="44" max="44" width="122.7109375" customWidth="1"/>
    <col min="45" max="47" width="6.7109375" customWidth="1"/>
    <col min="48" max="48" width="3.140625" customWidth="1"/>
    <col min="49" max="49" width="77.28515625" customWidth="1"/>
    <col min="50" max="50" width="11.42578125" style="6"/>
    <col min="51" max="51" width="7.7109375" style="6" customWidth="1"/>
    <col min="52" max="52" width="8.7109375" style="6" customWidth="1"/>
    <col min="53" max="53" width="7.7109375" style="6" customWidth="1"/>
    <col min="54" max="54" width="80.7109375" style="6" customWidth="1"/>
    <col min="55" max="55" width="5.7109375" style="6" customWidth="1"/>
    <col min="56" max="56" width="12.140625" style="6" customWidth="1"/>
    <col min="57" max="58" width="11.42578125" style="6"/>
    <col min="59" max="59" width="79.28515625" style="6" customWidth="1"/>
    <col min="60" max="16384" width="11.42578125" style="6"/>
  </cols>
  <sheetData>
    <row r="1" spans="1:59" ht="15" customHeight="1">
      <c r="A1" s="1" t="str">
        <f>ADDRESS(ROW(),COLUMN(),4)</f>
        <v>A1</v>
      </c>
      <c r="B1" s="2"/>
      <c r="C1" s="2"/>
      <c r="D1" s="2"/>
      <c r="E1" s="2"/>
      <c r="F1" s="2"/>
      <c r="G1" s="2"/>
      <c r="H1" s="2"/>
      <c r="J1" s="280" t="str">
        <f t="shared" ref="J1:T1" si="0">SUBSTITUTE(ADDRESS(1,COLUMN(),4),"1","")</f>
        <v>J</v>
      </c>
      <c r="K1" s="280" t="str">
        <f t="shared" si="0"/>
        <v>K</v>
      </c>
      <c r="L1" s="280" t="str">
        <f t="shared" si="0"/>
        <v>L</v>
      </c>
      <c r="M1" s="280" t="str">
        <f t="shared" si="0"/>
        <v>M</v>
      </c>
      <c r="N1" s="280" t="str">
        <f t="shared" si="0"/>
        <v>N</v>
      </c>
      <c r="O1" s="280" t="str">
        <f t="shared" si="0"/>
        <v>O</v>
      </c>
      <c r="P1" s="280" t="str">
        <f t="shared" si="0"/>
        <v>P</v>
      </c>
      <c r="Q1" s="280" t="str">
        <f t="shared" si="0"/>
        <v>Q</v>
      </c>
      <c r="R1" s="280" t="str">
        <f t="shared" si="0"/>
        <v>R</v>
      </c>
      <c r="S1" s="280" t="str">
        <f t="shared" si="0"/>
        <v>S</v>
      </c>
      <c r="T1" s="280" t="str">
        <f t="shared" si="0"/>
        <v>T</v>
      </c>
      <c r="U1" s="2"/>
      <c r="V1" s="2"/>
      <c r="Z1" s="178" t="str">
        <f t="shared" ref="Z1:AG1" si="1">SUBSTITUTE(ADDRESS(1,COLUMN(),4),"1","")</f>
        <v>Z</v>
      </c>
      <c r="AA1" s="178" t="str">
        <f t="shared" si="1"/>
        <v>AA</v>
      </c>
      <c r="AB1" s="178" t="str">
        <f t="shared" si="1"/>
        <v>AB</v>
      </c>
      <c r="AC1" s="178" t="str">
        <f t="shared" si="1"/>
        <v>AC</v>
      </c>
      <c r="AD1" s="178" t="str">
        <f t="shared" si="1"/>
        <v>AD</v>
      </c>
      <c r="AE1" s="178" t="str">
        <f t="shared" si="1"/>
        <v>AE</v>
      </c>
      <c r="AF1" s="178" t="str">
        <f t="shared" si="1"/>
        <v>AF</v>
      </c>
      <c r="AG1" s="178" t="str">
        <f t="shared" si="1"/>
        <v>AG</v>
      </c>
      <c r="AH1" s="610" t="s">
        <v>221</v>
      </c>
      <c r="AI1" s="2"/>
      <c r="AK1" s="178" t="str">
        <f t="shared" ref="AK1:AU1" si="2">SUBSTITUTE(ADDRESS(1,COLUMN(),4),"1","")</f>
        <v>AK</v>
      </c>
      <c r="AL1" s="178" t="str">
        <f t="shared" si="2"/>
        <v>AL</v>
      </c>
      <c r="AM1" s="178" t="str">
        <f t="shared" si="2"/>
        <v>AM</v>
      </c>
      <c r="AN1" s="178" t="str">
        <f t="shared" si="2"/>
        <v>AN</v>
      </c>
      <c r="AO1" s="178" t="str">
        <f t="shared" si="2"/>
        <v>AO</v>
      </c>
      <c r="AP1" s="178" t="str">
        <f t="shared" si="2"/>
        <v>AP</v>
      </c>
      <c r="AQ1" s="178" t="str">
        <f t="shared" si="2"/>
        <v>AQ</v>
      </c>
      <c r="AR1" s="178" t="str">
        <f t="shared" si="2"/>
        <v>AR</v>
      </c>
      <c r="AS1" s="178" t="str">
        <f t="shared" si="2"/>
        <v>AS</v>
      </c>
      <c r="AT1" s="178" t="str">
        <f t="shared" si="2"/>
        <v>AT</v>
      </c>
      <c r="AU1" s="178" t="str">
        <f t="shared" si="2"/>
        <v>AU</v>
      </c>
      <c r="AV1" s="53"/>
      <c r="AW1" s="53"/>
      <c r="AX1" s="2"/>
      <c r="AY1" s="2"/>
      <c r="AZ1" s="2"/>
      <c r="BA1" s="2"/>
      <c r="BB1" s="2"/>
      <c r="BC1" s="2"/>
      <c r="BD1" s="2"/>
      <c r="BE1" s="3">
        <v>1</v>
      </c>
      <c r="BF1" s="4" t="str">
        <f>SUBSTITUTE(ADDRESS(1,COLUMN(),4),"1","")</f>
        <v>BF</v>
      </c>
      <c r="BG1" s="5" t="str">
        <f>SUBSTITUTE(ADDRESS(1,COLUMN(),4),"1","")</f>
        <v>BG</v>
      </c>
    </row>
    <row r="2" spans="1:59">
      <c r="B2" s="2"/>
      <c r="C2" s="2"/>
      <c r="D2" s="2"/>
      <c r="E2" s="2"/>
      <c r="F2" s="2"/>
      <c r="G2" s="2"/>
      <c r="H2" s="2"/>
      <c r="J2" s="19">
        <f t="shared" ref="J2:T2" ca="1" si="3">INDEX(CELL("largeur",J2),1,1)</f>
        <v>5</v>
      </c>
      <c r="K2" s="19">
        <f t="shared" ca="1" si="3"/>
        <v>14</v>
      </c>
      <c r="L2" s="19">
        <f t="shared" ca="1" si="3"/>
        <v>19</v>
      </c>
      <c r="M2" s="19">
        <f t="shared" ca="1" si="3"/>
        <v>11</v>
      </c>
      <c r="N2" s="19">
        <f t="shared" ca="1" si="3"/>
        <v>6</v>
      </c>
      <c r="O2" s="19">
        <f t="shared" ca="1" si="3"/>
        <v>6</v>
      </c>
      <c r="P2" s="19">
        <f t="shared" ca="1" si="3"/>
        <v>6</v>
      </c>
      <c r="Q2" s="19">
        <f t="shared" ca="1" si="3"/>
        <v>8</v>
      </c>
      <c r="R2" s="19">
        <f t="shared" ca="1" si="3"/>
        <v>122</v>
      </c>
      <c r="S2" s="19">
        <f t="shared" ca="1" si="3"/>
        <v>10</v>
      </c>
      <c r="T2" s="19">
        <f t="shared" ca="1" si="3"/>
        <v>12</v>
      </c>
      <c r="U2" s="2"/>
      <c r="V2" s="2"/>
      <c r="Z2" s="19" t="e" cm="1" vm="1">
        <f t="array" aca="1" ref="Z2" ca="1">CELL("largeur",Z2)</f>
        <v>#VALUE!</v>
      </c>
      <c r="AA2" s="19" t="e" cm="1" vm="1">
        <f t="array" aca="1" ref="AA2" ca="1">CELL("largeur",AA2)</f>
        <v>#VALUE!</v>
      </c>
      <c r="AB2" s="19" t="e" cm="1" vm="1">
        <f t="array" aca="1" ref="AB2" ca="1">CELL("largeur",AB2)</f>
        <v>#VALUE!</v>
      </c>
      <c r="AC2" s="19" t="e" cm="1" vm="1">
        <f t="array" aca="1" ref="AC2" ca="1">CELL("largeur",AC2)</f>
        <v>#VALUE!</v>
      </c>
      <c r="AD2" s="19" t="e" cm="1" vm="1">
        <f t="array" aca="1" ref="AD2" ca="1">CELL("largeur",AD2)</f>
        <v>#VALUE!</v>
      </c>
      <c r="AE2" s="19" t="e" cm="1" vm="1">
        <f t="array" aca="1" ref="AE2" ca="1">CELL("largeur",AE2)</f>
        <v>#VALUE!</v>
      </c>
      <c r="AF2" s="19" t="e" cm="1" vm="1">
        <f t="array" aca="1" ref="AF2" ca="1">CELL("largeur",AF2)</f>
        <v>#VALUE!</v>
      </c>
      <c r="AG2" s="19" t="e" cm="1" vm="2">
        <f t="array" aca="1" ref="AG2" ca="1">CELL("largeur",AG2)</f>
        <v>#VALUE!</v>
      </c>
      <c r="AH2" s="610"/>
      <c r="AI2" s="2"/>
      <c r="AK2" s="19" t="e" cm="1" vm="1">
        <f t="array" aca="1" ref="AK2" ca="1">CELL("largeur",AK2)</f>
        <v>#VALUE!</v>
      </c>
      <c r="AL2" s="19" t="e" cm="1" vm="1">
        <f t="array" aca="1" ref="AL2" ca="1">CELL("largeur",AL2)</f>
        <v>#VALUE!</v>
      </c>
      <c r="AM2" s="19" t="e" cm="1" vm="1">
        <f t="array" aca="1" ref="AM2" ca="1">CELL("largeur",AM2)</f>
        <v>#VALUE!</v>
      </c>
      <c r="AN2" s="19" t="e" cm="1" vm="1">
        <f t="array" aca="1" ref="AN2" ca="1">CELL("largeur",AN2)</f>
        <v>#VALUE!</v>
      </c>
      <c r="AO2" s="19" t="e" cm="1" vm="1">
        <f t="array" aca="1" ref="AO2" ca="1">CELL("largeur",AO2)</f>
        <v>#VALUE!</v>
      </c>
      <c r="AP2" s="19" t="e" cm="1" vm="1">
        <f t="array" aca="1" ref="AP2" ca="1">CELL("largeur",AP2)</f>
        <v>#VALUE!</v>
      </c>
      <c r="AQ2" s="19" t="e" cm="1" vm="1">
        <f t="array" aca="1" ref="AQ2" ca="1">CELL("largeur",AQ2)</f>
        <v>#VALUE!</v>
      </c>
      <c r="AR2" s="19" t="e" cm="1" vm="1">
        <f t="array" aca="1" ref="AR2" ca="1">CELL("largeur",AR2)</f>
        <v>#VALUE!</v>
      </c>
      <c r="AS2" s="19" t="e" cm="1" vm="1">
        <f t="array" aca="1" ref="AS2" ca="1">CELL("largeur",AS2)</f>
        <v>#VALUE!</v>
      </c>
      <c r="AT2" s="19" t="e" cm="1" vm="1">
        <f t="array" aca="1" ref="AT2" ca="1">CELL("largeur",AT2)</f>
        <v>#VALUE!</v>
      </c>
      <c r="AU2" s="19" cm="1">
        <f t="array" aca="1" ref="AU2:AV2" ca="1">CELL("largeur",AU2)</f>
        <v>6</v>
      </c>
      <c r="AV2" s="53" t="b">
        <f ca="1"/>
        <v>0</v>
      </c>
      <c r="AW2" s="53"/>
      <c r="AX2" s="2"/>
      <c r="AY2" s="2"/>
      <c r="AZ2" s="2"/>
      <c r="BA2" s="2"/>
      <c r="BB2" s="2"/>
      <c r="BC2" s="2"/>
      <c r="BD2" s="2"/>
      <c r="BE2" s="3">
        <v>1</v>
      </c>
      <c r="BF2" s="7" t="s">
        <v>0</v>
      </c>
      <c r="BG2" s="8"/>
    </row>
    <row r="3" spans="1:59" ht="15.75" customHeight="1">
      <c r="B3" s="2"/>
      <c r="C3" s="2"/>
      <c r="D3" s="2"/>
      <c r="E3" s="2"/>
      <c r="F3" s="2"/>
      <c r="G3" s="2"/>
      <c r="H3" s="2"/>
      <c r="J3" s="168">
        <v>5</v>
      </c>
      <c r="K3" s="168">
        <v>14</v>
      </c>
      <c r="L3" s="168">
        <v>19</v>
      </c>
      <c r="M3" s="168">
        <v>11</v>
      </c>
      <c r="N3" s="168">
        <v>6</v>
      </c>
      <c r="O3" s="168">
        <v>6</v>
      </c>
      <c r="P3" s="168">
        <v>6</v>
      </c>
      <c r="Q3" s="168">
        <v>8</v>
      </c>
      <c r="R3" s="168">
        <f ca="1">R2</f>
        <v>122</v>
      </c>
      <c r="S3" s="168">
        <v>10</v>
      </c>
      <c r="T3" s="168">
        <v>12</v>
      </c>
      <c r="U3" s="2"/>
      <c r="V3" s="2"/>
      <c r="Z3" s="168">
        <v>5</v>
      </c>
      <c r="AA3" s="168">
        <v>11</v>
      </c>
      <c r="AB3" s="168">
        <v>6</v>
      </c>
      <c r="AC3" s="168">
        <v>6</v>
      </c>
      <c r="AD3" s="168">
        <v>6</v>
      </c>
      <c r="AE3" s="168">
        <v>8</v>
      </c>
      <c r="AF3" s="168" t="e" vm="3">
        <f ca="1">AF2</f>
        <v>#VALUE!</v>
      </c>
      <c r="AG3" s="168">
        <v>5</v>
      </c>
      <c r="AH3" s="611" t="s">
        <v>220</v>
      </c>
      <c r="AI3" s="2"/>
      <c r="AK3" s="168">
        <v>5</v>
      </c>
      <c r="AL3" s="168">
        <v>10</v>
      </c>
      <c r="AM3" s="168">
        <v>5</v>
      </c>
      <c r="AN3" s="168">
        <v>5</v>
      </c>
      <c r="AO3" s="168">
        <v>5</v>
      </c>
      <c r="AP3" s="168">
        <v>5</v>
      </c>
      <c r="AQ3" s="168">
        <v>5</v>
      </c>
      <c r="AR3" s="168" t="e" vm="3">
        <f ca="1">AR2</f>
        <v>#VALUE!</v>
      </c>
      <c r="AS3" s="168">
        <v>6</v>
      </c>
      <c r="AT3" s="168">
        <v>6</v>
      </c>
      <c r="AU3" s="168">
        <v>6</v>
      </c>
      <c r="AV3" s="53"/>
      <c r="AW3" s="236" t="s">
        <v>237</v>
      </c>
      <c r="AX3" s="236"/>
      <c r="AY3" s="236"/>
      <c r="AZ3" s="236"/>
      <c r="BA3" s="236"/>
      <c r="BB3" s="236"/>
      <c r="BC3" s="2"/>
      <c r="BD3" s="2"/>
      <c r="BE3" s="3">
        <v>1</v>
      </c>
      <c r="BF3" s="9">
        <f ca="1">COUNTA(A1:BE62) + COUNTBLANK(A1:BE62)</f>
        <v>3894</v>
      </c>
      <c r="BG3" s="10" t="str">
        <f>"cellules entre -cells -celdas  "&amp;" " &amp;AS1&amp;" et  "&amp;BE107</f>
        <v xml:space="preserve">cellules entre -cells -celdas   AS et  </v>
      </c>
    </row>
    <row r="4" spans="1:59" ht="18.75" customHeight="1">
      <c r="B4" s="236" t="s">
        <v>237</v>
      </c>
      <c r="C4" s="2"/>
      <c r="D4" s="2"/>
      <c r="E4" s="2"/>
      <c r="F4" s="2"/>
      <c r="G4" s="2"/>
      <c r="H4" s="2"/>
      <c r="J4" s="2"/>
      <c r="K4" s="2"/>
      <c r="L4" s="2"/>
      <c r="M4" s="2"/>
      <c r="N4" s="2"/>
      <c r="O4" s="2"/>
      <c r="P4" s="2"/>
      <c r="Q4" s="2"/>
      <c r="R4" s="2"/>
      <c r="S4" s="2"/>
      <c r="T4" s="2"/>
      <c r="U4" s="2"/>
      <c r="V4" s="2"/>
      <c r="Z4" s="2"/>
      <c r="AA4" s="2"/>
      <c r="AB4" s="2"/>
      <c r="AC4" s="2"/>
      <c r="AD4" s="2"/>
      <c r="AE4" s="2"/>
      <c r="AF4" s="2"/>
      <c r="AG4" s="2"/>
      <c r="AH4" s="611"/>
      <c r="AI4" s="2"/>
      <c r="AV4" s="53"/>
      <c r="AW4" s="236"/>
      <c r="AX4" s="236"/>
      <c r="AY4" s="236"/>
      <c r="AZ4" s="236"/>
      <c r="BA4" s="236"/>
      <c r="BB4" s="236"/>
      <c r="BC4" s="2"/>
      <c r="BD4" s="57"/>
      <c r="BE4" s="3">
        <v>1</v>
      </c>
      <c r="BF4" s="9">
        <f ca="1">COUNTA(A1:BE62)</f>
        <v>1195</v>
      </c>
      <c r="BG4" s="10" t="s">
        <v>1</v>
      </c>
    </row>
    <row r="5" spans="1:59" ht="25.5" customHeight="1">
      <c r="B5" s="2"/>
      <c r="C5" s="2"/>
      <c r="D5" s="2"/>
      <c r="E5" s="2"/>
      <c r="F5" s="2"/>
      <c r="G5" s="2"/>
      <c r="H5" s="2"/>
      <c r="J5" s="55"/>
      <c r="K5" s="55"/>
      <c r="L5" s="214" t="s">
        <v>230</v>
      </c>
      <c r="M5" s="55"/>
      <c r="N5" s="55"/>
      <c r="O5" s="55"/>
      <c r="P5" s="55"/>
      <c r="Q5" s="55"/>
      <c r="R5" s="2"/>
      <c r="S5" s="55"/>
      <c r="T5" s="55"/>
      <c r="U5" s="2"/>
      <c r="V5" s="2"/>
      <c r="Z5" s="55"/>
      <c r="AA5" s="55"/>
      <c r="AB5" s="55"/>
      <c r="AC5" s="55"/>
      <c r="AD5" s="55"/>
      <c r="AE5" s="214" t="s">
        <v>230</v>
      </c>
      <c r="AF5" s="2"/>
      <c r="AG5" s="55"/>
      <c r="AH5" s="2"/>
      <c r="AI5" s="2"/>
      <c r="AJ5" s="2"/>
      <c r="AV5" s="53"/>
      <c r="AW5" s="637" t="s">
        <v>238</v>
      </c>
      <c r="AX5" s="637"/>
      <c r="AY5" s="637"/>
      <c r="AZ5" s="637"/>
      <c r="BA5" s="637"/>
      <c r="BB5" s="2"/>
      <c r="BC5" s="57" t="s">
        <v>33</v>
      </c>
      <c r="BD5" s="58" t="str">
        <f>BE62</f>
        <v>BE62</v>
      </c>
      <c r="BE5" s="3">
        <v>1</v>
      </c>
      <c r="BF5" s="9">
        <f ca="1">COUNTBLANK(A1:BE62)</f>
        <v>2699</v>
      </c>
      <c r="BG5" s="10" t="s">
        <v>2</v>
      </c>
    </row>
    <row r="6" spans="1:59" ht="17.100000000000001" customHeight="1" thickBot="1">
      <c r="B6" s="676" t="s">
        <v>1973</v>
      </c>
      <c r="C6" s="2"/>
      <c r="D6" s="2"/>
      <c r="E6" s="2"/>
      <c r="F6" s="2"/>
      <c r="G6" s="2"/>
      <c r="H6" s="2"/>
      <c r="J6" s="2"/>
      <c r="K6" s="614" t="s">
        <v>179</v>
      </c>
      <c r="L6" s="614"/>
      <c r="M6" s="614"/>
      <c r="N6" s="614"/>
      <c r="O6" s="614"/>
      <c r="P6" s="614"/>
      <c r="Q6" s="614"/>
      <c r="R6" s="614"/>
      <c r="S6" s="614"/>
      <c r="T6" s="614"/>
      <c r="U6" s="2"/>
      <c r="V6" s="2"/>
      <c r="Z6" s="2"/>
      <c r="AA6" s="113"/>
      <c r="AB6" s="113"/>
      <c r="AC6" s="113"/>
      <c r="AD6" s="113"/>
      <c r="AE6" s="113"/>
      <c r="AF6" s="113"/>
      <c r="AG6" s="2"/>
      <c r="AH6" s="2"/>
      <c r="AI6" s="2"/>
      <c r="AJ6" s="2"/>
      <c r="AK6" s="114"/>
      <c r="AL6" s="114"/>
      <c r="AM6" s="114"/>
      <c r="AN6" s="114"/>
      <c r="AO6" s="114"/>
      <c r="AP6" s="114"/>
      <c r="AQ6" s="114"/>
      <c r="AR6" s="114"/>
      <c r="AS6" s="114"/>
      <c r="AT6" s="114"/>
      <c r="AU6" s="114"/>
      <c r="AV6" s="53"/>
      <c r="AW6" s="53"/>
      <c r="AX6" s="2"/>
      <c r="AY6" s="2"/>
      <c r="AZ6" s="2"/>
      <c r="BA6" s="2"/>
      <c r="BB6" s="2"/>
      <c r="BC6" s="2"/>
      <c r="BD6" s="2"/>
      <c r="BE6" s="3">
        <v>1</v>
      </c>
      <c r="BF6" s="9">
        <f>SUM(BE1:BE60)+2</f>
        <v>62</v>
      </c>
      <c r="BG6" s="10" t="s">
        <v>3</v>
      </c>
    </row>
    <row r="7" spans="1:59" ht="21" customHeight="1">
      <c r="B7" s="2"/>
      <c r="C7" s="2"/>
      <c r="D7" s="2"/>
      <c r="E7" s="2"/>
      <c r="F7" s="2"/>
      <c r="G7" s="2"/>
      <c r="H7" s="2"/>
      <c r="J7" s="2"/>
      <c r="K7" s="614"/>
      <c r="L7" s="614"/>
      <c r="M7" s="614"/>
      <c r="N7" s="614"/>
      <c r="O7" s="614"/>
      <c r="P7" s="614"/>
      <c r="Q7" s="614"/>
      <c r="R7" s="614"/>
      <c r="S7" s="614"/>
      <c r="T7" s="614"/>
      <c r="U7" s="2"/>
      <c r="V7" s="2"/>
      <c r="Z7" s="15" t="s">
        <v>6</v>
      </c>
      <c r="AA7" s="178" t="str">
        <f t="shared" ref="AA7:AE7" si="4">SUBSTITUTE(ADDRESS(1,COLUMN(),4),"1","")</f>
        <v>AA</v>
      </c>
      <c r="AB7" s="178" t="str">
        <f t="shared" si="4"/>
        <v>AB</v>
      </c>
      <c r="AC7" s="178" t="str">
        <f t="shared" si="4"/>
        <v>AC</v>
      </c>
      <c r="AD7" s="178" t="str">
        <f t="shared" si="4"/>
        <v>AD</v>
      </c>
      <c r="AE7" s="178" t="str">
        <f t="shared" si="4"/>
        <v>AE</v>
      </c>
      <c r="AF7" s="179" t="str">
        <f>"Col."&amp;SUBSTITUTE(ADDRESS(1,COLUMN(),4),"1","")&amp;"▼"</f>
        <v>Col.AF▼</v>
      </c>
      <c r="AG7" s="632"/>
      <c r="AH7" s="2"/>
      <c r="AI7" s="2"/>
      <c r="AJ7" s="2"/>
      <c r="AK7" s="103" t="s">
        <v>6</v>
      </c>
      <c r="AL7" s="178" t="str">
        <f t="shared" ref="AL7:AT7" si="5">SUBSTITUTE(ADDRESS(1,COLUMN(),4),"1","")</f>
        <v>AL</v>
      </c>
      <c r="AM7" s="178" t="str">
        <f t="shared" si="5"/>
        <v>AM</v>
      </c>
      <c r="AN7" s="178" t="str">
        <f t="shared" si="5"/>
        <v>AN</v>
      </c>
      <c r="AO7" s="178" t="str">
        <f t="shared" si="5"/>
        <v>AO</v>
      </c>
      <c r="AP7" s="178" t="str">
        <f t="shared" si="5"/>
        <v>AP</v>
      </c>
      <c r="AQ7" s="178" t="str">
        <f t="shared" si="5"/>
        <v>AQ</v>
      </c>
      <c r="AR7" s="178" t="str">
        <f t="shared" si="5"/>
        <v>AR</v>
      </c>
      <c r="AS7" s="178" t="str">
        <f t="shared" si="5"/>
        <v>AS</v>
      </c>
      <c r="AT7" s="178" t="str">
        <f t="shared" si="5"/>
        <v>AT</v>
      </c>
      <c r="AU7" s="180" t="str">
        <f>SUBSTITUTE(ADDRESS(1,COLUMN(),4),"1","")</f>
        <v>AU</v>
      </c>
      <c r="AW7" s="18" t="s">
        <v>7</v>
      </c>
      <c r="AX7" s="2"/>
      <c r="AY7" s="2"/>
      <c r="AZ7" s="2"/>
      <c r="BA7" s="2"/>
      <c r="BB7" s="2"/>
      <c r="BC7" s="2"/>
      <c r="BD7" s="2"/>
      <c r="BE7" s="3">
        <v>1</v>
      </c>
      <c r="BF7" s="9" cm="1">
        <f t="array" ref="BF7">SUM(A62:BD62+1)</f>
        <v>112</v>
      </c>
      <c r="BG7" s="10" t="s">
        <v>4</v>
      </c>
    </row>
    <row r="8" spans="1:59" ht="21" customHeight="1" thickBot="1">
      <c r="B8" s="2"/>
      <c r="C8" s="2"/>
      <c r="D8" s="2"/>
      <c r="E8" s="2"/>
      <c r="F8" s="2"/>
      <c r="G8" s="2"/>
      <c r="H8" s="2"/>
      <c r="J8" s="2"/>
      <c r="K8" s="113"/>
      <c r="L8" s="113"/>
      <c r="M8" s="113"/>
      <c r="N8" s="113"/>
      <c r="O8" s="113"/>
      <c r="P8" s="113"/>
      <c r="Q8" s="113"/>
      <c r="R8" s="113"/>
      <c r="S8" s="113"/>
      <c r="T8" s="113"/>
      <c r="U8" s="2"/>
      <c r="V8" s="2"/>
      <c r="Z8" s="612"/>
      <c r="AA8" s="19" t="e" cm="1" vm="1">
        <f t="array" aca="1" ref="AA8" ca="1">CELL("largeur",AA8)</f>
        <v>#VALUE!</v>
      </c>
      <c r="AB8" s="19" t="e" cm="1" vm="1">
        <f t="array" aca="1" ref="AB8" ca="1">CELL("largeur",AB8)</f>
        <v>#VALUE!</v>
      </c>
      <c r="AC8" s="19" t="e" cm="1" vm="1">
        <f t="array" aca="1" ref="AC8" ca="1">CELL("largeur",AC8)</f>
        <v>#VALUE!</v>
      </c>
      <c r="AD8" s="19" t="e" cm="1" vm="1">
        <f t="array" aca="1" ref="AD8" ca="1">CELL("largeur",AD8)</f>
        <v>#VALUE!</v>
      </c>
      <c r="AE8" s="19" t="e" cm="1" vm="1">
        <f t="array" aca="1" ref="AE8" ca="1">CELL("largeur",AE8)</f>
        <v>#VALUE!</v>
      </c>
      <c r="AF8" s="19" t="e" cm="1" vm="2">
        <f t="array" aca="1" ref="AF8" ca="1">CELL("largeur",AF8)</f>
        <v>#VALUE!</v>
      </c>
      <c r="AG8" s="633"/>
      <c r="AH8" s="2"/>
      <c r="AI8" s="2"/>
      <c r="AJ8" s="2"/>
      <c r="AK8" s="634"/>
      <c r="AL8" s="19" t="e" cm="1" vm="1">
        <f t="array" aca="1" ref="AL8" ca="1">CELL("largeur",AL8)</f>
        <v>#VALUE!</v>
      </c>
      <c r="AM8" s="19" t="e" cm="1" vm="1">
        <f t="array" aca="1" ref="AM8" ca="1">CELL("largeur",AM8)</f>
        <v>#VALUE!</v>
      </c>
      <c r="AN8" s="19" t="e" cm="1" vm="1">
        <f t="array" aca="1" ref="AN8" ca="1">CELL("largeur",AN8)</f>
        <v>#VALUE!</v>
      </c>
      <c r="AO8" s="19" t="e" cm="1" vm="1">
        <f t="array" aca="1" ref="AO8" ca="1">CELL("largeur",AO8)</f>
        <v>#VALUE!</v>
      </c>
      <c r="AP8" s="19" t="e" cm="1" vm="1">
        <f t="array" aca="1" ref="AP8" ca="1">CELL("largeur",AP8)</f>
        <v>#VALUE!</v>
      </c>
      <c r="AQ8" s="19" t="e" cm="1" vm="1">
        <f t="array" aca="1" ref="AQ8" ca="1">CELL("largeur",AQ8)</f>
        <v>#VALUE!</v>
      </c>
      <c r="AR8" s="19" t="e" cm="1" vm="1">
        <f t="array" aca="1" ref="AR8" ca="1">CELL("largeur",AR8)</f>
        <v>#VALUE!</v>
      </c>
      <c r="AS8" s="19" t="e" cm="1" vm="1">
        <f t="array" aca="1" ref="AS8" ca="1">CELL("largeur",AS8)</f>
        <v>#VALUE!</v>
      </c>
      <c r="AT8" s="19" t="e" cm="1" vm="1">
        <f t="array" aca="1" ref="AT8" ca="1">CELL("largeur",AT8)</f>
        <v>#VALUE!</v>
      </c>
      <c r="AU8" s="20" cm="1">
        <f t="array" aca="1" ref="AU8:AV8" ca="1">CELL("largeur",AU8)</f>
        <v>6</v>
      </c>
      <c r="AV8" t="b">
        <f ca="1"/>
        <v>0</v>
      </c>
      <c r="AW8" s="21" t="str">
        <f>"1️⃣ COLLEZ LE TEXTE BRUT A DÉCOUPER  DANS LA CELLULE "&amp;ADDRESS(ROW(AL16),COLUMN(AL16),4)</f>
        <v>1️⃣ COLLEZ LE TEXTE BRUT A DÉCOUPER  DANS LA CELLULE AL16</v>
      </c>
      <c r="AX8" s="2"/>
      <c r="AY8" s="2"/>
      <c r="AZ8" s="2"/>
      <c r="BA8" s="2"/>
      <c r="BB8" s="2"/>
      <c r="BC8" s="2"/>
      <c r="BD8" s="2"/>
      <c r="BE8" s="3">
        <v>1</v>
      </c>
      <c r="BF8" s="9"/>
      <c r="BG8" s="10"/>
    </row>
    <row r="9" spans="1:59" ht="21" customHeight="1">
      <c r="B9" s="434"/>
      <c r="C9" s="435"/>
      <c r="D9" s="435"/>
      <c r="E9" s="436" t="str">
        <f ca="1">"ICI COLONNE "&amp;SUBSTITUTE(ADDRESS(1,COLUMN(),4),"1","")&amp;" largeur "&amp;INDEX(CELL("largeur",I8),1,1)</f>
        <v>ICI COLONNE E largeur 5</v>
      </c>
      <c r="F9" s="435"/>
      <c r="G9" s="435"/>
      <c r="H9" s="437"/>
      <c r="J9" s="15" t="s">
        <v>6</v>
      </c>
      <c r="K9" s="334" t="str">
        <f t="shared" ref="K9:T9" si="6">SUBSTITUTE(ADDRESS(1,COLUMN(),4),"1","")</f>
        <v>K</v>
      </c>
      <c r="L9" s="308" t="str">
        <f t="shared" si="6"/>
        <v>L</v>
      </c>
      <c r="M9" s="308" t="str">
        <f t="shared" si="6"/>
        <v>M</v>
      </c>
      <c r="N9" s="308" t="str">
        <f t="shared" si="6"/>
        <v>N</v>
      </c>
      <c r="O9" s="308" t="str">
        <f t="shared" si="6"/>
        <v>O</v>
      </c>
      <c r="P9" s="308" t="str">
        <f t="shared" si="6"/>
        <v>P</v>
      </c>
      <c r="Q9" s="308" t="str">
        <f t="shared" si="6"/>
        <v>Q</v>
      </c>
      <c r="R9" s="335" t="str">
        <f>"Col."&amp;SUBSTITUTE(ADDRESS(1,COLUMN(),4),"1","")&amp;"▼"</f>
        <v>Col.R▼</v>
      </c>
      <c r="S9" s="308" t="str">
        <f t="shared" si="6"/>
        <v>S</v>
      </c>
      <c r="T9" s="336" t="str">
        <f t="shared" si="6"/>
        <v>T</v>
      </c>
      <c r="U9" s="2"/>
      <c r="V9" s="18" t="s">
        <v>7</v>
      </c>
      <c r="Z9" s="612"/>
      <c r="AA9" s="168">
        <v>11</v>
      </c>
      <c r="AB9" s="168">
        <v>6</v>
      </c>
      <c r="AC9" s="168">
        <v>6</v>
      </c>
      <c r="AD9" s="168">
        <v>6</v>
      </c>
      <c r="AE9" s="168">
        <v>6</v>
      </c>
      <c r="AF9" s="168">
        <v>122</v>
      </c>
      <c r="AG9" s="633"/>
      <c r="AH9" s="2"/>
      <c r="AI9" s="18" t="s">
        <v>7</v>
      </c>
      <c r="AJ9" s="2"/>
      <c r="AK9" s="634"/>
      <c r="AL9" s="168">
        <v>10</v>
      </c>
      <c r="AM9" s="168">
        <v>5</v>
      </c>
      <c r="AN9" s="168">
        <v>5</v>
      </c>
      <c r="AO9" s="168">
        <v>5</v>
      </c>
      <c r="AP9" s="168">
        <v>5</v>
      </c>
      <c r="AQ9" s="168">
        <v>5</v>
      </c>
      <c r="AR9" s="170" t="e" cm="1" vm="1">
        <f t="array" aca="1" ref="AR9" ca="1">CELL("largeur",AR9)</f>
        <v>#VALUE!</v>
      </c>
      <c r="AS9" s="168">
        <v>6</v>
      </c>
      <c r="AT9" s="168">
        <v>6</v>
      </c>
      <c r="AU9" s="169">
        <v>6</v>
      </c>
      <c r="AW9" s="28" t="s">
        <v>235</v>
      </c>
      <c r="AY9" s="119" t="str">
        <f t="shared" ref="AY9:BC9" si="7">SUBSTITUTE(ADDRESS(1,COLUMN(),4),"1","")</f>
        <v>AY</v>
      </c>
      <c r="AZ9" s="16" t="str">
        <f t="shared" si="7"/>
        <v>AZ</v>
      </c>
      <c r="BA9" s="16" t="str">
        <f t="shared" si="7"/>
        <v>BA</v>
      </c>
      <c r="BB9" s="16" t="str">
        <f t="shared" si="7"/>
        <v>BB</v>
      </c>
      <c r="BC9" s="17" t="str">
        <f t="shared" si="7"/>
        <v>BC</v>
      </c>
      <c r="BE9" s="3">
        <v>1</v>
      </c>
      <c r="BF9" s="143" t="s">
        <v>196</v>
      </c>
      <c r="BG9"/>
    </row>
    <row r="10" spans="1:59" ht="21" customHeight="1">
      <c r="B10" s="438"/>
      <c r="C10" s="355"/>
      <c r="D10" s="355"/>
      <c r="E10" s="639" t="str">
        <f ca="1">E9&amp;"  ⚠️ COPIEZ / COLLEZ LE TEXTE DÉCOUPÉ DANS VOTRE DOCUMENT (collage spécial 1.2.3 Valeur)"</f>
        <v>ICI COLONNE E largeur 5  ⚠️ COPIEZ / COLLEZ LE TEXTE DÉCOUPÉ DANS VOTRE DOCUMENT (collage spécial 1.2.3 Valeur)</v>
      </c>
      <c r="F10" s="355"/>
      <c r="G10" s="355"/>
      <c r="H10" s="439"/>
      <c r="J10" s="615"/>
      <c r="K10" s="19">
        <f t="shared" ref="K10:T10" ca="1" si="8">INDEX(CELL("largeur",K10),1,1)</f>
        <v>14</v>
      </c>
      <c r="L10" s="19">
        <f t="shared" ca="1" si="8"/>
        <v>19</v>
      </c>
      <c r="M10" s="19">
        <f t="shared" ca="1" si="8"/>
        <v>11</v>
      </c>
      <c r="N10" s="19">
        <f t="shared" ca="1" si="8"/>
        <v>6</v>
      </c>
      <c r="O10" s="19">
        <f t="shared" ca="1" si="8"/>
        <v>6</v>
      </c>
      <c r="P10" s="19">
        <f t="shared" ca="1" si="8"/>
        <v>6</v>
      </c>
      <c r="Q10" s="19">
        <f t="shared" ca="1" si="8"/>
        <v>8</v>
      </c>
      <c r="R10" s="19">
        <f t="shared" ca="1" si="8"/>
        <v>122</v>
      </c>
      <c r="S10" s="19">
        <f t="shared" ca="1" si="8"/>
        <v>10</v>
      </c>
      <c r="T10" s="20">
        <f t="shared" ca="1" si="8"/>
        <v>12</v>
      </c>
      <c r="U10" s="2"/>
      <c r="V10" s="21" t="str">
        <f>"1️⃣ COLLEZ LE TEXTE BRUT A DÉCOUPER  DANS LA CELLULE "&amp;ADDRESS(ROW(R18),COLUMN(R18),4)</f>
        <v>1️⃣ COLLEZ LE TEXTE BRUT A DÉCOUPER  DANS LA CELLULE R18</v>
      </c>
      <c r="Z10" s="612"/>
      <c r="AA10" s="174">
        <v>120</v>
      </c>
      <c r="AB10" s="67" t="s">
        <v>114</v>
      </c>
      <c r="AC10" s="69"/>
      <c r="AD10" s="69"/>
      <c r="AE10" s="69"/>
      <c r="AF10" s="31"/>
      <c r="AG10" s="633"/>
      <c r="AH10" s="2"/>
      <c r="AI10" s="21" t="str">
        <f>"1️⃣ COLLEZ LE TEXTE BRUT A DÉCOUPER  DANS LA CELLULE "&amp;ADDRESS(ROW(AF13),COLUMN(AF13),4)</f>
        <v>1️⃣ COLLEZ LE TEXTE BRUT A DÉCOUPER  DANS LA CELLULE AF13</v>
      </c>
      <c r="AJ10" s="2"/>
      <c r="AK10" s="634"/>
      <c r="AL10" s="174">
        <v>40</v>
      </c>
      <c r="AM10" s="67" t="s">
        <v>114</v>
      </c>
      <c r="AN10" s="53"/>
      <c r="AO10" s="34"/>
      <c r="AP10" s="34"/>
      <c r="AQ10" s="34"/>
      <c r="AR10" s="31"/>
      <c r="AS10" s="31"/>
      <c r="AT10" s="31"/>
      <c r="AU10" s="638"/>
      <c r="AW10" s="30" t="str">
        <f>"cellule "&amp;ADDRESS(ROW(AL10),COLUMN(AL10),4)</f>
        <v>cellule AL10</v>
      </c>
      <c r="AY10" s="120" t="e" cm="1" vm="1">
        <f t="array" aca="1" ref="AY10" ca="1">CELL("largeur",AY10)</f>
        <v>#VALUE!</v>
      </c>
      <c r="AZ10" s="19" t="e" cm="1" vm="1">
        <f t="array" aca="1" ref="AZ10" ca="1">CELL("largeur",AZ10)</f>
        <v>#VALUE!</v>
      </c>
      <c r="BA10" s="19" t="e" cm="1" vm="1">
        <f t="array" aca="1" ref="BA10" ca="1">CELL("largeur",BA10)</f>
        <v>#VALUE!</v>
      </c>
      <c r="BB10" s="19" t="e" cm="1" vm="1">
        <f t="array" aca="1" ref="BB10" ca="1">CELL("largeur",BB10)</f>
        <v>#VALUE!</v>
      </c>
      <c r="BC10" s="20" cm="1">
        <f t="array" aca="1" ref="BC10:BD10" ca="1">CELL("largeur",BC10)</f>
        <v>5</v>
      </c>
      <c r="BD10" s="6" t="b">
        <f ca="1"/>
        <v>0</v>
      </c>
      <c r="BE10" s="3">
        <v>1</v>
      </c>
      <c r="BF10" s="143" t="s">
        <v>197</v>
      </c>
      <c r="BG10"/>
    </row>
    <row r="11" spans="1:59" ht="21" customHeight="1">
      <c r="B11" s="438"/>
      <c r="C11" s="355"/>
      <c r="D11" s="355"/>
      <c r="E11" s="639"/>
      <c r="F11" s="355"/>
      <c r="G11" s="355"/>
      <c r="H11" s="439"/>
      <c r="J11" s="615"/>
      <c r="K11" s="168">
        <v>14</v>
      </c>
      <c r="L11" s="168">
        <v>19</v>
      </c>
      <c r="M11" s="168">
        <v>11</v>
      </c>
      <c r="N11" s="168">
        <v>6</v>
      </c>
      <c r="O11" s="168">
        <v>6</v>
      </c>
      <c r="P11" s="168">
        <v>6</v>
      </c>
      <c r="Q11" s="168">
        <v>6</v>
      </c>
      <c r="R11" s="181" t="str">
        <f>K15&amp;"▼ "</f>
        <v xml:space="preserve">122▼ </v>
      </c>
      <c r="S11" s="168">
        <v>10</v>
      </c>
      <c r="T11" s="169">
        <v>12</v>
      </c>
      <c r="U11" s="2"/>
      <c r="V11" s="24"/>
      <c r="Z11" s="612"/>
      <c r="AA11" s="220"/>
      <c r="AB11" s="33" t="s">
        <v>12</v>
      </c>
      <c r="AC11" s="34"/>
      <c r="AD11" s="34"/>
      <c r="AE11" s="34"/>
      <c r="AG11" s="633"/>
      <c r="AH11" s="2"/>
      <c r="AI11" s="24"/>
      <c r="AJ11" s="2"/>
      <c r="AK11" s="634"/>
      <c r="AL11" s="220"/>
      <c r="AM11" s="33" t="s">
        <v>39</v>
      </c>
      <c r="AN11" s="46"/>
      <c r="AO11" s="27"/>
      <c r="AP11" s="27"/>
      <c r="AQ11" s="27"/>
      <c r="AR11" s="46"/>
      <c r="AS11" s="46"/>
      <c r="AT11" s="46"/>
      <c r="AU11" s="638"/>
      <c r="AW11" s="32" t="str">
        <f>"3️⃣Si vous ne voulez pas de ponctuation saisissez un X dans la cellule "&amp;ADDRESS(ROW(AL11),COLUMN(AL11),4)</f>
        <v>3️⃣Si vous ne voulez pas de ponctuation saisissez un X dans la cellule AL11</v>
      </c>
      <c r="AY11" s="121">
        <v>7</v>
      </c>
      <c r="AZ11" s="22">
        <v>7</v>
      </c>
      <c r="BA11" s="22">
        <v>7</v>
      </c>
      <c r="BB11" s="22">
        <v>80</v>
      </c>
      <c r="BC11" s="23">
        <v>5</v>
      </c>
      <c r="BE11" s="3">
        <v>1</v>
      </c>
      <c r="BF11" s="143"/>
      <c r="BG11"/>
    </row>
    <row r="12" spans="1:59" ht="21" customHeight="1">
      <c r="B12" s="438"/>
      <c r="C12" s="355"/>
      <c r="D12" s="355"/>
      <c r="E12" s="440" t="s">
        <v>300</v>
      </c>
      <c r="F12" s="355"/>
      <c r="G12" s="355"/>
      <c r="H12" s="439"/>
      <c r="J12" s="615"/>
      <c r="K12" s="350" t="s">
        <v>9</v>
      </c>
      <c r="L12" s="282"/>
      <c r="M12" s="351"/>
      <c r="N12" s="282"/>
      <c r="O12" s="282"/>
      <c r="P12" s="282"/>
      <c r="Q12" s="282"/>
      <c r="R12" s="352" t="str">
        <f ca="1">" Largeur de cette colonne : " &amp; R10 &amp; IF(R10 &gt; K15, " - Colonne trop large de " &amp; (R10 - K15), IF(R10 &lt; K15, " - Élargissez la colonne à " &amp; K15, " Largeur correcte"))</f>
        <v xml:space="preserve"> Largeur de cette colonne : 122 Largeur correcte</v>
      </c>
      <c r="S12" s="353"/>
      <c r="T12" s="354"/>
      <c r="U12" s="2"/>
      <c r="V12" s="24" t="s">
        <v>8</v>
      </c>
      <c r="Z12" s="612"/>
      <c r="AA12" s="219"/>
      <c r="AB12" s="33"/>
      <c r="AC12" s="34"/>
      <c r="AD12" s="34"/>
      <c r="AE12" s="34"/>
      <c r="AF12" s="222" t="s">
        <v>233</v>
      </c>
      <c r="AG12" s="633"/>
      <c r="AH12" s="2"/>
      <c r="AI12" s="28" t="s">
        <v>234</v>
      </c>
      <c r="AJ12" s="2"/>
      <c r="AK12" s="634"/>
      <c r="AL12" s="219"/>
      <c r="AM12" s="33"/>
      <c r="AN12" s="46"/>
      <c r="AO12" s="27"/>
      <c r="AP12" s="27"/>
      <c r="AQ12" s="27"/>
      <c r="AR12" s="226" t="s">
        <v>233</v>
      </c>
      <c r="AS12" s="46"/>
      <c r="AT12" s="46"/>
      <c r="AU12" s="638"/>
      <c r="AW12" s="643" t="s">
        <v>15</v>
      </c>
      <c r="AY12" s="122"/>
      <c r="AZ12" s="636" t="s">
        <v>186</v>
      </c>
      <c r="BA12" s="636"/>
      <c r="BB12" s="636"/>
      <c r="BC12" s="123" t="s">
        <v>188</v>
      </c>
      <c r="BE12" s="3">
        <v>1</v>
      </c>
      <c r="BF12" s="143" t="s">
        <v>200</v>
      </c>
      <c r="BG12"/>
    </row>
    <row r="13" spans="1:59" ht="21" customHeight="1">
      <c r="B13" s="640" t="s">
        <v>32</v>
      </c>
      <c r="C13" s="641"/>
      <c r="D13" s="641"/>
      <c r="E13" s="641"/>
      <c r="F13" s="641"/>
      <c r="G13" s="641"/>
      <c r="H13" s="642"/>
      <c r="J13" s="615"/>
      <c r="K13" s="349" t="s">
        <v>11</v>
      </c>
      <c r="L13" s="355"/>
      <c r="M13" s="352"/>
      <c r="N13" s="356"/>
      <c r="O13" s="356"/>
      <c r="P13" s="356"/>
      <c r="Q13" s="356"/>
      <c r="R13" s="357" t="s">
        <v>180</v>
      </c>
      <c r="S13" s="352"/>
      <c r="T13" s="358"/>
      <c r="U13" s="2"/>
      <c r="V13" s="25" t="str">
        <f>"cellule "&amp;ADDRESS(ROW(K15),COLUMN(K15),4)</f>
        <v>cellule K15</v>
      </c>
      <c r="Z13" s="612"/>
      <c r="AA13" s="209"/>
      <c r="AB13" s="209"/>
      <c r="AC13" s="209"/>
      <c r="AD13" s="209"/>
      <c r="AE13" s="215" t="s">
        <v>232</v>
      </c>
      <c r="AF13" s="216" t="s">
        <v>14</v>
      </c>
      <c r="AG13" s="633"/>
      <c r="AH13" s="90"/>
      <c r="AI13" s="25" t="str">
        <f>"cellule "&amp;ADDRESS(ROW(AA10),COLUMN(AA10),4)</f>
        <v>cellule AA10</v>
      </c>
      <c r="AJ13" s="2"/>
      <c r="AK13" s="634"/>
      <c r="AL13" s="53"/>
      <c r="AM13" s="53"/>
      <c r="AN13" s="224"/>
      <c r="AO13" s="225"/>
      <c r="AP13" s="225"/>
      <c r="AQ13" s="225"/>
      <c r="AR13" s="185" t="s">
        <v>28</v>
      </c>
      <c r="AS13" s="223" t="s">
        <v>188</v>
      </c>
      <c r="AT13" s="223"/>
      <c r="AU13" s="638"/>
      <c r="AW13" s="643"/>
      <c r="AY13" s="122"/>
      <c r="AZ13" s="137"/>
      <c r="BA13" s="137" t="s">
        <v>187</v>
      </c>
      <c r="BB13" s="138"/>
      <c r="BC13" s="123" t="s">
        <v>188</v>
      </c>
      <c r="BE13" s="3">
        <v>1</v>
      </c>
      <c r="BF13" s="143" t="s">
        <v>202</v>
      </c>
      <c r="BG13"/>
    </row>
    <row r="14" spans="1:59" ht="21" customHeight="1" thickBot="1">
      <c r="B14" s="640"/>
      <c r="C14" s="641"/>
      <c r="D14" s="641"/>
      <c r="E14" s="641"/>
      <c r="F14" s="641"/>
      <c r="G14" s="641"/>
      <c r="H14" s="642"/>
      <c r="J14" s="615"/>
      <c r="K14" s="175" t="s">
        <v>219</v>
      </c>
      <c r="L14" s="175"/>
      <c r="M14" s="175"/>
      <c r="N14" s="337"/>
      <c r="O14" s="337"/>
      <c r="P14" s="337"/>
      <c r="Q14" s="337"/>
      <c r="R14" s="338"/>
      <c r="S14" s="337"/>
      <c r="T14" s="339"/>
      <c r="U14" s="2"/>
      <c r="V14" s="112"/>
      <c r="Z14" s="612"/>
      <c r="AA14" s="626" t="str">
        <f>AF13</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14" s="627"/>
      <c r="AC14" s="627"/>
      <c r="AD14" s="627"/>
      <c r="AE14" s="627"/>
      <c r="AF14" s="627"/>
      <c r="AG14" s="633"/>
      <c r="AH14" s="90"/>
      <c r="AI14" s="32" t="str">
        <f>" 3️⃣ Si vous ne voulez pas de ponctuation saisissez un X dans la cellule "&amp;ADDRESS(ROW(AA11),COLUMN(AA11),4)</f>
        <v xml:space="preserve"> 3️⃣ Si vous ne voulez pas de ponctuation saisissez un X dans la cellule AA11</v>
      </c>
      <c r="AJ14" s="2"/>
      <c r="AK14" s="634"/>
      <c r="AL14" s="458"/>
      <c r="AM14" s="459"/>
      <c r="AN14" s="460"/>
      <c r="AO14" s="459"/>
      <c r="AP14" s="459"/>
      <c r="AQ14" s="459"/>
      <c r="AR14" s="184" t="s">
        <v>115</v>
      </c>
      <c r="AS14" s="184"/>
      <c r="AT14" s="184"/>
      <c r="AU14" s="638"/>
      <c r="AW14" s="643"/>
      <c r="AY14" s="122"/>
      <c r="AZ14" s="2"/>
      <c r="BA14" s="2"/>
      <c r="BB14" s="127" t="s">
        <v>189</v>
      </c>
      <c r="BC14" s="123" t="s">
        <v>188</v>
      </c>
      <c r="BE14" s="3">
        <v>1</v>
      </c>
      <c r="BF14"/>
      <c r="BG14"/>
    </row>
    <row r="15" spans="1:59" ht="21" customHeight="1" thickBot="1">
      <c r="B15" s="644" t="s">
        <v>191</v>
      </c>
      <c r="C15" s="645"/>
      <c r="D15" s="441" t="s">
        <v>301</v>
      </c>
      <c r="E15" s="442"/>
      <c r="F15" s="355"/>
      <c r="G15" s="355"/>
      <c r="H15" s="439"/>
      <c r="J15" s="615"/>
      <c r="K15" s="173">
        <v>122</v>
      </c>
      <c r="L15" s="340" t="s">
        <v>37</v>
      </c>
      <c r="M15" s="349"/>
      <c r="N15" s="340"/>
      <c r="O15" s="341"/>
      <c r="P15" s="341"/>
      <c r="Q15" s="341"/>
      <c r="R15" s="338"/>
      <c r="S15" s="342"/>
      <c r="T15" s="339"/>
      <c r="U15" s="2"/>
      <c r="V15" s="28" t="s">
        <v>10</v>
      </c>
      <c r="Z15" s="612"/>
      <c r="AA15" s="628"/>
      <c r="AB15" s="629"/>
      <c r="AC15" s="629"/>
      <c r="AD15" s="629"/>
      <c r="AE15" s="629"/>
      <c r="AF15" s="629"/>
      <c r="AG15" s="633"/>
      <c r="AH15" s="90"/>
      <c r="AI15" s="643" t="s">
        <v>15</v>
      </c>
      <c r="AJ15" s="2"/>
      <c r="AK15" s="634"/>
      <c r="AL15" s="461" t="str">
        <f>IF(TRIM(SUBSTITUTE(AR13,CHAR(160),""))="","",AR13)</f>
        <v xml:space="preserve">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   </v>
      </c>
      <c r="AM15" s="327" t="str" cm="1">
        <f t="array" ref="AM15">IF(ROW()=ROW(AM15),AL18,INDEX(AN15:AN26,ROW()-ROW(AM15)))</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N15" s="73" t="str">
        <f>IF(OR(AM15="",AL17="",AL17&lt;=0,AO15=""),"",TRIM(MID(AM15,LEN(AO15)+1+IF(MID(AM15,LEN(AO15)+1,1)=" ",1,0),99999)))</f>
        <v>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O15" s="327" t="str">
        <f>IF(OR(AP15="",AP15=0,AP15="0"),"",IF(LEN(AP15)&lt;=AL17,AP15,IF(LEN(SUBSTITUTE(AQ15," ",""))=AL17+1,LEFT(AP15,AL17),LEFT(AP15,FIND("§",SUBSTITUTE(AQ15," ","§",LEN(AQ15)-LEN(SUBSTITUTE(AQ15," ",""))))-1))))</f>
        <v>Ce tableau découpe votre texte AVEC ou</v>
      </c>
      <c r="AP15" s="327" t="str">
        <f t="shared" ref="AP15:AP26" si="9">IF(OR(AM15="",AM15=0),"",TRIM(SUBSTITUTE(SUBSTITUTE(AM15,CHAR(160)," "),CHAR(10)," ")))</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Q15" s="327" t="str">
        <f>IF(OR(AP15="",AP15=0,AP15="0"),"",LEFT(AP15,AL17+1))</f>
        <v>Ce tableau découpe votre texte AVEC ou SA</v>
      </c>
      <c r="AR15" s="105" t="str" cm="1">
        <f t="array" ref="AR15:AR23">_xlfn._xlws.FILTER(AO15:AO24,TRIM(SUBSTITUTE(AO15:AO24,CHAR(160),""))&lt;&gt;"")</f>
        <v>Ce tableau découpe votre texte AVEC ou</v>
      </c>
      <c r="AS15" s="106" t="str">
        <f>IF(AR15="","",(LEN(TRIM(SUBSTITUTE(AR15,CHAR(160)," ")))-LEN(SUBSTITUTE(TRIM(SUBSTITUTE(AR15,CHAR(160)," "))," ",""))+1)&amp;" mot"&amp;IF((LEN(TRIM(SUBSTITUTE(AR15,CHAR(160)," ")))-LEN(SUBSTITUTE(TRIM(SUBSTITUTE(AR15,CHAR(160)," "))," ",""))+1)&gt;1,"s",""))</f>
        <v>7 mots</v>
      </c>
      <c r="AT15" s="90" t="str">
        <f>IF(AR15="","",LEN(TRIM(SUBSTITUTE(AR15,CHAR(160),"")))&amp;" car.")</f>
        <v>38 car.</v>
      </c>
      <c r="AU15" s="638"/>
      <c r="AW15" s="190"/>
      <c r="AY15" s="124" t="str">
        <f>IF(BB15="","",(LEN(TRIM(SUBSTITUTE(BB15,CHAR(160)," ")))-LEN(SUBSTITUTE(TRIM(SUBSTITUTE(BB15,CHAR(160)," "))," ",""))+1)&amp;" mot"&amp;IF((LEN(TRIM(SUBSTITUTE(BB15,CHAR(160)," ")))-LEN(SUBSTITUTE(TRIM(SUBSTITUTE(BB15,CHAR(160)," "))," ",""))+1)&gt;1,"s",""))</f>
        <v>47 mots</v>
      </c>
      <c r="AZ15" s="2"/>
      <c r="BA15" s="133" t="str">
        <f>IF(BB15=0,"",BB15)</f>
        <v>" = Épluchez l’ail et les oignons. Coupez-les en petits morceaux. Égouttez les champignons. Dans votre Cookeo, faites roussir la viande et les lardons avec le morceau de beurre sur le mode « dorer » / 3 min (préchauffage inclus), en remuant avec une cuillère en bois."</v>
      </c>
      <c r="BB15" s="139" t="s">
        <v>190</v>
      </c>
      <c r="BC15" s="128" t="s">
        <v>188</v>
      </c>
      <c r="BE15" s="3">
        <v>1</v>
      </c>
      <c r="BF15"/>
      <c r="BG15"/>
    </row>
    <row r="16" spans="1:59" ht="21" customHeight="1">
      <c r="B16" s="515">
        <v>60</v>
      </c>
      <c r="C16" s="441" t="s">
        <v>114</v>
      </c>
      <c r="D16" s="442"/>
      <c r="E16" s="442"/>
      <c r="F16" s="355"/>
      <c r="G16" s="355"/>
      <c r="H16" s="443" t="str">
        <f>IF(B15="","",LEN(TRIM(SUBSTITUTE(B15,CHAR(160),"")))&amp;" car.")</f>
        <v>554 car.</v>
      </c>
      <c r="J16" s="615"/>
      <c r="K16" s="174">
        <v>120</v>
      </c>
      <c r="L16" s="340" t="s">
        <v>114</v>
      </c>
      <c r="M16" s="349"/>
      <c r="N16" s="340"/>
      <c r="O16" s="341"/>
      <c r="P16" s="341"/>
      <c r="Q16" s="341"/>
      <c r="R16" s="338"/>
      <c r="S16" s="342"/>
      <c r="T16" s="339"/>
      <c r="U16" s="2"/>
      <c r="V16" s="30" t="str">
        <f>"cellule "&amp;ADDRESS(ROW(K16),COLUMN(K16),4)</f>
        <v>cellule K16</v>
      </c>
      <c r="Z16" s="612"/>
      <c r="AA16" s="628"/>
      <c r="AB16" s="629"/>
      <c r="AC16" s="629"/>
      <c r="AD16" s="629"/>
      <c r="AE16" s="629"/>
      <c r="AF16" s="629"/>
      <c r="AG16" s="633"/>
      <c r="AH16" s="90"/>
      <c r="AI16" s="643"/>
      <c r="AJ16" s="2"/>
      <c r="AK16" s="634"/>
      <c r="AL16" s="456" t="str">
        <f>TRIM(SUBSTITUTE(SUBSTITUTE(SUBSTITUTE(SUBSTITUTE(SUBSTITUTE(SUBSTITUTE(SUBSTITUTE(SUBSTITUTE(SUBSTITUTE(CLEAN(IF(OR(LEFT(AL15,1)="-",LEFT(AL15,1)="="),MID(AL15,2,99999),AL15)),"—","-"),"–","-"),CHAR(160)," "),CHAR(9)," "),CHAR(13)," "),CHAR(10)," ")," "," ")," "," ")," "," "))</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M16" s="327" t="str" cm="1">
        <f t="array" ref="AM16">IF(ROW()=ROW(AM15),AL18,INDEX(AN15:AN26,ROW()-ROW(AM15)))</f>
        <v>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N16" s="73" t="str">
        <f>IF(OR(AM16="",AL17="",AL17&lt;=0,AO16=""),"",TRIM(MID(AM16,LEN(AO16)+1+IF(MID(AM16,LEN(AO16)+1,1)=" ",1,0),99999)))</f>
        <v>caractères saisis ; ❶ Saisissez la largeur du document dans lequel vous collerez ensuite le texte ► ❷ Saisissez ou coller le texte que vous voulez découper dans cette cellule ▼ ; ❸ saisissez un nombre de caractères cellule fond jaune ▲</v>
      </c>
      <c r="AO16" s="327" t="str">
        <f>IF(OR(AP16="",AP16=0,AP16="0"),"",IF(LEN(AP16)&lt;=AL17,AP16,IF(LEN(SUBSTITUTE(AQ16," ",""))=AL17+1,LEFT(AP16,AL17),LEFT(AP16,FIND("§",SUBSTITUTE(AQ16," ","§",LEN(AQ16)-LEN(SUBSTITUTE(AQ16," ",""))))-1))))</f>
        <v>SANS la ponctuation au nombre de</v>
      </c>
      <c r="AP16" s="327" t="str">
        <f t="shared" si="9"/>
        <v>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Q16" s="327" t="str">
        <f>IF(OR(AP16="",AP16=0,AP16="0"),"",LEFT(AP16,AL17+1))</f>
        <v>SANS la ponctuation au nombre de caractèr</v>
      </c>
      <c r="AR16" s="105" t="str">
        <v>SANS la ponctuation au nombre de</v>
      </c>
      <c r="AS16" s="106" t="str">
        <f t="shared" ref="AS16:AS24" si="10">IF(AR16="","",(LEN(TRIM(SUBSTITUTE(AR16,CHAR(160)," ")))-LEN(SUBSTITUTE(TRIM(SUBSTITUTE(AR16,CHAR(160)," "))," ",""))+1)&amp;" mot"&amp;IF((LEN(TRIM(SUBSTITUTE(AR16,CHAR(160)," ")))-LEN(SUBSTITUTE(TRIM(SUBSTITUTE(AR16,CHAR(160)," "))," ",""))+1)&gt;1,"s",""))</f>
        <v>6 mots</v>
      </c>
      <c r="AT16" s="90" t="str">
        <f t="shared" ref="AT16:AT24" si="11">IF(AR16="","",LEN(TRIM(SUBSTITUTE(AR16,CHAR(160),"")))&amp;" car.")</f>
        <v>32 car.</v>
      </c>
      <c r="AU16" s="638"/>
      <c r="AY16" s="122"/>
      <c r="AZ16" s="135">
        <v>5</v>
      </c>
      <c r="BA16" s="136" t="s">
        <v>236</v>
      </c>
      <c r="BB16" s="129"/>
      <c r="BC16" s="123" t="s">
        <v>188</v>
      </c>
      <c r="BE16" s="3">
        <v>1</v>
      </c>
      <c r="BF16" s="143" t="s">
        <v>205</v>
      </c>
      <c r="BG16"/>
    </row>
    <row r="17" spans="2:59" ht="21" customHeight="1" thickBot="1">
      <c r="B17" s="444"/>
      <c r="C17" s="520" t="s">
        <v>39</v>
      </c>
      <c r="D17" s="521"/>
      <c r="E17" s="522"/>
      <c r="F17" s="523"/>
      <c r="G17" s="523"/>
      <c r="H17" s="524"/>
      <c r="J17" s="615"/>
      <c r="K17" s="201"/>
      <c r="L17" s="343" t="s">
        <v>262</v>
      </c>
      <c r="M17" s="337"/>
      <c r="N17" s="343"/>
      <c r="O17" s="344"/>
      <c r="P17" s="344"/>
      <c r="Q17" s="344"/>
      <c r="R17" s="345"/>
      <c r="S17" s="359" t="s">
        <v>231</v>
      </c>
      <c r="T17" s="346"/>
      <c r="U17" s="2"/>
      <c r="V17" s="112"/>
      <c r="Z17" s="612"/>
      <c r="AA17" s="628"/>
      <c r="AB17" s="629"/>
      <c r="AC17" s="629"/>
      <c r="AD17" s="629"/>
      <c r="AE17" s="629"/>
      <c r="AF17" s="629"/>
      <c r="AG17" s="633"/>
      <c r="AH17" s="90"/>
      <c r="AI17" s="643"/>
      <c r="AJ17" s="2"/>
      <c r="AK17" s="634"/>
      <c r="AL17" s="74">
        <f>AL10</f>
        <v>40</v>
      </c>
      <c r="AM17" s="327" t="str" cm="1">
        <f t="array" ref="AM17">IF(ROW()=ROW(AM15),AL18,INDEX(AN15:AN26,ROW()-ROW(AM15)))</f>
        <v>caractères saisis ; ❶ Saisissez la largeur du document dans lequel vous collerez ensuite le texte ► ❷ Saisissez ou coller le texte que vous voulez découper dans cette cellule ▼ ; ❸ saisissez un nombre de caractères cellule fond jaune ▲</v>
      </c>
      <c r="AN17" s="73" t="str">
        <f>IF(OR(AM17="",AL17="",AL17&lt;=0,AO17=""),"",TRIM(MID(AM17,LEN(AO17)+1+IF(MID(AM17,LEN(AO17)+1,1)=" ",1,0),99999)))</f>
        <v>largeur du document dans lequel vous collerez ensuite le texte ► ❷ Saisissez ou coller le texte que vous voulez découper dans cette cellule ▼ ; ❸ saisissez un nombre de caractères cellule fond jaune ▲</v>
      </c>
      <c r="AO17" s="327" t="str">
        <f>IF(OR(AP17="",AP17=0,AP17="0"),"",IF(LEN(AP17)&lt;=AL17,AP17,IF(LEN(SUBSTITUTE(AQ17," ",""))=AL17+1,LEFT(AP17,AL17),LEFT(AP17,FIND("§",SUBSTITUTE(AQ17," ","§",LEN(AQ17)-LEN(SUBSTITUTE(AQ17," ",""))))-1))))</f>
        <v>caractères saisis ; ❶ Saisissez la</v>
      </c>
      <c r="AP17" s="327" t="str">
        <f t="shared" si="9"/>
        <v>caractères saisis ; ❶ Saisissez la largeur du document dans lequel vous collerez ensuite le texte ► ❷ Saisissez ou coller le texte que vous voulez découper dans cette cellule ▼ ; ❸ saisissez un nombre de caractères cellule fond jaune ▲</v>
      </c>
      <c r="AQ17" s="327" t="str">
        <f>IF(OR(AP17="",AP17=0,AP17="0"),"",LEFT(AP17,AL17+1))</f>
        <v>caractères saisis ; ❶ Saisissez la largeu</v>
      </c>
      <c r="AR17" s="105" t="str">
        <v>caractères saisis ; ❶ Saisissez la</v>
      </c>
      <c r="AS17" s="106" t="str">
        <f t="shared" si="10"/>
        <v>6 mots</v>
      </c>
      <c r="AT17" s="90" t="str">
        <f t="shared" si="11"/>
        <v>34 car.</v>
      </c>
      <c r="AU17" s="638"/>
      <c r="AY17" s="124" t="str">
        <f>IF(BB17="","",(LEN(TRIM(SUBSTITUTE(BB17,CHAR(160)," ")))-LEN(SUBSTITUTE(TRIM(SUBSTITUTE(BB17,CHAR(160)," "))," ",""))+1)&amp;" mot"&amp;IF((LEN(TRIM(SUBSTITUTE(BB17,CHAR(160)," ")))-LEN(SUBSTITUTE(TRIM(SUBSTITUTE(BB17,CHAR(160)," "))," ",""))+1)&gt;1,"s",""))</f>
        <v>9 mots</v>
      </c>
      <c r="AZ17" s="140">
        <f>IF(OR(BA15="",AZ16="",AZ16&lt;=0),"",ROUNDUP(LEN(BA15)/AZ16,0))</f>
        <v>54</v>
      </c>
      <c r="BA17" s="134" t="str">
        <f>TRIM(MID(AZ18,LEN(BB17)+1,99999))</f>
        <v>petits morceaux. Égouttez les champignons. Dans votre Cookeo, faites roussir la viande et les lardons avec le morceau de beurre sur le mode « dorer » / 3 min (préchauffage inclus), en remuant avec une cuillère en bois."</v>
      </c>
      <c r="BB17" s="84" t="str">
        <f>IF(AZ18="","",LEFT(AZ18,IF(LEN(AZ18)&lt;=AZ17,LEN(AZ18),IFERROR(FIND("§",SUBSTITUTE(LEFT(AZ18,AZ17+1)," ","§",LEN(LEFT(AZ18,AZ17+1))-LEN(SUBSTITUTE(LEFT(AZ18,AZ17+1)," ",""))))-1,IFERROR(FIND(" ",AZ18,AZ17+1)-1,LEN(AZ18))))))</f>
        <v>" = Épluchez l’ail et les oignons. Coupez-les en</v>
      </c>
      <c r="BC17" s="123" t="s">
        <v>188</v>
      </c>
      <c r="BE17" s="3">
        <v>1</v>
      </c>
      <c r="BF17" s="143" t="s">
        <v>207</v>
      </c>
      <c r="BG17"/>
    </row>
    <row r="18" spans="2:59" ht="21" customHeight="1" thickTop="1" thickBot="1">
      <c r="B18" s="445" t="str">
        <f>IF(TRIM(SUBSTITUTE(B15,CHAR(160),""))="","",B15)</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C18" s="446" t="str">
        <f>B21</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18" s="447" t="str">
        <f>IF(OR(C18="",B20="",B20&lt;=0,E18=""),"",TRIM(MID(C18,LEN(E18)+1+IF(MID(C18,LEN(E18)+1,1)=" ",1,0),99999)))</f>
        <v>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8" s="518" t="str">
        <f>IF(F18="","",IF(LEN(F18)&lt;=B20,F18,IF(LEN(SUBSTITUTE(G18," ",""))=B20+1,LEFT(F18,B20),LEFT(F18,FIND("§",SUBSTITUTE(G18," ","§",LEN(G18)-LEN(SUBSTITUTE(G18," ",""))))-1))))</f>
        <v>Si vous récupérez du texte sur internet, collez-le d’abord</v>
      </c>
      <c r="F18" s="446" t="str">
        <f t="shared" ref="F18:F31" si="12">IF(C18="","",TRIM(SUBSTITUTE(SUBSTITUTE(SUBSTITUTE(SUBSTITUTE(C18,CHAR(160)," "),CHAR(9)," "),CHAR(13)," "),CHAR(10)," ")))</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18" s="446" t="str">
        <f>IF(F18="","",LEFT(F18,B20+1))</f>
        <v>Si vous récupérez du texte sur internet, collez-le d’abord da</v>
      </c>
      <c r="H18" s="443" t="str">
        <f>IF(E18="","",LEN(TRIM(SUBSTITUTE(E18,CHAR(160),"")))&amp;" car.")</f>
        <v>58 car.</v>
      </c>
      <c r="J18" s="615"/>
      <c r="K18" s="316"/>
      <c r="L18" s="317"/>
      <c r="M18" s="318"/>
      <c r="N18" s="318"/>
      <c r="O18" s="318"/>
      <c r="P18" s="318"/>
      <c r="Q18" s="319" t="s">
        <v>232</v>
      </c>
      <c r="R18" s="322" t="s">
        <v>14</v>
      </c>
      <c r="S18" s="347" t="s">
        <v>188</v>
      </c>
      <c r="T18" s="348"/>
      <c r="U18" s="90"/>
      <c r="V18" s="32" t="str">
        <f>"4️⃣ Si vous ne voulez pas de ponctuation saisissez un X dans la cellule "&amp;ADDRESS(ROW(K17),COLUMN(K17),4)</f>
        <v>4️⃣ Si vous ne voulez pas de ponctuation saisissez un X dans la cellule K17</v>
      </c>
      <c r="Z18" s="612"/>
      <c r="AA18" s="630"/>
      <c r="AB18" s="631"/>
      <c r="AC18" s="631"/>
      <c r="AD18" s="631"/>
      <c r="AE18" s="631"/>
      <c r="AF18" s="631"/>
      <c r="AG18" s="633"/>
      <c r="AH18" s="90"/>
      <c r="AI18" s="190"/>
      <c r="AJ18" s="2"/>
      <c r="AK18" s="634"/>
      <c r="AL18" s="456" t="str">
        <f>IF(UPPER(TRIM(AL11))="X",AL22,AL16)</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M18" s="327" t="str" cm="1">
        <f t="array" ref="AM18">IF(ROW()=ROW(AM15),AL18,INDEX(AN15:AN26,ROW()-ROW(AM15)))</f>
        <v>largeur du document dans lequel vous collerez ensuite le texte ► ❷ Saisissez ou coller le texte que vous voulez découper dans cette cellule ▼ ; ❸ saisissez un nombre de caractères cellule fond jaune ▲</v>
      </c>
      <c r="AN18" s="73" t="str">
        <f>IF(OR(AM18="",AL17="",AL17&lt;=0,AO18=""),"",TRIM(MID(AM18,LEN(AO18)+1+IF(MID(AM18,LEN(AO18)+1,1)=" ",1,0),99999)))</f>
        <v>collerez ensuite le texte ► ❷ Saisissez ou coller le texte que vous voulez découper dans cette cellule ▼ ; ❸ saisissez un nombre de caractères cellule fond jaune ▲</v>
      </c>
      <c r="AO18" s="327" t="str">
        <f>IF(OR(AP18="",AP18=0,AP18="0"),"",IF(LEN(AP18)&lt;=AL17,AP18,IF(LEN(SUBSTITUTE(AQ18," ",""))=AL17+1,LEFT(AP18,AL17),LEFT(AP18,FIND("§",SUBSTITUTE(AQ18," ","§",LEN(AQ18)-LEN(SUBSTITUTE(AQ18," ",""))))-1))))</f>
        <v>largeur du document dans lequel vous</v>
      </c>
      <c r="AP18" s="327" t="str">
        <f t="shared" si="9"/>
        <v>largeur du document dans lequel vous collerez ensuite le texte ► ❷ Saisissez ou coller le texte que vous voulez découper dans cette cellule ▼ ; ❸ saisissez un nombre de caractères cellule fond jaune ▲</v>
      </c>
      <c r="AQ18" s="327" t="str">
        <f>IF(OR(AP18="",AP18=0,AP18="0"),"",LEFT(AP18,AL17+1))</f>
        <v>largeur du document dans lequel vous coll</v>
      </c>
      <c r="AR18" s="105" t="str">
        <v>largeur du document dans lequel vous</v>
      </c>
      <c r="AS18" s="106" t="str">
        <f t="shared" si="10"/>
        <v>6 mots</v>
      </c>
      <c r="AT18" s="90" t="str">
        <f t="shared" si="11"/>
        <v>36 car.</v>
      </c>
      <c r="AU18" s="638"/>
      <c r="AY18" s="124" t="str">
        <f t="shared" ref="AY18:AY30" si="13">IF(BB18="","",(LEN(TRIM(SUBSTITUTE(BB18,CHAR(160)," ")))-LEN(SUBSTITUTE(TRIM(SUBSTITUTE(BB18,CHAR(160)," "))," ",""))+1)&amp;" mot"&amp;IF((LEN(TRIM(SUBSTITUTE(BB18,CHAR(160)," ")))-LEN(SUBSTITUTE(TRIM(SUBSTITUTE(BB18,CHAR(160)," "))," ",""))+1)&gt;1,"s",""))</f>
        <v>7 mots</v>
      </c>
      <c r="AZ18" s="134" t="str">
        <f>BA15</f>
        <v>" = Épluchez l’ail et les oignons. Coupez-les en petits morceaux. Égouttez les champignons. Dans votre Cookeo, faites roussir la viande et les lardons avec le morceau de beurre sur le mode « dorer » / 3 min (préchauffage inclus), en remuant avec une cuillère en bois."</v>
      </c>
      <c r="BA18" s="134" t="str">
        <f t="shared" ref="BA18:BA29" si="14">TRIM(MID(BA17,LEN(BB18)+1,99999))</f>
        <v>Cookeo, faites roussir la viande et les lardons avec le morceau de beurre sur le mode « dorer » / 3 min (préchauffage inclus), en remuant avec une cuillère en bois."</v>
      </c>
      <c r="BB18" s="84" t="str">
        <f>IF(BA17="","",LEFT(BA17,IF(LEN(BA17)&lt;=AZ17,LEN(BA17),IFERROR(FIND("§",SUBSTITUTE(LEFT(BA17,AZ17+1)," ","§",LEN(LEFT(BA17,AZ17+1))-LEN(SUBSTITUTE(LEFT(BA17,AZ17+1)," ",""))))-1,IFERROR(FIND(" ",BA17,AZ17+1)-1,LEN(BA17))))))</f>
        <v>petits morceaux. Égouttez les champignons. Dans votre</v>
      </c>
      <c r="BC18" s="123" t="s">
        <v>188</v>
      </c>
      <c r="BE18" s="3">
        <v>1</v>
      </c>
      <c r="BF18" s="143"/>
      <c r="BG18"/>
    </row>
    <row r="19" spans="2:59" ht="21" customHeight="1">
      <c r="B19" s="448" t="str">
        <f>IF(B18="","",TRIM(SUBSTITUTE(SUBSTITUTE(SUBSTITUTE(SUBSTITUTE(SUBSTITUTE(SUBSTITUTE(SUBSTITUTE(SUBSTITUTE(SUBSTITUTE(CLEAN(IF(OR(LEFT(B18,1)="-",LEFT(B18,1)="="),MID(B18,2,99999),B18)),"—","-"),"–","-"),CHAR(160)," "),CHAR(9)," "),CHAR(13)," "),CHAR(10)," ")," "," ")," "," ")," "," ")))</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C19" s="446" t="str">
        <f t="shared" ref="C19:C31" si="15">D18</f>
        <v>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19" s="447" t="str">
        <f>IF(OR(C19="",B20="",B20&lt;=0,E19=""),"",TRIM(MID(C19,LEN(E19)+1+IF(MID(C19,LEN(E19)+1,1)=" ",1,0),99999)))</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9" s="518" t="str">
        <f>IF(F19="","",IF(LEN(F19)&lt;=B20,F19,IF(LEN(SUBSTITUTE(G19," ",""))=B20+1,LEFT(F19,B20),LEFT(F19,FIND("§",SUBSTITUTE(G19," ","§",LEN(G19)-LEN(SUBSTITUTE(G19," ",""))))-1))))</f>
        <v>dans la colonne 1️⃣ pour le “nettoyer” : cela supprime les</v>
      </c>
      <c r="F19" s="446" t="str">
        <f t="shared" si="12"/>
        <v>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19" s="446" t="str">
        <f>IF(F19="","",LEFT(F19,B20+1))</f>
        <v>dans la colonne 1️⃣ pour le “nettoyer” : cela supprime les es</v>
      </c>
      <c r="H19" s="443" t="str">
        <f t="shared" ref="H19:H31" si="16">IF(E19="","",LEN(TRIM(SUBSTITUTE(E19,CHAR(160),"")))&amp;" car.")</f>
        <v>58 car.</v>
      </c>
      <c r="J19" s="615"/>
      <c r="K19" s="320"/>
      <c r="L19" s="321" t="s">
        <v>223</v>
      </c>
      <c r="M19" s="617" t="str">
        <f>R18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19" s="618"/>
      <c r="O19" s="618"/>
      <c r="P19" s="618"/>
      <c r="Q19" s="618"/>
      <c r="R19" s="618"/>
      <c r="S19" s="618"/>
      <c r="T19" s="619"/>
      <c r="U19" s="90"/>
      <c r="V19" s="112"/>
      <c r="Z19" s="612"/>
      <c r="AA19" s="210"/>
      <c r="AB19" s="210"/>
      <c r="AC19" s="210" t="s">
        <v>223</v>
      </c>
      <c r="AD19" s="217" t="str">
        <f>IF(AF13="","",(LEN(TRIM(SUBSTITUTE(AF13,CHAR(160)," ")))-LEN(SUBSTITUTE(TRIM(SUBSTITUTE(AF13,CHAR(160)," "))," ",""))+1)&amp;" mot"&amp;IF((LEN(TRIM(SUBSTITUTE(AF13,CHAR(160)," ")))-LEN(SUBSTITUTE(TRIM(SUBSTITUTE(AF13,CHAR(160)," "))," ",""))+1)&gt;1,"s",""))</f>
        <v>180 mots</v>
      </c>
      <c r="AE19" s="218" t="str">
        <f>IF(AF13="","",LEN(TRIM(SUBSTITUTE(AF13,CHAR(160),"")))&amp;" car.")</f>
        <v>1028 car.</v>
      </c>
      <c r="AF19" s="184" t="s">
        <v>181</v>
      </c>
      <c r="AG19" s="633"/>
      <c r="AH19" s="90"/>
      <c r="AI19" s="2"/>
      <c r="AJ19" s="2"/>
      <c r="AK19" s="634"/>
      <c r="AL19" s="457" t="str">
        <f>TRIM(SUBSTITUTE(SUBSTITUTE(SUBSTITUTE(SUBSTITUTE(SUBSTITUTE(SUBSTITUTE(SUBSTITUTE(SUBSTITUTE(SUBSTITUTE(SUBSTITUTE(AL16,","," "),";"," "),":"," "),"!"," "),"?"," "),"…"," "),"»"," "),"«"," "),"/"," "),"."," "))</f>
        <v>Ce tableau découpe votre texte AVEC ou SANS la ponctuation au nombre de caractères saisis ❶ Saisissez la largeur du document dans lequel vous collerez ensuite le texte ► ❷ Saisissez ou coller le texte que vous voulez découper dans cette cellule ▼ ❸ saisissez un nombre de caractères cellule fond jaune ▲</v>
      </c>
      <c r="AM19" s="327" t="str" cm="1">
        <f t="array" ref="AM19">IF(ROW()=ROW(AM15),AL18,INDEX(AN15:AN26,ROW()-ROW(AM15)))</f>
        <v>collerez ensuite le texte ► ❷ Saisissez ou coller le texte que vous voulez découper dans cette cellule ▼ ; ❸ saisissez un nombre de caractères cellule fond jaune ▲</v>
      </c>
      <c r="AN19" s="73" t="str">
        <f>IF(OR(AM19="",AL17="",AL17&lt;=0,AO19=""),"",TRIM(MID(AM19,LEN(AO19)+1+IF(MID(AM19,LEN(AO19)+1,1)=" ",1,0),99999)))</f>
        <v>ou coller le texte que vous voulez découper dans cette cellule ▼ ; ❸ saisissez un nombre de caractères cellule fond jaune ▲</v>
      </c>
      <c r="AO19" s="327" t="str">
        <f>IF(OR(AP19="",AP19=0,AP19="0"),"",IF(LEN(AP19)&lt;=AL17,AP19,IF(LEN(SUBSTITUTE(AQ19," ",""))=AL17+1,LEFT(AP19,AL17),LEFT(AP19,FIND("§",SUBSTITUTE(AQ19," ","§",LEN(AQ19)-LEN(SUBSTITUTE(AQ19," ",""))))-1))))</f>
        <v>collerez ensuite le texte ► ❷ Saisissez</v>
      </c>
      <c r="AP19" s="327" t="str">
        <f t="shared" si="9"/>
        <v>collerez ensuite le texte ► ❷ Saisissez ou coller le texte que vous voulez découper dans cette cellule ▼ ; ❸ saisissez un nombre de caractères cellule fond jaune ▲</v>
      </c>
      <c r="AQ19" s="327" t="str">
        <f>IF(OR(AP19="",AP19=0,AP19="0"),"",LEFT(AP19,AL17+1))</f>
        <v>collerez ensuite le texte ► ❷ Saisissez o</v>
      </c>
      <c r="AR19" s="105" t="str">
        <v>collerez ensuite le texte ► ❷ Saisissez</v>
      </c>
      <c r="AS19" s="106" t="str">
        <f t="shared" si="10"/>
        <v>7 mots</v>
      </c>
      <c r="AT19" s="90" t="str">
        <f t="shared" si="11"/>
        <v>39 car.</v>
      </c>
      <c r="AU19" s="638"/>
      <c r="AY19" s="124" t="str">
        <f t="shared" si="13"/>
        <v>9 mots</v>
      </c>
      <c r="AZ19" s="141"/>
      <c r="BA19" s="134" t="str">
        <f t="shared" si="14"/>
        <v>le morceau de beurre sur le mode « dorer » / 3 min (préchauffage inclus), en remuant avec une cuillère en bois."</v>
      </c>
      <c r="BB19" s="84" t="str">
        <f>IF(BA18="","",LEFT(BA18,IF(LEN(BA18)&lt;=AZ17,LEN(BA18),IFERROR(FIND("§",SUBSTITUTE(LEFT(BA18,AZ17+1)," ","§",LEN(LEFT(BA18,AZ17+1))-LEN(SUBSTITUTE(LEFT(BA18,AZ17+1)," ",""))))-1,IFERROR(FIND(" ",BA18,AZ17+1)-1,LEN(BA18))))))</f>
        <v>Cookeo, faites roussir la viande et les lardons avec</v>
      </c>
      <c r="BC19" s="123" t="s">
        <v>188</v>
      </c>
      <c r="BE19" s="3">
        <v>1</v>
      </c>
      <c r="BF19" s="143" t="s">
        <v>208</v>
      </c>
      <c r="BG19"/>
    </row>
    <row r="20" spans="2:59" ht="21" customHeight="1">
      <c r="B20" s="449">
        <f>B16</f>
        <v>60</v>
      </c>
      <c r="C20" s="446" t="str">
        <f t="shared" si="15"/>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20" s="447" t="str">
        <f>IF(OR(C20="",B20="",B20&lt;=0,E20=""),"",TRIM(MID(C20,LEN(E20)+1+IF(MID(C20,LEN(E20)+1,1)=" ",1,0),99999)))</f>
        <v>“pollutions”.◄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0" s="518" t="str">
        <f>IF(F20="","",IF(LEN(F20)&lt;=B20,F20,IF(LEN(SUBSTITUTE(G20," ",""))=B20+1,LEFT(F20,B20),LEFT(F20,FIND("§",SUBSTITUTE(G20," ","§",LEN(G20)-LEN(SUBSTITUTE(G20," ",""))))-1))))</f>
        <v>espaces insécables, tabulations invisibles et autres</v>
      </c>
      <c r="F20" s="446" t="str">
        <f t="shared" si="12"/>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20" s="446" t="str">
        <f>IF(F20="","",LEFT(F20,B20+1))</f>
        <v>espaces insécables, tabulations invisibles et autres “polluti</v>
      </c>
      <c r="H20" s="443" t="str">
        <f t="shared" si="16"/>
        <v>52 car.</v>
      </c>
      <c r="J20" s="615"/>
      <c r="K20" s="211"/>
      <c r="L20" s="176" t="str">
        <f>IF(R18="","",(LEN(TRIM(SUBSTITUTE(R18,CHAR(160)," ")))-LEN(SUBSTITUTE(TRIM(SUBSTITUTE(R18,CHAR(160)," "))," ",""))+1)&amp;" mot"&amp;IF((LEN(TRIM(SUBSTITUTE(R18,CHAR(160)," ")))-LEN(SUBSTITUTE(TRIM(SUBSTITUTE(R18,CHAR(160)," "))," ",""))+1)&gt;1,"s",""))</f>
        <v>180 mots</v>
      </c>
      <c r="M20" s="617"/>
      <c r="N20" s="618"/>
      <c r="O20" s="618"/>
      <c r="P20" s="618"/>
      <c r="Q20" s="618"/>
      <c r="R20" s="618"/>
      <c r="S20" s="618"/>
      <c r="T20" s="619"/>
      <c r="U20" s="90"/>
      <c r="V20" s="643" t="s">
        <v>15</v>
      </c>
      <c r="Z20" s="612"/>
      <c r="AA20" s="38" t="str">
        <f>AF13</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20" s="203" t="str" cm="1">
        <f t="array" ref="AB20">IF(ROW()=ROW(AB20),AA49,INDEX(AD20:AD49,ROW()-ROW(AB20)))</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C20" s="204" t="str">
        <f>IF(AB20="","",LEFT(AB20,IF(LEN(AB20)&lt;=AA22,LEN(AB20),IF((LEN(LEFT(AB20,MIN(LEN(AB20),AA22+1)))-LEN(SUBSTITUTE(LEFT(AB20,MIN(LEN(AB20),AA22+1))," ","")))&gt;0,FIND(CHAR(1),SUBSTITUTE(LEFT(AB20,MIN(LEN(AB20),AA22+1))," ",CHAR(1),LEN(LEFT(AB20,MIN(LEN(AB20),AA22+1)))-LEN(SUBSTITUTE(LEFT(AB20,MIN(LEN(AB20),AA22+1))," ",""))))-1,FIND(" ",AB20&amp;" ",AA22+1)-1))))</f>
        <v>ce tableau permet de découper un texte sans couper les mots SOIT en supprimant la ponctuation ..► SOIT en respectant la</v>
      </c>
      <c r="AD20" s="205" t="str">
        <f>IF(OR(AB20="",AA22="",AA22&lt;=0,AC20=""),"",TRIM(MID(AB20,LEN(AC20)+1+IF(MID(AB20,LEN(AC20)+1,1)=" ",1,0),99999)))</f>
        <v>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E20" s="40" t="str">
        <f>IF(LEN(TRIM(AF20))&gt;0,COUNTIF(AF20:AF20,"&lt;&gt;")&amp;" ►","")</f>
        <v>1 ►</v>
      </c>
      <c r="AF20" s="2" t="str" cm="1">
        <f t="array" ref="AF20">IFERROR(INDEX(AC20:AC49,_xlfn.AGGREGATE(15,6,(ROW(AC20:AC49)-ROW(AC20)+1)/(AC20:AC49&lt;&gt;""),ROW()-ROW(AF20)+1)),"")</f>
        <v>ce tableau permet de découper un texte sans couper les mots SOIT en supprimant la ponctuation ..► SOIT en respectant la</v>
      </c>
      <c r="AG20" s="633"/>
      <c r="AH20" s="90"/>
      <c r="AI20" s="2"/>
      <c r="AJ20" s="2"/>
      <c r="AK20" s="634"/>
      <c r="AL20" s="327" t="str">
        <f>TRIM(SUBSTITUTE(SUBSTITUTE(SUBSTITUTE(SUBSTITUTE(SUBSTITUTE(SUBSTITUTE(SUBSTITUTE(SUBSTITUTE(AL19,"("," "),")"," "),CHAR(34)," "),"-"," "),"_"," "),"&lt;"," "),"&gt;"," "),"="," "))</f>
        <v>Ce tableau découpe votre texte AVEC ou SANS la ponctuation au nombre de caractères saisis ❶ Saisissez la largeur du document dans lequel vous collerez ensuite le texte ► ❷ Saisissez ou coller le texte que vous voulez découper dans cette cellule ▼ ❸ saisissez un nombre de caractères cellule fond jaune ▲</v>
      </c>
      <c r="AM20" s="327" t="str" cm="1">
        <f t="array" ref="AM20">IF(ROW()=ROW(AM15),AL18,INDEX(AN15:AN26,ROW()-ROW(AM15)))</f>
        <v>ou coller le texte que vous voulez découper dans cette cellule ▼ ; ❸ saisissez un nombre de caractères cellule fond jaune ▲</v>
      </c>
      <c r="AN20" s="73" t="str">
        <f>IF(OR(AM20="",AL17="",AL17&lt;=0,AO20=""),"",TRIM(MID(AM20,LEN(AO20)+1+IF(MID(AM20,LEN(AO20)+1,1)=" ",1,0),99999)))</f>
        <v>découper dans cette cellule ▼ ; ❸ saisissez un nombre de caractères cellule fond jaune ▲</v>
      </c>
      <c r="AO20" s="327" t="str">
        <f>IF(OR(AP20="",AP20=0,AP20="0"),"",IF(LEN(AP20)&lt;=AL17,AP20,IF(LEN(SUBSTITUTE(AQ20," ",""))=AL17+1,LEFT(AP20,AL17),LEFT(AP20,FIND("§",SUBSTITUTE(AQ20," ","§",LEN(AQ20)-LEN(SUBSTITUTE(AQ20," ",""))))-1))))</f>
        <v>ou coller le texte que vous voulez</v>
      </c>
      <c r="AP20" s="327" t="str">
        <f t="shared" si="9"/>
        <v>ou coller le texte que vous voulez découper dans cette cellule ▼ ; ❸ saisissez un nombre de caractères cellule fond jaune ▲</v>
      </c>
      <c r="AQ20" s="327" t="str">
        <f>IF(OR(AP20="",AP20=0,AP20="0"),"",LEFT(AP20,AL17+1))</f>
        <v>ou coller le texte que vous voulez découp</v>
      </c>
      <c r="AR20" s="105" t="str">
        <v>ou coller le texte que vous voulez</v>
      </c>
      <c r="AS20" s="106" t="str">
        <f t="shared" si="10"/>
        <v>7 mots</v>
      </c>
      <c r="AT20" s="90" t="str">
        <f t="shared" si="11"/>
        <v>34 car.</v>
      </c>
      <c r="AU20" s="638"/>
      <c r="AY20" s="124" t="str">
        <f t="shared" si="13"/>
        <v>13 mots</v>
      </c>
      <c r="AZ20" s="141"/>
      <c r="BA20" s="134" t="str">
        <f t="shared" si="14"/>
        <v>(préchauffage inclus), en remuant avec une cuillère en bois."</v>
      </c>
      <c r="BB20" s="84" t="str">
        <f>IF(BA19="","",LEFT(BA19,IF(LEN(BA19)&lt;=AZ17,LEN(BA19),IFERROR(FIND("§",SUBSTITUTE(LEFT(BA19,AZ17+1)," ","§",LEN(LEFT(BA19,AZ17+1))-LEN(SUBSTITUTE(LEFT(BA19,AZ17+1)," ",""))))-1,IFERROR(FIND(" ",BA19,AZ17+1)-1,LEN(BA19))))))</f>
        <v>le morceau de beurre sur le mode « dorer » / 3 min</v>
      </c>
      <c r="BC20" s="123" t="s">
        <v>188</v>
      </c>
      <c r="BE20" s="3">
        <v>1</v>
      </c>
      <c r="BF20" s="143" t="s">
        <v>209</v>
      </c>
      <c r="BG20"/>
    </row>
    <row r="21" spans="2:59" ht="21" customHeight="1">
      <c r="B21" s="448" t="str">
        <f>IF(UPPER(TRIM(B17))="X",B25,B19)</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C21" s="446" t="str">
        <f t="shared" si="15"/>
        <v>“pollutions”.◄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21" s="447" t="str">
        <f>IF(OR(C21="",B20="",B20&lt;=0,E21=""),"",TRIM(MID(C21,LEN(E21)+1+IF(MID(C21,LEN(E21)+1,1)=" ",1,0),99999)))</f>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1" s="518" t="str">
        <f>IF(F21="","",IF(LEN(F21)&lt;=B20,F21,IF(LEN(SUBSTITUTE(G21," ",""))=B20+1,LEFT(F21,B20),LEFT(F21,FIND("§",SUBSTITUTE(G21," ","§",LEN(G21)-LEN(SUBSTITUTE(G21," ",""))))-1))))</f>
        <v>“pollutions”.◄ 2️⃣ Saisissez la largeur du document dans</v>
      </c>
      <c r="F21" s="446" t="str">
        <f t="shared" si="12"/>
        <v>“pollutions”.◄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21" s="446" t="str">
        <f>IF(F21="","",LEFT(F21,B20+1))</f>
        <v>“pollutions”.◄ 2️⃣ Saisissez la largeur du document dans lequ</v>
      </c>
      <c r="H21" s="443" t="str">
        <f t="shared" si="16"/>
        <v>56 car.</v>
      </c>
      <c r="J21" s="615"/>
      <c r="K21" s="623" t="s">
        <v>101</v>
      </c>
      <c r="L21" s="90" t="str">
        <f>IF(R18="","",LEN(TRIM(SUBSTITUTE(R18,CHAR(160),"")))&amp;" car.")</f>
        <v>1028 car.</v>
      </c>
      <c r="M21" s="617"/>
      <c r="N21" s="618"/>
      <c r="O21" s="618"/>
      <c r="P21" s="618"/>
      <c r="Q21" s="618"/>
      <c r="R21" s="618"/>
      <c r="S21" s="618"/>
      <c r="T21" s="619"/>
      <c r="U21" s="90"/>
      <c r="V21" s="643"/>
      <c r="Z21" s="612"/>
      <c r="AA21" s="206" t="str">
        <f>TRIM(SUBSTITUTE(SUBSTITUTE(SUBSTITUTE(SUBSTITUTE(SUBSTITUTE(SUBSTITUTE(SUBSTITUTE(SUBSTITUTE(SUBSTITUTE(CLEAN(IF(OR(LEFT(AA20,1)="-",LEFT(AA20,1)="="),MID(AA20,2,99999),AA20)),"—","-"),"–","-"),CHAR(160)," "),CHAR(9)," "),CHAR(13)," "),CHAR(10)," ")," "," ")," "," ")," "," "))</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21" s="171" t="str" cm="1">
        <f t="array" ref="AB21">IF(ROW()=ROW(AB20),AA49,INDEX(AD20:AD49,ROW()-ROW(AB20)))</f>
        <v>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C21" s="204" t="str">
        <f>IF(AB21="","",LEFT(AB21,IF(LEN(AB21)&lt;=AA22,LEN(AB21),IF((LEN(LEFT(AB21,MIN(LEN(AB21),AA22+1)))-LEN(SUBSTITUTE(LEFT(AB21,MIN(LEN(AB21),AA22+1))," ","")))&gt;0,FIND(CHAR(1),SUBSTITUTE(LEFT(AB21,MIN(LEN(AB21),AA22+1))," ",CHAR(1),LEN(LEFT(AB21,MIN(LEN(AB21),AA22+1)))-LEN(SUBSTITUTE(LEFT(AB21,MIN(LEN(AB21),AA22+1))," ",""))))-1,FIND(" ",AB21&amp;" ",AA22+1)-1))))</f>
        <v>ponctuation .On va recoller la ponctuation au bout de la ligne précédente si la nouvelle ligne commence par un signe (,</v>
      </c>
      <c r="AD21" s="205" t="str">
        <f>IF(OR(AB21="",AA22="",AA22&lt;=0,AC21=""),"",TRIM(MID(AB21,LEN(AC21)+1+IF(MID(AB21,LEN(AC21)+1,1)=" ",1,0),99999)))</f>
        <v>.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E21" s="40" t="str">
        <f>IF(LEN(TRIM(AF21))&gt;0,COUNTIF(AF20:AF21,"&lt;&gt;")&amp;" ►","")</f>
        <v>2 ►</v>
      </c>
      <c r="AF21" s="2" t="str" cm="1">
        <f t="array" ref="AF21">IFERROR(INDEX(AC20:AC49,_xlfn.AGGREGATE(15,6,(ROW(AC20:AC49)-ROW(AC20)+1)/(AC20:AC49&lt;&gt;""),ROW()-ROW(AF20)+1)),"")</f>
        <v>ponctuation .On va recoller la ponctuation au bout de la ligne précédente si la nouvelle ligne commence par un signe (,</v>
      </c>
      <c r="AG21" s="633"/>
      <c r="AH21" s="90"/>
      <c r="AI21" s="2"/>
      <c r="AJ21" s="2"/>
      <c r="AK21" s="634"/>
      <c r="AL21" s="456" t="str">
        <f>TRIM(SUBSTITUTE(SUBSTITUTE(SUBSTITUTE(SUBSTITUTE(AL20,"►"," "),"▼"," "),"▲"," "),"◄"," "))</f>
        <v>Ce tableau découpe votre texte AVEC ou SANS la ponctuation au nombre de caractères saisis ❶ Saisissez la largeur du document dans lequel vous collerez ensuite le texte ❷ Saisissez ou coller le texte que vous voulez découper dans cette cellule ❸ saisissez un nombre de caractères cellule fond jaune</v>
      </c>
      <c r="AM21" s="327" t="str" cm="1">
        <f t="array" ref="AM21">IF(ROW()=ROW(AM15),AL18,INDEX(AN15:AN26,ROW()-ROW(AM15)))</f>
        <v>découper dans cette cellule ▼ ; ❸ saisissez un nombre de caractères cellule fond jaune ▲</v>
      </c>
      <c r="AN21" s="73" t="str">
        <f>IF(OR(AM21="",AL17="",AL17&lt;=0,AO21=""),"",TRIM(MID(AM21,LEN(AO21)+1+IF(MID(AM21,LEN(AO21)+1,1)=" ",1,0),99999)))</f>
        <v>saisissez un nombre de caractères cellule fond jaune ▲</v>
      </c>
      <c r="AO21" s="327" t="str">
        <f>IF(OR(AP21="",AP21=0,AP21="0"),"",IF(LEN(AP21)&lt;=AL17,AP21,IF(LEN(SUBSTITUTE(AQ21," ",""))=AL17+1,LEFT(AP21,AL17),LEFT(AP21,FIND("§",SUBSTITUTE(AQ21," ","§",LEN(AQ21)-LEN(SUBSTITUTE(AQ21," ",""))))-1))))</f>
        <v>découper dans cette cellule ▼ ; ❸</v>
      </c>
      <c r="AP21" s="327" t="str">
        <f t="shared" si="9"/>
        <v>découper dans cette cellule ▼ ; ❸ saisissez un nombre de caractères cellule fond jaune ▲</v>
      </c>
      <c r="AQ21" s="327" t="str">
        <f>IF(OR(AP21="",AP21=0,AP21="0"),"",LEFT(AP21,AL17+1))</f>
        <v>découper dans cette cellule ▼ ; ❸ saisiss</v>
      </c>
      <c r="AR21" s="105" t="str">
        <v>découper dans cette cellule ▼ ; ❸</v>
      </c>
      <c r="AS21" s="106" t="str">
        <f t="shared" si="10"/>
        <v>7 mots</v>
      </c>
      <c r="AT21" s="90" t="str">
        <f t="shared" si="11"/>
        <v>33 car.</v>
      </c>
      <c r="AU21" s="638"/>
      <c r="AY21" s="124" t="str">
        <f t="shared" si="13"/>
        <v>8 mots</v>
      </c>
      <c r="AZ21" s="141"/>
      <c r="BA21" s="134" t="str">
        <f t="shared" si="14"/>
        <v>bois."</v>
      </c>
      <c r="BB21" s="84" t="str">
        <f>IF(BA20="","",LEFT(BA20,IF(LEN(BA20)&lt;=AZ17,LEN(BA20),IFERROR(FIND("§",SUBSTITUTE(LEFT(BA20,AZ17+1)," ","§",LEN(LEFT(BA20,AZ17+1))-LEN(SUBSTITUTE(LEFT(BA20,AZ17+1)," ",""))))-1,IFERROR(FIND(" ",BA20,AZ17+1)-1,LEN(BA20))))))</f>
        <v>(préchauffage inclus), en remuant avec une cuillère en</v>
      </c>
      <c r="BC21" s="123" t="s">
        <v>188</v>
      </c>
      <c r="BE21" s="3">
        <v>1</v>
      </c>
      <c r="BF21"/>
      <c r="BG21"/>
    </row>
    <row r="22" spans="2:59" ht="21" customHeight="1">
      <c r="B22" s="450" t="str">
        <f>TRIM(SUBSTITUTE(SUBSTITUTE(SUBSTITUTE(SUBSTITUTE(SUBSTITUTE(SUBSTITUTE(SUBSTITUTE(SUBSTITUTE(SUBSTITUTE(SUBSTITUTE(B19,","," "),";"," "),":"," "),"!"," "),"?"," "),"…"," "),"»"," "),"«"," "),"/"," "),"."," "))</f>
        <v>Si vous récupérez du texte sur internet collez-le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 2 3 Valeurs pour ne coller que le texte sans formules</v>
      </c>
      <c r="C22" s="446" t="str">
        <f t="shared" si="15"/>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22" s="447" t="str">
        <f>IF(OR(C22="",B20="",B20&lt;=0,E22=""),"",TRIM(MID(C22,LEN(E22)+1+IF(MID(C22,LEN(E22)+1,1)=" ",1,0),99999)))</f>
        <v>nombre de caractères par lignes ◄ 4️⃣ Si vous ne voulez pas de ponctuation saisissez un X dans la cellule - Ensuite, dans la colonne B copiez le texte nettoyé - puis dans votre document faites Collage spécial &gt; 1.2.3 Valeurs pour ne coller que le texte, sans formules.</v>
      </c>
      <c r="E22" s="518" t="str">
        <f>IF(F22="","",IF(LEN(F22)&lt;=B20,F22,IF(LEN(SUBSTITUTE(G22," ",""))=B20+1,LEFT(F22,B20),LEFT(F22,FIND("§",SUBSTITUTE(G22," ","§",LEN(G22)-LEN(SUBSTITUTE(G22," ",""))))-1))))</f>
        <v>lequel vous collerez ensuite le texte. ◄ 3️⃣ saisissez un</v>
      </c>
      <c r="F22" s="446" t="str">
        <f t="shared" si="12"/>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22" s="446" t="str">
        <f>IF(F22="","",LEFT(F22,B20+1))</f>
        <v>lequel vous collerez ensuite le texte. ◄ 3️⃣ saisissez un nom</v>
      </c>
      <c r="H22" s="443" t="str">
        <f t="shared" si="16"/>
        <v>57 car.</v>
      </c>
      <c r="J22" s="615"/>
      <c r="K22" s="623"/>
      <c r="L22" s="177"/>
      <c r="M22" s="617"/>
      <c r="N22" s="618"/>
      <c r="O22" s="618"/>
      <c r="P22" s="618"/>
      <c r="Q22" s="618"/>
      <c r="R22" s="618"/>
      <c r="S22" s="618"/>
      <c r="T22" s="619"/>
      <c r="U22" s="90"/>
      <c r="V22" s="643"/>
      <c r="Z22" s="612"/>
      <c r="AA22" s="44">
        <f>AA10</f>
        <v>120</v>
      </c>
      <c r="AB22" s="171" t="str" cm="1">
        <f t="array" ref="AB22">IF(ROW()=ROW(AB20),AA49,INDEX(AD20:AD49,ROW()-ROW(AB20)))</f>
        <v>.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C22" s="204" t="str">
        <f>IF(AB22="","",LEFT(AB22,IF(LEN(AB22)&lt;=AA22,LEN(AB22),IF((LEN(LEFT(AB22,MIN(LEN(AB22),AA22+1)))-LEN(SUBSTITUTE(LEFT(AB22,MIN(LEN(AB22),AA22+1))," ","")))&gt;0,FIND(CHAR(1),SUBSTITUTE(LEFT(AB22,MIN(LEN(AB22),AA22+1))," ",CHAR(1),LEN(LEFT(AB22,MIN(LEN(AB22),AA22+1)))-LEN(SUBSTITUTE(LEFT(AB22,MIN(LEN(AB22),AA22+1))," ",""))))-1,FIND(" ",AB22&amp;" ",AA22+1)-1))))</f>
        <v>. ; : ! ? ) » …) et si ça ne dépasse pas la limite (donc on n’ajoute la ponctuation que si la ligne fait &lt;</v>
      </c>
      <c r="AD22" s="205" t="str">
        <f>IF(OR(AB22="",AA22="",AA22&lt;=0,AC22=""),"",TRIM(MID(AB22,LEN(AC22)+1+IF(MID(AB22,LEN(AC22)+1,1)=" ",1,0),99999)))</f>
        <v>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E22" s="40" t="str">
        <f>IF(LEN(TRIM(AF22))&gt;0,COUNTIF(AF20:AF22,"&lt;&gt;")&amp;" ►","")</f>
        <v>3 ►</v>
      </c>
      <c r="AF22" s="2" t="str" cm="1">
        <f t="array" ref="AF22">IFERROR(INDEX(AC20:AC49,_xlfn.AGGREGATE(15,6,(ROW(AC20:AC49)-ROW(AC20)+1)/(AC20:AC49&lt;&gt;""),ROW()-ROW(AF20)+1)),"")</f>
        <v>. ; : ! ? ) » …) et si ça ne dépasse pas la limite (donc on n’ajoute la ponctuation que si la ligne fait &lt;</v>
      </c>
      <c r="AG22" s="633"/>
      <c r="AH22" s="90"/>
      <c r="AI22" s="2"/>
      <c r="AJ22" s="2"/>
      <c r="AK22" s="634"/>
      <c r="AL22" s="456" t="str">
        <f>TRIM(SUBSTITUTE(SUBSTITUTE(AL21,"“"," "),"”"," "))</f>
        <v>Ce tableau découpe votre texte AVEC ou SANS la ponctuation au nombre de caractères saisis ❶ Saisissez la largeur du document dans lequel vous collerez ensuite le texte ❷ Saisissez ou coller le texte que vous voulez découper dans cette cellule ❸ saisissez un nombre de caractères cellule fond jaune</v>
      </c>
      <c r="AM22" s="327" t="str" cm="1">
        <f t="array" ref="AM22">IF(ROW()=ROW(AM15),AL18,INDEX(AN15:AN26,ROW()-ROW(AM15)))</f>
        <v>saisissez un nombre de caractères cellule fond jaune ▲</v>
      </c>
      <c r="AN22" s="73" t="str">
        <f>IF(OR(AM22="",AL17="",AL17&lt;=0,AO22=""),"",TRIM(MID(AM22,LEN(AO22)+1+IF(MID(AM22,LEN(AO22)+1,1)=" ",1,0),99999)))</f>
        <v>cellule fond jaune ▲</v>
      </c>
      <c r="AO22" s="327" t="str">
        <f>IF(OR(AP22="",AP22=0,AP22="0"),"",IF(LEN(AP22)&lt;=AL17,AP22,IF(LEN(SUBSTITUTE(AQ22," ",""))=AL17+1,LEFT(AP22,AL17),LEFT(AP22,FIND("§",SUBSTITUTE(AQ22," ","§",LEN(AQ22)-LEN(SUBSTITUTE(AQ22," ",""))))-1))))</f>
        <v>saisissez un nombre de caractères</v>
      </c>
      <c r="AP22" s="327" t="str">
        <f t="shared" si="9"/>
        <v>saisissez un nombre de caractères cellule fond jaune ▲</v>
      </c>
      <c r="AQ22" s="327" t="str">
        <f>IF(OR(AP22="",AP22=0,AP22="0"),"",LEFT(AP22,AL17+1))</f>
        <v>saisissez un nombre de caractères cellule</v>
      </c>
      <c r="AR22" s="105" t="str">
        <v>saisissez un nombre de caractères</v>
      </c>
      <c r="AS22" s="106" t="str">
        <f t="shared" si="10"/>
        <v>5 mots</v>
      </c>
      <c r="AT22" s="90" t="str">
        <f t="shared" si="11"/>
        <v>33 car.</v>
      </c>
      <c r="AU22" s="638"/>
      <c r="AY22" s="124" t="str">
        <f t="shared" si="13"/>
        <v>1 mot</v>
      </c>
      <c r="AZ22" s="141"/>
      <c r="BA22" s="134" t="str">
        <f t="shared" si="14"/>
        <v/>
      </c>
      <c r="BB22" s="84" t="str">
        <f>IF(BA21="","",LEFT(BA21,IF(LEN(BA21)&lt;=AZ17,LEN(BA21),IFERROR(FIND("§",SUBSTITUTE(LEFT(BA21,AZ17+1)," ","§",LEN(LEFT(BA21,AZ17+1))-LEN(SUBSTITUTE(LEFT(BA21,AZ17+1)," ",""))))-1,IFERROR(FIND(" ",BA21,AZ17+1)-1,LEN(BA21))))))</f>
        <v>bois."</v>
      </c>
      <c r="BC22" s="123" t="s">
        <v>188</v>
      </c>
      <c r="BE22" s="3">
        <v>1</v>
      </c>
      <c r="BF22"/>
      <c r="BG22"/>
    </row>
    <row r="23" spans="2:59" ht="21" customHeight="1">
      <c r="B23" s="451" t="str">
        <f>TRIM(SUBSTITUTE(SUBSTITUTE(SUBSTITUTE(SUBSTITUTE(SUBSTITUTE(SUBSTITUTE(SUBSTITUTE(SUBSTITUTE(B22,"("," "),")"," "),CHAR(34)," "),"-"," "),"_"," "),"&lt;"," "),"&gt;"," "),"="," "))</f>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1 2 3 Valeurs pour ne coller que le texte sans formules</v>
      </c>
      <c r="C23" s="259" t="str">
        <f t="shared" si="15"/>
        <v>nombre de caractères par lignes ◄ 4️⃣ Si vous ne voulez pas de ponctuation saisissez un X dans la cellule - Ensuite, dans la colonne B copiez le texte nettoyé - puis dans votre document faites Collage spécial &gt; 1.2.3 Valeurs pour ne coller que le texte, sans formules.</v>
      </c>
      <c r="D23" s="447" t="str">
        <f>IF(OR(C23="",B20="",B20&lt;=0,E23=""),"",TRIM(MID(C23,LEN(E23)+1+IF(MID(C23,LEN(E23)+1,1)=" ",1,0),99999)))</f>
        <v>de ponctuation saisissez un X dans la cellule - Ensuite, dans la colonne B copiez le texte nettoyé - puis dans votre document faites Collage spécial &gt; 1.2.3 Valeurs pour ne coller que le texte, sans formules.</v>
      </c>
      <c r="E23" s="518" t="str">
        <f>IF(F23="","",IF(LEN(F23)&lt;=B20,F23,IF(LEN(SUBSTITUTE(G23," ",""))=B20+1,LEFT(F23,B20),LEFT(F23,FIND("§",SUBSTITUTE(G23," ","§",LEN(G23)-LEN(SUBSTITUTE(G23," ",""))))-1))))</f>
        <v>nombre de caractères par lignes ◄ 4️⃣ Si vous ne voulez pas</v>
      </c>
      <c r="F23" s="446" t="str">
        <f t="shared" si="12"/>
        <v>nombre de caractères par lignes ◄ 4️⃣ Si vous ne voulez pas de ponctuation saisissez un X dans la cellule - Ensuite, dans la colonne B copiez le texte nettoyé - puis dans votre document faites Collage spécial &gt; 1.2.3 Valeurs pour ne coller que le texte, sans formules.</v>
      </c>
      <c r="G23" s="446" t="str">
        <f>IF(F23="","",LEFT(F23,B20+1))</f>
        <v>nombre de caractères par lignes ◄ 4️⃣ Si vous ne voulez pas d</v>
      </c>
      <c r="H23" s="443" t="str">
        <f t="shared" si="16"/>
        <v>59 car.</v>
      </c>
      <c r="J23" s="615"/>
      <c r="K23" s="623"/>
      <c r="L23" s="177"/>
      <c r="M23" s="620"/>
      <c r="N23" s="621"/>
      <c r="O23" s="621"/>
      <c r="P23" s="621"/>
      <c r="Q23" s="621"/>
      <c r="R23" s="621"/>
      <c r="S23" s="621"/>
      <c r="T23" s="622"/>
      <c r="U23" s="90"/>
      <c r="V23" s="43"/>
      <c r="Z23" s="612"/>
      <c r="AA23" s="200" t="str">
        <f>IF(UPPER(TRIM(AA11))="X",AA27,AA21)</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23" s="171" t="str" cm="1">
        <f t="array" ref="AB23">IF(ROW()=ROW(AB20),AA49,INDEX(AD20:AD49,ROW()-ROW(AB20)))</f>
        <v>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C23" s="204" t="str">
        <f>IF(AB23="","",LEFT(AB23,IF(LEN(AB23)&lt;=AA22,LEN(AB23),IF((LEN(LEFT(AB23,MIN(LEN(AB23),AA22+1)))-LEN(SUBSTITUTE(LEFT(AB23,MIN(LEN(AB23),AA22+1))," ","")))&gt;0,FIND(CHAR(1),SUBSTITUTE(LEFT(AB23,MIN(LEN(AB23),AA22+1))," ",CHAR(1),LEN(LEFT(AB23,MIN(LEN(AB23),AA22+1)))-LEN(SUBSTITUTE(LEFT(AB23,MIN(LEN(AB23),AA22+1))," ",""))))-1,FIND(" ",AB23&amp;" ",AA22+1)-1))))</f>
        <v>limite).Variante qui conserve aussi les virgules/points (donc pas de “nettoyage ponctuation”), tout en gardant la coupe</v>
      </c>
      <c r="AD23" s="205" t="str">
        <f>IF(OR(AB23="",AA22="",AA22&lt;=0,AC23=""),"",TRIM(MID(AB23,LEN(AC23)+1+IF(MID(AB23,LEN(AC23)+1,1)=" ",1,0),99999)))</f>
        <v>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E23" s="40" t="str">
        <f>IF(LEN(TRIM(AF23))&gt;0,COUNTIF(AF20:AF23,"&lt;&gt;")&amp;" ►","")</f>
        <v>4 ►</v>
      </c>
      <c r="AF23" s="2" t="str" cm="1">
        <f t="array" ref="AF23">IFERROR(INDEX(AC20:AC49,_xlfn.AGGREGATE(15,6,(ROW(AC20:AC49)-ROW(AC20)+1)/(AC20:AC49&lt;&gt;""),ROW()-ROW(AF20)+1)),"")</f>
        <v>limite).Variante qui conserve aussi les virgules/points (donc pas de “nettoyage ponctuation”), tout en gardant la coupe</v>
      </c>
      <c r="AG23" s="633"/>
      <c r="AH23" s="90"/>
      <c r="AI23" s="2"/>
      <c r="AJ23" s="2"/>
      <c r="AK23" s="634"/>
      <c r="AL23" s="456"/>
      <c r="AM23" s="327" t="str" cm="1">
        <f t="array" ref="AM23">IF(ROW()=ROW(AM15),AL18,INDEX(AN15:AN26,ROW()-ROW(AM15)))</f>
        <v>cellule fond jaune ▲</v>
      </c>
      <c r="AN23" s="73" t="str">
        <f>IF(OR(AM23="",AL17="",AL17&lt;=0,AO23=""),"",TRIM(MID(AM23,LEN(AO23)+1+IF(MID(AM23,LEN(AO23)+1,1)=" ",1,0),99999)))</f>
        <v/>
      </c>
      <c r="AO23" s="327" t="str">
        <f>IF(OR(AP23="",AP23=0,AP23="0"),"",IF(LEN(AP23)&lt;=AL17,AP23,IF(LEN(SUBSTITUTE(AQ23," ",""))=AL17+1,LEFT(AP23,AL17),LEFT(AP23,FIND("§",SUBSTITUTE(AQ23," ","§",LEN(AQ23)-LEN(SUBSTITUTE(AQ23," ",""))))-1))))</f>
        <v>cellule fond jaune ▲</v>
      </c>
      <c r="AP23" s="327" t="str">
        <f t="shared" si="9"/>
        <v>cellule fond jaune ▲</v>
      </c>
      <c r="AQ23" s="327" t="str">
        <f>IF(OR(AP23="",AP23=0,AP23="0"),"",LEFT(AP23,AL17+1))</f>
        <v>cellule fond jaune ▲</v>
      </c>
      <c r="AR23" s="105" t="str">
        <v>cellule fond jaune ▲</v>
      </c>
      <c r="AS23" s="106" t="str">
        <f t="shared" si="10"/>
        <v>4 mots</v>
      </c>
      <c r="AT23" s="90" t="str">
        <f t="shared" si="11"/>
        <v>20 car.</v>
      </c>
      <c r="AU23" s="638"/>
      <c r="AY23" s="124" t="str">
        <f t="shared" si="13"/>
        <v/>
      </c>
      <c r="AZ23" s="141"/>
      <c r="BA23" s="134" t="str">
        <f t="shared" si="14"/>
        <v/>
      </c>
      <c r="BB23" s="84" t="str">
        <f>IF(BA22="","",LEFT(BA22,IF(LEN(BA22)&lt;=AZ17,LEN(BA22),IFERROR(FIND("§",SUBSTITUTE(LEFT(BA22,AZ17+1)," ","§",LEN(LEFT(BA22,AZ17+1))-LEN(SUBSTITUTE(LEFT(BA22,AZ17+1)," ",""))))-1,IFERROR(FIND(" ",BA22,AZ17+1)-1,LEN(BA22))))))</f>
        <v/>
      </c>
      <c r="BC23" s="123" t="s">
        <v>188</v>
      </c>
      <c r="BE23" s="3">
        <v>1</v>
      </c>
      <c r="BF23" s="143" t="s">
        <v>210</v>
      </c>
      <c r="BG23"/>
    </row>
    <row r="24" spans="2:59" ht="21" customHeight="1">
      <c r="B24" s="448" t="str">
        <f>TRIM(SUBSTITUTE(SUBSTITUTE(SUBSTITUTE(SUBSTITUTE(B23,"►"," "),"▼"," "),"▲"," "),"◄"," "))</f>
        <v>Si vous récupérez du texte sur internet collez le d’abord dans la colonne 1️⃣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C24" s="259" t="str">
        <f t="shared" si="15"/>
        <v>de ponctuation saisissez un X dans la cellule - Ensuite, dans la colonne B copiez le texte nettoyé - puis dans votre document faites Collage spécial &gt; 1.2.3 Valeurs pour ne coller que le texte, sans formules.</v>
      </c>
      <c r="D24" s="447" t="str">
        <f>IF(OR(C24="",B20="",B20&lt;=0,E24=""),"",TRIM(MID(C24,LEN(E24)+1+IF(MID(C24,LEN(E24)+1,1)=" ",1,0),99999)))</f>
        <v>dans la colonne B copiez le texte nettoyé - puis dans votre document faites Collage spécial &gt; 1.2.3 Valeurs pour ne coller que le texte, sans formules.</v>
      </c>
      <c r="E24" s="518" t="str">
        <f>IF(F24="","",IF(LEN(F24)&lt;=B20,F24,IF(LEN(SUBSTITUTE(G24," ",""))=B20+1,LEFT(F24,B20),LEFT(F24,FIND("§",SUBSTITUTE(G24," ","§",LEN(G24)-LEN(SUBSTITUTE(G24," ",""))))-1))))</f>
        <v>de ponctuation saisissez un X dans la cellule - Ensuite,</v>
      </c>
      <c r="F24" s="446" t="str">
        <f t="shared" si="12"/>
        <v>de ponctuation saisissez un X dans la cellule - Ensuite, dans la colonne B copiez le texte nettoyé - puis dans votre document faites Collage spécial &gt; 1.2.3 Valeurs pour ne coller que le texte, sans formules.</v>
      </c>
      <c r="G24" s="446" t="str">
        <f>IF(F24="","",LEFT(F24,B20+1))</f>
        <v>de ponctuation saisissez un X dans la cellule - Ensuite, dans</v>
      </c>
      <c r="H24" s="443" t="str">
        <f t="shared" si="16"/>
        <v>56 car.</v>
      </c>
      <c r="J24" s="615"/>
      <c r="K24" s="623"/>
      <c r="L24" s="177"/>
      <c r="M24" s="202"/>
      <c r="N24" s="202"/>
      <c r="O24" s="202"/>
      <c r="P24" s="202"/>
      <c r="Q24" s="202"/>
      <c r="R24" s="323" t="s">
        <v>181</v>
      </c>
      <c r="S24" s="36"/>
      <c r="T24" s="37"/>
      <c r="U24" s="90"/>
      <c r="V24" s="43" t="s">
        <v>19</v>
      </c>
      <c r="Z24" s="612"/>
      <c r="AA24" s="206" t="str">
        <f>TRIM(SUBSTITUTE(SUBSTITUTE(SUBSTITUTE(SUBSTITUTE(SUBSTITUTE(SUBSTITUTE(SUBSTITUTE(SUBSTITUTE(SUBSTITUTE(SUBSTITUTE(AA21,","," "),";"," "),":"," "),"!"," "),"?"," "),"…"," "),"»"," "),"«"," "),"/"," "),"."," "))</f>
        <v>ce tableau permet de découper un texte sans couper les mots SOIT en supprimant la ponctuation ► SOIT en respectant la ponctuation On va recoller la ponctuation au bout de la ligne précédente si la nouvelle ligne commence par un signe ( ) ) et si ça ne dépasse pas la limite (donc on n’ajoute la ponctuation que si la ligne fait &lt; limite) Variante qui conserve aussi les virgules points (donc pas de “nettoyage ponctuation”) tout en gardant la coupe sans mots cassés Ça donne un rendu plus “texte d’origine” On fait juste enlever un “-” ou “=” en tout début - avec 30 caractères max par ligne un texte d’environ 535 caractères remplira 19 lignes sur 20 du tableau Plus vous augmentez le nombre de caractères par ligne plus chaque ligne peut contenir de texte ► -Tendez la main partagez vos savoir-faire vos essais vos erreurs et votre ténacité sont des tremplins pour celles et ceux qui veulent progresser ► Avec vos exemples chacun pourra avancer à son rythme avec confiance et gagner en autonomie</v>
      </c>
      <c r="AB24" s="171" t="str" cm="1">
        <f t="array" ref="AB24">IF(ROW()=ROW(AB20),AA49,INDEX(AD20:AD49,ROW()-ROW(AB20)))</f>
        <v>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C24" s="204" t="str">
        <f>IF(AB24="","",LEFT(AB24,IF(LEN(AB24)&lt;=AA22,LEN(AB24),IF((LEN(LEFT(AB24,MIN(LEN(AB24),AA22+1)))-LEN(SUBSTITUTE(LEFT(AB24,MIN(LEN(AB24),AA22+1))," ","")))&gt;0,FIND(CHAR(1),SUBSTITUTE(LEFT(AB24,MIN(LEN(AB24),AA22+1))," ",CHAR(1),LEN(LEFT(AB24,MIN(LEN(AB24),AA22+1)))-LEN(SUBSTITUTE(LEFT(AB24,MIN(LEN(AB24),AA22+1))," ",""))))-1,FIND(" ",AB24&amp;" ",AA22+1)-1))))</f>
        <v>sans mots cassés. Ça donne un rendu plus “texte d’origine”.On fait juste :enlever un “-” ou “=” en tout début - avec 30</v>
      </c>
      <c r="AD24" s="205" t="str">
        <f>IF(OR(AB24="",AA22="",AA22&lt;=0,AC24=""),"",TRIM(MID(AB24,LEN(AC24)+1+IF(MID(AB24,LEN(AC24)+1,1)=" ",1,0),99999)))</f>
        <v>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E24" s="40" t="str">
        <f>IF(LEN(TRIM(AF24))&gt;0,COUNTIF(AF20:AF24,"&lt;&gt;")&amp;" ►","")</f>
        <v>5 ►</v>
      </c>
      <c r="AF24" s="2" t="str" cm="1">
        <f t="array" ref="AF24">IFERROR(INDEX(AC20:AC49,_xlfn.AGGREGATE(15,6,(ROW(AC20:AC49)-ROW(AC20)+1)/(AC20:AC49&lt;&gt;""),ROW()-ROW(AF20)+1)),"")</f>
        <v>sans mots cassés. Ça donne un rendu plus “texte d’origine”.On fait juste :enlever un “-” ou “=” en tout début - avec 30</v>
      </c>
      <c r="AG24" s="633"/>
      <c r="AH24" s="90"/>
      <c r="AI24" s="2"/>
      <c r="AJ24" s="2"/>
      <c r="AK24" s="634"/>
      <c r="AL24" s="456"/>
      <c r="AM24" s="327" t="str" cm="1">
        <f t="array" ref="AM24">IF(ROW()=ROW(AM15),AL18,INDEX(AN15:AN26,ROW()-ROW(AM15)))</f>
        <v/>
      </c>
      <c r="AN24" s="73" t="str">
        <f>IF(OR(AM24="",AL17="",AL17&lt;=0,AO24=""),"",TRIM(MID(AM24,LEN(AO24)+1+IF(MID(AM24,LEN(AO24)+1,1)=" ",1,0),99999)))</f>
        <v/>
      </c>
      <c r="AO24" s="327" t="str">
        <f>IF(OR(AP24="",AP24=0,AP24="0"),"",IF(LEN(AP24)&lt;=AL17,AP24,IF(LEN(SUBSTITUTE(AQ24," ",""))=AL17+1,LEFT(AP24,AL17),LEFT(AP24,FIND("§",SUBSTITUTE(AQ24," ","§",LEN(AQ24)-LEN(SUBSTITUTE(AQ24," ",""))))-1))))</f>
        <v/>
      </c>
      <c r="AP24" s="327" t="str">
        <f t="shared" si="9"/>
        <v/>
      </c>
      <c r="AQ24" s="327" t="str">
        <f>IF(OR(AP24="",AP24=0,AP24="0"),"",LEFT(AP24,AL17+1))</f>
        <v/>
      </c>
      <c r="AR24" s="105"/>
      <c r="AS24" s="106" t="str">
        <f t="shared" si="10"/>
        <v/>
      </c>
      <c r="AT24" s="90" t="str">
        <f t="shared" si="11"/>
        <v/>
      </c>
      <c r="AU24" s="638"/>
      <c r="AY24" s="124" t="str">
        <f t="shared" si="13"/>
        <v/>
      </c>
      <c r="AZ24" s="141"/>
      <c r="BA24" s="134" t="str">
        <f t="shared" si="14"/>
        <v/>
      </c>
      <c r="BB24" s="84" t="str">
        <f>IF(BA23="","",LEFT(BA23,IF(LEN(BA23)&lt;=AZ17,LEN(BA23),IFERROR(FIND("§",SUBSTITUTE(LEFT(BA23,AZ17+1)," ","§",LEN(LEFT(BA23,AZ17+1))-LEN(SUBSTITUTE(LEFT(BA23,AZ17+1)," ",""))))-1,IFERROR(FIND(" ",BA23,AZ17+1)-1,LEN(BA23))))))</f>
        <v/>
      </c>
      <c r="BC24" s="123" t="s">
        <v>188</v>
      </c>
      <c r="BE24" s="3">
        <v>1</v>
      </c>
      <c r="BF24" s="143" t="s">
        <v>211</v>
      </c>
      <c r="BG24"/>
    </row>
    <row r="25" spans="2:59" ht="21" customHeight="1" thickBot="1">
      <c r="B25" s="448" t="str">
        <f>TRIM(SUBSTITUTE(SUBSTITUTE(B24,"“"," "),"”"," "))</f>
        <v>Si vous récupérez du texte sur internet collez le d’abord dans la colonne 1️⃣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C25" s="446" t="str">
        <f t="shared" si="15"/>
        <v>dans la colonne B copiez le texte nettoyé - puis dans votre document faites Collage spécial &gt; 1.2.3 Valeurs pour ne coller que le texte, sans formules.</v>
      </c>
      <c r="D25" s="447" t="str">
        <f>IF(OR(C25="",B20="",B20&lt;=0,E25=""),"",TRIM(MID(C25,LEN(E25)+1+IF(MID(C25,LEN(E25)+1,1)=" ",1,0),99999)))</f>
        <v>document faites Collage spécial &gt; 1.2.3 Valeurs pour ne coller que le texte, sans formules.</v>
      </c>
      <c r="E25" s="518" t="str">
        <f>IF(F25="","",IF(LEN(F25)&lt;=B20,F25,IF(LEN(SUBSTITUTE(G25," ",""))=B20+1,LEFT(F25,B20),LEFT(F25,FIND("§",SUBSTITUTE(G25," ","§",LEN(G25)-LEN(SUBSTITUTE(G25," ",""))))-1))))</f>
        <v>dans la colonne B copiez le texte nettoyé - puis dans votre</v>
      </c>
      <c r="F25" s="446" t="str">
        <f t="shared" si="12"/>
        <v>dans la colonne B copiez le texte nettoyé - puis dans votre document faites Collage spécial &gt; 1.2.3 Valeurs pour ne coller que le texte, sans formules.</v>
      </c>
      <c r="G25" s="446" t="str">
        <f>IF(F25="","",LEFT(F25,B20+1))</f>
        <v>dans la colonne B copiez le texte nettoyé - puis dans votre d</v>
      </c>
      <c r="H25" s="443" t="str">
        <f t="shared" si="16"/>
        <v>59 car.</v>
      </c>
      <c r="J25" s="615"/>
      <c r="K25" s="91" t="s">
        <v>79</v>
      </c>
      <c r="L25" s="91"/>
      <c r="M25" s="258" t="str">
        <f>R18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25" s="324" t="str" cm="1">
        <f t="array" ref="N25">IF(ROW()=ROW(N25),M54,INDEX(P25:P54,ROW()-ROW(N25)))</f>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O25" s="325" t="str">
        <f>IF(N25="","",LEFT(N25,IF(LEN(N25)&lt;=M27,LEN(N25),IF((LEN(LEFT(N25,MIN(LEN(N25),M27+1)))-LEN(SUBSTITUTE(LEFT(N25,MIN(LEN(N25),M27+1))," ","")))&gt;0,FIND(CHAR(1),SUBSTITUTE(LEFT(N25,MIN(LEN(N25),M27+1))," ",CHAR(1),LEN(LEFT(N25,MIN(LEN(N25),M27+1)))-LEN(SUBSTITUTE(LEFT(N25,MIN(LEN(N25),M27+1))," ",""))))-1,FIND(" ",N25&amp;" ",M27+1)-1))))</f>
        <v>ce tableau permet de découper tralala un texte sans couper les mots SOIT en supprimant la ponctuation SUPER ..► SOIT en</v>
      </c>
      <c r="P25" s="326" t="str">
        <f>IF(OR(N25="",M27="",M27&lt;=0,O25=""),"",TRIM(MID(N25,LEN(O25)+1+IF(MID(N25,LEN(O25)+1,1)=" ",1,0),99999)))</f>
        <v>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Q25" s="40" t="str">
        <f>IF(LEN(TRIM(R25))&gt;0,COUNTIF(R25:R25,"&lt;&gt;")&amp;" ►","")</f>
        <v>1 ►</v>
      </c>
      <c r="R25" s="2" t="str" cm="1">
        <f t="array" ref="R25">IFERROR(INDEX(O25:O54,_xlfn.AGGREGATE(15,6,(ROW(O25:O54)-ROW(O25)+1)/(O25:O54&lt;&gt;""),ROW()-ROW(R25)+1)),"")</f>
        <v>ce tableau permet de découper tralala un texte sans couper les mots SOIT en supprimant la ponctuation SUPER ..► SOIT en</v>
      </c>
      <c r="S25" s="41" t="str">
        <f>IF(R25="","",(LEN(TRIM(SUBSTITUTE(R25,CHAR(160)," ")))-LEN(SUBSTITUTE(TRIM(SUBSTITUTE(R25,CHAR(160)," "))," ",""))+1)&amp;" mot"&amp;IF((LEN(TRIM(SUBSTITUTE(R25,CHAR(160)," ")))-LEN(SUBSTITUTE(TRIM(SUBSTITUTE(R25,CHAR(160)," "))," ",""))+1)&gt;1,"s",""))</f>
        <v>21 mots</v>
      </c>
      <c r="T25" s="42" t="str">
        <f>IF(R25="","",LEN(TRIM(SUBSTITUTE(R25,CHAR(160),"")))&amp;" car.")</f>
        <v>119 car.</v>
      </c>
      <c r="U25" s="90"/>
      <c r="V25" s="190" t="s">
        <v>219</v>
      </c>
      <c r="Z25" s="612"/>
      <c r="AA25" s="207" t="str">
        <f>TRIM(SUBSTITUTE(SUBSTITUTE(SUBSTITUTE(SUBSTITUTE(SUBSTITUTE(SUBSTITUTE(SUBSTITUTE(SUBSTITUTE(AA24,"("," "),")"," "),CHAR(34)," "),"-"," "),"_"," "),"&lt;"," "),"&gt;"," "),"="," "))</f>
        <v>ce tableau permet de découper un texte sans couper les mots SOIT en supprimant la ponctuation ►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 ” ou “ ” en tout début avec 30 caractères max par ligne un texte d’environ 535 caractères remplira 19 lignes sur 20 du tableau Plus vous augmentez le nombre de caractères par ligne plus chaque ligne peut contenir de texte ► Tendez la main partagez vos savoir faire vos essais vos erreurs et votre ténacité sont des tremplins pour celles et ceux qui veulent progresser ► Avec vos exemples chacun pourra avancer à son rythme avec confiance et gagner en autonomie</v>
      </c>
      <c r="AB25" s="171" t="str" cm="1">
        <f t="array" ref="AB25">IF(ROW()=ROW(AB20),AA49,INDEX(AD20:AD49,ROW()-ROW(AB20)))</f>
        <v>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C25" s="204" t="str">
        <f>IF(AB25="","",LEFT(AB25,IF(LEN(AB25)&lt;=AA22,LEN(AB25),IF((LEN(LEFT(AB25,MIN(LEN(AB25),AA22+1)))-LEN(SUBSTITUTE(LEFT(AB25,MIN(LEN(AB25),AA22+1))," ","")))&gt;0,FIND(CHAR(1),SUBSTITUTE(LEFT(AB25,MIN(LEN(AB25),AA22+1))," ",CHAR(1),LEN(LEFT(AB25,MIN(LEN(AB25),AA22+1)))-LEN(SUBSTITUTE(LEFT(AB25,MIN(LEN(AB25),AA22+1))," ",""))))-1,FIND(" ",AB25&amp;" ",AA22+1)-1))))</f>
        <v>caractères max par ligne, un texte d’environ 535 caractères remplira 19 lignes sur 20 du tableau.Plus vous augmentez le</v>
      </c>
      <c r="AD25" s="205" t="str">
        <f>IF(OR(AB25="",AA22="",AA22&lt;=0,AC25=""),"",TRIM(MID(AB25,LEN(AC25)+1+IF(MID(AB25,LEN(AC25)+1,1)=" ",1,0),99999)))</f>
        <v>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E25" s="40" t="str">
        <f>IF(LEN(TRIM(AF25))&gt;0,COUNTIF(AF20:AF25,"&lt;&gt;")&amp;" ►","")</f>
        <v>6 ►</v>
      </c>
      <c r="AF25" s="2" t="str" cm="1">
        <f t="array" ref="AF25">IFERROR(INDEX(AC20:AC49,_xlfn.AGGREGATE(15,6,(ROW(AC20:AC49)-ROW(AC20)+1)/(AC20:AC49&lt;&gt;""),ROW()-ROW(AF20)+1)),"")</f>
        <v>caractères max par ligne, un texte d’environ 535 caractères remplira 19 lignes sur 20 du tableau.Plus vous augmentez le</v>
      </c>
      <c r="AG25" s="633"/>
      <c r="AH25" s="90"/>
      <c r="AI25" s="2"/>
      <c r="AJ25" s="2"/>
      <c r="AK25" s="634"/>
      <c r="AL25" s="189"/>
      <c r="AM25" s="171" t="str" cm="1">
        <f t="array" ref="AM25">IF(ROW()=ROW(AM15),AL18,INDEX(AN15:AN26,ROW()-ROW(AM15)))</f>
        <v/>
      </c>
      <c r="AN25" s="172" t="str">
        <f>IF(OR(AM25="",AL17="",AL17&lt;=0,AO25=""),"",TRIM(MID(AM25,LEN(AO25)+1+IF(MID(AM25,LEN(AO25)+1,1)=" ",1,0),99999)))</f>
        <v/>
      </c>
      <c r="AO25" s="171" t="str">
        <f>IF(OR(AP25="",AP25=0,AP25="0"),"",IF(LEN(AP25)&lt;=AL17,AP25,IF(LEN(SUBSTITUTE(AQ25," ",""))=AL17+1,LEFT(AP25,AL17),LEFT(AP25,FIND("§",SUBSTITUTE(AQ25," ","§",LEN(AQ25)-LEN(SUBSTITUTE(AQ25," ",""))))-1))))</f>
        <v/>
      </c>
      <c r="AP25" s="171" t="str">
        <f t="shared" si="9"/>
        <v/>
      </c>
      <c r="AQ25" s="171" t="str">
        <f>IF(OR(AP25="",AP25=0,AP25="0"),"",LEFT(AP25,AL17+1))</f>
        <v/>
      </c>
      <c r="AR25" s="171" t="str">
        <f t="shared" ref="AR25" si="17">IF(OR(AQ25="",AQ25=0,AQ25="0"),"",LEFT(AQ25,AM17+1))</f>
        <v/>
      </c>
      <c r="AS25" s="171"/>
      <c r="AT25" s="171"/>
      <c r="AU25" s="638"/>
      <c r="AY25" s="124" t="str">
        <f t="shared" si="13"/>
        <v/>
      </c>
      <c r="AZ25" s="141"/>
      <c r="BA25" s="134" t="str">
        <f t="shared" si="14"/>
        <v/>
      </c>
      <c r="BB25" s="84" t="str">
        <f>IF(BA24="","",LEFT(BA24,IF(LEN(BA24)&lt;=AZ17,LEN(BA24),IFERROR(FIND("§",SUBSTITUTE(LEFT(BA24,AZ17+1)," ","§",LEN(LEFT(BA24,AZ17+1))-LEN(SUBSTITUTE(LEFT(BA24,AZ17+1)," ",""))))-1,IFERROR(FIND(" ",BA24,AZ17+1)-1,LEN(BA24))))))</f>
        <v/>
      </c>
      <c r="BC25" s="123" t="s">
        <v>188</v>
      </c>
      <c r="BE25" s="3">
        <v>1</v>
      </c>
      <c r="BF25" s="143"/>
      <c r="BG25"/>
    </row>
    <row r="26" spans="2:59" ht="21" customHeight="1" thickBot="1">
      <c r="B26" s="448"/>
      <c r="C26" s="446" t="str">
        <f t="shared" si="15"/>
        <v>document faites Collage spécial &gt; 1.2.3 Valeurs pour ne coller que le texte, sans formules.</v>
      </c>
      <c r="D26" s="447" t="str">
        <f>IF(OR(C26="",B20="",B20&lt;=0,E26=""),"",TRIM(MID(C26,LEN(E26)+1+IF(MID(C26,LEN(E26)+1,1)=" ",1,0),99999)))</f>
        <v>coller que le texte, sans formules.</v>
      </c>
      <c r="E26" s="518" t="str">
        <f>IF(F26="","",IF(LEN(F26)&lt;=B20,F26,IF(LEN(SUBSTITUTE(G26," ",""))=B20+1,LEFT(F26,B20),LEFT(F26,FIND("§",SUBSTITUTE(G26," ","§",LEN(G26)-LEN(SUBSTITUTE(G26," ",""))))-1))))</f>
        <v>document faites Collage spécial &gt; 1.2.3 Valeurs pour ne</v>
      </c>
      <c r="F26" s="446" t="str">
        <f t="shared" si="12"/>
        <v>document faites Collage spécial &gt; 1.2.3 Valeurs pour ne coller que le texte, sans formules.</v>
      </c>
      <c r="G26" s="446" t="str">
        <f>IF(F26="","",LEFT(F26,B20+1))</f>
        <v>document faites Collage spécial &gt; 1.2.3 Valeurs pour ne colle</v>
      </c>
      <c r="H26" s="443" t="str">
        <f t="shared" si="16"/>
        <v>55 car.</v>
      </c>
      <c r="J26" s="615"/>
      <c r="K26" s="91" t="s">
        <v>80</v>
      </c>
      <c r="L26" s="91"/>
      <c r="M26" s="328" t="str">
        <f>TRIM(SUBSTITUTE(SUBSTITUTE(SUBSTITUTE(SUBSTITUTE(SUBSTITUTE(SUBSTITUTE(SUBSTITUTE(SUBSTITUTE(SUBSTITUTE(CLEAN(IF(OR(LEFT(M25,1)="-",LEFT(M25,1)="="),MID(M25,2,99999),M25)),"—","-"),"–","-"),CHAR(160)," "),CHAR(9)," "),CHAR(13)," "),CHAR(10)," ")," "," ")," "," ")," "," "))</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26" s="327" t="str" cm="1">
        <f t="array" ref="N26">IF(ROW()=ROW(N25),M54,INDEX(P25:P54,ROW()-ROW(N25)))</f>
        <v>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O26" s="325" t="str">
        <f>IF(N26="","",LEFT(N26,IF(LEN(N26)&lt;=M27,LEN(N26),IF((LEN(LEFT(N26,MIN(LEN(N26),M27+1)))-LEN(SUBSTITUTE(LEFT(N26,MIN(LEN(N26),M27+1))," ","")))&gt;0,FIND(CHAR(1),SUBSTITUTE(LEFT(N26,MIN(LEN(N26),M27+1))," ",CHAR(1),LEN(LEFT(N26,MIN(LEN(N26),M27+1)))-LEN(SUBSTITUTE(LEFT(N26,MIN(LEN(N26),M27+1))," ",""))))-1,FIND(" ",N26&amp;" ",M27+1)-1))))</f>
        <v>respectant la ponctuation SUPER .On va recoller la ponctuation SUPER au bout de la ligne précédente si la nouvelle ligne</v>
      </c>
      <c r="P26" s="326" t="str">
        <f>IF(OR(N26="",M27="",M27&lt;=0,O26=""),"",TRIM(MID(N26,LEN(O26)+1+IF(MID(N26,LEN(O26)+1,1)=" ",1,0),99999)))</f>
        <v>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Q26" s="40" t="str">
        <f>IF(LEN(TRIM(R26))&gt;0,COUNTIF(R25:R26,"&lt;&gt;")&amp;" ►","")</f>
        <v>2 ►</v>
      </c>
      <c r="R26" s="2" t="str" cm="1">
        <f t="array" ref="R26">IFERROR(INDEX(O25:O54,_xlfn.AGGREGATE(15,6,(ROW(O25:O54)-ROW(O25)+1)/(O25:O54&lt;&gt;""),ROW()-ROW(R25)+1)),"")</f>
        <v>respectant la ponctuation SUPER .On va recoller la ponctuation SUPER au bout de la ligne précédente si la nouvelle ligne</v>
      </c>
      <c r="S26" s="41" t="str">
        <f t="shared" ref="S26:S54" si="18">IF(R26="","",(LEN(TRIM(SUBSTITUTE(R26,CHAR(160)," ")))-LEN(SUBSTITUTE(TRIM(SUBSTITUTE(R26,CHAR(160)," "))," ",""))+1)&amp;" mot"&amp;IF((LEN(TRIM(SUBSTITUTE(R26,CHAR(160)," ")))-LEN(SUBSTITUTE(TRIM(SUBSTITUTE(R26,CHAR(160)," "))," ",""))+1)&gt;1,"s",""))</f>
        <v>20 mots</v>
      </c>
      <c r="T26" s="42" t="str">
        <f t="shared" ref="T26:T54" si="19">IF(R26="","",LEN(TRIM(SUBSTITUTE(R26,CHAR(160),"")))&amp;" car.")</f>
        <v>120 car.</v>
      </c>
      <c r="U26" s="90"/>
      <c r="Z26" s="612"/>
      <c r="AA26" s="206" t="str">
        <f>TRIM(SUBSTITUTE(SUBSTITUTE(SUBSTITUTE(SUBSTITUTE(AA25,"►"," "),"▼"," "),"▲"," "),"◄"," "))</f>
        <v>ce tableau permet de découper un texte sans couper les mots SOIT en supprimant la ponctuation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 ” ou “ ”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AB26" s="171" t="str" cm="1">
        <f t="array" ref="AB26">IF(ROW()=ROW(AB20),AA49,INDEX(AD20:AD49,ROW()-ROW(AB20)))</f>
        <v>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C26" s="204" t="str">
        <f>IF(AB26="","",LEFT(AB26,IF(LEN(AB26)&lt;=AA22,LEN(AB26),IF((LEN(LEFT(AB26,MIN(LEN(AB26),AA22+1)))-LEN(SUBSTITUTE(LEFT(AB26,MIN(LEN(AB26),AA22+1))," ","")))&gt;0,FIND(CHAR(1),SUBSTITUTE(LEFT(AB26,MIN(LEN(AB26),AA22+1))," ",CHAR(1),LEN(LEFT(AB26,MIN(LEN(AB26),AA22+1)))-LEN(SUBSTITUTE(LEFT(AB26,MIN(LEN(AB26),AA22+1))," ",""))))-1,FIND(" ",AB26&amp;" ",AA22+1)-1))))</f>
        <v>nombre de caractères par ligne, plus chaque ligne peut contenir de texte. ► -Tendez la main, partagez vos savoir-faire :</v>
      </c>
      <c r="AD26" s="205" t="str">
        <f>IF(OR(AB26="",AA22="",AA22&lt;=0,AC26=""),"",TRIM(MID(AB26,LEN(AC26)+1+IF(MID(AB26,LEN(AC26)+1,1)=" ",1,0),99999)))</f>
        <v>vos essais, vos erreurs et votre ténacité sont des tremplins pour celles et ceux qui veulent progresser. ► Avec vos exemples, chacun pourra avancer à son rythme, avec confiance et gagner en autonomie.</v>
      </c>
      <c r="AE26" s="40" t="str">
        <f>IF(LEN(TRIM(AF26))&gt;0,COUNTIF(AF20:AF26,"&lt;&gt;")&amp;" ►","")</f>
        <v>7 ►</v>
      </c>
      <c r="AF26" s="2" t="str" cm="1">
        <f t="array" ref="AF26">IFERROR(INDEX(AC20:AC49,_xlfn.AGGREGATE(15,6,(ROW(AC20:AC49)-ROW(AC20)+1)/(AC20:AC49&lt;&gt;""),ROW()-ROW(AF20)+1)),"")</f>
        <v>nombre de caractères par ligne, plus chaque ligne peut contenir de texte. ► -Tendez la main, partagez vos savoir-faire :</v>
      </c>
      <c r="AG26" s="633"/>
      <c r="AH26" s="90"/>
      <c r="AI26" s="2"/>
      <c r="AJ26" s="2"/>
      <c r="AK26" s="635"/>
      <c r="AL26" s="186"/>
      <c r="AM26" s="187" t="str" cm="1">
        <f t="array" ref="AM26">IF(ROW()=ROW(AM15),AL18,INDEX(AN15:AN26,ROW()-ROW(AM15)))</f>
        <v/>
      </c>
      <c r="AN26" s="188" t="str">
        <f>IF(OR(AM26="",AL17="",AL17&lt;=0,AO26=""),"",TRIM(MID(AM26,LEN(AO26)+1+IF(MID(AM26,LEN(AO26)+1,1)=" ",1,0),99999)))</f>
        <v/>
      </c>
      <c r="AO26" s="187" t="str">
        <f>IF(OR(AP26="",AP26=0,AP26="0"),"",IF(LEN(AP26)&lt;=AL17,AP26,IF(LEN(SUBSTITUTE(AQ26," ",""))=AL17+1,LEFT(AP26,AL17),LEFT(AP26,FIND("§",SUBSTITUTE(AQ26," ","§",LEN(AQ26)-LEN(SUBSTITUTE(AQ26," ",""))))-1))))</f>
        <v/>
      </c>
      <c r="AP26" s="187" t="str">
        <f t="shared" si="9"/>
        <v/>
      </c>
      <c r="AQ26" s="187" t="str">
        <f>IF(OR(AP26="",AP26=0,AP26="0"),"",LEFT(AP26,AL17+1))</f>
        <v/>
      </c>
      <c r="AR26" s="187" t="str">
        <f t="shared" ref="AR26" si="20">IF(OR(AQ26="",AQ26=0,AQ26="0"),"",LEFT(AQ26,AM17+1))</f>
        <v/>
      </c>
      <c r="AS26" s="187"/>
      <c r="AT26" s="187"/>
      <c r="AU26" s="104" t="s">
        <v>176</v>
      </c>
      <c r="AY26" s="124" t="str">
        <f t="shared" si="13"/>
        <v/>
      </c>
      <c r="AZ26" s="141"/>
      <c r="BA26" s="134" t="str">
        <f t="shared" si="14"/>
        <v/>
      </c>
      <c r="BB26" s="84" t="str">
        <f>IF(BA25="","",LEFT(BA25,IF(LEN(BA25)&lt;=AZ17,LEN(BA25),IFERROR(FIND("§",SUBSTITUTE(LEFT(BA25,AZ17+1)," ","§",LEN(LEFT(BA25,AZ17+1))-LEN(SUBSTITUTE(LEFT(BA25,AZ17+1)," ",""))))-1,IFERROR(FIND(" ",BA25,AZ17+1)-1,LEN(BA25))))))</f>
        <v/>
      </c>
      <c r="BC26" s="123" t="s">
        <v>188</v>
      </c>
      <c r="BE26" s="3">
        <v>1</v>
      </c>
      <c r="BF26" s="143" t="s">
        <v>212</v>
      </c>
      <c r="BG26"/>
    </row>
    <row r="27" spans="2:59" ht="21" customHeight="1" thickBot="1">
      <c r="B27" s="448"/>
      <c r="C27" s="446" t="str">
        <f t="shared" si="15"/>
        <v>coller que le texte, sans formules.</v>
      </c>
      <c r="D27" s="447" t="str">
        <f>IF(OR(C27="",B20="",B20&lt;=0,E27=""),"",TRIM(MID(C27,LEN(E27)+1+IF(MID(C27,LEN(E27)+1,1)=" ",1,0),99999)))</f>
        <v/>
      </c>
      <c r="E27" s="518" t="str">
        <f>IF(F27="","",IF(LEN(F27)&lt;=B20,F27,IF(LEN(SUBSTITUTE(G27," ",""))=B20+1,LEFT(F27,B20),LEFT(F27,FIND("§",SUBSTITUTE(G27," ","§",LEN(G27)-LEN(SUBSTITUTE(G27," ",""))))-1))))</f>
        <v>coller que le texte, sans formules.</v>
      </c>
      <c r="F27" s="446" t="str">
        <f t="shared" si="12"/>
        <v>coller que le texte, sans formules.</v>
      </c>
      <c r="G27" s="446" t="str">
        <f>IF(F27="","",LEFT(F27,B20+1))</f>
        <v>coller que le texte, sans formules.</v>
      </c>
      <c r="H27" s="443" t="str">
        <f t="shared" si="16"/>
        <v>35 car.</v>
      </c>
      <c r="J27" s="615"/>
      <c r="K27" s="91" t="s">
        <v>29</v>
      </c>
      <c r="L27" s="91"/>
      <c r="M27" s="44">
        <f>K16</f>
        <v>120</v>
      </c>
      <c r="N27" s="327" t="str" cm="1">
        <f t="array" ref="N27">IF(ROW()=ROW(N25),M54,INDEX(P25:P54,ROW()-ROW(N25)))</f>
        <v>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O27" s="325" t="str">
        <f>IF(N27="","",LEFT(N27,IF(LEN(N27)&lt;=M27,LEN(N27),IF((LEN(LEFT(N27,MIN(LEN(N27),M27+1)))-LEN(SUBSTITUTE(LEFT(N27,MIN(LEN(N27),M27+1))," ","")))&gt;0,FIND(CHAR(1),SUBSTITUTE(LEFT(N27,MIN(LEN(N27),M27+1))," ",CHAR(1),LEN(LEFT(N27,MIN(LEN(N27),M27+1)))-LEN(SUBSTITUTE(LEFT(N27,MIN(LEN(N27),M27+1))," ",""))))-1,FIND(" ",N27&amp;" ",M27+1)-1))))</f>
        <v>commence par un signe (, . ; : ! ? ) » …) et si ça ne dépasse pas la limite (donc on n’ajoute la ponctuation SUPER que</v>
      </c>
      <c r="P27" s="326" t="str">
        <f>IF(OR(N27="",M27="",M27&lt;=0,O27=""),"",TRIM(MID(N27,LEN(O27)+1+IF(MID(N27,LEN(O27)+1,1)=" ",1,0),99999)))</f>
        <v>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Q27" s="40" t="str">
        <f>IF(LEN(TRIM(R27))&gt;0,COUNTIF(R25:R27,"&lt;&gt;")&amp;" ►","")</f>
        <v>3 ►</v>
      </c>
      <c r="R27" s="2" t="str" cm="1">
        <f t="array" ref="R27">IFERROR(INDEX(O25:O54,_xlfn.AGGREGATE(15,6,(ROW(O25:O54)-ROW(O25)+1)/(O25:O54&lt;&gt;""),ROW()-ROW(R25)+1)),"")</f>
        <v>commence par un signe (, . ; : ! ? ) » …) et si ça ne dépasse pas la limite (donc on n’ajoute la ponctuation SUPER que</v>
      </c>
      <c r="S27" s="41" t="str">
        <f t="shared" si="18"/>
        <v>28 mots</v>
      </c>
      <c r="T27" s="42" t="str">
        <f t="shared" si="19"/>
        <v>118 car.</v>
      </c>
      <c r="U27" s="90"/>
      <c r="Z27" s="612"/>
      <c r="AA27" s="206" t="str">
        <f>TRIM(SUBSTITUTE(SUBSTITUTE(AA26,"“"," "),"”"," "))</f>
        <v>ce tableau permet de découper un texte sans couper les mots SOIT en supprimant la ponctuation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AB27" s="171" t="str" cm="1">
        <f t="array" ref="AB27">IF(ROW()=ROW(AB20),AA49,INDEX(AD20:AD49,ROW()-ROW(AB20)))</f>
        <v>vos essais, vos erreurs et votre ténacité sont des tremplins pour celles et ceux qui veulent progresser. ► Avec vos exemples, chacun pourra avancer à son rythme, avec confiance et gagner en autonomie.</v>
      </c>
      <c r="AC27" s="204" t="str">
        <f>IF(AB27="","",LEFT(AB27,IF(LEN(AB27)&lt;=AA22,LEN(AB27),IF((LEN(LEFT(AB27,MIN(LEN(AB27),AA22+1)))-LEN(SUBSTITUTE(LEFT(AB27,MIN(LEN(AB27),AA22+1))," ","")))&gt;0,FIND(CHAR(1),SUBSTITUTE(LEFT(AB27,MIN(LEN(AB27),AA22+1))," ",CHAR(1),LEN(LEFT(AB27,MIN(LEN(AB27),AA22+1)))-LEN(SUBSTITUTE(LEFT(AB27,MIN(LEN(AB27),AA22+1))," ",""))))-1,FIND(" ",AB27&amp;" ",AA22+1)-1))))</f>
        <v>vos essais, vos erreurs et votre ténacité sont des tremplins pour celles et ceux qui veulent progresser. ► Avec vos</v>
      </c>
      <c r="AD27" s="205" t="str">
        <f>IF(OR(AB27="",AA22="",AA22&lt;=0,AC27=""),"",TRIM(MID(AB27,LEN(AC27)+1+IF(MID(AB27,LEN(AC27)+1,1)=" ",1,0),99999)))</f>
        <v>exemples, chacun pourra avancer à son rythme, avec confiance et gagner en autonomie.</v>
      </c>
      <c r="AE27" s="40" t="str">
        <f>IF(LEN(TRIM(AF27))&gt;0,COUNTIF(AF20:AF27,"&lt;&gt;")&amp;" ►","")</f>
        <v>8 ►</v>
      </c>
      <c r="AF27" s="2" t="str" cm="1">
        <f t="array" ref="AF27">IFERROR(INDEX(AC20:AC49,_xlfn.AGGREGATE(15,6,(ROW(AC20:AC49)-ROW(AC20)+1)/(AC20:AC49&lt;&gt;""),ROW()-ROW(AF20)+1)),"")</f>
        <v>vos essais, vos erreurs et votre ténacité sont des tremplins pour celles et ceux qui veulent progresser. ► Avec vos</v>
      </c>
      <c r="AG27" s="633"/>
      <c r="AH27" s="90"/>
      <c r="AI27" s="2"/>
      <c r="AJ27" s="2"/>
      <c r="AY27" s="124" t="str">
        <f t="shared" si="13"/>
        <v/>
      </c>
      <c r="AZ27" s="141"/>
      <c r="BA27" s="134" t="str">
        <f t="shared" si="14"/>
        <v/>
      </c>
      <c r="BB27" s="84" t="str">
        <f>IF(BA26="","",LEFT(BA26,IF(LEN(BA26)&lt;=AZ17,LEN(BA26),IFERROR(FIND("§",SUBSTITUTE(LEFT(BA26,AZ17+1)," ","§",LEN(LEFT(BA26,AZ17+1))-LEN(SUBSTITUTE(LEFT(BA26,AZ17+1)," ",""))))-1,IFERROR(FIND(" ",BA26,AZ17+1)-1,LEN(BA26))))))</f>
        <v/>
      </c>
      <c r="BC27" s="123" t="s">
        <v>188</v>
      </c>
      <c r="BE27" s="3">
        <v>1</v>
      </c>
      <c r="BF27" s="143" t="s">
        <v>213</v>
      </c>
      <c r="BG27"/>
    </row>
    <row r="28" spans="2:59" ht="21" customHeight="1">
      <c r="B28" s="448"/>
      <c r="C28" s="446" t="str">
        <f t="shared" si="15"/>
        <v/>
      </c>
      <c r="D28" s="447" t="str">
        <f>IF(OR(C28="",B20="",B20&lt;=0,E28=""),"",TRIM(MID(C28,LEN(E28)+1+IF(MID(C28,LEN(E28)+1,1)=" ",1,0),99999)))</f>
        <v/>
      </c>
      <c r="E28" s="518" t="str">
        <f>IF(F28="","",IF(LEN(F28)&lt;=B20,F28,IF(LEN(SUBSTITUTE(G28," ",""))=B20+1,LEFT(F28,B20),LEFT(F28,FIND("§",SUBSTITUTE(G28," ","§",LEN(G28)-LEN(SUBSTITUTE(G28," ",""))))-1))))</f>
        <v/>
      </c>
      <c r="F28" s="446" t="str">
        <f t="shared" si="12"/>
        <v/>
      </c>
      <c r="G28" s="446" t="str">
        <f>IF(F28="","",LEFT(F28,B20+1))</f>
        <v/>
      </c>
      <c r="H28" s="443" t="str">
        <f t="shared" si="16"/>
        <v/>
      </c>
      <c r="J28" s="615"/>
      <c r="K28" s="91" t="s">
        <v>30</v>
      </c>
      <c r="L28" s="91"/>
      <c r="M28" s="258" t="str">
        <f>IF(UPPER(TRIM(K17))="X",M32,M26)</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28" s="327" t="str" cm="1">
        <f t="array" ref="N28">IF(ROW()=ROW(N25),M54,INDEX(P25:P54,ROW()-ROW(N25)))</f>
        <v>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O28" s="325" t="str">
        <f>IF(N28="","",LEFT(N28,IF(LEN(N28)&lt;=M27,LEN(N28),IF((LEN(LEFT(N28,MIN(LEN(N28),M27+1)))-LEN(SUBSTITUTE(LEFT(N28,MIN(LEN(N28),M27+1))," ","")))&gt;0,FIND(CHAR(1),SUBSTITUTE(LEFT(N28,MIN(LEN(N28),M27+1))," ",CHAR(1),LEN(LEFT(N28,MIN(LEN(N28),M27+1)))-LEN(SUBSTITUTE(LEFT(N28,MIN(LEN(N28),M27+1))," ",""))))-1,FIND(" ",N28&amp;" ",M27+1)-1))))</f>
        <v>si la ligne fait &lt; limite).Variante qui conserve aussi les virgules/points (donc pas de “nettoyage ponctuation SUPER”),</v>
      </c>
      <c r="P28" s="326" t="str">
        <f>IF(OR(N28="",M27="",M27&lt;=0,O28=""),"",TRIM(MID(N28,LEN(O28)+1+IF(MID(N28,LEN(O28)+1,1)=" ",1,0),99999)))</f>
        <v>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Q28" s="40" t="str">
        <f>IF(LEN(TRIM(R28))&gt;0,COUNTIF(R25:R28,"&lt;&gt;")&amp;" ►","")</f>
        <v>4 ►</v>
      </c>
      <c r="R28" s="2" t="str" cm="1">
        <f t="array" ref="R28">IFERROR(INDEX(O25:O54,_xlfn.AGGREGATE(15,6,(ROW(O25:O54)-ROW(O25)+1)/(O25:O54&lt;&gt;""),ROW()-ROW(R25)+1)),"")</f>
        <v>si la ligne fait &lt; limite).Variante qui conserve aussi les virgules/points (donc pas de “nettoyage ponctuation SUPER”),</v>
      </c>
      <c r="S28" s="41" t="str">
        <f t="shared" si="18"/>
        <v>17 mots</v>
      </c>
      <c r="T28" s="42" t="str">
        <f t="shared" si="19"/>
        <v>119 car.</v>
      </c>
      <c r="U28" s="90"/>
      <c r="V28" s="2"/>
      <c r="Z28" s="612"/>
      <c r="AA28" s="200" t="str">
        <f>AA23</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28" s="171" t="str" cm="1">
        <f t="array" ref="AB28">IF(ROW()=ROW(AB20),AA49,INDEX(AD20:AD49,ROW()-ROW(AB20)))</f>
        <v>exemples, chacun pourra avancer à son rythme, avec confiance et gagner en autonomie.</v>
      </c>
      <c r="AC28" s="204" t="str">
        <f>IF(AB28="","",LEFT(AB28,IF(LEN(AB28)&lt;=AA22,LEN(AB28),IF((LEN(LEFT(AB28,MIN(LEN(AB28),AA22+1)))-LEN(SUBSTITUTE(LEFT(AB28,MIN(LEN(AB28),AA22+1))," ","")))&gt;0,FIND(CHAR(1),SUBSTITUTE(LEFT(AB28,MIN(LEN(AB28),AA22+1))," ",CHAR(1),LEN(LEFT(AB28,MIN(LEN(AB28),AA22+1)))-LEN(SUBSTITUTE(LEFT(AB28,MIN(LEN(AB28),AA22+1))," ",""))))-1,FIND(" ",AB28&amp;" ",AA22+1)-1))))</f>
        <v>exemples, chacun pourra avancer à son rythme, avec confiance et gagner en autonomie.</v>
      </c>
      <c r="AD28" s="205" t="str">
        <f>IF(OR(AB28="",AA22="",AA22&lt;=0,AC28=""),"",TRIM(MID(AB28,LEN(AC28)+1+IF(MID(AB28,LEN(AC28)+1,1)=" ",1,0),99999)))</f>
        <v/>
      </c>
      <c r="AE28" s="40" t="str">
        <f>IF(LEN(TRIM(AF28))&gt;0,COUNTIF(AF20:AF28,"&lt;&gt;")&amp;" ►","")</f>
        <v>9 ►</v>
      </c>
      <c r="AF28" s="2" t="str" cm="1">
        <f t="array" ref="AF28">IFERROR(INDEX(AC20:AC49,_xlfn.AGGREGATE(15,6,(ROW(AC20:AC49)-ROW(AC20)+1)/(AC20:AC49&lt;&gt;""),ROW()-ROW(AF20)+1)),"")</f>
        <v>exemples, chacun pourra avancer à son rythme, avec confiance et gagner en autonomie.</v>
      </c>
      <c r="AG28" s="633"/>
      <c r="AH28" s="90"/>
      <c r="AI28" s="2"/>
      <c r="AJ28" s="2"/>
      <c r="AK28" s="103" t="s">
        <v>6</v>
      </c>
      <c r="AL28" s="178" t="str">
        <f t="shared" ref="AL28:AR28" si="21">SUBSTITUTE(ADDRESS(1,COLUMN(),4),"1","")</f>
        <v>AL</v>
      </c>
      <c r="AM28" s="178" t="str">
        <f t="shared" si="21"/>
        <v>AM</v>
      </c>
      <c r="AN28" s="178" t="str">
        <f t="shared" si="21"/>
        <v>AN</v>
      </c>
      <c r="AO28" s="178" t="str">
        <f t="shared" si="21"/>
        <v>AO</v>
      </c>
      <c r="AP28" s="178" t="str">
        <f t="shared" si="21"/>
        <v>AP</v>
      </c>
      <c r="AQ28" s="178" t="str">
        <f t="shared" si="21"/>
        <v>AQ</v>
      </c>
      <c r="AR28" s="178" t="str">
        <f t="shared" si="21"/>
        <v>AR</v>
      </c>
      <c r="AS28" s="180" t="str">
        <f>SUBSTITUTE(ADDRESS(1,COLUMN(),4),"1","")</f>
        <v>AS</v>
      </c>
      <c r="AY28" s="124" t="str">
        <f t="shared" si="13"/>
        <v/>
      </c>
      <c r="AZ28" s="141"/>
      <c r="BA28" s="134" t="str">
        <f t="shared" si="14"/>
        <v/>
      </c>
      <c r="BB28" s="84" t="str">
        <f>IF(BA27="","",LEFT(BA27,IF(LEN(BA27)&lt;=AZ17,LEN(BA27),IFERROR(FIND("§",SUBSTITUTE(LEFT(BA27,AZ17+1)," ","§",LEN(LEFT(BA27,AZ17+1))-LEN(SUBSTITUTE(LEFT(BA27,AZ17+1)," ",""))))-1,IFERROR(FIND(" ",BA27,AZ17+1)-1,LEN(BA27))))))</f>
        <v/>
      </c>
      <c r="BC28" s="123" t="s">
        <v>188</v>
      </c>
      <c r="BE28" s="3">
        <v>1</v>
      </c>
      <c r="BF28"/>
      <c r="BG28"/>
    </row>
    <row r="29" spans="2:59" ht="21" customHeight="1">
      <c r="B29" s="448"/>
      <c r="C29" s="446" t="str">
        <f t="shared" si="15"/>
        <v/>
      </c>
      <c r="D29" s="447" t="str">
        <f>IF(OR(C29="",B20="",B20&lt;=0,E29=""),"",TRIM(MID(C29,LEN(E29)+1+IF(MID(C29,LEN(E29)+1,1)=" ",1,0),99999)))</f>
        <v/>
      </c>
      <c r="E29" s="518" t="str">
        <f>IF(F29="","",IF(LEN(F29)&lt;=B20,F29,IF(LEN(SUBSTITUTE(G29," ",""))=B20+1,LEFT(F29,B20),LEFT(F29,FIND("§",SUBSTITUTE(G29," ","§",LEN(G29)-LEN(SUBSTITUTE(G29," ",""))))-1))))</f>
        <v/>
      </c>
      <c r="F29" s="446" t="str">
        <f t="shared" si="12"/>
        <v/>
      </c>
      <c r="G29" s="446" t="str">
        <f>IF(F29="","",LEFT(F29,B20+1))</f>
        <v/>
      </c>
      <c r="H29" s="443" t="str">
        <f t="shared" si="16"/>
        <v/>
      </c>
      <c r="J29" s="615"/>
      <c r="K29" s="212"/>
      <c r="L29" s="92"/>
      <c r="M29" s="328" t="str">
        <f>TRIM(SUBSTITUTE(SUBSTITUTE(SUBSTITUTE(SUBSTITUTE(SUBSTITUTE(SUBSTITUTE(SUBSTITUTE(SUBSTITUTE(SUBSTITUTE(SUBSTITUTE(M26,","," "),";"," "),":"," "),"!"," "),"?"," "),"…"," "),"»"," "),"«"," "),"/"," "),"."," "))</f>
        <v>ce tableau permet de découper un texte sans couper les mots SOIT en supprimant la ponctuation ► SOIT en respectant la ponctuation On va recoller la ponctuation au bout de la ligne précédente si la nouvelle ligne commence par un signe ( ) ) et si ça ne dépasse pas la limite (donc on n’ajoute la ponctuation que si la ligne fait &lt; limite) Variante qui conserve aussi les virgules points (donc pas de “nettoyage ponctuation”) tout en gardant la coupe sans mots cassés Ça donne un rendu plus “texte d’origine” On fait juste enlever un “-” ou “=” en tout début - avec 30 caractères max par ligne un texte d’environ 535 caractères remplira 19 lignes sur 20 du tableau Plus vous augmentez le nombre de caractères par ligne plus chaque ligne peut contenir de texte ► -Tendez la main partagez vos savoir-faire vos essais vos erreurs et votre ténacité sont des tremplins pour celles et ceux qui veulent progresser ► Avec vos exemples chacun pourra avancer à son rythme avec confiance et gagner en autonomie</v>
      </c>
      <c r="N29" s="327" t="str" cm="1">
        <f t="array" ref="N29">IF(ROW()=ROW(N25),M54,INDEX(P25:P54,ROW()-ROW(N25)))</f>
        <v>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O29" s="325" t="str">
        <f>IF(N29="","",LEFT(N29,IF(LEN(N29)&lt;=M27,LEN(N29),IF((LEN(LEFT(N29,MIN(LEN(N29),M27+1)))-LEN(SUBSTITUTE(LEFT(N29,MIN(LEN(N29),M27+1))," ","")))&gt;0,FIND(CHAR(1),SUBSTITUTE(LEFT(N29,MIN(LEN(N29),M27+1))," ",CHAR(1),LEN(LEFT(N29,MIN(LEN(N29),M27+1)))-LEN(SUBSTITUTE(LEFT(N29,MIN(LEN(N29),M27+1))," ",""))))-1,FIND(" ",N29&amp;" ",M27+1)-1))))</f>
        <v>tout en gardant la coupe sans mots cassés. Ça donne un rendu plus “texte d’origine”.On fait juste :enlever un “-” ou “=”</v>
      </c>
      <c r="P29" s="326" t="str">
        <f>IF(OR(N29="",M27="",M27&lt;=0,O29=""),"",TRIM(MID(N29,LEN(O29)+1+IF(MID(N29,LEN(O29)+1,1)=" ",1,0),99999)))</f>
        <v>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Q29" s="40" t="str">
        <f>IF(LEN(TRIM(R29))&gt;0,COUNTIF(R25:R29,"&lt;&gt;")&amp;" ►","")</f>
        <v>5 ►</v>
      </c>
      <c r="R29" s="2" t="str" cm="1">
        <f t="array" ref="R29">IFERROR(INDEX(O25:O54,_xlfn.AGGREGATE(15,6,(ROW(O25:O54)-ROW(O25)+1)/(O25:O54&lt;&gt;""),ROW()-ROW(R25)+1)),"")</f>
        <v>tout en gardant la coupe sans mots cassés. Ça donne un rendu plus “texte d’origine”.On fait juste :enlever un “-” ou “=”</v>
      </c>
      <c r="S29" s="41" t="str">
        <f t="shared" si="18"/>
        <v>22 mots</v>
      </c>
      <c r="T29" s="42" t="str">
        <f t="shared" si="19"/>
        <v>120 car.</v>
      </c>
      <c r="U29" s="90"/>
      <c r="V29" s="2"/>
      <c r="Z29" s="612"/>
      <c r="AA29"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29" s="171" t="str" cm="1">
        <f t="array" ref="AB29">IF(ROW()=ROW(AB20),AA49,INDEX(AD20:AD49,ROW()-ROW(AB20)))</f>
        <v/>
      </c>
      <c r="AC29" s="204" t="str">
        <f>IF(AB29="","",LEFT(AB29,IF(LEN(AB29)&lt;=AA22,LEN(AB29),IF((LEN(LEFT(AB29,MIN(LEN(AB29),AA22+1)))-LEN(SUBSTITUTE(LEFT(AB29,MIN(LEN(AB29),AA22+1))," ","")))&gt;0,FIND(CHAR(1),SUBSTITUTE(LEFT(AB29,MIN(LEN(AB29),AA22+1))," ",CHAR(1),LEN(LEFT(AB29,MIN(LEN(AB29),AA22+1)))-LEN(SUBSTITUTE(LEFT(AB29,MIN(LEN(AB29),AA22+1))," ",""))))-1,FIND(" ",AB29&amp;" ",AA22+1)-1))))</f>
        <v/>
      </c>
      <c r="AD29" s="205" t="str">
        <f>IF(OR(AB29="",AA22="",AA22&lt;=0,AC29=""),"",TRIM(MID(AB29,LEN(AC29)+1+IF(MID(AB29,LEN(AC29)+1,1)=" ",1,0),99999)))</f>
        <v/>
      </c>
      <c r="AE29" s="40" t="str">
        <f>IF(LEN(TRIM(AF29))&gt;0,COUNTIF(AF20:AF29,"&lt;&gt;")&amp;" ►","")</f>
        <v/>
      </c>
      <c r="AF29" s="2" t="str" cm="1">
        <f t="array" ref="AF29">IFERROR(INDEX(AC20:AC49,_xlfn.AGGREGATE(15,6,(ROW(AC20:AC49)-ROW(AC20)+1)/(AC20:AC49&lt;&gt;""),ROW()-ROW(AF20)+1)),"")</f>
        <v/>
      </c>
      <c r="AG29" s="633"/>
      <c r="AH29" s="90"/>
      <c r="AI29" s="2"/>
      <c r="AJ29" s="2"/>
      <c r="AK29" s="634"/>
      <c r="AL29" s="19" t="e" cm="1" vm="1">
        <f t="array" aca="1" ref="AL29" ca="1">CELL("largeur",AL29)</f>
        <v>#VALUE!</v>
      </c>
      <c r="AM29" s="19" t="e" cm="1" vm="1">
        <f t="array" aca="1" ref="AM29" ca="1">CELL("largeur",AM29)</f>
        <v>#VALUE!</v>
      </c>
      <c r="AN29" s="19" t="e" cm="1" vm="1">
        <f t="array" aca="1" ref="AN29" ca="1">CELL("largeur",AN29)</f>
        <v>#VALUE!</v>
      </c>
      <c r="AO29" s="19" t="e" cm="1" vm="1">
        <f t="array" aca="1" ref="AO29" ca="1">CELL("largeur",AO29)</f>
        <v>#VALUE!</v>
      </c>
      <c r="AP29" s="19" t="e" cm="1" vm="1">
        <f t="array" aca="1" ref="AP29" ca="1">CELL("largeur",AP29)</f>
        <v>#VALUE!</v>
      </c>
      <c r="AQ29" s="19" t="e" cm="1" vm="1">
        <f t="array" aca="1" ref="AQ29" ca="1">CELL("largeur",AQ29)</f>
        <v>#VALUE!</v>
      </c>
      <c r="AR29" s="19" t="e" cm="1" vm="1">
        <f t="array" aca="1" ref="AR29" ca="1">CELL("largeur",AR29)</f>
        <v>#VALUE!</v>
      </c>
      <c r="AS29" s="20" cm="1">
        <f t="array" aca="1" ref="AS29:AT29" ca="1">CELL("largeur",AS29)</f>
        <v>6</v>
      </c>
      <c r="AT29" t="b">
        <f ca="1"/>
        <v>0</v>
      </c>
      <c r="AY29" s="124" t="str">
        <f t="shared" si="13"/>
        <v/>
      </c>
      <c r="AZ29" s="141"/>
      <c r="BA29" s="134" t="str">
        <f t="shared" si="14"/>
        <v/>
      </c>
      <c r="BB29" s="84" t="str">
        <f>IF(BA28="","",LEFT(BA28,IF(LEN(BA28)&lt;=AZ17,LEN(BA28),IFERROR(FIND("§",SUBSTITUTE(LEFT(BA28,AZ17+1)," ","§",LEN(LEFT(BA28,AZ17+1))-LEN(SUBSTITUTE(LEFT(BA28,AZ17+1)," ",""))))-1,IFERROR(FIND(" ",BA28,AZ17+1)-1,LEN(BA28))))))</f>
        <v/>
      </c>
      <c r="BC29" s="123" t="s">
        <v>188</v>
      </c>
      <c r="BE29" s="3">
        <v>1</v>
      </c>
    </row>
    <row r="30" spans="2:59" ht="21" customHeight="1" thickBot="1">
      <c r="B30" s="448"/>
      <c r="C30" s="446" t="str">
        <f t="shared" si="15"/>
        <v/>
      </c>
      <c r="D30" s="447" t="str">
        <f>IF(OR(C30="",B20="",B20&lt;=0,E30=""),"",TRIM(MID(C30,LEN(E30)+1+IF(MID(C30,LEN(E30)+1,1)=" ",1,0),99999)))</f>
        <v/>
      </c>
      <c r="E30" s="518" t="str">
        <f>IF(F30="","",IF(LEN(F30)&lt;=B20,F30,IF(LEN(SUBSTITUTE(G30," ",""))=B20+1,LEFT(F30,B20),LEFT(F30,FIND("§",SUBSTITUTE(G30," ","§",LEN(G30)-LEN(SUBSTITUTE(G30," ",""))))-1))))</f>
        <v/>
      </c>
      <c r="F30" s="446" t="str">
        <f t="shared" si="12"/>
        <v/>
      </c>
      <c r="G30" s="446" t="str">
        <f>IF(F30="","",LEFT(F30,B20+1))</f>
        <v/>
      </c>
      <c r="H30" s="443" t="str">
        <f t="shared" si="16"/>
        <v/>
      </c>
      <c r="J30" s="615"/>
      <c r="K30" s="624" t="s">
        <v>102</v>
      </c>
      <c r="L30" s="625" t="s">
        <v>103</v>
      </c>
      <c r="M30" s="329" t="str">
        <f>TRIM(SUBSTITUTE(SUBSTITUTE(SUBSTITUTE(SUBSTITUTE(SUBSTITUTE(SUBSTITUTE(SUBSTITUTE(SUBSTITUTE(M29,"("," "),")"," "),CHAR(34)," "),"-"," "),"_"," "),"&lt;"," "),"&gt;"," "),"="," "))</f>
        <v>ce tableau permet de découper un texte sans couper les mots SOIT en supprimant la ponctuation ►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 ” ou “ ” en tout début avec 30 caractères max par ligne un texte d’environ 535 caractères remplira 19 lignes sur 20 du tableau Plus vous augmentez le nombre de caractères par ligne plus chaque ligne peut contenir de texte ► Tendez la main partagez vos savoir faire vos essais vos erreurs et votre ténacité sont des tremplins pour celles et ceux qui veulent progresser ► Avec vos exemples chacun pourra avancer à son rythme avec confiance et gagner en autonomie</v>
      </c>
      <c r="N30" s="327" t="str" cm="1">
        <f t="array" ref="N30">IF(ROW()=ROW(N25),M54,INDEX(P25:P54,ROW()-ROW(N25)))</f>
        <v>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O30" s="325" t="str">
        <f>IF(N30="","",LEFT(N30,IF(LEN(N30)&lt;=M27,LEN(N30),IF((LEN(LEFT(N30,MIN(LEN(N30),M27+1)))-LEN(SUBSTITUTE(LEFT(N30,MIN(LEN(N30),M27+1))," ","")))&gt;0,FIND(CHAR(1),SUBSTITUTE(LEFT(N30,MIN(LEN(N30),M27+1))," ",CHAR(1),LEN(LEFT(N30,MIN(LEN(N30),M27+1)))-LEN(SUBSTITUTE(LEFT(N30,MIN(LEN(N30),M27+1))," ",""))))-1,FIND(" ",N30&amp;" ",M27+1)-1))))</f>
        <v>en tout début - avec 30 caractères max par ligne, un texte d’environ 535 caractères remplira 19 lignes sur 20 du</v>
      </c>
      <c r="P30" s="326" t="str">
        <f>IF(OR(N30="",M27="",M27&lt;=0,O30=""),"",TRIM(MID(N30,LEN(O30)+1+IF(MID(N30,LEN(O30)+1,1)=" ",1,0),99999)))</f>
        <v>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Q30" s="40" t="str">
        <f>IF(LEN(TRIM(R30))&gt;0,COUNTIF(R25:R30,"&lt;&gt;")&amp;" ►","")</f>
        <v>6 ►</v>
      </c>
      <c r="R30" s="2" t="str" cm="1">
        <f t="array" ref="R30">IFERROR(INDEX(O25:O54,_xlfn.AGGREGATE(15,6,(ROW(O25:O54)-ROW(O25)+1)/(O25:O54&lt;&gt;""),ROW()-ROW(R25)+1)),"")</f>
        <v>en tout début - avec 30 caractères max par ligne, un texte d’environ 535 caractères remplira 19 lignes sur 20 du</v>
      </c>
      <c r="S30" s="41" t="str">
        <f t="shared" si="18"/>
        <v>21 mots</v>
      </c>
      <c r="T30" s="42" t="str">
        <f t="shared" si="19"/>
        <v>112 car.</v>
      </c>
      <c r="U30" s="90"/>
      <c r="V30" s="2"/>
      <c r="Z30" s="612"/>
      <c r="AA30"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0" s="171" t="str" cm="1">
        <f t="array" ref="AB30">IF(ROW()=ROW(AB20),AA49,INDEX(AD20:AD49,ROW()-ROW(AB20)))</f>
        <v/>
      </c>
      <c r="AC30" s="204" t="str">
        <f>IF(AB30="","",LEFT(AB30,IF(LEN(AB30)&lt;=AA22,LEN(AB30),IF((LEN(LEFT(AB30,MIN(LEN(AB30),AA22+1)))-LEN(SUBSTITUTE(LEFT(AB30,MIN(LEN(AB30),AA22+1))," ","")))&gt;0,FIND(CHAR(1),SUBSTITUTE(LEFT(AB30,MIN(LEN(AB30),AA22+1))," ",CHAR(1),LEN(LEFT(AB30,MIN(LEN(AB30),AA22+1)))-LEN(SUBSTITUTE(LEFT(AB30,MIN(LEN(AB30),AA22+1))," ",""))))-1,FIND(" ",AB30&amp;" ",AA22+1)-1))))</f>
        <v/>
      </c>
      <c r="AD30" s="205" t="str">
        <f>IF(OR(AB30="",AA22="",AA22&lt;=0,AC30=""),"",TRIM(MID(AB30,LEN(AC30)+1+IF(MID(AB30,LEN(AC30)+1,1)=" ",1,0),99999)))</f>
        <v/>
      </c>
      <c r="AE30" s="40" t="str">
        <f>IF(LEN(TRIM(AF30))&gt;0,COUNTIF(AF20:AF30,"&lt;&gt;")&amp;" ►","")</f>
        <v/>
      </c>
      <c r="AF30" s="2" t="str" cm="1">
        <f t="array" ref="AF30">IFERROR(INDEX(AC20:AC49,_xlfn.AGGREGATE(15,6,(ROW(AC20:AC49)-ROW(AC20)+1)/(AC20:AC49&lt;&gt;""),ROW()-ROW(AF20)+1)),"")</f>
        <v/>
      </c>
      <c r="AG30" s="633"/>
      <c r="AH30" s="90"/>
      <c r="AI30" s="2"/>
      <c r="AJ30" s="2"/>
      <c r="AK30" s="634"/>
      <c r="AL30" s="168">
        <v>10</v>
      </c>
      <c r="AM30" s="168">
        <v>5</v>
      </c>
      <c r="AN30" s="168">
        <v>5</v>
      </c>
      <c r="AO30" s="168">
        <v>5</v>
      </c>
      <c r="AP30" s="168">
        <v>5</v>
      </c>
      <c r="AQ30" s="168">
        <v>5</v>
      </c>
      <c r="AR30" s="170" t="e" vm="3">
        <f ca="1">AR29</f>
        <v>#VALUE!</v>
      </c>
      <c r="AS30" s="169">
        <v>5</v>
      </c>
      <c r="AY30" s="125" t="str">
        <f t="shared" si="13"/>
        <v/>
      </c>
      <c r="AZ30" s="130"/>
      <c r="BA30" s="131"/>
      <c r="BB30" s="132" t="str">
        <f>IF(BA29="","",BA29)</f>
        <v/>
      </c>
      <c r="BC30" s="126" t="s">
        <v>188</v>
      </c>
      <c r="BE30" s="3">
        <v>1</v>
      </c>
    </row>
    <row r="31" spans="2:59" ht="21" customHeight="1">
      <c r="B31" s="452"/>
      <c r="C31" s="453" t="str">
        <f t="shared" si="15"/>
        <v/>
      </c>
      <c r="D31" s="454" t="str">
        <f>IF(OR(C31="",B20="",B20&lt;=0,E31=""),"",TRIM(MID(C31,LEN(E31)+1+IF(MID(C31,LEN(E31)+1,1)=" ",1,0),99999)))</f>
        <v/>
      </c>
      <c r="E31" s="519" t="str">
        <f>IF(F31="","",IF(LEN(F31)&lt;=B20,F31,IF(LEN(SUBSTITUTE(G31," ",""))=B20+1,LEFT(F31,B20),LEFT(F31,FIND("§",SUBSTITUTE(G31," ","§",LEN(G31)-LEN(SUBSTITUTE(G31," ",""))))-1))))</f>
        <v/>
      </c>
      <c r="F31" s="453" t="str">
        <f t="shared" si="12"/>
        <v/>
      </c>
      <c r="G31" s="453" t="str">
        <f>IF(F31="","",LEFT(F31,B20+1))</f>
        <v/>
      </c>
      <c r="H31" s="455" t="str">
        <f t="shared" si="16"/>
        <v/>
      </c>
      <c r="J31" s="615"/>
      <c r="K31" s="624"/>
      <c r="L31" s="625"/>
      <c r="M31" s="328" t="str">
        <f>TRIM(SUBSTITUTE(SUBSTITUTE(SUBSTITUTE(SUBSTITUTE(M30,"►"," "),"▼"," "),"▲"," "),"◄"," "))</f>
        <v>ce tableau permet de découper un texte sans couper les mots SOIT en supprimant la ponctuation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 ” ou “ ”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N31" s="327" t="str" cm="1">
        <f t="array" ref="N31">IF(ROW()=ROW(N25),M54,INDEX(P25:P54,ROW()-ROW(N25)))</f>
        <v>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O31" s="325" t="str">
        <f>IF(N31="","",LEFT(N31,IF(LEN(N31)&lt;=M27,LEN(N31),IF((LEN(LEFT(N31,MIN(LEN(N31),M27+1)))-LEN(SUBSTITUTE(LEFT(N31,MIN(LEN(N31),M27+1))," ","")))&gt;0,FIND(CHAR(1),SUBSTITUTE(LEFT(N31,MIN(LEN(N31),M27+1))," ",CHAR(1),LEN(LEFT(N31,MIN(LEN(N31),M27+1)))-LEN(SUBSTITUTE(LEFT(N31,MIN(LEN(N31),M27+1))," ",""))))-1,FIND(" ",N31&amp;" ",M27+1)-1))))</f>
        <v>tableau.Plus vous augmentez le nombre de caractères par ligne, plus chaque ligne peut contenir de texte. ► -Tendez la</v>
      </c>
      <c r="P31" s="326" t="str">
        <f>IF(OR(N31="",M27="",M27&lt;=0,O31=""),"",TRIM(MID(N31,LEN(O31)+1+IF(MID(N31,LEN(O31)+1,1)=" ",1,0),99999)))</f>
        <v>main, partagez vos savoir-faire : vos essais, vos erreurs et votre ténacité sont des tremplins pour celles et ceux qui veulent progresser. ► Avec vos exemples, chacun pourra avancer à son rythme, avec confiance et gagner en autonomie.</v>
      </c>
      <c r="Q31" s="40" t="str">
        <f>IF(LEN(TRIM(R31))&gt;0,COUNTIF(R25:R31,"&lt;&gt;")&amp;" ►","")</f>
        <v>7 ►</v>
      </c>
      <c r="R31" s="2" t="str" cm="1">
        <f t="array" ref="R31">IFERROR(INDEX(O25:O54,_xlfn.AGGREGATE(15,6,(ROW(O25:O54)-ROW(O25)+1)/(O25:O54&lt;&gt;""),ROW()-ROW(R25)+1)),"")</f>
        <v>tableau.Plus vous augmentez le nombre de caractères par ligne, plus chaque ligne peut contenir de texte. ► -Tendez la</v>
      </c>
      <c r="S31" s="41" t="str">
        <f t="shared" si="18"/>
        <v>19 mots</v>
      </c>
      <c r="T31" s="42" t="str">
        <f t="shared" si="19"/>
        <v>117 car.</v>
      </c>
      <c r="U31" s="90"/>
      <c r="V31" s="2"/>
      <c r="Z31" s="612"/>
      <c r="AA31"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1" s="171" t="str" cm="1">
        <f t="array" ref="AB31">IF(ROW()=ROW(AB20),AA49,INDEX(AD20:AD49,ROW()-ROW(AB20)))</f>
        <v/>
      </c>
      <c r="AC31" s="204" t="str">
        <f>IF(AB31="","",LEFT(AB31,IF(LEN(AB31)&lt;=AA22,LEN(AB31),IF((LEN(LEFT(AB31,MIN(LEN(AB31),AA22+1)))-LEN(SUBSTITUTE(LEFT(AB31,MIN(LEN(AB31),AA22+1))," ","")))&gt;0,FIND(CHAR(1),SUBSTITUTE(LEFT(AB31,MIN(LEN(AB31),AA22+1))," ",CHAR(1),LEN(LEFT(AB31,MIN(LEN(AB31),AA22+1)))-LEN(SUBSTITUTE(LEFT(AB31,MIN(LEN(AB31),AA22+1))," ",""))))-1,FIND(" ",AB31&amp;" ",AA22+1)-1))))</f>
        <v/>
      </c>
      <c r="AD31" s="205" t="str">
        <f>IF(OR(AB31="",AA22="",AA22&lt;=0,AC31=""),"",TRIM(MID(AB31,LEN(AC31)+1+IF(MID(AB31,LEN(AC31)+1,1)=" ",1,0),99999)))</f>
        <v/>
      </c>
      <c r="AE31" s="40" t="str">
        <f>IF(LEN(TRIM(AF31))&gt;0,COUNTIF(AF20:AF31,"&lt;&gt;")&amp;" ►","")</f>
        <v/>
      </c>
      <c r="AF31" s="2" t="str" cm="1">
        <f t="array" ref="AF31">IFERROR(INDEX(AC20:AC49,_xlfn.AGGREGATE(15,6,(ROW(AC20:AC49)-ROW(AC20)+1)/(AC20:AC49&lt;&gt;""),ROW()-ROW(AF20)+1)),"")</f>
        <v/>
      </c>
      <c r="AG31" s="633"/>
      <c r="AH31" s="90"/>
      <c r="AI31" s="2"/>
      <c r="AJ31" s="2"/>
      <c r="AK31" s="634"/>
      <c r="AL31" s="109"/>
      <c r="AM31" s="110"/>
      <c r="AN31" s="111"/>
      <c r="AO31" s="110"/>
      <c r="AP31" s="110"/>
      <c r="AQ31" s="110"/>
      <c r="AR31" s="183" t="s">
        <v>175</v>
      </c>
      <c r="AS31" s="638"/>
      <c r="BE31" s="3">
        <v>1</v>
      </c>
    </row>
    <row r="32" spans="2:59" ht="21" customHeight="1">
      <c r="J32" s="615"/>
      <c r="K32" s="624"/>
      <c r="L32" s="625"/>
      <c r="M32" s="328" t="str">
        <f>TRIM(SUBSTITUTE(SUBSTITUTE(M31,"“"," "),"”"," "))</f>
        <v>ce tableau permet de découper un texte sans couper les mots SOIT en supprimant la ponctuation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N32" s="327" t="str" cm="1">
        <f t="array" ref="N32">IF(ROW()=ROW(N25),M54,INDEX(P25:P54,ROW()-ROW(N25)))</f>
        <v>main, partagez vos savoir-faire : vos essais, vos erreurs et votre ténacité sont des tremplins pour celles et ceux qui veulent progresser. ► Avec vos exemples, chacun pourra avancer à son rythme, avec confiance et gagner en autonomie.</v>
      </c>
      <c r="O32" s="325" t="str">
        <f>IF(N32="","",LEFT(N32,IF(LEN(N32)&lt;=M27,LEN(N32),IF((LEN(LEFT(N32,MIN(LEN(N32),M27+1)))-LEN(SUBSTITUTE(LEFT(N32,MIN(LEN(N32),M27+1))," ","")))&gt;0,FIND(CHAR(1),SUBSTITUTE(LEFT(N32,MIN(LEN(N32),M27+1))," ",CHAR(1),LEN(LEFT(N32,MIN(LEN(N32),M27+1)))-LEN(SUBSTITUTE(LEFT(N32,MIN(LEN(N32),M27+1))," ",""))))-1,FIND(" ",N32&amp;" ",M27+1)-1))))</f>
        <v>main, partagez vos savoir-faire : vos essais, vos erreurs et votre ténacité sont des tremplins pour celles et ceux qui</v>
      </c>
      <c r="P32" s="326" t="str">
        <f>IF(OR(N32="",M27="",M27&lt;=0,O32=""),"",TRIM(MID(N32,LEN(O32)+1+IF(MID(N32,LEN(O32)+1,1)=" ",1,0),99999)))</f>
        <v>veulent progresser. ► Avec vos exemples, chacun pourra avancer à son rythme, avec confiance et gagner en autonomie.</v>
      </c>
      <c r="Q32" s="40" t="str">
        <f>IF(LEN(TRIM(R32))&gt;0,COUNTIF(R25:R32,"&lt;&gt;")&amp;" ►","")</f>
        <v>8 ►</v>
      </c>
      <c r="R32" s="2" t="str" cm="1">
        <f t="array" ref="R32">IFERROR(INDEX(O25:O54,_xlfn.AGGREGATE(15,6,(ROW(O25:O54)-ROW(O25)+1)/(O25:O54&lt;&gt;""),ROW()-ROW(R25)+1)),"")</f>
        <v>main, partagez vos savoir-faire : vos essais, vos erreurs et votre ténacité sont des tremplins pour celles et ceux qui</v>
      </c>
      <c r="S32" s="41" t="str">
        <f t="shared" si="18"/>
        <v>20 mots</v>
      </c>
      <c r="T32" s="42" t="str">
        <f t="shared" si="19"/>
        <v>118 car.</v>
      </c>
      <c r="U32" s="90"/>
      <c r="V32" s="2"/>
      <c r="Z32" s="612"/>
      <c r="AA32"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2" s="171" t="str" cm="1">
        <f t="array" ref="AB32">IF(ROW()=ROW(AB20),AA49,INDEX(AD20:AD49,ROW()-ROW(AB20)))</f>
        <v/>
      </c>
      <c r="AC32" s="204" t="str">
        <f>IF(AB32="","",LEFT(AB32,IF(LEN(AB32)&lt;=AA22,LEN(AB32),IF((LEN(LEFT(AB32,MIN(LEN(AB32),AA22+1)))-LEN(SUBSTITUTE(LEFT(AB32,MIN(LEN(AB32),AA22+1))," ","")))&gt;0,FIND(CHAR(1),SUBSTITUTE(LEFT(AB32,MIN(LEN(AB32),AA22+1))," ",CHAR(1),LEN(LEFT(AB32,MIN(LEN(AB32),AA22+1)))-LEN(SUBSTITUTE(LEFT(AB32,MIN(LEN(AB32),AA22+1))," ",""))))-1,FIND(" ",AB32&amp;" ",AA22+1)-1))))</f>
        <v/>
      </c>
      <c r="AD32" s="205" t="str">
        <f>IF(OR(AB32="",AA22="",AA22&lt;=0,AC32=""),"",TRIM(MID(AB32,LEN(AC32)+1+IF(MID(AB32,LEN(AC32)+1,1)=" ",1,0),99999)))</f>
        <v/>
      </c>
      <c r="AE32" s="40" t="str">
        <f>IF(LEN(TRIM(AF32))&gt;0,COUNTIF(AF20:AF32,"&lt;&gt;")&amp;" ►","")</f>
        <v/>
      </c>
      <c r="AF32" s="2" t="str" cm="1">
        <f t="array" ref="AF32">IFERROR(INDEX(AC20:AC49,_xlfn.AGGREGATE(15,6,(ROW(AC20:AC49)-ROW(AC20)+1)/(AC20:AC49&lt;&gt;""),ROW()-ROW(AF20)+1)),"")</f>
        <v/>
      </c>
      <c r="AG32" s="633"/>
      <c r="AH32" s="90"/>
      <c r="AI32" s="2"/>
      <c r="AJ32" s="2"/>
      <c r="AK32" s="634"/>
      <c r="AL32" s="182" t="s">
        <v>222</v>
      </c>
      <c r="AM32" s="182"/>
      <c r="AN32" s="182"/>
      <c r="AO32" s="182"/>
      <c r="AP32" s="182"/>
      <c r="AQ32" s="53"/>
      <c r="AR32" s="66"/>
      <c r="AS32" s="638"/>
      <c r="BE32" s="3">
        <v>1</v>
      </c>
    </row>
    <row r="33" spans="10:57" ht="21" customHeight="1">
      <c r="J33" s="615"/>
      <c r="K33" s="330" t="str">
        <f>ADDRESS(ROW(K34),COLUMN(K34),4)&amp;" ▼"</f>
        <v>K34 ▼</v>
      </c>
      <c r="L33" s="331" t="s">
        <v>30</v>
      </c>
      <c r="M33" s="258" t="str">
        <f>M28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33" s="327" t="str" cm="1">
        <f t="array" ref="N33">IF(ROW()=ROW(N25),M54,INDEX(P25:P54,ROW()-ROW(N25)))</f>
        <v>veulent progresser. ► Avec vos exemples, chacun pourra avancer à son rythme, avec confiance et gagner en autonomie.</v>
      </c>
      <c r="O33" s="325" t="str">
        <f>IF(N33="","",LEFT(N33,IF(LEN(N33)&lt;=M27,LEN(N33),IF((LEN(LEFT(N33,MIN(LEN(N33),M27+1)))-LEN(SUBSTITUTE(LEFT(N33,MIN(LEN(N33),M27+1))," ","")))&gt;0,FIND(CHAR(1),SUBSTITUTE(LEFT(N33,MIN(LEN(N33),M27+1))," ",CHAR(1),LEN(LEFT(N33,MIN(LEN(N33),M27+1)))-LEN(SUBSTITUTE(LEFT(N33,MIN(LEN(N33),M27+1))," ",""))))-1,FIND(" ",N33&amp;" ",M27+1)-1))))</f>
        <v>veulent progresser. ► Avec vos exemples, chacun pourra avancer à son rythme, avec confiance et gagner en autonomie.</v>
      </c>
      <c r="P33" s="326" t="str">
        <f>IF(OR(N33="",M27="",M27&lt;=0,O33=""),"",TRIM(MID(N33,LEN(O33)+1+IF(MID(N33,LEN(O33)+1,1)=" ",1,0),99999)))</f>
        <v/>
      </c>
      <c r="Q33" s="40" t="str">
        <f>IF(LEN(TRIM(R33))&gt;0,COUNTIF(R25:R33,"&lt;&gt;")&amp;" ►","")</f>
        <v>9 ►</v>
      </c>
      <c r="R33" s="2" t="str" cm="1">
        <f t="array" ref="R33">IFERROR(INDEX(O25:O54,_xlfn.AGGREGATE(15,6,(ROW(O25:O54)-ROW(O25)+1)/(O25:O54&lt;&gt;""),ROW()-ROW(R25)+1)),"")</f>
        <v>veulent progresser. ► Avec vos exemples, chacun pourra avancer à son rythme, avec confiance et gagner en autonomie.</v>
      </c>
      <c r="S33" s="41" t="str">
        <f t="shared" si="18"/>
        <v>18 mots</v>
      </c>
      <c r="T33" s="42" t="str">
        <f t="shared" si="19"/>
        <v>115 car.</v>
      </c>
      <c r="U33" s="90"/>
      <c r="V33" s="2"/>
      <c r="Z33" s="612"/>
      <c r="AA33"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3" s="171" t="str" cm="1">
        <f t="array" ref="AB33">IF(ROW()=ROW(AB20),AA49,INDEX(AD20:AD44,ROW()-ROW(AB20)))</f>
        <v/>
      </c>
      <c r="AC33" s="204" t="str">
        <f>IF(AB33="","",LEFT(AB33,IF(LEN(AB33)&lt;=AA22,LEN(AB33),IF((LEN(LEFT(AB33,MIN(LEN(AB33),AA22+1)))-LEN(SUBSTITUTE(LEFT(AB33,MIN(LEN(AB33),AA22+1))," ","")))&gt;0,FIND(CHAR(1),SUBSTITUTE(LEFT(AB33,MIN(LEN(AB33),AA22+1))," ",CHAR(1),LEN(LEFT(AB33,MIN(LEN(AB33),AA22+1)))-LEN(SUBSTITUTE(LEFT(AB33,MIN(LEN(AB33),AA22+1))," ",""))))-1,FIND(" ",AB33&amp;" ",AA22+1)-1))))</f>
        <v/>
      </c>
      <c r="AD33" s="205" t="str">
        <f>IF(OR(AB33="",AA22="",AA22&lt;=0,AC33=""),"",TRIM(MID(AB33,LEN(AC33)+1+IF(MID(AB33,LEN(AC33)+1,1)=" ",1,0),99999)))</f>
        <v/>
      </c>
      <c r="AE33" s="40" t="str">
        <f>IF(LEN(TRIM(AF33))&gt;0,COUNTIF(AF20:AF33,"&lt;&gt;")&amp;" ►","")</f>
        <v/>
      </c>
      <c r="AF33" s="2" t="str" cm="1">
        <f t="array" ref="AF33">IFERROR(INDEX(AC20:AC49,_xlfn.AGGREGATE(15,6,(ROW(AC20:AC49)-ROW(AC20)+1)/(AC20:AC49&lt;&gt;""),ROW()-ROW(AF20)+1)),"")</f>
        <v/>
      </c>
      <c r="AG33" s="633"/>
      <c r="AH33" s="90"/>
      <c r="AI33" s="2"/>
      <c r="AJ33" s="2"/>
      <c r="AK33" s="634"/>
      <c r="AL33" s="174">
        <v>80</v>
      </c>
      <c r="AM33" s="67" t="s">
        <v>173</v>
      </c>
      <c r="AN33" s="53"/>
      <c r="AO33" s="34"/>
      <c r="AP33" s="34"/>
      <c r="AQ33" s="34"/>
      <c r="AR33" s="31"/>
      <c r="AS33" s="638"/>
      <c r="BE33" s="3">
        <v>1</v>
      </c>
    </row>
    <row r="34" spans="10:57" ht="21" customHeight="1">
      <c r="J34" s="615"/>
      <c r="K34" s="332"/>
      <c r="L34" s="333"/>
      <c r="M34" s="328" t="str">
        <f>IF(K34="",M33,SUBSTITUTE(M33,K34,IF(L34=""," ",L34)))</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34" s="327" t="str" cm="1">
        <f t="array" ref="N34">IF(ROW()=ROW(N25),M54,INDEX(P25:P54,ROW()-ROW(N25)))</f>
        <v/>
      </c>
      <c r="O34" s="325" t="str">
        <f>IF(N34="","",LEFT(N34,IF(LEN(N34)&lt;=M27,LEN(N34),IF((LEN(LEFT(N34,MIN(LEN(N34),M27+1)))-LEN(SUBSTITUTE(LEFT(N34,MIN(LEN(N34),M27+1))," ","")))&gt;0,FIND(CHAR(1),SUBSTITUTE(LEFT(N34,MIN(LEN(N34),M27+1))," ",CHAR(1),LEN(LEFT(N34,MIN(LEN(N34),M27+1)))-LEN(SUBSTITUTE(LEFT(N34,MIN(LEN(N34),M27+1))," ",""))))-1,FIND(" ",N34&amp;" ",M27+1)-1))))</f>
        <v/>
      </c>
      <c r="P34" s="326" t="str">
        <f>IF(OR(N34="",M27="",M27&lt;=0,O34=""),"",TRIM(MID(N34,LEN(O34)+1+IF(MID(N34,LEN(O34)+1,1)=" ",1,0),99999)))</f>
        <v/>
      </c>
      <c r="Q34" s="40" t="str">
        <f>IF(LEN(TRIM(R34))&gt;0,COUNTIF(R25:R34,"&lt;&gt;")&amp;" ►","")</f>
        <v/>
      </c>
      <c r="R34" s="2" t="str" cm="1">
        <f t="array" ref="R34">IFERROR(INDEX(O25:O54,_xlfn.AGGREGATE(15,6,(ROW(O25:O54)-ROW(O25)+1)/(O25:O54&lt;&gt;""),ROW()-ROW(R25)+1)),"")</f>
        <v/>
      </c>
      <c r="S34" s="41" t="str">
        <f t="shared" si="18"/>
        <v/>
      </c>
      <c r="T34" s="42" t="str">
        <f t="shared" si="19"/>
        <v/>
      </c>
      <c r="U34" s="90"/>
      <c r="V34" s="2"/>
      <c r="Z34" s="612"/>
      <c r="AA34"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4" s="171" t="str" cm="1">
        <f t="array" ref="AB34">IF(ROW()=ROW(AB20),AA49,INDEX(AD20:AD44,ROW()-ROW(AB20)))</f>
        <v/>
      </c>
      <c r="AC34" s="204" t="str">
        <f>IF(AB34="","",LEFT(AB34,IF(LEN(AB34)&lt;=AA22,LEN(AB34),IF((LEN(LEFT(AB34,MIN(LEN(AB34),AA22+1)))-LEN(SUBSTITUTE(LEFT(AB34,MIN(LEN(AB34),AA22+1))," ","")))&gt;0,FIND(CHAR(1),SUBSTITUTE(LEFT(AB34,MIN(LEN(AB34),AA22+1))," ",CHAR(1),LEN(LEFT(AB34,MIN(LEN(AB34),AA22+1)))-LEN(SUBSTITUTE(LEFT(AB34,MIN(LEN(AB34),AA22+1))," ",""))))-1,FIND(" ",AB34&amp;" ",AA22+1)-1))))</f>
        <v/>
      </c>
      <c r="AD34" s="205" t="str">
        <f>IF(OR(AB34="",AA22="",AA22&lt;=0,AC34=""),"",TRIM(MID(AB34,LEN(AC34)+1+IF(MID(AB34,LEN(AC34)+1,1)=" ",1,0),99999)))</f>
        <v/>
      </c>
      <c r="AE34" s="40" t="str">
        <f>IF(LEN(TRIM(AF34))&gt;0,COUNTIF(AF20:AF34,"&lt;&gt;")&amp;" ►","")</f>
        <v/>
      </c>
      <c r="AF34" s="2" t="str" cm="1">
        <f t="array" ref="AF34">IFERROR(INDEX(AC20:AC49,_xlfn.AGGREGATE(15,6,(ROW(AC20:AC49)-ROW(AC20)+1)/(AC20:AC49&lt;&gt;""),ROW()-ROW(AF20)+1)),"")</f>
        <v/>
      </c>
      <c r="AG34" s="633"/>
      <c r="AH34" s="90"/>
      <c r="AI34" s="2"/>
      <c r="AJ34" s="2"/>
      <c r="AK34" s="634"/>
      <c r="AL34" s="220"/>
      <c r="AM34" s="33" t="s">
        <v>174</v>
      </c>
      <c r="AN34" s="46"/>
      <c r="AO34" s="27"/>
      <c r="AP34" s="27"/>
      <c r="AQ34" s="27"/>
      <c r="AR34" s="46"/>
      <c r="AS34" s="638"/>
      <c r="BE34" s="3">
        <v>1</v>
      </c>
    </row>
    <row r="35" spans="10:57" ht="21" customHeight="1">
      <c r="J35" s="615"/>
      <c r="K35" s="332" t="s">
        <v>182</v>
      </c>
      <c r="L35" s="333" t="s">
        <v>183</v>
      </c>
      <c r="M35" s="328" t="str">
        <f>IF(K35="",M34,SUBSTITUTE(M34,K35,IF(L35=""," ",L35)))</f>
        <v>ce tableau permet de découper tralala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35" s="327" t="str" cm="1">
        <f t="array" ref="N35">IF(ROW()=ROW(N25),M54,INDEX(P25:P54,ROW()-ROW(N25)))</f>
        <v/>
      </c>
      <c r="O35" s="325" t="str">
        <f>IF(N35="","",LEFT(N35,IF(LEN(N35)&lt;=M27,LEN(N35),IF((LEN(LEFT(N35,MIN(LEN(N35),M27+1)))-LEN(SUBSTITUTE(LEFT(N35,MIN(LEN(N35),M27+1))," ","")))&gt;0,FIND(CHAR(1),SUBSTITUTE(LEFT(N35,MIN(LEN(N35),M27+1))," ",CHAR(1),LEN(LEFT(N35,MIN(LEN(N35),M27+1)))-LEN(SUBSTITUTE(LEFT(N35,MIN(LEN(N35),M27+1))," ",""))))-1,FIND(" ",N35&amp;" ",M27+1)-1))))</f>
        <v/>
      </c>
      <c r="P35" s="326" t="str">
        <f>IF(OR(N35="",M27="",M27&lt;=0,O35=""),"",TRIM(MID(N35,LEN(O35)+1+IF(MID(N35,LEN(O35)+1,1)=" ",1,0),99999)))</f>
        <v/>
      </c>
      <c r="Q35" s="40" t="str">
        <f>IF(LEN(TRIM(R35))&gt;0,COUNTIF(R25:R35,"&lt;&gt;")&amp;" ►","")</f>
        <v/>
      </c>
      <c r="R35" s="2" t="str" cm="1">
        <f t="array" ref="R35">IFERROR(INDEX(O25:O54,_xlfn.AGGREGATE(15,6,(ROW(O25:O54)-ROW(O25)+1)/(O25:O54&lt;&gt;""),ROW()-ROW(R25)+1)),"")</f>
        <v/>
      </c>
      <c r="S35" s="41" t="str">
        <f t="shared" si="18"/>
        <v/>
      </c>
      <c r="T35" s="42" t="str">
        <f t="shared" si="19"/>
        <v/>
      </c>
      <c r="U35" s="90"/>
      <c r="Z35" s="612"/>
      <c r="AA35"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5" s="171" t="str" cm="1">
        <f t="array" ref="AB35">IF(ROW()=ROW(AB20),AA49,INDEX(AD20:AD44,ROW()-ROW(AB20)))</f>
        <v/>
      </c>
      <c r="AC35" s="204" t="str">
        <f>IF(AB35="","",LEFT(AB35,IF(LEN(AB35)&lt;=AA22,LEN(AB35),IF((LEN(LEFT(AB35,MIN(LEN(AB35),AA22+1)))-LEN(SUBSTITUTE(LEFT(AB35,MIN(LEN(AB35),AA22+1))," ","")))&gt;0,FIND(CHAR(1),SUBSTITUTE(LEFT(AB35,MIN(LEN(AB35),AA22+1))," ",CHAR(1),LEN(LEFT(AB35,MIN(LEN(AB35),AA22+1)))-LEN(SUBSTITUTE(LEFT(AB35,MIN(LEN(AB35),AA22+1))," ",""))))-1,FIND(" ",AB35&amp;" ",AA22+1)-1))))</f>
        <v/>
      </c>
      <c r="AD35" s="205" t="str">
        <f>IF(OR(AB35="",AA22="",AA22&lt;=0,AC35=""),"",TRIM(MID(AB35,LEN(AC35)+1+IF(MID(AB35,LEN(AC35)+1,1)=" ",1,0),99999)))</f>
        <v/>
      </c>
      <c r="AE35" s="40" t="str">
        <f>IF(LEN(TRIM(AF35))&gt;0,COUNTIF(AF20:AF35,"&lt;&gt;")&amp;" ►","")</f>
        <v/>
      </c>
      <c r="AF35" s="2" t="str" cm="1">
        <f t="array" ref="AF35">IFERROR(INDEX(AC20:AC49,_xlfn.AGGREGATE(15,6,(ROW(AC20:AC49)-ROW(AC20)+1)/(AC20:AC49&lt;&gt;""),ROW()-ROW(AF20)+1)),"")</f>
        <v/>
      </c>
      <c r="AG35" s="633"/>
      <c r="AH35" s="90"/>
      <c r="AJ35" s="2"/>
      <c r="AK35" s="634"/>
      <c r="AL35" s="53"/>
      <c r="AM35" s="53"/>
      <c r="AN35" s="224"/>
      <c r="AO35" s="225"/>
      <c r="AP35" s="225"/>
      <c r="AQ35" s="225"/>
      <c r="AR35" s="227" t="s">
        <v>233</v>
      </c>
      <c r="AS35" s="638"/>
      <c r="BE35" s="3">
        <v>1</v>
      </c>
    </row>
    <row r="36" spans="10:57" ht="21" customHeight="1">
      <c r="J36" s="615"/>
      <c r="K36" s="332"/>
      <c r="L36" s="333"/>
      <c r="M36" s="328" t="str">
        <f t="shared" ref="M36:M53" si="22">IF(K36="",M35,SUBSTITUTE(M35,K36,IF(L36=""," ",L36)))</f>
        <v>ce tableau permet de découper tralala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36" s="327" t="str" cm="1">
        <f t="array" ref="N36">IF(ROW()=ROW(N25),M54,INDEX(P25:P54,ROW()-ROW(N25)))</f>
        <v/>
      </c>
      <c r="O36" s="325" t="str">
        <f>IF(N36="","",LEFT(N36,IF(LEN(N36)&lt;=M27,LEN(N36),IF((LEN(LEFT(N36,MIN(LEN(N36),M27+1)))-LEN(SUBSTITUTE(LEFT(N36,MIN(LEN(N36),M27+1))," ","")))&gt;0,FIND(CHAR(1),SUBSTITUTE(LEFT(N36,MIN(LEN(N36),M27+1))," ",CHAR(1),LEN(LEFT(N36,MIN(LEN(N36),M27+1)))-LEN(SUBSTITUTE(LEFT(N36,MIN(LEN(N36),M27+1))," ",""))))-1,FIND(" ",N36&amp;" ",M27+1)-1))))</f>
        <v/>
      </c>
      <c r="P36" s="326" t="str">
        <f>IF(OR(N36="",M27="",M27&lt;=0,O36=""),"",TRIM(MID(N36,LEN(O36)+1+IF(MID(N36,LEN(O36)+1,1)=" ",1,0),99999)))</f>
        <v/>
      </c>
      <c r="Q36" s="40" t="str">
        <f>IF(LEN(TRIM(R36))&gt;0,COUNTIF(R25:R36,"&lt;&gt;")&amp;" ►","")</f>
        <v/>
      </c>
      <c r="R36" s="2" t="str" cm="1">
        <f t="array" ref="R36">IFERROR(INDEX(O25:O54,_xlfn.AGGREGATE(15,6,(ROW(O25:O54)-ROW(O25)+1)/(O25:O54&lt;&gt;""),ROW()-ROW(R25)+1)),"")</f>
        <v/>
      </c>
      <c r="S36" s="41" t="str">
        <f t="shared" si="18"/>
        <v/>
      </c>
      <c r="T36" s="42" t="str">
        <f t="shared" si="19"/>
        <v/>
      </c>
      <c r="U36" s="90"/>
      <c r="Z36" s="612"/>
      <c r="AA36"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6" s="171" t="str" cm="1">
        <f t="array" ref="AB36">IF(ROW()=ROW(AB20),AA49,INDEX(AD20:AD44,ROW()-ROW(AB20)))</f>
        <v/>
      </c>
      <c r="AC36" s="204" t="str">
        <f>IF(AB36="","",LEFT(AB36,IF(LEN(AB36)&lt;=AA22,LEN(AB36),IF((LEN(LEFT(AB36,MIN(LEN(AB36),AA22+1)))-LEN(SUBSTITUTE(LEFT(AB36,MIN(LEN(AB36),AA22+1))," ","")))&gt;0,FIND(CHAR(1),SUBSTITUTE(LEFT(AB36,MIN(LEN(AB36),AA22+1))," ",CHAR(1),LEN(LEFT(AB36,MIN(LEN(AB36),AA22+1)))-LEN(SUBSTITUTE(LEFT(AB36,MIN(LEN(AB36),AA22+1))," ",""))))-1,FIND(" ",AB36&amp;" ",AA22+1)-1))))</f>
        <v/>
      </c>
      <c r="AD36" s="205" t="str">
        <f>IF(OR(AB36="",AA22="",AA22&lt;=0,AC36=""),"",TRIM(MID(AB36,LEN(AC36)+1+IF(MID(AB36,LEN(AC36)+1,1)=" ",1,0),99999)))</f>
        <v/>
      </c>
      <c r="AE36" s="40" t="str">
        <f>IF(LEN(TRIM(AF36))&gt;0,COUNTIF(AF20:AF36,"&lt;&gt;")&amp;" ►","")</f>
        <v/>
      </c>
      <c r="AF36" s="2" t="str" cm="1">
        <f t="array" ref="AF36">IFERROR(INDEX(AC20:AC49,_xlfn.AGGREGATE(15,6,(ROW(AC20:AC49)-ROW(AC20)+1)/(AC20:AC49&lt;&gt;""),ROW()-ROW(AF20)+1)),"")</f>
        <v/>
      </c>
      <c r="AG36" s="633"/>
      <c r="AH36" s="90"/>
      <c r="AJ36" s="2"/>
      <c r="AK36" s="634"/>
      <c r="AL36" s="53"/>
      <c r="AM36" s="53"/>
      <c r="AN36" s="53"/>
      <c r="AO36" s="53"/>
      <c r="AP36" s="53"/>
      <c r="AQ36" s="53"/>
      <c r="AR36" s="185" t="s">
        <v>28</v>
      </c>
      <c r="AS36" s="638"/>
      <c r="BE36" s="3">
        <v>1</v>
      </c>
    </row>
    <row r="37" spans="10:57" ht="21" customHeight="1">
      <c r="J37" s="615"/>
      <c r="K37" s="332" t="s">
        <v>184</v>
      </c>
      <c r="L37" s="333" t="s">
        <v>185</v>
      </c>
      <c r="M37"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37" s="327" t="str" cm="1">
        <f t="array" ref="N37">IF(ROW()=ROW(N25),M54,INDEX(P25:P54,ROW()-ROW(N25)))</f>
        <v/>
      </c>
      <c r="O37" s="325" t="str">
        <f>IF(N37="","",LEFT(N37,IF(LEN(N37)&lt;=M27,LEN(N37),IF((LEN(LEFT(N37,MIN(LEN(N37),M27+1)))-LEN(SUBSTITUTE(LEFT(N37,MIN(LEN(N37),M27+1))," ","")))&gt;0,FIND(CHAR(1),SUBSTITUTE(LEFT(N37,MIN(LEN(N37),M27+1))," ",CHAR(1),LEN(LEFT(N37,MIN(LEN(N37),M27+1)))-LEN(SUBSTITUTE(LEFT(N37,MIN(LEN(N37),M27+1))," ",""))))-1,FIND(" ",N37&amp;" ",M27+1)-1))))</f>
        <v/>
      </c>
      <c r="P37" s="326" t="str">
        <f>IF(OR(N37="",M27="",M27&lt;=0,O37=""),"",TRIM(MID(N37,LEN(O37)+1+IF(MID(N37,LEN(O37)+1,1)=" ",1,0),99999)))</f>
        <v/>
      </c>
      <c r="Q37" s="40" t="str">
        <f>IF(LEN(TRIM(R37))&gt;0,COUNTIF(R25:R37,"&lt;&gt;")&amp;" ►","")</f>
        <v/>
      </c>
      <c r="R37" s="2" t="str" cm="1">
        <f t="array" ref="R37">IFERROR(INDEX(O25:O54,_xlfn.AGGREGATE(15,6,(ROW(O25:O54)-ROW(O25)+1)/(O25:O54&lt;&gt;""),ROW()-ROW(R25)+1)),"")</f>
        <v/>
      </c>
      <c r="S37" s="41" t="str">
        <f t="shared" si="18"/>
        <v/>
      </c>
      <c r="T37" s="42" t="str">
        <f t="shared" si="19"/>
        <v/>
      </c>
      <c r="U37" s="90"/>
      <c r="Z37" s="612"/>
      <c r="AA37"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7" s="171" t="str" cm="1">
        <f t="array" ref="AB37">IF(ROW()=ROW(AB20),AA49,INDEX(AD20:AD44,ROW()-ROW(AB20)))</f>
        <v/>
      </c>
      <c r="AC37" s="204" t="str">
        <f>IF(AB37="","",LEFT(AB37,IF(LEN(AB37)&lt;=AA22,LEN(AB37),IF((LEN(LEFT(AB37,MIN(LEN(AB37),AA22+1)))-LEN(SUBSTITUTE(LEFT(AB37,MIN(LEN(AB37),AA22+1))," ","")))&gt;0,FIND(CHAR(1),SUBSTITUTE(LEFT(AB37,MIN(LEN(AB37),AA22+1))," ",CHAR(1),LEN(LEFT(AB37,MIN(LEN(AB37),AA22+1)))-LEN(SUBSTITUTE(LEFT(AB37,MIN(LEN(AB37),AA22+1))," ",""))))-1,FIND(" ",AB37&amp;" ",AA22+1)-1))))</f>
        <v/>
      </c>
      <c r="AD37" s="205" t="str">
        <f>IF(OR(AB37="",AA22="",AA22&lt;=0,AC37=""),"",TRIM(MID(AB37,LEN(AC37)+1+IF(MID(AB37,LEN(AC37)+1,1)=" ",1,0),99999)))</f>
        <v/>
      </c>
      <c r="AE37" s="40" t="str">
        <f>IF(LEN(TRIM(AF37))&gt;0,COUNTIF(AF20:AF37,"&lt;&gt;")&amp;" ►","")</f>
        <v/>
      </c>
      <c r="AF37" s="2" t="str" cm="1">
        <f t="array" ref="AF37">IFERROR(INDEX(AC20:AC49,_xlfn.AGGREGATE(15,6,(ROW(AC20:AC49)-ROW(AC20)+1)/(AC20:AC49&lt;&gt;""),ROW()-ROW(AF20)+1)),"")</f>
        <v/>
      </c>
      <c r="AG37" s="633"/>
      <c r="AH37" s="90"/>
      <c r="AJ37" s="2"/>
      <c r="AK37" s="634"/>
      <c r="AL37" s="118"/>
      <c r="AM37" s="107"/>
      <c r="AN37" s="108"/>
      <c r="AO37" s="107"/>
      <c r="AP37" s="107"/>
      <c r="AQ37" s="107"/>
      <c r="AR37" s="184" t="s">
        <v>115</v>
      </c>
      <c r="AS37" s="638"/>
      <c r="BE37" s="3">
        <v>1</v>
      </c>
    </row>
    <row r="38" spans="10:57" ht="21" customHeight="1">
      <c r="J38" s="615"/>
      <c r="K38" s="332"/>
      <c r="L38" s="333"/>
      <c r="M38"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38" s="327" t="str" cm="1">
        <f t="array" ref="N38">IF(ROW()=ROW(N25),M54,INDEX(P25:P49,ROW()-ROW(N25)))</f>
        <v/>
      </c>
      <c r="O38" s="325" t="str">
        <f>IF(N38="","",LEFT(N38,IF(LEN(N38)&lt;=M27,LEN(N38),IF((LEN(LEFT(N38,MIN(LEN(N38),M27+1)))-LEN(SUBSTITUTE(LEFT(N38,MIN(LEN(N38),M27+1))," ","")))&gt;0,FIND(CHAR(1),SUBSTITUTE(LEFT(N38,MIN(LEN(N38),M27+1))," ",CHAR(1),LEN(LEFT(N38,MIN(LEN(N38),M27+1)))-LEN(SUBSTITUTE(LEFT(N38,MIN(LEN(N38),M27+1))," ",""))))-1,FIND(" ",N38&amp;" ",M27+1)-1))))</f>
        <v/>
      </c>
      <c r="P38" s="326" t="str">
        <f>IF(OR(N38="",M27="",M27&lt;=0,O38=""),"",TRIM(MID(N38,LEN(O38)+1+IF(MID(N38,LEN(O38)+1,1)=" ",1,0),99999)))</f>
        <v/>
      </c>
      <c r="Q38" s="40" t="str">
        <f>IF(LEN(TRIM(R38))&gt;0,COUNTIF(R25:R38,"&lt;&gt;")&amp;" ►","")</f>
        <v/>
      </c>
      <c r="R38" s="2" t="str" cm="1">
        <f t="array" ref="R38">IFERROR(INDEX(O25:O54,_xlfn.AGGREGATE(15,6,(ROW(O25:O54)-ROW(O25)+1)/(O25:O54&lt;&gt;""),ROW()-ROW(R25)+1)),"")</f>
        <v/>
      </c>
      <c r="S38" s="41" t="str">
        <f t="shared" si="18"/>
        <v/>
      </c>
      <c r="T38" s="42" t="str">
        <f t="shared" si="19"/>
        <v/>
      </c>
      <c r="U38" s="90"/>
      <c r="Z38" s="612"/>
      <c r="AA38"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8" s="171" t="str" cm="1">
        <f t="array" ref="AB38">IF(ROW()=ROW(AB20),AA49,INDEX(AD20:AD44,ROW()-ROW(AB20)))</f>
        <v/>
      </c>
      <c r="AC38" s="204" t="str">
        <f>IF(AB38="","",LEFT(AB38,IF(LEN(AB38)&lt;=AA22,LEN(AB38),IF((LEN(LEFT(AB38,MIN(LEN(AB38),AA22+1)))-LEN(SUBSTITUTE(LEFT(AB38,MIN(LEN(AB38),AA22+1))," ","")))&gt;0,FIND(CHAR(1),SUBSTITUTE(LEFT(AB38,MIN(LEN(AB38),AA22+1))," ",CHAR(1),LEN(LEFT(AB38,MIN(LEN(AB38),AA22+1)))-LEN(SUBSTITUTE(LEFT(AB38,MIN(LEN(AB38),AA22+1))," ",""))))-1,FIND(" ",AB38&amp;" ",AA22+1)-1))))</f>
        <v/>
      </c>
      <c r="AD38" s="205" t="str">
        <f>IF(OR(AB38="",AA22="",AA22&lt;=0,AC38=""),"",TRIM(MID(AB38,LEN(AC38)+1+IF(MID(AB38,LEN(AC38)+1,1)=" ",1,0),99999)))</f>
        <v/>
      </c>
      <c r="AE38" s="40" t="str">
        <f>IF(LEN(TRIM(AF38))&gt;0,COUNTIF(AF20:AF38,"&lt;&gt;")&amp;" ►","")</f>
        <v/>
      </c>
      <c r="AF38" s="2" t="str" cm="1">
        <f t="array" ref="AF38">IFERROR(INDEX(AC20:AC49,_xlfn.AGGREGATE(15,6,(ROW(AC20:AC49)-ROW(AC20)+1)/(AC20:AC49&lt;&gt;""),ROW()-ROW(AF20)+1)),"")</f>
        <v/>
      </c>
      <c r="AG38" s="633"/>
      <c r="AH38" s="90"/>
      <c r="AJ38" s="2"/>
      <c r="AK38" s="634"/>
      <c r="AL38" s="72" t="str">
        <f>IF(TRIM(SUBSTITUTE(AR36,CHAR(160),""))="","",AR36)</f>
        <v xml:space="preserve">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   </v>
      </c>
      <c r="AM38" s="39" t="str" cm="1">
        <f t="array" ref="AM38">IF(ROW()=ROW(AM38),AL41,INDEX(AN38:AN48,ROW()-ROW(AM38)))</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N38" s="73" t="str">
        <f>IF(OR(AM38="",AL40="",AL40&lt;=0,AO38=""),"",TRIM(MID(AM38,LEN(AO38)+1+IF(MID(AM38,LEN(AO38)+1,1)=" ",1,0),99999)))</f>
        <v>caractères saisis ; ❶ Saisissez la largeur du document dans lequel vous collerez ensuite le texte ► ❷ Saisissez ou coller le texte que vous voulez découper dans cette cellule ▼ ; ❸ saisissez un nombre de caractères cellule fond jaune ▲</v>
      </c>
      <c r="AO38" s="39" t="str">
        <f>IF(OR(AP38="",AP38=0,AP38="0"),"",IF(LEN(AP38)&lt;=AL40,AP38,IF(LEN(SUBSTITUTE(AQ38," ",""))=AL40+1,LEFT(AP38,AL40),LEFT(AP38,FIND("§",SUBSTITUTE(AQ38," ","§",LEN(AQ38)-LEN(SUBSTITUTE(AQ38," ",""))))-1))))</f>
        <v>Ce tableau découpe votre texte AVEC ou SANS la ponctuation au nombre de</v>
      </c>
      <c r="AP38" s="39" t="str">
        <f t="shared" ref="AP38:AP47" si="23">IF(OR(AM38="",AM38=0),"",TRIM(SUBSTITUTE(SUBSTITUTE(AM38,CHAR(160)," "),CHAR(10)," ")))</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Q38" s="39" t="str">
        <f>IF(OR(AP38="",AP38=0,AP38="0"),"",LEFT(AP38,AL40+1))</f>
        <v>Ce tableau découpe votre texte AVEC ou SANS la ponctuation au nombre de caractère</v>
      </c>
      <c r="AR38" s="49" t="str" cm="1">
        <f t="array" ref="AR38:AR41">_xlfn._xlws.FILTER(AO38:AO47,TRIM(SUBSTITUTE(AO38:AO47,CHAR(160),""))&lt;&gt;"")</f>
        <v>Ce tableau découpe votre texte AVEC ou SANS la ponctuation au nombre de</v>
      </c>
      <c r="AS38" s="638"/>
      <c r="BE38" s="3">
        <v>1</v>
      </c>
    </row>
    <row r="39" spans="10:57" ht="21" customHeight="1">
      <c r="J39" s="615"/>
      <c r="K39" s="332"/>
      <c r="L39" s="333"/>
      <c r="M39"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39" s="327" t="str" cm="1">
        <f t="array" ref="N39">IF(ROW()=ROW(N25),M54,INDEX(P25:P49,ROW()-ROW(N25)))</f>
        <v/>
      </c>
      <c r="O39" s="325" t="str">
        <f>IF(N39="","",LEFT(N39,IF(LEN(N39)&lt;=M27,LEN(N39),IF((LEN(LEFT(N39,MIN(LEN(N39),M27+1)))-LEN(SUBSTITUTE(LEFT(N39,MIN(LEN(N39),M27+1))," ","")))&gt;0,FIND(CHAR(1),SUBSTITUTE(LEFT(N39,MIN(LEN(N39),M27+1))," ",CHAR(1),LEN(LEFT(N39,MIN(LEN(N39),M27+1)))-LEN(SUBSTITUTE(LEFT(N39,MIN(LEN(N39),M27+1))," ",""))))-1,FIND(" ",N39&amp;" ",M27+1)-1))))</f>
        <v/>
      </c>
      <c r="P39" s="326" t="str">
        <f>IF(OR(N39="",M27="",M27&lt;=0,O39=""),"",TRIM(MID(N39,LEN(O39)+1+IF(MID(N39,LEN(O39)+1,1)=" ",1,0),99999)))</f>
        <v/>
      </c>
      <c r="Q39" s="40" t="str">
        <f>IF(LEN(TRIM(R39))&gt;0,COUNTIF(R25:R39,"&lt;&gt;")&amp;" ►","")</f>
        <v/>
      </c>
      <c r="R39" s="2" t="str" cm="1">
        <f t="array" ref="R39">IFERROR(INDEX(O25:O54,_xlfn.AGGREGATE(15,6,(ROW(O25:O54)-ROW(O25)+1)/(O25:O54&lt;&gt;""),ROW()-ROW(R25)+1)),"")</f>
        <v/>
      </c>
      <c r="S39" s="41" t="str">
        <f t="shared" si="18"/>
        <v/>
      </c>
      <c r="T39" s="42" t="str">
        <f t="shared" si="19"/>
        <v/>
      </c>
      <c r="U39" s="90"/>
      <c r="Z39" s="612"/>
      <c r="AA39"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9" s="171" t="str" cm="1">
        <f t="array" ref="AB39">IF(ROW()=ROW(AB20),AA49,INDEX(AD20:AD44,ROW()-ROW(AB20)))</f>
        <v/>
      </c>
      <c r="AC39" s="204" t="str">
        <f>IF(AB39="","",LEFT(AB39,IF(LEN(AB39)&lt;=AA22,LEN(AB39),IF((LEN(LEFT(AB39,MIN(LEN(AB39),AA22+1)))-LEN(SUBSTITUTE(LEFT(AB39,MIN(LEN(AB39),AA22+1))," ","")))&gt;0,FIND(CHAR(1),SUBSTITUTE(LEFT(AB39,MIN(LEN(AB39),AA22+1))," ",CHAR(1),LEN(LEFT(AB39,MIN(LEN(AB39),AA22+1)))-LEN(SUBSTITUTE(LEFT(AB39,MIN(LEN(AB39),AA22+1))," ",""))))-1,FIND(" ",AB39&amp;" ",AA22+1)-1))))</f>
        <v/>
      </c>
      <c r="AD39" s="205" t="str">
        <f>IF(OR(AB39="",AA22="",AA22&lt;=0,AC39=""),"",TRIM(MID(AB39,LEN(AC39)+1+IF(MID(AB39,LEN(AC39)+1,1)=" ",1,0),99999)))</f>
        <v/>
      </c>
      <c r="AE39" s="40" t="str">
        <f>IF(LEN(TRIM(AF39))&gt;0,COUNTIF(AF20:AF39,"&lt;&gt;")&amp;" ►","")</f>
        <v/>
      </c>
      <c r="AF39" s="2" t="str" cm="1">
        <f t="array" ref="AF39">IFERROR(INDEX(AC20:AC49,_xlfn.AGGREGATE(15,6,(ROW(AC20:AC49)-ROW(AC20)+1)/(AC20:AC49&lt;&gt;""),ROW()-ROW(AF20)+1)),"")</f>
        <v/>
      </c>
      <c r="AG39" s="633"/>
      <c r="AH39" s="90"/>
      <c r="AJ39" s="2"/>
      <c r="AK39" s="634"/>
      <c r="AL39" s="45" t="str">
        <f>TRIM(SUBSTITUTE(SUBSTITUTE(SUBSTITUTE(SUBSTITUTE(SUBSTITUTE(SUBSTITUTE(SUBSTITUTE(SUBSTITUTE(SUBSTITUTE(CLEAN(IF(OR(LEFT(AL38,1)="-",LEFT(AL38,1)="="),MID(AL38,2,99999),AL38)),"—","-"),"–","-"),CHAR(160)," "),CHAR(9)," "),CHAR(13)," "),CHAR(10)," ")," "," ")," "," ")," "," "))</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M39" s="39" t="str" cm="1">
        <f t="array" ref="AM39">IF(ROW()=ROW(AM38),AL41,INDEX(AN38:AN48,ROW()-ROW(AM38)))</f>
        <v>caractères saisis ; ❶ Saisissez la largeur du document dans lequel vous collerez ensuite le texte ► ❷ Saisissez ou coller le texte que vous voulez découper dans cette cellule ▼ ; ❸ saisissez un nombre de caractères cellule fond jaune ▲</v>
      </c>
      <c r="AN39" s="73" t="str">
        <f>IF(OR(AM39="",AL40="",AL40&lt;=0,AO39=""),"",TRIM(MID(AM39,LEN(AO39)+1+IF(MID(AM39,LEN(AO39)+1,1)=" ",1,0),99999)))</f>
        <v>ensuite le texte ► ❷ Saisissez ou coller le texte que vous voulez découper dans cette cellule ▼ ; ❸ saisissez un nombre de caractères cellule fond jaune ▲</v>
      </c>
      <c r="AO39" s="39" t="str">
        <f>IF(OR(AP39="",AP39=0,AP39="0"),"",IF(LEN(AP39)&lt;=AL40,AP39,IF(LEN(SUBSTITUTE(AQ39," ",""))=AL40+1,LEFT(AP39,AL40),LEFT(AP39,FIND("§",SUBSTITUTE(AQ39," ","§",LEN(AQ39)-LEN(SUBSTITUTE(AQ39," ",""))))-1))))</f>
        <v>caractères saisis ; ❶ Saisissez la largeur du document dans lequel vous collerez</v>
      </c>
      <c r="AP39" s="39" t="str">
        <f t="shared" si="23"/>
        <v>caractères saisis ; ❶ Saisissez la largeur du document dans lequel vous collerez ensuite le texte ► ❷ Saisissez ou coller le texte que vous voulez découper dans cette cellule ▼ ; ❸ saisissez un nombre de caractères cellule fond jaune ▲</v>
      </c>
      <c r="AQ39" s="39" t="str">
        <f>IF(OR(AP39="",AP39=0,AP39="0"),"",LEFT(AP39,AL40+1))</f>
        <v xml:space="preserve">caractères saisis ; ❶ Saisissez la largeur du document dans lequel vous collerez </v>
      </c>
      <c r="AR39" s="49" t="str">
        <v>caractères saisis ; ❶ Saisissez la largeur du document dans lequel vous collerez</v>
      </c>
      <c r="AS39" s="638"/>
      <c r="BE39" s="3">
        <v>1</v>
      </c>
    </row>
    <row r="40" spans="10:57" ht="21" customHeight="1">
      <c r="J40" s="615"/>
      <c r="K40" s="332"/>
      <c r="L40" s="333"/>
      <c r="M40"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0" s="327" t="str" cm="1">
        <f t="array" ref="N40">IF(ROW()=ROW(N25),M54,INDEX(P25:P49,ROW()-ROW(N25)))</f>
        <v/>
      </c>
      <c r="O40" s="325" t="str">
        <f>IF(N40="","",LEFT(N40,IF(LEN(N40)&lt;=M27,LEN(N40),IF((LEN(LEFT(N40,MIN(LEN(N40),M27+1)))-LEN(SUBSTITUTE(LEFT(N40,MIN(LEN(N40),M27+1))," ","")))&gt;0,FIND(CHAR(1),SUBSTITUTE(LEFT(N40,MIN(LEN(N40),M27+1))," ",CHAR(1),LEN(LEFT(N40,MIN(LEN(N40),M27+1)))-LEN(SUBSTITUTE(LEFT(N40,MIN(LEN(N40),M27+1))," ",""))))-1,FIND(" ",N40&amp;" ",M27+1)-1))))</f>
        <v/>
      </c>
      <c r="P40" s="326" t="str">
        <f>IF(OR(N40="",M27="",M27&lt;=0,O40=""),"",TRIM(MID(N40,LEN(O40)+1+IF(MID(N40,LEN(O40)+1,1)=" ",1,0),99999)))</f>
        <v/>
      </c>
      <c r="Q40" s="40" t="str">
        <f>IF(LEN(TRIM(R40))&gt;0,COUNTIF(R25:R40,"&lt;&gt;")&amp;" ►","")</f>
        <v/>
      </c>
      <c r="R40" s="2" t="str" cm="1">
        <f t="array" ref="R40">IFERROR(INDEX(O25:O54,_xlfn.AGGREGATE(15,6,(ROW(O25:O54)-ROW(O25)+1)/(O25:O54&lt;&gt;""),ROW()-ROW(R25)+1)),"")</f>
        <v/>
      </c>
      <c r="S40" s="41" t="str">
        <f t="shared" si="18"/>
        <v/>
      </c>
      <c r="T40" s="42" t="str">
        <f t="shared" si="19"/>
        <v/>
      </c>
      <c r="U40" s="90"/>
      <c r="Z40" s="612"/>
      <c r="AA40"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0" s="171" t="str" cm="1">
        <f t="array" ref="AB40">IF(ROW()=ROW(AB20),AA49,INDEX(AD20:AD44,ROW()-ROW(AB20)))</f>
        <v/>
      </c>
      <c r="AC40" s="204" t="str">
        <f>IF(AB40="","",LEFT(AB40,IF(LEN(AB40)&lt;=AA22,LEN(AB40),IF((LEN(LEFT(AB40,MIN(LEN(AB40),AA22+1)))-LEN(SUBSTITUTE(LEFT(AB40,MIN(LEN(AB40),AA22+1))," ","")))&gt;0,FIND(CHAR(1),SUBSTITUTE(LEFT(AB40,MIN(LEN(AB40),AA22+1))," ",CHAR(1),LEN(LEFT(AB40,MIN(LEN(AB40),AA22+1)))-LEN(SUBSTITUTE(LEFT(AB40,MIN(LEN(AB40),AA22+1))," ",""))))-1,FIND(" ",AB40&amp;" ",AA22+1)-1))))</f>
        <v/>
      </c>
      <c r="AD40" s="205" t="str">
        <f>IF(OR(AB40="",AA22="",AA22&lt;=0,AC40=""),"",TRIM(MID(AB40,LEN(AC40)+1+IF(MID(AB40,LEN(AC40)+1,1)=" ",1,0),99999)))</f>
        <v/>
      </c>
      <c r="AE40" s="40" t="str">
        <f>IF(LEN(TRIM(AF40))&gt;0,COUNTIF(AF20:AF40,"&lt;&gt;")&amp;" ►","")</f>
        <v/>
      </c>
      <c r="AF40" s="2" t="str" cm="1">
        <f t="array" ref="AF40">IFERROR(INDEX(AC20:AC49,_xlfn.AGGREGATE(15,6,(ROW(AC20:AC49)-ROW(AC20)+1)/(AC20:AC49&lt;&gt;""),ROW()-ROW(AF20)+1)),"")</f>
        <v/>
      </c>
      <c r="AG40" s="633"/>
      <c r="AH40" s="90"/>
      <c r="AJ40" s="2"/>
      <c r="AK40" s="634"/>
      <c r="AL40" s="74">
        <f>AL33</f>
        <v>80</v>
      </c>
      <c r="AM40" s="39" t="str" cm="1">
        <f t="array" ref="AM40">IF(ROW()=ROW(AM38),AL41,INDEX(AN38:AN48,ROW()-ROW(AM38)))</f>
        <v>ensuite le texte ► ❷ Saisissez ou coller le texte que vous voulez découper dans cette cellule ▼ ; ❸ saisissez un nombre de caractères cellule fond jaune ▲</v>
      </c>
      <c r="AN40" s="73" t="str">
        <f>IF(OR(AM40="",AL40="",AL40&lt;=0,AO40=""),"",TRIM(MID(AM40,LEN(AO40)+1+IF(MID(AM40,LEN(AO40)+1,1)=" ",1,0),99999)))</f>
        <v>cette cellule ▼ ; ❸ saisissez un nombre de caractères cellule fond jaune ▲</v>
      </c>
      <c r="AO40" s="39" t="str">
        <f>IF(OR(AP40="",AP40=0,AP40="0"),"",IF(LEN(AP40)&lt;=AL40,AP40,IF(LEN(SUBSTITUTE(AQ40," ",""))=AL40+1,LEFT(AP40,AL40),LEFT(AP40,FIND("§",SUBSTITUTE(AQ40," ","§",LEN(AQ40)-LEN(SUBSTITUTE(AQ40," ",""))))-1))))</f>
        <v>ensuite le texte ► ❷ Saisissez ou coller le texte que vous voulez découper dans</v>
      </c>
      <c r="AP40" s="39" t="str">
        <f t="shared" si="23"/>
        <v>ensuite le texte ► ❷ Saisissez ou coller le texte que vous voulez découper dans cette cellule ▼ ; ❸ saisissez un nombre de caractères cellule fond jaune ▲</v>
      </c>
      <c r="AQ40" s="39" t="str">
        <f>IF(OR(AP40="",AP40=0,AP40="0"),"",LEFT(AP40,AL40+1))</f>
        <v>ensuite le texte ► ❷ Saisissez ou coller le texte que vous voulez découper dans c</v>
      </c>
      <c r="AR40" s="49" t="str">
        <v>ensuite le texte ► ❷ Saisissez ou coller le texte que vous voulez découper dans</v>
      </c>
      <c r="AS40" s="638"/>
      <c r="BE40" s="3">
        <v>1</v>
      </c>
    </row>
    <row r="41" spans="10:57" ht="21" customHeight="1">
      <c r="J41" s="615"/>
      <c r="K41" s="332"/>
      <c r="L41" s="333"/>
      <c r="M41"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1" s="327" t="str" cm="1">
        <f t="array" ref="N41">IF(ROW()=ROW(N25),M54,INDEX(P25:P49,ROW()-ROW(N25)))</f>
        <v/>
      </c>
      <c r="O41" s="325" t="str">
        <f>IF(N41="","",LEFT(N41,IF(LEN(N41)&lt;=M27,LEN(N41),IF((LEN(LEFT(N41,MIN(LEN(N41),M27+1)))-LEN(SUBSTITUTE(LEFT(N41,MIN(LEN(N41),M27+1))," ","")))&gt;0,FIND(CHAR(1),SUBSTITUTE(LEFT(N41,MIN(LEN(N41),M27+1))," ",CHAR(1),LEN(LEFT(N41,MIN(LEN(N41),M27+1)))-LEN(SUBSTITUTE(LEFT(N41,MIN(LEN(N41),M27+1))," ",""))))-1,FIND(" ",N41&amp;" ",M27+1)-1))))</f>
        <v/>
      </c>
      <c r="P41" s="326" t="str">
        <f>IF(OR(N41="",M27="",M27&lt;=0,O41=""),"",TRIM(MID(N41,LEN(O41)+1+IF(MID(N41,LEN(O41)+1,1)=" ",1,0),99999)))</f>
        <v/>
      </c>
      <c r="Q41" s="40" t="str">
        <f>IF(LEN(TRIM(R41))&gt;0,COUNTIF(R25:R41,"&lt;&gt;")&amp;" ►","")</f>
        <v/>
      </c>
      <c r="R41" s="2" t="str" cm="1">
        <f t="array" ref="R41">IFERROR(INDEX(O25:O54,_xlfn.AGGREGATE(15,6,(ROW(O25:O54)-ROW(O25)+1)/(O25:O54&lt;&gt;""),ROW()-ROW(R25)+1)),"")</f>
        <v/>
      </c>
      <c r="S41" s="41" t="str">
        <f t="shared" si="18"/>
        <v/>
      </c>
      <c r="T41" s="42" t="str">
        <f t="shared" si="19"/>
        <v/>
      </c>
      <c r="U41" s="90"/>
      <c r="Z41" s="612"/>
      <c r="AA41"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1" s="171" t="str" cm="1">
        <f t="array" ref="AB41">IF(ROW()=ROW(AB20),AA49,INDEX(AD20:AD49,ROW()-ROW(AB20)))</f>
        <v/>
      </c>
      <c r="AC41" s="204" t="str">
        <f>IF(AB41="","",LEFT(AB41,IF(LEN(AB41)&lt;=AA22,LEN(AB41),IF((LEN(LEFT(AB41,MIN(LEN(AB41),AA22+1)))-LEN(SUBSTITUTE(LEFT(AB41,MIN(LEN(AB41),AA22+1))," ","")))&gt;0,FIND(CHAR(1),SUBSTITUTE(LEFT(AB41,MIN(LEN(AB41),AA22+1))," ",CHAR(1),LEN(LEFT(AB41,MIN(LEN(AB41),AA22+1)))-LEN(SUBSTITUTE(LEFT(AB41,MIN(LEN(AB41),AA22+1))," ",""))))-1,FIND(" ",AB41&amp;" ",AA22+1)-1))))</f>
        <v/>
      </c>
      <c r="AD41" s="205" t="str">
        <f>IF(OR(AB41="",AA22="",AA22&lt;=0,AC41=""),"",TRIM(MID(AB41,LEN(AC41)+1+IF(MID(AB41,LEN(AC41)+1,1)=" ",1,0),99999)))</f>
        <v/>
      </c>
      <c r="AE41" s="40" t="str">
        <f>IF(LEN(TRIM(AF41))&gt;0,COUNTIF(AF20:AF41,"&lt;&gt;")&amp;" ►","")</f>
        <v/>
      </c>
      <c r="AF41" s="2" t="str" cm="1">
        <f t="array" ref="AF41">IFERROR(INDEX(AC20:AC49,_xlfn.AGGREGATE(15,6,(ROW(AC20:AC49)-ROW(AC20)+1)/(AC20:AC49&lt;&gt;""),ROW()-ROW(AF20)+1)),"")</f>
        <v/>
      </c>
      <c r="AG41" s="633"/>
      <c r="AH41" s="90"/>
      <c r="AJ41" s="2"/>
      <c r="AK41" s="634"/>
      <c r="AL41" s="45" t="str">
        <f>IF(UPPER(TRIM(AL34))="X",AL45,AL39)</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M41" s="39" t="str" cm="1">
        <f t="array" ref="AM41">IF(ROW()=ROW(AM38),AL41,INDEX(AN38:AN48,ROW()-ROW(AM38)))</f>
        <v>cette cellule ▼ ; ❸ saisissez un nombre de caractères cellule fond jaune ▲</v>
      </c>
      <c r="AN41" s="73" t="str">
        <f>IF(OR(AM41="",AL40="",AL40&lt;=0,AO41=""),"",TRIM(MID(AM41,LEN(AO41)+1+IF(MID(AM41,LEN(AO41)+1,1)=" ",1,0),99999)))</f>
        <v/>
      </c>
      <c r="AO41" s="39" t="str">
        <f>IF(OR(AP41="",AP41=0,AP41="0"),"",IF(LEN(AP41)&lt;=AL40,AP41,IF(LEN(SUBSTITUTE(AQ41," ",""))=AL40+1,LEFT(AP41,AL40),LEFT(AP41,FIND("§",SUBSTITUTE(AQ41," ","§",LEN(AQ41)-LEN(SUBSTITUTE(AQ41," ",""))))-1))))</f>
        <v>cette cellule ▼ ; ❸ saisissez un nombre de caractères cellule fond jaune ▲</v>
      </c>
      <c r="AP41" s="39" t="str">
        <f t="shared" si="23"/>
        <v>cette cellule ▼ ; ❸ saisissez un nombre de caractères cellule fond jaune ▲</v>
      </c>
      <c r="AQ41" s="39" t="str">
        <f>IF(OR(AP41="",AP41=0,AP41="0"),"",LEFT(AP41,AL40+1))</f>
        <v>cette cellule ▼ ; ❸ saisissez un nombre de caractères cellule fond jaune ▲</v>
      </c>
      <c r="AR41" s="49" t="str">
        <v>cette cellule ▼ ; ❸ saisissez un nombre de caractères cellule fond jaune ▲</v>
      </c>
      <c r="AS41" s="638"/>
      <c r="BE41" s="3">
        <v>1</v>
      </c>
    </row>
    <row r="42" spans="10:57" ht="21" customHeight="1">
      <c r="J42" s="615"/>
      <c r="K42" s="332"/>
      <c r="L42" s="333"/>
      <c r="M42"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2" s="327" t="str" cm="1">
        <f t="array" ref="N42">IF(ROW()=ROW(N25),M54,INDEX(P25:P49,ROW()-ROW(N25)))</f>
        <v/>
      </c>
      <c r="O42" s="325" t="str">
        <f>IF(N42="","",LEFT(N42,IF(LEN(N42)&lt;=M27,LEN(N42),IF((LEN(LEFT(N42,MIN(LEN(N42),M27+1)))-LEN(SUBSTITUTE(LEFT(N42,MIN(LEN(N42),M27+1))," ","")))&gt;0,FIND(CHAR(1),SUBSTITUTE(LEFT(N42,MIN(LEN(N42),M27+1))," ",CHAR(1),LEN(LEFT(N42,MIN(LEN(N42),M27+1)))-LEN(SUBSTITUTE(LEFT(N42,MIN(LEN(N42),M27+1))," ",""))))-1,FIND(" ",N42&amp;" ",M27+1)-1))))</f>
        <v/>
      </c>
      <c r="P42" s="326" t="str">
        <f>IF(OR(N42="",M27="",M27&lt;=0,O42=""),"",TRIM(MID(N42,LEN(O42)+1+IF(MID(N42,LEN(O42)+1,1)=" ",1,0),99999)))</f>
        <v/>
      </c>
      <c r="Q42" s="40" t="str">
        <f>IF(LEN(TRIM(R42))&gt;0,COUNTIF(R25:R42,"&lt;&gt;")&amp;" ►","")</f>
        <v/>
      </c>
      <c r="R42" s="2" t="str" cm="1">
        <f t="array" ref="R42">IFERROR(INDEX(O25:O54,_xlfn.AGGREGATE(15,6,(ROW(O25:O54)-ROW(O25)+1)/(O25:O54&lt;&gt;""),ROW()-ROW(R25)+1)),"")</f>
        <v/>
      </c>
      <c r="S42" s="41" t="str">
        <f t="shared" si="18"/>
        <v/>
      </c>
      <c r="T42" s="42" t="str">
        <f t="shared" si="19"/>
        <v/>
      </c>
      <c r="U42" s="90"/>
      <c r="Z42" s="612"/>
      <c r="AA42"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2" s="171" t="str" cm="1">
        <f t="array" ref="AB42">IF(ROW()=ROW(AB20),AA49,INDEX(AD20:AD49,ROW()-ROW(AB20)))</f>
        <v/>
      </c>
      <c r="AC42" s="204" t="str">
        <f>IF(AB42="","",LEFT(AB42,IF(LEN(AB42)&lt;=AA22,LEN(AB42),IF((LEN(LEFT(AB42,MIN(LEN(AB42),AA22+1)))-LEN(SUBSTITUTE(LEFT(AB42,MIN(LEN(AB42),AA22+1))," ","")))&gt;0,FIND(CHAR(1),SUBSTITUTE(LEFT(AB42,MIN(LEN(AB42),AA22+1))," ",CHAR(1),LEN(LEFT(AB42,MIN(LEN(AB42),AA22+1)))-LEN(SUBSTITUTE(LEFT(AB42,MIN(LEN(AB42),AA22+1))," ",""))))-1,FIND(" ",AB42&amp;" ",AA22+1)-1))))</f>
        <v/>
      </c>
      <c r="AD42" s="205" t="str">
        <f>IF(OR(AB42="",AA22="",AA22&lt;=0,AC42=""),"",TRIM(MID(AB42,LEN(AC42)+1+IF(MID(AB42,LEN(AC42)+1,1)=" ",1,0),99999)))</f>
        <v/>
      </c>
      <c r="AE42" s="40" t="str">
        <f>IF(LEN(TRIM(AF42))&gt;0,COUNTIF(AF20:AF42,"&lt;&gt;")&amp;" ►","")</f>
        <v/>
      </c>
      <c r="AF42" s="2" t="str" cm="1">
        <f t="array" ref="AF42">IFERROR(INDEX(AC20:AC49,_xlfn.AGGREGATE(15,6,(ROW(AC20:AC49)-ROW(AC20)+1)/(AC20:AC49&lt;&gt;""),ROW()-ROW(AF20)+1)),"")</f>
        <v/>
      </c>
      <c r="AG42" s="633"/>
      <c r="AH42" s="90"/>
      <c r="AJ42" s="2"/>
      <c r="AK42" s="634"/>
      <c r="AL42" s="76" t="str">
        <f>TRIM(SUBSTITUTE(SUBSTITUTE(SUBSTITUTE(SUBSTITUTE(SUBSTITUTE(SUBSTITUTE(SUBSTITUTE(SUBSTITUTE(SUBSTITUTE(SUBSTITUTE(AL39,","," "),";"," "),":"," "),"!"," "),"?"," "),"…"," "),"»"," "),"«"," "),"/"," "),"."," "))</f>
        <v>Ce tableau découpe votre texte AVEC ou SANS la ponctuation au nombre de caractères saisis ❶ Saisissez la largeur du document dans lequel vous collerez ensuite le texte ► ❷ Saisissez ou coller le texte que vous voulez découper dans cette cellule ▼ ❸ saisissez un nombre de caractères cellule fond jaune ▲</v>
      </c>
      <c r="AM42" s="39" t="str" cm="1">
        <f t="array" ref="AM42">IF(ROW()=ROW(AM38),AL41,INDEX(AN38:AN48,ROW()-ROW(AM38)))</f>
        <v/>
      </c>
      <c r="AN42" s="73" t="str">
        <f>IF(OR(AM42="",AL40="",AL40&lt;=0,AO42=""),"",TRIM(MID(AM42,LEN(AO42)+1+IF(MID(AM42,LEN(AO42)+1,1)=" ",1,0),99999)))</f>
        <v/>
      </c>
      <c r="AO42" s="39" t="str">
        <f>IF(OR(AP42="",AP42=0,AP42="0"),"",IF(LEN(AP42)&lt;=AL40,AP42,IF(LEN(SUBSTITUTE(AQ42," ",""))=AL40+1,LEFT(AP42,AL40),LEFT(AP42,FIND("§",SUBSTITUTE(AQ42," ","§",LEN(AQ42)-LEN(SUBSTITUTE(AQ42," ",""))))-1))))</f>
        <v/>
      </c>
      <c r="AP42" s="39" t="str">
        <f t="shared" si="23"/>
        <v/>
      </c>
      <c r="AQ42" s="39" t="str">
        <f>IF(OR(AP42="",AP42=0,AP42="0"),"",LEFT(AP42,AL40+1))</f>
        <v/>
      </c>
      <c r="AR42" s="49"/>
      <c r="AS42" s="638"/>
      <c r="BE42" s="3">
        <v>1</v>
      </c>
    </row>
    <row r="43" spans="10:57" ht="21" customHeight="1">
      <c r="J43" s="615"/>
      <c r="K43" s="332"/>
      <c r="L43" s="333"/>
      <c r="M43"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3" s="327" t="str" cm="1">
        <f t="array" ref="N43">IF(ROW()=ROW(N25),M54,INDEX(P25:P49,ROW()-ROW(N25)))</f>
        <v/>
      </c>
      <c r="O43" s="325" t="str">
        <f>IF(N43="","",LEFT(N43,IF(LEN(N43)&lt;=M27,LEN(N43),IF((LEN(LEFT(N43,MIN(LEN(N43),M27+1)))-LEN(SUBSTITUTE(LEFT(N43,MIN(LEN(N43),M27+1))," ","")))&gt;0,FIND(CHAR(1),SUBSTITUTE(LEFT(N43,MIN(LEN(N43),M27+1))," ",CHAR(1),LEN(LEFT(N43,MIN(LEN(N43),M27+1)))-LEN(SUBSTITUTE(LEFT(N43,MIN(LEN(N43),M27+1))," ",""))))-1,FIND(" ",N43&amp;" ",M27+1)-1))))</f>
        <v/>
      </c>
      <c r="P43" s="326" t="str">
        <f>IF(OR(N43="",M27="",M27&lt;=0,O43=""),"",TRIM(MID(N43,LEN(O43)+1+IF(MID(N43,LEN(O43)+1,1)=" ",1,0),99999)))</f>
        <v/>
      </c>
      <c r="Q43" s="40" t="str">
        <f>IF(LEN(TRIM(R43))&gt;0,COUNTIF(R25:R43,"&lt;&gt;")&amp;" ►","")</f>
        <v/>
      </c>
      <c r="R43" s="2" t="str" cm="1">
        <f t="array" ref="R43">IFERROR(INDEX(O25:O54,_xlfn.AGGREGATE(15,6,(ROW(O25:O54)-ROW(O25)+1)/(O25:O54&lt;&gt;""),ROW()-ROW(R25)+1)),"")</f>
        <v/>
      </c>
      <c r="S43" s="41" t="str">
        <f t="shared" si="18"/>
        <v/>
      </c>
      <c r="T43" s="42" t="str">
        <f t="shared" si="19"/>
        <v/>
      </c>
      <c r="U43" s="90"/>
      <c r="Z43" s="612"/>
      <c r="AA43"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3" s="171" t="str" cm="1">
        <f t="array" ref="AB43">IF(ROW()=ROW(AB20),AA49,INDEX(AD20:AD49,ROW()-ROW(AB20)))</f>
        <v/>
      </c>
      <c r="AC43" s="204" t="str">
        <f>IF(AB43="","",LEFT(AB43,IF(LEN(AB43)&lt;=AA22,LEN(AB43),IF((LEN(LEFT(AB43,MIN(LEN(AB43),AA22+1)))-LEN(SUBSTITUTE(LEFT(AB43,MIN(LEN(AB43),AA22+1))," ","")))&gt;0,FIND(CHAR(1),SUBSTITUTE(LEFT(AB43,MIN(LEN(AB43),AA22+1))," ",CHAR(1),LEN(LEFT(AB43,MIN(LEN(AB43),AA22+1)))-LEN(SUBSTITUTE(LEFT(AB43,MIN(LEN(AB43),AA22+1))," ",""))))-1,FIND(" ",AB43&amp;" ",AA22+1)-1))))</f>
        <v/>
      </c>
      <c r="AD43" s="205" t="str">
        <f>IF(OR(AB43="",AA22="",AA22&lt;=0,AC43=""),"",TRIM(MID(AB43,LEN(AC43)+1+IF(MID(AB43,LEN(AC43)+1,1)=" ",1,0),99999)))</f>
        <v/>
      </c>
      <c r="AE43" s="40" t="str">
        <f>IF(LEN(TRIM(AF43))&gt;0,COUNTIF(AF20:AF43,"&lt;&gt;")&amp;" ►","")</f>
        <v/>
      </c>
      <c r="AF43" s="2" t="str" cm="1">
        <f t="array" ref="AF43">IFERROR(INDEX(AC20:AC49,_xlfn.AGGREGATE(15,6,(ROW(AC20:AC49)-ROW(AC20)+1)/(AC20:AC49&lt;&gt;""),ROW()-ROW(AF20)+1)),"")</f>
        <v/>
      </c>
      <c r="AG43" s="633"/>
      <c r="AH43" s="90"/>
      <c r="AJ43" s="2"/>
      <c r="AK43" s="634"/>
      <c r="AL43" s="39" t="str">
        <f>TRIM(SUBSTITUTE(SUBSTITUTE(SUBSTITUTE(SUBSTITUTE(SUBSTITUTE(SUBSTITUTE(SUBSTITUTE(SUBSTITUTE(AL42,"("," "),")"," "),CHAR(34)," "),"-"," "),"_"," "),"&lt;"," "),"&gt;"," "),"="," "))</f>
        <v>Ce tableau découpe votre texte AVEC ou SANS la ponctuation au nombre de caractères saisis ❶ Saisissez la largeur du document dans lequel vous collerez ensuite le texte ► ❷ Saisissez ou coller le texte que vous voulez découper dans cette cellule ▼ ❸ saisissez un nombre de caractères cellule fond jaune ▲</v>
      </c>
      <c r="AM43" s="39" t="str" cm="1">
        <f t="array" ref="AM43">IF(ROW()=ROW(AM38),AL41,INDEX(AN38:AN48,ROW()-ROW(AM38)))</f>
        <v/>
      </c>
      <c r="AN43" s="73" t="str">
        <f>IF(OR(AM43="",AL40="",AL40&lt;=0,AO43=""),"",TRIM(MID(AM43,LEN(AO43)+1+IF(MID(AM43,LEN(AO43)+1,1)=" ",1,0),99999)))</f>
        <v/>
      </c>
      <c r="AO43" s="39" t="str">
        <f>IF(OR(AP43="",AP43=0,AP43="0"),"",IF(LEN(AP43)&lt;=AL40,AP43,IF(LEN(SUBSTITUTE(AQ43," ",""))=AL40+1,LEFT(AP43,AL40),LEFT(AP43,FIND("§",SUBSTITUTE(AQ43," ","§",LEN(AQ43)-LEN(SUBSTITUTE(AQ43," ",""))))-1))))</f>
        <v/>
      </c>
      <c r="AP43" s="39" t="str">
        <f t="shared" si="23"/>
        <v/>
      </c>
      <c r="AQ43" s="39" t="str">
        <f>IF(OR(AP43="",AP43=0,AP43="0"),"",LEFT(AP43,AL40+1))</f>
        <v/>
      </c>
      <c r="AR43" s="49"/>
      <c r="AS43" s="638"/>
      <c r="BE43" s="3">
        <v>1</v>
      </c>
    </row>
    <row r="44" spans="10:57" ht="21" customHeight="1">
      <c r="J44" s="615"/>
      <c r="K44" s="332"/>
      <c r="L44" s="333"/>
      <c r="M44"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4" s="327" t="str" cm="1">
        <f t="array" ref="N44">IF(ROW()=ROW(N25),M54,INDEX(P25:P49,ROW()-ROW(N25)))</f>
        <v/>
      </c>
      <c r="O44" s="325" t="str">
        <f>IF(N44="","",LEFT(N44,IF(LEN(N44)&lt;=M27,LEN(N44),IF((LEN(LEFT(N44,MIN(LEN(N44),M27+1)))-LEN(SUBSTITUTE(LEFT(N44,MIN(LEN(N44),M27+1))," ","")))&gt;0,FIND(CHAR(1),SUBSTITUTE(LEFT(N44,MIN(LEN(N44),M27+1))," ",CHAR(1),LEN(LEFT(N44,MIN(LEN(N44),M27+1)))-LEN(SUBSTITUTE(LEFT(N44,MIN(LEN(N44),M27+1))," ",""))))-1,FIND(" ",N44&amp;" ",M27+1)-1))))</f>
        <v/>
      </c>
      <c r="P44" s="326" t="str">
        <f>IF(OR(N44="",M27="",M27&lt;=0,O44=""),"",TRIM(MID(N44,LEN(O44)+1+IF(MID(N44,LEN(O44)+1,1)=" ",1,0),99999)))</f>
        <v/>
      </c>
      <c r="Q44" s="40" t="str">
        <f>IF(LEN(TRIM(R44))&gt;0,COUNTIF(R25:R44,"&lt;&gt;")&amp;" ►","")</f>
        <v/>
      </c>
      <c r="R44" s="2" t="str" cm="1">
        <f t="array" ref="R44">IFERROR(INDEX(O25:O54,_xlfn.AGGREGATE(15,6,(ROW(O25:O54)-ROW(O25)+1)/(O25:O54&lt;&gt;""),ROW()-ROW(R25)+1)),"")</f>
        <v/>
      </c>
      <c r="S44" s="41" t="str">
        <f t="shared" si="18"/>
        <v/>
      </c>
      <c r="T44" s="42" t="str">
        <f t="shared" si="19"/>
        <v/>
      </c>
      <c r="U44" s="90"/>
      <c r="Z44" s="612"/>
      <c r="AA44"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4" s="171" t="str" cm="1">
        <f t="array" ref="AB44">IF(ROW()=ROW(AB20),AA49,INDEX(AD20:AD49,ROW()-ROW(AB20)))</f>
        <v/>
      </c>
      <c r="AC44" s="204" t="str">
        <f>IF(AB44="","",LEFT(AB44,IF(LEN(AB44)&lt;=AA22,LEN(AB44),IF((LEN(LEFT(AB44,MIN(LEN(AB44),AA22+1)))-LEN(SUBSTITUTE(LEFT(AB44,MIN(LEN(AB44),AA22+1))," ","")))&gt;0,FIND(CHAR(1),SUBSTITUTE(LEFT(AB44,MIN(LEN(AB44),AA22+1))," ",CHAR(1),LEN(LEFT(AB44,MIN(LEN(AB44),AA22+1)))-LEN(SUBSTITUTE(LEFT(AB44,MIN(LEN(AB44),AA22+1))," ",""))))-1,FIND(" ",AB44&amp;" ",AA22+1)-1))))</f>
        <v/>
      </c>
      <c r="AD44" s="205" t="str">
        <f>IF(OR(AB44="",AA22="",AA22&lt;=0,AC44=""),"",TRIM(MID(AB44,LEN(AC44)+1+IF(MID(AB44,LEN(AC44)+1,1)=" ",1,0),99999)))</f>
        <v/>
      </c>
      <c r="AE44" s="40" t="str">
        <f>IF(LEN(TRIM(AF44))&gt;0,COUNTIF(AF20:AF44,"&lt;&gt;")&amp;" ►","")</f>
        <v/>
      </c>
      <c r="AF44" s="2" t="str" cm="1">
        <f t="array" ref="AF44">IFERROR(INDEX(AC20:AC49,_xlfn.AGGREGATE(15,6,(ROW(AC20:AC49)-ROW(AC20)+1)/(AC20:AC49&lt;&gt;""),ROW()-ROW(AF20)+1)),"")</f>
        <v/>
      </c>
      <c r="AG44" s="633"/>
      <c r="AH44" s="90"/>
      <c r="AJ44" s="2"/>
      <c r="AK44" s="634"/>
      <c r="AL44" s="45" t="str">
        <f>TRIM(SUBSTITUTE(SUBSTITUTE(SUBSTITUTE(SUBSTITUTE(AL43,"►"," "),"▼"," "),"▲"," "),"◄"," "))</f>
        <v>Ce tableau découpe votre texte AVEC ou SANS la ponctuation au nombre de caractères saisis ❶ Saisissez la largeur du document dans lequel vous collerez ensuite le texte ❷ Saisissez ou coller le texte que vous voulez découper dans cette cellule ❸ saisissez un nombre de caractères cellule fond jaune</v>
      </c>
      <c r="AM44" s="39" t="str" cm="1">
        <f t="array" ref="AM44">IF(ROW()=ROW(AM38),AL41,INDEX(AN38:AN48,ROW()-ROW(AM38)))</f>
        <v/>
      </c>
      <c r="AN44" s="73" t="str">
        <f>IF(OR(AM44="",AL40="",AL40&lt;=0,AO44=""),"",TRIM(MID(AM44,LEN(AO44)+1+IF(MID(AM44,LEN(AO44)+1,1)=" ",1,0),99999)))</f>
        <v/>
      </c>
      <c r="AO44" s="39" t="str">
        <f>IF(OR(AP44="",AP44=0,AP44="0"),"",IF(LEN(AP44)&lt;=AL40,AP44,IF(LEN(SUBSTITUTE(AQ44," ",""))=AL40+1,LEFT(AP44,AL40),LEFT(AP44,FIND("§",SUBSTITUTE(AQ44," ","§",LEN(AQ44)-LEN(SUBSTITUTE(AQ44," ",""))))-1))))</f>
        <v/>
      </c>
      <c r="AP44" s="39" t="str">
        <f t="shared" si="23"/>
        <v/>
      </c>
      <c r="AQ44" s="39" t="str">
        <f>IF(OR(AP44="",AP44=0,AP44="0"),"",LEFT(AP44,AL40+1))</f>
        <v/>
      </c>
      <c r="AR44" s="49"/>
      <c r="AS44" s="638"/>
      <c r="BE44" s="3">
        <v>1</v>
      </c>
    </row>
    <row r="45" spans="10:57" ht="21" customHeight="1">
      <c r="J45" s="615"/>
      <c r="K45" s="332"/>
      <c r="L45" s="333"/>
      <c r="M45"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5" s="327" t="str" cm="1">
        <f t="array" ref="N45">IF(ROW()=ROW(N25),M54,INDEX(P25:P49,ROW()-ROW(N25)))</f>
        <v/>
      </c>
      <c r="O45" s="325" t="str">
        <f>IF(N45="","",LEFT(N45,IF(LEN(N45)&lt;=M27,LEN(N45),IF((LEN(LEFT(N45,MIN(LEN(N45),M27+1)))-LEN(SUBSTITUTE(LEFT(N45,MIN(LEN(N45),M27+1))," ","")))&gt;0,FIND(CHAR(1),SUBSTITUTE(LEFT(N45,MIN(LEN(N45),M27+1))," ",CHAR(1),LEN(LEFT(N45,MIN(LEN(N45),M27+1)))-LEN(SUBSTITUTE(LEFT(N45,MIN(LEN(N45),M27+1))," ",""))))-1,FIND(" ",N45&amp;" ",M27+1)-1))))</f>
        <v/>
      </c>
      <c r="P45" s="326" t="str">
        <f>IF(OR(N45="",M27="",M27&lt;=0,O45=""),"",TRIM(MID(N45,LEN(O45)+1+IF(MID(N45,LEN(O45)+1,1)=" ",1,0),99999)))</f>
        <v/>
      </c>
      <c r="Q45" s="40" t="str">
        <f>IF(LEN(TRIM(R45))&gt;0,COUNTIF(R25:R45,"&lt;&gt;")&amp;" ►","")</f>
        <v/>
      </c>
      <c r="R45" s="2" t="str" cm="1">
        <f t="array" ref="R45">IFERROR(INDEX(O25:O54,_xlfn.AGGREGATE(15,6,(ROW(O25:O54)-ROW(O25)+1)/(O25:O54&lt;&gt;""),ROW()-ROW(R25)+1)),"")</f>
        <v/>
      </c>
      <c r="S45" s="41" t="str">
        <f t="shared" si="18"/>
        <v/>
      </c>
      <c r="T45" s="42" t="str">
        <f t="shared" si="19"/>
        <v/>
      </c>
      <c r="U45" s="90"/>
      <c r="Z45" s="612"/>
      <c r="AA45"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5" s="171" t="str" cm="1">
        <f t="array" ref="AB45">IF(ROW()=ROW(AB20),AA49,INDEX(AD20:AD49,ROW()-ROW(AB20)))</f>
        <v/>
      </c>
      <c r="AC45" s="204" t="str">
        <f>IF(AB45="","",LEFT(AB45,IF(LEN(AB45)&lt;=AA22,LEN(AB45),IF((LEN(LEFT(AB45,MIN(LEN(AB45),AA22+1)))-LEN(SUBSTITUTE(LEFT(AB45,MIN(LEN(AB45),AA22+1))," ","")))&gt;0,FIND(CHAR(1),SUBSTITUTE(LEFT(AB45,MIN(LEN(AB45),AA22+1))," ",CHAR(1),LEN(LEFT(AB45,MIN(LEN(AB45),AA22+1)))-LEN(SUBSTITUTE(LEFT(AB45,MIN(LEN(AB45),AA22+1))," ",""))))-1,FIND(" ",AB45&amp;" ",AA22+1)-1))))</f>
        <v/>
      </c>
      <c r="AD45" s="205" t="str">
        <f>IF(OR(AB45="",AA22="",AA22&lt;=0,AC45=""),"",TRIM(MID(AB45,LEN(AC45)+1+IF(MID(AB45,LEN(AC45)+1,1)=" ",1,0),99999)))</f>
        <v/>
      </c>
      <c r="AE45" s="40" t="str">
        <f>IF(LEN(TRIM(AF45))&gt;0,COUNTIF(AF20:AF45,"&lt;&gt;")&amp;" ►","")</f>
        <v/>
      </c>
      <c r="AF45" s="2" t="str" cm="1">
        <f t="array" ref="AF45">IFERROR(INDEX(AC20:AC49,_xlfn.AGGREGATE(15,6,(ROW(AC20:AC49)-ROW(AC20)+1)/(AC20:AC49&lt;&gt;""),ROW()-ROW(AF20)+1)),"")</f>
        <v/>
      </c>
      <c r="AG45" s="633"/>
      <c r="AH45" s="90"/>
      <c r="AJ45" s="2"/>
      <c r="AK45" s="634"/>
      <c r="AL45" s="45" t="str">
        <f>TRIM(SUBSTITUTE(SUBSTITUTE(AL44,"“"," "),"”"," "))</f>
        <v>Ce tableau découpe votre texte AVEC ou SANS la ponctuation au nombre de caractères saisis ❶ Saisissez la largeur du document dans lequel vous collerez ensuite le texte ❷ Saisissez ou coller le texte que vous voulez découper dans cette cellule ❸ saisissez un nombre de caractères cellule fond jaune</v>
      </c>
      <c r="AM45" s="39" t="str" cm="1">
        <f t="array" ref="AM45">IF(ROW()=ROW(AM38),AL41,INDEX(AN38:AN48,ROW()-ROW(AM38)))</f>
        <v/>
      </c>
      <c r="AN45" s="73" t="str">
        <f>IF(OR(AM45="",AL40="",AL40&lt;=0,AO45=""),"",TRIM(MID(AM45,LEN(AO45)+1+IF(MID(AM45,LEN(AO45)+1,1)=" ",1,0),99999)))</f>
        <v/>
      </c>
      <c r="AO45" s="39" t="str">
        <f>IF(OR(AP45="",AP45=0,AP45="0"),"",IF(LEN(AP45)&lt;=AL40,AP45,IF(LEN(SUBSTITUTE(AQ45," ",""))=AL40+1,LEFT(AP45,AL40),LEFT(AP45,FIND("§",SUBSTITUTE(AQ45," ","§",LEN(AQ45)-LEN(SUBSTITUTE(AQ45," ",""))))-1))))</f>
        <v/>
      </c>
      <c r="AP45" s="39" t="str">
        <f t="shared" si="23"/>
        <v/>
      </c>
      <c r="AQ45" s="39" t="str">
        <f>IF(OR(AP45="",AP45=0,AP45="0"),"",LEFT(AP45,AL40+1))</f>
        <v/>
      </c>
      <c r="AR45" s="49"/>
      <c r="AS45" s="638"/>
      <c r="BE45" s="3">
        <v>1</v>
      </c>
    </row>
    <row r="46" spans="10:57" ht="21" customHeight="1">
      <c r="J46" s="615"/>
      <c r="K46" s="332"/>
      <c r="L46" s="333"/>
      <c r="M46"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6" s="327" t="str" cm="1">
        <f t="array" ref="N46">IF(ROW()=ROW(N25),M54,INDEX(P25:P54,ROW()-ROW(N25)))</f>
        <v/>
      </c>
      <c r="O46" s="325" t="str">
        <f>IF(N46="","",LEFT(N46,IF(LEN(N46)&lt;=M27,LEN(N46),IF((LEN(LEFT(N46,MIN(LEN(N46),M27+1)))-LEN(SUBSTITUTE(LEFT(N46,MIN(LEN(N46),M27+1))," ","")))&gt;0,FIND(CHAR(1),SUBSTITUTE(LEFT(N46,MIN(LEN(N46),M27+1))," ",CHAR(1),LEN(LEFT(N46,MIN(LEN(N46),M27+1)))-LEN(SUBSTITUTE(LEFT(N46,MIN(LEN(N46),M27+1))," ",""))))-1,FIND(" ",N46&amp;" ",M27+1)-1))))</f>
        <v/>
      </c>
      <c r="P46" s="326" t="str">
        <f>IF(OR(N46="",M27="",M27&lt;=0,O46=""),"",TRIM(MID(N46,LEN(O46)+1+IF(MID(N46,LEN(O46)+1,1)=" ",1,0),99999)))</f>
        <v/>
      </c>
      <c r="Q46" s="40" t="str">
        <f>IF(LEN(TRIM(R46))&gt;0,COUNTIF(R25:R46,"&lt;&gt;")&amp;" ►","")</f>
        <v/>
      </c>
      <c r="R46" s="2" t="str" cm="1">
        <f t="array" ref="R46">IFERROR(INDEX(O25:O54,_xlfn.AGGREGATE(15,6,(ROW(O25:O54)-ROW(O25)+1)/(O25:O54&lt;&gt;""),ROW()-ROW(R25)+1)),"")</f>
        <v/>
      </c>
      <c r="S46" s="41" t="str">
        <f t="shared" si="18"/>
        <v/>
      </c>
      <c r="T46" s="42" t="str">
        <f t="shared" si="19"/>
        <v/>
      </c>
      <c r="U46" s="90"/>
      <c r="V46" s="2"/>
      <c r="Z46" s="612"/>
      <c r="AA46"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6" s="171" t="str" cm="1">
        <f t="array" ref="AB46">IF(ROW()=ROW(AB20),AA49,INDEX(AD20:AD49,ROW()-ROW(AB20)))</f>
        <v/>
      </c>
      <c r="AC46" s="204" t="str">
        <f>IF(AB46="","",LEFT(AB46,IF(LEN(AB46)&lt;=AA22,LEN(AB46),IF((LEN(LEFT(AB46,MIN(LEN(AB46),AA22+1)))-LEN(SUBSTITUTE(LEFT(AB46,MIN(LEN(AB46),AA22+1))," ","")))&gt;0,FIND(CHAR(1),SUBSTITUTE(LEFT(AB46,MIN(LEN(AB46),AA22+1))," ",CHAR(1),LEN(LEFT(AB46,MIN(LEN(AB46),AA22+1)))-LEN(SUBSTITUTE(LEFT(AB46,MIN(LEN(AB46),AA22+1))," ",""))))-1,FIND(" ",AB46&amp;" ",AA22+1)-1))))</f>
        <v/>
      </c>
      <c r="AD46" s="205" t="str">
        <f>IF(OR(AB46="",AA22="",AA22&lt;=0,AC46=""),"",TRIM(MID(AB46,LEN(AC46)+1+IF(MID(AB46,LEN(AC46)+1,1)=" ",1,0),99999)))</f>
        <v/>
      </c>
      <c r="AE46" s="40" t="str">
        <f>IF(LEN(TRIM(AF46))&gt;0,COUNTIF(AF20:AF46,"&lt;&gt;")&amp;" ►","")</f>
        <v/>
      </c>
      <c r="AF46" s="2" t="str" cm="1">
        <f t="array" ref="AF46">IFERROR(INDEX(AC20:AC49,_xlfn.AGGREGATE(15,6,(ROW(AC20:AC49)-ROW(AC20)+1)/(AC20:AC49&lt;&gt;""),ROW()-ROW(AF20)+1)),"")</f>
        <v/>
      </c>
      <c r="AG46" s="633"/>
      <c r="AH46" s="90"/>
      <c r="AI46" s="2"/>
      <c r="AJ46" s="2"/>
      <c r="AK46" s="634"/>
      <c r="AL46" s="45"/>
      <c r="AM46" s="39" t="str" cm="1">
        <f t="array" ref="AM46">IF(ROW()=ROW(AM38),AL41,INDEX(AN38:AN48,ROW()-ROW(AM38)))</f>
        <v/>
      </c>
      <c r="AN46" s="73" t="str">
        <f>IF(OR(AM46="",AL40="",AL40&lt;=0,AO46=""),"",TRIM(MID(AM46,LEN(AO46)+1+IF(MID(AM46,LEN(AO46)+1,1)=" ",1,0),99999)))</f>
        <v/>
      </c>
      <c r="AO46" s="39" t="str">
        <f>IF(OR(AP46="",AP46=0,AP46="0"),"",IF(LEN(AP46)&lt;=AL40,AP46,IF(LEN(SUBSTITUTE(AQ46," ",""))=AL40+1,LEFT(AP46,AL40),LEFT(AP46,FIND("§",SUBSTITUTE(AQ46," ","§",LEN(AQ46)-LEN(SUBSTITUTE(AQ46," ",""))))-1))))</f>
        <v/>
      </c>
      <c r="AP46" s="39" t="str">
        <f t="shared" si="23"/>
        <v/>
      </c>
      <c r="AQ46" s="39" t="str">
        <f>IF(OR(AP46="",AP46=0,AP46="0"),"",LEFT(AP46,AL40+1))</f>
        <v/>
      </c>
      <c r="AR46" s="49"/>
      <c r="AS46" s="638"/>
      <c r="BE46" s="3">
        <v>1</v>
      </c>
    </row>
    <row r="47" spans="10:57" ht="21" customHeight="1">
      <c r="J47" s="615"/>
      <c r="K47" s="332"/>
      <c r="L47" s="333"/>
      <c r="M47"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7" s="327" t="str" cm="1">
        <f t="array" ref="N47">IF(ROW()=ROW(N25),M54,INDEX(P25:P54,ROW()-ROW(N25)))</f>
        <v/>
      </c>
      <c r="O47" s="325" t="str">
        <f>IF(N47="","",LEFT(N47,IF(LEN(N47)&lt;=M27,LEN(N47),IF((LEN(LEFT(N47,MIN(LEN(N47),M27+1)))-LEN(SUBSTITUTE(LEFT(N47,MIN(LEN(N47),M27+1))," ","")))&gt;0,FIND(CHAR(1),SUBSTITUTE(LEFT(N47,MIN(LEN(N47),M27+1))," ",CHAR(1),LEN(LEFT(N47,MIN(LEN(N47),M27+1)))-LEN(SUBSTITUTE(LEFT(N47,MIN(LEN(N47),M27+1))," ",""))))-1,FIND(" ",N47&amp;" ",M27+1)-1))))</f>
        <v/>
      </c>
      <c r="P47" s="326" t="str">
        <f>IF(OR(N47="",M27="",M27&lt;=0,O47=""),"",TRIM(MID(N47,LEN(O47)+1+IF(MID(N47,LEN(O47)+1,1)=" ",1,0),99999)))</f>
        <v/>
      </c>
      <c r="Q47" s="40" t="str">
        <f>IF(LEN(TRIM(R47))&gt;0,COUNTIF(R25:R47,"&lt;&gt;")&amp;" ►","")</f>
        <v/>
      </c>
      <c r="R47" s="2" t="str" cm="1">
        <f t="array" ref="R47">IFERROR(INDEX(O25:O54,_xlfn.AGGREGATE(15,6,(ROW(O25:O54)-ROW(O25)+1)/(O25:O54&lt;&gt;""),ROW()-ROW(R25)+1)),"")</f>
        <v/>
      </c>
      <c r="S47" s="41" t="str">
        <f t="shared" si="18"/>
        <v/>
      </c>
      <c r="T47" s="42" t="str">
        <f t="shared" si="19"/>
        <v/>
      </c>
      <c r="U47" s="90"/>
      <c r="V47" s="2"/>
      <c r="Z47" s="612"/>
      <c r="AA47"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7" s="171" t="str" cm="1">
        <f t="array" ref="AB47">IF(ROW()=ROW(AB20),AA49,INDEX(AD20:AD49,ROW()-ROW(AB20)))</f>
        <v/>
      </c>
      <c r="AC47" s="204" t="str">
        <f>IF(AB47="","",LEFT(AB47,IF(LEN(AB47)&lt;=AA22,LEN(AB47),IF((LEN(LEFT(AB47,MIN(LEN(AB47),AA22+1)))-LEN(SUBSTITUTE(LEFT(AB47,MIN(LEN(AB47),AA22+1))," ","")))&gt;0,FIND(CHAR(1),SUBSTITUTE(LEFT(AB47,MIN(LEN(AB47),AA22+1))," ",CHAR(1),LEN(LEFT(AB47,MIN(LEN(AB47),AA22+1)))-LEN(SUBSTITUTE(LEFT(AB47,MIN(LEN(AB47),AA22+1))," ",""))))-1,FIND(" ",AB47&amp;" ",AA22+1)-1))))</f>
        <v/>
      </c>
      <c r="AD47" s="205" t="str">
        <f>IF(OR(AB47="",AA22="",AA22&lt;=0,AC47=""),"",TRIM(MID(AB47,LEN(AC47)+1+IF(MID(AB47,LEN(AC47)+1,1)=" ",1,0),99999)))</f>
        <v/>
      </c>
      <c r="AE47" s="40" t="str">
        <f>IF(LEN(TRIM(AF47))&gt;0,COUNTIF(AF20:AF47,"&lt;&gt;")&amp;" ►","")</f>
        <v/>
      </c>
      <c r="AF47" s="2" t="str" cm="1">
        <f t="array" ref="AF47">IFERROR(INDEX(AC20:AC49,_xlfn.AGGREGATE(15,6,(ROW(AC20:AC49)-ROW(AC20)+1)/(AC20:AC49&lt;&gt;""),ROW()-ROW(AF20)+1)),"")</f>
        <v/>
      </c>
      <c r="AG47" s="633"/>
      <c r="AH47" s="90"/>
      <c r="AI47" s="2"/>
      <c r="AJ47" s="2"/>
      <c r="AK47" s="634"/>
      <c r="AL47" s="45"/>
      <c r="AM47" s="39" t="str" cm="1">
        <f t="array" ref="AM47">IF(ROW()=ROW(AM38),AL41,INDEX(AN38:AN48,ROW()-ROW(AM38)))</f>
        <v/>
      </c>
      <c r="AN47" s="73" t="str">
        <f>IF(OR(AM47="",AL40="",AL40&lt;=0,AO47=""),"",TRIM(MID(AM47,LEN(AO47)+1+IF(MID(AM47,LEN(AO47)+1,1)=" ",1,0),99999)))</f>
        <v/>
      </c>
      <c r="AO47" s="39" t="str">
        <f>IF(OR(AP47="",AP47=0,AP47="0"),"",IF(LEN(AP47)&lt;=AL40,AP47,IF(LEN(SUBSTITUTE(AQ47," ",""))=AL40+1,LEFT(AP47,AL40),LEFT(AP47,FIND("§",SUBSTITUTE(AQ47," ","§",LEN(AQ47)-LEN(SUBSTITUTE(AQ47," ",""))))-1))))</f>
        <v/>
      </c>
      <c r="AP47" s="39" t="str">
        <f t="shared" si="23"/>
        <v/>
      </c>
      <c r="AQ47" s="39" t="str">
        <f>IF(OR(AP47="",AP47=0,AP47="0"),"",LEFT(AP47,AL40+1))</f>
        <v/>
      </c>
      <c r="AR47" s="49"/>
      <c r="AS47" s="638"/>
      <c r="BE47" s="3">
        <v>1</v>
      </c>
    </row>
    <row r="48" spans="10:57" ht="21" customHeight="1" thickBot="1">
      <c r="J48" s="615"/>
      <c r="K48" s="332"/>
      <c r="L48" s="333"/>
      <c r="M48"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8" s="327" t="str" cm="1">
        <f t="array" ref="N48">IF(ROW()=ROW(N25),M54,INDEX(P25:P54,ROW()-ROW(N25)))</f>
        <v/>
      </c>
      <c r="O48" s="325" t="str">
        <f>IF(N48="","",LEFT(N48,IF(LEN(N48)&lt;=M27,LEN(N48),IF((LEN(LEFT(N48,MIN(LEN(N48),M27+1)))-LEN(SUBSTITUTE(LEFT(N48,MIN(LEN(N48),M27+1))," ","")))&gt;0,FIND(CHAR(1),SUBSTITUTE(LEFT(N48,MIN(LEN(N48),M27+1))," ",CHAR(1),LEN(LEFT(N48,MIN(LEN(N48),M27+1)))-LEN(SUBSTITUTE(LEFT(N48,MIN(LEN(N48),M27+1))," ",""))))-1,FIND(" ",N48&amp;" ",M27+1)-1))))</f>
        <v/>
      </c>
      <c r="P48" s="326" t="str">
        <f>IF(OR(N48="",M27="",M27&lt;=0,O48=""),"",TRIM(MID(N48,LEN(O48)+1+IF(MID(N48,LEN(O48)+1,1)=" ",1,0),99999)))</f>
        <v/>
      </c>
      <c r="Q48" s="40" t="str">
        <f>IF(LEN(TRIM(R48))&gt;0,COUNTIF(R25:R48,"&lt;&gt;")&amp;" ►","")</f>
        <v/>
      </c>
      <c r="R48" s="2" t="str" cm="1">
        <f t="array" ref="R48">IFERROR(INDEX(O25:O54,_xlfn.AGGREGATE(15,6,(ROW(O25:O54)-ROW(O25)+1)/(O25:O54&lt;&gt;""),ROW()-ROW(R25)+1)),"")</f>
        <v/>
      </c>
      <c r="S48" s="41" t="str">
        <f t="shared" si="18"/>
        <v/>
      </c>
      <c r="T48" s="42" t="str">
        <f t="shared" si="19"/>
        <v/>
      </c>
      <c r="U48" s="90"/>
      <c r="V48" s="2"/>
      <c r="Z48" s="612"/>
      <c r="AA48"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8" s="171" t="str" cm="1">
        <f t="array" ref="AB48">IF(ROW()=ROW(AB20),AA49,INDEX(AD20:AD49,ROW()-ROW(AB20)))</f>
        <v/>
      </c>
      <c r="AC48" s="204" t="str">
        <f>IF(AB48="","",LEFT(AB48,IF(LEN(AB48)&lt;=AA22,LEN(AB48),IF((LEN(LEFT(AB48,MIN(LEN(AB48),AA22+1)))-LEN(SUBSTITUTE(LEFT(AB48,MIN(LEN(AB48),AA22+1))," ","")))&gt;0,FIND(CHAR(1),SUBSTITUTE(LEFT(AB48,MIN(LEN(AB48),AA22+1))," ",CHAR(1),LEN(LEFT(AB48,MIN(LEN(AB48),AA22+1)))-LEN(SUBSTITUTE(LEFT(AB48,MIN(LEN(AB48),AA22+1))," ",""))))-1,FIND(" ",AB48&amp;" ",AA22+1)-1))))</f>
        <v/>
      </c>
      <c r="AD48" s="205" t="str">
        <f>IF(OR(AB48="",AA22="",AA22&lt;=0,AC48=""),"",TRIM(MID(AB48,LEN(AC48)+1+IF(MID(AB48,LEN(AC48)+1,1)=" ",1,0),99999)))</f>
        <v/>
      </c>
      <c r="AE48" s="40" t="str">
        <f>IF(LEN(TRIM(AF48))&gt;0,COUNTIF(AF20:AF48,"&lt;&gt;")&amp;" ►","")</f>
        <v/>
      </c>
      <c r="AF48" s="2" t="str" cm="1">
        <f t="array" ref="AF48">IFERROR(INDEX(AC20:AC49,_xlfn.AGGREGATE(15,6,(ROW(AC20:AC49)-ROW(AC20)+1)/(AC20:AC49&lt;&gt;""),ROW()-ROW(AF20)+1)),"")</f>
        <v/>
      </c>
      <c r="AG48" s="633"/>
      <c r="AH48" s="90"/>
      <c r="AI48" s="2"/>
      <c r="AJ48" s="2"/>
      <c r="AK48" s="635"/>
      <c r="AL48" s="186"/>
      <c r="AM48" s="187" t="str" cm="1">
        <f t="array" ref="AM48">IF(ROW()=ROW(AM38),AL41,INDEX(AN38:AN48,ROW()-ROW(AM38)))</f>
        <v/>
      </c>
      <c r="AN48" s="188" t="str">
        <f>IF(OR(AM48="",AL40="",AL40&lt;=0,AO48=""),"",TRIM(MID(AM48,LEN(AO48)+1+IF(MID(AM48,LEN(AO48)+1,1)=" ",1,0),99999)))</f>
        <v/>
      </c>
      <c r="AO48" s="187" t="str">
        <f>IF(OR(AP48="",AP48=0,AP48="0"),"",IF(LEN(AP48)&lt;=AL40,AP48,IF(LEN(SUBSTITUTE(AQ48," ",""))=AL40+1,LEFT(AP48,AL40),LEFT(AP48,FIND("§",SUBSTITUTE(AQ48," ","§",LEN(AQ48)-LEN(SUBSTITUTE(AQ48," ",""))))-1))))</f>
        <v/>
      </c>
      <c r="AP48" s="187" t="str">
        <f>IF(OR(AM48="",AM48=0),"",TRIM(SUBSTITUTE(SUBSTITUTE(AM48,CHAR(160)," "),CHAR(10)," ")))</f>
        <v/>
      </c>
      <c r="AQ48" s="187" t="str">
        <f>IF(OR(AP48="",AP48=0,AP48="0"),"",LEFT(AP48,AL40+1))</f>
        <v/>
      </c>
      <c r="AR48" s="187" t="str">
        <f>IF(OR(AQ48="",AQ48=0,AQ48="0"),"",LEFT(AQ48,AM40+1))</f>
        <v/>
      </c>
      <c r="AS48" s="104" t="s">
        <v>176</v>
      </c>
      <c r="BE48" s="3">
        <v>1</v>
      </c>
    </row>
    <row r="49" spans="1:59" ht="21" customHeight="1">
      <c r="J49" s="615"/>
      <c r="K49" s="332"/>
      <c r="L49" s="333"/>
      <c r="M49"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9" s="327" t="str" cm="1">
        <f t="array" ref="N49">IF(ROW()=ROW(N25),M54,INDEX(P25:P54,ROW()-ROW(N25)))</f>
        <v/>
      </c>
      <c r="O49" s="325" t="str">
        <f>IF(N49="","",LEFT(N49,IF(LEN(N49)&lt;=M27,LEN(N49),IF((LEN(LEFT(N49,MIN(LEN(N49),M27+1)))-LEN(SUBSTITUTE(LEFT(N49,MIN(LEN(N49),M27+1))," ","")))&gt;0,FIND(CHAR(1),SUBSTITUTE(LEFT(N49,MIN(LEN(N49),M27+1))," ",CHAR(1),LEN(LEFT(N49,MIN(LEN(N49),M27+1)))-LEN(SUBSTITUTE(LEFT(N49,MIN(LEN(N49),M27+1))," ",""))))-1,FIND(" ",N49&amp;" ",M27+1)-1))))</f>
        <v/>
      </c>
      <c r="P49" s="326" t="str">
        <f>IF(OR(N49="",M27="",M27&lt;=0,O49=""),"",TRIM(MID(N49,LEN(O49)+1+IF(MID(N49,LEN(O49)+1,1)=" ",1,0),99999)))</f>
        <v/>
      </c>
      <c r="Q49" s="40" t="str">
        <f>IF(LEN(TRIM(R49))&gt;0,COUNTIF(R25:R49,"&lt;&gt;")&amp;" ►","")</f>
        <v/>
      </c>
      <c r="R49" s="2" t="str" cm="1">
        <f t="array" ref="R49">IFERROR(INDEX(O25:O54,_xlfn.AGGREGATE(15,6,(ROW(O25:O54)-ROW(O25)+1)/(O25:O54&lt;&gt;""),ROW()-ROW(R25)+1)),"")</f>
        <v/>
      </c>
      <c r="S49" s="41" t="str">
        <f t="shared" si="18"/>
        <v/>
      </c>
      <c r="T49" s="42" t="str">
        <f t="shared" si="19"/>
        <v/>
      </c>
      <c r="U49" s="90"/>
      <c r="V49" s="2"/>
      <c r="Z49" s="612"/>
      <c r="AA49" s="200" t="str">
        <f>TRIM(SUBSTITUTE(SUBSTITUTE(SUBSTITUTE(SUBSTITUTE(SUBSTITUTE(AA48,CHAR(160)," "),CHAR(9)," "),CHAR(13)&amp;CHAR(10)," "),CHAR(13)," "),CHAR(10)," "))</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9" s="171" t="str" cm="1">
        <f t="array" ref="AB49">IF(ROW()=ROW(AB20),AA49,INDEX(AD20:AD49,ROW()-ROW(AB20)))</f>
        <v/>
      </c>
      <c r="AC49" s="204" t="str">
        <f>IF(AB49="","",LEFT(AB49,IF(LEN(AB49)&lt;=AA22,LEN(AB49),IF((LEN(LEFT(AB49,MIN(LEN(AB49),AA22+1)))-LEN(SUBSTITUTE(LEFT(AB49,MIN(LEN(AB49),AA22+1))," ","")))&gt;0,FIND(CHAR(1),SUBSTITUTE(LEFT(AB49,MIN(LEN(AB49),AA22+1))," ",CHAR(1),LEN(LEFT(AB49,MIN(LEN(AB49),AA22+1)))-LEN(SUBSTITUTE(LEFT(AB49,MIN(LEN(AB49),AA22+1))," ",""))))-1,FIND(" ",AB49&amp;" ",AA22+1)-1))))</f>
        <v/>
      </c>
      <c r="AD49" s="205" t="str">
        <f>IF(OR(AB49="",AA22="",AA22&lt;=0,AC49=""),"",TRIM(MID(AB49,LEN(AC49)+1+IF(MID(AB49,LEN(AC49)+1,1)=" ",1,0),99999)))</f>
        <v/>
      </c>
      <c r="AE49" s="40" t="str">
        <f>IF(LEN(TRIM(AF49))&gt;0,COUNTIF(AF20:AF49,"&lt;&gt;")&amp;" ►","")</f>
        <v/>
      </c>
      <c r="AF49" s="2" t="str" cm="1">
        <f t="array" ref="AF49">IFERROR(INDEX(AC20:AC49,_xlfn.AGGREGATE(15,6,(ROW(AC20:AC49)-ROW(AC20)+1)/(AC20:AC49&lt;&gt;""),ROW()-ROW(AF20)+1)),"")</f>
        <v/>
      </c>
      <c r="AG49" s="633"/>
      <c r="AH49" s="90"/>
      <c r="AI49" s="2"/>
      <c r="AJ49" s="2"/>
      <c r="BE49" s="3">
        <v>1</v>
      </c>
    </row>
    <row r="50" spans="1:59" ht="21" customHeight="1">
      <c r="J50" s="615"/>
      <c r="K50" s="332"/>
      <c r="L50" s="333"/>
      <c r="M50"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50" s="327" t="str" cm="1">
        <f t="array" ref="N50">IF(ROW()=ROW(N25),M54,INDEX(P25:P54,ROW()-ROW(N25)))</f>
        <v/>
      </c>
      <c r="O50" s="325" t="str">
        <f>IF(N50="","",LEFT(N50,IF(LEN(N50)&lt;=M27,LEN(N50),IF((LEN(LEFT(N50,MIN(LEN(N50),M27+1)))-LEN(SUBSTITUTE(LEFT(N50,MIN(LEN(N50),M27+1))," ","")))&gt;0,FIND(CHAR(1),SUBSTITUTE(LEFT(N50,MIN(LEN(N50),M27+1))," ",CHAR(1),LEN(LEFT(N50,MIN(LEN(N50),M27+1)))-LEN(SUBSTITUTE(LEFT(N50,MIN(LEN(N50),M27+1))," ",""))))-1,FIND(" ",N50&amp;" ",M27+1)-1))))</f>
        <v/>
      </c>
      <c r="P50" s="326" t="str">
        <f>IF(OR(N50="",M27="",M27&lt;=0,O50=""),"",TRIM(MID(N50,LEN(O50)+1+IF(MID(N50,LEN(O50)+1,1)=" ",1,0),99999)))</f>
        <v/>
      </c>
      <c r="Q50" s="40" t="str">
        <f>IF(LEN(TRIM(R50))&gt;0,COUNTIF(R25:R50,"&lt;&gt;")&amp;" ►","")</f>
        <v/>
      </c>
      <c r="R50" s="2" t="str" cm="1">
        <f t="array" ref="R50">IFERROR(INDEX(O25:O54,_xlfn.AGGREGATE(15,6,(ROW(O25:O54)-ROW(O25)+1)/(O25:O54&lt;&gt;""),ROW()-ROW(R25)+1)),"")</f>
        <v/>
      </c>
      <c r="S50" s="41" t="str">
        <f t="shared" si="18"/>
        <v/>
      </c>
      <c r="T50" s="42" t="str">
        <f t="shared" si="19"/>
        <v/>
      </c>
      <c r="U50" s="90"/>
      <c r="V50" s="2"/>
      <c r="Z50" s="612"/>
      <c r="AB50" s="2"/>
      <c r="AC50" s="2"/>
      <c r="AD50" s="2"/>
      <c r="AE50" s="2"/>
      <c r="AF50" s="46" t="s">
        <v>25</v>
      </c>
      <c r="AG50" s="633"/>
      <c r="AH50" s="2"/>
      <c r="AI50" s="2"/>
      <c r="AJ50" s="2"/>
      <c r="BE50" s="3">
        <v>1</v>
      </c>
    </row>
    <row r="51" spans="1:59" ht="21" customHeight="1">
      <c r="J51" s="615"/>
      <c r="K51" s="332"/>
      <c r="L51" s="333"/>
      <c r="M51"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51" s="327" t="str" cm="1">
        <f t="array" ref="N51">IF(ROW()=ROW(N25),M54,INDEX(P25:P54,ROW()-ROW(N25)))</f>
        <v/>
      </c>
      <c r="O51" s="325" t="str">
        <f>IF(N51="","",LEFT(N51,IF(LEN(N51)&lt;=M27,LEN(N51),IF((LEN(LEFT(N51,MIN(LEN(N51),M27+1)))-LEN(SUBSTITUTE(LEFT(N51,MIN(LEN(N51),M27+1))," ","")))&gt;0,FIND(CHAR(1),SUBSTITUTE(LEFT(N51,MIN(LEN(N51),M27+1))," ",CHAR(1),LEN(LEFT(N51,MIN(LEN(N51),M27+1)))-LEN(SUBSTITUTE(LEFT(N51,MIN(LEN(N51),M27+1))," ",""))))-1,FIND(" ",N51&amp;" ",M27+1)-1))))</f>
        <v/>
      </c>
      <c r="P51" s="326" t="str">
        <f>IF(OR(N51="",M27="",M27&lt;=0,O51=""),"",TRIM(MID(N51,LEN(O51)+1+IF(MID(N51,LEN(O51)+1,1)=" ",1,0),99999)))</f>
        <v/>
      </c>
      <c r="Q51" s="40" t="str">
        <f>IF(LEN(TRIM(R51))&gt;0,COUNTIF(R25:R51,"&lt;&gt;")&amp;" ►","")</f>
        <v/>
      </c>
      <c r="R51" s="2" t="str" cm="1">
        <f t="array" ref="R51">IFERROR(INDEX(O25:O54,_xlfn.AGGREGATE(15,6,(ROW(O25:O54)-ROW(O25)+1)/(O25:O54&lt;&gt;""),ROW()-ROW(R25)+1)),"")</f>
        <v/>
      </c>
      <c r="S51" s="41" t="str">
        <f t="shared" si="18"/>
        <v/>
      </c>
      <c r="T51" s="42" t="str">
        <f t="shared" si="19"/>
        <v/>
      </c>
      <c r="U51" s="90"/>
      <c r="V51" s="2"/>
      <c r="Z51" s="612"/>
      <c r="AA51" s="49" t="s">
        <v>15</v>
      </c>
      <c r="AB51" s="2"/>
      <c r="AC51" s="2"/>
      <c r="AD51" s="2"/>
      <c r="AE51" s="2"/>
      <c r="AF51" s="2"/>
      <c r="AG51" s="633"/>
      <c r="AH51" s="2"/>
      <c r="AI51"/>
      <c r="AJ51"/>
      <c r="BE51" s="3">
        <v>1</v>
      </c>
    </row>
    <row r="52" spans="1:59" ht="21" customHeight="1" thickBot="1">
      <c r="J52" s="615"/>
      <c r="K52" s="332"/>
      <c r="L52" s="333"/>
      <c r="M52"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52" s="327" t="str" cm="1">
        <f t="array" ref="N52">IF(ROW()=ROW(N25),M54,INDEX(P25:P54,ROW()-ROW(N25)))</f>
        <v/>
      </c>
      <c r="O52" s="325" t="str">
        <f>IF(N52="","",LEFT(N52,IF(LEN(N52)&lt;=M27,LEN(N52),IF((LEN(LEFT(N52,MIN(LEN(N52),M27+1)))-LEN(SUBSTITUTE(LEFT(N52,MIN(LEN(N52),M27+1))," ","")))&gt;0,FIND(CHAR(1),SUBSTITUTE(LEFT(N52,MIN(LEN(N52),M27+1))," ",CHAR(1),LEN(LEFT(N52,MIN(LEN(N52),M27+1)))-LEN(SUBSTITUTE(LEFT(N52,MIN(LEN(N52),M27+1))," ",""))))-1,FIND(" ",N52&amp;" ",M27+1)-1))))</f>
        <v/>
      </c>
      <c r="P52" s="326" t="str">
        <f>IF(OR(N52="",M27="",M27&lt;=0,O52=""),"",TRIM(MID(N52,LEN(O52)+1+IF(MID(N52,LEN(O52)+1,1)=" ",1,0),99999)))</f>
        <v/>
      </c>
      <c r="Q52" s="40" t="str">
        <f>IF(LEN(TRIM(R52))&gt;0,COUNTIF(R25:R52,"&lt;&gt;")&amp;" ►","")</f>
        <v/>
      </c>
      <c r="R52" s="2" t="str" cm="1">
        <f t="array" ref="R52">IFERROR(INDEX(O25:O54,_xlfn.AGGREGATE(15,6,(ROW(O25:O54)-ROW(O25)+1)/(O25:O54&lt;&gt;""),ROW()-ROW(R25)+1)),"")</f>
        <v/>
      </c>
      <c r="S52" s="41" t="str">
        <f t="shared" si="18"/>
        <v/>
      </c>
      <c r="T52" s="42" t="str">
        <f t="shared" si="19"/>
        <v/>
      </c>
      <c r="U52" s="90"/>
      <c r="V52" s="2"/>
      <c r="Z52" s="613"/>
      <c r="AA52" s="50"/>
      <c r="AB52" s="50"/>
      <c r="AC52" s="50"/>
      <c r="AD52" s="50"/>
      <c r="AE52" s="50"/>
      <c r="AF52" s="50"/>
      <c r="AG52" s="221" t="s">
        <v>176</v>
      </c>
      <c r="AH52" s="2"/>
      <c r="AI52"/>
      <c r="AJ52"/>
      <c r="BE52" s="3">
        <v>1</v>
      </c>
    </row>
    <row r="53" spans="1:59" ht="21" customHeight="1">
      <c r="J53" s="615"/>
      <c r="K53" s="332"/>
      <c r="L53" s="333"/>
      <c r="M53"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53" s="327" t="str" cm="1">
        <f t="array" ref="N53">IF(ROW()=ROW(N25),M54,INDEX(P25:P54,ROW()-ROW(N25)))</f>
        <v/>
      </c>
      <c r="O53" s="325" t="str">
        <f>IF(N53="","",LEFT(N53,IF(LEN(N53)&lt;=M27,LEN(N53),IF((LEN(LEFT(N53,MIN(LEN(N53),M27+1)))-LEN(SUBSTITUTE(LEFT(N53,MIN(LEN(N53),M27+1))," ","")))&gt;0,FIND(CHAR(1),SUBSTITUTE(LEFT(N53,MIN(LEN(N53),M27+1))," ",CHAR(1),LEN(LEFT(N53,MIN(LEN(N53),M27+1)))-LEN(SUBSTITUTE(LEFT(N53,MIN(LEN(N53),M27+1))," ",""))))-1,FIND(" ",N53&amp;" ",M27+1)-1))))</f>
        <v/>
      </c>
      <c r="P53" s="326" t="str">
        <f>IF(OR(N53="",M27="",M27&lt;=0,O53=""),"",TRIM(MID(N53,LEN(O53)+1+IF(MID(N53,LEN(O53)+1,1)=" ",1,0),99999)))</f>
        <v/>
      </c>
      <c r="Q53" s="40" t="str">
        <f>IF(LEN(TRIM(R53))&gt;0,COUNTIF(R25:R53,"&lt;&gt;")&amp;" ►","")</f>
        <v/>
      </c>
      <c r="R53" s="2" t="str" cm="1">
        <f t="array" ref="R53">IFERROR(INDEX(O25:O54,_xlfn.AGGREGATE(15,6,(ROW(O25:O54)-ROW(O25)+1)/(O25:O54&lt;&gt;""),ROW()-ROW(R25)+1)),"")</f>
        <v/>
      </c>
      <c r="S53" s="41" t="str">
        <f t="shared" si="18"/>
        <v/>
      </c>
      <c r="T53" s="42" t="str">
        <f t="shared" si="19"/>
        <v/>
      </c>
      <c r="U53" s="90"/>
      <c r="V53" s="2"/>
      <c r="AA53" s="2"/>
      <c r="AB53" s="2"/>
      <c r="AC53" s="2"/>
      <c r="AD53" s="2"/>
      <c r="AE53" s="2"/>
      <c r="AF53" s="2"/>
      <c r="AH53" s="2"/>
      <c r="AI53"/>
      <c r="AJ53"/>
      <c r="BE53" s="3">
        <v>1</v>
      </c>
    </row>
    <row r="54" spans="1:59" ht="21" customHeight="1">
      <c r="J54" s="615"/>
      <c r="K54" s="208" t="str">
        <f>ADDRESS(ROW(K53),COLUMN(K53),4)&amp;" ▲"</f>
        <v>K53 ▲</v>
      </c>
      <c r="L54" s="208"/>
      <c r="M54" s="258" t="str">
        <f>TRIM(SUBSTITUTE(SUBSTITUTE(SUBSTITUTE(SUBSTITUTE(SUBSTITUTE(M53,CHAR(160)," "),CHAR(9)," "),CHAR(13)&amp;CHAR(10)," "),CHAR(13)," "),CHAR(10)," "))</f>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54" s="327" t="str" cm="1">
        <f t="array" ref="N54">IF(ROW()=ROW(N25),M54,INDEX(P25:P54,ROW()-ROW(N25)))</f>
        <v/>
      </c>
      <c r="O54" s="325" t="str">
        <f>IF(N54="","",LEFT(N54,IF(LEN(N54)&lt;=M27,LEN(N54),IF((LEN(LEFT(N54,MIN(LEN(N54),M27+1)))-LEN(SUBSTITUTE(LEFT(N54,MIN(LEN(N54),M27+1))," ","")))&gt;0,FIND(CHAR(1),SUBSTITUTE(LEFT(N54,MIN(LEN(N54),M27+1))," ",CHAR(1),LEN(LEFT(N54,MIN(LEN(N54),M27+1)))-LEN(SUBSTITUTE(LEFT(N54,MIN(LEN(N54),M27+1))," ",""))))-1,FIND(" ",N54&amp;" ",M27+1)-1))))</f>
        <v/>
      </c>
      <c r="P54" s="326" t="str">
        <f>IF(OR(N54="",M27="",M27&lt;=0,O54=""),"",TRIM(MID(N54,LEN(O54)+1+IF(MID(N54,LEN(O54)+1,1)=" ",1,0),99999)))</f>
        <v/>
      </c>
      <c r="Q54" s="40" t="str">
        <f>IF(LEN(TRIM(R54))&gt;0,COUNTIF(R25:R54,"&lt;&gt;")&amp;" ►","")</f>
        <v/>
      </c>
      <c r="R54" s="2" t="str" cm="1">
        <f t="array" ref="R54">IFERROR(INDEX(O25:O54,_xlfn.AGGREGATE(15,6,(ROW(O25:O54)-ROW(O25)+1)/(O25:O54&lt;&gt;""),ROW()-ROW(R25)+1)),"")</f>
        <v/>
      </c>
      <c r="S54" s="41" t="str">
        <f t="shared" si="18"/>
        <v/>
      </c>
      <c r="T54" s="42" t="str">
        <f t="shared" si="19"/>
        <v/>
      </c>
      <c r="U54" s="90"/>
      <c r="V54" s="2"/>
      <c r="AH54" s="2"/>
      <c r="AI54"/>
      <c r="AJ54"/>
      <c r="BE54" s="3">
        <v>1</v>
      </c>
    </row>
    <row r="55" spans="1:59" ht="21" customHeight="1">
      <c r="J55" s="615"/>
      <c r="K55" s="6" t="s">
        <v>24</v>
      </c>
      <c r="L55" s="2"/>
      <c r="N55" s="2"/>
      <c r="O55" s="2"/>
      <c r="P55" s="2"/>
      <c r="Q55" s="2"/>
      <c r="R55" s="46" t="s">
        <v>25</v>
      </c>
      <c r="S55" s="47"/>
      <c r="T55" s="29"/>
      <c r="U55" s="2"/>
      <c r="V55" s="2"/>
      <c r="AI55"/>
      <c r="AJ55"/>
      <c r="BE55" s="3">
        <v>1</v>
      </c>
    </row>
    <row r="56" spans="1:59" ht="15.75">
      <c r="J56" s="615"/>
      <c r="K56" s="2" t="s">
        <v>26</v>
      </c>
      <c r="L56" s="2"/>
      <c r="M56" s="2"/>
      <c r="N56" s="2"/>
      <c r="O56" s="2"/>
      <c r="P56" s="2"/>
      <c r="Q56" s="2"/>
      <c r="R56" s="48" t="s">
        <v>27</v>
      </c>
      <c r="S56" s="47"/>
      <c r="T56" s="29"/>
      <c r="U56" s="2"/>
      <c r="V56" s="2"/>
      <c r="AJ56"/>
      <c r="AR56" s="6"/>
      <c r="AS56" s="6"/>
      <c r="AT56" s="6"/>
      <c r="AU56" s="6"/>
      <c r="AV56" s="6"/>
      <c r="AW56" s="6"/>
      <c r="BE56" s="3">
        <v>1</v>
      </c>
    </row>
    <row r="57" spans="1:59">
      <c r="J57" s="615"/>
      <c r="K57" s="12"/>
      <c r="L57" s="12"/>
      <c r="M57" s="49" t="s">
        <v>15</v>
      </c>
      <c r="N57" s="2"/>
      <c r="O57" s="2"/>
      <c r="P57" s="2"/>
      <c r="Q57" s="2"/>
      <c r="R57" s="2"/>
      <c r="S57" s="2"/>
      <c r="T57" s="29"/>
      <c r="U57" s="2"/>
      <c r="V57" s="2"/>
      <c r="AI57"/>
      <c r="AJ57"/>
      <c r="BE57" s="3">
        <v>1</v>
      </c>
    </row>
    <row r="58" spans="1:59" ht="15.75" thickBot="1">
      <c r="J58" s="616"/>
      <c r="K58" s="50"/>
      <c r="L58" s="50"/>
      <c r="M58" s="50"/>
      <c r="N58" s="50"/>
      <c r="O58" s="50"/>
      <c r="P58" s="50"/>
      <c r="Q58" s="50"/>
      <c r="R58" s="50"/>
      <c r="S58" s="50"/>
      <c r="T58" s="51"/>
      <c r="U58" s="2"/>
      <c r="V58" s="2"/>
      <c r="AI58"/>
      <c r="AJ58"/>
      <c r="BE58" s="3">
        <v>1</v>
      </c>
    </row>
    <row r="59" spans="1:59">
      <c r="M59" s="2"/>
      <c r="N59" s="2"/>
      <c r="O59" s="2"/>
      <c r="P59" s="2"/>
      <c r="Q59" s="2"/>
      <c r="R59" s="2"/>
      <c r="S59" s="2"/>
      <c r="T59" s="2"/>
      <c r="U59" s="2"/>
      <c r="V59" s="2"/>
      <c r="AI59"/>
      <c r="AJ59"/>
      <c r="BE59" s="3">
        <v>1</v>
      </c>
    </row>
    <row r="60" spans="1:59">
      <c r="U60" s="2"/>
      <c r="AI60"/>
      <c r="AJ60"/>
      <c r="BE60" s="3">
        <v>1</v>
      </c>
    </row>
    <row r="61" spans="1:59">
      <c r="AI61"/>
      <c r="AJ61"/>
      <c r="AX61"/>
      <c r="AY61"/>
      <c r="AZ61"/>
      <c r="BA61"/>
      <c r="BB61"/>
      <c r="BC61"/>
      <c r="BD61"/>
      <c r="BE61" s="52" t="s">
        <v>5</v>
      </c>
    </row>
    <row r="62" spans="1:59">
      <c r="A62" s="3">
        <v>1</v>
      </c>
      <c r="B62" s="3">
        <v>1</v>
      </c>
      <c r="C62" s="3">
        <v>1</v>
      </c>
      <c r="D62" s="3">
        <v>1</v>
      </c>
      <c r="E62" s="3">
        <v>1</v>
      </c>
      <c r="F62" s="3">
        <v>1</v>
      </c>
      <c r="G62" s="3">
        <v>1</v>
      </c>
      <c r="H62" s="3">
        <v>1</v>
      </c>
      <c r="I62" s="3">
        <v>1</v>
      </c>
      <c r="J62" s="3">
        <v>1</v>
      </c>
      <c r="K62" s="3">
        <v>1</v>
      </c>
      <c r="L62" s="3">
        <v>1</v>
      </c>
      <c r="M62" s="3">
        <v>1</v>
      </c>
      <c r="N62" s="3">
        <v>1</v>
      </c>
      <c r="O62" s="3">
        <v>1</v>
      </c>
      <c r="P62" s="3">
        <v>1</v>
      </c>
      <c r="Q62" s="3">
        <v>1</v>
      </c>
      <c r="R62" s="3">
        <v>1</v>
      </c>
      <c r="S62" s="3">
        <v>1</v>
      </c>
      <c r="T62" s="3">
        <v>1</v>
      </c>
      <c r="U62" s="3">
        <v>1</v>
      </c>
      <c r="V62" s="3">
        <v>1</v>
      </c>
      <c r="W62" s="3">
        <v>1</v>
      </c>
      <c r="X62" s="3">
        <v>1</v>
      </c>
      <c r="Y62" s="3">
        <v>1</v>
      </c>
      <c r="Z62" s="3">
        <v>1</v>
      </c>
      <c r="AA62" s="3">
        <v>1</v>
      </c>
      <c r="AB62" s="3">
        <v>1</v>
      </c>
      <c r="AC62" s="3">
        <v>1</v>
      </c>
      <c r="AD62" s="3">
        <v>1</v>
      </c>
      <c r="AE62" s="3">
        <v>1</v>
      </c>
      <c r="AF62" s="3">
        <v>1</v>
      </c>
      <c r="AG62" s="3">
        <v>1</v>
      </c>
      <c r="AH62" s="3">
        <v>1</v>
      </c>
      <c r="AI62" s="3">
        <v>1</v>
      </c>
      <c r="AJ62" s="3">
        <v>1</v>
      </c>
      <c r="AK62" s="3">
        <v>1</v>
      </c>
      <c r="AL62" s="3">
        <v>1</v>
      </c>
      <c r="AM62" s="3">
        <v>1</v>
      </c>
      <c r="AN62" s="3">
        <v>1</v>
      </c>
      <c r="AO62" s="3">
        <v>1</v>
      </c>
      <c r="AP62" s="3">
        <v>1</v>
      </c>
      <c r="AQ62" s="3">
        <v>1</v>
      </c>
      <c r="AR62" s="3">
        <v>1</v>
      </c>
      <c r="AS62" s="3">
        <v>1</v>
      </c>
      <c r="AT62" s="3">
        <v>1</v>
      </c>
      <c r="AU62" s="3">
        <v>1</v>
      </c>
      <c r="AV62" s="3">
        <v>1</v>
      </c>
      <c r="AW62" s="3">
        <v>1</v>
      </c>
      <c r="AX62" s="3">
        <v>1</v>
      </c>
      <c r="AY62" s="3">
        <v>1</v>
      </c>
      <c r="AZ62" s="3">
        <v>1</v>
      </c>
      <c r="BA62" s="3">
        <v>1</v>
      </c>
      <c r="BB62" s="3">
        <v>1</v>
      </c>
      <c r="BC62" s="3">
        <v>1</v>
      </c>
      <c r="BD62" s="3">
        <v>1</v>
      </c>
      <c r="BE62" s="1" t="str">
        <f>ADDRESS(ROW(),COLUMN(),4)</f>
        <v>BE62</v>
      </c>
      <c r="BF62" s="13"/>
      <c r="BG62" s="14" t="str">
        <f>ADDRESS(ROW(),COLUMN(),4)</f>
        <v>BG62</v>
      </c>
    </row>
    <row r="63" spans="1:59">
      <c r="AI63"/>
      <c r="AJ63"/>
    </row>
  </sheetData>
  <mergeCells count="23">
    <mergeCell ref="AK29:AK48"/>
    <mergeCell ref="AZ12:BB12"/>
    <mergeCell ref="AW5:BA5"/>
    <mergeCell ref="AS31:AS47"/>
    <mergeCell ref="E10:E11"/>
    <mergeCell ref="B13:H14"/>
    <mergeCell ref="AI15:AI17"/>
    <mergeCell ref="AW12:AW14"/>
    <mergeCell ref="V20:V22"/>
    <mergeCell ref="AK8:AK26"/>
    <mergeCell ref="AU10:AU25"/>
    <mergeCell ref="B15:C15"/>
    <mergeCell ref="AH1:AH2"/>
    <mergeCell ref="AH3:AH4"/>
    <mergeCell ref="Z8:Z52"/>
    <mergeCell ref="K6:T7"/>
    <mergeCell ref="J10:J58"/>
    <mergeCell ref="M19:T23"/>
    <mergeCell ref="K21:K24"/>
    <mergeCell ref="K30:K32"/>
    <mergeCell ref="L30:L32"/>
    <mergeCell ref="AA14:AF18"/>
    <mergeCell ref="AG7:AG5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E08C8-3086-4EFD-BC40-F0A952AB4F3F}">
  <dimension ref="A1:O113"/>
  <sheetViews>
    <sheetView showZeros="0" workbookViewId="0">
      <selection activeCell="A4" sqref="A4"/>
    </sheetView>
  </sheetViews>
  <sheetFormatPr baseColWidth="10" defaultRowHeight="15"/>
  <cols>
    <col min="1" max="1" width="6.5703125" customWidth="1"/>
    <col min="2" max="2" width="5.7109375" customWidth="1"/>
    <col min="3" max="3" width="10.7109375" customWidth="1"/>
    <col min="4" max="8" width="5.7109375" customWidth="1"/>
    <col min="9" max="9" width="7.7109375" customWidth="1"/>
    <col min="10" max="10" width="107.42578125" customWidth="1"/>
    <col min="11" max="11" width="13.5703125" customWidth="1"/>
    <col min="12" max="12" width="17.140625" customWidth="1"/>
    <col min="15" max="15" width="76.28515625" customWidth="1"/>
  </cols>
  <sheetData>
    <row r="1" spans="1:15" ht="15.75" thickTop="1">
      <c r="A1" s="1" t="str">
        <f>ADDRESS(ROW(),COLUMN(),4)</f>
        <v>A1</v>
      </c>
      <c r="B1" s="278" t="str">
        <f t="shared" ref="B1:K1" si="0">SUBSTITUTE(ADDRESS(1,COLUMN(),4),"1","")</f>
        <v>B</v>
      </c>
      <c r="C1" s="278" t="str">
        <f t="shared" si="0"/>
        <v>C</v>
      </c>
      <c r="D1" s="278" t="str">
        <f t="shared" si="0"/>
        <v>D</v>
      </c>
      <c r="E1" s="278" t="str">
        <f t="shared" si="0"/>
        <v>E</v>
      </c>
      <c r="F1" s="278" t="str">
        <f t="shared" si="0"/>
        <v>F</v>
      </c>
      <c r="G1" s="278" t="str">
        <f t="shared" si="0"/>
        <v>G</v>
      </c>
      <c r="H1" s="278" t="str">
        <f t="shared" si="0"/>
        <v>H</v>
      </c>
      <c r="I1" s="278" t="str">
        <f t="shared" si="0"/>
        <v>I</v>
      </c>
      <c r="J1" s="278" t="str">
        <f t="shared" si="0"/>
        <v>J</v>
      </c>
      <c r="K1" s="278" t="str">
        <f t="shared" si="0"/>
        <v>K</v>
      </c>
      <c r="M1" s="3">
        <v>1</v>
      </c>
      <c r="N1" s="4" t="str">
        <f>SUBSTITUTE(ADDRESS(1,COLUMN(),4),"1","")</f>
        <v>N</v>
      </c>
      <c r="O1" s="5" t="str">
        <f>SUBSTITUTE(ADDRESS(1,COLUMN(),4),"1","")</f>
        <v>O</v>
      </c>
    </row>
    <row r="2" spans="1:15">
      <c r="B2" s="142">
        <f t="shared" ref="B2:K2" ca="1" si="1">INDEX(CELL("largeur",B2),1,1)</f>
        <v>5</v>
      </c>
      <c r="C2" s="142">
        <f t="shared" ca="1" si="1"/>
        <v>10</v>
      </c>
      <c r="D2" s="142">
        <f t="shared" ca="1" si="1"/>
        <v>5</v>
      </c>
      <c r="E2" s="142">
        <f t="shared" ca="1" si="1"/>
        <v>5</v>
      </c>
      <c r="F2" s="142">
        <f t="shared" ca="1" si="1"/>
        <v>5</v>
      </c>
      <c r="G2" s="142">
        <f t="shared" ca="1" si="1"/>
        <v>5</v>
      </c>
      <c r="H2" s="142">
        <f t="shared" ca="1" si="1"/>
        <v>5</v>
      </c>
      <c r="I2" s="142">
        <f t="shared" ca="1" si="1"/>
        <v>7</v>
      </c>
      <c r="J2" s="142">
        <f t="shared" ca="1" si="1"/>
        <v>107</v>
      </c>
      <c r="K2" s="142">
        <f t="shared" ca="1" si="1"/>
        <v>13</v>
      </c>
      <c r="M2" s="3">
        <v>1</v>
      </c>
      <c r="N2" s="7" t="s">
        <v>0</v>
      </c>
      <c r="O2" s="8"/>
    </row>
    <row r="3" spans="1:15" ht="16.5" thickBot="1">
      <c r="B3" s="279">
        <v>3</v>
      </c>
      <c r="C3" s="279">
        <v>3</v>
      </c>
      <c r="D3" s="279">
        <v>3</v>
      </c>
      <c r="E3" s="279">
        <v>3</v>
      </c>
      <c r="F3" s="279">
        <v>5</v>
      </c>
      <c r="G3" s="279">
        <v>6</v>
      </c>
      <c r="H3" s="279">
        <v>7</v>
      </c>
      <c r="I3" s="279">
        <v>8</v>
      </c>
      <c r="J3" s="279">
        <v>9</v>
      </c>
      <c r="K3" s="279">
        <v>10</v>
      </c>
      <c r="M3" s="3">
        <v>1</v>
      </c>
      <c r="N3" s="9">
        <f ca="1">COUNTA(A1:M107) + COUNTBLANK(A1:M107)</f>
        <v>1711</v>
      </c>
      <c r="O3" s="10" t="str">
        <f>"cellules entre -cells -celdas  "&amp;" " &amp;A1&amp;" et  "&amp;M107</f>
        <v>cellules entre -cells -celdas   A1 et  M107</v>
      </c>
    </row>
    <row r="4" spans="1:15" ht="31.5">
      <c r="B4" s="53"/>
      <c r="C4" s="54"/>
      <c r="D4" s="55"/>
      <c r="E4" s="54"/>
      <c r="F4" s="55"/>
      <c r="G4" s="55"/>
      <c r="H4" s="53"/>
      <c r="I4" s="214" t="s">
        <v>195</v>
      </c>
      <c r="K4" s="57" t="s">
        <v>33</v>
      </c>
      <c r="L4" s="58" t="str">
        <f>M107</f>
        <v>M107</v>
      </c>
      <c r="M4" s="3">
        <v>1</v>
      </c>
      <c r="N4" s="9">
        <f ca="1">COUNTA(A1:M107)</f>
        <v>795</v>
      </c>
      <c r="O4" s="10" t="s">
        <v>1</v>
      </c>
    </row>
    <row r="5" spans="1:15" ht="18.75" customHeight="1">
      <c r="B5" s="646" t="s">
        <v>32</v>
      </c>
      <c r="C5" s="646"/>
      <c r="D5" s="646"/>
      <c r="E5" s="646"/>
      <c r="F5" s="646"/>
      <c r="G5" s="646"/>
      <c r="H5" s="646"/>
      <c r="I5" s="646"/>
      <c r="J5" s="646"/>
      <c r="K5" s="646"/>
      <c r="L5" s="53"/>
      <c r="M5" s="3">
        <v>1</v>
      </c>
      <c r="N5" s="9">
        <f ca="1">COUNTBLANK(A1:M107)</f>
        <v>916</v>
      </c>
      <c r="O5" s="10" t="s">
        <v>2</v>
      </c>
    </row>
    <row r="6" spans="1:15" ht="18.75" customHeight="1">
      <c r="B6" s="646"/>
      <c r="C6" s="646"/>
      <c r="D6" s="646"/>
      <c r="E6" s="646"/>
      <c r="F6" s="646"/>
      <c r="G6" s="646"/>
      <c r="H6" s="646"/>
      <c r="I6" s="646"/>
      <c r="J6" s="646"/>
      <c r="K6" s="646"/>
      <c r="L6" s="53"/>
      <c r="M6" s="3">
        <v>1</v>
      </c>
      <c r="N6" s="9">
        <f>SUM(M1:M105)+2</f>
        <v>107</v>
      </c>
      <c r="O6" s="10" t="s">
        <v>3</v>
      </c>
    </row>
    <row r="7" spans="1:15" ht="21.75" thickBot="1">
      <c r="B7" s="676" t="s">
        <v>1973</v>
      </c>
      <c r="C7" s="53"/>
      <c r="D7" s="53"/>
      <c r="E7" s="53"/>
      <c r="F7" s="53"/>
      <c r="G7" s="53"/>
      <c r="H7" s="53"/>
      <c r="I7" s="53"/>
      <c r="J7" s="53"/>
      <c r="K7" s="53"/>
      <c r="L7" s="53"/>
      <c r="M7" s="3">
        <v>1</v>
      </c>
      <c r="N7" s="9" cm="1">
        <f t="array" ref="N7">SUM(A107:L107+1)</f>
        <v>24</v>
      </c>
      <c r="O7" s="10" t="s">
        <v>4</v>
      </c>
    </row>
    <row r="8" spans="1:15" ht="15.75" customHeight="1">
      <c r="B8" s="103" t="s">
        <v>6</v>
      </c>
      <c r="C8" s="280" t="str">
        <f t="shared" ref="C8:J8" si="2">SUBSTITUTE(ADDRESS(1,COLUMN(),4),"1","")</f>
        <v>C</v>
      </c>
      <c r="D8" s="280" t="str">
        <f t="shared" si="2"/>
        <v>D</v>
      </c>
      <c r="E8" s="280" t="str">
        <f t="shared" si="2"/>
        <v>E</v>
      </c>
      <c r="F8" s="280" t="str">
        <f t="shared" si="2"/>
        <v>F</v>
      </c>
      <c r="G8" s="280" t="str">
        <f t="shared" si="2"/>
        <v>G</v>
      </c>
      <c r="H8" s="280" t="str">
        <f t="shared" si="2"/>
        <v>H</v>
      </c>
      <c r="I8" s="280" t="str">
        <f t="shared" si="2"/>
        <v>I</v>
      </c>
      <c r="J8" s="280" t="str">
        <f t="shared" si="2"/>
        <v>J</v>
      </c>
      <c r="K8" s="281" t="str">
        <f>SUBSTITUTE(ADDRESS(1,COLUMN(),4),"1","")</f>
        <v>K</v>
      </c>
      <c r="L8" s="610" t="s">
        <v>221</v>
      </c>
      <c r="M8" s="3">
        <v>1</v>
      </c>
      <c r="N8" s="9"/>
      <c r="O8" s="10"/>
    </row>
    <row r="9" spans="1:15" ht="15" customHeight="1">
      <c r="B9" s="647"/>
      <c r="C9" s="142">
        <f t="shared" ref="C9:K9" ca="1" si="3">INDEX(CELL("largeur",C9),1,1)</f>
        <v>10</v>
      </c>
      <c r="D9" s="142">
        <f t="shared" ca="1" si="3"/>
        <v>5</v>
      </c>
      <c r="E9" s="142">
        <f t="shared" ca="1" si="3"/>
        <v>5</v>
      </c>
      <c r="F9" s="142">
        <f t="shared" ca="1" si="3"/>
        <v>5</v>
      </c>
      <c r="G9" s="142">
        <f t="shared" ca="1" si="3"/>
        <v>5</v>
      </c>
      <c r="H9" s="142">
        <f t="shared" ca="1" si="3"/>
        <v>5</v>
      </c>
      <c r="I9" s="142">
        <f t="shared" ca="1" si="3"/>
        <v>7</v>
      </c>
      <c r="J9" s="142">
        <f t="shared" ca="1" si="3"/>
        <v>107</v>
      </c>
      <c r="K9" s="304">
        <f t="shared" ca="1" si="3"/>
        <v>13</v>
      </c>
      <c r="L9" s="610"/>
      <c r="M9" s="3">
        <v>1</v>
      </c>
      <c r="N9" s="143" t="s">
        <v>196</v>
      </c>
    </row>
    <row r="10" spans="1:15" ht="15.75">
      <c r="B10" s="647"/>
      <c r="C10" s="295">
        <v>10</v>
      </c>
      <c r="D10" s="295">
        <v>5</v>
      </c>
      <c r="E10" s="295">
        <v>5</v>
      </c>
      <c r="F10" s="295">
        <v>5</v>
      </c>
      <c r="G10" s="295">
        <v>5</v>
      </c>
      <c r="H10" s="295">
        <v>5</v>
      </c>
      <c r="I10" s="295">
        <v>7</v>
      </c>
      <c r="J10" s="295">
        <f ca="1">J9</f>
        <v>107</v>
      </c>
      <c r="K10" s="296">
        <f ca="1">K9</f>
        <v>13</v>
      </c>
      <c r="L10" s="611" t="s">
        <v>220</v>
      </c>
      <c r="M10" s="3">
        <v>1</v>
      </c>
      <c r="N10" s="143" t="s">
        <v>197</v>
      </c>
    </row>
    <row r="11" spans="1:15" ht="21">
      <c r="B11" s="647"/>
      <c r="C11" s="649" t="s">
        <v>198</v>
      </c>
      <c r="D11" s="649"/>
      <c r="E11" s="649"/>
      <c r="F11" s="649"/>
      <c r="G11" s="649"/>
      <c r="H11" s="649"/>
      <c r="I11" s="63"/>
      <c r="J11" s="144" t="str">
        <f ca="1">" Largeur de cette colonne : " &amp; J9 &amp; IF(J9 &gt; K15, " - Colonne trop large de " &amp; (J9 - K15), IF(J9 &lt; K15, " - Élargissez la colonne à " &amp; K15, " Largeur correcte"))</f>
        <v xml:space="preserve"> Largeur de cette colonne : 107 - Élargissez la colonne à 122</v>
      </c>
      <c r="K11" s="194"/>
      <c r="L11" s="611"/>
      <c r="M11" s="3">
        <v>1</v>
      </c>
      <c r="N11" s="143"/>
    </row>
    <row r="12" spans="1:15" ht="22.5" customHeight="1">
      <c r="B12" s="647"/>
      <c r="C12" s="650" t="s">
        <v>199</v>
      </c>
      <c r="D12" s="650"/>
      <c r="E12" s="650"/>
      <c r="F12" s="650"/>
      <c r="G12" s="650"/>
      <c r="H12" s="650"/>
      <c r="I12" s="196"/>
      <c r="J12" s="145" t="s">
        <v>35</v>
      </c>
      <c r="K12" s="195"/>
      <c r="M12" s="3">
        <v>1</v>
      </c>
      <c r="N12" s="143" t="s">
        <v>200</v>
      </c>
    </row>
    <row r="13" spans="1:15" ht="15.75">
      <c r="B13" s="647"/>
      <c r="C13" s="650"/>
      <c r="D13" s="650"/>
      <c r="E13" s="650"/>
      <c r="F13" s="650"/>
      <c r="G13" s="650"/>
      <c r="H13" s="650"/>
      <c r="I13" s="68"/>
      <c r="J13" s="146" t="s">
        <v>201</v>
      </c>
      <c r="K13" s="191"/>
      <c r="M13" s="3">
        <v>1</v>
      </c>
      <c r="N13" s="143" t="s">
        <v>202</v>
      </c>
    </row>
    <row r="14" spans="1:15" ht="18.75">
      <c r="B14" s="647"/>
      <c r="C14" s="289" t="s">
        <v>9</v>
      </c>
      <c r="D14" s="273"/>
      <c r="E14" s="290"/>
      <c r="F14" s="273"/>
      <c r="G14" s="273"/>
      <c r="H14" s="53"/>
      <c r="I14" s="31"/>
      <c r="J14" s="147" t="s">
        <v>203</v>
      </c>
      <c r="K14" s="192">
        <v>120</v>
      </c>
      <c r="M14" s="3">
        <v>1</v>
      </c>
    </row>
    <row r="15" spans="1:15" ht="21">
      <c r="B15" s="647"/>
      <c r="C15" s="291" t="s">
        <v>11</v>
      </c>
      <c r="D15" s="292"/>
      <c r="E15" s="293"/>
      <c r="F15" s="294"/>
      <c r="G15" s="294"/>
      <c r="H15" s="27"/>
      <c r="I15" s="46"/>
      <c r="J15" s="147" t="s">
        <v>204</v>
      </c>
      <c r="K15" s="193">
        <v>122</v>
      </c>
      <c r="M15" s="3">
        <v>1</v>
      </c>
    </row>
    <row r="16" spans="1:15" ht="15.75">
      <c r="B16" s="647"/>
      <c r="C16" s="297" t="s">
        <v>219</v>
      </c>
      <c r="D16" s="297"/>
      <c r="E16" s="297"/>
      <c r="F16" s="297"/>
      <c r="G16" s="297"/>
      <c r="H16" s="27"/>
      <c r="I16" s="53"/>
      <c r="J16" s="303" t="s">
        <v>40</v>
      </c>
      <c r="K16" s="116"/>
      <c r="M16" s="3">
        <v>1</v>
      </c>
      <c r="N16" s="143" t="s">
        <v>205</v>
      </c>
    </row>
    <row r="17" spans="2:14" ht="15.75">
      <c r="B17" s="647"/>
      <c r="C17" s="651" t="s">
        <v>206</v>
      </c>
      <c r="D17" s="651"/>
      <c r="E17" s="651"/>
      <c r="F17" s="651"/>
      <c r="G17" s="651"/>
      <c r="H17" s="651"/>
      <c r="I17" s="283"/>
      <c r="J17" s="284" t="str">
        <f>"Col."&amp;SUBSTITUTE(ADDRESS(1,COLUMN(),4),"1","")&amp;" ▼"</f>
        <v>Col.J ▼</v>
      </c>
      <c r="K17" s="285"/>
      <c r="M17" s="3">
        <v>1</v>
      </c>
      <c r="N17" s="143" t="s">
        <v>207</v>
      </c>
    </row>
    <row r="18" spans="2:14" ht="15.75">
      <c r="B18" s="647"/>
      <c r="C18" s="651"/>
      <c r="D18" s="651"/>
      <c r="E18" s="651"/>
      <c r="F18" s="651"/>
      <c r="G18" s="651"/>
      <c r="H18" s="651"/>
      <c r="I18" s="288" t="str">
        <f>IF(LEN(TRIM(SUBSTITUTE(J18,CHAR(160)," ")))=0,"",LEN(J18)&amp;" car")</f>
        <v>555 car</v>
      </c>
      <c r="J18" s="463" t="s">
        <v>116</v>
      </c>
      <c r="K18" s="299" t="str">
        <f>"◄ "&amp;IF(J18="","",(LEN(TRIM(SUBSTITUTE(J18,CHAR(160)," ")))-LEN(SUBSTITUTE(TRIM(SUBSTITUTE(J18,CHAR(160)," "))," ",""))+1)&amp;" mot"&amp;IF((LEN(TRIM(SUBSTITUTE(J18,CHAR(160)," ")))-LEN(SUBSTITUTE(TRIM(SUBSTITUTE(J18,CHAR(160)," "))," ",""))+1)&gt;1,"s",""))</f>
        <v>◄ 93 mots</v>
      </c>
      <c r="M18" s="3">
        <v>1</v>
      </c>
      <c r="N18" s="143"/>
    </row>
    <row r="19" spans="2:14" ht="15.75">
      <c r="B19" s="647"/>
      <c r="C19" s="651"/>
      <c r="D19" s="651"/>
      <c r="E19" s="651"/>
      <c r="F19" s="651"/>
      <c r="G19" s="651"/>
      <c r="H19" s="651"/>
      <c r="I19" s="288" t="str">
        <f t="shared" ref="I19:I22" si="4">IF(LEN(TRIM(SUBSTITUTE(J19,CHAR(160)," ")))=0,"",LEN(J19)&amp;" car")</f>
        <v>555 car</v>
      </c>
      <c r="J19" s="463" t="s">
        <v>116</v>
      </c>
      <c r="K19" s="299" t="str">
        <f>"◄ "&amp;IF(J19="","",(LEN(TRIM(SUBSTITUTE(J19,CHAR(160)," ")))-LEN(SUBSTITUTE(TRIM(SUBSTITUTE(J19,CHAR(160)," "))," ",""))+1)&amp;" mot"&amp;IF((LEN(TRIM(SUBSTITUTE(J19,CHAR(160)," ")))-LEN(SUBSTITUTE(TRIM(SUBSTITUTE(J19,CHAR(160)," "))," ",""))+1)&gt;1,"s",""))</f>
        <v>◄ 93 mots</v>
      </c>
      <c r="M19" s="3">
        <v>1</v>
      </c>
      <c r="N19" s="143" t="s">
        <v>208</v>
      </c>
    </row>
    <row r="20" spans="2:14" ht="15.75">
      <c r="B20" s="647"/>
      <c r="C20" s="651"/>
      <c r="D20" s="651"/>
      <c r="E20" s="651"/>
      <c r="F20" s="651"/>
      <c r="G20" s="651"/>
      <c r="H20" s="651"/>
      <c r="I20" s="288" t="str">
        <f t="shared" si="4"/>
        <v>555 car</v>
      </c>
      <c r="J20" s="463" t="s">
        <v>116</v>
      </c>
      <c r="K20" s="299" t="str">
        <f>"◄ "&amp;IF(J20="","",(LEN(TRIM(SUBSTITUTE(J20,CHAR(160)," ")))-LEN(SUBSTITUTE(TRIM(SUBSTITUTE(J20,CHAR(160)," "))," ",""))+1)&amp;" mot"&amp;IF((LEN(TRIM(SUBSTITUTE(J20,CHAR(160)," ")))-LEN(SUBSTITUTE(TRIM(SUBSTITUTE(J20,CHAR(160)," "))," ",""))+1)&gt;1,"s",""))</f>
        <v>◄ 93 mots</v>
      </c>
      <c r="M20" s="3">
        <v>1</v>
      </c>
      <c r="N20" s="143" t="s">
        <v>209</v>
      </c>
    </row>
    <row r="21" spans="2:14" ht="15.75">
      <c r="B21" s="647"/>
      <c r="C21" s="651"/>
      <c r="D21" s="651"/>
      <c r="E21" s="651"/>
      <c r="F21" s="651"/>
      <c r="G21" s="651"/>
      <c r="H21" s="651"/>
      <c r="I21" s="288" t="str">
        <f t="shared" si="4"/>
        <v>555 car</v>
      </c>
      <c r="J21" s="463" t="s">
        <v>116</v>
      </c>
      <c r="K21" s="299" t="str">
        <f>"◄ "&amp;IF(J21="","",(LEN(TRIM(SUBSTITUTE(J21,CHAR(160)," ")))-LEN(SUBSTITUTE(TRIM(SUBSTITUTE(J21,CHAR(160)," "))," ",""))+1)&amp;" mot"&amp;IF((LEN(TRIM(SUBSTITUTE(J21,CHAR(160)," ")))-LEN(SUBSTITUTE(TRIM(SUBSTITUTE(J21,CHAR(160)," "))," ",""))+1)&gt;1,"s",""))</f>
        <v>◄ 93 mots</v>
      </c>
      <c r="M21" s="3">
        <v>1</v>
      </c>
    </row>
    <row r="22" spans="2:14" ht="15.75">
      <c r="B22" s="647"/>
      <c r="C22" s="651"/>
      <c r="D22" s="651"/>
      <c r="E22" s="651"/>
      <c r="F22" s="651"/>
      <c r="G22" s="651"/>
      <c r="H22" s="651"/>
      <c r="I22" s="288" t="str">
        <f t="shared" si="4"/>
        <v>555 car</v>
      </c>
      <c r="J22" s="463" t="s">
        <v>116</v>
      </c>
      <c r="K22" s="299" t="str">
        <f>"◄ "&amp;IF(J22="","",(LEN(TRIM(SUBSTITUTE(J22,CHAR(160)," ")))-LEN(SUBSTITUTE(TRIM(SUBSTITUTE(J22,CHAR(160)," "))," ",""))+1)&amp;" mot"&amp;IF((LEN(TRIM(SUBSTITUTE(J22,CHAR(160)," ")))-LEN(SUBSTITUTE(TRIM(SUBSTITUTE(J22,CHAR(160)," "))," ",""))+1)&gt;1,"s",""))</f>
        <v>◄ 93 mots</v>
      </c>
      <c r="M22" s="3">
        <v>1</v>
      </c>
    </row>
    <row r="23" spans="2:14" ht="15.75">
      <c r="B23" s="647"/>
      <c r="C23" s="148"/>
      <c r="D23" s="149"/>
      <c r="E23" s="150"/>
      <c r="F23" s="149"/>
      <c r="G23" s="149"/>
      <c r="H23" s="149"/>
      <c r="I23" s="151">
        <v>0</v>
      </c>
      <c r="J23" s="70" t="s">
        <v>42</v>
      </c>
      <c r="K23" s="298"/>
      <c r="M23" s="3">
        <v>1</v>
      </c>
      <c r="N23" s="143" t="s">
        <v>210</v>
      </c>
    </row>
    <row r="24" spans="2:14" ht="15.75">
      <c r="B24" s="647"/>
      <c r="C24" s="258" t="str">
        <f>IF(TRIM(SUBSTITUTE(J18,CHAR(160),""))="","",J18)</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24" s="259" t="str" cm="1">
        <f t="array" ref="D24">IF(ROW()=ROW(D24),C27,INDEX(E24:E37,ROW()-ROW(D24)))</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4" s="260" t="str">
        <f>IF(OR(D24="",C26="",C26&lt;=0,F24=""),"",TRIM(MID(D24,LEN(F24)+1+IF(MID(D24,LEN(F24)+1,1)=" ",1,0),99999)))</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24" s="259" t="str">
        <f>IF(OR(G24="",G24=0,G24="0"),"",IF(LEN(G24)&lt;=C26,G24,IF(LEN(SUBSTITUTE(H24," ",""))=C26+1,LEFT(G24,C26),LEFT(G24,FIND("§",SUBSTITUTE(H24," ","§",LEN(H24)-LEN(SUBSTITUTE(H24," ",""))))-1))))</f>
        <v>Si vous récupérez du texte sur internet, collez-le d’abord dans la cellule A pour le “nettoyer” : cela supprime les</v>
      </c>
      <c r="G24" s="259" t="str">
        <f t="shared" ref="G24:G87" si="5">IF(OR(D24="",D24=0),"",TRIM(SUBSTITUTE(SUBSTITUTE(D24,CHAR(160)," "),CHAR(10)," ")))</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24" s="259" t="str">
        <f>IF(OR(G24="",G24=0,G24="0"),"",LEFT(G24,C26+1))</f>
        <v>Si vous récupérez du texte sur internet, collez-le d’abord dans la cellule A pour le “nettoyer” : cela supprime les espac</v>
      </c>
      <c r="I24" s="286">
        <f>IF(LEN(TRIM(J24))&gt;0,MAX(I23:I23)+1,"")</f>
        <v>1</v>
      </c>
      <c r="J24" s="68" t="str" cm="1">
        <f t="array" ref="J24:J48">_xlfn._xlws.FILTER(F24:F93,TRIM(SUBSTITUTE(F24:F93,CHAR(160),""))&lt;&gt;"")</f>
        <v>Si vous récupérez du texte sur internet, collez-le d’abord dans la cellule A pour le “nettoyer” : cela supprime les</v>
      </c>
      <c r="K24" s="300" t="str">
        <f>IF(LEN(TRIM(SUBSTITUTE(J24,CHAR(160)," ")))=0,"",LEN(J24)&amp;" car")</f>
        <v>115 car</v>
      </c>
      <c r="M24" s="3">
        <v>1</v>
      </c>
      <c r="N24" s="143" t="s">
        <v>211</v>
      </c>
    </row>
    <row r="25" spans="2:14" ht="15.75">
      <c r="B25" s="647"/>
      <c r="C25" s="264" t="str">
        <f>TRIM(SUBSTITUTE(SUBSTITUTE(SUBSTITUTE(SUBSTITUTE(SUBSTITUTE(SUBSTITUTE(SUBSTITUTE(SUBSTITUTE(SUBSTITUTE(CLEAN(IF(OR(LEFT(C24,1)="-",LEFT(C24,1)="="),MID(C24,2,99999),C24)),"—","-"),"–","-"),CHAR(160)," "),CHAR(9)," "),CHAR(13)," "),CHAR(10)," ")," "," ")," "," ")," "," "))</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25" s="259" t="str" cm="1">
        <f t="array" ref="D25">IF(ROW()=ROW(D24),C27,INDEX(E24:E37,ROW()-ROW(D24)))</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5" s="260" t="str">
        <f>IF(OR(D25="",C26="",C26&lt;=0,F25=""),"",TRIM(MID(D25,LEN(F25)+1+IF(MID(D25,LEN(F25)+1,1)=" ",1,0),99999)))</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25" s="259" t="str">
        <f>IF(OR(G25="",G25=0,G25="0"),"",IF(LEN(G25)&lt;=C26,G25,IF(LEN(SUBSTITUTE(H25," ",""))=C26+1,LEFT(G25,C26),LEFT(G25,FIND("§",SUBSTITUTE(H25," ","§",LEN(H25)-LEN(SUBSTITUTE(H25," ",""))))-1))))</f>
        <v>espaces insécables, tabulations invisibles et autres “pollutions”.◄ 2️⃣ Saisissez la largeur du document dans lequel</v>
      </c>
      <c r="G25" s="259" t="str">
        <f t="shared" si="5"/>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25" s="259" t="str">
        <f>IF(OR(G25="",G25=0,G25="0"),"",LEFT(G25,C26+1))</f>
        <v>espaces insécables, tabulations invisibles et autres “pollutions”.◄ 2️⃣ Saisissez la largeur du document dans lequel vous</v>
      </c>
      <c r="I25" s="286">
        <f>IF(LEN(TRIM(J25))&gt;0,MAX(I23:I24)+1,"")</f>
        <v>2</v>
      </c>
      <c r="J25" s="68" t="str">
        <v>espaces insécables, tabulations invisibles et autres “pollutions”.◄ 2️⃣ Saisissez la largeur du document dans lequel</v>
      </c>
      <c r="K25" s="300" t="str">
        <f>IF(LEN(TRIM(SUBSTITUTE(J25,CHAR(160)," ")))=0,"",LEN(J25)&amp;" car")</f>
        <v>116 car</v>
      </c>
      <c r="M25" s="3">
        <v>1</v>
      </c>
      <c r="N25" s="143"/>
    </row>
    <row r="26" spans="2:14" ht="15.75">
      <c r="B26" s="647"/>
      <c r="C26" s="74">
        <f>K14</f>
        <v>120</v>
      </c>
      <c r="D26" s="259" t="str" cm="1">
        <f t="array" ref="D26">IF(ROW()=ROW(D24),C27,INDEX(E24:E37,ROW()-ROW(D24)))</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6" s="260" t="str">
        <f>IF(OR(D26="",C26="",C26&lt;=0,F26=""),"",TRIM(MID(D26,LEN(F26)+1+IF(MID(D26,LEN(F26)+1,1)=" ",1,0),99999)))</f>
        <v>ponctuation saisissez un X dans la cellule - Ensuite, dans la colonne B copiez le texte nettoyé - puis dans votre document faites Collage spécial &gt; 1.2.3 Valeurs pour ne coller que le texte, sans formules.</v>
      </c>
      <c r="F26" s="259" t="str">
        <f>IF(OR(G26="",G26=0,G26="0"),"",IF(LEN(G26)&lt;=C26,G26,IF(LEN(SUBSTITUTE(H26," ",""))=C26+1,LEFT(G26,C26),LEFT(G26,FIND("§",SUBSTITUTE(H26," ","§",LEN(H26)-LEN(SUBSTITUTE(H26," ",""))))-1))))</f>
        <v>vous collerez ensuite le texte. ◄ 3️⃣ saisissez un nombre de caractères par lignes ◄ 4️⃣ Si vous ne voulez pas de</v>
      </c>
      <c r="G26" s="259" t="str">
        <f t="shared" si="5"/>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26" s="259" t="str">
        <f>IF(OR(G26="",G26=0,G26="0"),"",LEFT(G26,C26+1))</f>
        <v>vous collerez ensuite le texte. ◄ 3️⃣ saisissez un nombre de caractères par lignes ◄ 4️⃣ Si vous ne voulez pas de ponctua</v>
      </c>
      <c r="I26" s="286">
        <f>IF(LEN(TRIM(J26))&gt;0,MAX(I23:I25)+1,"")</f>
        <v>3</v>
      </c>
      <c r="J26" s="68" t="str">
        <v>vous collerez ensuite le texte. ◄ 3️⃣ saisissez un nombre de caractères par lignes ◄ 4️⃣ Si vous ne voulez pas de</v>
      </c>
      <c r="K26" s="300" t="str">
        <f t="shared" ref="K26:K89" si="6">IF(LEN(TRIM(SUBSTITUTE(J26,CHAR(160)," ")))=0,"",LEN(J26)&amp;" car")</f>
        <v>113 car</v>
      </c>
      <c r="M26" s="3">
        <v>1</v>
      </c>
      <c r="N26" s="143" t="s">
        <v>212</v>
      </c>
    </row>
    <row r="27" spans="2:14" ht="15.75">
      <c r="B27" s="647"/>
      <c r="C27" s="264" t="str">
        <f>IF(UPPER(TRIM(K13))="X",C31,C25)</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27" s="259" t="str" cm="1">
        <f t="array" ref="D27">IF(ROW()=ROW(D24),C27,INDEX(E24:E37,ROW()-ROW(D24)))</f>
        <v>ponctuation saisissez un X dans la cellule - Ensuite, dans la colonne B copiez le texte nettoyé - puis dans votre document faites Collage spécial &gt; 1.2.3 Valeurs pour ne coller que le texte, sans formules.</v>
      </c>
      <c r="E27" s="260" t="str">
        <f>IF(OR(D27="",C26="",C26&lt;=0,F27=""),"",TRIM(MID(D27,LEN(F27)+1+IF(MID(D27,LEN(F27)+1,1)=" ",1,0),99999)))</f>
        <v>document faites Collage spécial &gt; 1.2.3 Valeurs pour ne coller que le texte, sans formules.</v>
      </c>
      <c r="F27" s="259" t="str">
        <f>IF(OR(G27="",G27=0,G27="0"),"",IF(LEN(G27)&lt;=C26,G27,IF(LEN(SUBSTITUTE(H27," ",""))=C26+1,LEFT(G27,C26),LEFT(G27,FIND("§",SUBSTITUTE(H27," ","§",LEN(H27)-LEN(SUBSTITUTE(H27," ",""))))-1))))</f>
        <v>ponctuation saisissez un X dans la cellule - Ensuite, dans la colonne B copiez le texte nettoyé - puis dans votre</v>
      </c>
      <c r="G27" s="259" t="str">
        <f t="shared" si="5"/>
        <v>ponctuation saisissez un X dans la cellule - Ensuite, dans la colonne B copiez le texte nettoyé - puis dans votre document faites Collage spécial &gt; 1.2.3 Valeurs pour ne coller que le texte, sans formules.</v>
      </c>
      <c r="H27" s="259" t="str">
        <f>IF(OR(G27="",G27=0,G27="0"),"",LEFT(G27,C26+1))</f>
        <v>ponctuation saisissez un X dans la cellule - Ensuite, dans la colonne B copiez le texte nettoyé - puis dans votre documen</v>
      </c>
      <c r="I27" s="286">
        <f>IF(LEN(TRIM(J27))&gt;0,MAX(I23:I26)+1,"")</f>
        <v>4</v>
      </c>
      <c r="J27" s="68" t="str">
        <v>ponctuation saisissez un X dans la cellule - Ensuite, dans la colonne B copiez le texte nettoyé - puis dans votre</v>
      </c>
      <c r="K27" s="301" t="str">
        <f t="shared" si="6"/>
        <v>113 car</v>
      </c>
      <c r="M27" s="3">
        <v>1</v>
      </c>
      <c r="N27" s="143" t="s">
        <v>213</v>
      </c>
    </row>
    <row r="28" spans="2:14">
      <c r="B28" s="647"/>
      <c r="C28" s="266" t="str">
        <f>TRIM(SUBSTITUTE(SUBSTITUTE(SUBSTITUTE(SUBSTITUTE(SUBSTITUTE(SUBSTITUTE(SUBSTITUTE(SUBSTITUTE(SUBSTITUTE(SUBSTITUTE(C25,","," "),";"," "),":"," "),"!"," "),"?"," "),"…"," "),"»"," "),"«"," "),"/"," "),"."," "))</f>
        <v>Si vous récupérez du texte sur internet collez-le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 2 3 Valeurs pour ne coller que le texte sans formules</v>
      </c>
      <c r="D28" s="259" t="str" cm="1">
        <f t="array" ref="D28">IF(ROW()=ROW(D24),C27,INDEX(E24:E37,ROW()-ROW(D24)))</f>
        <v>document faites Collage spécial &gt; 1.2.3 Valeurs pour ne coller que le texte, sans formules.</v>
      </c>
      <c r="E28" s="260" t="str">
        <f>IF(OR(D28="",C26="",C26&lt;=0,F28=""),"",TRIM(MID(D28,LEN(F28)+1+IF(MID(D28,LEN(F28)+1,1)=" ",1,0),99999)))</f>
        <v/>
      </c>
      <c r="F28" s="259" t="str">
        <f>IF(OR(G28="",G28=0,G28="0"),"",IF(LEN(G28)&lt;=C26,G28,IF(LEN(SUBSTITUTE(H28," ",""))=C26+1,LEFT(G28,C26),LEFT(G28,FIND("§",SUBSTITUTE(H28," ","§",LEN(H28)-LEN(SUBSTITUTE(H28," ",""))))-1))))</f>
        <v>document faites Collage spécial &gt; 1.2.3 Valeurs pour ne coller que le texte, sans formules.</v>
      </c>
      <c r="G28" s="259" t="str">
        <f t="shared" si="5"/>
        <v>document faites Collage spécial &gt; 1.2.3 Valeurs pour ne coller que le texte, sans formules.</v>
      </c>
      <c r="H28" s="259" t="str">
        <f>IF(OR(G28="",G28=0,G28="0"),"",LEFT(G28,C26+1))</f>
        <v>document faites Collage spécial &gt; 1.2.3 Valeurs pour ne coller que le texte, sans formules.</v>
      </c>
      <c r="I28" s="286">
        <f>IF(LEN(TRIM(J28))&gt;0,MAX(I23:I27)+1,"")</f>
        <v>5</v>
      </c>
      <c r="J28" s="68" t="str">
        <v>document faites Collage spécial &gt; 1.2.3 Valeurs pour ne coller que le texte, sans formules.</v>
      </c>
      <c r="K28" s="300" t="str">
        <f t="shared" si="6"/>
        <v>91 car</v>
      </c>
      <c r="M28" s="3">
        <v>1</v>
      </c>
    </row>
    <row r="29" spans="2:14">
      <c r="B29" s="647"/>
      <c r="C29" s="259" t="str">
        <f>TRIM(SUBSTITUTE(SUBSTITUTE(SUBSTITUTE(SUBSTITUTE(SUBSTITUTE(SUBSTITUTE(SUBSTITUTE(SUBSTITUTE(C28,"("," "),")"," "),CHAR(34)," "),"-"," "),"_"," "),"&lt;"," "),"&gt;"," "),"="," "))</f>
        <v>Si vous récupérez du texte sur internet collez 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1 2 3 Valeurs pour ne coller que le texte sans formules</v>
      </c>
      <c r="D29" s="259" t="str" cm="1">
        <f t="array" ref="D29">IF(ROW()=ROW(D24),C27,INDEX(E24:E37,ROW()-ROW(D24)))</f>
        <v/>
      </c>
      <c r="E29" s="260" t="str">
        <f>IF(OR(D29="",C26="",C26&lt;=0,F29=""),"",TRIM(MID(D29,LEN(F29)+1+IF(MID(D29,LEN(F29)+1,1)=" ",1,0),99999)))</f>
        <v/>
      </c>
      <c r="F29" s="259" t="str">
        <f>IF(OR(G29="",G29=0,G29="0"),"",IF(LEN(G29)&lt;=C26,G29,IF(LEN(SUBSTITUTE(H29," ",""))=C26+1,LEFT(G29,C26),LEFT(G29,FIND("§",SUBSTITUTE(H29," ","§",LEN(H29)-LEN(SUBSTITUTE(H29," ",""))))-1))))</f>
        <v/>
      </c>
      <c r="G29" s="259" t="str">
        <f t="shared" si="5"/>
        <v/>
      </c>
      <c r="H29" s="259" t="str">
        <f>IF(OR(G29="",G29=0,G29="0"),"",LEFT(G29,C26+1))</f>
        <v/>
      </c>
      <c r="I29" s="286">
        <f>IF(LEN(TRIM(J29))&gt;0,MAX(I23:I28)+1,"")</f>
        <v>6</v>
      </c>
      <c r="J29" s="68" t="str">
        <v>Si vous récupérez du texte sur internet, collez-le d’abord dans la cellule A pour le “nettoyer” : cela supprime les</v>
      </c>
      <c r="K29" s="300" t="str">
        <f t="shared" si="6"/>
        <v>115 car</v>
      </c>
      <c r="M29" s="3">
        <v>1</v>
      </c>
    </row>
    <row r="30" spans="2:14">
      <c r="B30" s="647"/>
      <c r="C30" s="264" t="str">
        <f>TRIM(SUBSTITUTE(SUBSTITUTE(SUBSTITUTE(SUBSTITUTE(C29,"►"," "),"▼"," "),"▲","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30" s="259" t="str" cm="1">
        <f t="array" ref="D30">IF(ROW()=ROW(D24),C27,INDEX(E24:E37,ROW()-ROW(D24)))</f>
        <v/>
      </c>
      <c r="E30" s="260" t="str">
        <f>IF(OR(D30="",C26="",C26&lt;=0,F30=""),"",TRIM(MID(D30,LEN(F30)+1+IF(MID(D30,LEN(F30)+1,1)=" ",1,0),99999)))</f>
        <v/>
      </c>
      <c r="F30" s="259" t="str">
        <f>IF(OR(G30="",G30=0,G30="0"),"",IF(LEN(G30)&lt;=C26,G30,IF(LEN(SUBSTITUTE(H30," ",""))=C26+1,LEFT(G30,C26),LEFT(G30,FIND("§",SUBSTITUTE(H30," ","§",LEN(H30)-LEN(SUBSTITUTE(H30," ",""))))-1))))</f>
        <v/>
      </c>
      <c r="G30" s="259" t="str">
        <f t="shared" si="5"/>
        <v/>
      </c>
      <c r="H30" s="259" t="str">
        <f>IF(OR(G30="",G30=0,G30="0"),"",LEFT(G30,C26+1))</f>
        <v/>
      </c>
      <c r="I30" s="286">
        <f>IF(LEN(TRIM(J30))&gt;0,MAX(I23:I29)+1,"")</f>
        <v>7</v>
      </c>
      <c r="J30" s="68" t="str">
        <v>espaces insécables, tabulations invisibles et autres “pollutions”.◄ 2️⃣ Saisissez la largeur du document dans lequel</v>
      </c>
      <c r="K30" s="300" t="str">
        <f t="shared" si="6"/>
        <v>116 car</v>
      </c>
      <c r="M30" s="3">
        <v>1</v>
      </c>
    </row>
    <row r="31" spans="2:14">
      <c r="B31" s="647"/>
      <c r="C31" s="264" t="str">
        <f>TRIM(SUBSTITUTE(SUBSTITUTE(C30,"“","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31" s="259" t="str" cm="1">
        <f t="array" ref="D31">IF(ROW()=ROW(D24),C27,INDEX(E24:E37,ROW()-ROW(D24)))</f>
        <v/>
      </c>
      <c r="E31" s="260" t="str">
        <f>IF(OR(D31="",C26="",C26&lt;=0,F31=""),"",TRIM(MID(D31,LEN(F31)+1+IF(MID(D31,LEN(F31)+1,1)=" ",1,0),99999)))</f>
        <v/>
      </c>
      <c r="F31" s="259" t="str">
        <f>IF(OR(G31="",G31=0,G31="0"),"",IF(LEN(G31)&lt;=C26,G31,IF(LEN(SUBSTITUTE(H31," ",""))=C26+1,LEFT(G31,C26),LEFT(G31,FIND("§",SUBSTITUTE(H31," ","§",LEN(H31)-LEN(SUBSTITUTE(H31," ",""))))-1))))</f>
        <v/>
      </c>
      <c r="G31" s="259" t="str">
        <f t="shared" si="5"/>
        <v/>
      </c>
      <c r="H31" s="259" t="str">
        <f>IF(OR(G31="",G31=0,G31="0"),"",LEFT(G31,C26+1))</f>
        <v/>
      </c>
      <c r="I31" s="286">
        <f>IF(LEN(TRIM(J31))&gt;0,MAX(I23:I30)+1,"")</f>
        <v>8</v>
      </c>
      <c r="J31" s="68" t="str">
        <v>vous collerez ensuite le texte. ◄ 3️⃣ saisissez un nombre de caractères par lignes ◄ 4️⃣ Si vous ne voulez pas de</v>
      </c>
      <c r="K31" s="300" t="str">
        <f t="shared" si="6"/>
        <v>113 car</v>
      </c>
      <c r="M31" s="3">
        <v>1</v>
      </c>
    </row>
    <row r="32" spans="2:14">
      <c r="B32" s="647"/>
      <c r="C32" s="264"/>
      <c r="D32" s="259" t="str" cm="1">
        <f t="array" ref="D32">IF(ROW()=ROW(D24),C27,INDEX(E24:E37,ROW()-ROW(D24)))</f>
        <v/>
      </c>
      <c r="E32" s="260" t="str">
        <f>IF(OR(D32="",C26="",C26&lt;=0,F32=""),"",TRIM(MID(D32,LEN(F32)+1+IF(MID(D32,LEN(F32)+1,1)=" ",1,0),99999)))</f>
        <v/>
      </c>
      <c r="F32" s="259" t="str">
        <f>IF(OR(G32="",G32=0,G32="0"),"",IF(LEN(G32)&lt;=C26,G32,IF(LEN(SUBSTITUTE(H32," ",""))=C26+1,LEFT(G32,C26),LEFT(G32,FIND("§",SUBSTITUTE(H32," ","§",LEN(H32)-LEN(SUBSTITUTE(H32," ",""))))-1))))</f>
        <v/>
      </c>
      <c r="G32" s="259" t="str">
        <f t="shared" si="5"/>
        <v/>
      </c>
      <c r="H32" s="259" t="str">
        <f>IF(OR(G32="",G32=0,G32="0"),"",LEFT(G32,C26+1))</f>
        <v/>
      </c>
      <c r="I32" s="286">
        <f>IF(LEN(TRIM(J32))&gt;0,MAX(I23:I31)+1,"")</f>
        <v>9</v>
      </c>
      <c r="J32" s="68" t="str">
        <v>ponctuation saisissez un X dans la cellule - Ensuite, dans la colonne B copiez le texte nettoyé - puis dans votre</v>
      </c>
      <c r="K32" s="300" t="str">
        <f t="shared" si="6"/>
        <v>113 car</v>
      </c>
      <c r="M32" s="3">
        <v>1</v>
      </c>
    </row>
    <row r="33" spans="2:13">
      <c r="B33" s="647"/>
      <c r="C33" s="264"/>
      <c r="D33" s="259" t="str" cm="1">
        <f t="array" ref="D33">IF(ROW()=ROW(D24),C27,INDEX(E24:E37,ROW()-ROW(D24)))</f>
        <v/>
      </c>
      <c r="E33" s="260" t="str">
        <f>IF(OR(D33="",C26="",C26&lt;=0,F33=""),"",TRIM(MID(D33,LEN(F33)+1+IF(MID(D33,LEN(F33)+1,1)=" ",1,0),99999)))</f>
        <v/>
      </c>
      <c r="F33" s="259" t="str">
        <f>IF(OR(G33="",G33=0,G33="0"),"",IF(LEN(G33)&lt;=C26,G33,IF(LEN(SUBSTITUTE(H33," ",""))=C26+1,LEFT(G33,C26),LEFT(G33,FIND("§",SUBSTITUTE(H33," ","§",LEN(H33)-LEN(SUBSTITUTE(H33," ",""))))-1))))</f>
        <v/>
      </c>
      <c r="G33" s="259" t="str">
        <f t="shared" si="5"/>
        <v/>
      </c>
      <c r="H33" s="259" t="str">
        <f>IF(OR(G33="",G33=0,G33="0"),"",LEFT(G33,C26+1))</f>
        <v/>
      </c>
      <c r="I33" s="286">
        <f>IF(LEN(TRIM(J33))&gt;0,MAX(I23:I32)+1,"")</f>
        <v>10</v>
      </c>
      <c r="J33" s="68" t="str">
        <v>document faites Collage spécial &gt; 1.2.3 Valeurs pour ne coller que le texte, sans formules.</v>
      </c>
      <c r="K33" s="300" t="str">
        <f t="shared" si="6"/>
        <v>91 car</v>
      </c>
      <c r="M33" s="3">
        <v>1</v>
      </c>
    </row>
    <row r="34" spans="2:13">
      <c r="B34" s="647"/>
      <c r="C34" s="264"/>
      <c r="D34" s="259" t="str" cm="1">
        <f t="array" ref="D34">IF(ROW()=ROW(D24),C27,INDEX(E24:E37,ROW()-ROW(D24)))</f>
        <v/>
      </c>
      <c r="E34" s="260" t="str">
        <f>IF(OR(D34="",C26="",C26&lt;=0,F34=""),"",TRIM(MID(D34,LEN(F34)+1+IF(MID(D34,LEN(F34)+1,1)=" ",1,0),99999)))</f>
        <v/>
      </c>
      <c r="F34" s="259" t="str">
        <f>IF(OR(G34="",G34=0,G34="0"),"",IF(LEN(G34)&lt;=C26,G34,IF(LEN(SUBSTITUTE(H34," ",""))=C26+1,LEFT(G34,C26),LEFT(G34,FIND("§",SUBSTITUTE(H34," ","§",LEN(H34)-LEN(SUBSTITUTE(H34," ",""))))-1))))</f>
        <v/>
      </c>
      <c r="G34" s="259" t="str">
        <f t="shared" si="5"/>
        <v/>
      </c>
      <c r="H34" s="259" t="str">
        <f>IF(OR(G34="",G34=0,G34="0"),"",LEFT(G34,C26+1))</f>
        <v/>
      </c>
      <c r="I34" s="286">
        <f>IF(LEN(TRIM(J34))&gt;0,MAX(I23:I33)+1,"")</f>
        <v>11</v>
      </c>
      <c r="J34" s="68" t="str">
        <v>Si vous récupérez du texte sur internet, collez-le d’abord dans la cellule A pour le “nettoyer” : cela supprime les</v>
      </c>
      <c r="K34" s="300" t="str">
        <f t="shared" si="6"/>
        <v>115 car</v>
      </c>
      <c r="M34" s="3">
        <v>1</v>
      </c>
    </row>
    <row r="35" spans="2:13">
      <c r="B35" s="647"/>
      <c r="C35" s="264"/>
      <c r="D35" s="259" t="str" cm="1">
        <f t="array" ref="D35">IF(ROW()=ROW(D24),C27,INDEX(E24:E37,ROW()-ROW(D24)))</f>
        <v/>
      </c>
      <c r="E35" s="260" t="str">
        <f>IF(OR(D35="",C26="",C26&lt;=0,F35=""),"",TRIM(MID(D35,LEN(F35)+1+IF(MID(D35,LEN(F35)+1,1)=" ",1,0),99999)))</f>
        <v/>
      </c>
      <c r="F35" s="259" t="str">
        <f>IF(OR(G35="",G35=0,G35="0"),"",IF(LEN(G35)&lt;=C26,G35,IF(LEN(SUBSTITUTE(H35," ",""))=C26+1,LEFT(G35,C26),LEFT(G35,FIND("§",SUBSTITUTE(H35," ","§",LEN(H35)-LEN(SUBSTITUTE(H35," ",""))))-1))))</f>
        <v/>
      </c>
      <c r="G35" s="259" t="str">
        <f t="shared" si="5"/>
        <v/>
      </c>
      <c r="H35" s="259" t="str">
        <f>IF(OR(G35="",G35=0,G35="0"),"",LEFT(G35,C26+1))</f>
        <v/>
      </c>
      <c r="I35" s="286">
        <f>IF(LEN(TRIM(J35))&gt;0,MAX(I23:I34)+1,"")</f>
        <v>12</v>
      </c>
      <c r="J35" s="68" t="str">
        <v>espaces insécables, tabulations invisibles et autres “pollutions”.◄ 2️⃣ Saisissez la largeur du document dans lequel</v>
      </c>
      <c r="K35" s="300" t="str">
        <f t="shared" si="6"/>
        <v>116 car</v>
      </c>
      <c r="M35" s="3">
        <v>1</v>
      </c>
    </row>
    <row r="36" spans="2:13">
      <c r="B36" s="647"/>
      <c r="C36" s="264"/>
      <c r="D36" s="259" t="str" cm="1">
        <f t="array" ref="D36">IF(ROW()=ROW(D24),C27,INDEX(E24:E37,ROW()-ROW(D24)))</f>
        <v/>
      </c>
      <c r="E36" s="260" t="str">
        <f>IF(OR(D36="",C26="",C26&lt;=0,F36=""),"",TRIM(MID(D36,LEN(F36)+1+IF(MID(D36,LEN(F36)+1,1)=" ",1,0),99999)))</f>
        <v/>
      </c>
      <c r="F36" s="259" t="str">
        <f>IF(OR(G36="",G36=0,G36="0"),"",IF(LEN(G36)&lt;=C26,G36,IF(LEN(SUBSTITUTE(H36," ",""))=C26+1,LEFT(G36,C26),LEFT(G36,FIND("§",SUBSTITUTE(H36," ","§",LEN(H36)-LEN(SUBSTITUTE(H36," ",""))))-1))))</f>
        <v/>
      </c>
      <c r="G36" s="259" t="str">
        <f t="shared" si="5"/>
        <v/>
      </c>
      <c r="H36" s="259" t="str">
        <f>IF(OR(G36="",G36=0,G36="0"),"",LEFT(G36,C26+1))</f>
        <v/>
      </c>
      <c r="I36" s="286">
        <f>IF(LEN(TRIM(J36))&gt;0,MAX(I23:I35)+1,"")</f>
        <v>13</v>
      </c>
      <c r="J36" s="68" t="str">
        <v>vous collerez ensuite le texte. ◄ 3️⃣ saisissez un nombre de caractères par lignes ◄ 4️⃣ Si vous ne voulez pas de</v>
      </c>
      <c r="K36" s="300" t="str">
        <f t="shared" si="6"/>
        <v>113 car</v>
      </c>
      <c r="M36" s="3">
        <v>1</v>
      </c>
    </row>
    <row r="37" spans="2:13">
      <c r="B37" s="647"/>
      <c r="C37" s="264"/>
      <c r="D37" s="259" t="str" cm="1">
        <f t="array" ref="D37">IF(ROW()=ROW(D24),C27,INDEX(E24:E37,ROW()-ROW(D24)))</f>
        <v/>
      </c>
      <c r="E37" s="260" t="str">
        <f>IF(OR(D37="",C26="",C26&lt;=0,F37=""),"",TRIM(MID(D37,LEN(F37)+1+IF(MID(D37,LEN(F37)+1,1)=" ",1,0),99999)))</f>
        <v/>
      </c>
      <c r="F37" s="259" t="str">
        <f>IF(OR(G37="",G37=0,G37="0"),"",IF(LEN(G37)&lt;=C26,G37,IF(LEN(SUBSTITUTE(H37," ",""))=C26+1,LEFT(G37,C26),LEFT(G37,FIND("§",SUBSTITUTE(H37," ","§",LEN(H37)-LEN(SUBSTITUTE(H37," ",""))))-1))))</f>
        <v/>
      </c>
      <c r="G37" s="259" t="str">
        <f t="shared" si="5"/>
        <v/>
      </c>
      <c r="H37" s="259" t="str">
        <f>IF(OR(G37="",G37=0,G37="0"),"",LEFT(G37,C26+1))</f>
        <v/>
      </c>
      <c r="I37" s="286">
        <f>IF(LEN(TRIM(J37))&gt;0,MAX(I23:I36)+1,"")</f>
        <v>14</v>
      </c>
      <c r="J37" s="68" t="str">
        <v>ponctuation saisissez un X dans la cellule - Ensuite, dans la colonne B copiez le texte nettoyé - puis dans votre</v>
      </c>
      <c r="K37" s="300" t="str">
        <f t="shared" si="6"/>
        <v>113 car</v>
      </c>
      <c r="M37" s="3">
        <v>1</v>
      </c>
    </row>
    <row r="38" spans="2:13">
      <c r="B38" s="647"/>
      <c r="C38" s="258" t="str">
        <f>IF(TRIM(SUBSTITUTE(J19,CHAR(160),""))="","",J19)</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38" s="259" t="str" cm="1">
        <f t="array" ref="D38">IF(ROW()=ROW(D38),C41,INDEX(E38:E51,ROW()-ROW(D38)))</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38" s="260" t="str">
        <f>IF(OR(D38="",C40="",C40&lt;=0,F38=""),"",TRIM(MID(D38,LEN(F38)+1+IF(MID(D38,LEN(F38)+1,1)=" ",1,0),99999)))</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38" s="259" t="str">
        <f>IF(OR(G38="",G38=0,G38="0"),"",IF(LEN(G38)&lt;=C40,G38,IF(LEN(SUBSTITUTE(H38," ",""))=C40+1,LEFT(G38,C40),LEFT(G38,FIND("§",SUBSTITUTE(H38," ","§",LEN(H38)-LEN(SUBSTITUTE(H38," ",""))))-1))))</f>
        <v>Si vous récupérez du texte sur internet, collez-le d’abord dans la cellule A pour le “nettoyer” : cela supprime les</v>
      </c>
      <c r="G38" s="259" t="str">
        <f t="shared" si="5"/>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38" s="259" t="str">
        <f>IF(OR(G38="",G38=0,G38="0"),"",LEFT(G38,C40+1))</f>
        <v>Si vous récupérez du texte sur internet, collez-le d’abord dans la cellule A pour le “nettoyer” : cela supprime les espac</v>
      </c>
      <c r="I38" s="286">
        <f>IF(LEN(TRIM(J38))&gt;0,MAX(I23:I37)+1,"")</f>
        <v>15</v>
      </c>
      <c r="J38" s="68" t="str">
        <v>document faites Collage spécial &gt; 1.2.3 Valeurs pour ne coller que le texte, sans formules.</v>
      </c>
      <c r="K38" s="300" t="str">
        <f t="shared" si="6"/>
        <v>91 car</v>
      </c>
      <c r="M38" s="3">
        <v>1</v>
      </c>
    </row>
    <row r="39" spans="2:13">
      <c r="B39" s="647"/>
      <c r="C39" s="264" t="str">
        <f>TRIM(SUBSTITUTE(SUBSTITUTE(SUBSTITUTE(SUBSTITUTE(SUBSTITUTE(SUBSTITUTE(SUBSTITUTE(SUBSTITUTE(SUBSTITUTE(CLEAN(IF(OR(LEFT(C38,1)="-",LEFT(C38,1)="="),MID(C38,2,99999),C38)),"—","-"),"–","-"),CHAR(160)," "),CHAR(9)," "),CHAR(13)," "),CHAR(10)," ")," "," ")," "," ")," "," "))</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39" s="259" t="str" cm="1">
        <f t="array" ref="D39">IF(ROW()=ROW(D38),C41,INDEX(E38:E51,ROW()-ROW(D38)))</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39" s="260" t="str">
        <f>IF(OR(D39="",C40="",C40&lt;=0,F39=""),"",TRIM(MID(D39,LEN(F39)+1+IF(MID(D39,LEN(F39)+1,1)=" ",1,0),99999)))</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39" s="259" t="str">
        <f>IF(OR(G39="",G39=0,G39="0"),"",IF(LEN(G39)&lt;=C40,G39,IF(LEN(SUBSTITUTE(H39," ",""))=C40+1,LEFT(G39,C40),LEFT(G39,FIND("§",SUBSTITUTE(H39," ","§",LEN(H39)-LEN(SUBSTITUTE(H39," ",""))))-1))))</f>
        <v>espaces insécables, tabulations invisibles et autres “pollutions”.◄ 2️⃣ Saisissez la largeur du document dans lequel</v>
      </c>
      <c r="G39" s="259" t="str">
        <f t="shared" si="5"/>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39" s="259" t="str">
        <f>IF(OR(G39="",G39=0,G39="0"),"",LEFT(G39,C40+1))</f>
        <v>espaces insécables, tabulations invisibles et autres “pollutions”.◄ 2️⃣ Saisissez la largeur du document dans lequel vous</v>
      </c>
      <c r="I39" s="286">
        <f>IF(LEN(TRIM(J39))&gt;0,MAX(I23:I38)+1,"")</f>
        <v>16</v>
      </c>
      <c r="J39" s="68" t="str">
        <v>Si vous récupérez du texte sur internet, collez-le d’abord dans la cellule A pour le “nettoyer” : cela supprime les</v>
      </c>
      <c r="K39" s="300" t="str">
        <f t="shared" si="6"/>
        <v>115 car</v>
      </c>
      <c r="M39" s="3">
        <v>1</v>
      </c>
    </row>
    <row r="40" spans="2:13">
      <c r="B40" s="647"/>
      <c r="C40" s="74">
        <f>K14</f>
        <v>120</v>
      </c>
      <c r="D40" s="259" t="str" cm="1">
        <f t="array" ref="D40">IF(ROW()=ROW(D38),C41,INDEX(E38:E51,ROW()-ROW(D38)))</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40" s="260" t="str">
        <f>IF(OR(D40="",C40="",C40&lt;=0,F40=""),"",TRIM(MID(D40,LEN(F40)+1+IF(MID(D40,LEN(F40)+1,1)=" ",1,0),99999)))</f>
        <v>ponctuation saisissez un X dans la cellule - Ensuite, dans la colonne B copiez le texte nettoyé - puis dans votre document faites Collage spécial &gt; 1.2.3 Valeurs pour ne coller que le texte, sans formules.</v>
      </c>
      <c r="F40" s="259" t="str">
        <f>IF(OR(G40="",G40=0,G40="0"),"",IF(LEN(G40)&lt;=C40,G40,IF(LEN(SUBSTITUTE(H40," ",""))=C40+1,LEFT(G40,C40),LEFT(G40,FIND("§",SUBSTITUTE(H40," ","§",LEN(H40)-LEN(SUBSTITUTE(H40," ",""))))-1))))</f>
        <v>vous collerez ensuite le texte. ◄ 3️⃣ saisissez un nombre de caractères par lignes ◄ 4️⃣ Si vous ne voulez pas de</v>
      </c>
      <c r="G40" s="259" t="str">
        <f t="shared" si="5"/>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40" s="259" t="str">
        <f>IF(OR(G40="",G40=0,G40="0"),"",LEFT(G40,C40+1))</f>
        <v>vous collerez ensuite le texte. ◄ 3️⃣ saisissez un nombre de caractères par lignes ◄ 4️⃣ Si vous ne voulez pas de ponctua</v>
      </c>
      <c r="I40" s="286">
        <f>IF(LEN(TRIM(J40))&gt;0,MAX(I23:I39)+1,"")</f>
        <v>17</v>
      </c>
      <c r="J40" s="68" t="str">
        <v>espaces insécables, tabulations invisibles et autres “pollutions”.◄ 2️⃣ Saisissez la largeur du document dans lequel</v>
      </c>
      <c r="K40" s="300" t="str">
        <f t="shared" si="6"/>
        <v>116 car</v>
      </c>
      <c r="M40" s="3">
        <v>1</v>
      </c>
    </row>
    <row r="41" spans="2:13">
      <c r="B41" s="647"/>
      <c r="C41" s="264" t="str">
        <f>IF(UPPER(TRIM(K13))="X",C45,C39)</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41" s="259" t="str" cm="1">
        <f t="array" ref="D41">IF(ROW()=ROW(D38),C41,INDEX(E38:E51,ROW()-ROW(D38)))</f>
        <v>ponctuation saisissez un X dans la cellule - Ensuite, dans la colonne B copiez le texte nettoyé - puis dans votre document faites Collage spécial &gt; 1.2.3 Valeurs pour ne coller que le texte, sans formules.</v>
      </c>
      <c r="E41" s="260" t="str">
        <f>IF(OR(D41="",C40="",C40&lt;=0,F41=""),"",TRIM(MID(D41,LEN(F41)+1+IF(MID(D41,LEN(F41)+1,1)=" ",1,0),99999)))</f>
        <v>document faites Collage spécial &gt; 1.2.3 Valeurs pour ne coller que le texte, sans formules.</v>
      </c>
      <c r="F41" s="259" t="str">
        <f>IF(OR(G41="",G41=0,G41="0"),"",IF(LEN(G41)&lt;=C40,G41,IF(LEN(SUBSTITUTE(H41," ",""))=C40+1,LEFT(G41,C40),LEFT(G41,FIND("§",SUBSTITUTE(H41," ","§",LEN(H41)-LEN(SUBSTITUTE(H41," ",""))))-1))))</f>
        <v>ponctuation saisissez un X dans la cellule - Ensuite, dans la colonne B copiez le texte nettoyé - puis dans votre</v>
      </c>
      <c r="G41" s="259" t="str">
        <f t="shared" si="5"/>
        <v>ponctuation saisissez un X dans la cellule - Ensuite, dans la colonne B copiez le texte nettoyé - puis dans votre document faites Collage spécial &gt; 1.2.3 Valeurs pour ne coller que le texte, sans formules.</v>
      </c>
      <c r="H41" s="259" t="str">
        <f>IF(OR(G41="",G41=0,G41="0"),"",LEFT(G41,C40+1))</f>
        <v>ponctuation saisissez un X dans la cellule - Ensuite, dans la colonne B copiez le texte nettoyé - puis dans votre documen</v>
      </c>
      <c r="I41" s="286">
        <f>IF(LEN(TRIM(J41))&gt;0,MAX(I23:I40)+1,"")</f>
        <v>18</v>
      </c>
      <c r="J41" s="68" t="str">
        <v>vous collerez ensuite le texte. ◄ 3️⃣ saisissez un nombre de caractères par lignes ◄ 4️⃣ Si vous ne voulez pas de</v>
      </c>
      <c r="K41" s="300" t="str">
        <f t="shared" si="6"/>
        <v>113 car</v>
      </c>
      <c r="M41" s="3">
        <v>1</v>
      </c>
    </row>
    <row r="42" spans="2:13">
      <c r="B42" s="647"/>
      <c r="C42" s="266" t="str">
        <f>TRIM(SUBSTITUTE(SUBSTITUTE(SUBSTITUTE(SUBSTITUTE(SUBSTITUTE(SUBSTITUTE(SUBSTITUTE(SUBSTITUTE(SUBSTITUTE(SUBSTITUTE(C39,","," "),";"," "),":"," "),"!"," "),"?"," "),"…"," "),"»"," "),"«"," "),"/"," "),"."," "))</f>
        <v>Si vous récupérez du texte sur internet collez-le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 2 3 Valeurs pour ne coller que le texte sans formules</v>
      </c>
      <c r="D42" s="259" t="str" cm="1">
        <f t="array" ref="D42">IF(ROW()=ROW(D38),C41,INDEX(E38:E51,ROW()-ROW(D38)))</f>
        <v>document faites Collage spécial &gt; 1.2.3 Valeurs pour ne coller que le texte, sans formules.</v>
      </c>
      <c r="E42" s="260" t="str">
        <f>IF(OR(D42="",C40="",C40&lt;=0,F42=""),"",TRIM(MID(D42,LEN(F42)+1+IF(MID(D42,LEN(F42)+1,1)=" ",1,0),99999)))</f>
        <v/>
      </c>
      <c r="F42" s="259" t="str">
        <f>IF(OR(G42="",G42=0,G42="0"),"",IF(LEN(G42)&lt;=C40,G42,IF(LEN(SUBSTITUTE(H42," ",""))=C40+1,LEFT(G42,C40),LEFT(G42,FIND("§",SUBSTITUTE(H42," ","§",LEN(H42)-LEN(SUBSTITUTE(H42," ",""))))-1))))</f>
        <v>document faites Collage spécial &gt; 1.2.3 Valeurs pour ne coller que le texte, sans formules.</v>
      </c>
      <c r="G42" s="259" t="str">
        <f t="shared" si="5"/>
        <v>document faites Collage spécial &gt; 1.2.3 Valeurs pour ne coller que le texte, sans formules.</v>
      </c>
      <c r="H42" s="259" t="str">
        <f>IF(OR(G42="",G42=0,G42="0"),"",LEFT(G42,C40+1))</f>
        <v>document faites Collage spécial &gt; 1.2.3 Valeurs pour ne coller que le texte, sans formules.</v>
      </c>
      <c r="I42" s="286">
        <f>IF(LEN(TRIM(J42))&gt;0,MAX(I23:I41)+1,"")</f>
        <v>19</v>
      </c>
      <c r="J42" s="68" t="str">
        <v>ponctuation saisissez un X dans la cellule - Ensuite, dans la colonne B copiez le texte nettoyé - puis dans votre</v>
      </c>
      <c r="K42" s="300" t="str">
        <f t="shared" si="6"/>
        <v>113 car</v>
      </c>
      <c r="M42" s="3">
        <v>1</v>
      </c>
    </row>
    <row r="43" spans="2:13">
      <c r="B43" s="647"/>
      <c r="C43" s="259" t="str">
        <f>TRIM(SUBSTITUTE(SUBSTITUTE(SUBSTITUTE(SUBSTITUTE(SUBSTITUTE(SUBSTITUTE(SUBSTITUTE(SUBSTITUTE(C42,"("," "),")"," "),CHAR(34)," "),"-"," "),"_"," "),"&lt;"," "),"&gt;"," "),"="," "))</f>
        <v>Si vous récupérez du texte sur internet collez 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1 2 3 Valeurs pour ne coller que le texte sans formules</v>
      </c>
      <c r="D43" s="259" t="str" cm="1">
        <f t="array" ref="D43">IF(ROW()=ROW(D38),C41,INDEX(E38:E51,ROW()-ROW(D38)))</f>
        <v/>
      </c>
      <c r="E43" s="260" t="str">
        <f>IF(OR(D43="",C40="",C40&lt;=0,F43=""),"",TRIM(MID(D43,LEN(F43)+1+IF(MID(D43,LEN(F43)+1,1)=" ",1,0),99999)))</f>
        <v/>
      </c>
      <c r="F43" s="259" t="str">
        <f>IF(OR(G43="",G43=0,G43="0"),"",IF(LEN(G43)&lt;=C40,G43,IF(LEN(SUBSTITUTE(H43," ",""))=C40+1,LEFT(G43,C40),LEFT(G43,FIND("§",SUBSTITUTE(H43," ","§",LEN(H43)-LEN(SUBSTITUTE(H43," ",""))))-1))))</f>
        <v/>
      </c>
      <c r="G43" s="259" t="str">
        <f t="shared" si="5"/>
        <v/>
      </c>
      <c r="H43" s="259" t="str">
        <f>IF(OR(G43="",G43=0,G43="0"),"",LEFT(G43,C40+1))</f>
        <v/>
      </c>
      <c r="I43" s="286">
        <f>IF(LEN(TRIM(J43))&gt;0,MAX(I23:I42)+1,"")</f>
        <v>20</v>
      </c>
      <c r="J43" s="68" t="str">
        <v>document faites Collage spécial &gt; 1.2.3 Valeurs pour ne coller que le texte, sans formules.</v>
      </c>
      <c r="K43" s="300" t="str">
        <f t="shared" si="6"/>
        <v>91 car</v>
      </c>
      <c r="M43" s="3">
        <v>1</v>
      </c>
    </row>
    <row r="44" spans="2:13">
      <c r="B44" s="647"/>
      <c r="C44" s="264" t="str">
        <f>TRIM(SUBSTITUTE(SUBSTITUTE(SUBSTITUTE(SUBSTITUTE(C43,"►"," "),"▼"," "),"▲","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44" s="259" t="str" cm="1">
        <f t="array" ref="D44">IF(ROW()=ROW(D38),C41,INDEX(E38:E51,ROW()-ROW(D38)))</f>
        <v/>
      </c>
      <c r="E44" s="260" t="str">
        <f>IF(OR(D44="",C40="",C40&lt;=0,F44=""),"",TRIM(MID(D44,LEN(F44)+1+IF(MID(D44,LEN(F44)+1,1)=" ",1,0),99999)))</f>
        <v/>
      </c>
      <c r="F44" s="259" t="str">
        <f>IF(OR(G44="",G44=0,G44="0"),"",IF(LEN(G44)&lt;=C40,G44,IF(LEN(SUBSTITUTE(H44," ",""))=C40+1,LEFT(G44,C40),LEFT(G44,FIND("§",SUBSTITUTE(H44," ","§",LEN(H44)-LEN(SUBSTITUTE(H44," ",""))))-1))))</f>
        <v/>
      </c>
      <c r="G44" s="259" t="str">
        <f t="shared" si="5"/>
        <v/>
      </c>
      <c r="H44" s="259" t="str">
        <f>IF(OR(G44="",G44=0,G44="0"),"",LEFT(G44,C40+1))</f>
        <v/>
      </c>
      <c r="I44" s="286">
        <f>IF(LEN(TRIM(J44))&gt;0,MAX(I23:I43)+1,"")</f>
        <v>21</v>
      </c>
      <c r="J44" s="68" t="str">
        <v>Si vous récupérez du texte sur internet, collez-le d’abord dans la cellule A pour le “nettoyer” : cela supprime les</v>
      </c>
      <c r="K44" s="300" t="str">
        <f t="shared" si="6"/>
        <v>115 car</v>
      </c>
      <c r="M44" s="3">
        <v>1</v>
      </c>
    </row>
    <row r="45" spans="2:13">
      <c r="B45" s="647"/>
      <c r="C45" s="264" t="str">
        <f>TRIM(SUBSTITUTE(SUBSTITUTE(C44,"“","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45" s="259" t="str" cm="1">
        <f t="array" ref="D45">IF(ROW()=ROW(D38),C41,INDEX(E38:E51,ROW()-ROW(D38)))</f>
        <v/>
      </c>
      <c r="E45" s="260" t="str">
        <f>IF(OR(D45="",C40="",C40&lt;=0,F45=""),"",TRIM(MID(D45,LEN(F45)+1+IF(MID(D45,LEN(F45)+1,1)=" ",1,0),99999)))</f>
        <v/>
      </c>
      <c r="F45" s="259" t="str">
        <f>IF(OR(G45="",G45=0,G45="0"),"",IF(LEN(G45)&lt;=C40,G45,IF(LEN(SUBSTITUTE(H45," ",""))=C40+1,LEFT(G45,C40),LEFT(G45,FIND("§",SUBSTITUTE(H45," ","§",LEN(H45)-LEN(SUBSTITUTE(H45," ",""))))-1))))</f>
        <v/>
      </c>
      <c r="G45" s="259" t="str">
        <f t="shared" si="5"/>
        <v/>
      </c>
      <c r="H45" s="259" t="str">
        <f>IF(OR(G45="",G45=0,G45="0"),"",LEFT(G45,C40+1))</f>
        <v/>
      </c>
      <c r="I45" s="286">
        <f>IF(LEN(TRIM(J45))&gt;0,MAX(I23:I44)+1,"")</f>
        <v>22</v>
      </c>
      <c r="J45" s="68" t="str">
        <v>espaces insécables, tabulations invisibles et autres “pollutions”.◄ 2️⃣ Saisissez la largeur du document dans lequel</v>
      </c>
      <c r="K45" s="300" t="str">
        <f t="shared" si="6"/>
        <v>116 car</v>
      </c>
      <c r="M45" s="3">
        <v>1</v>
      </c>
    </row>
    <row r="46" spans="2:13" ht="15.75" customHeight="1">
      <c r="B46" s="647"/>
      <c r="C46" s="264"/>
      <c r="D46" s="259" t="str" cm="1">
        <f t="array" ref="D46">IF(ROW()=ROW(D38),C41,INDEX(E38:E51,ROW()-ROW(D38)))</f>
        <v/>
      </c>
      <c r="E46" s="260" t="str">
        <f>IF(OR(D46="",C40="",C40&lt;=0,F46=""),"",TRIM(MID(D46,LEN(F46)+1+IF(MID(D46,LEN(F46)+1,1)=" ",1,0),99999)))</f>
        <v/>
      </c>
      <c r="F46" s="259" t="str">
        <f>IF(OR(G46="",G46=0,G46="0"),"",IF(LEN(G46)&lt;=C40,G46,IF(LEN(SUBSTITUTE(H46," ",""))=C40+1,LEFT(G46,C40),LEFT(G46,FIND("§",SUBSTITUTE(H46," ","§",LEN(H46)-LEN(SUBSTITUTE(H46," ",""))))-1))))</f>
        <v/>
      </c>
      <c r="G46" s="259" t="str">
        <f t="shared" si="5"/>
        <v/>
      </c>
      <c r="H46" s="259" t="str">
        <f>IF(OR(G46="",G46=0,G46="0"),"",LEFT(G46,C40+1))</f>
        <v/>
      </c>
      <c r="I46" s="286">
        <f>IF(LEN(TRIM(J46))&gt;0,MAX(I23:I45)+1,"")</f>
        <v>23</v>
      </c>
      <c r="J46" s="68" t="str">
        <v>vous collerez ensuite le texte. ◄ 3️⃣ saisissez un nombre de caractères par lignes ◄ 4️⃣ Si vous ne voulez pas de</v>
      </c>
      <c r="K46" s="300" t="str">
        <f t="shared" si="6"/>
        <v>113 car</v>
      </c>
      <c r="M46" s="3">
        <v>1</v>
      </c>
    </row>
    <row r="47" spans="2:13">
      <c r="B47" s="647"/>
      <c r="C47" s="264"/>
      <c r="D47" s="259" t="str" cm="1">
        <f t="array" ref="D47">IF(ROW()=ROW(D38),C41,INDEX(E38:E51,ROW()-ROW(D38)))</f>
        <v/>
      </c>
      <c r="E47" s="260" t="str">
        <f>IF(OR(D47="",C40="",C40&lt;=0,F47=""),"",TRIM(MID(D47,LEN(F47)+1+IF(MID(D47,LEN(F47)+1,1)=" ",1,0),99999)))</f>
        <v/>
      </c>
      <c r="F47" s="259" t="str">
        <f>IF(OR(G47="",G47=0,G47="0"),"",IF(LEN(G47)&lt;=C40,G47,IF(LEN(SUBSTITUTE(H47," ",""))=C40+1,LEFT(G47,C40),LEFT(G47,FIND("§",SUBSTITUTE(H47," ","§",LEN(H47)-LEN(SUBSTITUTE(H47," ",""))))-1))))</f>
        <v/>
      </c>
      <c r="G47" s="259" t="str">
        <f t="shared" si="5"/>
        <v/>
      </c>
      <c r="H47" s="259" t="str">
        <f>IF(OR(G47="",G47=0,G47="0"),"",LEFT(G47,C40+1))</f>
        <v/>
      </c>
      <c r="I47" s="286">
        <f>IF(LEN(TRIM(J47))&gt;0,MAX(I23:I46)+1,"")</f>
        <v>24</v>
      </c>
      <c r="J47" s="68" t="str">
        <v>ponctuation saisissez un X dans la cellule - Ensuite, dans la colonne B copiez le texte nettoyé - puis dans votre</v>
      </c>
      <c r="K47" s="300" t="str">
        <f t="shared" si="6"/>
        <v>113 car</v>
      </c>
      <c r="M47" s="3">
        <v>1</v>
      </c>
    </row>
    <row r="48" spans="2:13">
      <c r="B48" s="647"/>
      <c r="C48" s="264"/>
      <c r="D48" s="259" t="str" cm="1">
        <f t="array" ref="D48">IF(ROW()=ROW(D38),C41,INDEX(E38:E51,ROW()-ROW(D38)))</f>
        <v/>
      </c>
      <c r="E48" s="260" t="str">
        <f>IF(OR(D48="",C40="",C40&lt;=0,F48=""),"",TRIM(MID(D48,LEN(F48)+1+IF(MID(D48,LEN(F48)+1,1)=" ",1,0),99999)))</f>
        <v/>
      </c>
      <c r="F48" s="259" t="str">
        <f>IF(OR(G48="",G48=0,G48="0"),"",IF(LEN(G48)&lt;=C40,G48,IF(LEN(SUBSTITUTE(H48," ",""))=C40+1,LEFT(G48,C40),LEFT(G48,FIND("§",SUBSTITUTE(H48," ","§",LEN(H48)-LEN(SUBSTITUTE(H48," ",""))))-1))))</f>
        <v/>
      </c>
      <c r="G48" s="259" t="str">
        <f t="shared" si="5"/>
        <v/>
      </c>
      <c r="H48" s="259" t="str">
        <f>IF(OR(G48="",G48=0,G48="0"),"",LEFT(G48,C40+1))</f>
        <v/>
      </c>
      <c r="I48" s="286">
        <f>IF(LEN(TRIM(J48))&gt;0,MAX(I23:I47)+1,"")</f>
        <v>25</v>
      </c>
      <c r="J48" s="68" t="str">
        <v>document faites Collage spécial &gt; 1.2.3 Valeurs pour ne coller que le texte, sans formules.</v>
      </c>
      <c r="K48" s="300" t="str">
        <f t="shared" si="6"/>
        <v>91 car</v>
      </c>
      <c r="M48" s="3">
        <v>1</v>
      </c>
    </row>
    <row r="49" spans="2:13">
      <c r="B49" s="647"/>
      <c r="C49" s="264"/>
      <c r="D49" s="259" t="str" cm="1">
        <f t="array" ref="D49">IF(ROW()=ROW(D38),C41,INDEX(E38:E51,ROW()-ROW(D38)))</f>
        <v/>
      </c>
      <c r="E49" s="260" t="str">
        <f>IF(OR(D49="",C40="",C40&lt;=0,F49=""),"",TRIM(MID(D49,LEN(F49)+1+IF(MID(D49,LEN(F49)+1,1)=" ",1,0),99999)))</f>
        <v/>
      </c>
      <c r="F49" s="259" t="str">
        <f>IF(OR(G49="",G49=0,G49="0"),"",IF(LEN(G49)&lt;=C40,G49,IF(LEN(SUBSTITUTE(H49," ",""))=C40+1,LEFT(G49,C40),LEFT(G49,FIND("§",SUBSTITUTE(H49," ","§",LEN(H49)-LEN(SUBSTITUTE(H49," ",""))))-1))))</f>
        <v/>
      </c>
      <c r="G49" s="259" t="str">
        <f t="shared" si="5"/>
        <v/>
      </c>
      <c r="H49" s="259" t="str">
        <f>IF(OR(G49="",G49=0,G49="0"),"",LEFT(G49,C40+1))</f>
        <v/>
      </c>
      <c r="I49" s="286" t="str">
        <f>IF(LEN(TRIM(J49))&gt;0,MAX(I23:I48)+1,"")</f>
        <v/>
      </c>
      <c r="J49" s="68"/>
      <c r="K49" s="300" t="str">
        <f t="shared" si="6"/>
        <v/>
      </c>
      <c r="M49" s="3">
        <v>1</v>
      </c>
    </row>
    <row r="50" spans="2:13">
      <c r="B50" s="647"/>
      <c r="C50" s="264"/>
      <c r="D50" s="259" t="str" cm="1">
        <f t="array" ref="D50">IF(ROW()=ROW(D38),C41,INDEX(E38:E51,ROW()-ROW(D38)))</f>
        <v/>
      </c>
      <c r="E50" s="260" t="str">
        <f>IF(OR(D50="",C40="",C40&lt;=0,F50=""),"",TRIM(MID(D50,LEN(F50)+1+IF(MID(D50,LEN(F50)+1,1)=" ",1,0),99999)))</f>
        <v/>
      </c>
      <c r="F50" s="259" t="str">
        <f>IF(OR(G50="",G50=0,G50="0"),"",IF(LEN(G50)&lt;=C40,G50,IF(LEN(SUBSTITUTE(H50," ",""))=C40+1,LEFT(G50,C40),LEFT(G50,FIND("§",SUBSTITUTE(H50," ","§",LEN(H50)-LEN(SUBSTITUTE(H50," ",""))))-1))))</f>
        <v/>
      </c>
      <c r="G50" s="259" t="str">
        <f t="shared" si="5"/>
        <v/>
      </c>
      <c r="H50" s="259" t="str">
        <f>IF(OR(G50="",G50=0,G50="0"),"",LEFT(G50,C40+1))</f>
        <v/>
      </c>
      <c r="I50" s="286" t="str">
        <f>IF(LEN(TRIM(J50))&gt;0,MAX(I23:I49)+1,"")</f>
        <v/>
      </c>
      <c r="J50" s="68"/>
      <c r="K50" s="300" t="str">
        <f t="shared" si="6"/>
        <v/>
      </c>
      <c r="M50" s="3">
        <v>1</v>
      </c>
    </row>
    <row r="51" spans="2:13">
      <c r="B51" s="647"/>
      <c r="C51" s="264"/>
      <c r="D51" s="259" t="str" cm="1">
        <f t="array" ref="D51">IF(ROW()=ROW(D38),C41,INDEX(E38:E51,ROW()-ROW(D38)))</f>
        <v/>
      </c>
      <c r="E51" s="260" t="str">
        <f>IF(OR(D51="",C40="",C40&lt;=0,F51=""),"",TRIM(MID(D51,LEN(F51)+1+IF(MID(D51,LEN(F51)+1,1)=" ",1,0),99999)))</f>
        <v/>
      </c>
      <c r="F51" s="259" t="str">
        <f>IF(OR(G51="",G51=0,G51="0"),"",IF(LEN(G51)&lt;=C40,G51,IF(LEN(SUBSTITUTE(H51," ",""))=C40+1,LEFT(G51,C40),LEFT(G51,FIND("§",SUBSTITUTE(H51," ","§",LEN(H51)-LEN(SUBSTITUTE(H51," ",""))))-1))))</f>
        <v/>
      </c>
      <c r="G51" s="259" t="str">
        <f t="shared" si="5"/>
        <v/>
      </c>
      <c r="H51" s="259" t="str">
        <f>IF(OR(G51="",G51=0,G51="0"),"",LEFT(G51,C40+1))</f>
        <v/>
      </c>
      <c r="I51" s="286" t="str">
        <f>IF(LEN(TRIM(J51))&gt;0,MAX(I23:I50)+1,"")</f>
        <v/>
      </c>
      <c r="J51" s="68"/>
      <c r="K51" s="300" t="str">
        <f t="shared" si="6"/>
        <v/>
      </c>
      <c r="M51" s="3">
        <v>1</v>
      </c>
    </row>
    <row r="52" spans="2:13">
      <c r="B52" s="647"/>
      <c r="C52" s="258" t="str">
        <f>IF(TRIM(SUBSTITUTE(J20,CHAR(160),""))="","",J20)</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52" s="259" t="str" cm="1">
        <f t="array" ref="D52">IF(ROW()=ROW(D52),C55,INDEX(E52:E65,ROW()-ROW(D52)))</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52" s="260" t="str">
        <f>IF(OR(D52="",C54="",C54&lt;=0,F52=""),"",TRIM(MID(D52,LEN(F52)+1+IF(MID(D52,LEN(F52)+1,1)=" ",1,0),99999)))</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52" s="259" t="str">
        <f>IF(OR(G52="",G52=0,G52="0"),"",IF(LEN(G52)&lt;=C54,G52,IF(LEN(SUBSTITUTE(H52," ",""))=C54+1,LEFT(G52,C54),LEFT(G52,FIND("§",SUBSTITUTE(H52," ","§",LEN(H52)-LEN(SUBSTITUTE(H52," ",""))))-1))))</f>
        <v>Si vous récupérez du texte sur internet, collez-le d’abord dans la cellule A pour le “nettoyer” : cela supprime les</v>
      </c>
      <c r="G52" s="259" t="str">
        <f t="shared" si="5"/>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52" s="259" t="str">
        <f>IF(OR(G52="",G52=0,G52="0"),"",LEFT(G52,C54+1))</f>
        <v>Si vous récupérez du texte sur internet, collez-le d’abord dans la cellule A pour le “nettoyer” : cela supprime les espac</v>
      </c>
      <c r="I52" s="286" t="str">
        <f>IF(LEN(TRIM(J52))&gt;0,MAX(I23:I51)+1,"")</f>
        <v/>
      </c>
      <c r="J52" s="68"/>
      <c r="K52" s="300" t="str">
        <f t="shared" si="6"/>
        <v/>
      </c>
      <c r="M52" s="3">
        <v>1</v>
      </c>
    </row>
    <row r="53" spans="2:13">
      <c r="B53" s="647"/>
      <c r="C53" s="264" t="str">
        <f>TRIM(SUBSTITUTE(SUBSTITUTE(SUBSTITUTE(SUBSTITUTE(SUBSTITUTE(SUBSTITUTE(SUBSTITUTE(SUBSTITUTE(SUBSTITUTE(CLEAN(IF(OR(LEFT(C52,1)="-",LEFT(C52,1)="="),MID(C52,2,99999),C52)),"—","-"),"–","-"),CHAR(160)," "),CHAR(9)," "),CHAR(13)," "),CHAR(10)," ")," "," ")," "," ")," "," "))</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53" s="259" t="str" cm="1">
        <f t="array" ref="D53">IF(ROW()=ROW(D52),C55,INDEX(E52:E65,ROW()-ROW(D52)))</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53" s="260" t="str">
        <f>IF(OR(D53="",C54="",C54&lt;=0,F53=""),"",TRIM(MID(D53,LEN(F53)+1+IF(MID(D53,LEN(F53)+1,1)=" ",1,0),99999)))</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53" s="259" t="str">
        <f>IF(OR(G53="",G53=0,G53="0"),"",IF(LEN(G53)&lt;=C54,G53,IF(LEN(SUBSTITUTE(H53," ",""))=C54+1,LEFT(G53,C54),LEFT(G53,FIND("§",SUBSTITUTE(H53," ","§",LEN(H53)-LEN(SUBSTITUTE(H53," ",""))))-1))))</f>
        <v>espaces insécables, tabulations invisibles et autres “pollutions”.◄ 2️⃣ Saisissez la largeur du document dans lequel</v>
      </c>
      <c r="G53" s="259" t="str">
        <f t="shared" si="5"/>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53" s="259" t="str">
        <f>IF(OR(G53="",G53=0,G53="0"),"",LEFT(G53,C54+1))</f>
        <v>espaces insécables, tabulations invisibles et autres “pollutions”.◄ 2️⃣ Saisissez la largeur du document dans lequel vous</v>
      </c>
      <c r="I53" s="286" t="str">
        <f>IF(LEN(TRIM(J53))&gt;0,MAX(I23:I52)+1,"")</f>
        <v/>
      </c>
      <c r="J53" s="68"/>
      <c r="K53" s="300" t="str">
        <f t="shared" si="6"/>
        <v/>
      </c>
      <c r="M53" s="3">
        <v>1</v>
      </c>
    </row>
    <row r="54" spans="2:13">
      <c r="B54" s="647"/>
      <c r="C54" s="74">
        <f>K14</f>
        <v>120</v>
      </c>
      <c r="D54" s="259" t="str" cm="1">
        <f t="array" ref="D54">IF(ROW()=ROW(D52),C55,INDEX(E52:E65,ROW()-ROW(D52)))</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54" s="260" t="str">
        <f>IF(OR(D54="",C54="",C54&lt;=0,F54=""),"",TRIM(MID(D54,LEN(F54)+1+IF(MID(D54,LEN(F54)+1,1)=" ",1,0),99999)))</f>
        <v>ponctuation saisissez un X dans la cellule - Ensuite, dans la colonne B copiez le texte nettoyé - puis dans votre document faites Collage spécial &gt; 1.2.3 Valeurs pour ne coller que le texte, sans formules.</v>
      </c>
      <c r="F54" s="259" t="str">
        <f>IF(OR(G54="",G54=0,G54="0"),"",IF(LEN(G54)&lt;=C54,G54,IF(LEN(SUBSTITUTE(H54," ",""))=C54+1,LEFT(G54,C54),LEFT(G54,FIND("§",SUBSTITUTE(H54," ","§",LEN(H54)-LEN(SUBSTITUTE(H54," ",""))))-1))))</f>
        <v>vous collerez ensuite le texte. ◄ 3️⃣ saisissez un nombre de caractères par lignes ◄ 4️⃣ Si vous ne voulez pas de</v>
      </c>
      <c r="G54" s="259" t="str">
        <f t="shared" si="5"/>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54" s="259" t="str">
        <f>IF(OR(G54="",G54=0,G54="0"),"",LEFT(G54,C54+1))</f>
        <v>vous collerez ensuite le texte. ◄ 3️⃣ saisissez un nombre de caractères par lignes ◄ 4️⃣ Si vous ne voulez pas de ponctua</v>
      </c>
      <c r="I54" s="286" t="str">
        <f>IF(LEN(TRIM(J54))&gt;0,MAX(I23:I53)+1,"")</f>
        <v/>
      </c>
      <c r="J54" s="68"/>
      <c r="K54" s="300" t="str">
        <f t="shared" si="6"/>
        <v/>
      </c>
      <c r="M54" s="3">
        <v>1</v>
      </c>
    </row>
    <row r="55" spans="2:13">
      <c r="B55" s="647"/>
      <c r="C55" s="264" t="str">
        <f>IF(UPPER(TRIM(K13))="X",C59,C53)</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55" s="259" t="str" cm="1">
        <f t="array" ref="D55">IF(ROW()=ROW(D52),C55,INDEX(E52:E65,ROW()-ROW(D52)))</f>
        <v>ponctuation saisissez un X dans la cellule - Ensuite, dans la colonne B copiez le texte nettoyé - puis dans votre document faites Collage spécial &gt; 1.2.3 Valeurs pour ne coller que le texte, sans formules.</v>
      </c>
      <c r="E55" s="260" t="str">
        <f>IF(OR(D55="",C54="",C54&lt;=0,F55=""),"",TRIM(MID(D55,LEN(F55)+1+IF(MID(D55,LEN(F55)+1,1)=" ",1,0),99999)))</f>
        <v>document faites Collage spécial &gt; 1.2.3 Valeurs pour ne coller que le texte, sans formules.</v>
      </c>
      <c r="F55" s="259" t="str">
        <f>IF(OR(G55="",G55=0,G55="0"),"",IF(LEN(G55)&lt;=C54,G55,IF(LEN(SUBSTITUTE(H55," ",""))=C54+1,LEFT(G55,C54),LEFT(G55,FIND("§",SUBSTITUTE(H55," ","§",LEN(H55)-LEN(SUBSTITUTE(H55," ",""))))-1))))</f>
        <v>ponctuation saisissez un X dans la cellule - Ensuite, dans la colonne B copiez le texte nettoyé - puis dans votre</v>
      </c>
      <c r="G55" s="259" t="str">
        <f t="shared" si="5"/>
        <v>ponctuation saisissez un X dans la cellule - Ensuite, dans la colonne B copiez le texte nettoyé - puis dans votre document faites Collage spécial &gt; 1.2.3 Valeurs pour ne coller que le texte, sans formules.</v>
      </c>
      <c r="H55" s="259" t="str">
        <f>IF(OR(G55="",G55=0,G55="0"),"",LEFT(G55,C54+1))</f>
        <v>ponctuation saisissez un X dans la cellule - Ensuite, dans la colonne B copiez le texte nettoyé - puis dans votre documen</v>
      </c>
      <c r="I55" s="286" t="str">
        <f>IF(LEN(TRIM(J55))&gt;0,MAX(I23:I54)+1,"")</f>
        <v/>
      </c>
      <c r="J55" s="68"/>
      <c r="K55" s="300" t="str">
        <f t="shared" si="6"/>
        <v/>
      </c>
      <c r="M55" s="3">
        <v>1</v>
      </c>
    </row>
    <row r="56" spans="2:13">
      <c r="B56" s="647"/>
      <c r="C56" s="266" t="str">
        <f>TRIM(SUBSTITUTE(SUBSTITUTE(SUBSTITUTE(SUBSTITUTE(SUBSTITUTE(SUBSTITUTE(SUBSTITUTE(SUBSTITUTE(SUBSTITUTE(SUBSTITUTE(C53,","," "),";"," "),":"," "),"!"," "),"?"," "),"…"," "),"»"," "),"«"," "),"/"," "),"."," "))</f>
        <v>Si vous récupérez du texte sur internet collez-le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 2 3 Valeurs pour ne coller que le texte sans formules</v>
      </c>
      <c r="D56" s="259" t="str" cm="1">
        <f t="array" ref="D56">IF(ROW()=ROW(D52),C55,INDEX(E52:E65,ROW()-ROW(D52)))</f>
        <v>document faites Collage spécial &gt; 1.2.3 Valeurs pour ne coller que le texte, sans formules.</v>
      </c>
      <c r="E56" s="260" t="str">
        <f>IF(OR(D56="",C54="",C54&lt;=0,F56=""),"",TRIM(MID(D56,LEN(F56)+1+IF(MID(D56,LEN(F56)+1,1)=" ",1,0),99999)))</f>
        <v/>
      </c>
      <c r="F56" s="259" t="str">
        <f>IF(OR(G56="",G56=0,G56="0"),"",IF(LEN(G56)&lt;=C54,G56,IF(LEN(SUBSTITUTE(H56," ",""))=C54+1,LEFT(G56,C54),LEFT(G56,FIND("§",SUBSTITUTE(H56," ","§",LEN(H56)-LEN(SUBSTITUTE(H56," ",""))))-1))))</f>
        <v>document faites Collage spécial &gt; 1.2.3 Valeurs pour ne coller que le texte, sans formules.</v>
      </c>
      <c r="G56" s="259" t="str">
        <f t="shared" si="5"/>
        <v>document faites Collage spécial &gt; 1.2.3 Valeurs pour ne coller que le texte, sans formules.</v>
      </c>
      <c r="H56" s="259" t="str">
        <f>IF(OR(G56="",G56=0,G56="0"),"",LEFT(G56,C54+1))</f>
        <v>document faites Collage spécial &gt; 1.2.3 Valeurs pour ne coller que le texte, sans formules.</v>
      </c>
      <c r="I56" s="286" t="str">
        <f>IF(LEN(TRIM(J56))&gt;0,MAX(I23:I55)+1,"")</f>
        <v/>
      </c>
      <c r="J56" s="68"/>
      <c r="K56" s="300" t="str">
        <f t="shared" si="6"/>
        <v/>
      </c>
      <c r="M56" s="3">
        <v>1</v>
      </c>
    </row>
    <row r="57" spans="2:13">
      <c r="B57" s="647"/>
      <c r="C57" s="259" t="str">
        <f>TRIM(SUBSTITUTE(SUBSTITUTE(SUBSTITUTE(SUBSTITUTE(SUBSTITUTE(SUBSTITUTE(SUBSTITUTE(SUBSTITUTE(C56,"("," "),")"," "),CHAR(34)," "),"-"," "),"_"," "),"&lt;"," "),"&gt;"," "),"="," "))</f>
        <v>Si vous récupérez du texte sur internet collez 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1 2 3 Valeurs pour ne coller que le texte sans formules</v>
      </c>
      <c r="D57" s="259" t="str" cm="1">
        <f t="array" ref="D57">IF(ROW()=ROW(D52),C55,INDEX(E52:E65,ROW()-ROW(D52)))</f>
        <v/>
      </c>
      <c r="E57" s="260" t="str">
        <f>IF(OR(D57="",C54="",C54&lt;=0,F57=""),"",TRIM(MID(D57,LEN(F57)+1+IF(MID(D57,LEN(F57)+1,1)=" ",1,0),99999)))</f>
        <v/>
      </c>
      <c r="F57" s="259" t="str">
        <f>IF(OR(G57="",G57=0,G57="0"),"",IF(LEN(G57)&lt;=C54,G57,IF(LEN(SUBSTITUTE(H57," ",""))=C54+1,LEFT(G57,C54),LEFT(G57,FIND("§",SUBSTITUTE(H57," ","§",LEN(H57)-LEN(SUBSTITUTE(H57," ",""))))-1))))</f>
        <v/>
      </c>
      <c r="G57" s="259" t="str">
        <f t="shared" si="5"/>
        <v/>
      </c>
      <c r="H57" s="259" t="str">
        <f>IF(OR(G57="",G57=0,G57="0"),"",LEFT(G57,C54+1))</f>
        <v/>
      </c>
      <c r="I57" s="286" t="str">
        <f>IF(LEN(TRIM(J57))&gt;0,MAX(I23:I56)+1,"")</f>
        <v/>
      </c>
      <c r="J57" s="68"/>
      <c r="K57" s="300" t="str">
        <f t="shared" si="6"/>
        <v/>
      </c>
      <c r="M57" s="3">
        <v>1</v>
      </c>
    </row>
    <row r="58" spans="2:13">
      <c r="B58" s="647"/>
      <c r="C58" s="264" t="str">
        <f>TRIM(SUBSTITUTE(SUBSTITUTE(SUBSTITUTE(SUBSTITUTE(C57,"►"," "),"▼"," "),"▲","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58" s="259" t="str" cm="1">
        <f t="array" ref="D58">IF(ROW()=ROW(D52),C55,INDEX(E52:E65,ROW()-ROW(D52)))</f>
        <v/>
      </c>
      <c r="E58" s="260" t="str">
        <f>IF(OR(D58="",C54="",C54&lt;=0,F58=""),"",TRIM(MID(D58,LEN(F58)+1+IF(MID(D58,LEN(F58)+1,1)=" ",1,0),99999)))</f>
        <v/>
      </c>
      <c r="F58" s="259" t="str">
        <f>IF(OR(G58="",G58=0,G58="0"),"",IF(LEN(G58)&lt;=C54,G58,IF(LEN(SUBSTITUTE(H58," ",""))=C54+1,LEFT(G58,C54),LEFT(G58,FIND("§",SUBSTITUTE(H58," ","§",LEN(H58)-LEN(SUBSTITUTE(H58," ",""))))-1))))</f>
        <v/>
      </c>
      <c r="G58" s="259" t="str">
        <f t="shared" si="5"/>
        <v/>
      </c>
      <c r="H58" s="259" t="str">
        <f>IF(OR(G58="",G58=0,G58="0"),"",LEFT(G58,C54+1))</f>
        <v/>
      </c>
      <c r="I58" s="286" t="str">
        <f>IF(LEN(TRIM(J58))&gt;0,MAX(I23:I57)+1,"")</f>
        <v/>
      </c>
      <c r="J58" s="68"/>
      <c r="K58" s="300" t="str">
        <f t="shared" si="6"/>
        <v/>
      </c>
      <c r="M58" s="3">
        <v>1</v>
      </c>
    </row>
    <row r="59" spans="2:13">
      <c r="B59" s="647"/>
      <c r="C59" s="264" t="str">
        <f>TRIM(SUBSTITUTE(SUBSTITUTE(C58,"“","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59" s="259" t="str" cm="1">
        <f t="array" ref="D59">IF(ROW()=ROW(D52),C55,INDEX(E52:E65,ROW()-ROW(D52)))</f>
        <v/>
      </c>
      <c r="E59" s="260" t="str">
        <f>IF(OR(D59="",C54="",C54&lt;=0,F59=""),"",TRIM(MID(D59,LEN(F59)+1+IF(MID(D59,LEN(F59)+1,1)=" ",1,0),99999)))</f>
        <v/>
      </c>
      <c r="F59" s="259" t="str">
        <f>IF(OR(G59="",G59=0,G59="0"),"",IF(LEN(G59)&lt;=C54,G59,IF(LEN(SUBSTITUTE(H59," ",""))=C54+1,LEFT(G59,C54),LEFT(G59,FIND("§",SUBSTITUTE(H59," ","§",LEN(H59)-LEN(SUBSTITUTE(H59," ",""))))-1))))</f>
        <v/>
      </c>
      <c r="G59" s="259" t="str">
        <f t="shared" si="5"/>
        <v/>
      </c>
      <c r="H59" s="259" t="str">
        <f>IF(OR(G59="",G59=0,G59="0"),"",LEFT(G59,C54+1))</f>
        <v/>
      </c>
      <c r="I59" s="286" t="str">
        <f>IF(LEN(TRIM(J59))&gt;0,MAX(I23:I58)+1,"")</f>
        <v/>
      </c>
      <c r="J59" s="68"/>
      <c r="K59" s="300" t="str">
        <f t="shared" si="6"/>
        <v/>
      </c>
      <c r="M59" s="3">
        <v>1</v>
      </c>
    </row>
    <row r="60" spans="2:13">
      <c r="B60" s="647"/>
      <c r="C60" s="264"/>
      <c r="D60" s="259" t="str" cm="1">
        <f t="array" ref="D60">IF(ROW()=ROW(D52),C55,INDEX(E52:E65,ROW()-ROW(D52)))</f>
        <v/>
      </c>
      <c r="E60" s="260" t="str">
        <f>IF(OR(D60="",C54="",C54&lt;=0,F60=""),"",TRIM(MID(D60,LEN(F60)+1+IF(MID(D60,LEN(F60)+1,1)=" ",1,0),99999)))</f>
        <v/>
      </c>
      <c r="F60" s="259" t="str">
        <f>IF(OR(G60="",G60=0,G60="0"),"",IF(LEN(G60)&lt;=C54,G60,IF(LEN(SUBSTITUTE(H60," ",""))=C54+1,LEFT(G60,C54),LEFT(G60,FIND("§",SUBSTITUTE(H60," ","§",LEN(H60)-LEN(SUBSTITUTE(H60," ",""))))-1))))</f>
        <v/>
      </c>
      <c r="G60" s="259" t="str">
        <f t="shared" si="5"/>
        <v/>
      </c>
      <c r="H60" s="259" t="str">
        <f>IF(OR(G60="",G60=0,G60="0"),"",LEFT(G60,C54+1))</f>
        <v/>
      </c>
      <c r="I60" s="286" t="str">
        <f>IF(LEN(TRIM(J60))&gt;0,MAX(I23:I59)+1,"")</f>
        <v/>
      </c>
      <c r="J60" s="68"/>
      <c r="K60" s="300" t="str">
        <f t="shared" si="6"/>
        <v/>
      </c>
      <c r="M60" s="3">
        <v>1</v>
      </c>
    </row>
    <row r="61" spans="2:13">
      <c r="B61" s="647"/>
      <c r="C61" s="264"/>
      <c r="D61" s="259" t="str" cm="1">
        <f t="array" ref="D61">IF(ROW()=ROW(D52),C55,INDEX(E52:E65,ROW()-ROW(D52)))</f>
        <v/>
      </c>
      <c r="E61" s="260" t="str">
        <f>IF(OR(D61="",C54="",C54&lt;=0,F61=""),"",TRIM(MID(D61,LEN(F61)+1+IF(MID(D61,LEN(F61)+1,1)=" ",1,0),99999)))</f>
        <v/>
      </c>
      <c r="F61" s="259" t="str">
        <f>IF(OR(G61="",G61=0,G61="0"),"",IF(LEN(G61)&lt;=C54,G61,IF(LEN(SUBSTITUTE(H61," ",""))=C54+1,LEFT(G61,C54),LEFT(G61,FIND("§",SUBSTITUTE(H61," ","§",LEN(H61)-LEN(SUBSTITUTE(H61," ",""))))-1))))</f>
        <v/>
      </c>
      <c r="G61" s="259" t="str">
        <f t="shared" si="5"/>
        <v/>
      </c>
      <c r="H61" s="259" t="str">
        <f>IF(OR(G61="",G61=0,G61="0"),"",LEFT(G61,C54+1))</f>
        <v/>
      </c>
      <c r="I61" s="286" t="str">
        <f>IF(LEN(TRIM(J61))&gt;0,MAX(I23:I60)+1,"")</f>
        <v/>
      </c>
      <c r="J61" s="68"/>
      <c r="K61" s="300" t="str">
        <f t="shared" si="6"/>
        <v/>
      </c>
      <c r="M61" s="3">
        <v>1</v>
      </c>
    </row>
    <row r="62" spans="2:13">
      <c r="B62" s="647"/>
      <c r="C62" s="264"/>
      <c r="D62" s="259" t="str" cm="1">
        <f t="array" ref="D62">IF(ROW()=ROW(D52),C55,INDEX(E52:E65,ROW()-ROW(D52)))</f>
        <v/>
      </c>
      <c r="E62" s="260" t="str">
        <f>IF(OR(D62="",C54="",C54&lt;=0,F62=""),"",TRIM(MID(D62,LEN(F62)+1+IF(MID(D62,LEN(F62)+1,1)=" ",1,0),99999)))</f>
        <v/>
      </c>
      <c r="F62" s="259" t="str">
        <f>IF(OR(G62="",G62=0,G62="0"),"",IF(LEN(G62)&lt;=C54,G62,IF(LEN(SUBSTITUTE(H62," ",""))=C54+1,LEFT(G62,C54),LEFT(G62,FIND("§",SUBSTITUTE(H62," ","§",LEN(H62)-LEN(SUBSTITUTE(H62," ",""))))-1))))</f>
        <v/>
      </c>
      <c r="G62" s="259" t="str">
        <f t="shared" si="5"/>
        <v/>
      </c>
      <c r="H62" s="259" t="str">
        <f>IF(OR(G62="",G62=0,G62="0"),"",LEFT(G62,C54+1))</f>
        <v/>
      </c>
      <c r="I62" s="286" t="str">
        <f>IF(LEN(TRIM(J62))&gt;0,MAX(I23:I61)+1,"")</f>
        <v/>
      </c>
      <c r="J62" s="68"/>
      <c r="K62" s="300" t="str">
        <f t="shared" si="6"/>
        <v/>
      </c>
      <c r="M62" s="3">
        <v>1</v>
      </c>
    </row>
    <row r="63" spans="2:13">
      <c r="B63" s="647"/>
      <c r="C63" s="264"/>
      <c r="D63" s="259" t="str" cm="1">
        <f t="array" ref="D63">IF(ROW()=ROW(D52),C55,INDEX(E52:E65,ROW()-ROW(D52)))</f>
        <v/>
      </c>
      <c r="E63" s="260" t="str">
        <f>IF(OR(D63="",C54="",C54&lt;=0,F63=""),"",TRIM(MID(D63,LEN(F63)+1+IF(MID(D63,LEN(F63)+1,1)=" ",1,0),99999)))</f>
        <v/>
      </c>
      <c r="F63" s="259" t="str">
        <f>IF(OR(G63="",G63=0,G63="0"),"",IF(LEN(G63)&lt;=C54,G63,IF(LEN(SUBSTITUTE(H63," ",""))=C54+1,LEFT(G63,C54),LEFT(G63,FIND("§",SUBSTITUTE(H63," ","§",LEN(H63)-LEN(SUBSTITUTE(H63," ",""))))-1))))</f>
        <v/>
      </c>
      <c r="G63" s="259" t="str">
        <f t="shared" si="5"/>
        <v/>
      </c>
      <c r="H63" s="259" t="str">
        <f>IF(OR(G63="",G63=0,G63="0"),"",LEFT(G63,C54+1))</f>
        <v/>
      </c>
      <c r="I63" s="286" t="str">
        <f>IF(LEN(TRIM(J63))&gt;0,MAX(I23:I62)+1,"")</f>
        <v/>
      </c>
      <c r="J63" s="68"/>
      <c r="K63" s="300" t="str">
        <f t="shared" si="6"/>
        <v/>
      </c>
      <c r="M63" s="3">
        <v>1</v>
      </c>
    </row>
    <row r="64" spans="2:13">
      <c r="B64" s="647"/>
      <c r="C64" s="264"/>
      <c r="D64" s="259" t="str" cm="1">
        <f t="array" ref="D64">IF(ROW()=ROW(D52),C55,INDEX(E52:E65,ROW()-ROW(D52)))</f>
        <v/>
      </c>
      <c r="E64" s="260" t="str">
        <f>IF(OR(D64="",C54="",C54&lt;=0,F64=""),"",TRIM(MID(D64,LEN(F64)+1+IF(MID(D64,LEN(F64)+1,1)=" ",1,0),99999)))</f>
        <v/>
      </c>
      <c r="F64" s="259" t="str">
        <f>IF(OR(G64="",G64=0,G64="0"),"",IF(LEN(G64)&lt;=C54,G64,IF(LEN(SUBSTITUTE(H64," ",""))=C54+1,LEFT(G64,C54),LEFT(G64,FIND("§",SUBSTITUTE(H64," ","§",LEN(H64)-LEN(SUBSTITUTE(H64," ",""))))-1))))</f>
        <v/>
      </c>
      <c r="G64" s="259" t="str">
        <f t="shared" si="5"/>
        <v/>
      </c>
      <c r="H64" s="259" t="str">
        <f>IF(OR(G64="",G64=0,G64="0"),"",LEFT(G64,C54+1))</f>
        <v/>
      </c>
      <c r="I64" s="286" t="str">
        <f>IF(LEN(TRIM(J64))&gt;0,MAX(I23:I63)+1,"")</f>
        <v/>
      </c>
      <c r="J64" s="68"/>
      <c r="K64" s="300" t="str">
        <f t="shared" si="6"/>
        <v/>
      </c>
      <c r="M64" s="3">
        <v>1</v>
      </c>
    </row>
    <row r="65" spans="2:13">
      <c r="B65" s="647"/>
      <c r="C65" s="264"/>
      <c r="D65" s="259" t="str" cm="1">
        <f t="array" ref="D65">IF(ROW()=ROW(D52),C55,INDEX(E52:E65,ROW()-ROW(D52)))</f>
        <v/>
      </c>
      <c r="E65" s="260" t="str">
        <f>IF(OR(D65="",C54="",C54&lt;=0,F65=""),"",TRIM(MID(D65,LEN(F65)+1+IF(MID(D65,LEN(F65)+1,1)=" ",1,0),99999)))</f>
        <v/>
      </c>
      <c r="F65" s="259" t="str">
        <f>IF(OR(G65="",G65=0,G65="0"),"",IF(LEN(G65)&lt;=C54,G65,IF(LEN(SUBSTITUTE(H65," ",""))=C54+1,LEFT(G65,C54),LEFT(G65,FIND("§",SUBSTITUTE(H65," ","§",LEN(H65)-LEN(SUBSTITUTE(H65," ",""))))-1))))</f>
        <v/>
      </c>
      <c r="G65" s="259" t="str">
        <f t="shared" si="5"/>
        <v/>
      </c>
      <c r="H65" s="259" t="str">
        <f>IF(OR(G65="",G65=0,G65="0"),"",LEFT(G65,C54+1))</f>
        <v/>
      </c>
      <c r="I65" s="286" t="str">
        <f>IF(LEN(TRIM(J65))&gt;0,MAX(I23:I64)+1,"")</f>
        <v/>
      </c>
      <c r="J65" s="68"/>
      <c r="K65" s="300" t="str">
        <f t="shared" si="6"/>
        <v/>
      </c>
      <c r="M65" s="3">
        <v>1</v>
      </c>
    </row>
    <row r="66" spans="2:13">
      <c r="B66" s="647"/>
      <c r="C66" s="258" t="str">
        <f>IF(TRIM(SUBSTITUTE(J21,CHAR(160),""))="","",J21)</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66" s="259" t="str" cm="1">
        <f t="array" ref="D66">IF(ROW()=ROW(D66),C69,INDEX(E66:E79,ROW()-ROW(D66)))</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66" s="260" t="str">
        <f>IF(OR(D66="",C68="",C68&lt;=0,F66=""),"",TRIM(MID(D66,LEN(F66)+1+IF(MID(D66,LEN(F66)+1,1)=" ",1,0),99999)))</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66" s="259" t="str">
        <f>IF(OR(G66="",G66=0,G66="0"),"",IF(LEN(G66)&lt;=C68,G66,IF(LEN(SUBSTITUTE(H66," ",""))=C68+1,LEFT(G66,C68),LEFT(G66,FIND("§",SUBSTITUTE(H66," ","§",LEN(H66)-LEN(SUBSTITUTE(H66," ",""))))-1))))</f>
        <v>Si vous récupérez du texte sur internet, collez-le d’abord dans la cellule A pour le “nettoyer” : cela supprime les</v>
      </c>
      <c r="G66" s="259" t="str">
        <f t="shared" si="5"/>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66" s="259" t="str">
        <f>IF(OR(G66="",G66=0,G66="0"),"",LEFT(G66,C68+1))</f>
        <v>Si vous récupérez du texte sur internet, collez-le d’abord dans la cellule A pour le “nettoyer” : cela supprime les espac</v>
      </c>
      <c r="I66" s="286" t="str">
        <f>IF(LEN(TRIM(J66))&gt;0,MAX(I23:I65)+1,"")</f>
        <v/>
      </c>
      <c r="J66" s="68"/>
      <c r="K66" s="300" t="str">
        <f t="shared" si="6"/>
        <v/>
      </c>
      <c r="M66" s="3">
        <v>1</v>
      </c>
    </row>
    <row r="67" spans="2:13">
      <c r="B67" s="647"/>
      <c r="C67" s="264" t="str">
        <f>TRIM(SUBSTITUTE(SUBSTITUTE(SUBSTITUTE(SUBSTITUTE(SUBSTITUTE(SUBSTITUTE(SUBSTITUTE(SUBSTITUTE(SUBSTITUTE(CLEAN(IF(OR(LEFT(C66,1)="-",LEFT(C66,1)="="),MID(C66,2,99999),C66)),"—","-"),"–","-"),CHAR(160)," "),CHAR(9)," "),CHAR(13)," "),CHAR(10)," ")," "," ")," "," ")," "," "))</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67" s="259" t="str" cm="1">
        <f t="array" ref="D67">IF(ROW()=ROW(D66),C69,INDEX(E66:E79,ROW()-ROW(D66)))</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67" s="260" t="str">
        <f>IF(OR(D67="",C68="",C68&lt;=0,F67=""),"",TRIM(MID(D67,LEN(F67)+1+IF(MID(D67,LEN(F67)+1,1)=" ",1,0),99999)))</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67" s="259" t="str">
        <f>IF(OR(G67="",G67=0,G67="0"),"",IF(LEN(G67)&lt;=C68,G67,IF(LEN(SUBSTITUTE(H67," ",""))=C68+1,LEFT(G67,C68),LEFT(G67,FIND("§",SUBSTITUTE(H67," ","§",LEN(H67)-LEN(SUBSTITUTE(H67," ",""))))-1))))</f>
        <v>espaces insécables, tabulations invisibles et autres “pollutions”.◄ 2️⃣ Saisissez la largeur du document dans lequel</v>
      </c>
      <c r="G67" s="259" t="str">
        <f t="shared" si="5"/>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67" s="259" t="str">
        <f>IF(OR(G67="",G67=0,G67="0"),"",LEFT(G67,C68+1))</f>
        <v>espaces insécables, tabulations invisibles et autres “pollutions”.◄ 2️⃣ Saisissez la largeur du document dans lequel vous</v>
      </c>
      <c r="I67" s="286" t="str">
        <f>IF(LEN(TRIM(J67))&gt;0,MAX(I23:I66)+1,"")</f>
        <v/>
      </c>
      <c r="J67" s="68"/>
      <c r="K67" s="300" t="str">
        <f t="shared" si="6"/>
        <v/>
      </c>
      <c r="M67" s="3">
        <v>1</v>
      </c>
    </row>
    <row r="68" spans="2:13">
      <c r="B68" s="647"/>
      <c r="C68" s="74">
        <f>K14</f>
        <v>120</v>
      </c>
      <c r="D68" s="259" t="str" cm="1">
        <f t="array" ref="D68">IF(ROW()=ROW(D66),C69,INDEX(E66:E79,ROW()-ROW(D66)))</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68" s="260" t="str">
        <f>IF(OR(D68="",C68="",C68&lt;=0,F68=""),"",TRIM(MID(D68,LEN(F68)+1+IF(MID(D68,LEN(F68)+1,1)=" ",1,0),99999)))</f>
        <v>ponctuation saisissez un X dans la cellule - Ensuite, dans la colonne B copiez le texte nettoyé - puis dans votre document faites Collage spécial &gt; 1.2.3 Valeurs pour ne coller que le texte, sans formules.</v>
      </c>
      <c r="F68" s="259" t="str">
        <f>IF(OR(G68="",G68=0,G68="0"),"",IF(LEN(G68)&lt;=C68,G68,IF(LEN(SUBSTITUTE(H68," ",""))=C68+1,LEFT(G68,C68),LEFT(G68,FIND("§",SUBSTITUTE(H68," ","§",LEN(H68)-LEN(SUBSTITUTE(H68," ",""))))-1))))</f>
        <v>vous collerez ensuite le texte. ◄ 3️⃣ saisissez un nombre de caractères par lignes ◄ 4️⃣ Si vous ne voulez pas de</v>
      </c>
      <c r="G68" s="259" t="str">
        <f t="shared" si="5"/>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68" s="259" t="str">
        <f>IF(OR(G68="",G68=0,G68="0"),"",LEFT(G68,C68+1))</f>
        <v>vous collerez ensuite le texte. ◄ 3️⃣ saisissez un nombre de caractères par lignes ◄ 4️⃣ Si vous ne voulez pas de ponctua</v>
      </c>
      <c r="I68" s="286" t="str">
        <f>IF(LEN(TRIM(J68))&gt;0,MAX(I23:I67)+1,"")</f>
        <v/>
      </c>
      <c r="J68" s="68"/>
      <c r="K68" s="300" t="str">
        <f t="shared" si="6"/>
        <v/>
      </c>
      <c r="M68" s="3">
        <v>1</v>
      </c>
    </row>
    <row r="69" spans="2:13">
      <c r="B69" s="647"/>
      <c r="C69" s="264" t="str">
        <f>IF(UPPER(TRIM(K13))="X",C73,C67)</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69" s="259" t="str" cm="1">
        <f t="array" ref="D69">IF(ROW()=ROW(D66),C69,INDEX(E66:E79,ROW()-ROW(D66)))</f>
        <v>ponctuation saisissez un X dans la cellule - Ensuite, dans la colonne B copiez le texte nettoyé - puis dans votre document faites Collage spécial &gt; 1.2.3 Valeurs pour ne coller que le texte, sans formules.</v>
      </c>
      <c r="E69" s="260" t="str">
        <f>IF(OR(D69="",C68="",C68&lt;=0,F69=""),"",TRIM(MID(D69,LEN(F69)+1+IF(MID(D69,LEN(F69)+1,1)=" ",1,0),99999)))</f>
        <v>document faites Collage spécial &gt; 1.2.3 Valeurs pour ne coller que le texte, sans formules.</v>
      </c>
      <c r="F69" s="259" t="str">
        <f>IF(OR(G69="",G69=0,G69="0"),"",IF(LEN(G69)&lt;=C68,G69,IF(LEN(SUBSTITUTE(H69," ",""))=C68+1,LEFT(G69,C68),LEFT(G69,FIND("§",SUBSTITUTE(H69," ","§",LEN(H69)-LEN(SUBSTITUTE(H69," ",""))))-1))))</f>
        <v>ponctuation saisissez un X dans la cellule - Ensuite, dans la colonne B copiez le texte nettoyé - puis dans votre</v>
      </c>
      <c r="G69" s="259" t="str">
        <f t="shared" si="5"/>
        <v>ponctuation saisissez un X dans la cellule - Ensuite, dans la colonne B copiez le texte nettoyé - puis dans votre document faites Collage spécial &gt; 1.2.3 Valeurs pour ne coller que le texte, sans formules.</v>
      </c>
      <c r="H69" s="259" t="str">
        <f>IF(OR(G69="",G69=0,G69="0"),"",LEFT(G69,C68+1))</f>
        <v>ponctuation saisissez un X dans la cellule - Ensuite, dans la colonne B copiez le texte nettoyé - puis dans votre documen</v>
      </c>
      <c r="I69" s="286" t="str">
        <f>IF(LEN(TRIM(J69))&gt;0,MAX(I23:I68)+1,"")</f>
        <v/>
      </c>
      <c r="J69" s="68"/>
      <c r="K69" s="300" t="str">
        <f t="shared" si="6"/>
        <v/>
      </c>
      <c r="M69" s="3">
        <v>1</v>
      </c>
    </row>
    <row r="70" spans="2:13">
      <c r="B70" s="647"/>
      <c r="C70" s="266" t="str">
        <f>TRIM(SUBSTITUTE(SUBSTITUTE(SUBSTITUTE(SUBSTITUTE(SUBSTITUTE(SUBSTITUTE(SUBSTITUTE(SUBSTITUTE(SUBSTITUTE(SUBSTITUTE(C67,","," "),";"," "),":"," "),"!"," "),"?"," "),"…"," "),"»"," "),"«"," "),"/"," "),"."," "))</f>
        <v>Si vous récupérez du texte sur internet collez-le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 2 3 Valeurs pour ne coller que le texte sans formules</v>
      </c>
      <c r="D70" s="259" t="str" cm="1">
        <f t="array" ref="D70">IF(ROW()=ROW(D66),C69,INDEX(E66:E79,ROW()-ROW(D66)))</f>
        <v>document faites Collage spécial &gt; 1.2.3 Valeurs pour ne coller que le texte, sans formules.</v>
      </c>
      <c r="E70" s="260" t="str">
        <f>IF(OR(D70="",C68="",C68&lt;=0,F70=""),"",TRIM(MID(D70,LEN(F70)+1+IF(MID(D70,LEN(F70)+1,1)=" ",1,0),99999)))</f>
        <v/>
      </c>
      <c r="F70" s="259" t="str">
        <f>IF(OR(G70="",G70=0,G70="0"),"",IF(LEN(G70)&lt;=C68,G70,IF(LEN(SUBSTITUTE(H70," ",""))=C68+1,LEFT(G70,C68),LEFT(G70,FIND("§",SUBSTITUTE(H70," ","§",LEN(H70)-LEN(SUBSTITUTE(H70," ",""))))-1))))</f>
        <v>document faites Collage spécial &gt; 1.2.3 Valeurs pour ne coller que le texte, sans formules.</v>
      </c>
      <c r="G70" s="259" t="str">
        <f t="shared" si="5"/>
        <v>document faites Collage spécial &gt; 1.2.3 Valeurs pour ne coller que le texte, sans formules.</v>
      </c>
      <c r="H70" s="259" t="str">
        <f>IF(OR(G70="",G70=0,G70="0"),"",LEFT(G70,C68+1))</f>
        <v>document faites Collage spécial &gt; 1.2.3 Valeurs pour ne coller que le texte, sans formules.</v>
      </c>
      <c r="I70" s="286" t="str">
        <f>IF(LEN(TRIM(J70))&gt;0,MAX(I23:I69)+1,"")</f>
        <v/>
      </c>
      <c r="J70" s="68"/>
      <c r="K70" s="300" t="str">
        <f t="shared" si="6"/>
        <v/>
      </c>
      <c r="M70" s="3">
        <v>1</v>
      </c>
    </row>
    <row r="71" spans="2:13">
      <c r="B71" s="647"/>
      <c r="C71" s="259" t="str">
        <f>TRIM(SUBSTITUTE(SUBSTITUTE(SUBSTITUTE(SUBSTITUTE(SUBSTITUTE(SUBSTITUTE(SUBSTITUTE(SUBSTITUTE(C70,"("," "),")"," "),CHAR(34)," "),"-"," "),"_"," "),"&lt;"," "),"&gt;"," "),"="," "))</f>
        <v>Si vous récupérez du texte sur internet collez 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1 2 3 Valeurs pour ne coller que le texte sans formules</v>
      </c>
      <c r="D71" s="259" t="str" cm="1">
        <f t="array" ref="D71">IF(ROW()=ROW(D66),C69,INDEX(E66:E79,ROW()-ROW(D66)))</f>
        <v/>
      </c>
      <c r="E71" s="260" t="str">
        <f>IF(OR(D71="",C68="",C68&lt;=0,F71=""),"",TRIM(MID(D71,LEN(F71)+1+IF(MID(D71,LEN(F71)+1,1)=" ",1,0),99999)))</f>
        <v/>
      </c>
      <c r="F71" s="259" t="str">
        <f>IF(OR(G71="",G71=0,G71="0"),"",IF(LEN(G71)&lt;=C68,G71,IF(LEN(SUBSTITUTE(H71," ",""))=C68+1,LEFT(G71,C68),LEFT(G71,FIND("§",SUBSTITUTE(H71," ","§",LEN(H71)-LEN(SUBSTITUTE(H71," ",""))))-1))))</f>
        <v/>
      </c>
      <c r="G71" s="259" t="str">
        <f t="shared" si="5"/>
        <v/>
      </c>
      <c r="H71" s="259" t="str">
        <f>IF(OR(G71="",G71=0,G71="0"),"",LEFT(G71,C68+1))</f>
        <v/>
      </c>
      <c r="I71" s="286" t="str">
        <f>IF(LEN(TRIM(J71))&gt;0,MAX(I23:I70)+1,"")</f>
        <v/>
      </c>
      <c r="J71" s="68"/>
      <c r="K71" s="300" t="str">
        <f t="shared" si="6"/>
        <v/>
      </c>
      <c r="M71" s="3">
        <v>1</v>
      </c>
    </row>
    <row r="72" spans="2:13">
      <c r="B72" s="647"/>
      <c r="C72" s="264" t="str">
        <f>TRIM(SUBSTITUTE(SUBSTITUTE(SUBSTITUTE(SUBSTITUTE(C71,"►"," "),"▼"," "),"▲","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72" s="259" t="str" cm="1">
        <f t="array" ref="D72">IF(ROW()=ROW(D66),C69,INDEX(E66:E79,ROW()-ROW(D66)))</f>
        <v/>
      </c>
      <c r="E72" s="260" t="str">
        <f>IF(OR(D72="",C68="",C68&lt;=0,F72=""),"",TRIM(MID(D72,LEN(F72)+1+IF(MID(D72,LEN(F72)+1,1)=" ",1,0),99999)))</f>
        <v/>
      </c>
      <c r="F72" s="259" t="str">
        <f>IF(OR(G72="",G72=0,G72="0"),"",IF(LEN(G72)&lt;=C68,G72,IF(LEN(SUBSTITUTE(H72," ",""))=C68+1,LEFT(G72,C68),LEFT(G72,FIND("§",SUBSTITUTE(H72," ","§",LEN(H72)-LEN(SUBSTITUTE(H72," ",""))))-1))))</f>
        <v/>
      </c>
      <c r="G72" s="259" t="str">
        <f t="shared" si="5"/>
        <v/>
      </c>
      <c r="H72" s="259" t="str">
        <f>IF(OR(G72="",G72=0,G72="0"),"",LEFT(G72,C68+1))</f>
        <v/>
      </c>
      <c r="I72" s="286" t="str">
        <f>IF(LEN(TRIM(J72))&gt;0,MAX(I23:I71)+1,"")</f>
        <v/>
      </c>
      <c r="J72" s="68"/>
      <c r="K72" s="300" t="str">
        <f t="shared" si="6"/>
        <v/>
      </c>
      <c r="M72" s="3">
        <v>1</v>
      </c>
    </row>
    <row r="73" spans="2:13">
      <c r="B73" s="647"/>
      <c r="C73" s="264" t="str">
        <f>TRIM(SUBSTITUTE(SUBSTITUTE(C72,"“","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73" s="259" t="str" cm="1">
        <f t="array" ref="D73">IF(ROW()=ROW(D66),C69,INDEX(E66:E79,ROW()-ROW(D66)))</f>
        <v/>
      </c>
      <c r="E73" s="260" t="str">
        <f>IF(OR(D73="",C68="",C68&lt;=0,F73=""),"",TRIM(MID(D73,LEN(F73)+1+IF(MID(D73,LEN(F73)+1,1)=" ",1,0),99999)))</f>
        <v/>
      </c>
      <c r="F73" s="259" t="str">
        <f>IF(OR(G73="",G73=0,G73="0"),"",IF(LEN(G73)&lt;=C68,G73,IF(LEN(SUBSTITUTE(H73," ",""))=C68+1,LEFT(G73,C68),LEFT(G73,FIND("§",SUBSTITUTE(H73," ","§",LEN(H73)-LEN(SUBSTITUTE(H73," ",""))))-1))))</f>
        <v/>
      </c>
      <c r="G73" s="259" t="str">
        <f t="shared" si="5"/>
        <v/>
      </c>
      <c r="H73" s="259" t="str">
        <f>IF(OR(G73="",G73=0,G73="0"),"",LEFT(G73,C68+1))</f>
        <v/>
      </c>
      <c r="I73" s="286" t="str">
        <f>IF(LEN(TRIM(J73))&gt;0,MAX(I23:I72)+1,"")</f>
        <v/>
      </c>
      <c r="J73" s="68"/>
      <c r="K73" s="300" t="str">
        <f t="shared" si="6"/>
        <v/>
      </c>
      <c r="M73" s="3">
        <v>1</v>
      </c>
    </row>
    <row r="74" spans="2:13">
      <c r="B74" s="647"/>
      <c r="C74" s="264"/>
      <c r="D74" s="259" t="str" cm="1">
        <f t="array" ref="D74">IF(ROW()=ROW(D66),C69,INDEX(E66:E79,ROW()-ROW(D66)))</f>
        <v/>
      </c>
      <c r="E74" s="260" t="str">
        <f>IF(OR(D74="",C68="",C68&lt;=0,F74=""),"",TRIM(MID(D74,LEN(F74)+1+IF(MID(D74,LEN(F74)+1,1)=" ",1,0),99999)))</f>
        <v/>
      </c>
      <c r="F74" s="259" t="str">
        <f>IF(OR(G74="",G74=0,G74="0"),"",IF(LEN(G74)&lt;=C68,G74,IF(LEN(SUBSTITUTE(H74," ",""))=C68+1,LEFT(G74,C68),LEFT(G74,FIND("§",SUBSTITUTE(H74," ","§",LEN(H74)-LEN(SUBSTITUTE(H74," ",""))))-1))))</f>
        <v/>
      </c>
      <c r="G74" s="259" t="str">
        <f t="shared" si="5"/>
        <v/>
      </c>
      <c r="H74" s="259" t="str">
        <f>IF(OR(G74="",G74=0,G74="0"),"",LEFT(G74,C68+1))</f>
        <v/>
      </c>
      <c r="I74" s="286" t="str">
        <f>IF(LEN(TRIM(J74))&gt;0,MAX(I23:I73)+1,"")</f>
        <v/>
      </c>
      <c r="J74" s="68"/>
      <c r="K74" s="300" t="str">
        <f t="shared" si="6"/>
        <v/>
      </c>
      <c r="M74" s="3">
        <v>1</v>
      </c>
    </row>
    <row r="75" spans="2:13">
      <c r="B75" s="647"/>
      <c r="C75" s="264"/>
      <c r="D75" s="259" t="str" cm="1">
        <f t="array" ref="D75">IF(ROW()=ROW(D66),C69,INDEX(E66:E79,ROW()-ROW(D66)))</f>
        <v/>
      </c>
      <c r="E75" s="260" t="str">
        <f>IF(OR(D75="",C68="",C68&lt;=0,F75=""),"",TRIM(MID(D75,LEN(F75)+1+IF(MID(D75,LEN(F75)+1,1)=" ",1,0),99999)))</f>
        <v/>
      </c>
      <c r="F75" s="259" t="str">
        <f>IF(OR(G75="",G75=0,G75="0"),"",IF(LEN(G75)&lt;=C68,G75,IF(LEN(SUBSTITUTE(H75," ",""))=C68+1,LEFT(G75,C68),LEFT(G75,FIND("§",SUBSTITUTE(H75," ","§",LEN(H75)-LEN(SUBSTITUTE(H75," ",""))))-1))))</f>
        <v/>
      </c>
      <c r="G75" s="259" t="str">
        <f t="shared" si="5"/>
        <v/>
      </c>
      <c r="H75" s="259" t="str">
        <f>IF(OR(G75="",G75=0,G75="0"),"",LEFT(G75,C68+1))</f>
        <v/>
      </c>
      <c r="I75" s="286" t="str">
        <f>IF(LEN(TRIM(J75))&gt;0,MAX(I23:I74)+1,"")</f>
        <v/>
      </c>
      <c r="J75" s="68"/>
      <c r="K75" s="300" t="str">
        <f t="shared" si="6"/>
        <v/>
      </c>
      <c r="M75" s="3">
        <v>1</v>
      </c>
    </row>
    <row r="76" spans="2:13">
      <c r="B76" s="647"/>
      <c r="C76" s="264"/>
      <c r="D76" s="259" t="str" cm="1">
        <f t="array" ref="D76">IF(ROW()=ROW(D66),C69,INDEX(E66:E79,ROW()-ROW(D66)))</f>
        <v/>
      </c>
      <c r="E76" s="260" t="str">
        <f>IF(OR(D76="",C68="",C68&lt;=0,F76=""),"",TRIM(MID(D76,LEN(F76)+1+IF(MID(D76,LEN(F76)+1,1)=" ",1,0),99999)))</f>
        <v/>
      </c>
      <c r="F76" s="259" t="str">
        <f>IF(OR(G76="",G76=0,G76="0"),"",IF(LEN(G76)&lt;=C68,G76,IF(LEN(SUBSTITUTE(H76," ",""))=C68+1,LEFT(G76,C68),LEFT(G76,FIND("§",SUBSTITUTE(H76," ","§",LEN(H76)-LEN(SUBSTITUTE(H76," ",""))))-1))))</f>
        <v/>
      </c>
      <c r="G76" s="259" t="str">
        <f t="shared" si="5"/>
        <v/>
      </c>
      <c r="H76" s="259" t="str">
        <f>IF(OR(G76="",G76=0,G76="0"),"",LEFT(G76,C68+1))</f>
        <v/>
      </c>
      <c r="I76" s="286" t="str">
        <f>IF(LEN(TRIM(J76))&gt;0,MAX(I23:I75)+1,"")</f>
        <v/>
      </c>
      <c r="J76" s="68"/>
      <c r="K76" s="300" t="str">
        <f t="shared" si="6"/>
        <v/>
      </c>
      <c r="M76" s="3">
        <v>1</v>
      </c>
    </row>
    <row r="77" spans="2:13">
      <c r="B77" s="647"/>
      <c r="C77" s="264"/>
      <c r="D77" s="259" t="str" cm="1">
        <f t="array" ref="D77">IF(ROW()=ROW(D66),C69,INDEX(E66:E79,ROW()-ROW(D66)))</f>
        <v/>
      </c>
      <c r="E77" s="260" t="str">
        <f>IF(OR(D77="",C68="",C68&lt;=0,F77=""),"",TRIM(MID(D77,LEN(F77)+1+IF(MID(D77,LEN(F77)+1,1)=" ",1,0),99999)))</f>
        <v/>
      </c>
      <c r="F77" s="259" t="str">
        <f>IF(OR(G77="",G77=0,G77="0"),"",IF(LEN(G77)&lt;=C68,G77,IF(LEN(SUBSTITUTE(H77," ",""))=C68+1,LEFT(G77,C68),LEFT(G77,FIND("§",SUBSTITUTE(H77," ","§",LEN(H77)-LEN(SUBSTITUTE(H77," ",""))))-1))))</f>
        <v/>
      </c>
      <c r="G77" s="259" t="str">
        <f t="shared" si="5"/>
        <v/>
      </c>
      <c r="H77" s="259" t="str">
        <f>IF(OR(G77="",G77=0,G77="0"),"",LEFT(G77,C68+1))</f>
        <v/>
      </c>
      <c r="I77" s="286" t="str">
        <f>IF(LEN(TRIM(J77))&gt;0,MAX(I23:I76)+1,"")</f>
        <v/>
      </c>
      <c r="J77" s="68"/>
      <c r="K77" s="300" t="str">
        <f t="shared" si="6"/>
        <v/>
      </c>
      <c r="M77" s="3">
        <v>1</v>
      </c>
    </row>
    <row r="78" spans="2:13">
      <c r="B78" s="647"/>
      <c r="C78" s="264"/>
      <c r="D78" s="259" t="str" cm="1">
        <f t="array" ref="D78">IF(ROW()=ROW(D66),C69,INDEX(E66:E79,ROW()-ROW(D66)))</f>
        <v/>
      </c>
      <c r="E78" s="260" t="str">
        <f>IF(OR(D78="",C68="",C68&lt;=0,F78=""),"",TRIM(MID(D78,LEN(F78)+1+IF(MID(D78,LEN(F78)+1,1)=" ",1,0),99999)))</f>
        <v/>
      </c>
      <c r="F78" s="259" t="str">
        <f>IF(OR(G78="",G78=0,G78="0"),"",IF(LEN(G78)&lt;=C68,G78,IF(LEN(SUBSTITUTE(H78," ",""))=C68+1,LEFT(G78,C68),LEFT(G78,FIND("§",SUBSTITUTE(H78," ","§",LEN(H78)-LEN(SUBSTITUTE(H78," ",""))))-1))))</f>
        <v/>
      </c>
      <c r="G78" s="259" t="str">
        <f t="shared" si="5"/>
        <v/>
      </c>
      <c r="H78" s="259" t="str">
        <f>IF(OR(G78="",G78=0,G78="0"),"",LEFT(G78,C68+1))</f>
        <v/>
      </c>
      <c r="I78" s="286" t="str">
        <f>IF(LEN(TRIM(J78))&gt;0,MAX(I23:I77)+1,"")</f>
        <v/>
      </c>
      <c r="J78" s="68"/>
      <c r="K78" s="300" t="str">
        <f t="shared" si="6"/>
        <v/>
      </c>
      <c r="M78" s="3">
        <v>1</v>
      </c>
    </row>
    <row r="79" spans="2:13">
      <c r="B79" s="647"/>
      <c r="C79" s="264"/>
      <c r="D79" s="259" t="str" cm="1">
        <f t="array" ref="D79">IF(ROW()=ROW(D66),C69,INDEX(E66:E79,ROW()-ROW(D66)))</f>
        <v/>
      </c>
      <c r="E79" s="260" t="str">
        <f>IF(OR(D79="",C68="",C68&lt;=0,F79=""),"",TRIM(MID(D79,LEN(F79)+1+IF(MID(D79,LEN(F79)+1,1)=" ",1,0),99999)))</f>
        <v/>
      </c>
      <c r="F79" s="259" t="str">
        <f>IF(OR(G79="",G79=0,G79="0"),"",IF(LEN(G79)&lt;=C68,G79,IF(LEN(SUBSTITUTE(H79," ",""))=C68+1,LEFT(G79,C68),LEFT(G79,FIND("§",SUBSTITUTE(H79," ","§",LEN(H79)-LEN(SUBSTITUTE(H79," ",""))))-1))))</f>
        <v/>
      </c>
      <c r="G79" s="259" t="str">
        <f t="shared" si="5"/>
        <v/>
      </c>
      <c r="H79" s="259" t="str">
        <f>IF(OR(G79="",G79=0,G79="0"),"",LEFT(G79,C68+1))</f>
        <v/>
      </c>
      <c r="I79" s="286" t="str">
        <f>IF(LEN(TRIM(J79))&gt;0,MAX(I23:I78)+1,"")</f>
        <v/>
      </c>
      <c r="J79" s="68"/>
      <c r="K79" s="300" t="str">
        <f t="shared" si="6"/>
        <v/>
      </c>
      <c r="M79" s="3">
        <v>1</v>
      </c>
    </row>
    <row r="80" spans="2:13">
      <c r="B80" s="647"/>
      <c r="C80" s="258" t="str">
        <f>IF(TRIM(SUBSTITUTE(J22,CHAR(160),""))="","",J22)</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80" s="259" t="str" cm="1">
        <f t="array" ref="D80">IF(ROW()=ROW(D80),C83,INDEX(E80:E93,ROW()-ROW(D80)))</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80" s="260" t="str">
        <f>IF(OR(D80="",C82="",C82&lt;=0,F80=""),"",TRIM(MID(D80,LEN(F80)+1+IF(MID(D80,LEN(F80)+1,1)=" ",1,0),99999)))</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80" s="259" t="str">
        <f>IF(OR(G80="",G80=0,G80="0"),"",IF(LEN(G80)&lt;=C82,G80,IF(LEN(SUBSTITUTE(H80," ",""))=C82+1,LEFT(G80,C82),LEFT(G80,FIND("§",SUBSTITUTE(H80," ","§",LEN(H80)-LEN(SUBSTITUTE(H80," ",""))))-1))))</f>
        <v>Si vous récupérez du texte sur internet, collez-le d’abord dans la cellule A pour le “nettoyer” : cela supprime les</v>
      </c>
      <c r="G80" s="259" t="str">
        <f t="shared" si="5"/>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80" s="259" t="str">
        <f>IF(OR(G80="",G80=0,G80="0"),"",LEFT(G80,C82+1))</f>
        <v>Si vous récupérez du texte sur internet, collez-le d’abord dans la cellule A pour le “nettoyer” : cela supprime les espac</v>
      </c>
      <c r="I80" s="286" t="str">
        <f>IF(LEN(TRIM(J80))&gt;0,MAX(I23:I79)+1,"")</f>
        <v/>
      </c>
      <c r="J80" s="68"/>
      <c r="K80" s="300" t="str">
        <f t="shared" si="6"/>
        <v/>
      </c>
      <c r="M80" s="3">
        <v>1</v>
      </c>
    </row>
    <row r="81" spans="2:13">
      <c r="B81" s="647"/>
      <c r="C81" s="264" t="str">
        <f>TRIM(SUBSTITUTE(SUBSTITUTE(SUBSTITUTE(SUBSTITUTE(SUBSTITUTE(SUBSTITUTE(SUBSTITUTE(SUBSTITUTE(SUBSTITUTE(CLEAN(IF(OR(LEFT(C80,1)="-",LEFT(C80,1)="="),MID(C80,2,99999),C80)),"—","-"),"–","-"),CHAR(160)," "),CHAR(9)," "),CHAR(13)," "),CHAR(10)," ")," "," ")," "," ")," "," "))</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81" s="259" t="str" cm="1">
        <f t="array" ref="D81">IF(ROW()=ROW(D80),C83,INDEX(E80:E93,ROW()-ROW(D80)))</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81" s="260" t="str">
        <f>IF(OR(D81="",C82="",C82&lt;=0,F81=""),"",TRIM(MID(D81,LEN(F81)+1+IF(MID(D81,LEN(F81)+1,1)=" ",1,0),99999)))</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81" s="259" t="str">
        <f>IF(OR(G81="",G81=0,G81="0"),"",IF(LEN(G81)&lt;=C82,G81,IF(LEN(SUBSTITUTE(H81," ",""))=C82+1,LEFT(G81,C82),LEFT(G81,FIND("§",SUBSTITUTE(H81," ","§",LEN(H81)-LEN(SUBSTITUTE(H81," ",""))))-1))))</f>
        <v>espaces insécables, tabulations invisibles et autres “pollutions”.◄ 2️⃣ Saisissez la largeur du document dans lequel</v>
      </c>
      <c r="G81" s="259" t="str">
        <f t="shared" si="5"/>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81" s="259" t="str">
        <f>IF(OR(G81="",G81=0,G81="0"),"",LEFT(G81,C82+1))</f>
        <v>espaces insécables, tabulations invisibles et autres “pollutions”.◄ 2️⃣ Saisissez la largeur du document dans lequel vous</v>
      </c>
      <c r="I81" s="286" t="str">
        <f>IF(LEN(TRIM(J81))&gt;0,MAX(I23:I80)+1,"")</f>
        <v/>
      </c>
      <c r="J81" s="68"/>
      <c r="K81" s="300" t="str">
        <f t="shared" si="6"/>
        <v/>
      </c>
      <c r="M81" s="3">
        <v>1</v>
      </c>
    </row>
    <row r="82" spans="2:13">
      <c r="B82" s="647"/>
      <c r="C82" s="74">
        <f>K14</f>
        <v>120</v>
      </c>
      <c r="D82" s="259" t="str" cm="1">
        <f t="array" ref="D82">IF(ROW()=ROW(D80),C83,INDEX(E80:E93,ROW()-ROW(D80)))</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82" s="260" t="str">
        <f>IF(OR(D82="",C82="",C82&lt;=0,F82=""),"",TRIM(MID(D82,LEN(F82)+1+IF(MID(D82,LEN(F82)+1,1)=" ",1,0),99999)))</f>
        <v>ponctuation saisissez un X dans la cellule - Ensuite, dans la colonne B copiez le texte nettoyé - puis dans votre document faites Collage spécial &gt; 1.2.3 Valeurs pour ne coller que le texte, sans formules.</v>
      </c>
      <c r="F82" s="259" t="str">
        <f>IF(OR(G82="",G82=0,G82="0"),"",IF(LEN(G82)&lt;=C82,G82,IF(LEN(SUBSTITUTE(H82," ",""))=C82+1,LEFT(G82,C82),LEFT(G82,FIND("§",SUBSTITUTE(H82," ","§",LEN(H82)-LEN(SUBSTITUTE(H82," ",""))))-1))))</f>
        <v>vous collerez ensuite le texte. ◄ 3️⃣ saisissez un nombre de caractères par lignes ◄ 4️⃣ Si vous ne voulez pas de</v>
      </c>
      <c r="G82" s="259" t="str">
        <f t="shared" si="5"/>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82" s="259" t="str">
        <f>IF(OR(G82="",G82=0,G82="0"),"",LEFT(G82,C82+1))</f>
        <v>vous collerez ensuite le texte. ◄ 3️⃣ saisissez un nombre de caractères par lignes ◄ 4️⃣ Si vous ne voulez pas de ponctua</v>
      </c>
      <c r="I82" s="286" t="str">
        <f>IF(LEN(TRIM(J82))&gt;0,MAX(I23:I81)+1,"")</f>
        <v/>
      </c>
      <c r="J82" s="68"/>
      <c r="K82" s="300" t="str">
        <f t="shared" si="6"/>
        <v/>
      </c>
      <c r="M82" s="3">
        <v>1</v>
      </c>
    </row>
    <row r="83" spans="2:13">
      <c r="B83" s="647"/>
      <c r="C83" s="264" t="str">
        <f>IF(UPPER(TRIM(K13))="X",C87,C81)</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83" s="259" t="str" cm="1">
        <f t="array" ref="D83">IF(ROW()=ROW(D80),C83,INDEX(E80:E93,ROW()-ROW(D80)))</f>
        <v>ponctuation saisissez un X dans la cellule - Ensuite, dans la colonne B copiez le texte nettoyé - puis dans votre document faites Collage spécial &gt; 1.2.3 Valeurs pour ne coller que le texte, sans formules.</v>
      </c>
      <c r="E83" s="260" t="str">
        <f>IF(OR(D83="",C82="",C82&lt;=0,F83=""),"",TRIM(MID(D83,LEN(F83)+1+IF(MID(D83,LEN(F83)+1,1)=" ",1,0),99999)))</f>
        <v>document faites Collage spécial &gt; 1.2.3 Valeurs pour ne coller que le texte, sans formules.</v>
      </c>
      <c r="F83" s="259" t="str">
        <f>IF(OR(G83="",G83=0,G83="0"),"",IF(LEN(G83)&lt;=C82,G83,IF(LEN(SUBSTITUTE(H83," ",""))=C82+1,LEFT(G83,C82),LEFT(G83,FIND("§",SUBSTITUTE(H83," ","§",LEN(H83)-LEN(SUBSTITUTE(H83," ",""))))-1))))</f>
        <v>ponctuation saisissez un X dans la cellule - Ensuite, dans la colonne B copiez le texte nettoyé - puis dans votre</v>
      </c>
      <c r="G83" s="259" t="str">
        <f t="shared" si="5"/>
        <v>ponctuation saisissez un X dans la cellule - Ensuite, dans la colonne B copiez le texte nettoyé - puis dans votre document faites Collage spécial &gt; 1.2.3 Valeurs pour ne coller que le texte, sans formules.</v>
      </c>
      <c r="H83" s="259" t="str">
        <f>IF(OR(G83="",G83=0,G83="0"),"",LEFT(G83,C82+1))</f>
        <v>ponctuation saisissez un X dans la cellule - Ensuite, dans la colonne B copiez le texte nettoyé - puis dans votre documen</v>
      </c>
      <c r="I83" s="286" t="str">
        <f>IF(LEN(TRIM(J83))&gt;0,MAX(I23:I82)+1,"")</f>
        <v/>
      </c>
      <c r="J83" s="68"/>
      <c r="K83" s="300" t="str">
        <f t="shared" si="6"/>
        <v/>
      </c>
      <c r="M83" s="3">
        <v>1</v>
      </c>
    </row>
    <row r="84" spans="2:13">
      <c r="B84" s="647"/>
      <c r="C84" s="266" t="str">
        <f>TRIM(SUBSTITUTE(SUBSTITUTE(SUBSTITUTE(SUBSTITUTE(SUBSTITUTE(SUBSTITUTE(SUBSTITUTE(SUBSTITUTE(SUBSTITUTE(SUBSTITUTE(C81,","," "),";"," "),":"," "),"!"," "),"?"," "),"…"," "),"»"," "),"«"," "),"/"," "),"."," "))</f>
        <v>Si vous récupérez du texte sur internet collez-le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 2 3 Valeurs pour ne coller que le texte sans formules</v>
      </c>
      <c r="D84" s="259" t="str" cm="1">
        <f t="array" ref="D84">IF(ROW()=ROW(D80),C83,INDEX(E80:E93,ROW()-ROW(D80)))</f>
        <v>document faites Collage spécial &gt; 1.2.3 Valeurs pour ne coller que le texte, sans formules.</v>
      </c>
      <c r="E84" s="260" t="str">
        <f>IF(OR(D84="",C82="",C82&lt;=0,F84=""),"",TRIM(MID(D84,LEN(F84)+1+IF(MID(D84,LEN(F84)+1,1)=" ",1,0),99999)))</f>
        <v/>
      </c>
      <c r="F84" s="259" t="str">
        <f>IF(OR(G84="",G84=0,G84="0"),"",IF(LEN(G84)&lt;=C82,G84,IF(LEN(SUBSTITUTE(H84," ",""))=C82+1,LEFT(G84,C82),LEFT(G84,FIND("§",SUBSTITUTE(H84," ","§",LEN(H84)-LEN(SUBSTITUTE(H84," ",""))))-1))))</f>
        <v>document faites Collage spécial &gt; 1.2.3 Valeurs pour ne coller que le texte, sans formules.</v>
      </c>
      <c r="G84" s="259" t="str">
        <f t="shared" si="5"/>
        <v>document faites Collage spécial &gt; 1.2.3 Valeurs pour ne coller que le texte, sans formules.</v>
      </c>
      <c r="H84" s="259" t="str">
        <f>IF(OR(G84="",G84=0,G84="0"),"",LEFT(G84,C82+1))</f>
        <v>document faites Collage spécial &gt; 1.2.3 Valeurs pour ne coller que le texte, sans formules.</v>
      </c>
      <c r="I84" s="286" t="str">
        <f>IF(LEN(TRIM(J84))&gt;0,MAX(I23:I83)+1,"")</f>
        <v/>
      </c>
      <c r="J84" s="68"/>
      <c r="K84" s="300" t="str">
        <f t="shared" si="6"/>
        <v/>
      </c>
      <c r="M84" s="3">
        <v>1</v>
      </c>
    </row>
    <row r="85" spans="2:13">
      <c r="B85" s="647"/>
      <c r="C85" s="259" t="str">
        <f>TRIM(SUBSTITUTE(SUBSTITUTE(SUBSTITUTE(SUBSTITUTE(SUBSTITUTE(SUBSTITUTE(SUBSTITUTE(SUBSTITUTE(C84,"("," "),")"," "),CHAR(34)," "),"-"," "),"_"," "),"&lt;"," "),"&gt;"," "),"="," "))</f>
        <v>Si vous récupérez du texte sur internet collez 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1 2 3 Valeurs pour ne coller que le texte sans formules</v>
      </c>
      <c r="D85" s="259" t="str" cm="1">
        <f t="array" ref="D85">IF(ROW()=ROW(D80),C83,INDEX(E80:E93,ROW()-ROW(D80)))</f>
        <v/>
      </c>
      <c r="E85" s="260" t="str">
        <f>IF(OR(D85="",C82="",C82&lt;=0,F85=""),"",TRIM(MID(D85,LEN(F85)+1+IF(MID(D85,LEN(F85)+1,1)=" ",1,0),99999)))</f>
        <v/>
      </c>
      <c r="F85" s="259" t="str">
        <f>IF(OR(G85="",G85=0,G85="0"),"",IF(LEN(G85)&lt;=C82,G85,IF(LEN(SUBSTITUTE(H85," ",""))=C82+1,LEFT(G85,C82),LEFT(G85,FIND("§",SUBSTITUTE(H85," ","§",LEN(H85)-LEN(SUBSTITUTE(H85," ",""))))-1))))</f>
        <v/>
      </c>
      <c r="G85" s="259" t="str">
        <f t="shared" si="5"/>
        <v/>
      </c>
      <c r="H85" s="259" t="str">
        <f>IF(OR(G85="",G85=0,G85="0"),"",LEFT(G85,C82+1))</f>
        <v/>
      </c>
      <c r="I85" s="286" t="str">
        <f>IF(LEN(TRIM(J85))&gt;0,MAX(I23:I84)+1,"")</f>
        <v/>
      </c>
      <c r="J85" s="68"/>
      <c r="K85" s="300" t="str">
        <f t="shared" si="6"/>
        <v/>
      </c>
      <c r="M85" s="3">
        <v>1</v>
      </c>
    </row>
    <row r="86" spans="2:13">
      <c r="B86" s="647"/>
      <c r="C86" s="264" t="str">
        <f>TRIM(SUBSTITUTE(SUBSTITUTE(SUBSTITUTE(SUBSTITUTE(C85,"►"," "),"▼"," "),"▲","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86" s="259" t="str" cm="1">
        <f t="array" ref="D86">IF(ROW()=ROW(D80),C83,INDEX(E80:E93,ROW()-ROW(D80)))</f>
        <v/>
      </c>
      <c r="E86" s="260" t="str">
        <f>IF(OR(D86="",C82="",C82&lt;=0,F86=""),"",TRIM(MID(D86,LEN(F86)+1+IF(MID(D86,LEN(F86)+1,1)=" ",1,0),99999)))</f>
        <v/>
      </c>
      <c r="F86" s="259" t="str">
        <f>IF(OR(G86="",G86=0,G86="0"),"",IF(LEN(G86)&lt;=C82,G86,IF(LEN(SUBSTITUTE(H86," ",""))=C82+1,LEFT(G86,C82),LEFT(G86,FIND("§",SUBSTITUTE(H86," ","§",LEN(H86)-LEN(SUBSTITUTE(H86," ",""))))-1))))</f>
        <v/>
      </c>
      <c r="G86" s="259" t="str">
        <f t="shared" si="5"/>
        <v/>
      </c>
      <c r="H86" s="259" t="str">
        <f>IF(OR(G86="",G86=0,G86="0"),"",LEFT(G86,C82+1))</f>
        <v/>
      </c>
      <c r="I86" s="286" t="str">
        <f>IF(LEN(TRIM(J86))&gt;0,MAX(I23:I85)+1,"")</f>
        <v/>
      </c>
      <c r="J86" s="68"/>
      <c r="K86" s="300" t="str">
        <f t="shared" si="6"/>
        <v/>
      </c>
      <c r="M86" s="3">
        <v>1</v>
      </c>
    </row>
    <row r="87" spans="2:13">
      <c r="B87" s="647"/>
      <c r="C87" s="264" t="str">
        <f>TRIM(SUBSTITUTE(SUBSTITUTE(C86,"“","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87" s="259" t="str" cm="1">
        <f t="array" ref="D87">IF(ROW()=ROW(D80),C83,INDEX(E80:E93,ROW()-ROW(D80)))</f>
        <v/>
      </c>
      <c r="E87" s="260" t="str">
        <f>IF(OR(D87="",C82="",C82&lt;=0,F87=""),"",TRIM(MID(D87,LEN(F87)+1+IF(MID(D87,LEN(F87)+1,1)=" ",1,0),99999)))</f>
        <v/>
      </c>
      <c r="F87" s="259" t="str">
        <f>IF(OR(G87="",G87=0,G87="0"),"",IF(LEN(G87)&lt;=C82,G87,IF(LEN(SUBSTITUTE(H87," ",""))=C82+1,LEFT(G87,C82),LEFT(G87,FIND("§",SUBSTITUTE(H87," ","§",LEN(H87)-LEN(SUBSTITUTE(H87," ",""))))-1))))</f>
        <v/>
      </c>
      <c r="G87" s="259" t="str">
        <f t="shared" si="5"/>
        <v/>
      </c>
      <c r="H87" s="259" t="str">
        <f>IF(OR(G87="",G87=0,G87="0"),"",LEFT(G87,C82+1))</f>
        <v/>
      </c>
      <c r="I87" s="286" t="str">
        <f>IF(LEN(TRIM(J87))&gt;0,MAX(I23:I86)+1,"")</f>
        <v/>
      </c>
      <c r="J87" s="68"/>
      <c r="K87" s="300" t="str">
        <f t="shared" si="6"/>
        <v/>
      </c>
      <c r="M87" s="3">
        <v>1</v>
      </c>
    </row>
    <row r="88" spans="2:13">
      <c r="B88" s="647"/>
      <c r="C88" s="264"/>
      <c r="D88" s="259" t="str" cm="1">
        <f t="array" ref="D88">IF(ROW()=ROW(D80),C83,INDEX(E80:E93,ROW()-ROW(D80)))</f>
        <v/>
      </c>
      <c r="E88" s="260" t="str">
        <f>IF(OR(D88="",C82="",C82&lt;=0,F88=""),"",TRIM(MID(D88,LEN(F88)+1+IF(MID(D88,LEN(F88)+1,1)=" ",1,0),99999)))</f>
        <v/>
      </c>
      <c r="F88" s="259" t="str">
        <f>IF(OR(G88="",G88=0,G88="0"),"",IF(LEN(G88)&lt;=C82,G88,IF(LEN(SUBSTITUTE(H88," ",""))=C82+1,LEFT(G88,C82),LEFT(G88,FIND("§",SUBSTITUTE(H88," ","§",LEN(H88)-LEN(SUBSTITUTE(H88," ",""))))-1))))</f>
        <v/>
      </c>
      <c r="G88" s="259" t="str">
        <f t="shared" ref="G88:G93" si="7">IF(OR(D88="",D88=0),"",TRIM(SUBSTITUTE(SUBSTITUTE(D88,CHAR(160)," "),CHAR(10)," ")))</f>
        <v/>
      </c>
      <c r="H88" s="259" t="str">
        <f>IF(OR(G88="",G88=0,G88="0"),"",LEFT(G88,C82+1))</f>
        <v/>
      </c>
      <c r="I88" s="286" t="str">
        <f>IF(LEN(TRIM(J88))&gt;0,MAX(I23:I87)+1,"")</f>
        <v/>
      </c>
      <c r="J88" s="68"/>
      <c r="K88" s="300" t="str">
        <f t="shared" si="6"/>
        <v/>
      </c>
      <c r="M88" s="3">
        <v>1</v>
      </c>
    </row>
    <row r="89" spans="2:13">
      <c r="B89" s="647"/>
      <c r="C89" s="264"/>
      <c r="D89" s="259" t="str" cm="1">
        <f t="array" ref="D89">IF(ROW()=ROW(D80),C83,INDEX(E80:E93,ROW()-ROW(D80)))</f>
        <v/>
      </c>
      <c r="E89" s="260" t="str">
        <f>IF(OR(D89="",C82="",C82&lt;=0,F89=""),"",TRIM(MID(D89,LEN(F89)+1+IF(MID(D89,LEN(F89)+1,1)=" ",1,0),99999)))</f>
        <v/>
      </c>
      <c r="F89" s="259" t="str">
        <f>IF(OR(G89="",G89=0,G89="0"),"",IF(LEN(G89)&lt;=C82,G89,IF(LEN(SUBSTITUTE(H89," ",""))=C82+1,LEFT(G89,C82),LEFT(G89,FIND("§",SUBSTITUTE(H89," ","§",LEN(H89)-LEN(SUBSTITUTE(H89," ",""))))-1))))</f>
        <v/>
      </c>
      <c r="G89" s="259" t="str">
        <f t="shared" si="7"/>
        <v/>
      </c>
      <c r="H89" s="259" t="str">
        <f>IF(OR(G89="",G89=0,G89="0"),"",LEFT(G89,C82+1))</f>
        <v/>
      </c>
      <c r="I89" s="286" t="str">
        <f>IF(LEN(TRIM(J89))&gt;0,MAX(I23:I88)+1,"")</f>
        <v/>
      </c>
      <c r="J89" s="68"/>
      <c r="K89" s="300" t="str">
        <f t="shared" si="6"/>
        <v/>
      </c>
      <c r="M89" s="3">
        <v>1</v>
      </c>
    </row>
    <row r="90" spans="2:13">
      <c r="B90" s="647"/>
      <c r="C90" s="264"/>
      <c r="D90" s="259" t="str" cm="1">
        <f t="array" ref="D90">IF(ROW()=ROW(D80),C83,INDEX(E80:E93,ROW()-ROW(D80)))</f>
        <v/>
      </c>
      <c r="E90" s="260" t="str">
        <f>IF(OR(D90="",C82="",C82&lt;=0,F90=""),"",TRIM(MID(D90,LEN(F90)+1+IF(MID(D90,LEN(F90)+1,1)=" ",1,0),99999)))</f>
        <v/>
      </c>
      <c r="F90" s="259" t="str">
        <f>IF(OR(G90="",G90=0,G90="0"),"",IF(LEN(G90)&lt;=C82,G90,IF(LEN(SUBSTITUTE(H90," ",""))=C82+1,LEFT(G90,C82),LEFT(G90,FIND("§",SUBSTITUTE(H90," ","§",LEN(H90)-LEN(SUBSTITUTE(H90," ",""))))-1))))</f>
        <v/>
      </c>
      <c r="G90" s="259" t="str">
        <f t="shared" si="7"/>
        <v/>
      </c>
      <c r="H90" s="259" t="str">
        <f>IF(OR(G90="",G90=0,G90="0"),"",LEFT(G90,C82+1))</f>
        <v/>
      </c>
      <c r="I90" s="286" t="str">
        <f>IF(LEN(TRIM(J90))&gt;0,MAX(I23:I89)+1,"")</f>
        <v/>
      </c>
      <c r="J90" s="68"/>
      <c r="K90" s="300" t="str">
        <f t="shared" ref="K90:K93" si="8">IF(LEN(TRIM(SUBSTITUTE(J90,CHAR(160)," ")))=0,"",LEN(J90)&amp;" car")</f>
        <v/>
      </c>
      <c r="M90" s="3">
        <v>1</v>
      </c>
    </row>
    <row r="91" spans="2:13">
      <c r="B91" s="647"/>
      <c r="C91" s="264"/>
      <c r="D91" s="259" t="str" cm="1">
        <f t="array" ref="D91">IF(ROW()=ROW(D80),C83,INDEX(E80:E93,ROW()-ROW(D80)))</f>
        <v/>
      </c>
      <c r="E91" s="260" t="str">
        <f>IF(OR(D91="",C82="",C82&lt;=0,F91=""),"",TRIM(MID(D91,LEN(F91)+1+IF(MID(D91,LEN(F91)+1,1)=" ",1,0),99999)))</f>
        <v/>
      </c>
      <c r="F91" s="259" t="str">
        <f>IF(OR(G91="",G91=0,G91="0"),"",IF(LEN(G91)&lt;=C82,G91,IF(LEN(SUBSTITUTE(H91," ",""))=C82+1,LEFT(G91,C82),LEFT(G91,FIND("§",SUBSTITUTE(H91," ","§",LEN(H91)-LEN(SUBSTITUTE(H91," ",""))))-1))))</f>
        <v/>
      </c>
      <c r="G91" s="259" t="str">
        <f t="shared" si="7"/>
        <v/>
      </c>
      <c r="H91" s="259" t="str">
        <f>IF(OR(G91="",G91=0,G91="0"),"",LEFT(G91,C82+1))</f>
        <v/>
      </c>
      <c r="I91" s="286" t="str">
        <f>IF(LEN(TRIM(J91))&gt;0,MAX(I23:I90)+1,"")</f>
        <v/>
      </c>
      <c r="J91" s="68"/>
      <c r="K91" s="300" t="str">
        <f t="shared" si="8"/>
        <v/>
      </c>
      <c r="M91" s="3">
        <v>1</v>
      </c>
    </row>
    <row r="92" spans="2:13">
      <c r="B92" s="647"/>
      <c r="C92" s="264"/>
      <c r="D92" s="259" t="str" cm="1">
        <f t="array" ref="D92">IF(ROW()=ROW(D80),C83,INDEX(E80:E93,ROW()-ROW(D80)))</f>
        <v/>
      </c>
      <c r="E92" s="260" t="str">
        <f>IF(OR(D92="",C82="",C82&lt;=0,F92=""),"",TRIM(MID(D92,LEN(F92)+1+IF(MID(D92,LEN(F92)+1,1)=" ",1,0),99999)))</f>
        <v/>
      </c>
      <c r="F92" s="259" t="str">
        <f>IF(OR(G92="",G92=0,G92="0"),"",IF(LEN(G92)&lt;=C82,G92,IF(LEN(SUBSTITUTE(H92," ",""))=C82+1,LEFT(G92,C82),LEFT(G92,FIND("§",SUBSTITUTE(H92," ","§",LEN(H92)-LEN(SUBSTITUTE(H92," ",""))))-1))))</f>
        <v/>
      </c>
      <c r="G92" s="259" t="str">
        <f t="shared" si="7"/>
        <v/>
      </c>
      <c r="H92" s="259" t="str">
        <f>IF(OR(G92="",G92=0,G92="0"),"",LEFT(G92,C82+1))</f>
        <v/>
      </c>
      <c r="I92" s="286" t="str">
        <f>IF(LEN(TRIM(J92))&gt;0,MAX(I23:I91)+1,"")</f>
        <v/>
      </c>
      <c r="J92" s="68"/>
      <c r="K92" s="300" t="str">
        <f t="shared" si="8"/>
        <v/>
      </c>
      <c r="M92" s="3">
        <v>1</v>
      </c>
    </row>
    <row r="93" spans="2:13" ht="15.75" thickBot="1">
      <c r="B93" s="647"/>
      <c r="C93" s="264"/>
      <c r="D93" s="259" t="str" cm="1">
        <f t="array" ref="D93">IF(ROW()=ROW(D80),C83,INDEX(E80:E93,ROW()-ROW(D80)))</f>
        <v/>
      </c>
      <c r="E93" s="260" t="str">
        <f>IF(OR(D93="",C82="",C82&lt;=0,F93=""),"",TRIM(MID(D93,LEN(F93)+1+IF(MID(D93,LEN(F93)+1,1)=" ",1,0),99999)))</f>
        <v/>
      </c>
      <c r="F93" s="259" t="str">
        <f>IF(OR(G93="",G93=0,G93="0"),"",IF(LEN(G93)&lt;=C82,G93,IF(LEN(SUBSTITUTE(H93," ",""))=C82+1,LEFT(G93,C82),LEFT(G93,FIND("§",SUBSTITUTE(H93," ","§",LEN(H93)-LEN(SUBSTITUTE(H93," ",""))))-1))))</f>
        <v/>
      </c>
      <c r="G93" s="259" t="str">
        <f t="shared" si="7"/>
        <v/>
      </c>
      <c r="H93" s="259" t="str">
        <f>IF(OR(G93="",G93=0,G93="0"),"",LEFT(G93,C82+1))</f>
        <v/>
      </c>
      <c r="I93" s="287" t="str">
        <f>IF(LEN(TRIM(J93))&gt;0,MAX(I23:I92)+1,"")</f>
        <v/>
      </c>
      <c r="J93" s="152"/>
      <c r="K93" s="302" t="str">
        <f t="shared" si="8"/>
        <v/>
      </c>
      <c r="M93" s="3">
        <v>1</v>
      </c>
    </row>
    <row r="94" spans="2:13">
      <c r="B94" s="647"/>
      <c r="C94" s="153" t="s">
        <v>214</v>
      </c>
      <c r="D94" s="154"/>
      <c r="E94" s="154"/>
      <c r="F94" s="154"/>
      <c r="G94" s="154"/>
      <c r="H94" s="154"/>
      <c r="I94" s="155"/>
      <c r="J94" s="154"/>
      <c r="K94" s="156" t="s">
        <v>215</v>
      </c>
      <c r="L94" s="53"/>
      <c r="M94" s="3">
        <v>1</v>
      </c>
    </row>
    <row r="95" spans="2:13">
      <c r="B95" s="647"/>
      <c r="C95" s="157" t="str">
        <f>J17&amp;" ❶  Saisissez ou collez le texte à découper."</f>
        <v>Col.J ▼ ❶  Saisissez ou collez le texte à découper.</v>
      </c>
      <c r="D95" s="155"/>
      <c r="E95" s="155"/>
      <c r="F95" s="155"/>
      <c r="G95" s="155"/>
      <c r="H95" s="155"/>
      <c r="I95" s="155"/>
      <c r="J95" s="157" t="s">
        <v>45</v>
      </c>
      <c r="K95" s="158"/>
      <c r="L95" s="53"/>
      <c r="M95" s="3">
        <v>1</v>
      </c>
    </row>
    <row r="96" spans="2:13">
      <c r="B96" s="647"/>
      <c r="C96" s="159" t="s">
        <v>36</v>
      </c>
      <c r="D96" s="155"/>
      <c r="E96" s="155"/>
      <c r="F96" s="155"/>
      <c r="G96" s="155"/>
      <c r="H96" s="155"/>
      <c r="I96" s="155"/>
      <c r="J96" s="159" t="s">
        <v>46</v>
      </c>
      <c r="K96" s="158"/>
      <c r="L96" s="53"/>
      <c r="M96" s="3">
        <v>1</v>
      </c>
    </row>
    <row r="97" spans="1:15">
      <c r="B97" s="647"/>
      <c r="C97" s="160" t="s">
        <v>78</v>
      </c>
      <c r="D97" s="155"/>
      <c r="E97" s="155"/>
      <c r="F97" s="155"/>
      <c r="G97" s="155"/>
      <c r="H97" s="155"/>
      <c r="I97" s="155"/>
      <c r="J97" s="161" t="s">
        <v>47</v>
      </c>
      <c r="K97" s="158"/>
      <c r="L97" s="53"/>
      <c r="M97" s="3">
        <v>1</v>
      </c>
    </row>
    <row r="98" spans="1:15">
      <c r="B98" s="647"/>
      <c r="C98" s="160"/>
      <c r="D98" s="155"/>
      <c r="E98" s="155"/>
      <c r="F98" s="155"/>
      <c r="G98" s="155"/>
      <c r="H98" s="155"/>
      <c r="I98" s="155"/>
      <c r="J98" s="162" t="str">
        <f>"❹ Si vous ne voulez pas de ponctuation saisissez un X dans la cellule "&amp;ADDRESS(ROW(K13),COLUMN(K13),4)</f>
        <v>❹ Si vous ne voulez pas de ponctuation saisissez un X dans la cellule K13</v>
      </c>
      <c r="K98" s="158"/>
      <c r="L98" s="53"/>
      <c r="M98" s="3">
        <v>1</v>
      </c>
    </row>
    <row r="99" spans="1:15">
      <c r="B99" s="647"/>
      <c r="C99" s="157" t="str">
        <f>ADDRESS(ROW(K15),COLUMN(K15),4)&amp;"  ❷  saisissez la largeur du document"</f>
        <v>K15  ❷  saisissez la largeur du document</v>
      </c>
      <c r="D99" s="163"/>
      <c r="E99" s="155"/>
      <c r="F99" s="155"/>
      <c r="G99" s="155"/>
      <c r="H99" s="155"/>
      <c r="I99" s="155"/>
      <c r="J99" s="157" t="s">
        <v>49</v>
      </c>
      <c r="K99" s="158"/>
      <c r="L99" s="53"/>
      <c r="M99" s="3">
        <v>1</v>
      </c>
    </row>
    <row r="100" spans="1:15">
      <c r="B100" s="647"/>
      <c r="C100" s="160" t="s">
        <v>216</v>
      </c>
      <c r="D100" s="163"/>
      <c r="E100" s="155"/>
      <c r="F100" s="155"/>
      <c r="G100" s="155"/>
      <c r="H100" s="155"/>
      <c r="I100" s="155"/>
      <c r="J100" s="159" t="str">
        <f>"Copiez le texte ajusté colonne "&amp;J8</f>
        <v>Copiez le texte ajusté colonne J</v>
      </c>
      <c r="K100" s="158"/>
      <c r="L100" s="53"/>
      <c r="M100" s="3">
        <v>1</v>
      </c>
    </row>
    <row r="101" spans="1:15">
      <c r="B101" s="647"/>
      <c r="C101" s="160" t="s">
        <v>217</v>
      </c>
      <c r="D101" s="163"/>
      <c r="E101" s="155"/>
      <c r="F101" s="155"/>
      <c r="G101" s="155"/>
      <c r="H101" s="155"/>
      <c r="I101" s="155"/>
      <c r="J101" s="164" t="s">
        <v>50</v>
      </c>
      <c r="K101" s="158"/>
      <c r="L101" s="53"/>
      <c r="M101" s="3">
        <v>1</v>
      </c>
    </row>
    <row r="102" spans="1:15" ht="15" customHeight="1">
      <c r="B102" s="647"/>
      <c r="C102" s="652" t="str">
        <f>"et ajustez la largeur de la colonne "&amp;J8&amp;"  à celle du document "</f>
        <v xml:space="preserve">et ajustez la largeur de la colonne J  à celle du document </v>
      </c>
      <c r="D102" s="652"/>
      <c r="E102" s="652"/>
      <c r="F102" s="652"/>
      <c r="G102" s="652"/>
      <c r="H102" s="652"/>
      <c r="I102" s="155"/>
      <c r="J102" s="159" t="s">
        <v>51</v>
      </c>
      <c r="K102" s="158"/>
      <c r="L102" s="53"/>
      <c r="M102" s="3">
        <v>1</v>
      </c>
    </row>
    <row r="103" spans="1:15">
      <c r="B103" s="647"/>
      <c r="C103" s="652"/>
      <c r="D103" s="652"/>
      <c r="E103" s="652"/>
      <c r="F103" s="652"/>
      <c r="G103" s="652"/>
      <c r="H103" s="652"/>
      <c r="I103" s="155"/>
      <c r="J103" s="159" t="s">
        <v>52</v>
      </c>
      <c r="K103" s="158"/>
      <c r="L103" s="53"/>
      <c r="M103" s="3">
        <v>1</v>
      </c>
    </row>
    <row r="104" spans="1:15">
      <c r="B104" s="647"/>
      <c r="C104" s="165" t="s">
        <v>44</v>
      </c>
      <c r="D104" s="163"/>
      <c r="E104" s="155"/>
      <c r="F104" s="155"/>
      <c r="G104" s="155"/>
      <c r="H104" s="155"/>
      <c r="I104" s="155"/>
      <c r="J104" s="159" t="s">
        <v>53</v>
      </c>
      <c r="K104" s="158"/>
      <c r="L104" s="53"/>
      <c r="M104" s="3">
        <v>1</v>
      </c>
    </row>
    <row r="105" spans="1:15" ht="15.75" thickBot="1">
      <c r="B105" s="648"/>
      <c r="C105" s="197" t="s">
        <v>218</v>
      </c>
      <c r="D105" s="198" t="str" cm="1">
        <f t="array" aca="1" ref="D105" ca="1">CELL("nomfichier")</f>
        <v>D:\Données\1.UPRT\0-UPRT.fait\1-UPRT.FR-SITE-WEB\ff-fiches-fabrications\ff.fiches.fabrication.2023\ffr.restaurant.2023\[TABLEAU.MAGIQUE.13.04.2026.14h30.xlsx]Nettoyez.vos.textes</v>
      </c>
      <c r="E105" s="199"/>
      <c r="F105" s="199"/>
      <c r="G105" s="199"/>
      <c r="H105" s="199"/>
      <c r="I105" s="197"/>
      <c r="J105" s="197"/>
      <c r="K105" s="166" t="s">
        <v>176</v>
      </c>
      <c r="L105" s="53"/>
      <c r="M105" s="3">
        <v>1</v>
      </c>
    </row>
    <row r="106" spans="1:15">
      <c r="M106" s="52" t="s">
        <v>5</v>
      </c>
    </row>
    <row r="107" spans="1:15">
      <c r="A107" s="3">
        <v>1</v>
      </c>
      <c r="B107" s="3">
        <v>1</v>
      </c>
      <c r="C107" s="3">
        <v>1</v>
      </c>
      <c r="D107" s="3">
        <v>1</v>
      </c>
      <c r="E107" s="3">
        <v>1</v>
      </c>
      <c r="F107" s="3">
        <v>1</v>
      </c>
      <c r="G107" s="3">
        <v>1</v>
      </c>
      <c r="H107" s="3">
        <v>1</v>
      </c>
      <c r="I107" s="3">
        <v>1</v>
      </c>
      <c r="J107" s="3">
        <v>1</v>
      </c>
      <c r="K107" s="3">
        <v>1</v>
      </c>
      <c r="L107" s="3">
        <v>1</v>
      </c>
      <c r="M107" s="1" t="str">
        <f>ADDRESS(ROW(),COLUMN(),4)</f>
        <v>M107</v>
      </c>
      <c r="N107" s="13"/>
      <c r="O107" s="14" t="str">
        <f>ADDRESS(ROW(),COLUMN(),4)</f>
        <v>O107</v>
      </c>
    </row>
    <row r="108" spans="1:15">
      <c r="L108" s="53"/>
    </row>
    <row r="109" spans="1:15">
      <c r="L109" s="53"/>
    </row>
    <row r="110" spans="1:15">
      <c r="L110" s="53"/>
    </row>
    <row r="111" spans="1:15">
      <c r="L111" s="53"/>
    </row>
    <row r="112" spans="1:15">
      <c r="L112" s="53"/>
    </row>
    <row r="113" spans="12:12">
      <c r="L113" s="53"/>
    </row>
  </sheetData>
  <mergeCells count="8">
    <mergeCell ref="L8:L9"/>
    <mergeCell ref="L10:L11"/>
    <mergeCell ref="B5:K6"/>
    <mergeCell ref="B9:B105"/>
    <mergeCell ref="C11:H11"/>
    <mergeCell ref="C12:H13"/>
    <mergeCell ref="C17:H22"/>
    <mergeCell ref="C102:H10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9AD15-7DBA-4993-8205-A3A211BA51B5}">
  <dimension ref="A1:Z294"/>
  <sheetViews>
    <sheetView showZeros="0" zoomScaleNormal="100" workbookViewId="0">
      <selection activeCell="Z21" sqref="Z21"/>
    </sheetView>
  </sheetViews>
  <sheetFormatPr baseColWidth="10" defaultRowHeight="15"/>
  <cols>
    <col min="2" max="2" width="5.7109375" customWidth="1"/>
    <col min="3" max="3" width="10.7109375" customWidth="1"/>
    <col min="4" max="8" width="5.7109375" customWidth="1"/>
    <col min="9" max="9" width="8" customWidth="1"/>
    <col min="10" max="10" width="115.7109375" customWidth="1"/>
    <col min="11" max="11" width="7.7109375" customWidth="1"/>
    <col min="12" max="12" width="116.42578125" customWidth="1"/>
    <col min="13" max="14" width="10.7109375" customWidth="1"/>
    <col min="15" max="15" width="21.85546875" style="117" customWidth="1"/>
    <col min="16" max="22" width="11.42578125" style="117"/>
    <col min="26" max="26" width="76.28515625" customWidth="1"/>
  </cols>
  <sheetData>
    <row r="1" spans="1:26" ht="15" customHeight="1">
      <c r="A1" s="1" t="str">
        <f>ADDRESS(ROW(),COLUMN(),4)</f>
        <v>A1</v>
      </c>
      <c r="B1" s="653" t="str">
        <f>"Dans ce document collez votre texte "&amp;J4&amp;" et récupérez le "&amp;L4</f>
        <v>Dans ce document collez votre texte colonne J et récupérez le ICI COLONNE L</v>
      </c>
      <c r="C1" s="653"/>
      <c r="D1" s="653"/>
      <c r="E1" s="653"/>
      <c r="F1" s="653"/>
      <c r="G1" s="653"/>
      <c r="H1" s="653"/>
      <c r="I1" s="653"/>
      <c r="J1" s="653"/>
      <c r="K1" s="653"/>
      <c r="L1" s="653"/>
      <c r="M1" s="653"/>
      <c r="N1" s="653"/>
      <c r="O1" s="213"/>
      <c r="P1" s="87" t="str">
        <f>"à coller "&amp;J13&amp;" pour aérer le texte"</f>
        <v>à coller 1️⃣ COLLEZ LE TEXTE BRUT  A DÉCOUPER  DANS CETTE COLONNE ▼     pour aérer le texte</v>
      </c>
      <c r="Q1" s="53"/>
      <c r="R1" s="53"/>
      <c r="S1" s="53"/>
      <c r="T1" s="53"/>
      <c r="U1" s="53"/>
      <c r="V1" s="53"/>
      <c r="X1" s="3">
        <v>1</v>
      </c>
      <c r="Y1" s="4" t="str">
        <f>SUBSTITUTE(ADDRESS(1,COLUMN(),4),"1","")</f>
        <v>Y</v>
      </c>
      <c r="Z1" s="5" t="str">
        <f>SUBSTITUTE(ADDRESS(1,COLUMN(),4),"1","")</f>
        <v>Z</v>
      </c>
    </row>
    <row r="2" spans="1:26" ht="15" customHeight="1">
      <c r="B2" s="653"/>
      <c r="C2" s="653"/>
      <c r="D2" s="653"/>
      <c r="E2" s="653"/>
      <c r="F2" s="653"/>
      <c r="G2" s="653"/>
      <c r="H2" s="653"/>
      <c r="I2" s="653"/>
      <c r="J2" s="653"/>
      <c r="K2" s="653"/>
      <c r="L2" s="653"/>
      <c r="M2" s="653"/>
      <c r="N2" s="653"/>
      <c r="O2" s="213"/>
      <c r="P2" s="88" t="s">
        <v>79</v>
      </c>
      <c r="Q2" s="88" t="s">
        <v>80</v>
      </c>
      <c r="R2" s="88" t="s">
        <v>29</v>
      </c>
      <c r="S2" s="88" t="s">
        <v>30</v>
      </c>
      <c r="T2" s="53"/>
      <c r="U2" s="53"/>
      <c r="V2" s="53"/>
      <c r="X2" s="3">
        <v>1</v>
      </c>
      <c r="Y2" s="7" t="s">
        <v>0</v>
      </c>
      <c r="Z2" s="8"/>
    </row>
    <row r="3" spans="1:26" ht="15.75" customHeight="1" thickBot="1">
      <c r="B3" s="654"/>
      <c r="C3" s="654"/>
      <c r="D3" s="654"/>
      <c r="E3" s="654"/>
      <c r="F3" s="654"/>
      <c r="G3" s="654"/>
      <c r="H3" s="654"/>
      <c r="I3" s="654"/>
      <c r="J3" s="654"/>
      <c r="K3" s="654"/>
      <c r="L3" s="654"/>
      <c r="M3" s="654"/>
      <c r="N3" s="654"/>
      <c r="O3" s="213"/>
      <c r="P3" s="2" t="s">
        <v>100</v>
      </c>
      <c r="Q3" s="53"/>
      <c r="R3" s="53"/>
      <c r="S3" s="53"/>
      <c r="T3" s="53"/>
      <c r="U3" s="53"/>
      <c r="V3" s="53"/>
      <c r="X3" s="3">
        <v>1</v>
      </c>
      <c r="Y3" s="9">
        <f ca="1">COUNTA(A1:X294)+COUNTBLANK(A1:X294)</f>
        <v>8535</v>
      </c>
      <c r="Z3" s="10" t="str">
        <f>"cellules entre -cells -celdas  "&amp;" " &amp;A1&amp;" et  "&amp;X294</f>
        <v>cellules entre -cells -celdas   A1 et  X294</v>
      </c>
    </row>
    <row r="4" spans="1:26" ht="15.75" customHeight="1">
      <c r="B4" s="103" t="s">
        <v>6</v>
      </c>
      <c r="C4" s="241" t="str">
        <f t="shared" ref="C4:N4" si="0">SUBSTITUTE(ADDRESS(1,COLUMN(),4),"1","")</f>
        <v>C</v>
      </c>
      <c r="D4" s="241" t="str">
        <f t="shared" si="0"/>
        <v>D</v>
      </c>
      <c r="E4" s="241" t="str">
        <f t="shared" si="0"/>
        <v>E</v>
      </c>
      <c r="F4" s="241" t="str">
        <f t="shared" si="0"/>
        <v>F</v>
      </c>
      <c r="G4" s="241" t="str">
        <f t="shared" si="0"/>
        <v>G</v>
      </c>
      <c r="H4" s="241" t="str">
        <f t="shared" si="0"/>
        <v>H</v>
      </c>
      <c r="I4" s="241" t="str">
        <f t="shared" si="0"/>
        <v>I</v>
      </c>
      <c r="J4" s="242" t="str">
        <f>"colonne "&amp;SUBSTITUTE(ADDRESS(1,COLUMN(),4),"1","")</f>
        <v>colonne J</v>
      </c>
      <c r="K4" s="241" t="str">
        <f t="shared" si="0"/>
        <v>K</v>
      </c>
      <c r="L4" s="242" t="str">
        <f>"ICI COLONNE "&amp;SUBSTITUTE(ADDRESS(1,COLUMN(),4),"1","")</f>
        <v>ICI COLONNE L</v>
      </c>
      <c r="M4" s="241" t="str">
        <f t="shared" si="0"/>
        <v>M</v>
      </c>
      <c r="N4" s="243" t="str">
        <f t="shared" si="0"/>
        <v>N</v>
      </c>
      <c r="O4" s="610" t="s">
        <v>221</v>
      </c>
      <c r="P4" s="53"/>
      <c r="Q4" s="27"/>
      <c r="R4" s="27"/>
      <c r="S4" s="27"/>
      <c r="T4" s="57"/>
      <c r="U4" s="57" t="s">
        <v>33</v>
      </c>
      <c r="V4" s="58" t="str">
        <f>X294</f>
        <v>X294</v>
      </c>
      <c r="X4" s="3">
        <v>1</v>
      </c>
      <c r="Y4" s="9">
        <f ca="1">COUNTA(A1:X294)</f>
        <v>2532</v>
      </c>
      <c r="Z4" s="10" t="s">
        <v>1</v>
      </c>
    </row>
    <row r="5" spans="1:26" ht="15" customHeight="1">
      <c r="B5" s="244"/>
      <c r="C5" s="245">
        <f t="shared" ref="C5:N5" ca="1" si="1">INDEX(CELL("largeur",C5),1,1)</f>
        <v>10</v>
      </c>
      <c r="D5" s="245">
        <f t="shared" ca="1" si="1"/>
        <v>5</v>
      </c>
      <c r="E5" s="245">
        <f t="shared" ca="1" si="1"/>
        <v>5</v>
      </c>
      <c r="F5" s="245">
        <f t="shared" ca="1" si="1"/>
        <v>5</v>
      </c>
      <c r="G5" s="245">
        <f t="shared" ca="1" si="1"/>
        <v>5</v>
      </c>
      <c r="H5" s="245">
        <f t="shared" ca="1" si="1"/>
        <v>5</v>
      </c>
      <c r="I5" s="245">
        <f t="shared" ca="1" si="1"/>
        <v>7</v>
      </c>
      <c r="J5" s="245">
        <f t="shared" ca="1" si="1"/>
        <v>115</v>
      </c>
      <c r="K5" s="245">
        <f t="shared" ca="1" si="1"/>
        <v>7</v>
      </c>
      <c r="L5" s="245">
        <f t="shared" ca="1" si="1"/>
        <v>116</v>
      </c>
      <c r="M5" s="245">
        <f t="shared" ca="1" si="1"/>
        <v>10</v>
      </c>
      <c r="N5" s="246">
        <f t="shared" ca="1" si="1"/>
        <v>10</v>
      </c>
      <c r="O5" s="610"/>
      <c r="P5" s="59"/>
      <c r="Q5" s="27"/>
      <c r="R5" s="27"/>
      <c r="S5" s="27"/>
      <c r="T5" s="27"/>
      <c r="U5" s="27"/>
      <c r="V5" s="27"/>
      <c r="X5" s="3">
        <v>1</v>
      </c>
      <c r="Y5" s="9">
        <f ca="1">COUNTBLANK(A1:X294)</f>
        <v>6003</v>
      </c>
      <c r="Z5" s="10" t="s">
        <v>2</v>
      </c>
    </row>
    <row r="6" spans="1:26" ht="15.75">
      <c r="B6" s="247"/>
      <c r="C6" s="248">
        <v>10</v>
      </c>
      <c r="D6" s="248">
        <v>5</v>
      </c>
      <c r="E6" s="248">
        <v>5</v>
      </c>
      <c r="F6" s="248">
        <v>5</v>
      </c>
      <c r="G6" s="248">
        <v>5</v>
      </c>
      <c r="H6" s="248">
        <v>5</v>
      </c>
      <c r="I6" s="248">
        <v>7</v>
      </c>
      <c r="J6" s="248">
        <f ca="1">J5</f>
        <v>115</v>
      </c>
      <c r="K6" s="249">
        <v>7</v>
      </c>
      <c r="L6" s="249">
        <f>C10</f>
        <v>122</v>
      </c>
      <c r="M6" s="248">
        <v>10</v>
      </c>
      <c r="N6" s="250">
        <v>10</v>
      </c>
      <c r="O6" s="611" t="s">
        <v>220</v>
      </c>
      <c r="P6" s="60" t="s">
        <v>34</v>
      </c>
      <c r="Q6" s="60"/>
      <c r="R6" s="61"/>
      <c r="S6" s="61"/>
      <c r="T6" s="61"/>
      <c r="U6" s="61"/>
      <c r="V6" s="61"/>
      <c r="X6" s="3">
        <v>1</v>
      </c>
      <c r="Y6" s="9">
        <f>SUM(X1:X294)+2</f>
        <v>295</v>
      </c>
      <c r="Z6" s="10" t="s">
        <v>3</v>
      </c>
    </row>
    <row r="7" spans="1:26" ht="18.75">
      <c r="B7" s="247"/>
      <c r="C7" s="109" t="s">
        <v>9</v>
      </c>
      <c r="D7" s="110"/>
      <c r="E7" s="111"/>
      <c r="F7" s="110"/>
      <c r="G7" s="110"/>
      <c r="H7" s="110"/>
      <c r="I7" s="110"/>
      <c r="J7" s="110"/>
      <c r="K7" s="110"/>
      <c r="L7" s="110"/>
      <c r="M7" s="110"/>
      <c r="N7" s="167"/>
      <c r="O7" s="611"/>
      <c r="P7" s="53"/>
      <c r="Q7" s="53"/>
      <c r="R7" s="53"/>
      <c r="S7" s="53"/>
      <c r="T7" s="62"/>
      <c r="U7" s="27"/>
      <c r="V7" s="27"/>
      <c r="X7" s="3">
        <v>1</v>
      </c>
      <c r="Y7" s="9" cm="1">
        <f t="array" ref="Y7">SUM(A294:W294+1)</f>
        <v>46</v>
      </c>
      <c r="Z7" s="10" t="s">
        <v>4</v>
      </c>
    </row>
    <row r="8" spans="1:26" ht="21">
      <c r="B8" s="247"/>
      <c r="C8" s="26" t="s">
        <v>11</v>
      </c>
      <c r="D8" s="53"/>
      <c r="E8" s="63"/>
      <c r="F8" s="91" t="s">
        <v>79</v>
      </c>
      <c r="G8" s="91" t="s">
        <v>80</v>
      </c>
      <c r="H8" s="91" t="s">
        <v>29</v>
      </c>
      <c r="I8" s="91" t="s">
        <v>30</v>
      </c>
      <c r="J8" s="64" t="s">
        <v>193</v>
      </c>
      <c r="K8" s="63"/>
      <c r="L8" s="251" t="str">
        <f ca="1">" Largeur de cette colonne : " &amp; L5 &amp; IF(L5 &gt; C10, " - Colonne trop large de " &amp; (L5 - C10), IF(L5 &lt; C10, " - Élargissez la colonne à " &amp; C10, " Largeur correcte"))</f>
        <v xml:space="preserve"> Largeur de cette colonne : 116 - Élargissez la colonne à 122</v>
      </c>
      <c r="M8" s="64"/>
      <c r="N8" s="115"/>
      <c r="P8" s="65" t="str">
        <f>ADDRESS(ROW(J13),COLUMN(J13),4)&amp;J13</f>
        <v xml:space="preserve">J131️⃣ COLLEZ LE TEXTE BRUT  A DÉCOUPER  DANS CETTE COLONNE ▼    </v>
      </c>
      <c r="Q8" s="62"/>
      <c r="R8" s="53"/>
      <c r="S8" s="53"/>
      <c r="T8" s="27"/>
      <c r="U8" s="27"/>
      <c r="V8" s="27"/>
      <c r="X8" s="3">
        <v>1</v>
      </c>
      <c r="Y8" s="9"/>
      <c r="Z8" s="10"/>
    </row>
    <row r="9" spans="1:26" ht="15.75" customHeight="1">
      <c r="B9" s="247"/>
      <c r="C9" s="182" t="s">
        <v>219</v>
      </c>
      <c r="D9" s="182"/>
      <c r="E9" s="182"/>
      <c r="F9" s="182"/>
      <c r="G9" s="182"/>
      <c r="H9" s="53"/>
      <c r="I9" s="53"/>
      <c r="J9" s="64"/>
      <c r="K9" s="66"/>
      <c r="L9" s="66" t="s">
        <v>35</v>
      </c>
      <c r="M9" s="64"/>
      <c r="N9" s="115"/>
      <c r="P9" s="62" t="s">
        <v>36</v>
      </c>
      <c r="Q9" s="27"/>
      <c r="R9" s="53"/>
      <c r="S9" s="53"/>
      <c r="T9" s="27"/>
      <c r="U9" s="27"/>
      <c r="V9" s="27"/>
      <c r="X9" s="3">
        <v>1</v>
      </c>
    </row>
    <row r="10" spans="1:26" ht="21">
      <c r="B10" s="247"/>
      <c r="C10" s="173">
        <v>122</v>
      </c>
      <c r="D10" s="67" t="s">
        <v>37</v>
      </c>
      <c r="E10" s="68"/>
      <c r="F10" s="69"/>
      <c r="G10" s="69"/>
      <c r="H10" s="69"/>
      <c r="I10" s="69"/>
      <c r="J10" s="53"/>
      <c r="K10" s="68"/>
      <c r="L10" s="56" t="s">
        <v>31</v>
      </c>
      <c r="M10" s="53"/>
      <c r="N10" s="116"/>
      <c r="P10" s="2" t="s">
        <v>38</v>
      </c>
      <c r="Q10" s="53"/>
      <c r="R10" s="53"/>
      <c r="S10" s="53"/>
      <c r="T10" s="27"/>
      <c r="U10" s="27"/>
      <c r="V10" s="27"/>
      <c r="X10" s="3">
        <v>1</v>
      </c>
      <c r="Y10" s="35" t="s">
        <v>13</v>
      </c>
      <c r="Z10" s="35"/>
    </row>
    <row r="11" spans="1:26" ht="15.75">
      <c r="B11" s="247"/>
      <c r="C11" s="174">
        <v>60</v>
      </c>
      <c r="D11" s="67" t="s">
        <v>114</v>
      </c>
      <c r="E11" s="53"/>
      <c r="F11" s="34"/>
      <c r="G11" s="34"/>
      <c r="H11" s="34"/>
      <c r="I11" s="34"/>
      <c r="J11" s="53"/>
      <c r="K11" s="31"/>
      <c r="L11" s="655" t="s">
        <v>32</v>
      </c>
      <c r="M11" s="655"/>
      <c r="N11" s="656"/>
      <c r="P11" s="65" t="str">
        <f>ADDRESS(ROW(C10),COLUMN(C10),4)&amp;D10</f>
        <v xml:space="preserve">C10◄ 2️⃣  Saisissez  la largeur du document dans lequel vous collerez ensuite le texte. </v>
      </c>
      <c r="Q11" s="53"/>
      <c r="R11" s="53"/>
      <c r="S11" s="53"/>
      <c r="T11" s="27"/>
      <c r="U11" s="27"/>
      <c r="V11" s="27"/>
      <c r="X11" s="3">
        <v>1</v>
      </c>
      <c r="Y11" s="35" t="s">
        <v>16</v>
      </c>
      <c r="Z11" s="35"/>
    </row>
    <row r="12" spans="1:26" ht="15.75">
      <c r="B12" s="247"/>
      <c r="C12" s="201"/>
      <c r="D12" s="33" t="s">
        <v>39</v>
      </c>
      <c r="E12" s="46"/>
      <c r="F12" s="27"/>
      <c r="G12" s="27"/>
      <c r="H12" s="27"/>
      <c r="I12" s="27"/>
      <c r="J12" s="53"/>
      <c r="K12" s="46"/>
      <c r="L12" s="655"/>
      <c r="M12" s="655"/>
      <c r="N12" s="656"/>
      <c r="P12" s="2" t="s">
        <v>41</v>
      </c>
      <c r="Q12" s="53"/>
      <c r="R12" s="53"/>
      <c r="S12" s="53"/>
      <c r="T12" s="27"/>
      <c r="U12" s="27"/>
      <c r="V12" s="27"/>
      <c r="X12" s="3">
        <v>1</v>
      </c>
      <c r="Y12" s="35" t="s">
        <v>17</v>
      </c>
      <c r="Z12" s="35"/>
    </row>
    <row r="13" spans="1:26" ht="21">
      <c r="B13" s="247"/>
      <c r="C13" s="252"/>
      <c r="D13" s="253"/>
      <c r="E13" s="254"/>
      <c r="F13" s="253"/>
      <c r="G13" s="253"/>
      <c r="H13" s="253"/>
      <c r="I13" s="253"/>
      <c r="J13" s="255" t="s">
        <v>40</v>
      </c>
      <c r="K13" s="244">
        <v>0</v>
      </c>
      <c r="L13" s="70" t="str">
        <f>L4&amp;"  ⚠️ COPIEZ / COLLEZ CE TEXTE DANS VOTRE DOCUMENT (collage spécial 1.2.3 Valeur)"</f>
        <v>ICI COLONNE L  ⚠️ COPIEZ / COLLEZ CE TEXTE DANS VOTRE DOCUMENT (collage spécial 1.2.3 Valeur)</v>
      </c>
      <c r="M13" s="256"/>
      <c r="N13" s="257" t="s">
        <v>43</v>
      </c>
      <c r="P13" s="71" t="str">
        <f>"et ajustez la largeur de la colonne "&amp;I4&amp;"  à celle du document "</f>
        <v xml:space="preserve">et ajustez la largeur de la colonne I  à celle du document </v>
      </c>
      <c r="Q13" s="53"/>
      <c r="R13" s="53"/>
      <c r="S13" s="53"/>
      <c r="T13" s="27"/>
      <c r="U13" s="27"/>
      <c r="V13" s="27"/>
      <c r="X13" s="3">
        <v>1</v>
      </c>
      <c r="Y13" s="35"/>
    </row>
    <row r="14" spans="1:26" ht="21" customHeight="1">
      <c r="B14" s="247"/>
      <c r="C14" s="258" t="str">
        <f>IF(TRIM(SUBSTITUTE(J14,CHAR(160),""))="","",J14)</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14" s="259" t="str" cm="1">
        <f t="array" ref="D14">IF(ROW()=ROW(D14),C17,INDEX(E14:E27,ROW()-ROW(D14)))</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4" s="260" t="str">
        <f>IF(OR(D14="",C16="",C16&lt;=0,F14=""),"",TRIM(MID(D14,LEN(F14)+1+IF(MID(D14,LEN(F14)+1,1)=" ",1,0),99999)))</f>
        <v>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14" s="259" t="str">
        <f>IF(OR(G14="",G14=0,G14="0"),"",IF(LEN(G14)&lt;=C16,G14,IF(LEN(SUBSTITUTE(H14," ",""))=C16+1,LEFT(G14,C16),LEFT(G14,FIND("§",SUBSTITUTE(H14," ","§",LEN(H14)-LEN(SUBSTITUTE(H14," ",""))))-1))))</f>
        <v>Si vous récupérez du texte sur internet, collez-le d’abord</v>
      </c>
      <c r="G14" s="259" t="str">
        <f t="shared" ref="G14:G77" si="2">IF(OR(D14="",D14=0),"",TRIM(SUBSTITUTE(SUBSTITUTE(D14,CHAR(160)," "),CHAR(10)," ")))</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14" s="259" t="str">
        <f>IF(OR(G14="",G14=0,G14="0"),"",LEFT(G14,C16+1))</f>
        <v>Si vous récupérez du texte sur internet, collez-le d’abord da</v>
      </c>
      <c r="I14" s="261" t="str">
        <f>IF(J14="","",LEN(TRIM(SUBSTITUTE(J14,CHAR(160),"")))&amp;" car.")</f>
        <v>554 car.</v>
      </c>
      <c r="J14" s="463" t="s">
        <v>191</v>
      </c>
      <c r="K14" s="247">
        <f>IF(LEN(TRIM(L14))&gt;0,MAX(K13:K13)+1,"")</f>
        <v>1</v>
      </c>
      <c r="L14" s="89" t="str" cm="1">
        <f t="array" ref="L14:L57">_xlfn._xlws.FILTER(F14:F293,TRIM(SUBSTITUTE(F14:F293,CHAR(160),""))&lt;&gt;"")</f>
        <v>Si vous récupérez du texte sur internet, collez-le d’abord</v>
      </c>
      <c r="M14" s="262" t="str">
        <f t="shared" ref="M14:M58" si="3">IF(L14="","",(LEN(TRIM(SUBSTITUTE(L14,CHAR(160)," ")))-LEN(SUBSTITUTE(TRIM(SUBSTITUTE(L14,CHAR(160)," "))," ",""))+1)&amp;" mot"&amp;IF((LEN(TRIM(SUBSTITUTE(L14,CHAR(160)," ")))-LEN(SUBSTITUTE(TRIM(SUBSTITUTE(L14,CHAR(160)," "))," ",""))+1)&gt;1,"s",""))</f>
        <v>9 mots</v>
      </c>
      <c r="N14" s="263" t="str">
        <f t="shared" ref="N14:N58" si="4">IF(LEN(SUBSTITUTE(SUBSTITUTE(L14,CHAR(160),"")," ",""))=0,"",LEN(SUBSTITUTE(SUBSTITUTE(L14,CHAR(160),"")," ",""))&amp;" car.")</f>
        <v>50 car.</v>
      </c>
      <c r="P14" s="12" t="s">
        <v>44</v>
      </c>
      <c r="Q14" s="53"/>
      <c r="R14" s="53"/>
      <c r="S14" s="53"/>
      <c r="T14" s="27"/>
      <c r="U14" s="27"/>
      <c r="V14" s="27"/>
      <c r="X14" s="3">
        <v>1</v>
      </c>
      <c r="Y14" s="35" t="s">
        <v>18</v>
      </c>
    </row>
    <row r="15" spans="1:26" ht="21" customHeight="1">
      <c r="B15" s="247"/>
      <c r="C15" s="264" t="str">
        <f>TRIM(SUBSTITUTE(SUBSTITUTE(SUBSTITUTE(SUBSTITUTE(SUBSTITUTE(SUBSTITUTE(SUBSTITUTE(SUBSTITUTE(SUBSTITUTE(CLEAN(IF(OR(LEFT(C14,1)="-",LEFT(C14,1)="="),MID(C14,2,99999),C14)),"—","-"),"–","-"),CHAR(160)," "),CHAR(9)," "),CHAR(13)," "),CHAR(10)," ")," "," ")," "," ")," "," "))</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15" s="259" t="str" cm="1">
        <f t="array" ref="D15">IF(ROW()=ROW(D14),C17,INDEX(E14:E27,ROW()-ROW(D14)))</f>
        <v>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5" s="260" t="str">
        <f>IF(OR(D15="",C16="",C16&lt;=0,F15=""),"",TRIM(MID(D15,LEN(F15)+1+IF(MID(D15,LEN(F15)+1,1)=" ",1,0),99999)))</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15" s="259" t="str">
        <f>IF(OR(G15="",G15=0,G15="0"),"",IF(LEN(G15)&lt;=C16,G15,IF(LEN(SUBSTITUTE(H15," ",""))=C16+1,LEFT(G15,C16),LEFT(G15,FIND("§",SUBSTITUTE(H15," ","§",LEN(H15)-LEN(SUBSTITUTE(H15," ",""))))-1))))</f>
        <v>dans la colonne 1️⃣ pour le “nettoyer” : cela supprime les</v>
      </c>
      <c r="G15" s="259" t="str">
        <f t="shared" si="2"/>
        <v>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15" s="259" t="str">
        <f>IF(OR(G15="",G15=0,G15="0"),"",LEFT(G15,C16+1))</f>
        <v>dans la colonne 1️⃣ pour le “nettoyer” : cela supprime les es</v>
      </c>
      <c r="I15" s="261" t="str">
        <f t="shared" ref="I15:I58" si="5">IF(J15="","",LEN(TRIM(SUBSTITUTE(J15,CHAR(160),"")))&amp;" car.")</f>
        <v>16 car.</v>
      </c>
      <c r="J15" s="463" t="s">
        <v>192</v>
      </c>
      <c r="K15" s="247">
        <f>IF(LEN(TRIM(L15))&gt;0,MAX(K13:K14)+1,"")</f>
        <v>2</v>
      </c>
      <c r="L15" s="89" t="str">
        <v>dans la colonne 1️⃣ pour le “nettoyer” : cela supprime les</v>
      </c>
      <c r="M15" s="262" t="str">
        <f t="shared" si="3"/>
        <v>11 mots</v>
      </c>
      <c r="N15" s="263" t="str">
        <f t="shared" si="4"/>
        <v>48 car.</v>
      </c>
      <c r="P15" s="53"/>
      <c r="Q15" s="53"/>
      <c r="R15" s="53"/>
      <c r="S15" s="53"/>
      <c r="T15" s="27"/>
      <c r="U15" s="27"/>
      <c r="V15" s="27"/>
      <c r="X15" s="3">
        <v>1</v>
      </c>
      <c r="Y15" s="35" t="s">
        <v>20</v>
      </c>
    </row>
    <row r="16" spans="1:26" ht="21" customHeight="1">
      <c r="B16" s="247"/>
      <c r="C16" s="265">
        <f>C11</f>
        <v>60</v>
      </c>
      <c r="D16" s="259" t="str" cm="1">
        <f t="array" ref="D16">IF(ROW()=ROW(D14),C17,INDEX(E14:E27,ROW()-ROW(D14)))</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6" s="260" t="str">
        <f>IF(OR(D16="",C16="",C16&lt;=0,F16=""),"",TRIM(MID(D16,LEN(F16)+1+IF(MID(D16,LEN(F16)+1,1)=" ",1,0),99999)))</f>
        <v>“pollutions”.◄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16" s="259" t="str">
        <f>IF(OR(G16="",G16=0,G16="0"),"",IF(LEN(G16)&lt;=C16,G16,IF(LEN(SUBSTITUTE(H16," ",""))=C16+1,LEFT(G16,C16),LEFT(G16,FIND("§",SUBSTITUTE(H16," ","§",LEN(H16)-LEN(SUBSTITUTE(H16," ",""))))-1))))</f>
        <v>espaces insécables, tabulations invisibles et autres</v>
      </c>
      <c r="G16" s="259" t="str">
        <f t="shared" si="2"/>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16" s="259" t="str">
        <f>IF(OR(G16="",G16=0,G16="0"),"",LEFT(G16,C16+1))</f>
        <v>espaces insécables, tabulations invisibles et autres “polluti</v>
      </c>
      <c r="I16" s="261" t="str">
        <f t="shared" si="5"/>
        <v>1 car.</v>
      </c>
      <c r="J16" s="463" t="s">
        <v>30</v>
      </c>
      <c r="K16" s="247">
        <f>IF(LEN(TRIM(L16))&gt;0,MAX(K13:K15)+1,"")</f>
        <v>3</v>
      </c>
      <c r="L16" s="89" t="str">
        <v>espaces insécables, tabulations invisibles et autres</v>
      </c>
      <c r="M16" s="262" t="str">
        <f t="shared" si="3"/>
        <v>6 mots</v>
      </c>
      <c r="N16" s="263" t="str">
        <f t="shared" si="4"/>
        <v>47 car.</v>
      </c>
      <c r="O16" s="117">
        <f>LEN(L16)</f>
        <v>52</v>
      </c>
      <c r="P16" s="65" t="str">
        <f>ADDRESS(ROW(C11),COLUMN(C11),4)&amp;D11</f>
        <v>C11◄ 3️⃣ saisissez un nombre de caractères par lignes</v>
      </c>
      <c r="Q16" s="53"/>
      <c r="R16" s="53"/>
      <c r="S16" s="53"/>
      <c r="T16" s="27"/>
      <c r="U16" s="27"/>
      <c r="V16" s="27"/>
      <c r="X16" s="3">
        <v>1</v>
      </c>
      <c r="Y16" s="35" t="s">
        <v>21</v>
      </c>
    </row>
    <row r="17" spans="2:25" ht="21" customHeight="1">
      <c r="B17" s="247"/>
      <c r="C17" s="264" t="str">
        <f>IF(UPPER(TRIM(C12))="X",C21,C15)</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17" s="259" t="str" cm="1">
        <f t="array" ref="D17">IF(ROW()=ROW(D14),C17,INDEX(E14:E27,ROW()-ROW(D14)))</f>
        <v>“pollutions”.◄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7" s="260" t="str">
        <f>IF(OR(D17="",C16="",C16&lt;=0,F17=""),"",TRIM(MID(D17,LEN(F17)+1+IF(MID(D17,LEN(F17)+1,1)=" ",1,0),99999)))</f>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17" s="259" t="str">
        <f>IF(OR(G17="",G17=0,G17="0"),"",IF(LEN(G17)&lt;=C16,G17,IF(LEN(SUBSTITUTE(H17," ",""))=C16+1,LEFT(G17,C16),LEFT(G17,FIND("§",SUBSTITUTE(H17," ","§",LEN(H17)-LEN(SUBSTITUTE(H17," ",""))))-1))))</f>
        <v>“pollutions”.◄ 2️⃣ Saisissez la largeur du document dans</v>
      </c>
      <c r="G17" s="259" t="str">
        <f t="shared" si="2"/>
        <v>“pollutions”.◄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17" s="259" t="str">
        <f>IF(OR(G17="",G17=0,G17="0"),"",LEFT(G17,C16+1))</f>
        <v>“pollutions”.◄ 2️⃣ Saisissez la largeur du document dans lequ</v>
      </c>
      <c r="I17" s="261" t="str">
        <f t="shared" si="5"/>
        <v>31 car.</v>
      </c>
      <c r="J17" s="463" t="s">
        <v>194</v>
      </c>
      <c r="K17" s="247">
        <f>IF(LEN(TRIM(L17))&gt;0,MAX(K13:K16)+1,"")</f>
        <v>4</v>
      </c>
      <c r="L17" s="89" t="str">
        <v>“pollutions”.◄ 2️⃣ Saisissez la largeur du document dans</v>
      </c>
      <c r="M17" s="262" t="str">
        <f t="shared" si="3"/>
        <v>8 mots</v>
      </c>
      <c r="N17" s="263" t="str">
        <f t="shared" si="4"/>
        <v>49 car.</v>
      </c>
      <c r="O17" s="6"/>
      <c r="P17" s="62" t="s">
        <v>46</v>
      </c>
      <c r="Q17" s="53"/>
      <c r="R17" s="53"/>
      <c r="S17" s="53"/>
      <c r="T17" s="27"/>
      <c r="U17" s="27"/>
      <c r="V17" s="27"/>
      <c r="X17" s="3">
        <v>1</v>
      </c>
      <c r="Y17" s="35"/>
    </row>
    <row r="18" spans="2:25" ht="21" customHeight="1">
      <c r="B18" s="247"/>
      <c r="C18" s="266" t="str">
        <f>TRIM(SUBSTITUTE(SUBSTITUTE(SUBSTITUTE(SUBSTITUTE(SUBSTITUTE(SUBSTITUTE(SUBSTITUTE(SUBSTITUTE(SUBSTITUTE(SUBSTITUTE(C15,","," "),";"," "),":"," "),"!"," "),"?"," "),"…"," "),"»"," "),"«"," "),"/"," "),"."," "))</f>
        <v>Si vous récupérez du texte sur internet collez-le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 2 3 Valeurs pour ne coller que le texte sans formules</v>
      </c>
      <c r="D18" s="259" t="str" cm="1">
        <f t="array" ref="D18">IF(ROW()=ROW(D14),C17,INDEX(E14:E27,ROW()-ROW(D14)))</f>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8" s="260" t="str">
        <f>IF(OR(D18="",C16="",C16&lt;=0,F18=""),"",TRIM(MID(D18,LEN(F18)+1+IF(MID(D18,LEN(F18)+1,1)=" ",1,0),99999)))</f>
        <v>nombre de caractères par lignes ◄ 4️⃣ Si vous ne voulez pas de ponctuation saisissez un X dans la cellule - Ensuite, dans la colonne B copiez le texte nettoyé - puis dans votre document faites Collage spécial &gt; 1.2.3 Valeurs pour ne coller que le texte, sans formules.</v>
      </c>
      <c r="F18" s="259" t="str">
        <f>IF(OR(G18="",G18=0,G18="0"),"",IF(LEN(G18)&lt;=C16,G18,IF(LEN(SUBSTITUTE(H18," ",""))=C16+1,LEFT(G18,C16),LEFT(G18,FIND("§",SUBSTITUTE(H18," ","§",LEN(H18)-LEN(SUBSTITUTE(H18," ",""))))-1))))</f>
        <v>lequel vous collerez ensuite le texte. ◄ 3️⃣ saisissez un</v>
      </c>
      <c r="G18" s="259" t="str">
        <f t="shared" si="2"/>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18" s="259" t="str">
        <f>IF(OR(G18="",G18=0,G18="0"),"",LEFT(G18,C16+1))</f>
        <v>lequel vous collerez ensuite le texte. ◄ 3️⃣ saisissez un nom</v>
      </c>
      <c r="I18" s="261" t="str">
        <f t="shared" si="5"/>
        <v>30 car.</v>
      </c>
      <c r="J18" s="463" t="s">
        <v>81</v>
      </c>
      <c r="K18" s="247">
        <f>IF(LEN(TRIM(L18))&gt;0,MAX(K13:K17)+1,"")</f>
        <v>5</v>
      </c>
      <c r="L18" s="89" t="str">
        <v>lequel vous collerez ensuite le texte. ◄ 3️⃣ saisissez un</v>
      </c>
      <c r="M18" s="262" t="str">
        <f t="shared" si="3"/>
        <v>10 mots</v>
      </c>
      <c r="N18" s="263" t="str">
        <f t="shared" si="4"/>
        <v>48 car.</v>
      </c>
      <c r="O18" s="6"/>
      <c r="P18" s="77" t="s">
        <v>47</v>
      </c>
      <c r="Q18" s="53"/>
      <c r="R18" s="53"/>
      <c r="S18" s="53"/>
      <c r="T18" s="27"/>
      <c r="U18" s="27"/>
      <c r="V18" s="27"/>
      <c r="X18" s="3">
        <v>1</v>
      </c>
      <c r="Y18" s="35" t="s">
        <v>22</v>
      </c>
    </row>
    <row r="19" spans="2:25" ht="21" customHeight="1">
      <c r="B19" s="247"/>
      <c r="C19" s="259" t="str">
        <f>TRIM(SUBSTITUTE(SUBSTITUTE(SUBSTITUTE(SUBSTITUTE(SUBSTITUTE(SUBSTITUTE(SUBSTITUTE(SUBSTITUTE(C18,"("," "),")"," "),CHAR(34)," "),"-"," "),"_"," "),"&lt;"," "),"&gt;"," "),"="," "))</f>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1 2 3 Valeurs pour ne coller que le texte sans formules</v>
      </c>
      <c r="D19" s="259" t="str" cm="1">
        <f t="array" ref="D19">IF(ROW()=ROW(D14),C17,INDEX(E14:E27,ROW()-ROW(D14)))</f>
        <v>nombre de caractères par lignes ◄ 4️⃣ Si vous ne voulez pas de ponctuation saisissez un X dans la cellule - Ensuite, dans la colonne B copiez le texte nettoyé - puis dans votre document faites Collage spécial &gt; 1.2.3 Valeurs pour ne coller que le texte, sans formules.</v>
      </c>
      <c r="E19" s="260" t="str">
        <f>IF(OR(D19="",C16="",C16&lt;=0,F19=""),"",TRIM(MID(D19,LEN(F19)+1+IF(MID(D19,LEN(F19)+1,1)=" ",1,0),99999)))</f>
        <v>de ponctuation saisissez un X dans la cellule - Ensuite, dans la colonne B copiez le texte nettoyé - puis dans votre document faites Collage spécial &gt; 1.2.3 Valeurs pour ne coller que le texte, sans formules.</v>
      </c>
      <c r="F19" s="259" t="str">
        <f>IF(OR(G19="",G19=0,G19="0"),"",IF(LEN(G19)&lt;=C16,G19,IF(LEN(SUBSTITUTE(H19," ",""))=C16+1,LEFT(G19,C16),LEFT(G19,FIND("§",SUBSTITUTE(H19," ","§",LEN(H19)-LEN(SUBSTITUTE(H19," ",""))))-1))))</f>
        <v>nombre de caractères par lignes ◄ 4️⃣ Si vous ne voulez pas</v>
      </c>
      <c r="G19" s="259" t="str">
        <f t="shared" si="2"/>
        <v>nombre de caractères par lignes ◄ 4️⃣ Si vous ne voulez pas de ponctuation saisissez un X dans la cellule - Ensuite, dans la colonne B copiez le texte nettoyé - puis dans votre document faites Collage spécial &gt; 1.2.3 Valeurs pour ne coller que le texte, sans formules.</v>
      </c>
      <c r="H19" s="259" t="str">
        <f>IF(OR(G19="",G19=0,G19="0"),"",LEFT(G19,C16+1))</f>
        <v>nombre de caractères par lignes ◄ 4️⃣ Si vous ne voulez pas d</v>
      </c>
      <c r="I19" s="261" t="str">
        <f t="shared" si="5"/>
        <v>11 car.</v>
      </c>
      <c r="J19" s="463" t="s">
        <v>82</v>
      </c>
      <c r="K19" s="247">
        <f>IF(LEN(TRIM(L19))&gt;0,MAX(K13:K18)+1,"")</f>
        <v>6</v>
      </c>
      <c r="L19" s="89" t="str">
        <v>nombre de caractères par lignes ◄ 4️⃣ Si vous ne voulez pas</v>
      </c>
      <c r="M19" s="262" t="str">
        <f t="shared" si="3"/>
        <v>12 mots</v>
      </c>
      <c r="N19" s="263" t="str">
        <f t="shared" si="4"/>
        <v>48 car.</v>
      </c>
      <c r="O19" s="6"/>
      <c r="P19" s="53"/>
      <c r="Q19" s="53"/>
      <c r="R19" s="53"/>
      <c r="S19" s="53"/>
      <c r="T19" s="27"/>
      <c r="U19" s="27"/>
      <c r="V19" s="27"/>
      <c r="X19" s="3">
        <v>1</v>
      </c>
      <c r="Y19" s="35" t="s">
        <v>23</v>
      </c>
    </row>
    <row r="20" spans="2:25" ht="21" customHeight="1">
      <c r="B20" s="247"/>
      <c r="C20" s="264" t="str">
        <f>TRIM(SUBSTITUTE(SUBSTITUTE(SUBSTITUTE(SUBSTITUTE(C19,"►"," "),"▼"," "),"▲"," "),"◄"," "))</f>
        <v>Si vous récupérez du texte sur internet collez le d’abord dans la colonne 1️⃣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20" s="259" t="str" cm="1">
        <f t="array" ref="D20">IF(ROW()=ROW(D14),C17,INDEX(E14:E27,ROW()-ROW(D14)))</f>
        <v>de ponctuation saisissez un X dans la cellule - Ensuite, dans la colonne B copiez le texte nettoyé - puis dans votre document faites Collage spécial &gt; 1.2.3 Valeurs pour ne coller que le texte, sans formules.</v>
      </c>
      <c r="E20" s="260" t="str">
        <f>IF(OR(D20="",C16="",C16&lt;=0,F20=""),"",TRIM(MID(D20,LEN(F20)+1+IF(MID(D20,LEN(F20)+1,1)=" ",1,0),99999)))</f>
        <v>dans la colonne B copiez le texte nettoyé - puis dans votre document faites Collage spécial &gt; 1.2.3 Valeurs pour ne coller que le texte, sans formules.</v>
      </c>
      <c r="F20" s="259" t="str">
        <f>IF(OR(G20="",G20=0,G20="0"),"",IF(LEN(G20)&lt;=C16,G20,IF(LEN(SUBSTITUTE(H20," ",""))=C16+1,LEFT(G20,C16),LEFT(G20,FIND("§",SUBSTITUTE(H20," ","§",LEN(H20)-LEN(SUBSTITUTE(H20," ",""))))-1))))</f>
        <v>de ponctuation saisissez un X dans la cellule - Ensuite,</v>
      </c>
      <c r="G20" s="259" t="str">
        <f t="shared" si="2"/>
        <v>de ponctuation saisissez un X dans la cellule - Ensuite, dans la colonne B copiez le texte nettoyé - puis dans votre document faites Collage spécial &gt; 1.2.3 Valeurs pour ne coller que le texte, sans formules.</v>
      </c>
      <c r="H20" s="259" t="str">
        <f>IF(OR(G20="",G20=0,G20="0"),"",LEFT(G20,C16+1))</f>
        <v>de ponctuation saisissez un X dans la cellule - Ensuite, dans</v>
      </c>
      <c r="I20" s="261" t="str">
        <f t="shared" si="5"/>
        <v>1 car.</v>
      </c>
      <c r="J20" s="463" t="s">
        <v>79</v>
      </c>
      <c r="K20" s="247">
        <f>IF(LEN(TRIM(L20))&gt;0,MAX(K13:K19)+1,"")</f>
        <v>7</v>
      </c>
      <c r="L20" s="89" t="str">
        <v>de ponctuation saisissez un X dans la cellule - Ensuite,</v>
      </c>
      <c r="M20" s="262" t="str">
        <f t="shared" si="3"/>
        <v>10 mots</v>
      </c>
      <c r="N20" s="263" t="str">
        <f t="shared" si="4"/>
        <v>47 car.</v>
      </c>
      <c r="O20" s="6"/>
      <c r="P20" s="65" t="str">
        <f>ADDRESS(ROW(C12),COLUMN(C12),4)&amp;D12</f>
        <v>C12◄ 4️⃣  Si vous ne voulez pas de ponctuation saisissez un X dans cette cellule</v>
      </c>
      <c r="Q20" s="53"/>
      <c r="R20" s="53"/>
      <c r="S20" s="53"/>
      <c r="T20" s="27"/>
      <c r="U20" s="27"/>
      <c r="V20" s="27"/>
      <c r="X20" s="3">
        <v>1</v>
      </c>
      <c r="Y20" s="35" t="s">
        <v>48</v>
      </c>
    </row>
    <row r="21" spans="2:25" ht="21" customHeight="1">
      <c r="B21" s="247"/>
      <c r="C21" s="264" t="str">
        <f>TRIM(SUBSTITUTE(SUBSTITUTE(C20,"“"," "),"”"," "))</f>
        <v>Si vous récupérez du texte sur internet collez le d’abord dans la colonne 1️⃣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21" s="259" t="str" cm="1">
        <f t="array" ref="D21">IF(ROW()=ROW(D14),C17,INDEX(E14:E27,ROW()-ROW(D14)))</f>
        <v>dans la colonne B copiez le texte nettoyé - puis dans votre document faites Collage spécial &gt; 1.2.3 Valeurs pour ne coller que le texte, sans formules.</v>
      </c>
      <c r="E21" s="260" t="str">
        <f>IF(OR(D21="",C16="",C16&lt;=0,F21=""),"",TRIM(MID(D21,LEN(F21)+1+IF(MID(D21,LEN(F21)+1,1)=" ",1,0),99999)))</f>
        <v>document faites Collage spécial &gt; 1.2.3 Valeurs pour ne coller que le texte, sans formules.</v>
      </c>
      <c r="F21" s="259" t="str">
        <f>IF(OR(G21="",G21=0,G21="0"),"",IF(LEN(G21)&lt;=C16,G21,IF(LEN(SUBSTITUTE(H21," ",""))=C16+1,LEFT(G21,C16),LEFT(G21,FIND("§",SUBSTITUTE(H21," ","§",LEN(H21)-LEN(SUBSTITUTE(H21," ",""))))-1))))</f>
        <v>dans la colonne B copiez le texte nettoyé - puis dans votre</v>
      </c>
      <c r="G21" s="259" t="str">
        <f t="shared" si="2"/>
        <v>dans la colonne B copiez le texte nettoyé - puis dans votre document faites Collage spécial &gt; 1.2.3 Valeurs pour ne coller que le texte, sans formules.</v>
      </c>
      <c r="H21" s="259" t="str">
        <f>IF(OR(G21="",G21=0,G21="0"),"",LEFT(G21,C16+1))</f>
        <v>dans la colonne B copiez le texte nettoyé - puis dans votre d</v>
      </c>
      <c r="I21" s="261" t="str">
        <f t="shared" si="5"/>
        <v>43 car.</v>
      </c>
      <c r="J21" s="463" t="s">
        <v>83</v>
      </c>
      <c r="K21" s="247">
        <f>IF(LEN(TRIM(L21))&gt;0,MAX(K13:K20)+1,"")</f>
        <v>8</v>
      </c>
      <c r="L21" s="89" t="str">
        <v>dans la colonne B copiez le texte nettoyé - puis dans votre</v>
      </c>
      <c r="M21" s="262" t="str">
        <f t="shared" si="3"/>
        <v>12 mots</v>
      </c>
      <c r="N21" s="263" t="str">
        <f t="shared" si="4"/>
        <v>48 car.</v>
      </c>
      <c r="O21" s="6"/>
      <c r="P21" s="53"/>
      <c r="Q21" s="53"/>
      <c r="R21" s="53"/>
      <c r="S21" s="53"/>
      <c r="T21" s="27"/>
      <c r="U21" s="27"/>
      <c r="V21" s="27"/>
      <c r="X21" s="3">
        <v>1</v>
      </c>
    </row>
    <row r="22" spans="2:25" ht="21" customHeight="1">
      <c r="B22" s="247"/>
      <c r="C22" s="264"/>
      <c r="D22" s="259" t="str" cm="1">
        <f t="array" ref="D22">IF(ROW()=ROW(D14),C17,INDEX(E14:E27,ROW()-ROW(D14)))</f>
        <v>document faites Collage spécial &gt; 1.2.3 Valeurs pour ne coller que le texte, sans formules.</v>
      </c>
      <c r="E22" s="260" t="str">
        <f>IF(OR(D22="",C16="",C16&lt;=0,F22=""),"",TRIM(MID(D22,LEN(F22)+1+IF(MID(D22,LEN(F22)+1,1)=" ",1,0),99999)))</f>
        <v>coller que le texte, sans formules.</v>
      </c>
      <c r="F22" s="259" t="str">
        <f>IF(OR(G22="",G22=0,G22="0"),"",IF(LEN(G22)&lt;=C16,G22,IF(LEN(SUBSTITUTE(H22," ",""))=C16+1,LEFT(G22,C16),LEFT(G22,FIND("§",SUBSTITUTE(H22," ","§",LEN(H22)-LEN(SUBSTITUTE(H22," ",""))))-1))))</f>
        <v>document faites Collage spécial &gt; 1.2.3 Valeurs pour ne</v>
      </c>
      <c r="G22" s="259" t="str">
        <f t="shared" si="2"/>
        <v>document faites Collage spécial &gt; 1.2.3 Valeurs pour ne coller que le texte, sans formules.</v>
      </c>
      <c r="H22" s="259" t="str">
        <f>IF(OR(G22="",G22=0,G22="0"),"",LEFT(G22,C16+1))</f>
        <v>document faites Collage spécial &gt; 1.2.3 Valeurs pour ne colle</v>
      </c>
      <c r="I22" s="261" t="str">
        <f t="shared" si="5"/>
        <v>284 car.</v>
      </c>
      <c r="J22" s="463" t="s">
        <v>84</v>
      </c>
      <c r="K22" s="247">
        <f>IF(LEN(TRIM(L22))&gt;0,MAX(K13:K21)+1,"")</f>
        <v>9</v>
      </c>
      <c r="L22" s="89" t="str">
        <v>document faites Collage spécial &gt; 1.2.3 Valeurs pour ne</v>
      </c>
      <c r="M22" s="262" t="str">
        <f t="shared" si="3"/>
        <v>9 mots</v>
      </c>
      <c r="N22" s="263" t="str">
        <f t="shared" si="4"/>
        <v>47 car.</v>
      </c>
      <c r="O22" s="6"/>
      <c r="P22" s="75" t="s">
        <v>49</v>
      </c>
      <c r="Q22" s="53"/>
      <c r="R22" s="53"/>
      <c r="S22" s="53"/>
      <c r="T22" s="53"/>
      <c r="U22" s="53"/>
      <c r="V22" s="53"/>
      <c r="X22" s="3">
        <v>1</v>
      </c>
      <c r="Y22" s="676" t="s">
        <v>1973</v>
      </c>
    </row>
    <row r="23" spans="2:25" ht="21" customHeight="1">
      <c r="B23" s="247"/>
      <c r="C23" s="264"/>
      <c r="D23" s="259" t="str" cm="1">
        <f t="array" ref="D23">IF(ROW()=ROW(D14),C17,INDEX(E14:E27,ROW()-ROW(D14)))</f>
        <v>coller que le texte, sans formules.</v>
      </c>
      <c r="E23" s="260" t="str">
        <f>IF(OR(D23="",C16="",C16&lt;=0,F23=""),"",TRIM(MID(D23,LEN(F23)+1+IF(MID(D23,LEN(F23)+1,1)=" ",1,0),99999)))</f>
        <v/>
      </c>
      <c r="F23" s="259" t="str">
        <f>IF(OR(G23="",G23=0,G23="0"),"",IF(LEN(G23)&lt;=C16,G23,IF(LEN(SUBSTITUTE(H23," ",""))=C16+1,LEFT(G23,C16),LEFT(G23,FIND("§",SUBSTITUTE(H23," ","§",LEN(H23)-LEN(SUBSTITUTE(H23," ",""))))-1))))</f>
        <v>coller que le texte, sans formules.</v>
      </c>
      <c r="G23" s="259" t="str">
        <f t="shared" si="2"/>
        <v>coller que le texte, sans formules.</v>
      </c>
      <c r="H23" s="259" t="str">
        <f>IF(OR(G23="",G23=0,G23="0"),"",LEFT(G23,C16+1))</f>
        <v>coller que le texte, sans formules.</v>
      </c>
      <c r="I23" s="261" t="str">
        <f t="shared" si="5"/>
        <v>102 car.</v>
      </c>
      <c r="J23" s="463" t="s">
        <v>85</v>
      </c>
      <c r="K23" s="247">
        <f>IF(LEN(TRIM(L23))&gt;0,MAX(K13:K22)+1,"")</f>
        <v>10</v>
      </c>
      <c r="L23" s="89" t="str">
        <v>coller que le texte, sans formules.</v>
      </c>
      <c r="M23" s="262" t="str">
        <f t="shared" si="3"/>
        <v>6 mots</v>
      </c>
      <c r="N23" s="263" t="str">
        <f t="shared" si="4"/>
        <v>30 car.</v>
      </c>
      <c r="O23" s="6"/>
      <c r="P23" s="62" t="str">
        <f>"Copiez le texte ajusté colonne "&amp;ADDRESS(ROW(L13),COLUMN(L13),4)</f>
        <v>Copiez le texte ajusté colonne L13</v>
      </c>
      <c r="Q23" s="53"/>
      <c r="R23" s="53"/>
      <c r="S23" s="53"/>
      <c r="T23" s="53"/>
      <c r="U23" s="53"/>
      <c r="V23" s="53"/>
      <c r="X23" s="3">
        <v>1</v>
      </c>
    </row>
    <row r="24" spans="2:25" ht="21" customHeight="1">
      <c r="B24" s="247"/>
      <c r="C24" s="264"/>
      <c r="D24" s="259" t="str" cm="1">
        <f t="array" ref="D24">IF(ROW()=ROW(D14),C17,INDEX(E14:E27,ROW()-ROW(D14)))</f>
        <v/>
      </c>
      <c r="E24" s="260" t="str">
        <f>IF(OR(D24="",C16="",C16&lt;=0,F24=""),"",TRIM(MID(D24,LEN(F24)+1+IF(MID(D24,LEN(F24)+1,1)=" ",1,0),99999)))</f>
        <v/>
      </c>
      <c r="F24" s="259" t="str">
        <f>IF(OR(G24="",G24=0,G24="0"),"",IF(LEN(G24)&lt;=C16,G24,IF(LEN(SUBSTITUTE(H24," ",""))=C16+1,LEFT(G24,C16),LEFT(G24,FIND("§",SUBSTITUTE(H24," ","§",LEN(H24)-LEN(SUBSTITUTE(H24," ",""))))-1))))</f>
        <v/>
      </c>
      <c r="G24" s="259" t="str">
        <f t="shared" si="2"/>
        <v/>
      </c>
      <c r="H24" s="259" t="str">
        <f>IF(OR(G24="",G24=0,G24="0"),"",LEFT(G24,C16+1))</f>
        <v/>
      </c>
      <c r="I24" s="261" t="str">
        <f t="shared" si="5"/>
        <v>171 car.</v>
      </c>
      <c r="J24" s="463" t="s">
        <v>86</v>
      </c>
      <c r="K24" s="247">
        <f>IF(LEN(TRIM(L24))&gt;0,MAX(K13:K23)+1,"")</f>
        <v>11</v>
      </c>
      <c r="L24" s="89" t="str">
        <v>FAITES UN ESSAIS</v>
      </c>
      <c r="M24" s="262" t="str">
        <f t="shared" si="3"/>
        <v>3 mots</v>
      </c>
      <c r="N24" s="263" t="str">
        <f t="shared" si="4"/>
        <v>14 car.</v>
      </c>
      <c r="O24" s="6"/>
      <c r="P24" s="78" t="s">
        <v>50</v>
      </c>
      <c r="Q24" s="53"/>
      <c r="R24" s="53"/>
      <c r="S24" s="53"/>
      <c r="T24" s="53"/>
      <c r="U24" s="53"/>
      <c r="V24" s="53"/>
      <c r="X24" s="3">
        <v>1</v>
      </c>
    </row>
    <row r="25" spans="2:25" ht="21" customHeight="1">
      <c r="B25" s="247"/>
      <c r="C25" s="264"/>
      <c r="D25" s="259" t="str" cm="1">
        <f t="array" ref="D25">IF(ROW()=ROW(D14),C17,INDEX(E14:E27,ROW()-ROW(D14)))</f>
        <v/>
      </c>
      <c r="E25" s="260" t="str">
        <f>IF(OR(D25="",C16="",C16&lt;=0,F25=""),"",TRIM(MID(D25,LEN(F25)+1+IF(MID(D25,LEN(F25)+1,1)=" ",1,0),99999)))</f>
        <v/>
      </c>
      <c r="F25" s="259" t="str">
        <f>IF(OR(G25="",G25=0,G25="0"),"",IF(LEN(G25)&lt;=C16,G25,IF(LEN(SUBSTITUTE(H25," ",""))=C16+1,LEFT(G25,C16),LEFT(G25,FIND("§",SUBSTITUTE(H25," ","§",LEN(H25)-LEN(SUBSTITUTE(H25," ",""))))-1))))</f>
        <v/>
      </c>
      <c r="G25" s="259" t="str">
        <f t="shared" si="2"/>
        <v/>
      </c>
      <c r="H25" s="259" t="str">
        <f>IF(OR(G25="",G25=0,G25="0"),"",LEFT(G25,C16+1))</f>
        <v/>
      </c>
      <c r="I25" s="261" t="str">
        <f t="shared" si="5"/>
        <v>132 car.</v>
      </c>
      <c r="J25" s="463" t="s">
        <v>87</v>
      </c>
      <c r="K25" s="247">
        <f>IF(LEN(TRIM(L25))&gt;0,MAX(K13:K24)+1,"")</f>
        <v>12</v>
      </c>
      <c r="L25" s="89" t="str">
        <v>▼</v>
      </c>
      <c r="M25" s="262" t="str">
        <f t="shared" si="3"/>
        <v>1 mot</v>
      </c>
      <c r="N25" s="263" t="str">
        <f t="shared" si="4"/>
        <v>1 car.</v>
      </c>
      <c r="O25" s="6"/>
      <c r="P25" s="62" t="s">
        <v>51</v>
      </c>
      <c r="Q25" s="53"/>
      <c r="R25" s="53"/>
      <c r="S25" s="53"/>
      <c r="T25" s="53"/>
      <c r="U25" s="53"/>
      <c r="V25" s="53"/>
      <c r="X25" s="3">
        <v>1</v>
      </c>
    </row>
    <row r="26" spans="2:25" ht="21" customHeight="1">
      <c r="B26" s="247"/>
      <c r="C26" s="264"/>
      <c r="D26" s="259" t="str" cm="1">
        <f t="array" ref="D26">IF(ROW()=ROW(D14),C17,INDEX(E14:E27,ROW()-ROW(D14)))</f>
        <v/>
      </c>
      <c r="E26" s="260" t="str">
        <f>IF(OR(D26="",C16="",C16&lt;=0,F26=""),"",TRIM(MID(D26,LEN(F26)+1+IF(MID(D26,LEN(F26)+1,1)=" ",1,0),99999)))</f>
        <v/>
      </c>
      <c r="F26" s="259" t="str">
        <f>IF(OR(G26="",G26=0,G26="0"),"",IF(LEN(G26)&lt;=C16,G26,IF(LEN(SUBSTITUTE(H26," ",""))=C16+1,LEFT(G26,C16),LEFT(G26,FIND("§",SUBSTITUTE(H26," ","§",LEN(H26)-LEN(SUBSTITUTE(H26," ",""))))-1))))</f>
        <v/>
      </c>
      <c r="G26" s="259" t="str">
        <f t="shared" si="2"/>
        <v/>
      </c>
      <c r="H26" s="259" t="str">
        <f>IF(OR(G26="",G26=0,G26="0"),"",LEFT(G26,C16+1))</f>
        <v/>
      </c>
      <c r="I26" s="261" t="str">
        <f t="shared" si="5"/>
        <v>154 car.</v>
      </c>
      <c r="J26" s="463" t="s">
        <v>88</v>
      </c>
      <c r="K26" s="247">
        <f>IF(LEN(TRIM(L26))&gt;0,MAX(K13:K25)+1,"")</f>
        <v>13</v>
      </c>
      <c r="L26" s="89" t="str">
        <v>►collez votre texte colonne 1️⃣</v>
      </c>
      <c r="M26" s="262" t="str">
        <f t="shared" si="3"/>
        <v>5 mots</v>
      </c>
      <c r="N26" s="263" t="str">
        <f t="shared" si="4"/>
        <v>27 car.</v>
      </c>
      <c r="O26" s="6"/>
      <c r="P26" s="62" t="s">
        <v>52</v>
      </c>
      <c r="Q26" s="53"/>
      <c r="R26" s="53"/>
      <c r="S26" s="53"/>
      <c r="T26" s="53"/>
      <c r="U26" s="53"/>
      <c r="V26" s="53"/>
      <c r="X26" s="3">
        <v>1</v>
      </c>
    </row>
    <row r="27" spans="2:25" ht="21" customHeight="1">
      <c r="B27" s="247"/>
      <c r="C27" s="264"/>
      <c r="D27" s="259" t="str" cm="1">
        <f t="array" ref="D27">IF(ROW()=ROW(D14),C17,INDEX(E14:E27,ROW()-ROW(D14)))</f>
        <v/>
      </c>
      <c r="E27" s="260" t="str">
        <f>IF(OR(D27="",C16="",C16&lt;=0,F27=""),"",TRIM(MID(D27,LEN(F27)+1+IF(MID(D27,LEN(F27)+1,1)=" ",1,0),99999)))</f>
        <v/>
      </c>
      <c r="F27" s="259" t="str">
        <f>IF(OR(G27="",G27=0,G27="0"),"",IF(LEN(G27)&lt;=C16,G27,IF(LEN(SUBSTITUTE(H27," ",""))=C16+1,LEFT(G27,C16),LEFT(G27,FIND("§",SUBSTITUTE(H27," ","§",LEN(H27)-LEN(SUBSTITUTE(H27," ",""))))-1))))</f>
        <v/>
      </c>
      <c r="G27" s="259" t="str">
        <f t="shared" si="2"/>
        <v/>
      </c>
      <c r="H27" s="259" t="str">
        <f>IF(OR(G27="",G27=0,G27="0"),"",LEFT(G27,C16+1))</f>
        <v/>
      </c>
      <c r="I27" s="261" t="str">
        <f t="shared" si="5"/>
        <v>179 car.</v>
      </c>
      <c r="J27" s="463" t="s">
        <v>89</v>
      </c>
      <c r="K27" s="247">
        <f>IF(LEN(TRIM(L27))&gt;0,MAX(K13:K26)+1,"")</f>
        <v>14</v>
      </c>
      <c r="L27" s="89" t="str">
        <v>bœuf bourguignon de grand-mère</v>
      </c>
      <c r="M27" s="262" t="str">
        <f t="shared" si="3"/>
        <v>4 mots</v>
      </c>
      <c r="N27" s="263" t="str">
        <f t="shared" si="4"/>
        <v>27 car.</v>
      </c>
      <c r="O27" s="6"/>
      <c r="P27" s="62" t="s">
        <v>53</v>
      </c>
      <c r="Q27" s="53"/>
      <c r="R27" s="62"/>
      <c r="S27" s="62"/>
      <c r="T27" s="53"/>
      <c r="U27" s="53"/>
      <c r="V27" s="53"/>
      <c r="X27" s="3">
        <v>1</v>
      </c>
    </row>
    <row r="28" spans="2:25" ht="21" customHeight="1">
      <c r="B28" s="247"/>
      <c r="C28" s="258" t="str">
        <f>IF(TRIM(SUBSTITUTE(J15,CHAR(160),""))="","",J15)</f>
        <v>FAITES UN ESSAIS</v>
      </c>
      <c r="D28" s="259" t="str" cm="1">
        <f t="array" ref="D28">IF(ROW()=ROW(D28),C31,INDEX(E28:E41,ROW()-ROW(D28)))</f>
        <v>FAITES UN ESSAIS</v>
      </c>
      <c r="E28" s="260" t="str">
        <f>IF(OR(D28="",C30="",C30&lt;=0,F28=""),"",TRIM(MID(D28,LEN(F28)+1+IF(MID(D28,LEN(F28)+1,1)=" ",1,0),99999)))</f>
        <v/>
      </c>
      <c r="F28" s="259" t="str">
        <f>IF(OR(G28="",G28=0,G28="0"),"",IF(LEN(G28)&lt;=C30,G28,IF(LEN(SUBSTITUTE(H28," ",""))=C30+1,LEFT(G28,C30),LEFT(G28,FIND("§",SUBSTITUTE(H28," ","§",LEN(H28)-LEN(SUBSTITUTE(H28," ",""))))-1))))</f>
        <v>FAITES UN ESSAIS</v>
      </c>
      <c r="G28" s="259" t="str">
        <f t="shared" si="2"/>
        <v>FAITES UN ESSAIS</v>
      </c>
      <c r="H28" s="259" t="str">
        <f>IF(OR(G28="",G28=0,G28="0"),"",LEFT(G28,C30+1))</f>
        <v>FAITES UN ESSAIS</v>
      </c>
      <c r="I28" s="261" t="str">
        <f t="shared" si="5"/>
        <v>121 car.</v>
      </c>
      <c r="J28" s="463" t="s">
        <v>90</v>
      </c>
      <c r="K28" s="247">
        <f>IF(LEN(TRIM(L28))&gt;0,MAX(K13:K27)+1,"")</f>
        <v>15</v>
      </c>
      <c r="L28" s="89" t="str">
        <v>Préparation</v>
      </c>
      <c r="M28" s="262" t="str">
        <f t="shared" si="3"/>
        <v>1 mot</v>
      </c>
      <c r="N28" s="263" t="str">
        <f t="shared" si="4"/>
        <v>11 car.</v>
      </c>
      <c r="O28" s="6"/>
      <c r="P28" s="53"/>
      <c r="Q28" s="53"/>
      <c r="R28" s="27"/>
      <c r="S28" s="27"/>
      <c r="T28" s="53"/>
      <c r="U28" s="53"/>
      <c r="V28" s="53"/>
      <c r="X28" s="3">
        <v>1</v>
      </c>
    </row>
    <row r="29" spans="2:25" ht="21" customHeight="1">
      <c r="B29" s="247"/>
      <c r="C29" s="264" t="str">
        <f>TRIM(SUBSTITUTE(SUBSTITUTE(SUBSTITUTE(SUBSTITUTE(SUBSTITUTE(SUBSTITUTE(SUBSTITUTE(SUBSTITUTE(SUBSTITUTE(CLEAN(IF(OR(LEFT(C28,1)="-",LEFT(C28,1)="="),MID(C28,2,99999),C28)),"—","-"),"–","-"),CHAR(160)," "),CHAR(9)," "),CHAR(13)," "),CHAR(10)," ")," "," ")," "," ")," "," "))</f>
        <v>FAITES UN ESSAIS</v>
      </c>
      <c r="D29" s="259" t="str" cm="1">
        <f t="array" ref="D29">IF(ROW()=ROW(D28),C31,INDEX(E28:E41,ROW()-ROW(D28)))</f>
        <v/>
      </c>
      <c r="E29" s="260" t="str">
        <f>IF(OR(D29="",C30="",C30&lt;=0,F29=""),"",TRIM(MID(D29,LEN(F29)+1+IF(MID(D29,LEN(F29)+1,1)=" ",1,0),99999)))</f>
        <v/>
      </c>
      <c r="F29" s="259" t="str">
        <f>IF(OR(G29="",G29=0,G29="0"),"",IF(LEN(G29)&lt;=C30,G29,IF(LEN(SUBSTITUTE(H29," ",""))=C30+1,LEFT(G29,C30),LEFT(G29,FIND("§",SUBSTITUTE(H29," ","§",LEN(H29)-LEN(SUBSTITUTE(H29," ",""))))-1))))</f>
        <v/>
      </c>
      <c r="G29" s="259" t="str">
        <f t="shared" si="2"/>
        <v/>
      </c>
      <c r="H29" s="259" t="str">
        <f>IF(OR(G29="",G29=0,G29="0"),"",LEFT(G29,C30+1))</f>
        <v/>
      </c>
      <c r="I29" s="261" t="str">
        <f t="shared" si="5"/>
        <v>89 car.</v>
      </c>
      <c r="J29" s="463" t="s">
        <v>91</v>
      </c>
      <c r="K29" s="247">
        <f>IF(LEN(TRIM(L29))&gt;0,MAX(K13:K28)+1,"")</f>
        <v>16</v>
      </c>
      <c r="L29" s="89" t="str">
        <v>►</v>
      </c>
      <c r="M29" s="262" t="str">
        <f t="shared" si="3"/>
        <v>1 mot</v>
      </c>
      <c r="N29" s="263" t="str">
        <f t="shared" si="4"/>
        <v>1 car.</v>
      </c>
      <c r="O29" s="6"/>
      <c r="P29" s="79" t="s">
        <v>54</v>
      </c>
      <c r="Q29" s="27"/>
      <c r="R29" s="27"/>
      <c r="S29" s="27"/>
      <c r="T29" s="53"/>
      <c r="U29" s="53"/>
      <c r="V29" s="53"/>
      <c r="X29" s="3">
        <v>1</v>
      </c>
    </row>
    <row r="30" spans="2:25" ht="21" customHeight="1">
      <c r="B30" s="247"/>
      <c r="C30" s="265">
        <f>C11</f>
        <v>60</v>
      </c>
      <c r="D30" s="259" t="str" cm="1">
        <f t="array" ref="D30">IF(ROW()=ROW(D28),C31,INDEX(E28:E41,ROW()-ROW(D28)))</f>
        <v/>
      </c>
      <c r="E30" s="260" t="str">
        <f>IF(OR(D30="",C30="",C30&lt;=0,F30=""),"",TRIM(MID(D30,LEN(F30)+1+IF(MID(D30,LEN(F30)+1,1)=" ",1,0),99999)))</f>
        <v/>
      </c>
      <c r="F30" s="259" t="str">
        <f>IF(OR(G30="",G30=0,G30="0"),"",IF(LEN(G30)&lt;=C30,G30,IF(LEN(SUBSTITUTE(H30," ",""))=C30+1,LEFT(G30,C30),LEFT(G30,FIND("§",SUBSTITUTE(H30," ","§",LEN(H30)-LEN(SUBSTITUTE(H30," ",""))))-1))))</f>
        <v/>
      </c>
      <c r="G30" s="259" t="str">
        <f t="shared" si="2"/>
        <v/>
      </c>
      <c r="H30" s="259" t="str">
        <f>IF(OR(G30="",G30=0,G30="0"),"",LEFT(G30,C30+1))</f>
        <v/>
      </c>
      <c r="I30" s="261" t="str">
        <f t="shared" si="5"/>
        <v>91 car.</v>
      </c>
      <c r="J30" s="463" t="s">
        <v>92</v>
      </c>
      <c r="K30" s="247">
        <f>IF(LEN(TRIM(L30))&gt;0,MAX(K13:K29)+1,"")</f>
        <v>17</v>
      </c>
      <c r="L30" s="89" t="str">
        <v>Portez à ébullition, puis baissez le feu et</v>
      </c>
      <c r="M30" s="262" t="str">
        <f t="shared" si="3"/>
        <v>8 mots</v>
      </c>
      <c r="N30" s="263" t="str">
        <f t="shared" si="4"/>
        <v>36 car.</v>
      </c>
      <c r="O30" s="6"/>
      <c r="P30" s="53" t="s">
        <v>55</v>
      </c>
      <c r="Q30" s="27"/>
      <c r="R30" s="27"/>
      <c r="S30" s="27"/>
      <c r="T30" s="53"/>
      <c r="U30" s="53"/>
      <c r="V30" s="53"/>
      <c r="X30" s="3">
        <v>1</v>
      </c>
    </row>
    <row r="31" spans="2:25" ht="21" customHeight="1">
      <c r="B31" s="247"/>
      <c r="C31" s="264" t="str">
        <f>IF(UPPER(TRIM(C12))="X",C35,C29)</f>
        <v>FAITES UN ESSAIS</v>
      </c>
      <c r="D31" s="259" t="str" cm="1">
        <f t="array" ref="D31">IF(ROW()=ROW(D28),C31,INDEX(E28:E41,ROW()-ROW(D28)))</f>
        <v/>
      </c>
      <c r="E31" s="260" t="str">
        <f>IF(OR(D31="",C30="",C30&lt;=0,F31=""),"",TRIM(MID(D31,LEN(F31)+1+IF(MID(D31,LEN(F31)+1,1)=" ",1,0),99999)))</f>
        <v/>
      </c>
      <c r="F31" s="259" t="str">
        <f>IF(OR(G31="",G31=0,G31="0"),"",IF(LEN(G31)&lt;=C30,G31,IF(LEN(SUBSTITUTE(H31," ",""))=C30+1,LEFT(G31,C30),LEFT(G31,FIND("§",SUBSTITUTE(H31," ","§",LEN(H31)-LEN(SUBSTITUTE(H31," ",""))))-1))))</f>
        <v/>
      </c>
      <c r="G31" s="259" t="str">
        <f t="shared" si="2"/>
        <v/>
      </c>
      <c r="H31" s="259" t="str">
        <f>IF(OR(G31="",G31=0,G31="0"),"",LEFT(G31,C30+1))</f>
        <v/>
      </c>
      <c r="I31" s="261" t="str">
        <f t="shared" si="5"/>
        <v>12 car.</v>
      </c>
      <c r="J31" s="463" t="s">
        <v>259</v>
      </c>
      <c r="K31" s="247">
        <f>IF(LEN(TRIM(L31))&gt;0,MAX(K13:K30)+1,"")</f>
        <v>18</v>
      </c>
      <c r="L31" s="89" t="str">
        <v>1. Coupez la viande en cubes d’environ 4 cm et mettez-la</v>
      </c>
      <c r="M31" s="262" t="str">
        <f t="shared" si="3"/>
        <v>11 mots</v>
      </c>
      <c r="N31" s="263" t="str">
        <f t="shared" si="4"/>
        <v>46 car.</v>
      </c>
      <c r="O31" s="6"/>
      <c r="P31" s="53"/>
      <c r="Q31" s="27"/>
      <c r="R31" s="27"/>
      <c r="S31" s="27"/>
      <c r="T31" s="53"/>
      <c r="U31" s="53"/>
      <c r="V31" s="53"/>
      <c r="X31" s="3">
        <v>1</v>
      </c>
    </row>
    <row r="32" spans="2:25" ht="21" customHeight="1">
      <c r="B32" s="247"/>
      <c r="C32" s="266" t="str">
        <f>TRIM(SUBSTITUTE(SUBSTITUTE(SUBSTITUTE(SUBSTITUTE(SUBSTITUTE(SUBSTITUTE(SUBSTITUTE(SUBSTITUTE(SUBSTITUTE(SUBSTITUTE(C29,","," "),";"," "),":"," "),"!"," "),"?"," "),"…"," "),"»"," "),"«"," "),"/"," "),"."," "))</f>
        <v>FAITES UN ESSAIS</v>
      </c>
      <c r="D32" s="259" t="str" cm="1">
        <f t="array" ref="D32">IF(ROW()=ROW(D28),C31,INDEX(E28:E41,ROW()-ROW(D28)))</f>
        <v/>
      </c>
      <c r="E32" s="260" t="str">
        <f>IF(OR(D32="",C30="",C30&lt;=0,F32=""),"",TRIM(MID(D32,LEN(F32)+1+IF(MID(D32,LEN(F32)+1,1)=" ",1,0),99999)))</f>
        <v/>
      </c>
      <c r="F32" s="259" t="str">
        <f>IF(OR(G32="",G32=0,G32="0"),"",IF(LEN(G32)&lt;=C30,G32,IF(LEN(SUBSTITUTE(H32," ",""))=C30+1,LEFT(G32,C30),LEFT(G32,FIND("§",SUBSTITUTE(H32," ","§",LEN(H32)-LEN(SUBSTITUTE(H32," ",""))))-1))))</f>
        <v/>
      </c>
      <c r="G32" s="259" t="str">
        <f t="shared" si="2"/>
        <v/>
      </c>
      <c r="H32" s="259" t="str">
        <f>IF(OR(G32="",G32=0,G32="0"),"",LEFT(G32,C30+1))</f>
        <v/>
      </c>
      <c r="I32" s="261" t="str">
        <f t="shared" si="5"/>
        <v/>
      </c>
      <c r="J32" s="463"/>
      <c r="K32" s="247">
        <f>IF(LEN(TRIM(L32))&gt;0,MAX(K13:K31)+1,"")</f>
        <v>19</v>
      </c>
      <c r="L32" s="89" t="str">
        <v>dans un grand saladier. Ajoutez-y les oignons coupés en</v>
      </c>
      <c r="M32" s="262" t="str">
        <f t="shared" si="3"/>
        <v>9 mots</v>
      </c>
      <c r="N32" s="263" t="str">
        <f t="shared" si="4"/>
        <v>47 car.</v>
      </c>
      <c r="O32" s="6"/>
      <c r="P32" s="79" t="s">
        <v>56</v>
      </c>
      <c r="Q32" s="27"/>
      <c r="R32" s="27"/>
      <c r="S32" s="27"/>
      <c r="T32" s="53"/>
      <c r="U32" s="53"/>
      <c r="V32" s="53"/>
      <c r="X32" s="3">
        <v>1</v>
      </c>
    </row>
    <row r="33" spans="2:24" ht="21" customHeight="1" thickBot="1">
      <c r="B33" s="247"/>
      <c r="C33" s="259" t="str">
        <f>TRIM(SUBSTITUTE(SUBSTITUTE(SUBSTITUTE(SUBSTITUTE(SUBSTITUTE(SUBSTITUTE(SUBSTITUTE(SUBSTITUTE(C32,"("," "),")"," "),CHAR(34)," "),"-"," "),"_"," "),"&lt;"," "),"&gt;"," "),"="," "))</f>
        <v>FAITES UN ESSAIS</v>
      </c>
      <c r="D33" s="259" t="str" cm="1">
        <f t="array" ref="D33">IF(ROW()=ROW(D28),C31,INDEX(E28:E41,ROW()-ROW(D28)))</f>
        <v/>
      </c>
      <c r="E33" s="260" t="str">
        <f>IF(OR(D33="",C30="",C30&lt;=0,F33=""),"",TRIM(MID(D33,LEN(F33)+1+IF(MID(D33,LEN(F33)+1,1)=" ",1,0),99999)))</f>
        <v/>
      </c>
      <c r="F33" s="259" t="str">
        <f>IF(OR(G33="",G33=0,G33="0"),"",IF(LEN(G33)&lt;=C30,G33,IF(LEN(SUBSTITUTE(H33," ",""))=C30+1,LEFT(G33,C30),LEFT(G33,FIND("§",SUBSTITUTE(H33," ","§",LEN(H33)-LEN(SUBSTITUTE(H33," ",""))))-1))))</f>
        <v/>
      </c>
      <c r="G33" s="259" t="str">
        <f t="shared" si="2"/>
        <v/>
      </c>
      <c r="H33" s="259" t="str">
        <f>IF(OR(G33="",G33=0,G33="0"),"",LEFT(G33,C30+1))</f>
        <v/>
      </c>
      <c r="I33" s="261" t="str">
        <f t="shared" si="5"/>
        <v/>
      </c>
      <c r="J33" s="463"/>
      <c r="K33" s="247">
        <f>IF(LEN(TRIM(L33))&gt;0,MAX(K13:K32)+1,"")</f>
        <v>20</v>
      </c>
      <c r="L33" s="89" t="str">
        <v>rondelles, les carottes coupées en rondelles, les lardons,</v>
      </c>
      <c r="M33" s="262" t="str">
        <f t="shared" si="3"/>
        <v>8 mots</v>
      </c>
      <c r="N33" s="263" t="str">
        <f t="shared" si="4"/>
        <v>51 car.</v>
      </c>
      <c r="O33" s="6"/>
      <c r="P33" s="53" t="s">
        <v>57</v>
      </c>
      <c r="Q33" s="27"/>
      <c r="R33" s="27"/>
      <c r="S33" s="27"/>
      <c r="T33" s="53"/>
      <c r="U33" s="53"/>
      <c r="V33" s="53"/>
      <c r="X33" s="3">
        <v>1</v>
      </c>
    </row>
    <row r="34" spans="2:24" ht="15.75">
      <c r="B34" s="247"/>
      <c r="C34" s="264" t="str">
        <f>TRIM(SUBSTITUTE(SUBSTITUTE(SUBSTITUTE(SUBSTITUTE(C33,"►"," "),"▼"," "),"▲"," "),"◄"," "))</f>
        <v>FAITES UN ESSAIS</v>
      </c>
      <c r="D34" s="259" t="str" cm="1">
        <f t="array" ref="D34">IF(ROW()=ROW(D28),C31,INDEX(E28:E41,ROW()-ROW(D28)))</f>
        <v/>
      </c>
      <c r="E34" s="260" t="str">
        <f>IF(OR(D34="",C30="",C30&lt;=0,F34=""),"",TRIM(MID(D34,LEN(F34)+1+IF(MID(D34,LEN(F34)+1,1)=" ",1,0),99999)))</f>
        <v/>
      </c>
      <c r="F34" s="259" t="str">
        <f>IF(OR(G34="",G34=0,G34="0"),"",IF(LEN(G34)&lt;=C30,G34,IF(LEN(SUBSTITUTE(H34," ",""))=C30+1,LEFT(G34,C30),LEFT(G34,FIND("§",SUBSTITUTE(H34," ","§",LEN(H34)-LEN(SUBSTITUTE(H34," ",""))))-1))))</f>
        <v/>
      </c>
      <c r="G34" s="259" t="str">
        <f t="shared" si="2"/>
        <v/>
      </c>
      <c r="H34" s="259" t="str">
        <f>IF(OR(G34="",G34=0,G34="0"),"",LEFT(G34,C30+1))</f>
        <v/>
      </c>
      <c r="I34" s="261" t="str">
        <f t="shared" ca="1" si="5"/>
        <v>3 car.</v>
      </c>
      <c r="J34" s="85">
        <f t="shared" ref="J34" ca="1" si="6">INDEX(CELL("largeur",J34),1,1)</f>
        <v>115</v>
      </c>
      <c r="K34" s="247">
        <f>IF(LEN(TRIM(L34))&gt;0,MAX(K13:K33)+1,"")</f>
        <v>21</v>
      </c>
      <c r="L34" s="89" t="str">
        <v>l’ail émincé et le bouquet garni. Versez le vin rouge sur le</v>
      </c>
      <c r="M34" s="262" t="str">
        <f t="shared" si="3"/>
        <v>12 mots</v>
      </c>
      <c r="N34" s="263" t="str">
        <f t="shared" si="4"/>
        <v>49 car.</v>
      </c>
      <c r="O34" s="6"/>
      <c r="P34" s="53"/>
      <c r="Q34" s="27"/>
      <c r="R34" s="27"/>
      <c r="S34" s="27"/>
      <c r="T34" s="53"/>
      <c r="U34" s="53"/>
      <c r="V34" s="53"/>
      <c r="X34" s="3">
        <v>1</v>
      </c>
    </row>
    <row r="35" spans="2:24" ht="15.75">
      <c r="B35" s="247"/>
      <c r="C35" s="264" t="str">
        <f>TRIM(SUBSTITUTE(SUBSTITUTE(C34,"“"," "),"”"," "))</f>
        <v>FAITES UN ESSAIS</v>
      </c>
      <c r="D35" s="259" t="str" cm="1">
        <f t="array" ref="D35">IF(ROW()=ROW(D28),C31,INDEX(E28:E41,ROW()-ROW(D28)))</f>
        <v/>
      </c>
      <c r="E35" s="260" t="str">
        <f>IF(OR(D35="",C30="",C30&lt;=0,F35=""),"",TRIM(MID(D35,LEN(F35)+1+IF(MID(D35,LEN(F35)+1,1)=" ",1,0),99999)))</f>
        <v/>
      </c>
      <c r="F35" s="259" t="str">
        <f>IF(OR(G35="",G35=0,G35="0"),"",IF(LEN(G35)&lt;=C30,G35,IF(LEN(SUBSTITUTE(H35," ",""))=C30+1,LEFT(G35,C30),LEFT(G35,FIND("§",SUBSTITUTE(H35," ","§",LEN(H35)-LEN(SUBSTITUTE(H35," ",""))))-1))))</f>
        <v/>
      </c>
      <c r="G35" s="259" t="str">
        <f t="shared" si="2"/>
        <v/>
      </c>
      <c r="H35" s="259" t="str">
        <f>IF(OR(G35="",G35=0,G35="0"),"",LEFT(G35,C30+1))</f>
        <v/>
      </c>
      <c r="I35" s="261" t="str">
        <f t="shared" ca="1" si="5"/>
        <v>3 car.</v>
      </c>
      <c r="J35" s="273">
        <f ca="1">J34</f>
        <v>115</v>
      </c>
      <c r="K35" s="247">
        <f>IF(LEN(TRIM(L35))&gt;0,MAX(K13:K34)+1,"")</f>
        <v>22</v>
      </c>
      <c r="L35" s="89" t="str">
        <v>tout et laissez mariner au frais pendant 24 heures.</v>
      </c>
      <c r="M35" s="262" t="str">
        <f t="shared" si="3"/>
        <v>9 mots</v>
      </c>
      <c r="N35" s="263" t="str">
        <f t="shared" si="4"/>
        <v>43 car.</v>
      </c>
      <c r="O35" s="6"/>
      <c r="P35" s="79" t="s">
        <v>58</v>
      </c>
      <c r="Q35" s="53"/>
      <c r="R35" s="53"/>
      <c r="S35" s="53"/>
      <c r="T35" s="53"/>
      <c r="U35" s="53"/>
      <c r="V35" s="53"/>
      <c r="X35" s="3">
        <v>1</v>
      </c>
    </row>
    <row r="36" spans="2:24" ht="15.75" customHeight="1">
      <c r="B36" s="247"/>
      <c r="C36" s="264"/>
      <c r="D36" s="259" t="str" cm="1">
        <f t="array" ref="D36">IF(ROW()=ROW(D28),C31,INDEX(E28:E41,ROW()-ROW(D28)))</f>
        <v/>
      </c>
      <c r="E36" s="260" t="str">
        <f>IF(OR(D36="",C30="",C30&lt;=0,F36=""),"",TRIM(MID(D36,LEN(F36)+1+IF(MID(D36,LEN(F36)+1,1)=" ",1,0),99999)))</f>
        <v/>
      </c>
      <c r="F36" s="259" t="str">
        <f>IF(OR(G36="",G36=0,G36="0"),"",IF(LEN(G36)&lt;=C30,G36,IF(LEN(SUBSTITUTE(H36," ",""))=C30+1,LEFT(G36,C30),LEFT(G36,FIND("§",SUBSTITUTE(H36," ","§",LEN(H36)-LEN(SUBSTITUTE(H36," ",""))))-1))))</f>
        <v/>
      </c>
      <c r="G36" s="259" t="str">
        <f t="shared" si="2"/>
        <v/>
      </c>
      <c r="H36" s="259" t="str">
        <f>IF(OR(G36="",G36=0,G36="0"),"",LEFT(G36,C30+1))</f>
        <v/>
      </c>
      <c r="I36" s="261" t="str">
        <f t="shared" si="5"/>
        <v/>
      </c>
      <c r="J36" s="86"/>
      <c r="K36" s="247">
        <f>IF(LEN(TRIM(L36))&gt;0,MAX(K13:K35)+1,"")</f>
        <v>23</v>
      </c>
      <c r="L36" s="89" t="str">
        <v>2. Le lendemain, sortez la viande et les légumes de la</v>
      </c>
      <c r="M36" s="262" t="str">
        <f t="shared" si="3"/>
        <v>11 mots</v>
      </c>
      <c r="N36" s="263" t="str">
        <f t="shared" si="4"/>
        <v>44 car.</v>
      </c>
      <c r="O36" s="6"/>
      <c r="P36" s="53" t="s">
        <v>59</v>
      </c>
      <c r="Q36" s="53"/>
      <c r="R36" s="53"/>
      <c r="S36" s="53"/>
      <c r="T36" s="53"/>
      <c r="U36" s="53"/>
      <c r="V36" s="53"/>
      <c r="X36" s="3">
        <v>1</v>
      </c>
    </row>
    <row r="37" spans="2:24" ht="15.75">
      <c r="B37" s="247"/>
      <c r="C37" s="264"/>
      <c r="D37" s="259" t="str" cm="1">
        <f t="array" ref="D37">IF(ROW()=ROW(D28),C31,INDEX(E28:E41,ROW()-ROW(D28)))</f>
        <v/>
      </c>
      <c r="E37" s="260" t="str">
        <f>IF(OR(D37="",C30="",C30&lt;=0,F37=""),"",TRIM(MID(D37,LEN(F37)+1+IF(MID(D37,LEN(F37)+1,1)=" ",1,0),99999)))</f>
        <v/>
      </c>
      <c r="F37" s="259" t="str">
        <f>IF(OR(G37="",G37=0,G37="0"),"",IF(LEN(G37)&lt;=C30,G37,IF(LEN(SUBSTITUTE(H37," ",""))=C30+1,LEFT(G37,C30),LEFT(G37,FIND("§",SUBSTITUTE(H37," ","§",LEN(H37)-LEN(SUBSTITUTE(H37," ",""))))-1))))</f>
        <v/>
      </c>
      <c r="G37" s="259" t="str">
        <f t="shared" si="2"/>
        <v/>
      </c>
      <c r="H37" s="259" t="str">
        <f>IF(OR(G37="",G37=0,G37="0"),"",LEFT(G37,C30+1))</f>
        <v/>
      </c>
      <c r="I37" s="261" t="str">
        <f t="shared" si="5"/>
        <v/>
      </c>
      <c r="J37" s="86"/>
      <c r="K37" s="247">
        <f>IF(LEN(TRIM(L37))&gt;0,MAX(K13:K36)+1,"")</f>
        <v>24</v>
      </c>
      <c r="L37" s="89" t="str">
        <v>marinade et égouttez-les. Réservez la marinade.</v>
      </c>
      <c r="M37" s="262" t="str">
        <f t="shared" si="3"/>
        <v>6 mots</v>
      </c>
      <c r="N37" s="263" t="str">
        <f t="shared" si="4"/>
        <v>42 car.</v>
      </c>
      <c r="O37" s="6"/>
      <c r="P37" s="53"/>
      <c r="Q37" s="53"/>
      <c r="R37" s="53"/>
      <c r="S37" s="53"/>
      <c r="T37" s="53"/>
      <c r="U37" s="53"/>
      <c r="V37" s="53"/>
      <c r="X37" s="3">
        <v>1</v>
      </c>
    </row>
    <row r="38" spans="2:24" ht="15.75">
      <c r="B38" s="247"/>
      <c r="C38" s="264"/>
      <c r="D38" s="259" t="str" cm="1">
        <f t="array" ref="D38">IF(ROW()=ROW(D28),C31,INDEX(E28:E41,ROW()-ROW(D28)))</f>
        <v/>
      </c>
      <c r="E38" s="260" t="str">
        <f>IF(OR(D38="",C30="",C30&lt;=0,F38=""),"",TRIM(MID(D38,LEN(F38)+1+IF(MID(D38,LEN(F38)+1,1)=" ",1,0),99999)))</f>
        <v/>
      </c>
      <c r="F38" s="259" t="str">
        <f>IF(OR(G38="",G38=0,G38="0"),"",IF(LEN(G38)&lt;=C30,G38,IF(LEN(SUBSTITUTE(H38," ",""))=C30+1,LEFT(G38,C30),LEFT(G38,FIND("§",SUBSTITUTE(H38," ","§",LEN(H38)-LEN(SUBSTITUTE(H38," ",""))))-1))))</f>
        <v/>
      </c>
      <c r="G38" s="259" t="str">
        <f t="shared" si="2"/>
        <v/>
      </c>
      <c r="H38" s="259" t="str">
        <f>IF(OR(G38="",G38=0,G38="0"),"",LEFT(G38,C30+1))</f>
        <v/>
      </c>
      <c r="I38" s="261" t="str">
        <f t="shared" si="5"/>
        <v/>
      </c>
      <c r="J38" s="86"/>
      <c r="K38" s="247">
        <f>IF(LEN(TRIM(L38))&gt;0,MAX(K13:K37)+1,"")</f>
        <v>25</v>
      </c>
      <c r="L38" s="89" t="str">
        <v>3. Dans une cocotte en fonte, faites chauffer l’huile</v>
      </c>
      <c r="M38" s="262" t="str">
        <f t="shared" si="3"/>
        <v>9 mots</v>
      </c>
      <c r="N38" s="263" t="str">
        <f t="shared" si="4"/>
        <v>45 car.</v>
      </c>
      <c r="O38" s="6"/>
      <c r="P38" s="12" t="s">
        <v>60</v>
      </c>
      <c r="Q38" s="53"/>
      <c r="R38" s="53"/>
      <c r="S38" s="53"/>
      <c r="T38" s="53"/>
      <c r="U38" s="53"/>
      <c r="V38" s="53"/>
      <c r="X38" s="3">
        <v>1</v>
      </c>
    </row>
    <row r="39" spans="2:24" ht="15.75">
      <c r="B39" s="247"/>
      <c r="C39" s="264"/>
      <c r="D39" s="259" t="str" cm="1">
        <f t="array" ref="D39">IF(ROW()=ROW(D28),C31,INDEX(E28:E41,ROW()-ROW(D28)))</f>
        <v/>
      </c>
      <c r="E39" s="260" t="str">
        <f>IF(OR(D39="",C30="",C30&lt;=0,F39=""),"",TRIM(MID(D39,LEN(F39)+1+IF(MID(D39,LEN(F39)+1,1)=" ",1,0),99999)))</f>
        <v/>
      </c>
      <c r="F39" s="259" t="str">
        <f>IF(OR(G39="",G39=0,G39="0"),"",IF(LEN(G39)&lt;=C30,G39,IF(LEN(SUBSTITUTE(H39," ",""))=C30+1,LEFT(G39,C30),LEFT(G39,FIND("§",SUBSTITUTE(H39," ","§",LEN(H39)-LEN(SUBSTITUTE(H39," ",""))))-1))))</f>
        <v/>
      </c>
      <c r="G39" s="259" t="str">
        <f t="shared" si="2"/>
        <v/>
      </c>
      <c r="H39" s="259" t="str">
        <f>IF(OR(G39="",G39=0,G39="0"),"",LEFT(G39,C30+1))</f>
        <v/>
      </c>
      <c r="I39" s="261" t="str">
        <f t="shared" si="5"/>
        <v/>
      </c>
      <c r="J39" s="86"/>
      <c r="K39" s="247">
        <f>IF(LEN(TRIM(L39))&gt;0,MAX(K13:K38)+1,"")</f>
        <v>26</v>
      </c>
      <c r="L39" s="89" t="str">
        <v>d’olive à feu moyen. Ajoutez la viande et faites-la dorer de</v>
      </c>
      <c r="M39" s="262" t="str">
        <f t="shared" si="3"/>
        <v>11 mots</v>
      </c>
      <c r="N39" s="263" t="str">
        <f t="shared" si="4"/>
        <v>50 car.</v>
      </c>
      <c r="O39" s="6"/>
      <c r="P39" s="12" t="s">
        <v>61</v>
      </c>
      <c r="Q39" s="53"/>
      <c r="R39" s="53"/>
      <c r="S39" s="53"/>
      <c r="T39" s="53"/>
      <c r="U39" s="53"/>
      <c r="V39" s="53"/>
      <c r="X39" s="3">
        <v>1</v>
      </c>
    </row>
    <row r="40" spans="2:24" ht="15.75">
      <c r="B40" s="247"/>
      <c r="C40" s="264"/>
      <c r="D40" s="259" t="str" cm="1">
        <f t="array" ref="D40">IF(ROW()=ROW(D28),C31,INDEX(E28:E41,ROW()-ROW(D28)))</f>
        <v/>
      </c>
      <c r="E40" s="260" t="str">
        <f>IF(OR(D40="",C30="",C30&lt;=0,F40=""),"",TRIM(MID(D40,LEN(F40)+1+IF(MID(D40,LEN(F40)+1,1)=" ",1,0),99999)))</f>
        <v/>
      </c>
      <c r="F40" s="259" t="str">
        <f>IF(OR(G40="",G40=0,G40="0"),"",IF(LEN(G40)&lt;=C30,G40,IF(LEN(SUBSTITUTE(H40," ",""))=C30+1,LEFT(G40,C30),LEFT(G40,FIND("§",SUBSTITUTE(H40," ","§",LEN(H40)-LEN(SUBSTITUTE(H40," ",""))))-1))))</f>
        <v/>
      </c>
      <c r="G40" s="259" t="str">
        <f t="shared" si="2"/>
        <v/>
      </c>
      <c r="H40" s="259" t="str">
        <f>IF(OR(G40="",G40=0,G40="0"),"",LEFT(G40,C30+1))</f>
        <v/>
      </c>
      <c r="I40" s="261" t="str">
        <f t="shared" si="5"/>
        <v/>
      </c>
      <c r="J40" s="86"/>
      <c r="K40" s="247">
        <f>IF(LEN(TRIM(L40))&gt;0,MAX(K13:K39)+1,"")</f>
        <v>27</v>
      </c>
      <c r="L40" s="89" t="str">
        <v>tous les côtés. Retirez-la de la cocotte et réservez-la.</v>
      </c>
      <c r="M40" s="262" t="str">
        <f t="shared" si="3"/>
        <v>9 mots</v>
      </c>
      <c r="N40" s="263" t="str">
        <f t="shared" si="4"/>
        <v>48 car.</v>
      </c>
      <c r="O40" s="6"/>
      <c r="P40" s="53"/>
      <c r="Q40" s="53"/>
      <c r="R40" s="53"/>
      <c r="S40" s="53"/>
      <c r="T40" s="53"/>
      <c r="U40" s="53"/>
      <c r="V40" s="53"/>
      <c r="X40" s="3">
        <v>1</v>
      </c>
    </row>
    <row r="41" spans="2:24" ht="15.75">
      <c r="B41" s="247"/>
      <c r="C41" s="264"/>
      <c r="D41" s="259" t="str" cm="1">
        <f t="array" ref="D41">IF(ROW()=ROW(D28),C31,INDEX(E28:E41,ROW()-ROW(D28)))</f>
        <v/>
      </c>
      <c r="E41" s="260" t="str">
        <f>IF(OR(D41="",C30="",C30&lt;=0,F41=""),"",TRIM(MID(D41,LEN(F41)+1+IF(MID(D41,LEN(F41)+1,1)=" ",1,0),99999)))</f>
        <v/>
      </c>
      <c r="F41" s="259" t="str">
        <f>IF(OR(G41="",G41=0,G41="0"),"",IF(LEN(G41)&lt;=C30,G41,IF(LEN(SUBSTITUTE(H41," ",""))=C30+1,LEFT(G41,C30),LEFT(G41,FIND("§",SUBSTITUTE(H41," ","§",LEN(H41)-LEN(SUBSTITUTE(H41," ",""))))-1))))</f>
        <v/>
      </c>
      <c r="G41" s="259" t="str">
        <f t="shared" si="2"/>
        <v/>
      </c>
      <c r="H41" s="259" t="str">
        <f>IF(OR(G41="",G41=0,G41="0"),"",LEFT(G41,C30+1))</f>
        <v/>
      </c>
      <c r="I41" s="261" t="str">
        <f t="shared" si="5"/>
        <v/>
      </c>
      <c r="J41" s="86"/>
      <c r="K41" s="247">
        <f>IF(LEN(TRIM(L41))&gt;0,MAX(K13:K40)+1,"")</f>
        <v>28</v>
      </c>
      <c r="L41" s="89" t="str">
        <v>4. Dans la même cocotte, faites revenir les légumes et les</v>
      </c>
      <c r="M41" s="262" t="str">
        <f t="shared" si="3"/>
        <v>11 mots</v>
      </c>
      <c r="N41" s="263" t="str">
        <f t="shared" si="4"/>
        <v>48 car.</v>
      </c>
      <c r="O41" s="6"/>
      <c r="P41" s="53" t="s">
        <v>62</v>
      </c>
      <c r="Q41" s="53"/>
      <c r="R41" s="53"/>
      <c r="S41" s="53"/>
      <c r="T41" s="53"/>
      <c r="U41" s="53"/>
      <c r="V41" s="53"/>
      <c r="X41" s="3">
        <v>1</v>
      </c>
    </row>
    <row r="42" spans="2:24" ht="15.75">
      <c r="B42" s="247"/>
      <c r="C42" s="258" t="str">
        <f>IF(TRIM(SUBSTITUTE(J16,CHAR(160),""))="","",J16)</f>
        <v>▼</v>
      </c>
      <c r="D42" s="259" t="str" cm="1">
        <f t="array" ref="D42">IF(ROW()=ROW(D42),C45,INDEX(E42:E55,ROW()-ROW(D42)))</f>
        <v>▼</v>
      </c>
      <c r="E42" s="260" t="str">
        <f>IF(OR(D42="",C44="",C44&lt;=0,F42=""),"",TRIM(MID(D42,LEN(F42)+1+IF(MID(D42,LEN(F42)+1,1)=" ",1,0),99999)))</f>
        <v/>
      </c>
      <c r="F42" s="259" t="str">
        <f>IF(OR(G42="",G42=0,G42="0"),"",IF(LEN(G42)&lt;=C44,G42,IF(LEN(SUBSTITUTE(H42," ",""))=C44+1,LEFT(G42,C44),LEFT(G42,FIND("§",SUBSTITUTE(H42," ","§",LEN(H42)-LEN(SUBSTITUTE(H42," ",""))))-1))))</f>
        <v>▼</v>
      </c>
      <c r="G42" s="259" t="str">
        <f t="shared" si="2"/>
        <v>▼</v>
      </c>
      <c r="H42" s="259" t="str">
        <f>IF(OR(G42="",G42=0,G42="0"),"",LEFT(G42,C44+1))</f>
        <v>▼</v>
      </c>
      <c r="I42" s="261" t="str">
        <f t="shared" si="5"/>
        <v/>
      </c>
      <c r="J42" s="86"/>
      <c r="K42" s="247">
        <f>IF(LEN(TRIM(L42))&gt;0,MAX(K13:K41)+1,"")</f>
        <v>29</v>
      </c>
      <c r="L42" s="89" t="str">
        <v>lardons pendant environ 5 minutes. Saupoudrez de farine et</v>
      </c>
      <c r="M42" s="262" t="str">
        <f t="shared" si="3"/>
        <v>9 mots</v>
      </c>
      <c r="N42" s="263" t="str">
        <f t="shared" si="4"/>
        <v>50 car.</v>
      </c>
      <c r="O42" s="6"/>
      <c r="P42" s="53" t="s">
        <v>63</v>
      </c>
      <c r="Q42" s="53"/>
      <c r="R42" s="53"/>
      <c r="S42" s="53"/>
      <c r="T42" s="53"/>
      <c r="U42" s="53"/>
      <c r="V42" s="53"/>
      <c r="X42" s="3">
        <v>1</v>
      </c>
    </row>
    <row r="43" spans="2:24" ht="15.75">
      <c r="B43" s="247"/>
      <c r="C43" s="264" t="str">
        <f>TRIM(SUBSTITUTE(SUBSTITUTE(SUBSTITUTE(SUBSTITUTE(SUBSTITUTE(SUBSTITUTE(SUBSTITUTE(SUBSTITUTE(SUBSTITUTE(CLEAN(IF(OR(LEFT(C42,1)="-",LEFT(C42,1)="="),MID(C42,2,99999),C42)),"—","-"),"–","-"),CHAR(160)," "),CHAR(9)," "),CHAR(13)," "),CHAR(10)," ")," "," ")," "," ")," "," "))</f>
        <v>▼</v>
      </c>
      <c r="D43" s="259" t="str" cm="1">
        <f t="array" ref="D43">IF(ROW()=ROW(D42),C45,INDEX(E42:E55,ROW()-ROW(D42)))</f>
        <v/>
      </c>
      <c r="E43" s="260" t="str">
        <f>IF(OR(D43="",C44="",C44&lt;=0,F43=""),"",TRIM(MID(D43,LEN(F43)+1+IF(MID(D43,LEN(F43)+1,1)=" ",1,0),99999)))</f>
        <v/>
      </c>
      <c r="F43" s="259" t="str">
        <f>IF(OR(G43="",G43=0,G43="0"),"",IF(LEN(G43)&lt;=C44,G43,IF(LEN(SUBSTITUTE(H43," ",""))=C44+1,LEFT(G43,C44),LEFT(G43,FIND("§",SUBSTITUTE(H43," ","§",LEN(H43)-LEN(SUBSTITUTE(H43," ",""))))-1))))</f>
        <v/>
      </c>
      <c r="G43" s="259" t="str">
        <f t="shared" si="2"/>
        <v/>
      </c>
      <c r="H43" s="259" t="str">
        <f>IF(OR(G43="",G43=0,G43="0"),"",LEFT(G43,C44+1))</f>
        <v/>
      </c>
      <c r="I43" s="261" t="str">
        <f t="shared" si="5"/>
        <v/>
      </c>
      <c r="J43" s="86"/>
      <c r="K43" s="247">
        <f>IF(LEN(TRIM(L43))&gt;0,MAX(K13:K42)+1,"")</f>
        <v>30</v>
      </c>
      <c r="L43" s="89" t="str">
        <v>mélangez bien.</v>
      </c>
      <c r="M43" s="262" t="str">
        <f t="shared" si="3"/>
        <v>2 mots</v>
      </c>
      <c r="N43" s="263" t="str">
        <f t="shared" si="4"/>
        <v>13 car.</v>
      </c>
      <c r="O43" s="6"/>
      <c r="P43" s="53"/>
      <c r="Q43" s="53"/>
      <c r="R43" s="53"/>
      <c r="S43" s="53"/>
      <c r="T43" s="53"/>
      <c r="U43" s="53"/>
      <c r="V43" s="53"/>
      <c r="X43" s="3">
        <v>1</v>
      </c>
    </row>
    <row r="44" spans="2:24" ht="15.75">
      <c r="B44" s="247"/>
      <c r="C44" s="265">
        <f>C11</f>
        <v>60</v>
      </c>
      <c r="D44" s="259" t="str" cm="1">
        <f t="array" ref="D44">IF(ROW()=ROW(D42),C45,INDEX(E42:E55,ROW()-ROW(D42)))</f>
        <v/>
      </c>
      <c r="E44" s="260" t="str">
        <f>IF(OR(D44="",C44="",C44&lt;=0,F44=""),"",TRIM(MID(D44,LEN(F44)+1+IF(MID(D44,LEN(F44)+1,1)=" ",1,0),99999)))</f>
        <v/>
      </c>
      <c r="F44" s="259" t="str">
        <f>IF(OR(G44="",G44=0,G44="0"),"",IF(LEN(G44)&lt;=C44,G44,IF(LEN(SUBSTITUTE(H44," ",""))=C44+1,LEFT(G44,C44),LEFT(G44,FIND("§",SUBSTITUTE(H44," ","§",LEN(H44)-LEN(SUBSTITUTE(H44," ",""))))-1))))</f>
        <v/>
      </c>
      <c r="G44" s="259" t="str">
        <f t="shared" si="2"/>
        <v/>
      </c>
      <c r="H44" s="259" t="str">
        <f>IF(OR(G44="",G44=0,G44="0"),"",LEFT(G44,C44+1))</f>
        <v/>
      </c>
      <c r="I44" s="261" t="str">
        <f t="shared" si="5"/>
        <v/>
      </c>
      <c r="J44" s="86"/>
      <c r="K44" s="247">
        <f>IF(LEN(TRIM(L44))&gt;0,MAX(K13:K43)+1,"")</f>
        <v>31</v>
      </c>
      <c r="L44" s="89" t="str">
        <v>5. Remettez la viande dans la cocotte et versez la marinade</v>
      </c>
      <c r="M44" s="262" t="str">
        <f t="shared" si="3"/>
        <v>11 mots</v>
      </c>
      <c r="N44" s="263" t="str">
        <f t="shared" si="4"/>
        <v>49 car.</v>
      </c>
      <c r="O44" s="6"/>
      <c r="P44" s="80" t="s">
        <v>64</v>
      </c>
      <c r="Q44" s="53"/>
      <c r="R44" s="53"/>
      <c r="S44" s="53"/>
      <c r="T44" s="53"/>
      <c r="U44" s="53"/>
      <c r="V44" s="53"/>
      <c r="X44" s="3">
        <v>1</v>
      </c>
    </row>
    <row r="45" spans="2:24" ht="15.75">
      <c r="B45" s="247"/>
      <c r="C45" s="264" t="str">
        <f>IF(UPPER(TRIM(C12))="X",C49,C43)</f>
        <v>▼</v>
      </c>
      <c r="D45" s="259" t="str" cm="1">
        <f t="array" ref="D45">IF(ROW()=ROW(D42),C45,INDEX(E42:E55,ROW()-ROW(D42)))</f>
        <v/>
      </c>
      <c r="E45" s="260" t="str">
        <f>IF(OR(D45="",C44="",C44&lt;=0,F45=""),"",TRIM(MID(D45,LEN(F45)+1+IF(MID(D45,LEN(F45)+1,1)=" ",1,0),99999)))</f>
        <v/>
      </c>
      <c r="F45" s="259" t="str">
        <f>IF(OR(G45="",G45=0,G45="0"),"",IF(LEN(G45)&lt;=C44,G45,IF(LEN(SUBSTITUTE(H45," ",""))=C44+1,LEFT(G45,C44),LEFT(G45,FIND("§",SUBSTITUTE(H45," ","§",LEN(H45)-LEN(SUBSTITUTE(H45," ",""))))-1))))</f>
        <v/>
      </c>
      <c r="G45" s="259" t="str">
        <f t="shared" si="2"/>
        <v/>
      </c>
      <c r="H45" s="259" t="str">
        <f>IF(OR(G45="",G45=0,G45="0"),"",LEFT(G45,C44+1))</f>
        <v/>
      </c>
      <c r="I45" s="261" t="str">
        <f t="shared" si="5"/>
        <v/>
      </c>
      <c r="J45" s="86"/>
      <c r="K45" s="247">
        <f>IF(LEN(TRIM(L45))&gt;0,MAX(K13:K44)+1,"")</f>
        <v>32</v>
      </c>
      <c r="L45" s="89" t="str">
        <v>filtrée par-dessus. Ajoutez de l’eau si nécessaire pour</v>
      </c>
      <c r="M45" s="262" t="str">
        <f t="shared" si="3"/>
        <v>8 mots</v>
      </c>
      <c r="N45" s="263" t="str">
        <f t="shared" si="4"/>
        <v>48 car.</v>
      </c>
      <c r="O45" s="6"/>
      <c r="P45" s="80" t="s">
        <v>65</v>
      </c>
      <c r="Q45" s="53"/>
      <c r="R45" s="53"/>
      <c r="S45" s="53"/>
      <c r="T45" s="53"/>
      <c r="U45" s="53"/>
      <c r="V45" s="53"/>
      <c r="X45" s="3">
        <v>1</v>
      </c>
    </row>
    <row r="46" spans="2:24" ht="15.75">
      <c r="B46" s="247"/>
      <c r="C46" s="266" t="str">
        <f>TRIM(SUBSTITUTE(SUBSTITUTE(SUBSTITUTE(SUBSTITUTE(SUBSTITUTE(SUBSTITUTE(SUBSTITUTE(SUBSTITUTE(SUBSTITUTE(SUBSTITUTE(C43,","," "),";"," "),":"," "),"!"," "),"?"," "),"…"," "),"»"," "),"«"," "),"/"," "),"."," "))</f>
        <v>▼</v>
      </c>
      <c r="D46" s="259" t="str" cm="1">
        <f t="array" ref="D46">IF(ROW()=ROW(D42),C45,INDEX(E42:E55,ROW()-ROW(D42)))</f>
        <v/>
      </c>
      <c r="E46" s="260" t="str">
        <f>IF(OR(D46="",C44="",C44&lt;=0,F46=""),"",TRIM(MID(D46,LEN(F46)+1+IF(MID(D46,LEN(F46)+1,1)=" ",1,0),99999)))</f>
        <v/>
      </c>
      <c r="F46" s="259" t="str">
        <f>IF(OR(G46="",G46=0,G46="0"),"",IF(LEN(G46)&lt;=C44,G46,IF(LEN(SUBSTITUTE(H46," ",""))=C44+1,LEFT(G46,C44),LEFT(G46,FIND("§",SUBSTITUTE(H46," ","§",LEN(H46)-LEN(SUBSTITUTE(H46," ",""))))-1))))</f>
        <v/>
      </c>
      <c r="G46" s="259" t="str">
        <f t="shared" si="2"/>
        <v/>
      </c>
      <c r="H46" s="259" t="str">
        <f>IF(OR(G46="",G46=0,G46="0"),"",LEFT(G46,C44+1))</f>
        <v/>
      </c>
      <c r="I46" s="261" t="str">
        <f t="shared" si="5"/>
        <v/>
      </c>
      <c r="J46" s="86"/>
      <c r="K46" s="247">
        <f>IF(LEN(TRIM(L46))&gt;0,MAX(K13:K45)+1,"")</f>
        <v>33</v>
      </c>
      <c r="L46" s="89" t="str">
        <v>recouvrir la viande. Salez et poivrez.</v>
      </c>
      <c r="M46" s="262" t="str">
        <f t="shared" si="3"/>
        <v>6 mots</v>
      </c>
      <c r="N46" s="263" t="str">
        <f t="shared" si="4"/>
        <v>33 car.</v>
      </c>
      <c r="O46" s="6"/>
      <c r="P46" s="81" t="s">
        <v>66</v>
      </c>
      <c r="Q46" s="53"/>
      <c r="R46" s="53"/>
      <c r="S46" s="53"/>
      <c r="T46" s="53"/>
      <c r="U46" s="53"/>
      <c r="V46" s="53"/>
      <c r="X46" s="3">
        <v>1</v>
      </c>
    </row>
    <row r="47" spans="2:24" ht="15.75">
      <c r="B47" s="247"/>
      <c r="C47" s="259" t="str">
        <f>TRIM(SUBSTITUTE(SUBSTITUTE(SUBSTITUTE(SUBSTITUTE(SUBSTITUTE(SUBSTITUTE(SUBSTITUTE(SUBSTITUTE(C46,"("," "),")"," "),CHAR(34)," "),"-"," "),"_"," "),"&lt;"," "),"&gt;"," "),"="," "))</f>
        <v>▼</v>
      </c>
      <c r="D47" s="259" t="str" cm="1">
        <f t="array" ref="D47">IF(ROW()=ROW(D42),C45,INDEX(E42:E55,ROW()-ROW(D42)))</f>
        <v/>
      </c>
      <c r="E47" s="260" t="str">
        <f>IF(OR(D47="",C44="",C44&lt;=0,F47=""),"",TRIM(MID(D47,LEN(F47)+1+IF(MID(D47,LEN(F47)+1,1)=" ",1,0),99999)))</f>
        <v/>
      </c>
      <c r="F47" s="259" t="str">
        <f>IF(OR(G47="",G47=0,G47="0"),"",IF(LEN(G47)&lt;=C44,G47,IF(LEN(SUBSTITUTE(H47," ",""))=C44+1,LEFT(G47,C44),LEFT(G47,FIND("§",SUBSTITUTE(H47," ","§",LEN(H47)-LEN(SUBSTITUTE(H47," ",""))))-1))))</f>
        <v/>
      </c>
      <c r="G47" s="259" t="str">
        <f t="shared" si="2"/>
        <v/>
      </c>
      <c r="H47" s="259" t="str">
        <f>IF(OR(G47="",G47=0,G47="0"),"",LEFT(G47,C44+1))</f>
        <v/>
      </c>
      <c r="I47" s="261" t="str">
        <f t="shared" si="5"/>
        <v/>
      </c>
      <c r="J47" s="86"/>
      <c r="K47" s="247">
        <f>IF(LEN(TRIM(L47))&gt;0,MAX(K13:K46)+1,"")</f>
        <v>34</v>
      </c>
      <c r="L47" s="89" t="str">
        <v>6. Portez à ébullition, puis baissez le feu et laissez</v>
      </c>
      <c r="M47" s="262" t="str">
        <f t="shared" si="3"/>
        <v>10 mots</v>
      </c>
      <c r="N47" s="263" t="str">
        <f t="shared" si="4"/>
        <v>45 car.</v>
      </c>
      <c r="O47" s="6"/>
      <c r="P47" s="53" t="s">
        <v>67</v>
      </c>
      <c r="Q47" s="53"/>
      <c r="R47" s="53"/>
      <c r="S47" s="53"/>
      <c r="T47" s="53"/>
      <c r="U47" s="53"/>
      <c r="V47" s="53"/>
      <c r="X47" s="3">
        <v>1</v>
      </c>
    </row>
    <row r="48" spans="2:24" ht="15.75">
      <c r="B48" s="247"/>
      <c r="C48" s="264" t="str">
        <f>TRIM(SUBSTITUTE(SUBSTITUTE(SUBSTITUTE(SUBSTITUTE(C47,"►"," "),"▼"," "),"▲"," "),"◄"," "))</f>
        <v/>
      </c>
      <c r="D48" s="259" t="str" cm="1">
        <f t="array" ref="D48">IF(ROW()=ROW(D42),C45,INDEX(E42:E55,ROW()-ROW(D42)))</f>
        <v/>
      </c>
      <c r="E48" s="260" t="str">
        <f>IF(OR(D48="",C44="",C44&lt;=0,F48=""),"",TRIM(MID(D48,LEN(F48)+1+IF(MID(D48,LEN(F48)+1,1)=" ",1,0),99999)))</f>
        <v/>
      </c>
      <c r="F48" s="259" t="str">
        <f>IF(OR(G48="",G48=0,G48="0"),"",IF(LEN(G48)&lt;=C44,G48,IF(LEN(SUBSTITUTE(H48," ",""))=C44+1,LEFT(G48,C44),LEFT(G48,FIND("§",SUBSTITUTE(H48," ","§",LEN(H48)-LEN(SUBSTITUTE(H48," ",""))))-1))))</f>
        <v/>
      </c>
      <c r="G48" s="259" t="str">
        <f t="shared" si="2"/>
        <v/>
      </c>
      <c r="H48" s="259" t="str">
        <f>IF(OR(G48="",G48=0,G48="0"),"",LEFT(G48,C44+1))</f>
        <v/>
      </c>
      <c r="I48" s="261" t="str">
        <f t="shared" si="5"/>
        <v/>
      </c>
      <c r="J48" s="86"/>
      <c r="K48" s="247">
        <f>IF(LEN(TRIM(L48))&gt;0,MAX(K13:K47)+1,"")</f>
        <v>35</v>
      </c>
      <c r="L48" s="89" t="str">
        <v>mijoter à feu doux pendant environ 3 heures, en remuant de</v>
      </c>
      <c r="M48" s="262" t="str">
        <f t="shared" si="3"/>
        <v>11 mots</v>
      </c>
      <c r="N48" s="263" t="str">
        <f t="shared" si="4"/>
        <v>48 car.</v>
      </c>
      <c r="O48" s="6"/>
      <c r="P48" s="53" t="s">
        <v>68</v>
      </c>
      <c r="Q48" s="53"/>
      <c r="R48" s="53"/>
      <c r="S48" s="53"/>
      <c r="T48" s="53"/>
      <c r="U48" s="53"/>
      <c r="V48" s="53"/>
      <c r="X48" s="3">
        <v>1</v>
      </c>
    </row>
    <row r="49" spans="2:24" ht="15.75">
      <c r="B49" s="247"/>
      <c r="C49" s="264" t="str">
        <f>TRIM(SUBSTITUTE(SUBSTITUTE(C48,"“"," "),"”"," "))</f>
        <v/>
      </c>
      <c r="D49" s="259" t="str" cm="1">
        <f t="array" ref="D49">IF(ROW()=ROW(D42),C45,INDEX(E42:E55,ROW()-ROW(D42)))</f>
        <v/>
      </c>
      <c r="E49" s="260" t="str">
        <f>IF(OR(D49="",C44="",C44&lt;=0,F49=""),"",TRIM(MID(D49,LEN(F49)+1+IF(MID(D49,LEN(F49)+1,1)=" ",1,0),99999)))</f>
        <v/>
      </c>
      <c r="F49" s="259" t="str">
        <f>IF(OR(G49="",G49=0,G49="0"),"",IF(LEN(G49)&lt;=C44,G49,IF(LEN(SUBSTITUTE(H49," ",""))=C44+1,LEFT(G49,C44),LEFT(G49,FIND("§",SUBSTITUTE(H49," ","§",LEN(H49)-LEN(SUBSTITUTE(H49," ",""))))-1))))</f>
        <v/>
      </c>
      <c r="G49" s="259" t="str">
        <f t="shared" si="2"/>
        <v/>
      </c>
      <c r="H49" s="259" t="str">
        <f>IF(OR(G49="",G49=0,G49="0"),"",LEFT(G49,C44+1))</f>
        <v/>
      </c>
      <c r="I49" s="261" t="str">
        <f t="shared" si="5"/>
        <v/>
      </c>
      <c r="J49" s="86"/>
      <c r="K49" s="247">
        <f>IF(LEN(TRIM(L49))&gt;0,MAX(K13:K48)+1,"")</f>
        <v>36</v>
      </c>
      <c r="L49" s="89" t="str">
        <v>temps en temps. La viande doit être tendre et la sauce</v>
      </c>
      <c r="M49" s="262" t="str">
        <f t="shared" si="3"/>
        <v>11 mots</v>
      </c>
      <c r="N49" s="263" t="str">
        <f t="shared" si="4"/>
        <v>44 car.</v>
      </c>
      <c r="O49" s="6"/>
      <c r="P49" s="53"/>
      <c r="Q49" s="53"/>
      <c r="R49" s="53"/>
      <c r="S49" s="53"/>
      <c r="T49" s="53"/>
      <c r="U49" s="53"/>
      <c r="V49" s="53"/>
      <c r="X49" s="3">
        <v>1</v>
      </c>
    </row>
    <row r="50" spans="2:24" ht="15.75">
      <c r="B50" s="247"/>
      <c r="C50" s="264"/>
      <c r="D50" s="259" t="str" cm="1">
        <f t="array" ref="D50">IF(ROW()=ROW(D42),C45,INDEX(E42:E55,ROW()-ROW(D42)))</f>
        <v/>
      </c>
      <c r="E50" s="260" t="str">
        <f>IF(OR(D50="",C44="",C44&lt;=0,F50=""),"",TRIM(MID(D50,LEN(F50)+1+IF(MID(D50,LEN(F50)+1,1)=" ",1,0),99999)))</f>
        <v/>
      </c>
      <c r="F50" s="259" t="str">
        <f>IF(OR(G50="",G50=0,G50="0"),"",IF(LEN(G50)&lt;=C44,G50,IF(LEN(SUBSTITUTE(H50," ",""))=C44+1,LEFT(G50,C44),LEFT(G50,FIND("§",SUBSTITUTE(H50," ","§",LEN(H50)-LEN(SUBSTITUTE(H50," ",""))))-1))))</f>
        <v/>
      </c>
      <c r="G50" s="259" t="str">
        <f t="shared" si="2"/>
        <v/>
      </c>
      <c r="H50" s="259" t="str">
        <f>IF(OR(G50="",G50=0,G50="0"),"",LEFT(G50,C44+1))</f>
        <v/>
      </c>
      <c r="I50" s="261" t="str">
        <f t="shared" si="5"/>
        <v/>
      </c>
      <c r="J50" s="86"/>
      <c r="K50" s="247">
        <f>IF(LEN(TRIM(L50))&gt;0,MAX(K13:K49)+1,"")</f>
        <v>37</v>
      </c>
      <c r="L50" s="89" t="str">
        <v>onctueuse.</v>
      </c>
      <c r="M50" s="262" t="str">
        <f t="shared" si="3"/>
        <v>1 mot</v>
      </c>
      <c r="N50" s="263" t="str">
        <f t="shared" si="4"/>
        <v>10 car.</v>
      </c>
      <c r="O50" s="6"/>
      <c r="P50" s="82" t="s">
        <v>69</v>
      </c>
      <c r="Q50" s="53"/>
      <c r="R50" s="53"/>
      <c r="S50" s="53"/>
      <c r="T50" s="53"/>
      <c r="U50" s="53"/>
      <c r="V50" s="53"/>
      <c r="X50" s="3">
        <v>1</v>
      </c>
    </row>
    <row r="51" spans="2:24" ht="15.75">
      <c r="B51" s="247"/>
      <c r="C51" s="264"/>
      <c r="D51" s="259" t="str" cm="1">
        <f t="array" ref="D51">IF(ROW()=ROW(D42),C45,INDEX(E42:E55,ROW()-ROW(D42)))</f>
        <v/>
      </c>
      <c r="E51" s="260" t="str">
        <f>IF(OR(D51="",C44="",C44&lt;=0,F51=""),"",TRIM(MID(D51,LEN(F51)+1+IF(MID(D51,LEN(F51)+1,1)=" ",1,0),99999)))</f>
        <v/>
      </c>
      <c r="F51" s="259" t="str">
        <f>IF(OR(G51="",G51=0,G51="0"),"",IF(LEN(G51)&lt;=C44,G51,IF(LEN(SUBSTITUTE(H51," ",""))=C44+1,LEFT(G51,C44),LEFT(G51,FIND("§",SUBSTITUTE(H51," ","§",LEN(H51)-LEN(SUBSTITUTE(H51," ",""))))-1))))</f>
        <v/>
      </c>
      <c r="G51" s="259" t="str">
        <f t="shared" si="2"/>
        <v/>
      </c>
      <c r="H51" s="259" t="str">
        <f>IF(OR(G51="",G51=0,G51="0"),"",LEFT(G51,C44+1))</f>
        <v/>
      </c>
      <c r="I51" s="261" t="str">
        <f t="shared" si="5"/>
        <v/>
      </c>
      <c r="J51" s="86"/>
      <c r="K51" s="247">
        <f>IF(LEN(TRIM(L51))&gt;0,MAX(K13:K50)+1,"")</f>
        <v>38</v>
      </c>
      <c r="L51" s="89" t="str">
        <v>7. Pendant ce temps, faites revenir les champignons dans une</v>
      </c>
      <c r="M51" s="262" t="str">
        <f t="shared" si="3"/>
        <v>10 mots</v>
      </c>
      <c r="N51" s="263" t="str">
        <f t="shared" si="4"/>
        <v>51 car.</v>
      </c>
      <c r="O51" s="6"/>
      <c r="P51" s="83" t="s">
        <v>70</v>
      </c>
      <c r="Q51" s="53"/>
      <c r="R51" s="53"/>
      <c r="S51" s="53"/>
      <c r="T51" s="53"/>
      <c r="U51" s="53"/>
      <c r="V51" s="53"/>
      <c r="X51" s="3">
        <v>1</v>
      </c>
    </row>
    <row r="52" spans="2:24" ht="15.75">
      <c r="B52" s="247"/>
      <c r="C52" s="264"/>
      <c r="D52" s="259" t="str" cm="1">
        <f t="array" ref="D52">IF(ROW()=ROW(D42),C45,INDEX(E42:E55,ROW()-ROW(D42)))</f>
        <v/>
      </c>
      <c r="E52" s="260" t="str">
        <f>IF(OR(D52="",C44="",C44&lt;=0,F52=""),"",TRIM(MID(D52,LEN(F52)+1+IF(MID(D52,LEN(F52)+1,1)=" ",1,0),99999)))</f>
        <v/>
      </c>
      <c r="F52" s="259" t="str">
        <f>IF(OR(G52="",G52=0,G52="0"),"",IF(LEN(G52)&lt;=C44,G52,IF(LEN(SUBSTITUTE(H52," ",""))=C44+1,LEFT(G52,C44),LEFT(G52,FIND("§",SUBSTITUTE(H52," ","§",LEN(H52)-LEN(SUBSTITUTE(H52," ",""))))-1))))</f>
        <v/>
      </c>
      <c r="G52" s="259" t="str">
        <f t="shared" si="2"/>
        <v/>
      </c>
      <c r="H52" s="259" t="str">
        <f>IF(OR(G52="",G52=0,G52="0"),"",LEFT(G52,C44+1))</f>
        <v/>
      </c>
      <c r="I52" s="261" t="str">
        <f t="shared" si="5"/>
        <v/>
      </c>
      <c r="J52" s="86"/>
      <c r="K52" s="247">
        <f>IF(LEN(TRIM(L52))&gt;0,MAX(K13:K51)+1,"")</f>
        <v>39</v>
      </c>
      <c r="L52" s="89" t="str">
        <v>poêle avec un peu d’huile d’olive pendant environ 5 minutes.</v>
      </c>
      <c r="M52" s="262" t="str">
        <f t="shared" si="3"/>
        <v>10 mots</v>
      </c>
      <c r="N52" s="263" t="str">
        <f t="shared" si="4"/>
        <v>51 car.</v>
      </c>
      <c r="O52" s="6"/>
      <c r="P52" s="83" t="s">
        <v>71</v>
      </c>
      <c r="Q52" s="53"/>
      <c r="R52" s="53"/>
      <c r="S52" s="53"/>
      <c r="T52" s="53"/>
      <c r="U52" s="53"/>
      <c r="V52" s="53"/>
      <c r="X52" s="3">
        <v>1</v>
      </c>
    </row>
    <row r="53" spans="2:24" ht="15.75">
      <c r="B53" s="247"/>
      <c r="C53" s="264"/>
      <c r="D53" s="259" t="str" cm="1">
        <f t="array" ref="D53">IF(ROW()=ROW(D42),C45,INDEX(E42:E55,ROW()-ROW(D42)))</f>
        <v/>
      </c>
      <c r="E53" s="260" t="str">
        <f>IF(OR(D53="",C44="",C44&lt;=0,F53=""),"",TRIM(MID(D53,LEN(F53)+1+IF(MID(D53,LEN(F53)+1,1)=" ",1,0),99999)))</f>
        <v/>
      </c>
      <c r="F53" s="259" t="str">
        <f>IF(OR(G53="",G53=0,G53="0"),"",IF(LEN(G53)&lt;=C44,G53,IF(LEN(SUBSTITUTE(H53," ",""))=C44+1,LEFT(G53,C44),LEFT(G53,FIND("§",SUBSTITUTE(H53," ","§",LEN(H53)-LEN(SUBSTITUTE(H53," ",""))))-1))))</f>
        <v/>
      </c>
      <c r="G53" s="259" t="str">
        <f t="shared" si="2"/>
        <v/>
      </c>
      <c r="H53" s="259" t="str">
        <f>IF(OR(G53="",G53=0,G53="0"),"",LEFT(G53,C44+1))</f>
        <v/>
      </c>
      <c r="I53" s="261" t="str">
        <f t="shared" si="5"/>
        <v/>
      </c>
      <c r="J53" s="86"/>
      <c r="K53" s="247">
        <f>IF(LEN(TRIM(L53))&gt;0,MAX(K13:K52)+1,"")</f>
        <v>40</v>
      </c>
      <c r="L53" s="89" t="str">
        <v>8. Ajoutez les champignons dans la cocotte environ 30</v>
      </c>
      <c r="M53" s="262" t="str">
        <f t="shared" si="3"/>
        <v>9 mots</v>
      </c>
      <c r="N53" s="263" t="str">
        <f t="shared" si="4"/>
        <v>45 car.</v>
      </c>
      <c r="O53" s="6"/>
      <c r="P53" s="84" t="s">
        <v>72</v>
      </c>
      <c r="Q53" s="53"/>
      <c r="R53" s="53"/>
      <c r="S53" s="53"/>
      <c r="T53" s="53"/>
      <c r="U53" s="53"/>
      <c r="V53" s="53"/>
      <c r="X53" s="3">
        <v>1</v>
      </c>
    </row>
    <row r="54" spans="2:24" ht="15.75">
      <c r="B54" s="247"/>
      <c r="C54" s="264"/>
      <c r="D54" s="259" t="str" cm="1">
        <f t="array" ref="D54">IF(ROW()=ROW(D42),C45,INDEX(E42:E55,ROW()-ROW(D42)))</f>
        <v/>
      </c>
      <c r="E54" s="260" t="str">
        <f>IF(OR(D54="",C44="",C44&lt;=0,F54=""),"",TRIM(MID(D54,LEN(F54)+1+IF(MID(D54,LEN(F54)+1,1)=" ",1,0),99999)))</f>
        <v/>
      </c>
      <c r="F54" s="259" t="str">
        <f>IF(OR(G54="",G54=0,G54="0"),"",IF(LEN(G54)&lt;=C44,G54,IF(LEN(SUBSTITUTE(H54," ",""))=C44+1,LEFT(G54,C44),LEFT(G54,FIND("§",SUBSTITUTE(H54," ","§",LEN(H54)-LEN(SUBSTITUTE(H54," ",""))))-1))))</f>
        <v/>
      </c>
      <c r="G54" s="259" t="str">
        <f t="shared" si="2"/>
        <v/>
      </c>
      <c r="H54" s="259" t="str">
        <f>IF(OR(G54="",G54=0,G54="0"),"",LEFT(G54,C44+1))</f>
        <v/>
      </c>
      <c r="I54" s="261" t="str">
        <f t="shared" si="5"/>
        <v/>
      </c>
      <c r="J54" s="86"/>
      <c r="K54" s="247">
        <f>IF(LEN(TRIM(L54))&gt;0,MAX(K13:K53)+1,"")</f>
        <v>41</v>
      </c>
      <c r="L54" s="89" t="str">
        <v>minutes avant la fin de la cuisson.</v>
      </c>
      <c r="M54" s="262" t="str">
        <f t="shared" si="3"/>
        <v>7 mots</v>
      </c>
      <c r="N54" s="263" t="str">
        <f t="shared" si="4"/>
        <v>29 car.</v>
      </c>
      <c r="O54" s="6"/>
      <c r="P54" s="83" t="s">
        <v>73</v>
      </c>
      <c r="Q54" s="53"/>
      <c r="R54" s="53"/>
      <c r="S54" s="53"/>
      <c r="T54" s="53"/>
      <c r="U54" s="53"/>
      <c r="V54" s="53"/>
      <c r="X54" s="3">
        <v>1</v>
      </c>
    </row>
    <row r="55" spans="2:24" ht="15.75">
      <c r="B55" s="247"/>
      <c r="C55" s="264"/>
      <c r="D55" s="259" t="str" cm="1">
        <f t="array" ref="D55">IF(ROW()=ROW(D42),C45,INDEX(E42:E55,ROW()-ROW(D42)))</f>
        <v/>
      </c>
      <c r="E55" s="260" t="str">
        <f>IF(OR(D55="",C44="",C44&lt;=0,F55=""),"",TRIM(MID(D55,LEN(F55)+1+IF(MID(D55,LEN(F55)+1,1)=" ",1,0),99999)))</f>
        <v/>
      </c>
      <c r="F55" s="259" t="str">
        <f>IF(OR(G55="",G55=0,G55="0"),"",IF(LEN(G55)&lt;=C44,G55,IF(LEN(SUBSTITUTE(H55," ",""))=C44+1,LEFT(G55,C44),LEFT(G55,FIND("§",SUBSTITUTE(H55," ","§",LEN(H55)-LEN(SUBSTITUTE(H55," ",""))))-1))))</f>
        <v/>
      </c>
      <c r="G55" s="259" t="str">
        <f t="shared" si="2"/>
        <v/>
      </c>
      <c r="H55" s="259" t="str">
        <f>IF(OR(G55="",G55=0,G55="0"),"",LEFT(G55,C44+1))</f>
        <v/>
      </c>
      <c r="I55" s="261" t="str">
        <f t="shared" si="5"/>
        <v/>
      </c>
      <c r="J55" s="86"/>
      <c r="K55" s="247">
        <f>IF(LEN(TRIM(L55))&gt;0,MAX(K13:K54)+1,"")</f>
        <v>42</v>
      </c>
      <c r="L55" s="89" t="str">
        <v>9. Servez le bœuf bourguignon bien chaud accompagné de</v>
      </c>
      <c r="M55" s="262" t="str">
        <f t="shared" si="3"/>
        <v>9 mots</v>
      </c>
      <c r="N55" s="263" t="str">
        <f t="shared" si="4"/>
        <v>46 car.</v>
      </c>
      <c r="O55" s="6"/>
      <c r="P55" s="84" t="s">
        <v>74</v>
      </c>
      <c r="Q55" s="53"/>
      <c r="R55" s="53"/>
      <c r="S55" s="53"/>
      <c r="T55" s="53"/>
      <c r="U55" s="53"/>
      <c r="V55" s="53"/>
      <c r="X55" s="3">
        <v>1</v>
      </c>
    </row>
    <row r="56" spans="2:24" ht="15.75">
      <c r="B56" s="247"/>
      <c r="C56" s="258" t="str">
        <f>IF(TRIM(SUBSTITUTE(J17,CHAR(160),""))="","",J17)</f>
        <v xml:space="preserve">►collez votre texte colonne 1️⃣ </v>
      </c>
      <c r="D56" s="259" t="str" cm="1">
        <f t="array" ref="D56">IF(ROW()=ROW(D56),C59,INDEX(E56:E69,ROW()-ROW(D56)))</f>
        <v>►collez votre texte colonne 1️⃣</v>
      </c>
      <c r="E56" s="260" t="str">
        <f>IF(OR(D56="",C58="",C58&lt;=0,F56=""),"",TRIM(MID(D56,LEN(F56)+1+IF(MID(D56,LEN(F56)+1,1)=" ",1,0),99999)))</f>
        <v/>
      </c>
      <c r="F56" s="259" t="str">
        <f>IF(OR(G56="",G56=0,G56="0"),"",IF(LEN(G56)&lt;=C58,G56,IF(LEN(SUBSTITUTE(H56," ",""))=C58+1,LEFT(G56,C58),LEFT(G56,FIND("§",SUBSTITUTE(H56," ","§",LEN(H56)-LEN(SUBSTITUTE(H56," ",""))))-1))))</f>
        <v>►collez votre texte colonne 1️⃣</v>
      </c>
      <c r="G56" s="259" t="str">
        <f t="shared" si="2"/>
        <v>►collez votre texte colonne 1️⃣</v>
      </c>
      <c r="H56" s="259" t="str">
        <f>IF(OR(G56="",G56=0,G56="0"),"",LEFT(G56,C58+1))</f>
        <v>►collez votre texte colonne 1️⃣</v>
      </c>
      <c r="I56" s="261" t="str">
        <f t="shared" si="5"/>
        <v/>
      </c>
      <c r="J56" s="86"/>
      <c r="K56" s="247">
        <f>IF(LEN(TRIM(L56))&gt;0,MAX(K13:K55)+1,"")</f>
        <v>43</v>
      </c>
      <c r="L56" s="89" t="str">
        <v>pommes de terre, de pâtes ou de riz.</v>
      </c>
      <c r="M56" s="262" t="str">
        <f t="shared" si="3"/>
        <v>8 mots</v>
      </c>
      <c r="N56" s="263" t="str">
        <f t="shared" si="4"/>
        <v>29 car.</v>
      </c>
      <c r="O56" s="6"/>
      <c r="P56" s="83" t="s">
        <v>75</v>
      </c>
      <c r="Q56" s="53"/>
      <c r="R56" s="53"/>
      <c r="S56" s="53"/>
      <c r="T56" s="53"/>
      <c r="U56" s="53"/>
      <c r="V56" s="53"/>
      <c r="X56" s="3">
        <v>1</v>
      </c>
    </row>
    <row r="57" spans="2:24" ht="15.75">
      <c r="B57" s="247"/>
      <c r="C57" s="264" t="str">
        <f>TRIM(SUBSTITUTE(SUBSTITUTE(SUBSTITUTE(SUBSTITUTE(SUBSTITUTE(SUBSTITUTE(SUBSTITUTE(SUBSTITUTE(SUBSTITUTE(CLEAN(IF(OR(LEFT(C56,1)="-",LEFT(C56,1)="="),MID(C56,2,99999),C56)),"—","-"),"–","-"),CHAR(160)," "),CHAR(9)," "),CHAR(13)," "),CHAR(10)," ")," "," ")," "," ")," "," "))</f>
        <v>►collez votre texte colonne 1️⃣</v>
      </c>
      <c r="D57" s="259" t="str" cm="1">
        <f t="array" ref="D57">IF(ROW()=ROW(D56),C59,INDEX(E56:E69,ROW()-ROW(D56)))</f>
        <v/>
      </c>
      <c r="E57" s="260" t="str">
        <f>IF(OR(D57="",C58="",C58&lt;=0,F57=""),"",TRIM(MID(D57,LEN(F57)+1+IF(MID(D57,LEN(F57)+1,1)=" ",1,0),99999)))</f>
        <v/>
      </c>
      <c r="F57" s="259" t="str">
        <f>IF(OR(G57="",G57=0,G57="0"),"",IF(LEN(G57)&lt;=C58,G57,IF(LEN(SUBSTITUTE(H57," ",""))=C58+1,LEFT(G57,C58),LEFT(G57,FIND("§",SUBSTITUTE(H57," ","§",LEN(H57)-LEN(SUBSTITUTE(H57," ",""))))-1))))</f>
        <v/>
      </c>
      <c r="G57" s="259" t="str">
        <f t="shared" si="2"/>
        <v/>
      </c>
      <c r="H57" s="259" t="str">
        <f>IF(OR(G57="",G57=0,G57="0"),"",LEFT(G57,C58+1))</f>
        <v/>
      </c>
      <c r="I57" s="261" t="str">
        <f t="shared" si="5"/>
        <v/>
      </c>
      <c r="J57" s="86"/>
      <c r="K57" s="247">
        <f>IF(LEN(TRIM(L57))&gt;0,MAX(K13:K56)+1,"")</f>
        <v>44</v>
      </c>
      <c r="L57" s="89" t="str">
        <v>►Bon Appétit</v>
      </c>
      <c r="M57" s="262" t="str">
        <f t="shared" si="3"/>
        <v>2 mots</v>
      </c>
      <c r="N57" s="263" t="str">
        <f t="shared" si="4"/>
        <v>11 car.</v>
      </c>
      <c r="O57" s="6"/>
      <c r="P57" s="84" t="s">
        <v>76</v>
      </c>
      <c r="Q57" s="53"/>
      <c r="R57" s="53"/>
      <c r="S57" s="53"/>
      <c r="T57" s="53"/>
      <c r="U57" s="53"/>
      <c r="V57" s="53"/>
      <c r="X57" s="3">
        <v>1</v>
      </c>
    </row>
    <row r="58" spans="2:24" ht="15.75">
      <c r="B58" s="247"/>
      <c r="C58" s="265">
        <f>C11</f>
        <v>60</v>
      </c>
      <c r="D58" s="259" t="str" cm="1">
        <f t="array" ref="D58">IF(ROW()=ROW(D56),C59,INDEX(E56:E69,ROW()-ROW(D56)))</f>
        <v/>
      </c>
      <c r="E58" s="260" t="str">
        <f>IF(OR(D58="",C58="",C58&lt;=0,F58=""),"",TRIM(MID(D58,LEN(F58)+1+IF(MID(D58,LEN(F58)+1,1)=" ",1,0),99999)))</f>
        <v/>
      </c>
      <c r="F58" s="259" t="str">
        <f>IF(OR(G58="",G58=0,G58="0"),"",IF(LEN(G58)&lt;=C58,G58,IF(LEN(SUBSTITUTE(H58," ",""))=C58+1,LEFT(G58,C58),LEFT(G58,FIND("§",SUBSTITUTE(H58," ","§",LEN(H58)-LEN(SUBSTITUTE(H58," ",""))))-1))))</f>
        <v/>
      </c>
      <c r="G58" s="259" t="str">
        <f t="shared" si="2"/>
        <v/>
      </c>
      <c r="H58" s="259" t="str">
        <f>IF(OR(G58="",G58=0,G58="0"),"",LEFT(G58,C58+1))</f>
        <v/>
      </c>
      <c r="I58" s="261" t="str">
        <f t="shared" si="5"/>
        <v/>
      </c>
      <c r="J58" s="86"/>
      <c r="K58" s="247" t="str">
        <f>IF(LEN(TRIM(L58))&gt;0,MAX(K13:K57)+1,"")</f>
        <v/>
      </c>
      <c r="L58" s="89"/>
      <c r="M58" s="262" t="str">
        <f t="shared" si="3"/>
        <v/>
      </c>
      <c r="N58" s="263" t="str">
        <f t="shared" si="4"/>
        <v/>
      </c>
      <c r="O58" s="6"/>
      <c r="P58" s="84" t="s">
        <v>77</v>
      </c>
      <c r="Q58" s="53"/>
      <c r="R58" s="53"/>
      <c r="S58" s="53"/>
      <c r="T58" s="53"/>
      <c r="U58" s="53"/>
      <c r="V58" s="53"/>
      <c r="X58" s="3">
        <v>1</v>
      </c>
    </row>
    <row r="59" spans="2:24" ht="15.75">
      <c r="B59" s="247"/>
      <c r="C59" s="264" t="str">
        <f>IF(UPPER(TRIM(C12))="X",C63,C57)</f>
        <v>►collez votre texte colonne 1️⃣</v>
      </c>
      <c r="D59" s="259" t="str" cm="1">
        <f t="array" ref="D59">IF(ROW()=ROW(D56),C59,INDEX(E56:E69,ROW()-ROW(D56)))</f>
        <v/>
      </c>
      <c r="E59" s="267" t="str">
        <f>IF(OR(D59="",C58="",C58&lt;=0,F59=""),"",TRIM(MID(D59,LEN(F59)+1+IF(MID(D59,LEN(F59)+1,1)=" ",1,0),99999)))</f>
        <v/>
      </c>
      <c r="F59" s="268" t="str">
        <f>IF(OR(G59="",G59=0,G59="0"),"",IF(LEN(G59)&lt;=C58,G59,IF(LEN(SUBSTITUTE(H59," ",""))=C58+1,LEFT(G59,C58),LEFT(G59,FIND("§",SUBSTITUTE(H59," ","§",LEN(H59)-LEN(SUBSTITUTE(H59," ",""))))-1))))</f>
        <v/>
      </c>
      <c r="G59" s="268" t="str">
        <f t="shared" si="2"/>
        <v/>
      </c>
      <c r="H59" s="268" t="str">
        <f>IF(OR(G59="",G59=0,G59="0"),"",LEFT(G59,C58+1))</f>
        <v/>
      </c>
      <c r="I59" s="268"/>
      <c r="J59" s="86"/>
      <c r="K59" s="247" t="str">
        <f>IF(LEN(TRIM(L59))&gt;0,MAX(K13:K58)+1,"")</f>
        <v/>
      </c>
      <c r="L59" s="89"/>
      <c r="M59" s="269" t="e" cm="1" vm="1">
        <f t="array" aca="1" ref="M59" ca="1">CELL("largeur",M59)</f>
        <v>#VALUE!</v>
      </c>
      <c r="N59" s="246" cm="1">
        <f t="array" aca="1" ref="N59:O59" ca="1">CELL("largeur",N59)</f>
        <v>10</v>
      </c>
      <c r="O59" s="6" t="b">
        <f ca="1"/>
        <v>0</v>
      </c>
      <c r="P59" s="53"/>
      <c r="Q59" s="53"/>
      <c r="R59" s="53"/>
      <c r="S59" s="53"/>
      <c r="T59" s="53"/>
      <c r="U59" s="53"/>
      <c r="V59" s="53"/>
      <c r="X59" s="3">
        <v>1</v>
      </c>
    </row>
    <row r="60" spans="2:24" ht="15.75">
      <c r="B60" s="247"/>
      <c r="C60" s="270" t="str">
        <f>TRIM(SUBSTITUTE(SUBSTITUTE(SUBSTITUTE(SUBSTITUTE(SUBSTITUTE(SUBSTITUTE(SUBSTITUTE(SUBSTITUTE(SUBSTITUTE(SUBSTITUTE(C57,","," "),";"," "),":"," "),"!"," "),"?"," "),"…"," "),"»"," "),"«"," "),"/"," "),"."," "))</f>
        <v>►collez votre texte colonne 1️⃣</v>
      </c>
      <c r="D60" s="271" t="str" cm="1">
        <f t="array" ref="D60">IF(ROW()=ROW(D56),C59,INDEX(E56:E69,ROW()-ROW(D56)))</f>
        <v/>
      </c>
      <c r="E60" s="272" t="str">
        <f>IF(OR(D60="",C58="",C58&lt;=0,F60=""),"",TRIM(MID(D60,LEN(F60)+1+IF(MID(D60,LEN(F60)+1,1)=" ",1,0),99999)))</f>
        <v/>
      </c>
      <c r="F60" s="271" t="str">
        <f>IF(OR(G60="",G60=0,G60="0"),"",IF(LEN(G60)&lt;=C58,G60,IF(LEN(SUBSTITUTE(H60," ",""))=C58+1,LEFT(G60,C58),LEFT(G60,FIND("§",SUBSTITUTE(H60," ","§",LEN(H60)-LEN(SUBSTITUTE(H60," ",""))))-1))))</f>
        <v/>
      </c>
      <c r="G60" s="271" t="str">
        <f t="shared" si="2"/>
        <v/>
      </c>
      <c r="H60" s="271" t="str">
        <f>IF(OR(G60="",G60=0,G60="0"),"",LEFT(G60,C58+1))</f>
        <v/>
      </c>
      <c r="I60" s="271"/>
      <c r="J60" s="86"/>
      <c r="K60" s="247" t="str">
        <f>IF(LEN(TRIM(L60))&gt;0,MAX(K13:K59)+1,"")</f>
        <v/>
      </c>
      <c r="L60" s="89"/>
      <c r="M60" s="274">
        <v>10</v>
      </c>
      <c r="N60" s="275">
        <v>10</v>
      </c>
      <c r="O60" s="6"/>
      <c r="P60" s="53"/>
      <c r="Q60" s="53"/>
      <c r="R60" s="53"/>
      <c r="S60" s="53"/>
      <c r="T60" s="53"/>
      <c r="U60" s="53"/>
      <c r="V60" s="53"/>
      <c r="X60" s="3">
        <v>1</v>
      </c>
    </row>
    <row r="61" spans="2:24" ht="18">
      <c r="B61" s="247"/>
      <c r="C61" s="264" t="str">
        <f>TRIM(SUBSTITUTE(SUBSTITUTE(SUBSTITUTE(SUBSTITUTE(SUBSTITUTE(SUBSTITUTE(SUBSTITUTE(SUBSTITUTE(C60,"("," "),")"," "),CHAR(34)," "),"-"," "),"_"," "),"&lt;"," "),"&gt;"," "),"="," "))</f>
        <v>►collez votre texte colonne 1️⃣</v>
      </c>
      <c r="D61" s="259" t="str" cm="1">
        <f t="array" ref="D61">IF(ROW()=ROW(D56),C59,INDEX(E56:E69,ROW()-ROW(D56)))</f>
        <v/>
      </c>
      <c r="E61" s="260" t="str">
        <f>IF(OR(D61="",C58="",C58&lt;=0,F61=""),"",TRIM(MID(D61,LEN(F61)+1+IF(MID(D61,LEN(F61)+1,1)=" ",1,0),99999)))</f>
        <v/>
      </c>
      <c r="F61" s="259" t="str">
        <f>IF(OR(G61="",G61=0,G61="0"),"",IF(LEN(G61)&lt;=C58,G61,IF(LEN(SUBSTITUTE(H61," ",""))=C58+1,LEFT(G61,C58),LEFT(G61,FIND("§",SUBSTITUTE(H61," ","§",LEN(H61)-LEN(SUBSTITUTE(H61," ",""))))-1))))</f>
        <v/>
      </c>
      <c r="G61" s="259" t="str">
        <f t="shared" si="2"/>
        <v/>
      </c>
      <c r="H61" s="259" t="str">
        <f>IF(OR(G61="",G61=0,G61="0"),"",LEFT(G61,C58+1))</f>
        <v/>
      </c>
      <c r="I61" s="261"/>
      <c r="J61" s="86"/>
      <c r="K61" s="247" t="str">
        <f>IF(LEN(TRIM(L61))&gt;0,MAX(K13:K60)+1,"")</f>
        <v/>
      </c>
      <c r="L61" s="89"/>
      <c r="M61" s="276"/>
      <c r="N61" s="277"/>
      <c r="O61" s="6"/>
      <c r="P61" s="11" t="s">
        <v>130</v>
      </c>
      <c r="Q61" s="53"/>
      <c r="R61" s="53"/>
      <c r="S61" s="53"/>
      <c r="T61" s="53"/>
      <c r="U61" s="53"/>
      <c r="V61" s="53"/>
      <c r="X61" s="3">
        <v>1</v>
      </c>
    </row>
    <row r="62" spans="2:24" ht="15.75">
      <c r="B62" s="247"/>
      <c r="C62" s="264" t="str">
        <f>TRIM(SUBSTITUTE(SUBSTITUTE(SUBSTITUTE(SUBSTITUTE(C61,"►"," "),"▼"," "),"▲"," "),"◄"," "))</f>
        <v>collez votre texte colonne 1️⃣</v>
      </c>
      <c r="D62" s="259" t="str" cm="1">
        <f t="array" ref="D62">IF(ROW()=ROW(D56),C59,INDEX(E56:E69,ROW()-ROW(D56)))</f>
        <v/>
      </c>
      <c r="E62" s="260" t="str">
        <f>IF(OR(D62="",C58="",C58&lt;=0,F62=""),"",TRIM(MID(D62,LEN(F62)+1+IF(MID(D62,LEN(F62)+1,1)=" ",1,0),99999)))</f>
        <v/>
      </c>
      <c r="F62" s="259" t="str">
        <f>IF(OR(G62="",G62=0,G62="0"),"",IF(LEN(G62)&lt;=C58,G62,IF(LEN(SUBSTITUTE(H62," ",""))=C58+1,LEFT(G62,C58),LEFT(G62,FIND("§",SUBSTITUTE(H62," ","§",LEN(H62)-LEN(SUBSTITUTE(H62," ",""))))-1))))</f>
        <v/>
      </c>
      <c r="G62" s="259" t="str">
        <f t="shared" si="2"/>
        <v/>
      </c>
      <c r="H62" s="259" t="str">
        <f>IF(OR(G62="",G62=0,G62="0"),"",LEFT(G62,C58+1))</f>
        <v/>
      </c>
      <c r="I62" s="261"/>
      <c r="J62" s="86"/>
      <c r="K62" s="247" t="str">
        <f>IF(LEN(TRIM(L62))&gt;0,MAX(K13:K61)+1,"")</f>
        <v/>
      </c>
      <c r="L62" s="89"/>
      <c r="M62" s="276"/>
      <c r="N62" s="277"/>
      <c r="O62" s="6"/>
      <c r="P62" s="2" t="s">
        <v>104</v>
      </c>
      <c r="Q62" s="53"/>
      <c r="R62" s="53"/>
      <c r="S62" s="53"/>
      <c r="T62" s="53"/>
      <c r="U62" s="53"/>
      <c r="V62" s="53"/>
      <c r="X62" s="3">
        <v>1</v>
      </c>
    </row>
    <row r="63" spans="2:24" ht="15.75">
      <c r="B63" s="247"/>
      <c r="C63" s="264" t="str">
        <f>TRIM(SUBSTITUTE(SUBSTITUTE(C62,"“"," "),"”"," "))</f>
        <v>collez votre texte colonne 1️⃣</v>
      </c>
      <c r="D63" s="259" t="str" cm="1">
        <f t="array" ref="D63">IF(ROW()=ROW(D56),C59,INDEX(E56:E69,ROW()-ROW(D56)))</f>
        <v/>
      </c>
      <c r="E63" s="260" t="str">
        <f>IF(OR(D63="",C58="",C58&lt;=0,F63=""),"",TRIM(MID(D63,LEN(F63)+1+IF(MID(D63,LEN(F63)+1,1)=" ",1,0),99999)))</f>
        <v/>
      </c>
      <c r="F63" s="259" t="str">
        <f>IF(OR(G63="",G63=0,G63="0"),"",IF(LEN(G63)&lt;=C58,G63,IF(LEN(SUBSTITUTE(H63," ",""))=C58+1,LEFT(G63,C58),LEFT(G63,FIND("§",SUBSTITUTE(H63," ","§",LEN(H63)-LEN(SUBSTITUTE(H63," ",""))))-1))))</f>
        <v/>
      </c>
      <c r="G63" s="259" t="str">
        <f t="shared" si="2"/>
        <v/>
      </c>
      <c r="H63" s="259" t="str">
        <f>IF(OR(G63="",G63=0,G63="0"),"",LEFT(G63,C58+1))</f>
        <v/>
      </c>
      <c r="I63" s="261"/>
      <c r="J63" s="86"/>
      <c r="K63" s="247" t="str">
        <f>IF(LEN(TRIM(L63))&gt;0,MAX(K13:K62)+1,"")</f>
        <v/>
      </c>
      <c r="L63" s="89"/>
      <c r="M63" s="276"/>
      <c r="N63" s="277"/>
      <c r="O63" s="6"/>
      <c r="P63" s="53" t="s">
        <v>170</v>
      </c>
      <c r="Q63" s="53"/>
      <c r="R63" s="53"/>
      <c r="S63" s="53"/>
      <c r="T63" s="53"/>
      <c r="U63" s="53"/>
      <c r="V63" s="53"/>
      <c r="X63" s="3">
        <v>1</v>
      </c>
    </row>
    <row r="64" spans="2:24" ht="15.75">
      <c r="B64" s="247"/>
      <c r="C64" s="264"/>
      <c r="D64" s="259" t="str" cm="1">
        <f t="array" ref="D64">IF(ROW()=ROW(D56),C59,INDEX(E56:E69,ROW()-ROW(D56)))</f>
        <v/>
      </c>
      <c r="E64" s="260" t="str">
        <f>IF(OR(D64="",C58="",C58&lt;=0,F64=""),"",TRIM(MID(D64,LEN(F64)+1+IF(MID(D64,LEN(F64)+1,1)=" ",1,0),99999)))</f>
        <v/>
      </c>
      <c r="F64" s="259" t="str">
        <f>IF(OR(G64="",G64=0,G64="0"),"",IF(LEN(G64)&lt;=C58,G64,IF(LEN(SUBSTITUTE(H64," ",""))=C58+1,LEFT(G64,C58),LEFT(G64,FIND("§",SUBSTITUTE(H64," ","§",LEN(H64)-LEN(SUBSTITUTE(H64," ",""))))-1))))</f>
        <v/>
      </c>
      <c r="G64" s="259" t="str">
        <f t="shared" si="2"/>
        <v/>
      </c>
      <c r="H64" s="259" t="str">
        <f>IF(OR(G64="",G64=0,G64="0"),"",LEFT(G64,C58+1))</f>
        <v/>
      </c>
      <c r="I64" s="261"/>
      <c r="J64" s="86"/>
      <c r="K64" s="247" t="str">
        <f>IF(LEN(TRIM(L64))&gt;0,MAX(K13:K63)+1,"")</f>
        <v/>
      </c>
      <c r="L64" s="89"/>
      <c r="M64" s="276"/>
      <c r="N64" s="277"/>
      <c r="O64" s="6"/>
      <c r="P64" s="53" t="s">
        <v>171</v>
      </c>
      <c r="Q64" s="53"/>
      <c r="R64" s="53"/>
      <c r="S64" s="53"/>
      <c r="T64" s="53"/>
      <c r="U64" s="53"/>
      <c r="V64" s="53"/>
      <c r="X64" s="3">
        <v>1</v>
      </c>
    </row>
    <row r="65" spans="2:24" ht="15.75">
      <c r="B65" s="247"/>
      <c r="C65" s="264"/>
      <c r="D65" s="259" t="str" cm="1">
        <f t="array" ref="D65">IF(ROW()=ROW(D56),C59,INDEX(E56:E69,ROW()-ROW(D56)))</f>
        <v/>
      </c>
      <c r="E65" s="260" t="str">
        <f>IF(OR(D65="",C58="",C58&lt;=0,F65=""),"",TRIM(MID(D65,LEN(F65)+1+IF(MID(D65,LEN(F65)+1,1)=" ",1,0),99999)))</f>
        <v/>
      </c>
      <c r="F65" s="259" t="str">
        <f>IF(OR(G65="",G65=0,G65="0"),"",IF(LEN(G65)&lt;=C58,G65,IF(LEN(SUBSTITUTE(H65," ",""))=C58+1,LEFT(G65,C58),LEFT(G65,FIND("§",SUBSTITUTE(H65," ","§",LEN(H65)-LEN(SUBSTITUTE(H65," ",""))))-1))))</f>
        <v/>
      </c>
      <c r="G65" s="259" t="str">
        <f t="shared" si="2"/>
        <v/>
      </c>
      <c r="H65" s="259" t="str">
        <f>IF(OR(G65="",G65=0,G65="0"),"",LEFT(G65,C58+1))</f>
        <v/>
      </c>
      <c r="I65" s="261"/>
      <c r="J65" s="86"/>
      <c r="K65" s="247" t="str">
        <f>IF(LEN(TRIM(L65))&gt;0,MAX(K13:K64)+1,"")</f>
        <v/>
      </c>
      <c r="L65" s="89"/>
      <c r="M65" s="276"/>
      <c r="N65" s="277"/>
      <c r="O65" s="6"/>
      <c r="P65" s="53" t="s">
        <v>172</v>
      </c>
      <c r="Q65" s="53"/>
      <c r="R65" s="53"/>
      <c r="S65" s="53"/>
      <c r="T65" s="53"/>
      <c r="U65" s="53"/>
      <c r="V65" s="53"/>
      <c r="X65" s="3">
        <v>1</v>
      </c>
    </row>
    <row r="66" spans="2:24" ht="15.75">
      <c r="B66" s="247"/>
      <c r="C66" s="264"/>
      <c r="D66" s="259" t="str" cm="1">
        <f t="array" ref="D66">IF(ROW()=ROW(D56),C59,INDEX(E56:E69,ROW()-ROW(D56)))</f>
        <v/>
      </c>
      <c r="E66" s="260" t="str">
        <f>IF(OR(D66="",C58="",C58&lt;=0,F66=""),"",TRIM(MID(D66,LEN(F66)+1+IF(MID(D66,LEN(F66)+1,1)=" ",1,0),99999)))</f>
        <v/>
      </c>
      <c r="F66" s="259" t="str">
        <f>IF(OR(G66="",G66=0,G66="0"),"",IF(LEN(G66)&lt;=C58,G66,IF(LEN(SUBSTITUTE(H66," ",""))=C58+1,LEFT(G66,C58),LEFT(G66,FIND("§",SUBSTITUTE(H66," ","§",LEN(H66)-LEN(SUBSTITUTE(H66," ",""))))-1))))</f>
        <v/>
      </c>
      <c r="G66" s="259" t="str">
        <f t="shared" si="2"/>
        <v/>
      </c>
      <c r="H66" s="259" t="str">
        <f>IF(OR(G66="",G66=0,G66="0"),"",LEFT(G66,C58+1))</f>
        <v/>
      </c>
      <c r="I66" s="261"/>
      <c r="J66" s="86"/>
      <c r="K66" s="247" t="str">
        <f>IF(LEN(TRIM(L66))&gt;0,MAX(K13:K65)+1,"")</f>
        <v/>
      </c>
      <c r="L66" s="89"/>
      <c r="M66" s="276"/>
      <c r="N66" s="277"/>
      <c r="O66" s="6"/>
      <c r="P66" s="53"/>
      <c r="Q66" s="53"/>
      <c r="R66" s="53"/>
      <c r="S66" s="53"/>
      <c r="T66" s="53"/>
      <c r="U66" s="53"/>
      <c r="V66" s="53"/>
      <c r="X66" s="3">
        <v>1</v>
      </c>
    </row>
    <row r="67" spans="2:24" ht="15.75">
      <c r="B67" s="247"/>
      <c r="C67" s="264"/>
      <c r="D67" s="259" t="str" cm="1">
        <f t="array" ref="D67">IF(ROW()=ROW(D56),C59,INDEX(E56:E69,ROW()-ROW(D56)))</f>
        <v/>
      </c>
      <c r="E67" s="260" t="str">
        <f>IF(OR(D67="",C58="",C58&lt;=0,F67=""),"",TRIM(MID(D67,LEN(F67)+1+IF(MID(D67,LEN(F67)+1,1)=" ",1,0),99999)))</f>
        <v/>
      </c>
      <c r="F67" s="259" t="str">
        <f>IF(OR(G67="",G67=0,G67="0"),"",IF(LEN(G67)&lt;=C58,G67,IF(LEN(SUBSTITUTE(H67," ",""))=C58+1,LEFT(G67,C58),LEFT(G67,FIND("§",SUBSTITUTE(H67," ","§",LEN(H67)-LEN(SUBSTITUTE(H67," ",""))))-1))))</f>
        <v/>
      </c>
      <c r="G67" s="259" t="str">
        <f t="shared" si="2"/>
        <v/>
      </c>
      <c r="H67" s="259" t="str">
        <f>IF(OR(G67="",G67=0,G67="0"),"",LEFT(G67,C58+1))</f>
        <v/>
      </c>
      <c r="I67" s="261"/>
      <c r="J67" s="86"/>
      <c r="K67" s="247" t="str">
        <f>IF(LEN(TRIM(L67))&gt;0,MAX(K13:K66)+1,"")</f>
        <v/>
      </c>
      <c r="L67" s="89"/>
      <c r="M67" s="276"/>
      <c r="N67" s="277"/>
      <c r="O67" s="6"/>
      <c r="P67" s="53" t="s">
        <v>131</v>
      </c>
      <c r="Q67" s="53"/>
      <c r="R67" s="53"/>
      <c r="S67" s="53"/>
      <c r="T67" s="53"/>
      <c r="U67" s="53"/>
      <c r="V67" s="53"/>
      <c r="X67" s="3">
        <v>1</v>
      </c>
    </row>
    <row r="68" spans="2:24" ht="15.75">
      <c r="B68" s="247"/>
      <c r="C68" s="264"/>
      <c r="D68" s="259" t="str" cm="1">
        <f t="array" ref="D68">IF(ROW()=ROW(D56),C59,INDEX(E56:E69,ROW()-ROW(D56)))</f>
        <v/>
      </c>
      <c r="E68" s="260" t="str">
        <f>IF(OR(D68="",C58="",C58&lt;=0,F68=""),"",TRIM(MID(D68,LEN(F68)+1+IF(MID(D68,LEN(F68)+1,1)=" ",1,0),99999)))</f>
        <v/>
      </c>
      <c r="F68" s="259" t="str">
        <f>IF(OR(G68="",G68=0,G68="0"),"",IF(LEN(G68)&lt;=C58,G68,IF(LEN(SUBSTITUTE(H68," ",""))=C58+1,LEFT(G68,C58),LEFT(G68,FIND("§",SUBSTITUTE(H68," ","§",LEN(H68)-LEN(SUBSTITUTE(H68," ",""))))-1))))</f>
        <v/>
      </c>
      <c r="G68" s="259" t="str">
        <f t="shared" si="2"/>
        <v/>
      </c>
      <c r="H68" s="259" t="str">
        <f>IF(OR(G68="",G68=0,G68="0"),"",LEFT(G68,C58+1))</f>
        <v/>
      </c>
      <c r="I68" s="261"/>
      <c r="J68" s="86"/>
      <c r="K68" s="247" t="str">
        <f>IF(LEN(TRIM(L68))&gt;0,MAX(K13:K67)+1,"")</f>
        <v/>
      </c>
      <c r="L68" s="89"/>
      <c r="M68" s="276"/>
      <c r="N68" s="277"/>
      <c r="O68" s="6"/>
      <c r="P68" s="97" t="s">
        <v>132</v>
      </c>
      <c r="Q68" s="53"/>
      <c r="R68" s="53"/>
      <c r="S68" s="53"/>
      <c r="T68" s="53"/>
      <c r="U68" s="53"/>
      <c r="V68" s="53"/>
      <c r="X68" s="3">
        <v>1</v>
      </c>
    </row>
    <row r="69" spans="2:24" ht="15.75">
      <c r="B69" s="247"/>
      <c r="C69" s="264"/>
      <c r="D69" s="259" t="str" cm="1">
        <f t="array" ref="D69">IF(ROW()=ROW(D56),C59,INDEX(E56:E69,ROW()-ROW(D56)))</f>
        <v/>
      </c>
      <c r="E69" s="260" t="str">
        <f>IF(OR(D69="",C58="",C58&lt;=0,F69=""),"",TRIM(MID(D69,LEN(F69)+1+IF(MID(D69,LEN(F69)+1,1)=" ",1,0),99999)))</f>
        <v/>
      </c>
      <c r="F69" s="259" t="str">
        <f>IF(OR(G69="",G69=0,G69="0"),"",IF(LEN(G69)&lt;=C58,G69,IF(LEN(SUBSTITUTE(H69," ",""))=C58+1,LEFT(G69,C58),LEFT(G69,FIND("§",SUBSTITUTE(H69," ","§",LEN(H69)-LEN(SUBSTITUTE(H69," ",""))))-1))))</f>
        <v/>
      </c>
      <c r="G69" s="259" t="str">
        <f t="shared" si="2"/>
        <v/>
      </c>
      <c r="H69" s="259" t="str">
        <f>IF(OR(G69="",G69=0,G69="0"),"",LEFT(G69,C58+1))</f>
        <v/>
      </c>
      <c r="I69" s="261"/>
      <c r="J69" s="86"/>
      <c r="K69" s="247" t="str">
        <f>IF(LEN(TRIM(L69))&gt;0,MAX(K13:K68)+1,"")</f>
        <v/>
      </c>
      <c r="L69" s="89"/>
      <c r="M69" s="276"/>
      <c r="N69" s="277"/>
      <c r="O69" s="6"/>
      <c r="P69" s="2"/>
      <c r="Q69" s="53"/>
      <c r="R69" s="53"/>
      <c r="S69" s="53"/>
      <c r="T69" s="53"/>
      <c r="U69" s="53"/>
      <c r="V69" s="53"/>
      <c r="X69" s="3">
        <v>1</v>
      </c>
    </row>
    <row r="70" spans="2:24" ht="15.75">
      <c r="B70" s="247"/>
      <c r="C70" s="258" t="str">
        <f>IF(TRIM(SUBSTITUTE(J18,CHAR(160),""))="","",J18)</f>
        <v>bœuf bourguignon de grand-mère</v>
      </c>
      <c r="D70" s="259" t="str" cm="1">
        <f t="array" ref="D70">IF(ROW()=ROW(D70),C73,INDEX(E70:E83,ROW()-ROW(D70)))</f>
        <v>bœuf bourguignon de grand-mère</v>
      </c>
      <c r="E70" s="260" t="str">
        <f>IF(OR(D70="",C72="",C72&lt;=0,F70=""),"",TRIM(MID(D70,LEN(F70)+1+IF(MID(D70,LEN(F70)+1,1)=" ",1,0),99999)))</f>
        <v/>
      </c>
      <c r="F70" s="259" t="str">
        <f>IF(OR(G70="",G70=0,G70="0"),"",IF(LEN(G70)&lt;=C72,G70,IF(LEN(SUBSTITUTE(H70," ",""))=C72+1,LEFT(G70,C72),LEFT(G70,FIND("§",SUBSTITUTE(H70," ","§",LEN(H70)-LEN(SUBSTITUTE(H70," ",""))))-1))))</f>
        <v>bœuf bourguignon de grand-mère</v>
      </c>
      <c r="G70" s="259" t="str">
        <f t="shared" si="2"/>
        <v>bœuf bourguignon de grand-mère</v>
      </c>
      <c r="H70" s="259" t="str">
        <f>IF(OR(G70="",G70=0,G70="0"),"",LEFT(G70,C72+1))</f>
        <v>bœuf bourguignon de grand-mère</v>
      </c>
      <c r="I70" s="261"/>
      <c r="J70" s="86"/>
      <c r="K70" s="247" t="str">
        <f>IF(LEN(TRIM(L70))&gt;0,MAX(K13:K69)+1,"")</f>
        <v/>
      </c>
      <c r="L70" s="89"/>
      <c r="M70" s="276"/>
      <c r="N70" s="277"/>
      <c r="O70" s="6"/>
      <c r="P70" s="98" t="s">
        <v>133</v>
      </c>
      <c r="Q70" s="53"/>
      <c r="R70" s="53"/>
      <c r="S70" s="53"/>
      <c r="T70" s="53"/>
      <c r="U70" s="53"/>
      <c r="V70" s="53"/>
      <c r="X70" s="3">
        <v>1</v>
      </c>
    </row>
    <row r="71" spans="2:24" ht="15.75">
      <c r="B71" s="247"/>
      <c r="C71" s="264" t="str">
        <f>TRIM(SUBSTITUTE(SUBSTITUTE(SUBSTITUTE(SUBSTITUTE(SUBSTITUTE(SUBSTITUTE(SUBSTITUTE(SUBSTITUTE(SUBSTITUTE(CLEAN(IF(OR(LEFT(C70,1)="-",LEFT(C70,1)="="),MID(C70,2,99999),C70)),"—","-"),"–","-"),CHAR(160)," "),CHAR(9)," "),CHAR(13)," "),CHAR(10)," ")," "," ")," "," ")," "," "))</f>
        <v>bœuf bourguignon de grand-mère</v>
      </c>
      <c r="D71" s="259" t="str" cm="1">
        <f t="array" ref="D71">IF(ROW()=ROW(D70),C73,INDEX(E70:E83,ROW()-ROW(D70)))</f>
        <v/>
      </c>
      <c r="E71" s="260" t="str">
        <f>IF(OR(D71="",C72="",C72&lt;=0,F71=""),"",TRIM(MID(D71,LEN(F71)+1+IF(MID(D71,LEN(F71)+1,1)=" ",1,0),99999)))</f>
        <v/>
      </c>
      <c r="F71" s="259" t="str">
        <f>IF(OR(G71="",G71=0,G71="0"),"",IF(LEN(G71)&lt;=C72,G71,IF(LEN(SUBSTITUTE(H71," ",""))=C72+1,LEFT(G71,C72),LEFT(G71,FIND("§",SUBSTITUTE(H71," ","§",LEN(H71)-LEN(SUBSTITUTE(H71," ",""))))-1))))</f>
        <v/>
      </c>
      <c r="G71" s="259" t="str">
        <f t="shared" si="2"/>
        <v/>
      </c>
      <c r="H71" s="259" t="str">
        <f>IF(OR(G71="",G71=0,G71="0"),"",LEFT(G71,C72+1))</f>
        <v/>
      </c>
      <c r="I71" s="261"/>
      <c r="J71" s="86"/>
      <c r="K71" s="247" t="str">
        <f>IF(LEN(TRIM(L71))&gt;0,MAX(K13:K70)+1,"")</f>
        <v/>
      </c>
      <c r="L71" s="89"/>
      <c r="M71" s="276"/>
      <c r="N71" s="277"/>
      <c r="O71" s="6"/>
      <c r="P71" s="99" t="s">
        <v>134</v>
      </c>
      <c r="Q71" s="53"/>
      <c r="R71" s="53"/>
      <c r="S71" s="53"/>
      <c r="T71" s="53"/>
      <c r="U71" s="53"/>
      <c r="V71" s="53"/>
      <c r="X71" s="3">
        <v>1</v>
      </c>
    </row>
    <row r="72" spans="2:24" ht="15.75">
      <c r="B72" s="247"/>
      <c r="C72" s="265">
        <f>C11</f>
        <v>60</v>
      </c>
      <c r="D72" s="259" t="str" cm="1">
        <f t="array" ref="D72">IF(ROW()=ROW(D70),C73,INDEX(E70:E83,ROW()-ROW(D70)))</f>
        <v/>
      </c>
      <c r="E72" s="260" t="str">
        <f>IF(OR(D72="",C72="",C72&lt;=0,F72=""),"",TRIM(MID(D72,LEN(F72)+1+IF(MID(D72,LEN(F72)+1,1)=" ",1,0),99999)))</f>
        <v/>
      </c>
      <c r="F72" s="259" t="str">
        <f>IF(OR(G72="",G72=0,G72="0"),"",IF(LEN(G72)&lt;=C72,G72,IF(LEN(SUBSTITUTE(H72," ",""))=C72+1,LEFT(G72,C72),LEFT(G72,FIND("§",SUBSTITUTE(H72," ","§",LEN(H72)-LEN(SUBSTITUTE(H72," ",""))))-1))))</f>
        <v/>
      </c>
      <c r="G72" s="259" t="str">
        <f t="shared" si="2"/>
        <v/>
      </c>
      <c r="H72" s="259" t="str">
        <f>IF(OR(G72="",G72=0,G72="0"),"",LEFT(G72,C72+1))</f>
        <v/>
      </c>
      <c r="I72" s="261"/>
      <c r="J72" s="86"/>
      <c r="K72" s="247" t="str">
        <f>IF(LEN(TRIM(L72))&gt;0,MAX(K13:K71)+1,"")</f>
        <v/>
      </c>
      <c r="L72" s="89"/>
      <c r="M72" s="276"/>
      <c r="N72" s="277"/>
      <c r="O72" s="6"/>
      <c r="P72" s="99" t="s">
        <v>135</v>
      </c>
      <c r="Q72" s="53"/>
      <c r="R72" s="53"/>
      <c r="S72" s="53"/>
      <c r="T72" s="53"/>
      <c r="U72" s="53"/>
      <c r="V72" s="53"/>
      <c r="X72" s="3">
        <v>1</v>
      </c>
    </row>
    <row r="73" spans="2:24" ht="15.75">
      <c r="B73" s="247"/>
      <c r="C73" s="264" t="str">
        <f>IF(UPPER(TRIM(C12))="X",C77,C71)</f>
        <v>bœuf bourguignon de grand-mère</v>
      </c>
      <c r="D73" s="259" t="str" cm="1">
        <f t="array" ref="D73">IF(ROW()=ROW(D70),C73,INDEX(E70:E83,ROW()-ROW(D70)))</f>
        <v/>
      </c>
      <c r="E73" s="260" t="str">
        <f>IF(OR(D73="",C72="",C72&lt;=0,F73=""),"",TRIM(MID(D73,LEN(F73)+1+IF(MID(D73,LEN(F73)+1,1)=" ",1,0),99999)))</f>
        <v/>
      </c>
      <c r="F73" s="259" t="str">
        <f>IF(OR(G73="",G73=0,G73="0"),"",IF(LEN(G73)&lt;=C72,G73,IF(LEN(SUBSTITUTE(H73," ",""))=C72+1,LEFT(G73,C72),LEFT(G73,FIND("§",SUBSTITUTE(H73," ","§",LEN(H73)-LEN(SUBSTITUTE(H73," ",""))))-1))))</f>
        <v/>
      </c>
      <c r="G73" s="259" t="str">
        <f t="shared" si="2"/>
        <v/>
      </c>
      <c r="H73" s="259" t="str">
        <f>IF(OR(G73="",G73=0,G73="0"),"",LEFT(G73,C72+1))</f>
        <v/>
      </c>
      <c r="I73" s="261"/>
      <c r="J73" s="86"/>
      <c r="K73" s="247" t="str">
        <f>IF(LEN(TRIM(L73))&gt;0,MAX(K13:K72)+1,"")</f>
        <v/>
      </c>
      <c r="L73" s="89"/>
      <c r="M73" s="276"/>
      <c r="N73" s="277"/>
      <c r="O73" s="6"/>
      <c r="P73" s="99"/>
      <c r="Q73" s="53"/>
      <c r="R73" s="53"/>
      <c r="S73" s="53"/>
      <c r="T73" s="53"/>
      <c r="U73" s="53"/>
      <c r="V73" s="53"/>
      <c r="X73" s="3">
        <v>1</v>
      </c>
    </row>
    <row r="74" spans="2:24" ht="15.75">
      <c r="B74" s="247"/>
      <c r="C74" s="266" t="str">
        <f>TRIM(SUBSTITUTE(SUBSTITUTE(SUBSTITUTE(SUBSTITUTE(SUBSTITUTE(SUBSTITUTE(SUBSTITUTE(SUBSTITUTE(SUBSTITUTE(SUBSTITUTE(C71,","," "),";"," "),":"," "),"!"," "),"?"," "),"…"," "),"»"," "),"«"," "),"/"," "),"."," "))</f>
        <v>bœuf bourguignon de grand-mère</v>
      </c>
      <c r="D74" s="259" t="str" cm="1">
        <f t="array" ref="D74">IF(ROW()=ROW(D70),C73,INDEX(E70:E83,ROW()-ROW(D70)))</f>
        <v/>
      </c>
      <c r="E74" s="260" t="str">
        <f>IF(OR(D74="",C72="",C72&lt;=0,F74=""),"",TRIM(MID(D74,LEN(F74)+1+IF(MID(D74,LEN(F74)+1,1)=" ",1,0),99999)))</f>
        <v/>
      </c>
      <c r="F74" s="259" t="str">
        <f>IF(OR(G74="",G74=0,G74="0"),"",IF(LEN(G74)&lt;=C72,G74,IF(LEN(SUBSTITUTE(H74," ",""))=C72+1,LEFT(G74,C72),LEFT(G74,FIND("§",SUBSTITUTE(H74," ","§",LEN(H74)-LEN(SUBSTITUTE(H74," ",""))))-1))))</f>
        <v/>
      </c>
      <c r="G74" s="259" t="str">
        <f t="shared" si="2"/>
        <v/>
      </c>
      <c r="H74" s="259" t="str">
        <f>IF(OR(G74="",G74=0,G74="0"),"",LEFT(G74,C72+1))</f>
        <v/>
      </c>
      <c r="I74" s="261"/>
      <c r="J74" s="86"/>
      <c r="K74" s="247" t="str">
        <f>IF(LEN(TRIM(L74))&gt;0,MAX(K13:K73)+1,"")</f>
        <v/>
      </c>
      <c r="L74" s="89"/>
      <c r="M74" s="276"/>
      <c r="N74" s="277"/>
      <c r="O74" s="6"/>
      <c r="P74" s="97" t="s">
        <v>136</v>
      </c>
      <c r="Q74" s="53"/>
      <c r="R74" s="53"/>
      <c r="S74" s="53"/>
      <c r="T74" s="53"/>
      <c r="U74" s="53"/>
      <c r="V74" s="53"/>
      <c r="X74" s="3">
        <v>1</v>
      </c>
    </row>
    <row r="75" spans="2:24" ht="15.75">
      <c r="B75" s="247"/>
      <c r="C75" s="259" t="str">
        <f>TRIM(SUBSTITUTE(SUBSTITUTE(SUBSTITUTE(SUBSTITUTE(SUBSTITUTE(SUBSTITUTE(SUBSTITUTE(SUBSTITUTE(C74,"("," "),")"," "),CHAR(34)," "),"-"," "),"_"," "),"&lt;"," "),"&gt;"," "),"="," "))</f>
        <v>bœuf bourguignon de grand mère</v>
      </c>
      <c r="D75" s="259" t="str" cm="1">
        <f t="array" ref="D75">IF(ROW()=ROW(D70),C73,INDEX(E70:E83,ROW()-ROW(D70)))</f>
        <v/>
      </c>
      <c r="E75" s="260" t="str">
        <f>IF(OR(D75="",C72="",C72&lt;=0,F75=""),"",TRIM(MID(D75,LEN(F75)+1+IF(MID(D75,LEN(F75)+1,1)=" ",1,0),99999)))</f>
        <v/>
      </c>
      <c r="F75" s="259" t="str">
        <f>IF(OR(G75="",G75=0,G75="0"),"",IF(LEN(G75)&lt;=C72,G75,IF(LEN(SUBSTITUTE(H75," ",""))=C72+1,LEFT(G75,C72),LEFT(G75,FIND("§",SUBSTITUTE(H75," ","§",LEN(H75)-LEN(SUBSTITUTE(H75," ",""))))-1))))</f>
        <v/>
      </c>
      <c r="G75" s="259" t="str">
        <f t="shared" si="2"/>
        <v/>
      </c>
      <c r="H75" s="259" t="str">
        <f>IF(OR(G75="",G75=0,G75="0"),"",LEFT(G75,C72+1))</f>
        <v/>
      </c>
      <c r="I75" s="261"/>
      <c r="J75" s="86"/>
      <c r="K75" s="247" t="str">
        <f>IF(LEN(TRIM(L75))&gt;0,MAX(K13:K74)+1,"")</f>
        <v/>
      </c>
      <c r="L75" s="89"/>
      <c r="M75" s="276"/>
      <c r="N75" s="277"/>
      <c r="O75" s="6"/>
      <c r="P75" s="99" t="s">
        <v>137</v>
      </c>
      <c r="Q75" s="53"/>
      <c r="R75" s="53"/>
      <c r="S75" s="53"/>
      <c r="T75" s="53"/>
      <c r="U75" s="53"/>
      <c r="V75" s="53"/>
      <c r="X75" s="3">
        <v>1</v>
      </c>
    </row>
    <row r="76" spans="2:24" ht="15.75">
      <c r="B76" s="247"/>
      <c r="C76" s="264" t="str">
        <f>TRIM(SUBSTITUTE(SUBSTITUTE(SUBSTITUTE(SUBSTITUTE(C75,"►"," "),"▼"," "),"▲"," "),"◄"," "))</f>
        <v>bœuf bourguignon de grand mère</v>
      </c>
      <c r="D76" s="259" t="str" cm="1">
        <f t="array" ref="D76">IF(ROW()=ROW(D70),C73,INDEX(E70:E83,ROW()-ROW(D70)))</f>
        <v/>
      </c>
      <c r="E76" s="260" t="str">
        <f>IF(OR(D76="",C72="",C72&lt;=0,F76=""),"",TRIM(MID(D76,LEN(F76)+1+IF(MID(D76,LEN(F76)+1,1)=" ",1,0),99999)))</f>
        <v/>
      </c>
      <c r="F76" s="259" t="str">
        <f>IF(OR(G76="",G76=0,G76="0"),"",IF(LEN(G76)&lt;=C72,G76,IF(LEN(SUBSTITUTE(H76," ",""))=C72+1,LEFT(G76,C72),LEFT(G76,FIND("§",SUBSTITUTE(H76," ","§",LEN(H76)-LEN(SUBSTITUTE(H76," ",""))))-1))))</f>
        <v/>
      </c>
      <c r="G76" s="259" t="str">
        <f t="shared" si="2"/>
        <v/>
      </c>
      <c r="H76" s="259" t="str">
        <f>IF(OR(G76="",G76=0,G76="0"),"",LEFT(G76,C72+1))</f>
        <v/>
      </c>
      <c r="I76" s="261"/>
      <c r="J76" s="86"/>
      <c r="K76" s="247" t="str">
        <f>IF(LEN(TRIM(L76))&gt;0,MAX(K13:K75)+1,"")</f>
        <v/>
      </c>
      <c r="L76" s="89"/>
      <c r="M76" s="276"/>
      <c r="N76" s="277"/>
      <c r="O76" s="6"/>
      <c r="P76" s="53"/>
      <c r="Q76" s="53"/>
      <c r="R76" s="53"/>
      <c r="S76" s="53"/>
      <c r="T76" s="53"/>
      <c r="U76" s="53"/>
      <c r="V76" s="53"/>
      <c r="X76" s="3">
        <v>1</v>
      </c>
    </row>
    <row r="77" spans="2:24" ht="15.75">
      <c r="B77" s="247"/>
      <c r="C77" s="264" t="str">
        <f>TRIM(SUBSTITUTE(SUBSTITUTE(C76,"“"," "),"”"," "))</f>
        <v>bœuf bourguignon de grand mère</v>
      </c>
      <c r="D77" s="259" t="str" cm="1">
        <f t="array" ref="D77">IF(ROW()=ROW(D70),C73,INDEX(E70:E83,ROW()-ROW(D70)))</f>
        <v/>
      </c>
      <c r="E77" s="260" t="str">
        <f>IF(OR(D77="",C72="",C72&lt;=0,F77=""),"",TRIM(MID(D77,LEN(F77)+1+IF(MID(D77,LEN(F77)+1,1)=" ",1,0),99999)))</f>
        <v/>
      </c>
      <c r="F77" s="259" t="str">
        <f>IF(OR(G77="",G77=0,G77="0"),"",IF(LEN(G77)&lt;=C72,G77,IF(LEN(SUBSTITUTE(H77," ",""))=C72+1,LEFT(G77,C72),LEFT(G77,FIND("§",SUBSTITUTE(H77," ","§",LEN(H77)-LEN(SUBSTITUTE(H77," ",""))))-1))))</f>
        <v/>
      </c>
      <c r="G77" s="259" t="str">
        <f t="shared" si="2"/>
        <v/>
      </c>
      <c r="H77" s="259" t="str">
        <f>IF(OR(G77="",G77=0,G77="0"),"",LEFT(G77,C72+1))</f>
        <v/>
      </c>
      <c r="I77" s="261"/>
      <c r="J77" s="86"/>
      <c r="K77" s="247" t="str">
        <f>IF(LEN(TRIM(L77))&gt;0,MAX(K13:K76)+1,"")</f>
        <v/>
      </c>
      <c r="L77" s="89"/>
      <c r="M77" s="276"/>
      <c r="N77" s="277"/>
      <c r="O77" s="6"/>
      <c r="P77" s="97" t="s">
        <v>138</v>
      </c>
      <c r="Q77" s="53"/>
      <c r="R77" s="53"/>
      <c r="S77" s="53"/>
      <c r="T77" s="53"/>
      <c r="U77" s="53"/>
      <c r="V77" s="53"/>
      <c r="X77" s="3">
        <v>1</v>
      </c>
    </row>
    <row r="78" spans="2:24" ht="15.75">
      <c r="B78" s="247"/>
      <c r="C78" s="264"/>
      <c r="D78" s="259" t="str" cm="1">
        <f t="array" ref="D78">IF(ROW()=ROW(D70),C73,INDEX(E70:E83,ROW()-ROW(D70)))</f>
        <v/>
      </c>
      <c r="E78" s="260" t="str">
        <f>IF(OR(D78="",C72="",C72&lt;=0,F78=""),"",TRIM(MID(D78,LEN(F78)+1+IF(MID(D78,LEN(F78)+1,1)=" ",1,0),99999)))</f>
        <v/>
      </c>
      <c r="F78" s="259" t="str">
        <f>IF(OR(G78="",G78=0,G78="0"),"",IF(LEN(G78)&lt;=C72,G78,IF(LEN(SUBSTITUTE(H78," ",""))=C72+1,LEFT(G78,C72),LEFT(G78,FIND("§",SUBSTITUTE(H78," ","§",LEN(H78)-LEN(SUBSTITUTE(H78," ",""))))-1))))</f>
        <v/>
      </c>
      <c r="G78" s="259" t="str">
        <f t="shared" ref="G78:G141" si="7">IF(OR(D78="",D78=0),"",TRIM(SUBSTITUTE(SUBSTITUTE(D78,CHAR(160)," "),CHAR(10)," ")))</f>
        <v/>
      </c>
      <c r="H78" s="259" t="str">
        <f>IF(OR(G78="",G78=0,G78="0"),"",LEFT(G78,C72+1))</f>
        <v/>
      </c>
      <c r="I78" s="261"/>
      <c r="J78" s="86"/>
      <c r="K78" s="247" t="str">
        <f>IF(LEN(TRIM(L78))&gt;0,MAX(K13:K77)+1,"")</f>
        <v/>
      </c>
      <c r="L78" s="89"/>
      <c r="M78" s="276"/>
      <c r="N78" s="277"/>
      <c r="O78" s="6"/>
      <c r="P78" s="98" t="s">
        <v>139</v>
      </c>
      <c r="Q78" s="53"/>
      <c r="R78" s="53"/>
      <c r="S78" s="53"/>
      <c r="T78" s="53"/>
      <c r="U78" s="53"/>
      <c r="V78" s="53"/>
      <c r="X78" s="3">
        <v>1</v>
      </c>
    </row>
    <row r="79" spans="2:24" ht="15.75">
      <c r="B79" s="247"/>
      <c r="C79" s="264"/>
      <c r="D79" s="259" t="str" cm="1">
        <f t="array" ref="D79">IF(ROW()=ROW(D70),C73,INDEX(E70:E83,ROW()-ROW(D70)))</f>
        <v/>
      </c>
      <c r="E79" s="260" t="str">
        <f>IF(OR(D79="",C72="",C72&lt;=0,F79=""),"",TRIM(MID(D79,LEN(F79)+1+IF(MID(D79,LEN(F79)+1,1)=" ",1,0),99999)))</f>
        <v/>
      </c>
      <c r="F79" s="259" t="str">
        <f>IF(OR(G79="",G79=0,G79="0"),"",IF(LEN(G79)&lt;=C72,G79,IF(LEN(SUBSTITUTE(H79," ",""))=C72+1,LEFT(G79,C72),LEFT(G79,FIND("§",SUBSTITUTE(H79," ","§",LEN(H79)-LEN(SUBSTITUTE(H79," ",""))))-1))))</f>
        <v/>
      </c>
      <c r="G79" s="259" t="str">
        <f t="shared" si="7"/>
        <v/>
      </c>
      <c r="H79" s="259" t="str">
        <f>IF(OR(G79="",G79=0,G79="0"),"",LEFT(G79,C72+1))</f>
        <v/>
      </c>
      <c r="I79" s="261"/>
      <c r="J79" s="86"/>
      <c r="K79" s="247" t="str">
        <f>IF(LEN(TRIM(L79))&gt;0,MAX(K13:K78)+1,"")</f>
        <v/>
      </c>
      <c r="L79" s="89"/>
      <c r="M79" s="276"/>
      <c r="N79" s="277"/>
      <c r="O79" s="6"/>
      <c r="P79" s="98" t="s">
        <v>140</v>
      </c>
      <c r="Q79" s="53"/>
      <c r="R79" s="53"/>
      <c r="S79" s="53"/>
      <c r="T79" s="53"/>
      <c r="U79" s="53"/>
      <c r="V79" s="53"/>
      <c r="X79" s="3">
        <v>1</v>
      </c>
    </row>
    <row r="80" spans="2:24" ht="15.75">
      <c r="B80" s="247"/>
      <c r="C80" s="264"/>
      <c r="D80" s="259" t="str" cm="1">
        <f t="array" ref="D80">IF(ROW()=ROW(D70),C73,INDEX(E70:E83,ROW()-ROW(D70)))</f>
        <v/>
      </c>
      <c r="E80" s="260" t="str">
        <f>IF(OR(D80="",C72="",C72&lt;=0,F80=""),"",TRIM(MID(D80,LEN(F80)+1+IF(MID(D80,LEN(F80)+1,1)=" ",1,0),99999)))</f>
        <v/>
      </c>
      <c r="F80" s="259" t="str">
        <f>IF(OR(G80="",G80=0,G80="0"),"",IF(LEN(G80)&lt;=C72,G80,IF(LEN(SUBSTITUTE(H80," ",""))=C72+1,LEFT(G80,C72),LEFT(G80,FIND("§",SUBSTITUTE(H80," ","§",LEN(H80)-LEN(SUBSTITUTE(H80," ",""))))-1))))</f>
        <v/>
      </c>
      <c r="G80" s="259" t="str">
        <f t="shared" si="7"/>
        <v/>
      </c>
      <c r="H80" s="259" t="str">
        <f>IF(OR(G80="",G80=0,G80="0"),"",LEFT(G80,C72+1))</f>
        <v/>
      </c>
      <c r="I80" s="261"/>
      <c r="J80" s="86"/>
      <c r="K80" s="247" t="str">
        <f>IF(LEN(TRIM(L80))&gt;0,MAX(K13:K79)+1,"")</f>
        <v/>
      </c>
      <c r="L80" s="89"/>
      <c r="M80" s="276"/>
      <c r="N80" s="277"/>
      <c r="O80" s="6"/>
      <c r="P80" s="99" t="s">
        <v>141</v>
      </c>
      <c r="Q80" s="53"/>
      <c r="R80" s="53"/>
      <c r="S80" s="53"/>
      <c r="T80" s="53"/>
      <c r="U80" s="53"/>
      <c r="V80" s="53"/>
      <c r="X80" s="3">
        <v>1</v>
      </c>
    </row>
    <row r="81" spans="2:24" ht="15.75">
      <c r="B81" s="247"/>
      <c r="C81" s="264"/>
      <c r="D81" s="259" t="str" cm="1">
        <f t="array" ref="D81">IF(ROW()=ROW(D70),C73,INDEX(E70:E83,ROW()-ROW(D70)))</f>
        <v/>
      </c>
      <c r="E81" s="260" t="str">
        <f>IF(OR(D81="",C72="",C72&lt;=0,F81=""),"",TRIM(MID(D81,LEN(F81)+1+IF(MID(D81,LEN(F81)+1,1)=" ",1,0),99999)))</f>
        <v/>
      </c>
      <c r="F81" s="259" t="str">
        <f>IF(OR(G81="",G81=0,G81="0"),"",IF(LEN(G81)&lt;=C72,G81,IF(LEN(SUBSTITUTE(H81," ",""))=C72+1,LEFT(G81,C72),LEFT(G81,FIND("§",SUBSTITUTE(H81," ","§",LEN(H81)-LEN(SUBSTITUTE(H81," ",""))))-1))))</f>
        <v/>
      </c>
      <c r="G81" s="259" t="str">
        <f t="shared" si="7"/>
        <v/>
      </c>
      <c r="H81" s="259" t="str">
        <f>IF(OR(G81="",G81=0,G81="0"),"",LEFT(G81,C72+1))</f>
        <v/>
      </c>
      <c r="I81" s="261"/>
      <c r="J81" s="86"/>
      <c r="K81" s="247" t="str">
        <f>IF(LEN(TRIM(L81))&gt;0,MAX(K13:K80)+1,"")</f>
        <v/>
      </c>
      <c r="L81" s="89"/>
      <c r="M81" s="276"/>
      <c r="N81" s="277"/>
      <c r="O81" s="6"/>
      <c r="P81" s="99" t="s">
        <v>142</v>
      </c>
      <c r="Q81" s="53"/>
      <c r="R81" s="53"/>
      <c r="S81" s="53"/>
      <c r="T81" s="53"/>
      <c r="U81" s="53"/>
      <c r="V81" s="53"/>
      <c r="X81" s="3">
        <v>1</v>
      </c>
    </row>
    <row r="82" spans="2:24" ht="15.75">
      <c r="B82" s="247"/>
      <c r="C82" s="264"/>
      <c r="D82" s="259" t="str" cm="1">
        <f t="array" ref="D82">IF(ROW()=ROW(D70),C73,INDEX(E70:E83,ROW()-ROW(D70)))</f>
        <v/>
      </c>
      <c r="E82" s="260" t="str">
        <f>IF(OR(D82="",C72="",C72&lt;=0,F82=""),"",TRIM(MID(D82,LEN(F82)+1+IF(MID(D82,LEN(F82)+1,1)=" ",1,0),99999)))</f>
        <v/>
      </c>
      <c r="F82" s="259" t="str">
        <f>IF(OR(G82="",G82=0,G82="0"),"",IF(LEN(G82)&lt;=C72,G82,IF(LEN(SUBSTITUTE(H82," ",""))=C72+1,LEFT(G82,C72),LEFT(G82,FIND("§",SUBSTITUTE(H82," ","§",LEN(H82)-LEN(SUBSTITUTE(H82," ",""))))-1))))</f>
        <v/>
      </c>
      <c r="G82" s="259" t="str">
        <f t="shared" si="7"/>
        <v/>
      </c>
      <c r="H82" s="259" t="str">
        <f>IF(OR(G82="",G82=0,G82="0"),"",LEFT(G82,C72+1))</f>
        <v/>
      </c>
      <c r="I82" s="261"/>
      <c r="J82" s="86"/>
      <c r="K82" s="247" t="str">
        <f>IF(LEN(TRIM(L82))&gt;0,MAX(K13:K81)+1,"")</f>
        <v/>
      </c>
      <c r="L82" s="89"/>
      <c r="M82" s="276"/>
      <c r="N82" s="277"/>
      <c r="O82" s="6"/>
      <c r="P82" s="53"/>
      <c r="Q82" s="53"/>
      <c r="R82" s="53"/>
      <c r="S82" s="53"/>
      <c r="T82" s="53"/>
      <c r="U82" s="53"/>
      <c r="V82" s="53"/>
      <c r="X82" s="3">
        <v>1</v>
      </c>
    </row>
    <row r="83" spans="2:24" ht="15.75">
      <c r="B83" s="247"/>
      <c r="C83" s="264"/>
      <c r="D83" s="259" t="str" cm="1">
        <f t="array" ref="D83">IF(ROW()=ROW(D70),C73,INDEX(E70:E83,ROW()-ROW(D70)))</f>
        <v/>
      </c>
      <c r="E83" s="260" t="str">
        <f>IF(OR(D83="",C72="",C72&lt;=0,F83=""),"",TRIM(MID(D83,LEN(F83)+1+IF(MID(D83,LEN(F83)+1,1)=" ",1,0),99999)))</f>
        <v/>
      </c>
      <c r="F83" s="259" t="str">
        <f>IF(OR(G83="",G83=0,G83="0"),"",IF(LEN(G83)&lt;=C72,G83,IF(LEN(SUBSTITUTE(H83," ",""))=C72+1,LEFT(G83,C72),LEFT(G83,FIND("§",SUBSTITUTE(H83," ","§",LEN(H83)-LEN(SUBSTITUTE(H83," ",""))))-1))))</f>
        <v/>
      </c>
      <c r="G83" s="259" t="str">
        <f t="shared" si="7"/>
        <v/>
      </c>
      <c r="H83" s="259" t="str">
        <f>IF(OR(G83="",G83=0,G83="0"),"",LEFT(G83,C72+1))</f>
        <v/>
      </c>
      <c r="I83" s="261"/>
      <c r="J83" s="86"/>
      <c r="K83" s="247" t="str">
        <f>IF(LEN(TRIM(L83))&gt;0,MAX(K13:K82)+1,"")</f>
        <v/>
      </c>
      <c r="L83" s="89"/>
      <c r="M83" s="276"/>
      <c r="N83" s="277"/>
      <c r="O83" s="6"/>
      <c r="P83" s="97" t="s">
        <v>143</v>
      </c>
      <c r="Q83" s="53"/>
      <c r="R83" s="53"/>
      <c r="S83" s="53"/>
      <c r="T83" s="53"/>
      <c r="U83" s="53"/>
      <c r="V83" s="53"/>
      <c r="X83" s="3">
        <v>1</v>
      </c>
    </row>
    <row r="84" spans="2:24" ht="15.75">
      <c r="B84" s="247"/>
      <c r="C84" s="258" t="str">
        <f>IF(TRIM(SUBSTITUTE(J19,CHAR(160),""))="","",J19)</f>
        <v>Préparation</v>
      </c>
      <c r="D84" s="259" t="str" cm="1">
        <f t="array" ref="D84">IF(ROW()=ROW(D84),C87,INDEX(E84:E97,ROW()-ROW(D84)))</f>
        <v>Préparation</v>
      </c>
      <c r="E84" s="260" t="str">
        <f>IF(OR(D84="",C86="",C86&lt;=0,F84=""),"",TRIM(MID(D84,LEN(F84)+1+IF(MID(D84,LEN(F84)+1,1)=" ",1,0),99999)))</f>
        <v/>
      </c>
      <c r="F84" s="259" t="str">
        <f>IF(OR(G84="",G84=0,G84="0"),"",IF(LEN(G84)&lt;=C86,G84,IF(LEN(SUBSTITUTE(H84," ",""))=C86+1,LEFT(G84,C86),LEFT(G84,FIND("§",SUBSTITUTE(H84," ","§",LEN(H84)-LEN(SUBSTITUTE(H84," ",""))))-1))))</f>
        <v>Préparation</v>
      </c>
      <c r="G84" s="259" t="str">
        <f t="shared" si="7"/>
        <v>Préparation</v>
      </c>
      <c r="H84" s="259" t="str">
        <f>IF(OR(G84="",G84=0,G84="0"),"",LEFT(G84,C86+1))</f>
        <v>Préparation</v>
      </c>
      <c r="I84" s="261"/>
      <c r="J84" s="86"/>
      <c r="K84" s="247" t="str">
        <f>IF(LEN(TRIM(L84))&gt;0,MAX(K13:K83)+1,"")</f>
        <v/>
      </c>
      <c r="L84" s="89"/>
      <c r="M84" s="276"/>
      <c r="N84" s="277"/>
      <c r="O84" s="6"/>
      <c r="P84" s="98" t="s">
        <v>144</v>
      </c>
      <c r="Q84" s="53"/>
      <c r="R84" s="53"/>
      <c r="S84" s="53"/>
      <c r="T84" s="53"/>
      <c r="U84" s="53"/>
      <c r="V84" s="53"/>
      <c r="X84" s="3">
        <v>1</v>
      </c>
    </row>
    <row r="85" spans="2:24" ht="15.75">
      <c r="B85" s="247"/>
      <c r="C85" s="264" t="str">
        <f>TRIM(SUBSTITUTE(SUBSTITUTE(SUBSTITUTE(SUBSTITUTE(SUBSTITUTE(SUBSTITUTE(SUBSTITUTE(SUBSTITUTE(SUBSTITUTE(CLEAN(IF(OR(LEFT(C84,1)="-",LEFT(C84,1)="="),MID(C84,2,99999),C84)),"—","-"),"–","-"),CHAR(160)," "),CHAR(9)," "),CHAR(13)," "),CHAR(10)," ")," "," ")," "," ")," "," "))</f>
        <v>Préparation</v>
      </c>
      <c r="D85" s="259" t="str" cm="1">
        <f t="array" ref="D85">IF(ROW()=ROW(D84),C87,INDEX(E84:E97,ROW()-ROW(D84)))</f>
        <v/>
      </c>
      <c r="E85" s="260" t="str">
        <f>IF(OR(D85="",C86="",C86&lt;=0,F85=""),"",TRIM(MID(D85,LEN(F85)+1+IF(MID(D85,LEN(F85)+1,1)=" ",1,0),99999)))</f>
        <v/>
      </c>
      <c r="F85" s="259" t="str">
        <f>IF(OR(G85="",G85=0,G85="0"),"",IF(LEN(G85)&lt;=C86,G85,IF(LEN(SUBSTITUTE(H85," ",""))=C86+1,LEFT(G85,C86),LEFT(G85,FIND("§",SUBSTITUTE(H85," ","§",LEN(H85)-LEN(SUBSTITUTE(H85," ",""))))-1))))</f>
        <v/>
      </c>
      <c r="G85" s="259" t="str">
        <f t="shared" si="7"/>
        <v/>
      </c>
      <c r="H85" s="259" t="str">
        <f>IF(OR(G85="",G85=0,G85="0"),"",LEFT(G85,C86+1))</f>
        <v/>
      </c>
      <c r="I85" s="261"/>
      <c r="J85" s="86"/>
      <c r="K85" s="247" t="str">
        <f>IF(LEN(TRIM(L85))&gt;0,MAX(K13:K84)+1,"")</f>
        <v/>
      </c>
      <c r="L85" s="89"/>
      <c r="M85" s="276"/>
      <c r="N85" s="277"/>
      <c r="O85" s="6"/>
      <c r="P85" s="98" t="s">
        <v>145</v>
      </c>
      <c r="Q85" s="53"/>
      <c r="R85" s="53"/>
      <c r="S85" s="53"/>
      <c r="T85" s="53"/>
      <c r="U85" s="53"/>
      <c r="V85" s="53"/>
      <c r="X85" s="3">
        <v>1</v>
      </c>
    </row>
    <row r="86" spans="2:24" ht="15.75">
      <c r="B86" s="247"/>
      <c r="C86" s="265">
        <f>C11</f>
        <v>60</v>
      </c>
      <c r="D86" s="259" t="str" cm="1">
        <f t="array" ref="D86">IF(ROW()=ROW(D84),C87,INDEX(E84:E97,ROW()-ROW(D84)))</f>
        <v/>
      </c>
      <c r="E86" s="260" t="str">
        <f>IF(OR(D86="",C86="",C86&lt;=0,F86=""),"",TRIM(MID(D86,LEN(F86)+1+IF(MID(D86,LEN(F86)+1,1)=" ",1,0),99999)))</f>
        <v/>
      </c>
      <c r="F86" s="259" t="str">
        <f>IF(OR(G86="",G86=0,G86="0"),"",IF(LEN(G86)&lt;=C86,G86,IF(LEN(SUBSTITUTE(H86," ",""))=C86+1,LEFT(G86,C86),LEFT(G86,FIND("§",SUBSTITUTE(H86," ","§",LEN(H86)-LEN(SUBSTITUTE(H86," ",""))))-1))))</f>
        <v/>
      </c>
      <c r="G86" s="259" t="str">
        <f t="shared" si="7"/>
        <v/>
      </c>
      <c r="H86" s="259" t="str">
        <f>IF(OR(G86="",G86=0,G86="0"),"",LEFT(G86,C86+1))</f>
        <v/>
      </c>
      <c r="I86" s="261"/>
      <c r="J86" s="86"/>
      <c r="K86" s="247" t="str">
        <f>IF(LEN(TRIM(L86))&gt;0,MAX(K13:K85)+1,"")</f>
        <v/>
      </c>
      <c r="L86" s="89"/>
      <c r="M86" s="276"/>
      <c r="N86" s="277"/>
      <c r="O86" s="6"/>
      <c r="P86" s="98" t="s">
        <v>146</v>
      </c>
      <c r="Q86" s="53"/>
      <c r="R86" s="53"/>
      <c r="S86" s="53"/>
      <c r="T86" s="53"/>
      <c r="U86" s="53"/>
      <c r="V86" s="53"/>
      <c r="X86" s="3">
        <v>1</v>
      </c>
    </row>
    <row r="87" spans="2:24" ht="15.75">
      <c r="B87" s="247"/>
      <c r="C87" s="264" t="str">
        <f>IF(UPPER(TRIM(C12))="X",C91,C85)</f>
        <v>Préparation</v>
      </c>
      <c r="D87" s="259" t="str" cm="1">
        <f t="array" ref="D87">IF(ROW()=ROW(D84),C87,INDEX(E84:E97,ROW()-ROW(D84)))</f>
        <v/>
      </c>
      <c r="E87" s="260" t="str">
        <f>IF(OR(D87="",C86="",C86&lt;=0,F87=""),"",TRIM(MID(D87,LEN(F87)+1+IF(MID(D87,LEN(F87)+1,1)=" ",1,0),99999)))</f>
        <v/>
      </c>
      <c r="F87" s="259" t="str">
        <f>IF(OR(G87="",G87=0,G87="0"),"",IF(LEN(G87)&lt;=C86,G87,IF(LEN(SUBSTITUTE(H87," ",""))=C86+1,LEFT(G87,C86),LEFT(G87,FIND("§",SUBSTITUTE(H87," ","§",LEN(H87)-LEN(SUBSTITUTE(H87," ",""))))-1))))</f>
        <v/>
      </c>
      <c r="G87" s="259" t="str">
        <f t="shared" si="7"/>
        <v/>
      </c>
      <c r="H87" s="259" t="str">
        <f>IF(OR(G87="",G87=0,G87="0"),"",LEFT(G87,C86+1))</f>
        <v/>
      </c>
      <c r="I87" s="261"/>
      <c r="J87" s="86"/>
      <c r="K87" s="247" t="str">
        <f>IF(LEN(TRIM(L87))&gt;0,MAX(K13:K86)+1,"")</f>
        <v/>
      </c>
      <c r="L87" s="89"/>
      <c r="M87" s="276"/>
      <c r="N87" s="277"/>
      <c r="O87" s="6"/>
      <c r="P87" s="98" t="s">
        <v>147</v>
      </c>
      <c r="Q87" s="53"/>
      <c r="R87" s="53"/>
      <c r="S87" s="53"/>
      <c r="T87" s="53"/>
      <c r="U87" s="53"/>
      <c r="V87" s="53"/>
      <c r="X87" s="3">
        <v>1</v>
      </c>
    </row>
    <row r="88" spans="2:24" ht="15.75">
      <c r="B88" s="247"/>
      <c r="C88" s="266" t="str">
        <f>TRIM(SUBSTITUTE(SUBSTITUTE(SUBSTITUTE(SUBSTITUTE(SUBSTITUTE(SUBSTITUTE(SUBSTITUTE(SUBSTITUTE(SUBSTITUTE(SUBSTITUTE(C85,","," "),";"," "),":"," "),"!"," "),"?"," "),"…"," "),"»"," "),"«"," "),"/"," "),"."," "))</f>
        <v>Préparation</v>
      </c>
      <c r="D88" s="259" t="str" cm="1">
        <f t="array" ref="D88">IF(ROW()=ROW(D84),C87,INDEX(E84:E97,ROW()-ROW(D84)))</f>
        <v/>
      </c>
      <c r="E88" s="260" t="str">
        <f>IF(OR(D88="",C86="",C86&lt;=0,F88=""),"",TRIM(MID(D88,LEN(F88)+1+IF(MID(D88,LEN(F88)+1,1)=" ",1,0),99999)))</f>
        <v/>
      </c>
      <c r="F88" s="259" t="str">
        <f>IF(OR(G88="",G88=0,G88="0"),"",IF(LEN(G88)&lt;=C86,G88,IF(LEN(SUBSTITUTE(H88," ",""))=C86+1,LEFT(G88,C86),LEFT(G88,FIND("§",SUBSTITUTE(H88," ","§",LEN(H88)-LEN(SUBSTITUTE(H88," ",""))))-1))))</f>
        <v/>
      </c>
      <c r="G88" s="259" t="str">
        <f t="shared" si="7"/>
        <v/>
      </c>
      <c r="H88" s="259" t="str">
        <f>IF(OR(G88="",G88=0,G88="0"),"",LEFT(G88,C86+1))</f>
        <v/>
      </c>
      <c r="I88" s="261"/>
      <c r="J88" s="86"/>
      <c r="K88" s="247" t="str">
        <f>IF(LEN(TRIM(L88))&gt;0,MAX(K13:K87)+1,"")</f>
        <v/>
      </c>
      <c r="L88" s="89"/>
      <c r="M88" s="276"/>
      <c r="N88" s="277"/>
      <c r="O88" s="6"/>
      <c r="P88" s="98" t="s">
        <v>148</v>
      </c>
      <c r="Q88" s="53"/>
      <c r="R88" s="53"/>
      <c r="S88" s="53"/>
      <c r="T88" s="53"/>
      <c r="U88" s="53"/>
      <c r="V88" s="53"/>
      <c r="X88" s="3">
        <v>1</v>
      </c>
    </row>
    <row r="89" spans="2:24" ht="15.75">
      <c r="B89" s="247"/>
      <c r="C89" s="259" t="str">
        <f>TRIM(SUBSTITUTE(SUBSTITUTE(SUBSTITUTE(SUBSTITUTE(SUBSTITUTE(SUBSTITUTE(SUBSTITUTE(SUBSTITUTE(C88,"("," "),")"," "),CHAR(34)," "),"-"," "),"_"," "),"&lt;"," "),"&gt;"," "),"="," "))</f>
        <v>Préparation</v>
      </c>
      <c r="D89" s="259" t="str" cm="1">
        <f t="array" ref="D89">IF(ROW()=ROW(D84),C87,INDEX(E84:E97,ROW()-ROW(D84)))</f>
        <v/>
      </c>
      <c r="E89" s="260" t="str">
        <f>IF(OR(D89="",C86="",C86&lt;=0,F89=""),"",TRIM(MID(D89,LEN(F89)+1+IF(MID(D89,LEN(F89)+1,1)=" ",1,0),99999)))</f>
        <v/>
      </c>
      <c r="F89" s="259" t="str">
        <f>IF(OR(G89="",G89=0,G89="0"),"",IF(LEN(G89)&lt;=C86,G89,IF(LEN(SUBSTITUTE(H89," ",""))=C86+1,LEFT(G89,C86),LEFT(G89,FIND("§",SUBSTITUTE(H89," ","§",LEN(H89)-LEN(SUBSTITUTE(H89," ",""))))-1))))</f>
        <v/>
      </c>
      <c r="G89" s="259" t="str">
        <f t="shared" si="7"/>
        <v/>
      </c>
      <c r="H89" s="259" t="str">
        <f>IF(OR(G89="",G89=0,G89="0"),"",LEFT(G89,C86+1))</f>
        <v/>
      </c>
      <c r="I89" s="261"/>
      <c r="J89" s="86"/>
      <c r="K89" s="247" t="str">
        <f>IF(LEN(TRIM(L89))&gt;0,MAX(K13:K88)+1,"")</f>
        <v/>
      </c>
      <c r="L89" s="89"/>
      <c r="M89" s="276"/>
      <c r="N89" s="277"/>
      <c r="O89" s="6"/>
      <c r="P89" s="98" t="s">
        <v>149</v>
      </c>
      <c r="Q89" s="53"/>
      <c r="R89" s="53"/>
      <c r="S89" s="53"/>
      <c r="T89" s="53"/>
      <c r="U89" s="53"/>
      <c r="V89" s="53"/>
      <c r="X89" s="3">
        <v>1</v>
      </c>
    </row>
    <row r="90" spans="2:24" ht="15.75">
      <c r="B90" s="247"/>
      <c r="C90" s="264" t="str">
        <f>TRIM(SUBSTITUTE(SUBSTITUTE(SUBSTITUTE(SUBSTITUTE(C89,"►"," "),"▼"," "),"▲"," "),"◄"," "))</f>
        <v>Préparation</v>
      </c>
      <c r="D90" s="259" t="str" cm="1">
        <f t="array" ref="D90">IF(ROW()=ROW(D84),C87,INDEX(E84:E97,ROW()-ROW(D84)))</f>
        <v/>
      </c>
      <c r="E90" s="260" t="str">
        <f>IF(OR(D90="",C86="",C86&lt;=0,F90=""),"",TRIM(MID(D90,LEN(F90)+1+IF(MID(D90,LEN(F90)+1,1)=" ",1,0),99999)))</f>
        <v/>
      </c>
      <c r="F90" s="259" t="str">
        <f>IF(OR(G90="",G90=0,G90="0"),"",IF(LEN(G90)&lt;=C86,G90,IF(LEN(SUBSTITUTE(H90," ",""))=C86+1,LEFT(G90,C86),LEFT(G90,FIND("§",SUBSTITUTE(H90," ","§",LEN(H90)-LEN(SUBSTITUTE(H90," ",""))))-1))))</f>
        <v/>
      </c>
      <c r="G90" s="259" t="str">
        <f t="shared" si="7"/>
        <v/>
      </c>
      <c r="H90" s="259" t="str">
        <f>IF(OR(G90="",G90=0,G90="0"),"",LEFT(G90,C86+1))</f>
        <v/>
      </c>
      <c r="I90" s="261"/>
      <c r="J90" s="86"/>
      <c r="K90" s="247" t="str">
        <f>IF(LEN(TRIM(L90))&gt;0,MAX(K13:K89)+1,"")</f>
        <v/>
      </c>
      <c r="L90" s="89"/>
      <c r="M90" s="276"/>
      <c r="N90" s="277"/>
      <c r="O90" s="6"/>
      <c r="P90" s="98" t="s">
        <v>150</v>
      </c>
      <c r="Q90" s="53"/>
      <c r="R90" s="53"/>
      <c r="S90" s="53"/>
      <c r="T90" s="53"/>
      <c r="U90" s="53"/>
      <c r="V90" s="53"/>
      <c r="X90" s="3">
        <v>1</v>
      </c>
    </row>
    <row r="91" spans="2:24" ht="15.75">
      <c r="B91" s="247"/>
      <c r="C91" s="264" t="str">
        <f>TRIM(SUBSTITUTE(SUBSTITUTE(C90,"“"," "),"”"," "))</f>
        <v>Préparation</v>
      </c>
      <c r="D91" s="259" t="str" cm="1">
        <f t="array" ref="D91">IF(ROW()=ROW(D84),C87,INDEX(E84:E97,ROW()-ROW(D84)))</f>
        <v/>
      </c>
      <c r="E91" s="260" t="str">
        <f>IF(OR(D91="",C86="",C86&lt;=0,F91=""),"",TRIM(MID(D91,LEN(F91)+1+IF(MID(D91,LEN(F91)+1,1)=" ",1,0),99999)))</f>
        <v/>
      </c>
      <c r="F91" s="259" t="str">
        <f>IF(OR(G91="",G91=0,G91="0"),"",IF(LEN(G91)&lt;=C86,G91,IF(LEN(SUBSTITUTE(H91," ",""))=C86+1,LEFT(G91,C86),LEFT(G91,FIND("§",SUBSTITUTE(H91," ","§",LEN(H91)-LEN(SUBSTITUTE(H91," ",""))))-1))))</f>
        <v/>
      </c>
      <c r="G91" s="259" t="str">
        <f t="shared" si="7"/>
        <v/>
      </c>
      <c r="H91" s="259" t="str">
        <f>IF(OR(G91="",G91=0,G91="0"),"",LEFT(G91,C86+1))</f>
        <v/>
      </c>
      <c r="I91" s="261"/>
      <c r="J91" s="86"/>
      <c r="K91" s="247" t="str">
        <f>IF(LEN(TRIM(L91))&gt;0,MAX(K13:K90)+1,"")</f>
        <v/>
      </c>
      <c r="L91" s="89"/>
      <c r="M91" s="276"/>
      <c r="N91" s="277"/>
      <c r="O91" s="6"/>
      <c r="P91" s="53"/>
      <c r="Q91" s="53"/>
      <c r="R91" s="53"/>
      <c r="S91" s="53"/>
      <c r="T91" s="53"/>
      <c r="U91" s="53"/>
      <c r="V91" s="53"/>
      <c r="X91" s="3">
        <v>1</v>
      </c>
    </row>
    <row r="92" spans="2:24" ht="15.75">
      <c r="B92" s="247"/>
      <c r="C92" s="264"/>
      <c r="D92" s="259" t="str" cm="1">
        <f t="array" ref="D92">IF(ROW()=ROW(D84),C87,INDEX(E84:E97,ROW()-ROW(D84)))</f>
        <v/>
      </c>
      <c r="E92" s="260" t="str">
        <f>IF(OR(D92="",C86="",C86&lt;=0,F92=""),"",TRIM(MID(D92,LEN(F92)+1+IF(MID(D92,LEN(F92)+1,1)=" ",1,0),99999)))</f>
        <v/>
      </c>
      <c r="F92" s="259" t="str">
        <f>IF(OR(G92="",G92=0,G92="0"),"",IF(LEN(G92)&lt;=C86,G92,IF(LEN(SUBSTITUTE(H92," ",""))=C86+1,LEFT(G92,C86),LEFT(G92,FIND("§",SUBSTITUTE(H92," ","§",LEN(H92)-LEN(SUBSTITUTE(H92," ",""))))-1))))</f>
        <v/>
      </c>
      <c r="G92" s="259" t="str">
        <f t="shared" si="7"/>
        <v/>
      </c>
      <c r="H92" s="259" t="str">
        <f>IF(OR(G92="",G92=0,G92="0"),"",LEFT(G92,C86+1))</f>
        <v/>
      </c>
      <c r="I92" s="261"/>
      <c r="J92" s="86"/>
      <c r="K92" s="247" t="str">
        <f>IF(LEN(TRIM(L92))&gt;0,MAX(K13:K91)+1,"")</f>
        <v/>
      </c>
      <c r="L92" s="89"/>
      <c r="M92" s="276"/>
      <c r="N92" s="277"/>
      <c r="O92" s="6"/>
      <c r="P92" s="100" t="s">
        <v>151</v>
      </c>
      <c r="Q92" s="53"/>
      <c r="R92" s="53"/>
      <c r="S92" s="53"/>
      <c r="T92" s="53"/>
      <c r="U92" s="53"/>
      <c r="V92" s="53"/>
      <c r="X92" s="3">
        <v>1</v>
      </c>
    </row>
    <row r="93" spans="2:24" ht="15.75">
      <c r="B93" s="247"/>
      <c r="C93" s="264"/>
      <c r="D93" s="259" t="str" cm="1">
        <f t="array" ref="D93">IF(ROW()=ROW(D84),C87,INDEX(E84:E97,ROW()-ROW(D84)))</f>
        <v/>
      </c>
      <c r="E93" s="260" t="str">
        <f>IF(OR(D93="",C86="",C86&lt;=0,F93=""),"",TRIM(MID(D93,LEN(F93)+1+IF(MID(D93,LEN(F93)+1,1)=" ",1,0),99999)))</f>
        <v/>
      </c>
      <c r="F93" s="259" t="str">
        <f>IF(OR(G93="",G93=0,G93="0"),"",IF(LEN(G93)&lt;=C86,G93,IF(LEN(SUBSTITUTE(H93," ",""))=C86+1,LEFT(G93,C86),LEFT(G93,FIND("§",SUBSTITUTE(H93," ","§",LEN(H93)-LEN(SUBSTITUTE(H93," ",""))))-1))))</f>
        <v/>
      </c>
      <c r="G93" s="259" t="str">
        <f t="shared" si="7"/>
        <v/>
      </c>
      <c r="H93" s="259" t="str">
        <f>IF(OR(G93="",G93=0,G93="0"),"",LEFT(G93,C86+1))</f>
        <v/>
      </c>
      <c r="I93" s="261"/>
      <c r="J93" s="86"/>
      <c r="K93" s="247" t="str">
        <f>IF(LEN(TRIM(L93))&gt;0,MAX(K13:K92)+1,"")</f>
        <v/>
      </c>
      <c r="L93" s="89"/>
      <c r="M93" s="276"/>
      <c r="N93" s="277"/>
      <c r="O93" s="6"/>
      <c r="P93" s="100" t="s">
        <v>152</v>
      </c>
      <c r="Q93" s="53"/>
      <c r="R93" s="53"/>
      <c r="S93" s="53"/>
      <c r="T93" s="53"/>
      <c r="U93" s="53"/>
      <c r="V93" s="53"/>
      <c r="X93" s="3">
        <v>1</v>
      </c>
    </row>
    <row r="94" spans="2:24" ht="15.75">
      <c r="B94" s="247"/>
      <c r="C94" s="264"/>
      <c r="D94" s="259" t="str" cm="1">
        <f t="array" ref="D94">IF(ROW()=ROW(D84),C87,INDEX(E84:E97,ROW()-ROW(D84)))</f>
        <v/>
      </c>
      <c r="E94" s="260" t="str">
        <f>IF(OR(D94="",C86="",C86&lt;=0,F94=""),"",TRIM(MID(D94,LEN(F94)+1+IF(MID(D94,LEN(F94)+1,1)=" ",1,0),99999)))</f>
        <v/>
      </c>
      <c r="F94" s="259" t="str">
        <f>IF(OR(G94="",G94=0,G94="0"),"",IF(LEN(G94)&lt;=C86,G94,IF(LEN(SUBSTITUTE(H94," ",""))=C86+1,LEFT(G94,C86),LEFT(G94,FIND("§",SUBSTITUTE(H94," ","§",LEN(H94)-LEN(SUBSTITUTE(H94," ",""))))-1))))</f>
        <v/>
      </c>
      <c r="G94" s="259" t="str">
        <f t="shared" si="7"/>
        <v/>
      </c>
      <c r="H94" s="259" t="str">
        <f>IF(OR(G94="",G94=0,G94="0"),"",LEFT(G94,C86+1))</f>
        <v/>
      </c>
      <c r="I94" s="261"/>
      <c r="J94" s="86"/>
      <c r="K94" s="247" t="str">
        <f>IF(LEN(TRIM(L94))&gt;0,MAX(K13:K93)+1,"")</f>
        <v/>
      </c>
      <c r="L94" s="89"/>
      <c r="M94" s="276"/>
      <c r="N94" s="277"/>
      <c r="O94" s="6"/>
      <c r="P94" s="100" t="s">
        <v>153</v>
      </c>
      <c r="Q94" s="53"/>
      <c r="R94" s="53"/>
      <c r="S94" s="53"/>
      <c r="T94" s="53"/>
      <c r="U94" s="53"/>
      <c r="V94" s="53"/>
      <c r="X94" s="3">
        <v>1</v>
      </c>
    </row>
    <row r="95" spans="2:24" ht="15.75">
      <c r="B95" s="247"/>
      <c r="C95" s="264"/>
      <c r="D95" s="259" t="str" cm="1">
        <f t="array" ref="D95">IF(ROW()=ROW(D84),C87,INDEX(E84:E97,ROW()-ROW(D84)))</f>
        <v/>
      </c>
      <c r="E95" s="260" t="str">
        <f>IF(OR(D95="",C86="",C86&lt;=0,F95=""),"",TRIM(MID(D95,LEN(F95)+1+IF(MID(D95,LEN(F95)+1,1)=" ",1,0),99999)))</f>
        <v/>
      </c>
      <c r="F95" s="259" t="str">
        <f>IF(OR(G95="",G95=0,G95="0"),"",IF(LEN(G95)&lt;=C86,G95,IF(LEN(SUBSTITUTE(H95," ",""))=C86+1,LEFT(G95,C86),LEFT(G95,FIND("§",SUBSTITUTE(H95," ","§",LEN(H95)-LEN(SUBSTITUTE(H95," ",""))))-1))))</f>
        <v/>
      </c>
      <c r="G95" s="259" t="str">
        <f t="shared" si="7"/>
        <v/>
      </c>
      <c r="H95" s="259" t="str">
        <f>IF(OR(G95="",G95=0,G95="0"),"",LEFT(G95,C86+1))</f>
        <v/>
      </c>
      <c r="I95" s="261"/>
      <c r="J95" s="86"/>
      <c r="K95" s="247" t="str">
        <f>IF(LEN(TRIM(L95))&gt;0,MAX(K13:K94)+1,"")</f>
        <v/>
      </c>
      <c r="L95" s="89"/>
      <c r="M95" s="276"/>
      <c r="N95" s="277"/>
      <c r="O95" s="6"/>
      <c r="P95" s="53"/>
      <c r="Q95" s="53"/>
      <c r="R95" s="53"/>
      <c r="S95" s="53"/>
      <c r="T95" s="53"/>
      <c r="U95" s="53"/>
      <c r="V95" s="53"/>
      <c r="X95" s="3">
        <v>1</v>
      </c>
    </row>
    <row r="96" spans="2:24" ht="15.75">
      <c r="B96" s="247"/>
      <c r="C96" s="264"/>
      <c r="D96" s="259" t="str" cm="1">
        <f t="array" ref="D96">IF(ROW()=ROW(D84),C87,INDEX(E84:E97,ROW()-ROW(D84)))</f>
        <v/>
      </c>
      <c r="E96" s="260" t="str">
        <f>IF(OR(D96="",C86="",C86&lt;=0,F96=""),"",TRIM(MID(D96,LEN(F96)+1+IF(MID(D96,LEN(F96)+1,1)=" ",1,0),99999)))</f>
        <v/>
      </c>
      <c r="F96" s="259" t="str">
        <f>IF(OR(G96="",G96=0,G96="0"),"",IF(LEN(G96)&lt;=C86,G96,IF(LEN(SUBSTITUTE(H96," ",""))=C86+1,LEFT(G96,C86),LEFT(G96,FIND("§",SUBSTITUTE(H96," ","§",LEN(H96)-LEN(SUBSTITUTE(H96," ",""))))-1))))</f>
        <v/>
      </c>
      <c r="G96" s="259" t="str">
        <f t="shared" si="7"/>
        <v/>
      </c>
      <c r="H96" s="259" t="str">
        <f>IF(OR(G96="",G96=0,G96="0"),"",LEFT(G96,C86+1))</f>
        <v/>
      </c>
      <c r="I96" s="261"/>
      <c r="J96" s="86"/>
      <c r="K96" s="247" t="str">
        <f>IF(LEN(TRIM(L96))&gt;0,MAX(K13:K95)+1,"")</f>
        <v/>
      </c>
      <c r="L96" s="89"/>
      <c r="M96" s="276"/>
      <c r="N96" s="277"/>
      <c r="O96" s="6"/>
      <c r="P96" s="100" t="s">
        <v>154</v>
      </c>
      <c r="Q96" s="53"/>
      <c r="R96" s="53"/>
      <c r="S96" s="53"/>
      <c r="T96" s="53"/>
      <c r="U96" s="53"/>
      <c r="V96" s="53"/>
      <c r="X96" s="3">
        <v>1</v>
      </c>
    </row>
    <row r="97" spans="2:24" ht="15.75">
      <c r="B97" s="247"/>
      <c r="C97" s="264"/>
      <c r="D97" s="259" t="str" cm="1">
        <f t="array" ref="D97">IF(ROW()=ROW(D84),C87,INDEX(E84:E97,ROW()-ROW(D84)))</f>
        <v/>
      </c>
      <c r="E97" s="260" t="str">
        <f>IF(OR(D97="",C86="",C86&lt;=0,F97=""),"",TRIM(MID(D97,LEN(F97)+1+IF(MID(D97,LEN(F97)+1,1)=" ",1,0),99999)))</f>
        <v/>
      </c>
      <c r="F97" s="259" t="str">
        <f>IF(OR(G97="",G97=0,G97="0"),"",IF(LEN(G97)&lt;=C86,G97,IF(LEN(SUBSTITUTE(H97," ",""))=C86+1,LEFT(G97,C86),LEFT(G97,FIND("§",SUBSTITUTE(H97," ","§",LEN(H97)-LEN(SUBSTITUTE(H97," ",""))))-1))))</f>
        <v/>
      </c>
      <c r="G97" s="259" t="str">
        <f t="shared" si="7"/>
        <v/>
      </c>
      <c r="H97" s="259" t="str">
        <f>IF(OR(G97="",G97=0,G97="0"),"",LEFT(G97,C86+1))</f>
        <v/>
      </c>
      <c r="I97" s="261"/>
      <c r="J97" s="86"/>
      <c r="K97" s="247" t="str">
        <f>IF(LEN(TRIM(L97))&gt;0,MAX(K13:K96)+1,"")</f>
        <v/>
      </c>
      <c r="L97" s="89"/>
      <c r="M97" s="276"/>
      <c r="N97" s="277"/>
      <c r="P97" s="100" t="s">
        <v>155</v>
      </c>
      <c r="Q97" s="53"/>
      <c r="R97" s="53"/>
      <c r="S97" s="53"/>
      <c r="T97" s="53"/>
      <c r="U97" s="53"/>
      <c r="V97" s="53"/>
      <c r="X97" s="3">
        <v>1</v>
      </c>
    </row>
    <row r="98" spans="2:24" ht="15.75">
      <c r="B98" s="247"/>
      <c r="C98" s="258" t="str">
        <f>IF(TRIM(SUBSTITUTE(J20,CHAR(160),""))="","",J20)</f>
        <v>►</v>
      </c>
      <c r="D98" s="259" t="str" cm="1">
        <f t="array" ref="D98">IF(ROW()=ROW(D98),C101,INDEX(E98:E111,ROW()-ROW(D98)))</f>
        <v>►</v>
      </c>
      <c r="E98" s="260" t="str">
        <f>IF(OR(D98="",C100="",C100&lt;=0,F98=""),"",TRIM(MID(D98,LEN(F98)+1+IF(MID(D98,LEN(F98)+1,1)=" ",1,0),99999)))</f>
        <v/>
      </c>
      <c r="F98" s="259" t="str">
        <f>IF(OR(G98="",G98=0,G98="0"),"",IF(LEN(G98)&lt;=C100,G98,IF(LEN(SUBSTITUTE(H98," ",""))=C100+1,LEFT(G98,C100),LEFT(G98,FIND("§",SUBSTITUTE(H98," ","§",LEN(H98)-LEN(SUBSTITUTE(H98," ",""))))-1))))</f>
        <v>►</v>
      </c>
      <c r="G98" s="259" t="str">
        <f t="shared" si="7"/>
        <v>►</v>
      </c>
      <c r="H98" s="259" t="str">
        <f>IF(OR(G98="",G98=0,G98="0"),"",LEFT(G98,C100+1))</f>
        <v>►</v>
      </c>
      <c r="I98" s="261"/>
      <c r="J98" s="86"/>
      <c r="K98" s="247" t="str">
        <f>IF(LEN(TRIM(L98))&gt;0,MAX(K13:K97)+1,"")</f>
        <v/>
      </c>
      <c r="L98" s="89"/>
      <c r="M98" s="276"/>
      <c r="N98" s="277"/>
      <c r="P98" s="100" t="s">
        <v>156</v>
      </c>
      <c r="Q98" s="53"/>
      <c r="R98" s="53"/>
      <c r="S98" s="53"/>
      <c r="T98" s="53"/>
      <c r="U98" s="53"/>
      <c r="V98" s="53"/>
      <c r="X98" s="3">
        <v>1</v>
      </c>
    </row>
    <row r="99" spans="2:24" ht="15.75">
      <c r="B99" s="247"/>
      <c r="C99" s="264" t="str">
        <f>TRIM(SUBSTITUTE(SUBSTITUTE(SUBSTITUTE(SUBSTITUTE(SUBSTITUTE(SUBSTITUTE(SUBSTITUTE(SUBSTITUTE(SUBSTITUTE(CLEAN(IF(OR(LEFT(C98,1)="-",LEFT(C98,1)="="),MID(C98,2,99999),C98)),"—","-"),"–","-"),CHAR(160)," "),CHAR(9)," "),CHAR(13)," "),CHAR(10)," ")," "," ")," "," ")," "," "))</f>
        <v>►</v>
      </c>
      <c r="D99" s="259" t="str" cm="1">
        <f t="array" ref="D99">IF(ROW()=ROW(D98),C101,INDEX(E98:E111,ROW()-ROW(D98)))</f>
        <v/>
      </c>
      <c r="E99" s="260" t="str">
        <f>IF(OR(D99="",C100="",C100&lt;=0,F99=""),"",TRIM(MID(D99,LEN(F99)+1+IF(MID(D99,LEN(F99)+1,1)=" ",1,0),99999)))</f>
        <v/>
      </c>
      <c r="F99" s="259" t="str">
        <f>IF(OR(G99="",G99=0,G99="0"),"",IF(LEN(G99)&lt;=C100,G99,IF(LEN(SUBSTITUTE(H99," ",""))=C100+1,LEFT(G99,C100),LEFT(G99,FIND("§",SUBSTITUTE(H99," ","§",LEN(H99)-LEN(SUBSTITUTE(H99," ",""))))-1))))</f>
        <v/>
      </c>
      <c r="G99" s="259" t="str">
        <f t="shared" si="7"/>
        <v/>
      </c>
      <c r="H99" s="259" t="str">
        <f>IF(OR(G99="",G99=0,G99="0"),"",LEFT(G99,C100+1))</f>
        <v/>
      </c>
      <c r="I99" s="261"/>
      <c r="J99" s="86"/>
      <c r="K99" s="247" t="str">
        <f>IF(LEN(TRIM(L99))&gt;0,MAX(K13:K98)+1,"")</f>
        <v/>
      </c>
      <c r="L99" s="89"/>
      <c r="M99" s="276"/>
      <c r="N99" s="277"/>
      <c r="P99" s="53" t="s">
        <v>157</v>
      </c>
      <c r="Q99" s="53"/>
      <c r="R99" s="53"/>
      <c r="S99" s="53"/>
      <c r="T99" s="53"/>
      <c r="U99" s="53"/>
      <c r="V99" s="53"/>
      <c r="X99" s="3">
        <v>1</v>
      </c>
    </row>
    <row r="100" spans="2:24" ht="15.75">
      <c r="B100" s="247"/>
      <c r="C100" s="265">
        <f>C11</f>
        <v>60</v>
      </c>
      <c r="D100" s="259" t="str" cm="1">
        <f t="array" ref="D100">IF(ROW()=ROW(D98),C101,INDEX(E98:E111,ROW()-ROW(D98)))</f>
        <v/>
      </c>
      <c r="E100" s="260" t="str">
        <f>IF(OR(D100="",C100="",C100&lt;=0,F100=""),"",TRIM(MID(D100,LEN(F100)+1+IF(MID(D100,LEN(F100)+1,1)=" ",1,0),99999)))</f>
        <v/>
      </c>
      <c r="F100" s="259" t="str">
        <f>IF(OR(G100="",G100=0,G100="0"),"",IF(LEN(G100)&lt;=C100,G100,IF(LEN(SUBSTITUTE(H100," ",""))=C100+1,LEFT(G100,C100),LEFT(G100,FIND("§",SUBSTITUTE(H100," ","§",LEN(H100)-LEN(SUBSTITUTE(H100," ",""))))-1))))</f>
        <v/>
      </c>
      <c r="G100" s="259" t="str">
        <f t="shared" si="7"/>
        <v/>
      </c>
      <c r="H100" s="259" t="str">
        <f>IF(OR(G100="",G100=0,G100="0"),"",LEFT(G100,C100+1))</f>
        <v/>
      </c>
      <c r="I100" s="261"/>
      <c r="J100" s="86"/>
      <c r="K100" s="247" t="str">
        <f>IF(LEN(TRIM(L100))&gt;0,MAX(K13:K99)+1,"")</f>
        <v/>
      </c>
      <c r="L100" s="89"/>
      <c r="M100" s="276"/>
      <c r="N100" s="277"/>
      <c r="P100" s="99"/>
      <c r="Q100" s="53"/>
      <c r="R100" s="53"/>
      <c r="S100" s="53"/>
      <c r="T100" s="53"/>
      <c r="U100" s="53"/>
      <c r="V100" s="53"/>
      <c r="X100" s="3">
        <v>1</v>
      </c>
    </row>
    <row r="101" spans="2:24" ht="15.75">
      <c r="B101" s="247"/>
      <c r="C101" s="264" t="str">
        <f>IF(UPPER(TRIM(C12))="X",C105,C99)</f>
        <v>►</v>
      </c>
      <c r="D101" s="259" t="str" cm="1">
        <f t="array" ref="D101">IF(ROW()=ROW(D98),C101,INDEX(E98:E111,ROW()-ROW(D98)))</f>
        <v/>
      </c>
      <c r="E101" s="260" t="str">
        <f>IF(OR(D101="",C100="",C100&lt;=0,F101=""),"",TRIM(MID(D101,LEN(F101)+1+IF(MID(D101,LEN(F101)+1,1)=" ",1,0),99999)))</f>
        <v/>
      </c>
      <c r="F101" s="259" t="str">
        <f>IF(OR(G101="",G101=0,G101="0"),"",IF(LEN(G101)&lt;=C100,G101,IF(LEN(SUBSTITUTE(H101," ",""))=C100+1,LEFT(G101,C100),LEFT(G101,FIND("§",SUBSTITUTE(H101," ","§",LEN(H101)-LEN(SUBSTITUTE(H101," ",""))))-1))))</f>
        <v/>
      </c>
      <c r="G101" s="259" t="str">
        <f t="shared" si="7"/>
        <v/>
      </c>
      <c r="H101" s="259" t="str">
        <f>IF(OR(G101="",G101=0,G101="0"),"",LEFT(G101,C100+1))</f>
        <v/>
      </c>
      <c r="I101" s="261"/>
      <c r="J101" s="86"/>
      <c r="K101" s="247" t="str">
        <f>IF(LEN(TRIM(L101))&gt;0,MAX(K13:K100)+1,"")</f>
        <v/>
      </c>
      <c r="L101" s="89"/>
      <c r="M101" s="276"/>
      <c r="N101" s="277"/>
      <c r="P101" s="97" t="s">
        <v>158</v>
      </c>
      <c r="Q101" s="53"/>
      <c r="R101" s="53"/>
      <c r="S101" s="53"/>
      <c r="T101" s="53"/>
      <c r="U101" s="53"/>
      <c r="V101" s="53"/>
      <c r="X101" s="3">
        <v>1</v>
      </c>
    </row>
    <row r="102" spans="2:24" ht="15.75">
      <c r="B102" s="247"/>
      <c r="C102" s="266" t="str">
        <f>TRIM(SUBSTITUTE(SUBSTITUTE(SUBSTITUTE(SUBSTITUTE(SUBSTITUTE(SUBSTITUTE(SUBSTITUTE(SUBSTITUTE(SUBSTITUTE(SUBSTITUTE(C99,","," "),";"," "),":"," "),"!"," "),"?"," "),"…"," "),"»"," "),"«"," "),"/"," "),"."," "))</f>
        <v>►</v>
      </c>
      <c r="D102" s="259" t="str" cm="1">
        <f t="array" ref="D102">IF(ROW()=ROW(D98),C101,INDEX(E98:E111,ROW()-ROW(D98)))</f>
        <v/>
      </c>
      <c r="E102" s="260" t="str">
        <f>IF(OR(D102="",C100="",C100&lt;=0,F102=""),"",TRIM(MID(D102,LEN(F102)+1+IF(MID(D102,LEN(F102)+1,1)=" ",1,0),99999)))</f>
        <v/>
      </c>
      <c r="F102" s="259" t="str">
        <f>IF(OR(G102="",G102=0,G102="0"),"",IF(LEN(G102)&lt;=C100,G102,IF(LEN(SUBSTITUTE(H102," ",""))=C100+1,LEFT(G102,C100),LEFT(G102,FIND("§",SUBSTITUTE(H102," ","§",LEN(H102)-LEN(SUBSTITUTE(H102," ",""))))-1))))</f>
        <v/>
      </c>
      <c r="G102" s="259" t="str">
        <f t="shared" si="7"/>
        <v/>
      </c>
      <c r="H102" s="259" t="str">
        <f>IF(OR(G102="",G102=0,G102="0"),"",LEFT(G102,C100+1))</f>
        <v/>
      </c>
      <c r="I102" s="261"/>
      <c r="J102" s="86"/>
      <c r="K102" s="247" t="str">
        <f>IF(LEN(TRIM(L102))&gt;0,MAX(K13:K101)+1,"")</f>
        <v/>
      </c>
      <c r="L102" s="89"/>
      <c r="M102" s="276"/>
      <c r="N102" s="277"/>
      <c r="P102" s="99" t="s">
        <v>159</v>
      </c>
      <c r="Q102" s="53"/>
      <c r="R102" s="53"/>
      <c r="S102" s="53"/>
      <c r="T102" s="53"/>
      <c r="U102" s="53"/>
      <c r="V102" s="53"/>
      <c r="X102" s="3">
        <v>1</v>
      </c>
    </row>
    <row r="103" spans="2:24" ht="15.75">
      <c r="B103" s="247"/>
      <c r="C103" s="259" t="str">
        <f>TRIM(SUBSTITUTE(SUBSTITUTE(SUBSTITUTE(SUBSTITUTE(SUBSTITUTE(SUBSTITUTE(SUBSTITUTE(SUBSTITUTE(C102,"("," "),")"," "),CHAR(34)," "),"-"," "),"_"," "),"&lt;"," "),"&gt;"," "),"="," "))</f>
        <v>►</v>
      </c>
      <c r="D103" s="259" t="str" cm="1">
        <f t="array" ref="D103">IF(ROW()=ROW(D98),C101,INDEX(E98:E111,ROW()-ROW(D98)))</f>
        <v/>
      </c>
      <c r="E103" s="260" t="str">
        <f>IF(OR(D103="",C100="",C100&lt;=0,F103=""),"",TRIM(MID(D103,LEN(F103)+1+IF(MID(D103,LEN(F103)+1,1)=" ",1,0),99999)))</f>
        <v/>
      </c>
      <c r="F103" s="259" t="str">
        <f>IF(OR(G103="",G103=0,G103="0"),"",IF(LEN(G103)&lt;=C100,G103,IF(LEN(SUBSTITUTE(H103," ",""))=C100+1,LEFT(G103,C100),LEFT(G103,FIND("§",SUBSTITUTE(H103," ","§",LEN(H103)-LEN(SUBSTITUTE(H103," ",""))))-1))))</f>
        <v/>
      </c>
      <c r="G103" s="259" t="str">
        <f t="shared" si="7"/>
        <v/>
      </c>
      <c r="H103" s="259" t="str">
        <f>IF(OR(G103="",G103=0,G103="0"),"",LEFT(G103,C100+1))</f>
        <v/>
      </c>
      <c r="I103" s="261"/>
      <c r="J103" s="86"/>
      <c r="K103" s="247" t="str">
        <f>IF(LEN(TRIM(L103))&gt;0,MAX(K13:K102)+1,"")</f>
        <v/>
      </c>
      <c r="L103" s="89"/>
      <c r="M103" s="276"/>
      <c r="N103" s="277"/>
      <c r="P103" s="101" t="s">
        <v>160</v>
      </c>
      <c r="Q103" s="53"/>
      <c r="R103" s="53"/>
      <c r="S103" s="53"/>
      <c r="T103" s="53"/>
      <c r="U103" s="53"/>
      <c r="V103" s="53"/>
      <c r="X103" s="3">
        <v>1</v>
      </c>
    </row>
    <row r="104" spans="2:24" ht="15.75">
      <c r="B104" s="247"/>
      <c r="C104" s="264" t="str">
        <f>TRIM(SUBSTITUTE(SUBSTITUTE(SUBSTITUTE(SUBSTITUTE(C103,"►"," "),"▼"," "),"▲"," "),"◄"," "))</f>
        <v/>
      </c>
      <c r="D104" s="259" t="str" cm="1">
        <f t="array" ref="D104">IF(ROW()=ROW(D98),C101,INDEX(E98:E111,ROW()-ROW(D98)))</f>
        <v/>
      </c>
      <c r="E104" s="260" t="str">
        <f>IF(OR(D104="",C100="",C100&lt;=0,F104=""),"",TRIM(MID(D104,LEN(F104)+1+IF(MID(D104,LEN(F104)+1,1)=" ",1,0),99999)))</f>
        <v/>
      </c>
      <c r="F104" s="259" t="str">
        <f>IF(OR(G104="",G104=0,G104="0"),"",IF(LEN(G104)&lt;=C100,G104,IF(LEN(SUBSTITUTE(H104," ",""))=C100+1,LEFT(G104,C100),LEFT(G104,FIND("§",SUBSTITUTE(H104," ","§",LEN(H104)-LEN(SUBSTITUTE(H104," ",""))))-1))))</f>
        <v/>
      </c>
      <c r="G104" s="259" t="str">
        <f t="shared" si="7"/>
        <v/>
      </c>
      <c r="H104" s="259" t="str">
        <f>IF(OR(G104="",G104=0,G104="0"),"",LEFT(G104,C100+1))</f>
        <v/>
      </c>
      <c r="I104" s="261"/>
      <c r="J104" s="86"/>
      <c r="K104" s="247" t="str">
        <f>IF(LEN(TRIM(L104))&gt;0,MAX(K13:K103)+1,"")</f>
        <v/>
      </c>
      <c r="L104" s="89"/>
      <c r="M104" s="276"/>
      <c r="N104" s="277"/>
      <c r="P104" s="101" t="s">
        <v>161</v>
      </c>
      <c r="Q104" s="53"/>
      <c r="R104" s="53"/>
      <c r="S104" s="53"/>
      <c r="T104" s="53"/>
      <c r="U104" s="53"/>
      <c r="V104" s="53"/>
      <c r="X104" s="3">
        <v>1</v>
      </c>
    </row>
    <row r="105" spans="2:24" ht="15.75">
      <c r="B105" s="247"/>
      <c r="C105" s="264" t="str">
        <f>TRIM(SUBSTITUTE(SUBSTITUTE(C104,"“"," "),"”"," "))</f>
        <v/>
      </c>
      <c r="D105" s="259" t="str" cm="1">
        <f t="array" ref="D105">IF(ROW()=ROW(D98),C101,INDEX(E98:E111,ROW()-ROW(D98)))</f>
        <v/>
      </c>
      <c r="E105" s="260" t="str">
        <f>IF(OR(D105="",C100="",C100&lt;=0,F105=""),"",TRIM(MID(D105,LEN(F105)+1+IF(MID(D105,LEN(F105)+1,1)=" ",1,0),99999)))</f>
        <v/>
      </c>
      <c r="F105" s="259" t="str">
        <f>IF(OR(G105="",G105=0,G105="0"),"",IF(LEN(G105)&lt;=C100,G105,IF(LEN(SUBSTITUTE(H105," ",""))=C100+1,LEFT(G105,C100),LEFT(G105,FIND("§",SUBSTITUTE(H105," ","§",LEN(H105)-LEN(SUBSTITUTE(H105," ",""))))-1))))</f>
        <v/>
      </c>
      <c r="G105" s="259" t="str">
        <f t="shared" si="7"/>
        <v/>
      </c>
      <c r="H105" s="259" t="str">
        <f>IF(OR(G105="",G105=0,G105="0"),"",LEFT(G105,C100+1))</f>
        <v/>
      </c>
      <c r="I105" s="261"/>
      <c r="J105" s="86"/>
      <c r="K105" s="247" t="str">
        <f>IF(LEN(TRIM(L105))&gt;0,MAX(K13:K104)+1,"")</f>
        <v/>
      </c>
      <c r="L105" s="89"/>
      <c r="M105" s="276"/>
      <c r="N105" s="277"/>
      <c r="P105" s="53"/>
      <c r="Q105" s="53"/>
      <c r="R105" s="53"/>
      <c r="S105" s="53"/>
      <c r="T105" s="53"/>
      <c r="U105" s="53"/>
      <c r="V105" s="53"/>
      <c r="X105" s="3">
        <v>1</v>
      </c>
    </row>
    <row r="106" spans="2:24" ht="18">
      <c r="B106" s="247"/>
      <c r="C106" s="264"/>
      <c r="D106" s="259" t="str" cm="1">
        <f t="array" ref="D106">IF(ROW()=ROW(D98),C101,INDEX(E98:E111,ROW()-ROW(D98)))</f>
        <v/>
      </c>
      <c r="E106" s="260" t="str">
        <f>IF(OR(D106="",C100="",C100&lt;=0,F106=""),"",TRIM(MID(D106,LEN(F106)+1+IF(MID(D106,LEN(F106)+1,1)=" ",1,0),99999)))</f>
        <v/>
      </c>
      <c r="F106" s="259" t="str">
        <f>IF(OR(G106="",G106=0,G106="0"),"",IF(LEN(G106)&lt;=C100,G106,IF(LEN(SUBSTITUTE(H106," ",""))=C100+1,LEFT(G106,C100),LEFT(G106,FIND("§",SUBSTITUTE(H106," ","§",LEN(H106)-LEN(SUBSTITUTE(H106," ",""))))-1))))</f>
        <v/>
      </c>
      <c r="G106" s="259" t="str">
        <f t="shared" si="7"/>
        <v/>
      </c>
      <c r="H106" s="259" t="str">
        <f>IF(OR(G106="",G106=0,G106="0"),"",LEFT(G106,C100+1))</f>
        <v/>
      </c>
      <c r="I106" s="261"/>
      <c r="J106" s="86"/>
      <c r="K106" s="247" t="str">
        <f>IF(LEN(TRIM(L106))&gt;0,MAX(K13:K105)+1,"")</f>
        <v/>
      </c>
      <c r="L106" s="89"/>
      <c r="M106" s="276"/>
      <c r="N106" s="277"/>
      <c r="P106" s="11" t="s">
        <v>162</v>
      </c>
      <c r="Q106" s="53"/>
      <c r="R106" s="53"/>
      <c r="S106" s="53"/>
      <c r="T106" s="53"/>
      <c r="U106" s="53"/>
      <c r="V106" s="53"/>
      <c r="X106" s="3">
        <v>1</v>
      </c>
    </row>
    <row r="107" spans="2:24" ht="15.75">
      <c r="B107" s="247"/>
      <c r="C107" s="264"/>
      <c r="D107" s="259" t="str" cm="1">
        <f t="array" ref="D107">IF(ROW()=ROW(D98),C101,INDEX(E98:E111,ROW()-ROW(D98)))</f>
        <v/>
      </c>
      <c r="E107" s="260" t="str">
        <f>IF(OR(D107="",C100="",C100&lt;=0,F107=""),"",TRIM(MID(D107,LEN(F107)+1+IF(MID(D107,LEN(F107)+1,1)=" ",1,0),99999)))</f>
        <v/>
      </c>
      <c r="F107" s="259" t="str">
        <f>IF(OR(G107="",G107=0,G107="0"),"",IF(LEN(G107)&lt;=C100,G107,IF(LEN(SUBSTITUTE(H107," ",""))=C100+1,LEFT(G107,C100),LEFT(G107,FIND("§",SUBSTITUTE(H107," ","§",LEN(H107)-LEN(SUBSTITUTE(H107," ",""))))-1))))</f>
        <v/>
      </c>
      <c r="G107" s="259" t="str">
        <f t="shared" si="7"/>
        <v/>
      </c>
      <c r="H107" s="259" t="str">
        <f>IF(OR(G107="",G107=0,G107="0"),"",LEFT(G107,C100+1))</f>
        <v/>
      </c>
      <c r="I107" s="261"/>
      <c r="J107" s="86"/>
      <c r="K107" s="247" t="str">
        <f>IF(LEN(TRIM(L107))&gt;0,MAX(K13:K106)+1,"")</f>
        <v/>
      </c>
      <c r="L107" s="89"/>
      <c r="M107" s="276"/>
      <c r="N107" s="277"/>
      <c r="P107" s="53" t="s">
        <v>163</v>
      </c>
      <c r="Q107" s="53"/>
      <c r="R107" s="53"/>
      <c r="S107" s="53"/>
      <c r="T107" s="53"/>
      <c r="U107" s="53"/>
      <c r="V107" s="53"/>
      <c r="X107" s="3">
        <v>1</v>
      </c>
    </row>
    <row r="108" spans="2:24" ht="15.75">
      <c r="B108" s="247"/>
      <c r="C108" s="264"/>
      <c r="D108" s="259" t="str" cm="1">
        <f t="array" ref="D108">IF(ROW()=ROW(D98),C101,INDEX(E98:E111,ROW()-ROW(D98)))</f>
        <v/>
      </c>
      <c r="E108" s="260" t="str">
        <f>IF(OR(D108="",C100="",C100&lt;=0,F108=""),"",TRIM(MID(D108,LEN(F108)+1+IF(MID(D108,LEN(F108)+1,1)=" ",1,0),99999)))</f>
        <v/>
      </c>
      <c r="F108" s="259" t="str">
        <f>IF(OR(G108="",G108=0,G108="0"),"",IF(LEN(G108)&lt;=C100,G108,IF(LEN(SUBSTITUTE(H108," ",""))=C100+1,LEFT(G108,C100),LEFT(G108,FIND("§",SUBSTITUTE(H108," ","§",LEN(H108)-LEN(SUBSTITUTE(H108," ",""))))-1))))</f>
        <v/>
      </c>
      <c r="G108" s="259" t="str">
        <f t="shared" si="7"/>
        <v/>
      </c>
      <c r="H108" s="259" t="str">
        <f>IF(OR(G108="",G108=0,G108="0"),"",LEFT(G108,C100+1))</f>
        <v/>
      </c>
      <c r="I108" s="261"/>
      <c r="J108" s="86"/>
      <c r="K108" s="247" t="str">
        <f>IF(LEN(TRIM(L108))&gt;0,MAX(K13:K107)+1,"")</f>
        <v/>
      </c>
      <c r="L108" s="89"/>
      <c r="M108" s="276"/>
      <c r="N108" s="277"/>
      <c r="P108" s="99" t="s">
        <v>164</v>
      </c>
      <c r="Q108" s="53"/>
      <c r="R108" s="53"/>
      <c r="S108" s="53"/>
      <c r="T108" s="53"/>
      <c r="U108" s="53"/>
      <c r="V108" s="53"/>
      <c r="X108" s="3">
        <v>1</v>
      </c>
    </row>
    <row r="109" spans="2:24" ht="15.75">
      <c r="B109" s="247"/>
      <c r="C109" s="264"/>
      <c r="D109" s="259" t="str" cm="1">
        <f t="array" ref="D109">IF(ROW()=ROW(D98),C101,INDEX(E98:E111,ROW()-ROW(D98)))</f>
        <v/>
      </c>
      <c r="E109" s="260" t="str">
        <f>IF(OR(D109="",C100="",C100&lt;=0,F109=""),"",TRIM(MID(D109,LEN(F109)+1+IF(MID(D109,LEN(F109)+1,1)=" ",1,0),99999)))</f>
        <v/>
      </c>
      <c r="F109" s="259" t="str">
        <f>IF(OR(G109="",G109=0,G109="0"),"",IF(LEN(G109)&lt;=C100,G109,IF(LEN(SUBSTITUTE(H109," ",""))=C100+1,LEFT(G109,C100),LEFT(G109,FIND("§",SUBSTITUTE(H109," ","§",LEN(H109)-LEN(SUBSTITUTE(H109," ",""))))-1))))</f>
        <v/>
      </c>
      <c r="G109" s="259" t="str">
        <f t="shared" si="7"/>
        <v/>
      </c>
      <c r="H109" s="259" t="str">
        <f>IF(OR(G109="",G109=0,G109="0"),"",LEFT(G109,C100+1))</f>
        <v/>
      </c>
      <c r="I109" s="261"/>
      <c r="J109" s="86"/>
      <c r="K109" s="247" t="str">
        <f>IF(LEN(TRIM(L109))&gt;0,MAX(K13:K108)+1,"")</f>
        <v/>
      </c>
      <c r="L109" s="89"/>
      <c r="M109" s="276"/>
      <c r="N109" s="277"/>
      <c r="P109" s="99" t="s">
        <v>165</v>
      </c>
      <c r="Q109" s="53"/>
      <c r="R109" s="53"/>
      <c r="S109" s="53"/>
      <c r="T109" s="53"/>
      <c r="U109" s="53"/>
      <c r="V109" s="53"/>
      <c r="X109" s="3">
        <v>1</v>
      </c>
    </row>
    <row r="110" spans="2:24" ht="15.75">
      <c r="B110" s="247"/>
      <c r="C110" s="264"/>
      <c r="D110" s="259" t="str" cm="1">
        <f t="array" ref="D110">IF(ROW()=ROW(D98),C101,INDEX(E98:E111,ROW()-ROW(D98)))</f>
        <v/>
      </c>
      <c r="E110" s="260" t="str">
        <f>IF(OR(D110="",C100="",C100&lt;=0,F110=""),"",TRIM(MID(D110,LEN(F110)+1+IF(MID(D110,LEN(F110)+1,1)=" ",1,0),99999)))</f>
        <v/>
      </c>
      <c r="F110" s="259" t="str">
        <f>IF(OR(G110="",G110=0,G110="0"),"",IF(LEN(G110)&lt;=C100,G110,IF(LEN(SUBSTITUTE(H110," ",""))=C100+1,LEFT(G110,C100),LEFT(G110,FIND("§",SUBSTITUTE(H110," ","§",LEN(H110)-LEN(SUBSTITUTE(H110," ",""))))-1))))</f>
        <v/>
      </c>
      <c r="G110" s="259" t="str">
        <f t="shared" si="7"/>
        <v/>
      </c>
      <c r="H110" s="259" t="str">
        <f>IF(OR(G110="",G110=0,G110="0"),"",LEFT(G110,C100+1))</f>
        <v/>
      </c>
      <c r="I110" s="261"/>
      <c r="J110" s="86"/>
      <c r="K110" s="247" t="str">
        <f>IF(LEN(TRIM(L110))&gt;0,MAX(K13:K109)+1,"")</f>
        <v/>
      </c>
      <c r="L110" s="89"/>
      <c r="M110" s="276"/>
      <c r="N110" s="277"/>
      <c r="P110" s="99" t="s">
        <v>166</v>
      </c>
      <c r="Q110" s="53"/>
      <c r="R110" s="53"/>
      <c r="S110" s="53"/>
      <c r="T110" s="53"/>
      <c r="U110" s="53"/>
      <c r="V110" s="53"/>
      <c r="X110" s="3">
        <v>1</v>
      </c>
    </row>
    <row r="111" spans="2:24" ht="15.75">
      <c r="B111" s="247"/>
      <c r="C111" s="264"/>
      <c r="D111" s="259" t="str" cm="1">
        <f t="array" ref="D111">IF(ROW()=ROW(D98),C101,INDEX(E98:E111,ROW()-ROW(D98)))</f>
        <v/>
      </c>
      <c r="E111" s="260" t="str">
        <f>IF(OR(D111="",C100="",C100&lt;=0,F111=""),"",TRIM(MID(D111,LEN(F111)+1+IF(MID(D111,LEN(F111)+1,1)=" ",1,0),99999)))</f>
        <v/>
      </c>
      <c r="F111" s="259" t="str">
        <f>IF(OR(G111="",G111=0,G111="0"),"",IF(LEN(G111)&lt;=C100,G111,IF(LEN(SUBSTITUTE(H111," ",""))=C100+1,LEFT(G111,C100),LEFT(G111,FIND("§",SUBSTITUTE(H111," ","§",LEN(H111)-LEN(SUBSTITUTE(H111," ",""))))-1))))</f>
        <v/>
      </c>
      <c r="G111" s="259" t="str">
        <f t="shared" si="7"/>
        <v/>
      </c>
      <c r="H111" s="259" t="str">
        <f>IF(OR(G111="",G111=0,G111="0"),"",LEFT(G111,C100+1))</f>
        <v/>
      </c>
      <c r="I111" s="261"/>
      <c r="J111" s="86"/>
      <c r="K111" s="247" t="str">
        <f>IF(LEN(TRIM(L111))&gt;0,MAX(K13:K110)+1,"")</f>
        <v/>
      </c>
      <c r="L111" s="89"/>
      <c r="M111" s="276"/>
      <c r="N111" s="277"/>
      <c r="P111" s="99" t="s">
        <v>167</v>
      </c>
      <c r="Q111" s="53"/>
      <c r="R111" s="53"/>
      <c r="S111" s="53"/>
      <c r="T111" s="53"/>
      <c r="U111" s="53"/>
      <c r="V111" s="53"/>
      <c r="X111" s="3">
        <v>1</v>
      </c>
    </row>
    <row r="112" spans="2:24" ht="15.75">
      <c r="B112" s="247"/>
      <c r="C112" s="258" t="str">
        <f>IF(TRIM(SUBSTITUTE(J21,CHAR(160),""))="","",J21)</f>
        <v>Portez à ébullition, puis baissez le feu et</v>
      </c>
      <c r="D112" s="259" t="str" cm="1">
        <f t="array" ref="D112">IF(ROW()=ROW(D112),C115,INDEX(E112:E125,ROW()-ROW(D112)))</f>
        <v>Portez à ébullition, puis baissez le feu et</v>
      </c>
      <c r="E112" s="260" t="str">
        <f>IF(OR(D112="",C114="",C114&lt;=0,F112=""),"",TRIM(MID(D112,LEN(F112)+1+IF(MID(D112,LEN(F112)+1,1)=" ",1,0),99999)))</f>
        <v/>
      </c>
      <c r="F112" s="259" t="str">
        <f>IF(OR(G112="",G112=0,G112="0"),"",IF(LEN(G112)&lt;=C114,G112,IF(LEN(SUBSTITUTE(H112," ",""))=C114+1,LEFT(G112,C114),LEFT(G112,FIND("§",SUBSTITUTE(H112," ","§",LEN(H112)-LEN(SUBSTITUTE(H112," ",""))))-1))))</f>
        <v>Portez à ébullition, puis baissez le feu et</v>
      </c>
      <c r="G112" s="259" t="str">
        <f t="shared" si="7"/>
        <v>Portez à ébullition, puis baissez le feu et</v>
      </c>
      <c r="H112" s="259" t="str">
        <f>IF(OR(G112="",G112=0,G112="0"),"",LEFT(G112,C114+1))</f>
        <v>Portez à ébullition, puis baissez le feu et</v>
      </c>
      <c r="I112" s="261"/>
      <c r="J112" s="86"/>
      <c r="K112" s="247" t="str">
        <f>IF(LEN(TRIM(L112))&gt;0,MAX(K13:K111)+1,"")</f>
        <v/>
      </c>
      <c r="L112" s="89"/>
      <c r="M112" s="276"/>
      <c r="N112" s="277"/>
      <c r="P112" s="99" t="s">
        <v>168</v>
      </c>
      <c r="Q112" s="53"/>
      <c r="R112" s="53"/>
      <c r="S112" s="53"/>
      <c r="T112" s="53"/>
      <c r="U112" s="53"/>
      <c r="V112" s="53"/>
      <c r="X112" s="3">
        <v>1</v>
      </c>
    </row>
    <row r="113" spans="2:24" ht="15.75">
      <c r="B113" s="247"/>
      <c r="C113" s="264" t="str">
        <f>TRIM(SUBSTITUTE(SUBSTITUTE(SUBSTITUTE(SUBSTITUTE(SUBSTITUTE(SUBSTITUTE(SUBSTITUTE(SUBSTITUTE(SUBSTITUTE(CLEAN(IF(OR(LEFT(C112,1)="-",LEFT(C112,1)="="),MID(C112,2,99999),C112)),"—","-"),"–","-"),CHAR(160)," "),CHAR(9)," "),CHAR(13)," "),CHAR(10)," ")," "," ")," "," ")," "," "))</f>
        <v>Portez à ébullition, puis baissez le feu et</v>
      </c>
      <c r="D113" s="259" t="str" cm="1">
        <f t="array" ref="D113">IF(ROW()=ROW(D112),C115,INDEX(E112:E125,ROW()-ROW(D112)))</f>
        <v/>
      </c>
      <c r="E113" s="260" t="str">
        <f>IF(OR(D113="",C114="",C114&lt;=0,F113=""),"",TRIM(MID(D113,LEN(F113)+1+IF(MID(D113,LEN(F113)+1,1)=" ",1,0),99999)))</f>
        <v/>
      </c>
      <c r="F113" s="259" t="str">
        <f>IF(OR(G113="",G113=0,G113="0"),"",IF(LEN(G113)&lt;=C114,G113,IF(LEN(SUBSTITUTE(H113," ",""))=C114+1,LEFT(G113,C114),LEFT(G113,FIND("§",SUBSTITUTE(H113," ","§",LEN(H113)-LEN(SUBSTITUTE(H113," ",""))))-1))))</f>
        <v/>
      </c>
      <c r="G113" s="259" t="str">
        <f t="shared" si="7"/>
        <v/>
      </c>
      <c r="H113" s="259" t="str">
        <f>IF(OR(G113="",G113=0,G113="0"),"",LEFT(G113,C114+1))</f>
        <v/>
      </c>
      <c r="I113" s="261"/>
      <c r="J113" s="86"/>
      <c r="K113" s="247" t="str">
        <f>IF(LEN(TRIM(L113))&gt;0,MAX(K13:K112)+1,"")</f>
        <v/>
      </c>
      <c r="L113" s="89"/>
      <c r="M113" s="276"/>
      <c r="N113" s="277"/>
      <c r="P113" s="53" t="s">
        <v>169</v>
      </c>
      <c r="Q113" s="53"/>
      <c r="R113" s="53"/>
      <c r="S113" s="53"/>
      <c r="T113" s="53"/>
      <c r="U113" s="53"/>
      <c r="V113" s="53"/>
      <c r="X113" s="3">
        <v>1</v>
      </c>
    </row>
    <row r="114" spans="2:24" ht="15.75">
      <c r="B114" s="247"/>
      <c r="C114" s="265">
        <f>C11</f>
        <v>60</v>
      </c>
      <c r="D114" s="259" t="str" cm="1">
        <f t="array" ref="D114">IF(ROW()=ROW(D112),C115,INDEX(E112:E125,ROW()-ROW(D112)))</f>
        <v/>
      </c>
      <c r="E114" s="260" t="str">
        <f>IF(OR(D114="",C114="",C114&lt;=0,F114=""),"",TRIM(MID(D114,LEN(F114)+1+IF(MID(D114,LEN(F114)+1,1)=" ",1,0),99999)))</f>
        <v/>
      </c>
      <c r="F114" s="259" t="str">
        <f>IF(OR(G114="",G114=0,G114="0"),"",IF(LEN(G114)&lt;=C114,G114,IF(LEN(SUBSTITUTE(H114," ",""))=C114+1,LEFT(G114,C114),LEFT(G114,FIND("§",SUBSTITUTE(H114," ","§",LEN(H114)-LEN(SUBSTITUTE(H114," ",""))))-1))))</f>
        <v/>
      </c>
      <c r="G114" s="259" t="str">
        <f t="shared" si="7"/>
        <v/>
      </c>
      <c r="H114" s="259" t="str">
        <f>IF(OR(G114="",G114=0,G114="0"),"",LEFT(G114,C114+1))</f>
        <v/>
      </c>
      <c r="I114" s="261"/>
      <c r="J114" s="86"/>
      <c r="K114" s="247" t="str">
        <f>IF(LEN(TRIM(L114))&gt;0,MAX(K13:K113)+1,"")</f>
        <v/>
      </c>
      <c r="L114" s="89"/>
      <c r="M114" s="276"/>
      <c r="N114" s="277"/>
      <c r="P114" s="99"/>
      <c r="Q114" s="53"/>
      <c r="R114" s="53"/>
      <c r="S114" s="53"/>
      <c r="T114" s="53"/>
      <c r="U114" s="53"/>
      <c r="V114" s="53"/>
      <c r="X114" s="3">
        <v>1</v>
      </c>
    </row>
    <row r="115" spans="2:24" ht="15.75">
      <c r="B115" s="247"/>
      <c r="C115" s="264" t="str">
        <f>IF(UPPER(TRIM(C12))="X",C119,C113)</f>
        <v>Portez à ébullition, puis baissez le feu et</v>
      </c>
      <c r="D115" s="259" t="str" cm="1">
        <f t="array" ref="D115">IF(ROW()=ROW(D112),C115,INDEX(E112:E125,ROW()-ROW(D112)))</f>
        <v/>
      </c>
      <c r="E115" s="260" t="str">
        <f>IF(OR(D115="",C114="",C114&lt;=0,F115=""),"",TRIM(MID(D115,LEN(F115)+1+IF(MID(D115,LEN(F115)+1,1)=" ",1,0),99999)))</f>
        <v/>
      </c>
      <c r="F115" s="259" t="str">
        <f>IF(OR(G115="",G115=0,G115="0"),"",IF(LEN(G115)&lt;=C114,G115,IF(LEN(SUBSTITUTE(H115," ",""))=C114+1,LEFT(G115,C114),LEFT(G115,FIND("§",SUBSTITUTE(H115," ","§",LEN(H115)-LEN(SUBSTITUTE(H115," ",""))))-1))))</f>
        <v/>
      </c>
      <c r="G115" s="259" t="str">
        <f t="shared" si="7"/>
        <v/>
      </c>
      <c r="H115" s="259" t="str">
        <f>IF(OR(G115="",G115=0,G115="0"),"",LEFT(G115,C114+1))</f>
        <v/>
      </c>
      <c r="I115" s="261"/>
      <c r="J115" s="86"/>
      <c r="K115" s="247" t="str">
        <f>IF(LEN(TRIM(L115))&gt;0,MAX(K13:K114)+1,"")</f>
        <v/>
      </c>
      <c r="L115" s="89"/>
      <c r="M115" s="276"/>
      <c r="N115" s="277"/>
      <c r="P115" s="53"/>
      <c r="Q115" s="53"/>
      <c r="R115" s="53"/>
      <c r="S115" s="53"/>
      <c r="T115" s="53"/>
      <c r="U115" s="53"/>
      <c r="V115" s="53"/>
      <c r="X115" s="3">
        <v>1</v>
      </c>
    </row>
    <row r="116" spans="2:24" ht="15.75">
      <c r="B116" s="247"/>
      <c r="C116" s="266" t="str">
        <f>TRIM(SUBSTITUTE(SUBSTITUTE(SUBSTITUTE(SUBSTITUTE(SUBSTITUTE(SUBSTITUTE(SUBSTITUTE(SUBSTITUTE(SUBSTITUTE(SUBSTITUTE(C113,","," "),";"," "),":"," "),"!"," "),"?"," "),"…"," "),"»"," "),"«"," "),"/"," "),"."," "))</f>
        <v>Portez à ébullition puis baissez le feu et</v>
      </c>
      <c r="D116" s="259" t="str" cm="1">
        <f t="array" ref="D116">IF(ROW()=ROW(D112),C115,INDEX(E112:E125,ROW()-ROW(D112)))</f>
        <v/>
      </c>
      <c r="E116" s="260" t="str">
        <f>IF(OR(D116="",C114="",C114&lt;=0,F116=""),"",TRIM(MID(D116,LEN(F116)+1+IF(MID(D116,LEN(F116)+1,1)=" ",1,0),99999)))</f>
        <v/>
      </c>
      <c r="F116" s="259" t="str">
        <f>IF(OR(G116="",G116=0,G116="0"),"",IF(LEN(G116)&lt;=C114,G116,IF(LEN(SUBSTITUTE(H116," ",""))=C114+1,LEFT(G116,C114),LEFT(G116,FIND("§",SUBSTITUTE(H116," ","§",LEN(H116)-LEN(SUBSTITUTE(H116," ",""))))-1))))</f>
        <v/>
      </c>
      <c r="G116" s="259" t="str">
        <f t="shared" si="7"/>
        <v/>
      </c>
      <c r="H116" s="259" t="str">
        <f>IF(OR(G116="",G116=0,G116="0"),"",LEFT(G116,C114+1))</f>
        <v/>
      </c>
      <c r="I116" s="261"/>
      <c r="J116" s="86"/>
      <c r="K116" s="247" t="str">
        <f>IF(LEN(TRIM(L116))&gt;0,MAX(K13:K115)+1,"")</f>
        <v/>
      </c>
      <c r="L116" s="89"/>
      <c r="M116" s="276"/>
      <c r="N116" s="277"/>
      <c r="P116" s="99"/>
      <c r="Q116" s="53"/>
      <c r="R116" s="53"/>
      <c r="S116" s="53"/>
      <c r="T116" s="53"/>
      <c r="U116" s="53"/>
      <c r="V116" s="53"/>
      <c r="X116" s="3">
        <v>1</v>
      </c>
    </row>
    <row r="117" spans="2:24" ht="15.75">
      <c r="B117" s="247"/>
      <c r="C117" s="259" t="str">
        <f>TRIM(SUBSTITUTE(SUBSTITUTE(SUBSTITUTE(SUBSTITUTE(SUBSTITUTE(SUBSTITUTE(SUBSTITUTE(SUBSTITUTE(C116,"("," "),")"," "),CHAR(34)," "),"-"," "),"_"," "),"&lt;"," "),"&gt;"," "),"="," "))</f>
        <v>Portez à ébullition puis baissez le feu et</v>
      </c>
      <c r="D117" s="259" t="str" cm="1">
        <f t="array" ref="D117">IF(ROW()=ROW(D112),C115,INDEX(E112:E125,ROW()-ROW(D112)))</f>
        <v/>
      </c>
      <c r="E117" s="260" t="str">
        <f>IF(OR(D117="",C114="",C114&lt;=0,F117=""),"",TRIM(MID(D117,LEN(F117)+1+IF(MID(D117,LEN(F117)+1,1)=" ",1,0),99999)))</f>
        <v/>
      </c>
      <c r="F117" s="259" t="str">
        <f>IF(OR(G117="",G117=0,G117="0"),"",IF(LEN(G117)&lt;=C114,G117,IF(LEN(SUBSTITUTE(H117," ",""))=C114+1,LEFT(G117,C114),LEFT(G117,FIND("§",SUBSTITUTE(H117," ","§",LEN(H117)-LEN(SUBSTITUTE(H117," ",""))))-1))))</f>
        <v/>
      </c>
      <c r="G117" s="259" t="str">
        <f t="shared" si="7"/>
        <v/>
      </c>
      <c r="H117" s="259" t="str">
        <f>IF(OR(G117="",G117=0,G117="0"),"",LEFT(G117,C114+1))</f>
        <v/>
      </c>
      <c r="I117" s="261"/>
      <c r="J117" s="86"/>
      <c r="K117" s="247" t="str">
        <f>IF(LEN(TRIM(L117))&gt;0,MAX(K13:K116)+1,"")</f>
        <v/>
      </c>
      <c r="L117" s="89"/>
      <c r="M117" s="276"/>
      <c r="N117" s="277"/>
      <c r="P117" s="102" t="s">
        <v>113</v>
      </c>
      <c r="Q117" s="53"/>
      <c r="R117" s="53"/>
      <c r="S117" s="53"/>
      <c r="T117" s="53"/>
      <c r="U117" s="53"/>
      <c r="V117" s="53"/>
      <c r="X117" s="3">
        <v>1</v>
      </c>
    </row>
    <row r="118" spans="2:24" ht="15.75">
      <c r="B118" s="247"/>
      <c r="C118" s="264" t="str">
        <f>TRIM(SUBSTITUTE(SUBSTITUTE(SUBSTITUTE(SUBSTITUTE(C117,"►"," "),"▼"," "),"▲"," "),"◄"," "))</f>
        <v>Portez à ébullition puis baissez le feu et</v>
      </c>
      <c r="D118" s="259" t="str" cm="1">
        <f t="array" ref="D118">IF(ROW()=ROW(D112),C115,INDEX(E112:E125,ROW()-ROW(D112)))</f>
        <v/>
      </c>
      <c r="E118" s="260" t="str">
        <f>IF(OR(D118="",C114="",C114&lt;=0,F118=""),"",TRIM(MID(D118,LEN(F118)+1+IF(MID(D118,LEN(F118)+1,1)=" ",1,0),99999)))</f>
        <v/>
      </c>
      <c r="F118" s="259" t="str">
        <f>IF(OR(G118="",G118=0,G118="0"),"",IF(LEN(G118)&lt;=C114,G118,IF(LEN(SUBSTITUTE(H118," ",""))=C114+1,LEFT(G118,C114),LEFT(G118,FIND("§",SUBSTITUTE(H118," ","§",LEN(H118)-LEN(SUBSTITUTE(H118," ",""))))-1))))</f>
        <v/>
      </c>
      <c r="G118" s="259" t="str">
        <f t="shared" si="7"/>
        <v/>
      </c>
      <c r="H118" s="259" t="str">
        <f>IF(OR(G118="",G118=0,G118="0"),"",LEFT(G118,C114+1))</f>
        <v/>
      </c>
      <c r="I118" s="261"/>
      <c r="J118" s="86"/>
      <c r="K118" s="247" t="str">
        <f>IF(LEN(TRIM(L118))&gt;0,MAX(K13:K117)+1,"")</f>
        <v/>
      </c>
      <c r="L118" s="89"/>
      <c r="M118" s="276"/>
      <c r="N118" s="277"/>
      <c r="P118" s="53" t="s">
        <v>117</v>
      </c>
      <c r="Q118" s="53"/>
      <c r="R118" s="53"/>
      <c r="S118" s="53"/>
      <c r="T118" s="53"/>
      <c r="U118" s="53"/>
      <c r="V118" s="53"/>
      <c r="X118" s="3">
        <v>1</v>
      </c>
    </row>
    <row r="119" spans="2:24" ht="15.75">
      <c r="B119" s="247"/>
      <c r="C119" s="264" t="str">
        <f>TRIM(SUBSTITUTE(SUBSTITUTE(C118,"“"," "),"”"," "))</f>
        <v>Portez à ébullition puis baissez le feu et</v>
      </c>
      <c r="D119" s="259" t="str" cm="1">
        <f t="array" ref="D119">IF(ROW()=ROW(D112),C115,INDEX(E112:E125,ROW()-ROW(D112)))</f>
        <v/>
      </c>
      <c r="E119" s="260" t="str">
        <f>IF(OR(D119="",C114="",C114&lt;=0,F119=""),"",TRIM(MID(D119,LEN(F119)+1+IF(MID(D119,LEN(F119)+1,1)=" ",1,0),99999)))</f>
        <v/>
      </c>
      <c r="F119" s="259" t="str">
        <f>IF(OR(G119="",G119=0,G119="0"),"",IF(LEN(G119)&lt;=C114,G119,IF(LEN(SUBSTITUTE(H119," ",""))=C114+1,LEFT(G119,C114),LEFT(G119,FIND("§",SUBSTITUTE(H119," ","§",LEN(H119)-LEN(SUBSTITUTE(H119," ",""))))-1))))</f>
        <v/>
      </c>
      <c r="G119" s="259" t="str">
        <f t="shared" si="7"/>
        <v/>
      </c>
      <c r="H119" s="259" t="str">
        <f>IF(OR(G119="",G119=0,G119="0"),"",LEFT(G119,C114+1))</f>
        <v/>
      </c>
      <c r="I119" s="261"/>
      <c r="J119" s="86"/>
      <c r="K119" s="247" t="str">
        <f>IF(LEN(TRIM(L119))&gt;0,MAX(K13:K118)+1,"")</f>
        <v/>
      </c>
      <c r="L119" s="89"/>
      <c r="M119" s="276"/>
      <c r="N119" s="277"/>
      <c r="P119" s="53" t="s">
        <v>125</v>
      </c>
      <c r="Q119" s="53"/>
      <c r="R119" s="53"/>
      <c r="S119" s="53"/>
      <c r="T119" s="53"/>
      <c r="U119" s="53"/>
      <c r="V119" s="53"/>
      <c r="X119" s="3">
        <v>1</v>
      </c>
    </row>
    <row r="120" spans="2:24" ht="15.75">
      <c r="B120" s="247"/>
      <c r="C120" s="264"/>
      <c r="D120" s="259" t="str" cm="1">
        <f t="array" ref="D120">IF(ROW()=ROW(D112),C115,INDEX(E112:E125,ROW()-ROW(D112)))</f>
        <v/>
      </c>
      <c r="E120" s="260" t="str">
        <f>IF(OR(D120="",C114="",C114&lt;=0,F120=""),"",TRIM(MID(D120,LEN(F120)+1+IF(MID(D120,LEN(F120)+1,1)=" ",1,0),99999)))</f>
        <v/>
      </c>
      <c r="F120" s="259" t="str">
        <f>IF(OR(G120="",G120=0,G120="0"),"",IF(LEN(G120)&lt;=C114,G120,IF(LEN(SUBSTITUTE(H120," ",""))=C114+1,LEFT(G120,C114),LEFT(G120,FIND("§",SUBSTITUTE(H120," ","§",LEN(H120)-LEN(SUBSTITUTE(H120," ",""))))-1))))</f>
        <v/>
      </c>
      <c r="G120" s="259" t="str">
        <f t="shared" si="7"/>
        <v/>
      </c>
      <c r="H120" s="259" t="str">
        <f>IF(OR(G120="",G120=0,G120="0"),"",LEFT(G120,C114+1))</f>
        <v/>
      </c>
      <c r="I120" s="261"/>
      <c r="J120" s="86"/>
      <c r="K120" s="247" t="str">
        <f>IF(LEN(TRIM(L120))&gt;0,MAX(K13:K119)+1,"")</f>
        <v/>
      </c>
      <c r="L120" s="89"/>
      <c r="M120" s="276"/>
      <c r="N120" s="277"/>
      <c r="P120" s="53" t="s">
        <v>126</v>
      </c>
      <c r="Q120" s="53"/>
      <c r="R120" s="53"/>
      <c r="S120" s="53"/>
      <c r="T120" s="53"/>
      <c r="U120" s="53"/>
      <c r="V120" s="53"/>
      <c r="X120" s="3">
        <v>1</v>
      </c>
    </row>
    <row r="121" spans="2:24" ht="15.75">
      <c r="B121" s="247"/>
      <c r="C121" s="264"/>
      <c r="D121" s="259" t="str" cm="1">
        <f t="array" ref="D121">IF(ROW()=ROW(D112),C115,INDEX(E112:E125,ROW()-ROW(D112)))</f>
        <v/>
      </c>
      <c r="E121" s="260" t="str">
        <f>IF(OR(D121="",C114="",C114&lt;=0,F121=""),"",TRIM(MID(D121,LEN(F121)+1+IF(MID(D121,LEN(F121)+1,1)=" ",1,0),99999)))</f>
        <v/>
      </c>
      <c r="F121" s="259" t="str">
        <f>IF(OR(G121="",G121=0,G121="0"),"",IF(LEN(G121)&lt;=C114,G121,IF(LEN(SUBSTITUTE(H121," ",""))=C114+1,LEFT(G121,C114),LEFT(G121,FIND("§",SUBSTITUTE(H121," ","§",LEN(H121)-LEN(SUBSTITUTE(H121," ",""))))-1))))</f>
        <v/>
      </c>
      <c r="G121" s="259" t="str">
        <f t="shared" si="7"/>
        <v/>
      </c>
      <c r="H121" s="259" t="str">
        <f>IF(OR(G121="",G121=0,G121="0"),"",LEFT(G121,C114+1))</f>
        <v/>
      </c>
      <c r="I121" s="261"/>
      <c r="J121" s="86"/>
      <c r="K121" s="247" t="str">
        <f>IF(LEN(TRIM(L121))&gt;0,MAX(K13:K120)+1,"")</f>
        <v/>
      </c>
      <c r="L121" s="89"/>
      <c r="M121" s="276"/>
      <c r="N121" s="277"/>
      <c r="P121" s="53" t="s">
        <v>118</v>
      </c>
      <c r="Q121" s="53"/>
      <c r="R121" s="53"/>
      <c r="S121" s="53"/>
      <c r="T121" s="53"/>
      <c r="U121" s="53"/>
      <c r="V121" s="53"/>
      <c r="X121" s="3">
        <v>1</v>
      </c>
    </row>
    <row r="122" spans="2:24" ht="15.75">
      <c r="B122" s="247"/>
      <c r="C122" s="264"/>
      <c r="D122" s="259" t="str" cm="1">
        <f t="array" ref="D122">IF(ROW()=ROW(D112),C115,INDEX(E112:E125,ROW()-ROW(D112)))</f>
        <v/>
      </c>
      <c r="E122" s="260" t="str">
        <f>IF(OR(D122="",C114="",C114&lt;=0,F122=""),"",TRIM(MID(D122,LEN(F122)+1+IF(MID(D122,LEN(F122)+1,1)=" ",1,0),99999)))</f>
        <v/>
      </c>
      <c r="F122" s="259" t="str">
        <f>IF(OR(G122="",G122=0,G122="0"),"",IF(LEN(G122)&lt;=C114,G122,IF(LEN(SUBSTITUTE(H122," ",""))=C114+1,LEFT(G122,C114),LEFT(G122,FIND("§",SUBSTITUTE(H122," ","§",LEN(H122)-LEN(SUBSTITUTE(H122," ",""))))-1))))</f>
        <v/>
      </c>
      <c r="G122" s="259" t="str">
        <f t="shared" si="7"/>
        <v/>
      </c>
      <c r="H122" s="259" t="str">
        <f>IF(OR(G122="",G122=0,G122="0"),"",LEFT(G122,C114+1))</f>
        <v/>
      </c>
      <c r="I122" s="261"/>
      <c r="J122" s="86"/>
      <c r="K122" s="247" t="str">
        <f>IF(LEN(TRIM(L122))&gt;0,MAX(K13:K121)+1,"")</f>
        <v/>
      </c>
      <c r="L122" s="89"/>
      <c r="M122" s="276"/>
      <c r="N122" s="277"/>
      <c r="P122" s="99"/>
      <c r="Q122" s="53"/>
      <c r="R122" s="53"/>
      <c r="S122" s="53"/>
      <c r="T122" s="53"/>
      <c r="U122" s="53"/>
      <c r="V122" s="53"/>
      <c r="X122" s="3">
        <v>1</v>
      </c>
    </row>
    <row r="123" spans="2:24" ht="15.75">
      <c r="B123" s="247"/>
      <c r="C123" s="264"/>
      <c r="D123" s="259" t="str" cm="1">
        <f t="array" ref="D123">IF(ROW()=ROW(D112),C115,INDEX(E112:E125,ROW()-ROW(D112)))</f>
        <v/>
      </c>
      <c r="E123" s="260" t="str">
        <f>IF(OR(D123="",C114="",C114&lt;=0,F123=""),"",TRIM(MID(D123,LEN(F123)+1+IF(MID(D123,LEN(F123)+1,1)=" ",1,0),99999)))</f>
        <v/>
      </c>
      <c r="F123" s="259" t="str">
        <f>IF(OR(G123="",G123=0,G123="0"),"",IF(LEN(G123)&lt;=C114,G123,IF(LEN(SUBSTITUTE(H123," ",""))=C114+1,LEFT(G123,C114),LEFT(G123,FIND("§",SUBSTITUTE(H123," ","§",LEN(H123)-LEN(SUBSTITUTE(H123," ",""))))-1))))</f>
        <v/>
      </c>
      <c r="G123" s="259" t="str">
        <f t="shared" si="7"/>
        <v/>
      </c>
      <c r="H123" s="259" t="str">
        <f>IF(OR(G123="",G123=0,G123="0"),"",LEFT(G123,C114+1))</f>
        <v/>
      </c>
      <c r="I123" s="261"/>
      <c r="J123" s="86"/>
      <c r="K123" s="247" t="str">
        <f>IF(LEN(TRIM(L123))&gt;0,MAX(K13:K122)+1,"")</f>
        <v/>
      </c>
      <c r="L123" s="89"/>
      <c r="M123" s="276"/>
      <c r="N123" s="277"/>
      <c r="P123" s="100" t="s">
        <v>127</v>
      </c>
      <c r="Q123" s="53"/>
      <c r="R123" s="53"/>
      <c r="S123" s="53"/>
      <c r="T123" s="53"/>
      <c r="U123" s="53"/>
      <c r="V123" s="53"/>
      <c r="X123" s="3">
        <v>1</v>
      </c>
    </row>
    <row r="124" spans="2:24" ht="15.75">
      <c r="B124" s="247"/>
      <c r="C124" s="264"/>
      <c r="D124" s="259" t="str" cm="1">
        <f t="array" ref="D124">IF(ROW()=ROW(D112),C115,INDEX(E112:E125,ROW()-ROW(D112)))</f>
        <v/>
      </c>
      <c r="E124" s="260" t="str">
        <f>IF(OR(D124="",C114="",C114&lt;=0,F124=""),"",TRIM(MID(D124,LEN(F124)+1+IF(MID(D124,LEN(F124)+1,1)=" ",1,0),99999)))</f>
        <v/>
      </c>
      <c r="F124" s="259" t="str">
        <f>IF(OR(G124="",G124=0,G124="0"),"",IF(LEN(G124)&lt;=C114,G124,IF(LEN(SUBSTITUTE(H124," ",""))=C114+1,LEFT(G124,C114),LEFT(G124,FIND("§",SUBSTITUTE(H124," ","§",LEN(H124)-LEN(SUBSTITUTE(H124," ",""))))-1))))</f>
        <v/>
      </c>
      <c r="G124" s="259" t="str">
        <f t="shared" si="7"/>
        <v/>
      </c>
      <c r="H124" s="259" t="str">
        <f>IF(OR(G124="",G124=0,G124="0"),"",LEFT(G124,C114+1))</f>
        <v/>
      </c>
      <c r="I124" s="261"/>
      <c r="J124" s="86"/>
      <c r="K124" s="247" t="str">
        <f>IF(LEN(TRIM(L124))&gt;0,MAX(K13:K123)+1,"")</f>
        <v/>
      </c>
      <c r="L124" s="89"/>
      <c r="M124" s="276"/>
      <c r="N124" s="277"/>
      <c r="P124" s="99" t="s">
        <v>119</v>
      </c>
      <c r="Q124" s="53"/>
      <c r="R124" s="53"/>
      <c r="S124" s="53"/>
      <c r="T124" s="53"/>
      <c r="U124" s="53"/>
      <c r="V124" s="53"/>
      <c r="X124" s="3">
        <v>1</v>
      </c>
    </row>
    <row r="125" spans="2:24" ht="15.75">
      <c r="B125" s="247"/>
      <c r="C125" s="264"/>
      <c r="D125" s="259" t="str" cm="1">
        <f t="array" ref="D125">IF(ROW()=ROW(D112),C115,INDEX(E112:E125,ROW()-ROW(D112)))</f>
        <v/>
      </c>
      <c r="E125" s="260" t="str">
        <f>IF(OR(D125="",C114="",C114&lt;=0,F125=""),"",TRIM(MID(D125,LEN(F125)+1+IF(MID(D125,LEN(F125)+1,1)=" ",1,0),99999)))</f>
        <v/>
      </c>
      <c r="F125" s="259" t="str">
        <f>IF(OR(G125="",G125=0,G125="0"),"",IF(LEN(G125)&lt;=C114,G125,IF(LEN(SUBSTITUTE(H125," ",""))=C114+1,LEFT(G125,C114),LEFT(G125,FIND("§",SUBSTITUTE(H125," ","§",LEN(H125)-LEN(SUBSTITUTE(H125," ",""))))-1))))</f>
        <v/>
      </c>
      <c r="G125" s="259" t="str">
        <f t="shared" si="7"/>
        <v/>
      </c>
      <c r="H125" s="259" t="str">
        <f>IF(OR(G125="",G125=0,G125="0"),"",LEFT(G125,C114+1))</f>
        <v/>
      </c>
      <c r="I125" s="261"/>
      <c r="J125" s="86"/>
      <c r="K125" s="247" t="str">
        <f>IF(LEN(TRIM(L125))&gt;0,MAX(K13:K124)+1,"")</f>
        <v/>
      </c>
      <c r="L125" s="89"/>
      <c r="M125" s="276"/>
      <c r="N125" s="277"/>
      <c r="P125" s="99"/>
      <c r="Q125" s="53"/>
      <c r="R125" s="53"/>
      <c r="S125" s="53"/>
      <c r="T125" s="53"/>
      <c r="U125" s="53"/>
      <c r="V125" s="53"/>
      <c r="X125" s="3">
        <v>1</v>
      </c>
    </row>
    <row r="126" spans="2:24" ht="15.75">
      <c r="B126" s="247"/>
      <c r="C126" s="258" t="str">
        <f>IF(TRIM(SUBSTITUTE(J22,CHAR(160),""))="","",J22)</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D126" s="259" t="str" cm="1">
        <f t="array" ref="D126">IF(ROW()=ROW(D126),C129,INDEX(E126:E139,ROW()-ROW(D126)))</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E126" s="260" t="str">
        <f>IF(OR(D126="",C128="",C128&lt;=0,F126=""),"",TRIM(MID(D126,LEN(F126)+1+IF(MID(D126,LEN(F126)+1,1)=" ",1,0),99999)))</f>
        <v>dans un grand saladier. Ajoutez-y les oignons coupés en rondelles, les carottes coupées en rondelles, les lardons, l’ail émincé et le bouquet garni. Versez le vin rouge sur le tout et laissez mariner au frais pendant 24 heures.</v>
      </c>
      <c r="F126" s="259" t="str">
        <f>IF(OR(G126="",G126=0,G126="0"),"",IF(LEN(G126)&lt;=C128,G126,IF(LEN(SUBSTITUTE(H126," ",""))=C128+1,LEFT(G126,C128),LEFT(G126,FIND("§",SUBSTITUTE(H126," ","§",LEN(H126)-LEN(SUBSTITUTE(H126," ",""))))-1))))</f>
        <v>1. Coupez la viande en cubes d’environ 4 cm et mettez-la</v>
      </c>
      <c r="G126" s="259" t="str">
        <f t="shared" si="7"/>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H126" s="259" t="str">
        <f>IF(OR(G126="",G126=0,G126="0"),"",LEFT(G126,C128+1))</f>
        <v>1. Coupez la viande en cubes d’environ 4 cm et mettez-la dans</v>
      </c>
      <c r="I126" s="261"/>
      <c r="J126" s="86"/>
      <c r="K126" s="247" t="str">
        <f>IF(LEN(TRIM(L126))&gt;0,MAX(K13:K125)+1,"")</f>
        <v/>
      </c>
      <c r="L126" s="89"/>
      <c r="M126" s="276"/>
      <c r="N126" s="277"/>
      <c r="P126" s="100" t="s">
        <v>120</v>
      </c>
      <c r="Q126" s="53"/>
      <c r="R126" s="53"/>
      <c r="S126" s="53"/>
      <c r="T126" s="53"/>
      <c r="U126" s="53"/>
      <c r="V126" s="53"/>
      <c r="X126" s="3">
        <v>1</v>
      </c>
    </row>
    <row r="127" spans="2:24" ht="15.75">
      <c r="B127" s="247"/>
      <c r="C127" s="264" t="str">
        <f>TRIM(SUBSTITUTE(SUBSTITUTE(SUBSTITUTE(SUBSTITUTE(SUBSTITUTE(SUBSTITUTE(SUBSTITUTE(SUBSTITUTE(SUBSTITUTE(CLEAN(IF(OR(LEFT(C126,1)="-",LEFT(C126,1)="="),MID(C126,2,99999),C126)),"—","-"),"–","-"),CHAR(160)," "),CHAR(9)," "),CHAR(13)," "),CHAR(10)," ")," "," ")," ","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D127" s="259" t="str" cm="1">
        <f t="array" ref="D127">IF(ROW()=ROW(D126),C129,INDEX(E126:E139,ROW()-ROW(D126)))</f>
        <v>dans un grand saladier. Ajoutez-y les oignons coupés en rondelles, les carottes coupées en rondelles, les lardons, l’ail émincé et le bouquet garni. Versez le vin rouge sur le tout et laissez mariner au frais pendant 24 heures.</v>
      </c>
      <c r="E127" s="260" t="str">
        <f>IF(OR(D127="",C128="",C128&lt;=0,F127=""),"",TRIM(MID(D127,LEN(F127)+1+IF(MID(D127,LEN(F127)+1,1)=" ",1,0),99999)))</f>
        <v>rondelles, les carottes coupées en rondelles, les lardons, l’ail émincé et le bouquet garni. Versez le vin rouge sur le tout et laissez mariner au frais pendant 24 heures.</v>
      </c>
      <c r="F127" s="259" t="str">
        <f>IF(OR(G127="",G127=0,G127="0"),"",IF(LEN(G127)&lt;=C128,G127,IF(LEN(SUBSTITUTE(H127," ",""))=C128+1,LEFT(G127,C128),LEFT(G127,FIND("§",SUBSTITUTE(H127," ","§",LEN(H127)-LEN(SUBSTITUTE(H127," ",""))))-1))))</f>
        <v>dans un grand saladier. Ajoutez-y les oignons coupés en</v>
      </c>
      <c r="G127" s="259" t="str">
        <f t="shared" si="7"/>
        <v>dans un grand saladier. Ajoutez-y les oignons coupés en rondelles, les carottes coupées en rondelles, les lardons, l’ail émincé et le bouquet garni. Versez le vin rouge sur le tout et laissez mariner au frais pendant 24 heures.</v>
      </c>
      <c r="H127" s="259" t="str">
        <f>IF(OR(G127="",G127=0,G127="0"),"",LEFT(G127,C128+1))</f>
        <v>dans un grand saladier. Ajoutez-y les oignons coupés en ronde</v>
      </c>
      <c r="I127" s="261"/>
      <c r="J127" s="86"/>
      <c r="K127" s="247" t="str">
        <f>IF(LEN(TRIM(L127))&gt;0,MAX(K13:K126)+1,"")</f>
        <v/>
      </c>
      <c r="L127" s="89"/>
      <c r="M127" s="276"/>
      <c r="N127" s="277"/>
      <c r="P127" s="99" t="s">
        <v>121</v>
      </c>
      <c r="Q127" s="53"/>
      <c r="R127" s="53"/>
      <c r="S127" s="53"/>
      <c r="T127" s="53"/>
      <c r="U127" s="53"/>
      <c r="V127" s="53"/>
      <c r="X127" s="3">
        <v>1</v>
      </c>
    </row>
    <row r="128" spans="2:24" ht="15.75">
      <c r="B128" s="247"/>
      <c r="C128" s="265">
        <f>C11</f>
        <v>60</v>
      </c>
      <c r="D128" s="259" t="str" cm="1">
        <f t="array" ref="D128">IF(ROW()=ROW(D126),C129,INDEX(E126:E139,ROW()-ROW(D126)))</f>
        <v>rondelles, les carottes coupées en rondelles, les lardons, l’ail émincé et le bouquet garni. Versez le vin rouge sur le tout et laissez mariner au frais pendant 24 heures.</v>
      </c>
      <c r="E128" s="260" t="str">
        <f>IF(OR(D128="",C128="",C128&lt;=0,F128=""),"",TRIM(MID(D128,LEN(F128)+1+IF(MID(D128,LEN(F128)+1,1)=" ",1,0),99999)))</f>
        <v>l’ail émincé et le bouquet garni. Versez le vin rouge sur le tout et laissez mariner au frais pendant 24 heures.</v>
      </c>
      <c r="F128" s="259" t="str">
        <f>IF(OR(G128="",G128=0,G128="0"),"",IF(LEN(G128)&lt;=C128,G128,IF(LEN(SUBSTITUTE(H128," ",""))=C128+1,LEFT(G128,C128),LEFT(G128,FIND("§",SUBSTITUTE(H128," ","§",LEN(H128)-LEN(SUBSTITUTE(H128," ",""))))-1))))</f>
        <v>rondelles, les carottes coupées en rondelles, les lardons,</v>
      </c>
      <c r="G128" s="259" t="str">
        <f t="shared" si="7"/>
        <v>rondelles, les carottes coupées en rondelles, les lardons, l’ail émincé et le bouquet garni. Versez le vin rouge sur le tout et laissez mariner au frais pendant 24 heures.</v>
      </c>
      <c r="H128" s="259" t="str">
        <f>IF(OR(G128="",G128=0,G128="0"),"",LEFT(G128,C128+1))</f>
        <v>rondelles, les carottes coupées en rondelles, les lardons, l’</v>
      </c>
      <c r="I128" s="261"/>
      <c r="J128" s="86"/>
      <c r="K128" s="247" t="str">
        <f>IF(LEN(TRIM(L128))&gt;0,MAX(K13:K127)+1,"")</f>
        <v/>
      </c>
      <c r="L128" s="89"/>
      <c r="M128" s="276"/>
      <c r="N128" s="277"/>
      <c r="P128" s="99" t="s">
        <v>122</v>
      </c>
      <c r="Q128" s="53"/>
      <c r="R128" s="53"/>
      <c r="S128" s="53"/>
      <c r="T128" s="53"/>
      <c r="U128" s="53"/>
      <c r="V128" s="53"/>
      <c r="X128" s="3">
        <v>1</v>
      </c>
    </row>
    <row r="129" spans="2:24" ht="15.75">
      <c r="B129" s="247"/>
      <c r="C129" s="264" t="str">
        <f>IF(UPPER(TRIM(C12))="X",C133,C127)</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D129" s="259" t="str" cm="1">
        <f t="array" ref="D129">IF(ROW()=ROW(D126),C129,INDEX(E126:E139,ROW()-ROW(D126)))</f>
        <v>l’ail émincé et le bouquet garni. Versez le vin rouge sur le tout et laissez mariner au frais pendant 24 heures.</v>
      </c>
      <c r="E129" s="260" t="str">
        <f>IF(OR(D129="",C128="",C128&lt;=0,F129=""),"",TRIM(MID(D129,LEN(F129)+1+IF(MID(D129,LEN(F129)+1,1)=" ",1,0),99999)))</f>
        <v>tout et laissez mariner au frais pendant 24 heures.</v>
      </c>
      <c r="F129" s="259" t="str">
        <f>IF(OR(G129="",G129=0,G129="0"),"",IF(LEN(G129)&lt;=C128,G129,IF(LEN(SUBSTITUTE(H129," ",""))=C128+1,LEFT(G129,C128),LEFT(G129,FIND("§",SUBSTITUTE(H129," ","§",LEN(H129)-LEN(SUBSTITUTE(H129," ",""))))-1))))</f>
        <v>l’ail émincé et le bouquet garni. Versez le vin rouge sur le</v>
      </c>
      <c r="G129" s="259" t="str">
        <f t="shared" si="7"/>
        <v>l’ail émincé et le bouquet garni. Versez le vin rouge sur le tout et laissez mariner au frais pendant 24 heures.</v>
      </c>
      <c r="H129" s="259" t="str">
        <f>IF(OR(G129="",G129=0,G129="0"),"",LEFT(G129,C128+1))</f>
        <v xml:space="preserve">l’ail émincé et le bouquet garni. Versez le vin rouge sur le </v>
      </c>
      <c r="I129" s="261"/>
      <c r="J129" s="86"/>
      <c r="K129" s="247" t="str">
        <f>IF(LEN(TRIM(L129))&gt;0,MAX(K13:K128)+1,"")</f>
        <v/>
      </c>
      <c r="L129" s="89"/>
      <c r="M129" s="276"/>
      <c r="N129" s="277"/>
      <c r="P129" s="99"/>
      <c r="Q129" s="53"/>
      <c r="R129" s="53"/>
      <c r="S129" s="53"/>
      <c r="T129" s="53"/>
      <c r="U129" s="53"/>
      <c r="V129" s="53"/>
      <c r="X129" s="3">
        <v>1</v>
      </c>
    </row>
    <row r="130" spans="2:24" ht="15.75">
      <c r="B130" s="247"/>
      <c r="C130" s="266" t="str">
        <f>TRIM(SUBSTITUTE(SUBSTITUTE(SUBSTITUTE(SUBSTITUTE(SUBSTITUTE(SUBSTITUTE(SUBSTITUTE(SUBSTITUTE(SUBSTITUTE(SUBSTITUTE(C127,","," "),";"," "),":"," "),"!"," "),"?"," "),"…"," "),"»","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D130" s="259" t="str" cm="1">
        <f t="array" ref="D130">IF(ROW()=ROW(D126),C129,INDEX(E126:E139,ROW()-ROW(D126)))</f>
        <v>tout et laissez mariner au frais pendant 24 heures.</v>
      </c>
      <c r="E130" s="260" t="str">
        <f>IF(OR(D130="",C128="",C128&lt;=0,F130=""),"",TRIM(MID(D130,LEN(F130)+1+IF(MID(D130,LEN(F130)+1,1)=" ",1,0),99999)))</f>
        <v/>
      </c>
      <c r="F130" s="259" t="str">
        <f>IF(OR(G130="",G130=0,G130="0"),"",IF(LEN(G130)&lt;=C128,G130,IF(LEN(SUBSTITUTE(H130," ",""))=C128+1,LEFT(G130,C128),LEFT(G130,FIND("§",SUBSTITUTE(H130," ","§",LEN(H130)-LEN(SUBSTITUTE(H130," ",""))))-1))))</f>
        <v>tout et laissez mariner au frais pendant 24 heures.</v>
      </c>
      <c r="G130" s="259" t="str">
        <f t="shared" si="7"/>
        <v>tout et laissez mariner au frais pendant 24 heures.</v>
      </c>
      <c r="H130" s="259" t="str">
        <f>IF(OR(G130="",G130=0,G130="0"),"",LEFT(G130,C128+1))</f>
        <v>tout et laissez mariner au frais pendant 24 heures.</v>
      </c>
      <c r="I130" s="261"/>
      <c r="J130" s="86"/>
      <c r="K130" s="247" t="str">
        <f>IF(LEN(TRIM(L130))&gt;0,MAX(K13:K129)+1,"")</f>
        <v/>
      </c>
      <c r="L130" s="89"/>
      <c r="M130" s="276"/>
      <c r="N130" s="277"/>
      <c r="P130" s="100" t="s">
        <v>123</v>
      </c>
      <c r="Q130" s="53"/>
      <c r="R130" s="53"/>
      <c r="S130" s="53"/>
      <c r="T130" s="53"/>
      <c r="U130" s="53"/>
      <c r="V130" s="53"/>
      <c r="X130" s="3">
        <v>1</v>
      </c>
    </row>
    <row r="131" spans="2:24" ht="15.75">
      <c r="B131" s="247"/>
      <c r="C131" s="259" t="str">
        <f>TRIM(SUBSTITUTE(SUBSTITUTE(SUBSTITUTE(SUBSTITUTE(SUBSTITUTE(SUBSTITUTE(SUBSTITUTE(SUBSTITUTE(C130,"("," "),")"," "),CHAR(34)," "),"-"," "),"_"," "),"&lt;"," "),"&gt;"," "),"="," "))</f>
        <v>1 Coupez la viande en cubes d’environ 4 cm et mettez la dans un grand saladier Ajoutez y les oignons coupés en rondelles les carottes coupées en rondelles les lardons l’ail émincé et le bouquet garni Versez le vin rouge sur le tout et laissez mariner au frais pendant 24 heures</v>
      </c>
      <c r="D131" s="259" t="str" cm="1">
        <f t="array" ref="D131">IF(ROW()=ROW(D126),C129,INDEX(E126:E139,ROW()-ROW(D126)))</f>
        <v/>
      </c>
      <c r="E131" s="260" t="str">
        <f>IF(OR(D131="",C128="",C128&lt;=0,F131=""),"",TRIM(MID(D131,LEN(F131)+1+IF(MID(D131,LEN(F131)+1,1)=" ",1,0),99999)))</f>
        <v/>
      </c>
      <c r="F131" s="259" t="str">
        <f>IF(OR(G131="",G131=0,G131="0"),"",IF(LEN(G131)&lt;=C128,G131,IF(LEN(SUBSTITUTE(H131," ",""))=C128+1,LEFT(G131,C128),LEFT(G131,FIND("§",SUBSTITUTE(H131," ","§",LEN(H131)-LEN(SUBSTITUTE(H131," ",""))))-1))))</f>
        <v/>
      </c>
      <c r="G131" s="259" t="str">
        <f t="shared" si="7"/>
        <v/>
      </c>
      <c r="H131" s="259" t="str">
        <f>IF(OR(G131="",G131=0,G131="0"),"",LEFT(G131,C128+1))</f>
        <v/>
      </c>
      <c r="I131" s="261"/>
      <c r="J131" s="86"/>
      <c r="K131" s="247" t="str">
        <f>IF(LEN(TRIM(L131))&gt;0,MAX(K13:K130)+1,"")</f>
        <v/>
      </c>
      <c r="L131" s="89"/>
      <c r="M131" s="276"/>
      <c r="N131" s="277"/>
      <c r="P131" s="99" t="s">
        <v>124</v>
      </c>
      <c r="Q131" s="53"/>
      <c r="R131" s="53"/>
      <c r="S131" s="53"/>
      <c r="T131" s="53"/>
      <c r="U131" s="53"/>
      <c r="V131" s="53"/>
      <c r="X131" s="3">
        <v>1</v>
      </c>
    </row>
    <row r="132" spans="2:24" ht="15.75">
      <c r="B132" s="247"/>
      <c r="C132" s="264" t="str">
        <f>TRIM(SUBSTITUTE(SUBSTITUTE(SUBSTITUTE(SUBSTITUTE(C131,"►"," "),"▼"," "),"▲"," "),"◄"," "))</f>
        <v>1 Coupez la viande en cubes d’environ 4 cm et mettez la dans un grand saladier Ajoutez y les oignons coupés en rondelles les carottes coupées en rondelles les lardons l’ail émincé et le bouquet garni Versez le vin rouge sur le tout et laissez mariner au frais pendant 24 heures</v>
      </c>
      <c r="D132" s="259" t="str" cm="1">
        <f t="array" ref="D132">IF(ROW()=ROW(D126),C129,INDEX(E126:E139,ROW()-ROW(D126)))</f>
        <v/>
      </c>
      <c r="E132" s="260" t="str">
        <f>IF(OR(D132="",C128="",C128&lt;=0,F132=""),"",TRIM(MID(D132,LEN(F132)+1+IF(MID(D132,LEN(F132)+1,1)=" ",1,0),99999)))</f>
        <v/>
      </c>
      <c r="F132" s="259" t="str">
        <f>IF(OR(G132="",G132=0,G132="0"),"",IF(LEN(G132)&lt;=C128,G132,IF(LEN(SUBSTITUTE(H132," ",""))=C128+1,LEFT(G132,C128),LEFT(G132,FIND("§",SUBSTITUTE(H132," ","§",LEN(H132)-LEN(SUBSTITUTE(H132," ",""))))-1))))</f>
        <v/>
      </c>
      <c r="G132" s="259" t="str">
        <f t="shared" si="7"/>
        <v/>
      </c>
      <c r="H132" s="259" t="str">
        <f>IF(OR(G132="",G132=0,G132="0"),"",LEFT(G132,C128+1))</f>
        <v/>
      </c>
      <c r="I132" s="261"/>
      <c r="J132" s="86"/>
      <c r="K132" s="247" t="str">
        <f>IF(LEN(TRIM(L132))&gt;0,MAX(K13:K131)+1,"")</f>
        <v/>
      </c>
      <c r="L132" s="89"/>
      <c r="M132" s="276"/>
      <c r="N132" s="277"/>
      <c r="P132" s="99"/>
      <c r="Q132" s="53"/>
      <c r="R132" s="53"/>
      <c r="S132" s="53"/>
      <c r="T132" s="53"/>
      <c r="U132" s="53"/>
      <c r="V132" s="53"/>
      <c r="X132" s="3">
        <v>1</v>
      </c>
    </row>
    <row r="133" spans="2:24" ht="15.75">
      <c r="B133" s="247"/>
      <c r="C133" s="264" t="str">
        <f>TRIM(SUBSTITUTE(SUBSTITUTE(C132,"“"," "),"”"," "))</f>
        <v>1 Coupez la viande en cubes d’environ 4 cm et mettez la dans un grand saladier Ajoutez y les oignons coupés en rondelles les carottes coupées en rondelles les lardons l’ail émincé et le bouquet garni Versez le vin rouge sur le tout et laissez mariner au frais pendant 24 heures</v>
      </c>
      <c r="D133" s="259" t="str" cm="1">
        <f t="array" ref="D133">IF(ROW()=ROW(D126),C129,INDEX(E126:E139,ROW()-ROW(D126)))</f>
        <v/>
      </c>
      <c r="E133" s="260" t="str">
        <f>IF(OR(D133="",C128="",C128&lt;=0,F133=""),"",TRIM(MID(D133,LEN(F133)+1+IF(MID(D133,LEN(F133)+1,1)=" ",1,0),99999)))</f>
        <v/>
      </c>
      <c r="F133" s="259" t="str">
        <f>IF(OR(G133="",G133=0,G133="0"),"",IF(LEN(G133)&lt;=C128,G133,IF(LEN(SUBSTITUTE(H133," ",""))=C128+1,LEFT(G133,C128),LEFT(G133,FIND("§",SUBSTITUTE(H133," ","§",LEN(H133)-LEN(SUBSTITUTE(H133," ",""))))-1))))</f>
        <v/>
      </c>
      <c r="G133" s="259" t="str">
        <f t="shared" si="7"/>
        <v/>
      </c>
      <c r="H133" s="259" t="str">
        <f>IF(OR(G133="",G133=0,G133="0"),"",LEFT(G133,C128+1))</f>
        <v/>
      </c>
      <c r="I133" s="261"/>
      <c r="J133" s="86"/>
      <c r="K133" s="247" t="str">
        <f>IF(LEN(TRIM(L133))&gt;0,MAX(K13:K132)+1,"")</f>
        <v/>
      </c>
      <c r="L133" s="89"/>
      <c r="M133" s="276"/>
      <c r="N133" s="277"/>
      <c r="P133" s="100" t="s">
        <v>128</v>
      </c>
      <c r="Q133" s="53"/>
      <c r="R133" s="53"/>
      <c r="S133" s="53"/>
      <c r="T133" s="53"/>
      <c r="U133" s="53"/>
      <c r="V133" s="53"/>
      <c r="X133" s="3">
        <v>1</v>
      </c>
    </row>
    <row r="134" spans="2:24" ht="15.75">
      <c r="B134" s="247"/>
      <c r="C134" s="264"/>
      <c r="D134" s="259" t="str" cm="1">
        <f t="array" ref="D134">IF(ROW()=ROW(D126),C129,INDEX(E126:E139,ROW()-ROW(D126)))</f>
        <v/>
      </c>
      <c r="E134" s="260" t="str">
        <f>IF(OR(D134="",C128="",C128&lt;=0,F134=""),"",TRIM(MID(D134,LEN(F134)+1+IF(MID(D134,LEN(F134)+1,1)=" ",1,0),99999)))</f>
        <v/>
      </c>
      <c r="F134" s="259" t="str">
        <f>IF(OR(G134="",G134=0,G134="0"),"",IF(LEN(G134)&lt;=C128,G134,IF(LEN(SUBSTITUTE(H134," ",""))=C128+1,LEFT(G134,C128),LEFT(G134,FIND("§",SUBSTITUTE(H134," ","§",LEN(H134)-LEN(SUBSTITUTE(H134," ",""))))-1))))</f>
        <v/>
      </c>
      <c r="G134" s="259" t="str">
        <f t="shared" si="7"/>
        <v/>
      </c>
      <c r="H134" s="259" t="str">
        <f>IF(OR(G134="",G134=0,G134="0"),"",LEFT(G134,C128+1))</f>
        <v/>
      </c>
      <c r="I134" s="261"/>
      <c r="J134" s="86"/>
      <c r="K134" s="247" t="str">
        <f>IF(LEN(TRIM(L134))&gt;0,MAX(K13:K133)+1,"")</f>
        <v/>
      </c>
      <c r="L134" s="89"/>
      <c r="M134" s="276"/>
      <c r="N134" s="277"/>
      <c r="P134" s="99" t="s">
        <v>129</v>
      </c>
      <c r="Q134" s="53"/>
      <c r="R134" s="53"/>
      <c r="S134" s="53"/>
      <c r="T134" s="53"/>
      <c r="U134" s="53"/>
      <c r="V134" s="53"/>
      <c r="X134" s="3">
        <v>1</v>
      </c>
    </row>
    <row r="135" spans="2:24" ht="15.75">
      <c r="B135" s="247"/>
      <c r="C135" s="264"/>
      <c r="D135" s="259" t="str" cm="1">
        <f t="array" ref="D135">IF(ROW()=ROW(D126),C129,INDEX(E126:E139,ROW()-ROW(D126)))</f>
        <v/>
      </c>
      <c r="E135" s="260" t="str">
        <f>IF(OR(D135="",C128="",C128&lt;=0,F135=""),"",TRIM(MID(D135,LEN(F135)+1+IF(MID(D135,LEN(F135)+1,1)=" ",1,0),99999)))</f>
        <v/>
      </c>
      <c r="F135" s="259" t="str">
        <f>IF(OR(G135="",G135=0,G135="0"),"",IF(LEN(G135)&lt;=C128,G135,IF(LEN(SUBSTITUTE(H135," ",""))=C128+1,LEFT(G135,C128),LEFT(G135,FIND("§",SUBSTITUTE(H135," ","§",LEN(H135)-LEN(SUBSTITUTE(H135," ",""))))-1))))</f>
        <v/>
      </c>
      <c r="G135" s="259" t="str">
        <f t="shared" si="7"/>
        <v/>
      </c>
      <c r="H135" s="259" t="str">
        <f>IF(OR(G135="",G135=0,G135="0"),"",LEFT(G135,C128+1))</f>
        <v/>
      </c>
      <c r="I135" s="261"/>
      <c r="J135" s="86"/>
      <c r="K135" s="247" t="str">
        <f>IF(LEN(TRIM(L135))&gt;0,MAX(K13:K134)+1,"")</f>
        <v/>
      </c>
      <c r="L135" s="89"/>
      <c r="M135" s="276"/>
      <c r="N135" s="277"/>
      <c r="P135" s="99"/>
      <c r="Q135" s="53"/>
      <c r="R135" s="53"/>
      <c r="S135" s="53"/>
      <c r="T135" s="53"/>
      <c r="U135" s="53"/>
      <c r="V135" s="53"/>
      <c r="X135" s="3">
        <v>1</v>
      </c>
    </row>
    <row r="136" spans="2:24" ht="15.75">
      <c r="B136" s="247"/>
      <c r="C136" s="264"/>
      <c r="D136" s="259" t="str" cm="1">
        <f t="array" ref="D136">IF(ROW()=ROW(D126),C129,INDEX(E126:E139,ROW()-ROW(D126)))</f>
        <v/>
      </c>
      <c r="E136" s="260" t="str">
        <f>IF(OR(D136="",C128="",C128&lt;=0,F136=""),"",TRIM(MID(D136,LEN(F136)+1+IF(MID(D136,LEN(F136)+1,1)=" ",1,0),99999)))</f>
        <v/>
      </c>
      <c r="F136" s="259" t="str">
        <f>IF(OR(G136="",G136=0,G136="0"),"",IF(LEN(G136)&lt;=C128,G136,IF(LEN(SUBSTITUTE(H136," ",""))=C128+1,LEFT(G136,C128),LEFT(G136,FIND("§",SUBSTITUTE(H136," ","§",LEN(H136)-LEN(SUBSTITUTE(H136," ",""))))-1))))</f>
        <v/>
      </c>
      <c r="G136" s="259" t="str">
        <f t="shared" si="7"/>
        <v/>
      </c>
      <c r="H136" s="259" t="str">
        <f>IF(OR(G136="",G136=0,G136="0"),"",LEFT(G136,C128+1))</f>
        <v/>
      </c>
      <c r="I136" s="261"/>
      <c r="J136" s="86"/>
      <c r="K136" s="247" t="str">
        <f>IF(LEN(TRIM(L136))&gt;0,MAX(K13:K135)+1,"")</f>
        <v/>
      </c>
      <c r="L136" s="89"/>
      <c r="M136" s="276"/>
      <c r="N136" s="277"/>
      <c r="P136" s="53"/>
      <c r="Q136" s="53"/>
      <c r="R136" s="53"/>
      <c r="S136" s="53"/>
      <c r="T136" s="53"/>
      <c r="U136" s="53"/>
      <c r="V136" s="53"/>
      <c r="X136" s="3">
        <v>1</v>
      </c>
    </row>
    <row r="137" spans="2:24" ht="15.75">
      <c r="B137" s="247"/>
      <c r="C137" s="264"/>
      <c r="D137" s="259" t="str" cm="1">
        <f t="array" ref="D137">IF(ROW()=ROW(D126),C129,INDEX(E126:E139,ROW()-ROW(D126)))</f>
        <v/>
      </c>
      <c r="E137" s="260" t="str">
        <f>IF(OR(D137="",C128="",C128&lt;=0,F137=""),"",TRIM(MID(D137,LEN(F137)+1+IF(MID(D137,LEN(F137)+1,1)=" ",1,0),99999)))</f>
        <v/>
      </c>
      <c r="F137" s="259" t="str">
        <f>IF(OR(G137="",G137=0,G137="0"),"",IF(LEN(G137)&lt;=C128,G137,IF(LEN(SUBSTITUTE(H137," ",""))=C128+1,LEFT(G137,C128),LEFT(G137,FIND("§",SUBSTITUTE(H137," ","§",LEN(H137)-LEN(SUBSTITUTE(H137," ",""))))-1))))</f>
        <v/>
      </c>
      <c r="G137" s="259" t="str">
        <f t="shared" si="7"/>
        <v/>
      </c>
      <c r="H137" s="259" t="str">
        <f>IF(OR(G137="",G137=0,G137="0"),"",LEFT(G137,C128+1))</f>
        <v/>
      </c>
      <c r="I137" s="261"/>
      <c r="J137" s="86"/>
      <c r="K137" s="247" t="str">
        <f>IF(LEN(TRIM(L137))&gt;0,MAX(K13:K136)+1,"")</f>
        <v/>
      </c>
      <c r="L137" s="89"/>
      <c r="M137" s="276"/>
      <c r="N137" s="277"/>
      <c r="X137" s="3">
        <v>1</v>
      </c>
    </row>
    <row r="138" spans="2:24" ht="15.75">
      <c r="B138" s="247"/>
      <c r="C138" s="264"/>
      <c r="D138" s="259" t="str" cm="1">
        <f t="array" ref="D138">IF(ROW()=ROW(D126),C129,INDEX(E126:E139,ROW()-ROW(D126)))</f>
        <v/>
      </c>
      <c r="E138" s="260" t="str">
        <f>IF(OR(D138="",C128="",C128&lt;=0,F138=""),"",TRIM(MID(D138,LEN(F138)+1+IF(MID(D138,LEN(F138)+1,1)=" ",1,0),99999)))</f>
        <v/>
      </c>
      <c r="F138" s="259" t="str">
        <f>IF(OR(G138="",G138=0,G138="0"),"",IF(LEN(G138)&lt;=C128,G138,IF(LEN(SUBSTITUTE(H138," ",""))=C128+1,LEFT(G138,C128),LEFT(G138,FIND("§",SUBSTITUTE(H138," ","§",LEN(H138)-LEN(SUBSTITUTE(H138," ",""))))-1))))</f>
        <v/>
      </c>
      <c r="G138" s="259" t="str">
        <f t="shared" si="7"/>
        <v/>
      </c>
      <c r="H138" s="259" t="str">
        <f>IF(OR(G138="",G138=0,G138="0"),"",LEFT(G138,C128+1))</f>
        <v/>
      </c>
      <c r="I138" s="261"/>
      <c r="J138" s="86"/>
      <c r="K138" s="247" t="str">
        <f>IF(LEN(TRIM(L138))&gt;0,MAX(K13:K137)+1,"")</f>
        <v/>
      </c>
      <c r="L138" s="89"/>
      <c r="M138" s="276"/>
      <c r="N138" s="277"/>
      <c r="X138" s="3">
        <v>1</v>
      </c>
    </row>
    <row r="139" spans="2:24" ht="15.75">
      <c r="B139" s="247"/>
      <c r="C139" s="264"/>
      <c r="D139" s="259" t="str" cm="1">
        <f t="array" ref="D139">IF(ROW()=ROW(D126),C129,INDEX(E126:E139,ROW()-ROW(D126)))</f>
        <v/>
      </c>
      <c r="E139" s="260" t="str">
        <f>IF(OR(D139="",C128="",C128&lt;=0,F139=""),"",TRIM(MID(D139,LEN(F139)+1+IF(MID(D139,LEN(F139)+1,1)=" ",1,0),99999)))</f>
        <v/>
      </c>
      <c r="F139" s="259" t="str">
        <f>IF(OR(G139="",G139=0,G139="0"),"",IF(LEN(G139)&lt;=C128,G139,IF(LEN(SUBSTITUTE(H139," ",""))=C128+1,LEFT(G139,C128),LEFT(G139,FIND("§",SUBSTITUTE(H139," ","§",LEN(H139)-LEN(SUBSTITUTE(H139," ",""))))-1))))</f>
        <v/>
      </c>
      <c r="G139" s="259" t="str">
        <f t="shared" si="7"/>
        <v/>
      </c>
      <c r="H139" s="259" t="str">
        <f>IF(OR(G139="",G139=0,G139="0"),"",LEFT(G139,C128+1))</f>
        <v/>
      </c>
      <c r="I139" s="261"/>
      <c r="J139" s="86"/>
      <c r="K139" s="247" t="str">
        <f>IF(LEN(TRIM(L139))&gt;0,MAX(K13:K138)+1,"")</f>
        <v/>
      </c>
      <c r="L139" s="89"/>
      <c r="M139" s="276"/>
      <c r="N139" s="277"/>
      <c r="X139" s="3">
        <v>1</v>
      </c>
    </row>
    <row r="140" spans="2:24" ht="15.75">
      <c r="B140" s="247"/>
      <c r="C140" s="258" t="str">
        <f>IF(TRIM(SUBSTITUTE(J23,CHAR(160),""))="","",J23)</f>
        <v>2. Le lendemain, sortez la viande et les légumes de la marinade et égouttez-les. Réservez la marinade.</v>
      </c>
      <c r="D140" s="259" t="str" cm="1">
        <f t="array" ref="D140">IF(ROW()=ROW(D140),C143,INDEX(E140:E153,ROW()-ROW(D140)))</f>
        <v>2. Le lendemain, sortez la viande et les légumes de la marinade et égouttez-les. Réservez la marinade.</v>
      </c>
      <c r="E140" s="260" t="str">
        <f>IF(OR(D140="",C142="",C142&lt;=0,F140=""),"",TRIM(MID(D140,LEN(F140)+1+IF(MID(D140,LEN(F140)+1,1)=" ",1,0),99999)))</f>
        <v>marinade et égouttez-les. Réservez la marinade.</v>
      </c>
      <c r="F140" s="259" t="str">
        <f>IF(OR(G140="",G140=0,G140="0"),"",IF(LEN(G140)&lt;=C142,G140,IF(LEN(SUBSTITUTE(H140," ",""))=C142+1,LEFT(G140,C142),LEFT(G140,FIND("§",SUBSTITUTE(H140," ","§",LEN(H140)-LEN(SUBSTITUTE(H140," ",""))))-1))))</f>
        <v>2. Le lendemain, sortez la viande et les légumes de la</v>
      </c>
      <c r="G140" s="259" t="str">
        <f t="shared" si="7"/>
        <v>2. Le lendemain, sortez la viande et les légumes de la marinade et égouttez-les. Réservez la marinade.</v>
      </c>
      <c r="H140" s="259" t="str">
        <f>IF(OR(G140="",G140=0,G140="0"),"",LEFT(G140,C142+1))</f>
        <v>2. Le lendemain, sortez la viande et les légumes de la marina</v>
      </c>
      <c r="I140" s="261"/>
      <c r="J140" s="86"/>
      <c r="K140" s="247" t="str">
        <f>IF(LEN(TRIM(L140))&gt;0,MAX(K13:K139)+1,"")</f>
        <v/>
      </c>
      <c r="L140" s="89"/>
      <c r="M140" s="276"/>
      <c r="N140" s="277"/>
      <c r="X140" s="3">
        <v>1</v>
      </c>
    </row>
    <row r="141" spans="2:24" ht="15.75">
      <c r="B141" s="247"/>
      <c r="C141" s="264" t="str">
        <f>TRIM(SUBSTITUTE(SUBSTITUTE(SUBSTITUTE(SUBSTITUTE(SUBSTITUTE(SUBSTITUTE(SUBSTITUTE(SUBSTITUTE(SUBSTITUTE(CLEAN(IF(OR(LEFT(C140,1)="-",LEFT(C140,1)="="),MID(C140,2,99999),C140)),"—","-"),"–","-"),CHAR(160)," "),CHAR(9)," "),CHAR(13)," "),CHAR(10)," ")," "," ")," "," ")," "," "))</f>
        <v>2. Le lendemain, sortez la viande et les légumes de la marinade et égouttez-les. Réservez la marinade.</v>
      </c>
      <c r="D141" s="259" t="str" cm="1">
        <f t="array" ref="D141">IF(ROW()=ROW(D140),C143,INDEX(E140:E153,ROW()-ROW(D140)))</f>
        <v>marinade et égouttez-les. Réservez la marinade.</v>
      </c>
      <c r="E141" s="260" t="str">
        <f>IF(OR(D141="",C142="",C142&lt;=0,F141=""),"",TRIM(MID(D141,LEN(F141)+1+IF(MID(D141,LEN(F141)+1,1)=" ",1,0),99999)))</f>
        <v/>
      </c>
      <c r="F141" s="259" t="str">
        <f>IF(OR(G141="",G141=0,G141="0"),"",IF(LEN(G141)&lt;=C142,G141,IF(LEN(SUBSTITUTE(H141," ",""))=C142+1,LEFT(G141,C142),LEFT(G141,FIND("§",SUBSTITUTE(H141," ","§",LEN(H141)-LEN(SUBSTITUTE(H141," ",""))))-1))))</f>
        <v>marinade et égouttez-les. Réservez la marinade.</v>
      </c>
      <c r="G141" s="259" t="str">
        <f t="shared" si="7"/>
        <v>marinade et égouttez-les. Réservez la marinade.</v>
      </c>
      <c r="H141" s="259" t="str">
        <f>IF(OR(G141="",G141=0,G141="0"),"",LEFT(G141,C142+1))</f>
        <v>marinade et égouttez-les. Réservez la marinade.</v>
      </c>
      <c r="I141" s="261"/>
      <c r="J141" s="86"/>
      <c r="K141" s="247" t="str">
        <f>IF(LEN(TRIM(L141))&gt;0,MAX(K13:K140)+1,"")</f>
        <v/>
      </c>
      <c r="L141" s="89"/>
      <c r="M141" s="276"/>
      <c r="N141" s="277"/>
      <c r="X141" s="3">
        <v>1</v>
      </c>
    </row>
    <row r="142" spans="2:24" ht="15.75">
      <c r="B142" s="247"/>
      <c r="C142" s="265">
        <f>C11</f>
        <v>60</v>
      </c>
      <c r="D142" s="259" t="str" cm="1">
        <f t="array" ref="D142">IF(ROW()=ROW(D140),C143,INDEX(E140:E153,ROW()-ROW(D140)))</f>
        <v/>
      </c>
      <c r="E142" s="260" t="str">
        <f>IF(OR(D142="",C142="",C142&lt;=0,F142=""),"",TRIM(MID(D142,LEN(F142)+1+IF(MID(D142,LEN(F142)+1,1)=" ",1,0),99999)))</f>
        <v/>
      </c>
      <c r="F142" s="259" t="str">
        <f>IF(OR(G142="",G142=0,G142="0"),"",IF(LEN(G142)&lt;=C142,G142,IF(LEN(SUBSTITUTE(H142," ",""))=C142+1,LEFT(G142,C142),LEFT(G142,FIND("§",SUBSTITUTE(H142," ","§",LEN(H142)-LEN(SUBSTITUTE(H142," ",""))))-1))))</f>
        <v/>
      </c>
      <c r="G142" s="259" t="str">
        <f t="shared" ref="G142:G205" si="8">IF(OR(D142="",D142=0),"",TRIM(SUBSTITUTE(SUBSTITUTE(D142,CHAR(160)," "),CHAR(10)," ")))</f>
        <v/>
      </c>
      <c r="H142" s="259" t="str">
        <f>IF(OR(G142="",G142=0,G142="0"),"",LEFT(G142,C142+1))</f>
        <v/>
      </c>
      <c r="I142" s="261"/>
      <c r="J142" s="86"/>
      <c r="K142" s="247" t="str">
        <f>IF(LEN(TRIM(L142))&gt;0,MAX(K13:K141)+1,"")</f>
        <v/>
      </c>
      <c r="L142" s="89"/>
      <c r="M142" s="276"/>
      <c r="N142" s="277"/>
      <c r="X142" s="3">
        <v>1</v>
      </c>
    </row>
    <row r="143" spans="2:24" ht="15.75">
      <c r="B143" s="247"/>
      <c r="C143" s="264" t="str">
        <f>IF(UPPER(TRIM(C12))="X",C147,C141)</f>
        <v>2. Le lendemain, sortez la viande et les légumes de la marinade et égouttez-les. Réservez la marinade.</v>
      </c>
      <c r="D143" s="259" t="str" cm="1">
        <f t="array" ref="D143">IF(ROW()=ROW(D140),C143,INDEX(E140:E153,ROW()-ROW(D140)))</f>
        <v/>
      </c>
      <c r="E143" s="260" t="str">
        <f>IF(OR(D143="",C142="",C142&lt;=0,F143=""),"",TRIM(MID(D143,LEN(F143)+1+IF(MID(D143,LEN(F143)+1,1)=" ",1,0),99999)))</f>
        <v/>
      </c>
      <c r="F143" s="259" t="str">
        <f>IF(OR(G143="",G143=0,G143="0"),"",IF(LEN(G143)&lt;=C142,G143,IF(LEN(SUBSTITUTE(H143," ",""))=C142+1,LEFT(G143,C142),LEFT(G143,FIND("§",SUBSTITUTE(H143," ","§",LEN(H143)-LEN(SUBSTITUTE(H143," ",""))))-1))))</f>
        <v/>
      </c>
      <c r="G143" s="259" t="str">
        <f t="shared" si="8"/>
        <v/>
      </c>
      <c r="H143" s="259" t="str">
        <f>IF(OR(G143="",G143=0,G143="0"),"",LEFT(G143,C142+1))</f>
        <v/>
      </c>
      <c r="I143" s="261"/>
      <c r="J143" s="86"/>
      <c r="K143" s="247" t="str">
        <f>IF(LEN(TRIM(L143))&gt;0,MAX(K13:K142)+1,"")</f>
        <v/>
      </c>
      <c r="L143" s="89"/>
      <c r="M143" s="276"/>
      <c r="N143" s="277"/>
      <c r="X143" s="3">
        <v>1</v>
      </c>
    </row>
    <row r="144" spans="2:24" ht="15.75">
      <c r="B144" s="247"/>
      <c r="C144" s="266" t="str">
        <f>TRIM(SUBSTITUTE(SUBSTITUTE(SUBSTITUTE(SUBSTITUTE(SUBSTITUTE(SUBSTITUTE(SUBSTITUTE(SUBSTITUTE(SUBSTITUTE(SUBSTITUTE(C141,","," "),";"," "),":"," "),"!"," "),"?"," "),"…"," "),"»"," "),"«"," "),"/"," "),"."," "))</f>
        <v>2 Le lendemain sortez la viande et les légumes de la marinade et égouttez-les Réservez la marinade</v>
      </c>
      <c r="D144" s="259" t="str" cm="1">
        <f t="array" ref="D144">IF(ROW()=ROW(D140),C143,INDEX(E140:E153,ROW()-ROW(D140)))</f>
        <v/>
      </c>
      <c r="E144" s="260" t="str">
        <f>IF(OR(D144="",C142="",C142&lt;=0,F144=""),"",TRIM(MID(D144,LEN(F144)+1+IF(MID(D144,LEN(F144)+1,1)=" ",1,0),99999)))</f>
        <v/>
      </c>
      <c r="F144" s="259" t="str">
        <f>IF(OR(G144="",G144=0,G144="0"),"",IF(LEN(G144)&lt;=C142,G144,IF(LEN(SUBSTITUTE(H144," ",""))=C142+1,LEFT(G144,C142),LEFT(G144,FIND("§",SUBSTITUTE(H144," ","§",LEN(H144)-LEN(SUBSTITUTE(H144," ",""))))-1))))</f>
        <v/>
      </c>
      <c r="G144" s="259" t="str">
        <f t="shared" si="8"/>
        <v/>
      </c>
      <c r="H144" s="259" t="str">
        <f>IF(OR(G144="",G144=0,G144="0"),"",LEFT(G144,C142+1))</f>
        <v/>
      </c>
      <c r="I144" s="261"/>
      <c r="J144" s="86"/>
      <c r="K144" s="247" t="str">
        <f>IF(LEN(TRIM(L144))&gt;0,MAX(K13:K143)+1,"")</f>
        <v/>
      </c>
      <c r="L144" s="89"/>
      <c r="M144" s="276"/>
      <c r="N144" s="277"/>
      <c r="X144" s="3">
        <v>1</v>
      </c>
    </row>
    <row r="145" spans="2:24" ht="15.75">
      <c r="B145" s="247"/>
      <c r="C145" s="259" t="str">
        <f>TRIM(SUBSTITUTE(SUBSTITUTE(SUBSTITUTE(SUBSTITUTE(SUBSTITUTE(SUBSTITUTE(SUBSTITUTE(SUBSTITUTE(C144,"("," "),")"," "),CHAR(34)," "),"-"," "),"_"," "),"&lt;"," "),"&gt;"," "),"="," "))</f>
        <v>2 Le lendemain sortez la viande et les légumes de la marinade et égouttez les Réservez la marinade</v>
      </c>
      <c r="D145" s="259" t="str" cm="1">
        <f t="array" ref="D145">IF(ROW()=ROW(D140),C143,INDEX(E140:E153,ROW()-ROW(D140)))</f>
        <v/>
      </c>
      <c r="E145" s="260" t="str">
        <f>IF(OR(D145="",C142="",C142&lt;=0,F145=""),"",TRIM(MID(D145,LEN(F145)+1+IF(MID(D145,LEN(F145)+1,1)=" ",1,0),99999)))</f>
        <v/>
      </c>
      <c r="F145" s="259" t="str">
        <f>IF(OR(G145="",G145=0,G145="0"),"",IF(LEN(G145)&lt;=C142,G145,IF(LEN(SUBSTITUTE(H145," ",""))=C142+1,LEFT(G145,C142),LEFT(G145,FIND("§",SUBSTITUTE(H145," ","§",LEN(H145)-LEN(SUBSTITUTE(H145," ",""))))-1))))</f>
        <v/>
      </c>
      <c r="G145" s="259" t="str">
        <f t="shared" si="8"/>
        <v/>
      </c>
      <c r="H145" s="259" t="str">
        <f>IF(OR(G145="",G145=0,G145="0"),"",LEFT(G145,C142+1))</f>
        <v/>
      </c>
      <c r="I145" s="261"/>
      <c r="J145" s="86"/>
      <c r="K145" s="247" t="str">
        <f>IF(LEN(TRIM(L145))&gt;0,MAX(K13:K144)+1,"")</f>
        <v/>
      </c>
      <c r="L145" s="89"/>
      <c r="M145" s="276"/>
      <c r="N145" s="277"/>
      <c r="X145" s="3">
        <v>1</v>
      </c>
    </row>
    <row r="146" spans="2:24" ht="15.75">
      <c r="B146" s="247"/>
      <c r="C146" s="264" t="str">
        <f>TRIM(SUBSTITUTE(SUBSTITUTE(SUBSTITUTE(SUBSTITUTE(C145,"►"," "),"▼"," "),"▲"," "),"◄"," "))</f>
        <v>2 Le lendemain sortez la viande et les légumes de la marinade et égouttez les Réservez la marinade</v>
      </c>
      <c r="D146" s="259" t="str" cm="1">
        <f t="array" ref="D146">IF(ROW()=ROW(D140),C143,INDEX(E140:E153,ROW()-ROW(D140)))</f>
        <v/>
      </c>
      <c r="E146" s="260" t="str">
        <f>IF(OR(D146="",C142="",C142&lt;=0,F146=""),"",TRIM(MID(D146,LEN(F146)+1+IF(MID(D146,LEN(F146)+1,1)=" ",1,0),99999)))</f>
        <v/>
      </c>
      <c r="F146" s="259" t="str">
        <f>IF(OR(G146="",G146=0,G146="0"),"",IF(LEN(G146)&lt;=C142,G146,IF(LEN(SUBSTITUTE(H146," ",""))=C142+1,LEFT(G146,C142),LEFT(G146,FIND("§",SUBSTITUTE(H146," ","§",LEN(H146)-LEN(SUBSTITUTE(H146," ",""))))-1))))</f>
        <v/>
      </c>
      <c r="G146" s="259" t="str">
        <f t="shared" si="8"/>
        <v/>
      </c>
      <c r="H146" s="259" t="str">
        <f>IF(OR(G146="",G146=0,G146="0"),"",LEFT(G146,C142+1))</f>
        <v/>
      </c>
      <c r="I146" s="261"/>
      <c r="J146" s="86"/>
      <c r="K146" s="247" t="str">
        <f>IF(LEN(TRIM(L146))&gt;0,MAX(K13:K145)+1,"")</f>
        <v/>
      </c>
      <c r="L146" s="89"/>
      <c r="M146" s="276"/>
      <c r="N146" s="277"/>
      <c r="X146" s="3">
        <v>1</v>
      </c>
    </row>
    <row r="147" spans="2:24" ht="15.75">
      <c r="B147" s="247"/>
      <c r="C147" s="264" t="str">
        <f>TRIM(SUBSTITUTE(SUBSTITUTE(C146,"“"," "),"”"," "))</f>
        <v>2 Le lendemain sortez la viande et les légumes de la marinade et égouttez les Réservez la marinade</v>
      </c>
      <c r="D147" s="259" t="str" cm="1">
        <f t="array" ref="D147">IF(ROW()=ROW(D140),C143,INDEX(E140:E153,ROW()-ROW(D140)))</f>
        <v/>
      </c>
      <c r="E147" s="260" t="str">
        <f>IF(OR(D147="",C142="",C142&lt;=0,F147=""),"",TRIM(MID(D147,LEN(F147)+1+IF(MID(D147,LEN(F147)+1,1)=" ",1,0),99999)))</f>
        <v/>
      </c>
      <c r="F147" s="259" t="str">
        <f>IF(OR(G147="",G147=0,G147="0"),"",IF(LEN(G147)&lt;=C142,G147,IF(LEN(SUBSTITUTE(H147," ",""))=C142+1,LEFT(G147,C142),LEFT(G147,FIND("§",SUBSTITUTE(H147," ","§",LEN(H147)-LEN(SUBSTITUTE(H147," ",""))))-1))))</f>
        <v/>
      </c>
      <c r="G147" s="259" t="str">
        <f t="shared" si="8"/>
        <v/>
      </c>
      <c r="H147" s="259" t="str">
        <f>IF(OR(G147="",G147=0,G147="0"),"",LEFT(G147,C142+1))</f>
        <v/>
      </c>
      <c r="I147" s="261"/>
      <c r="J147" s="86"/>
      <c r="K147" s="247" t="str">
        <f>IF(LEN(TRIM(L147))&gt;0,MAX(K13:K146)+1,"")</f>
        <v/>
      </c>
      <c r="L147" s="89"/>
      <c r="M147" s="276"/>
      <c r="N147" s="277"/>
      <c r="X147" s="3">
        <v>1</v>
      </c>
    </row>
    <row r="148" spans="2:24" ht="15.75">
      <c r="B148" s="247"/>
      <c r="C148" s="264"/>
      <c r="D148" s="259" t="str" cm="1">
        <f t="array" ref="D148">IF(ROW()=ROW(D140),C143,INDEX(E140:E153,ROW()-ROW(D140)))</f>
        <v/>
      </c>
      <c r="E148" s="260" t="str">
        <f>IF(OR(D148="",C142="",C142&lt;=0,F148=""),"",TRIM(MID(D148,LEN(F148)+1+IF(MID(D148,LEN(F148)+1,1)=" ",1,0),99999)))</f>
        <v/>
      </c>
      <c r="F148" s="259" t="str">
        <f>IF(OR(G148="",G148=0,G148="0"),"",IF(LEN(G148)&lt;=C142,G148,IF(LEN(SUBSTITUTE(H148," ",""))=C142+1,LEFT(G148,C142),LEFT(G148,FIND("§",SUBSTITUTE(H148," ","§",LEN(H148)-LEN(SUBSTITUTE(H148," ",""))))-1))))</f>
        <v/>
      </c>
      <c r="G148" s="259" t="str">
        <f t="shared" si="8"/>
        <v/>
      </c>
      <c r="H148" s="259" t="str">
        <f>IF(OR(G148="",G148=0,G148="0"),"",LEFT(G148,C142+1))</f>
        <v/>
      </c>
      <c r="I148" s="261"/>
      <c r="J148" s="86"/>
      <c r="K148" s="247" t="str">
        <f>IF(LEN(TRIM(L148))&gt;0,MAX(K13:K147)+1,"")</f>
        <v/>
      </c>
      <c r="L148" s="89"/>
      <c r="M148" s="276"/>
      <c r="N148" s="277"/>
      <c r="X148" s="3">
        <v>1</v>
      </c>
    </row>
    <row r="149" spans="2:24" ht="15.75">
      <c r="B149" s="247"/>
      <c r="C149" s="264"/>
      <c r="D149" s="259" t="str" cm="1">
        <f t="array" ref="D149">IF(ROW()=ROW(D140),C143,INDEX(E140:E153,ROW()-ROW(D140)))</f>
        <v/>
      </c>
      <c r="E149" s="260" t="str">
        <f>IF(OR(D149="",C142="",C142&lt;=0,F149=""),"",TRIM(MID(D149,LEN(F149)+1+IF(MID(D149,LEN(F149)+1,1)=" ",1,0),99999)))</f>
        <v/>
      </c>
      <c r="F149" s="259" t="str">
        <f>IF(OR(G149="",G149=0,G149="0"),"",IF(LEN(G149)&lt;=C142,G149,IF(LEN(SUBSTITUTE(H149," ",""))=C142+1,LEFT(G149,C142),LEFT(G149,FIND("§",SUBSTITUTE(H149," ","§",LEN(H149)-LEN(SUBSTITUTE(H149," ",""))))-1))))</f>
        <v/>
      </c>
      <c r="G149" s="259" t="str">
        <f t="shared" si="8"/>
        <v/>
      </c>
      <c r="H149" s="259" t="str">
        <f>IF(OR(G149="",G149=0,G149="0"),"",LEFT(G149,C142+1))</f>
        <v/>
      </c>
      <c r="I149" s="261"/>
      <c r="J149" s="86"/>
      <c r="K149" s="247" t="str">
        <f>IF(LEN(TRIM(L149))&gt;0,MAX(K13:K148)+1,"")</f>
        <v/>
      </c>
      <c r="L149" s="89"/>
      <c r="M149" s="276"/>
      <c r="N149" s="277"/>
      <c r="X149" s="3">
        <v>1</v>
      </c>
    </row>
    <row r="150" spans="2:24" ht="15.75">
      <c r="B150" s="247"/>
      <c r="C150" s="264"/>
      <c r="D150" s="259" t="str" cm="1">
        <f t="array" ref="D150">IF(ROW()=ROW(D140),C143,INDEX(E140:E153,ROW()-ROW(D140)))</f>
        <v/>
      </c>
      <c r="E150" s="260" t="str">
        <f>IF(OR(D150="",C142="",C142&lt;=0,F150=""),"",TRIM(MID(D150,LEN(F150)+1+IF(MID(D150,LEN(F150)+1,1)=" ",1,0),99999)))</f>
        <v/>
      </c>
      <c r="F150" s="259" t="str">
        <f>IF(OR(G150="",G150=0,G150="0"),"",IF(LEN(G150)&lt;=C142,G150,IF(LEN(SUBSTITUTE(H150," ",""))=C142+1,LEFT(G150,C142),LEFT(G150,FIND("§",SUBSTITUTE(H150," ","§",LEN(H150)-LEN(SUBSTITUTE(H150," ",""))))-1))))</f>
        <v/>
      </c>
      <c r="G150" s="259" t="str">
        <f t="shared" si="8"/>
        <v/>
      </c>
      <c r="H150" s="259" t="str">
        <f>IF(OR(G150="",G150=0,G150="0"),"",LEFT(G150,C142+1))</f>
        <v/>
      </c>
      <c r="I150" s="261"/>
      <c r="J150" s="86"/>
      <c r="K150" s="247" t="str">
        <f>IF(LEN(TRIM(L150))&gt;0,MAX(K13:K149)+1,"")</f>
        <v/>
      </c>
      <c r="L150" s="89"/>
      <c r="M150" s="276"/>
      <c r="N150" s="277"/>
      <c r="X150" s="3">
        <v>1</v>
      </c>
    </row>
    <row r="151" spans="2:24" ht="15.75">
      <c r="B151" s="247"/>
      <c r="C151" s="264"/>
      <c r="D151" s="259" t="str" cm="1">
        <f t="array" ref="D151">IF(ROW()=ROW(D140),C143,INDEX(E140:E153,ROW()-ROW(D140)))</f>
        <v/>
      </c>
      <c r="E151" s="260" t="str">
        <f>IF(OR(D151="",C142="",C142&lt;=0,F151=""),"",TRIM(MID(D151,LEN(F151)+1+IF(MID(D151,LEN(F151)+1,1)=" ",1,0),99999)))</f>
        <v/>
      </c>
      <c r="F151" s="259" t="str">
        <f>IF(OR(G151="",G151=0,G151="0"),"",IF(LEN(G151)&lt;=C142,G151,IF(LEN(SUBSTITUTE(H151," ",""))=C142+1,LEFT(G151,C142),LEFT(G151,FIND("§",SUBSTITUTE(H151," ","§",LEN(H151)-LEN(SUBSTITUTE(H151," ",""))))-1))))</f>
        <v/>
      </c>
      <c r="G151" s="259" t="str">
        <f t="shared" si="8"/>
        <v/>
      </c>
      <c r="H151" s="259" t="str">
        <f>IF(OR(G151="",G151=0,G151="0"),"",LEFT(G151,C142+1))</f>
        <v/>
      </c>
      <c r="I151" s="261"/>
      <c r="J151" s="86"/>
      <c r="K151" s="247" t="str">
        <f>IF(LEN(TRIM(L151))&gt;0,MAX(K13:K150)+1,"")</f>
        <v/>
      </c>
      <c r="L151" s="89"/>
      <c r="M151" s="276"/>
      <c r="N151" s="277"/>
      <c r="X151" s="3">
        <v>1</v>
      </c>
    </row>
    <row r="152" spans="2:24" ht="15.75">
      <c r="B152" s="247"/>
      <c r="C152" s="264"/>
      <c r="D152" s="259" t="str" cm="1">
        <f t="array" ref="D152">IF(ROW()=ROW(D140),C143,INDEX(E140:E153,ROW()-ROW(D140)))</f>
        <v/>
      </c>
      <c r="E152" s="260" t="str">
        <f>IF(OR(D152="",C142="",C142&lt;=0,F152=""),"",TRIM(MID(D152,LEN(F152)+1+IF(MID(D152,LEN(F152)+1,1)=" ",1,0),99999)))</f>
        <v/>
      </c>
      <c r="F152" s="259" t="str">
        <f>IF(OR(G152="",G152=0,G152="0"),"",IF(LEN(G152)&lt;=C142,G152,IF(LEN(SUBSTITUTE(H152," ",""))=C142+1,LEFT(G152,C142),LEFT(G152,FIND("§",SUBSTITUTE(H152," ","§",LEN(H152)-LEN(SUBSTITUTE(H152," ",""))))-1))))</f>
        <v/>
      </c>
      <c r="G152" s="259" t="str">
        <f t="shared" si="8"/>
        <v/>
      </c>
      <c r="H152" s="259" t="str">
        <f>IF(OR(G152="",G152=0,G152="0"),"",LEFT(G152,C142+1))</f>
        <v/>
      </c>
      <c r="I152" s="261"/>
      <c r="J152" s="86"/>
      <c r="K152" s="247" t="str">
        <f>IF(LEN(TRIM(L152))&gt;0,MAX(K13:K151)+1,"")</f>
        <v/>
      </c>
      <c r="L152" s="89"/>
      <c r="M152" s="276"/>
      <c r="N152" s="277"/>
      <c r="X152" s="3">
        <v>1</v>
      </c>
    </row>
    <row r="153" spans="2:24" ht="15.75">
      <c r="B153" s="247"/>
      <c r="C153" s="264"/>
      <c r="D153" s="259" t="str" cm="1">
        <f t="array" ref="D153">IF(ROW()=ROW(D140),C143,INDEX(E140:E153,ROW()-ROW(D140)))</f>
        <v/>
      </c>
      <c r="E153" s="260" t="str">
        <f>IF(OR(D153="",C142="",C142&lt;=0,F153=""),"",TRIM(MID(D153,LEN(F153)+1+IF(MID(D153,LEN(F153)+1,1)=" ",1,0),99999)))</f>
        <v/>
      </c>
      <c r="F153" s="259" t="str">
        <f>IF(OR(G153="",G153=0,G153="0"),"",IF(LEN(G153)&lt;=C142,G153,IF(LEN(SUBSTITUTE(H153," ",""))=C142+1,LEFT(G153,C142),LEFT(G153,FIND("§",SUBSTITUTE(H153," ","§",LEN(H153)-LEN(SUBSTITUTE(H153," ",""))))-1))))</f>
        <v/>
      </c>
      <c r="G153" s="259" t="str">
        <f t="shared" si="8"/>
        <v/>
      </c>
      <c r="H153" s="259" t="str">
        <f>IF(OR(G153="",G153=0,G153="0"),"",LEFT(G153,C142+1))</f>
        <v/>
      </c>
      <c r="I153" s="261"/>
      <c r="J153" s="86"/>
      <c r="K153" s="247" t="str">
        <f>IF(LEN(TRIM(L153))&gt;0,MAX(K13:K152)+1,"")</f>
        <v/>
      </c>
      <c r="L153" s="89"/>
      <c r="M153" s="276"/>
      <c r="N153" s="277"/>
      <c r="X153" s="3">
        <v>1</v>
      </c>
    </row>
    <row r="154" spans="2:24" ht="15.75">
      <c r="B154" s="247"/>
      <c r="C154" s="258" t="str">
        <f>IF(TRIM(SUBSTITUTE(J24,CHAR(160),""))="","",J24)</f>
        <v>3. Dans une cocotte en fonte, faites chauffer l’huile d’olive à feu moyen. Ajoutez la viande et faites-la dorer de tous les côtés. Retirez-la de la cocotte et réservez-la.</v>
      </c>
      <c r="D154" s="259" t="str" cm="1">
        <f t="array" ref="D154">IF(ROW()=ROW(D154),C157,INDEX(E154:E167,ROW()-ROW(D154)))</f>
        <v>3. Dans une cocotte en fonte, faites chauffer l’huile d’olive à feu moyen. Ajoutez la viande et faites-la dorer de tous les côtés. Retirez-la de la cocotte et réservez-la.</v>
      </c>
      <c r="E154" s="260" t="str">
        <f>IF(OR(D154="",C156="",C156&lt;=0,F154=""),"",TRIM(MID(D154,LEN(F154)+1+IF(MID(D154,LEN(F154)+1,1)=" ",1,0),99999)))</f>
        <v>d’olive à feu moyen. Ajoutez la viande et faites-la dorer de tous les côtés. Retirez-la de la cocotte et réservez-la.</v>
      </c>
      <c r="F154" s="259" t="str">
        <f>IF(OR(G154="",G154=0,G154="0"),"",IF(LEN(G154)&lt;=C156,G154,IF(LEN(SUBSTITUTE(H154," ",""))=C156+1,LEFT(G154,C156),LEFT(G154,FIND("§",SUBSTITUTE(H154," ","§",LEN(H154)-LEN(SUBSTITUTE(H154," ",""))))-1))))</f>
        <v>3. Dans une cocotte en fonte, faites chauffer l’huile</v>
      </c>
      <c r="G154" s="259" t="str">
        <f t="shared" si="8"/>
        <v>3. Dans une cocotte en fonte, faites chauffer l’huile d’olive à feu moyen. Ajoutez la viande et faites-la dorer de tous les côtés. Retirez-la de la cocotte et réservez-la.</v>
      </c>
      <c r="H154" s="259" t="str">
        <f>IF(OR(G154="",G154=0,G154="0"),"",LEFT(G154,C156+1))</f>
        <v>3. Dans une cocotte en fonte, faites chauffer l’huile d’olive</v>
      </c>
      <c r="I154" s="261"/>
      <c r="J154" s="86"/>
      <c r="K154" s="247" t="str">
        <f>IF(LEN(TRIM(L154))&gt;0,MAX(K13:K153)+1,"")</f>
        <v/>
      </c>
      <c r="L154" s="89"/>
      <c r="M154" s="276"/>
      <c r="N154" s="277"/>
      <c r="X154" s="3">
        <v>1</v>
      </c>
    </row>
    <row r="155" spans="2:24" ht="15.75">
      <c r="B155" s="247"/>
      <c r="C155" s="264" t="str">
        <f>TRIM(SUBSTITUTE(SUBSTITUTE(SUBSTITUTE(SUBSTITUTE(SUBSTITUTE(SUBSTITUTE(SUBSTITUTE(SUBSTITUTE(SUBSTITUTE(CLEAN(IF(OR(LEFT(C154,1)="-",LEFT(C154,1)="="),MID(C154,2,99999),C154)),"—","-"),"–","-"),CHAR(160)," "),CHAR(9)," "),CHAR(13)," "),CHAR(10)," ")," "," ")," "," ")," "," "))</f>
        <v>3. Dans une cocotte en fonte, faites chauffer l’huile d’olive à feu moyen. Ajoutez la viande et faites-la dorer de tous les côtés. Retirez-la de la cocotte et réservez-la.</v>
      </c>
      <c r="D155" s="259" t="str" cm="1">
        <f t="array" ref="D155">IF(ROW()=ROW(D154),C157,INDEX(E154:E167,ROW()-ROW(D154)))</f>
        <v>d’olive à feu moyen. Ajoutez la viande et faites-la dorer de tous les côtés. Retirez-la de la cocotte et réservez-la.</v>
      </c>
      <c r="E155" s="260" t="str">
        <f>IF(OR(D155="",C156="",C156&lt;=0,F155=""),"",TRIM(MID(D155,LEN(F155)+1+IF(MID(D155,LEN(F155)+1,1)=" ",1,0),99999)))</f>
        <v>tous les côtés. Retirez-la de la cocotte et réservez-la.</v>
      </c>
      <c r="F155" s="259" t="str">
        <f>IF(OR(G155="",G155=0,G155="0"),"",IF(LEN(G155)&lt;=C156,G155,IF(LEN(SUBSTITUTE(H155," ",""))=C156+1,LEFT(G155,C156),LEFT(G155,FIND("§",SUBSTITUTE(H155," ","§",LEN(H155)-LEN(SUBSTITUTE(H155," ",""))))-1))))</f>
        <v>d’olive à feu moyen. Ajoutez la viande et faites-la dorer de</v>
      </c>
      <c r="G155" s="259" t="str">
        <f t="shared" si="8"/>
        <v>d’olive à feu moyen. Ajoutez la viande et faites-la dorer de tous les côtés. Retirez-la de la cocotte et réservez-la.</v>
      </c>
      <c r="H155" s="259" t="str">
        <f>IF(OR(G155="",G155=0,G155="0"),"",LEFT(G155,C156+1))</f>
        <v xml:space="preserve">d’olive à feu moyen. Ajoutez la viande et faites-la dorer de </v>
      </c>
      <c r="I155" s="261"/>
      <c r="J155" s="86"/>
      <c r="K155" s="247" t="str">
        <f>IF(LEN(TRIM(L155))&gt;0,MAX(K13:K154)+1,"")</f>
        <v/>
      </c>
      <c r="L155" s="89"/>
      <c r="M155" s="276"/>
      <c r="N155" s="277"/>
      <c r="X155" s="3">
        <v>1</v>
      </c>
    </row>
    <row r="156" spans="2:24" ht="15.75">
      <c r="B156" s="247"/>
      <c r="C156" s="265">
        <f>C11</f>
        <v>60</v>
      </c>
      <c r="D156" s="259" t="str" cm="1">
        <f t="array" ref="D156">IF(ROW()=ROW(D154),C157,INDEX(E154:E167,ROW()-ROW(D154)))</f>
        <v>tous les côtés. Retirez-la de la cocotte et réservez-la.</v>
      </c>
      <c r="E156" s="260" t="str">
        <f>IF(OR(D156="",C156="",C156&lt;=0,F156=""),"",TRIM(MID(D156,LEN(F156)+1+IF(MID(D156,LEN(F156)+1,1)=" ",1,0),99999)))</f>
        <v/>
      </c>
      <c r="F156" s="259" t="str">
        <f>IF(OR(G156="",G156=0,G156="0"),"",IF(LEN(G156)&lt;=C156,G156,IF(LEN(SUBSTITUTE(H156," ",""))=C156+1,LEFT(G156,C156),LEFT(G156,FIND("§",SUBSTITUTE(H156," ","§",LEN(H156)-LEN(SUBSTITUTE(H156," ",""))))-1))))</f>
        <v>tous les côtés. Retirez-la de la cocotte et réservez-la.</v>
      </c>
      <c r="G156" s="259" t="str">
        <f t="shared" si="8"/>
        <v>tous les côtés. Retirez-la de la cocotte et réservez-la.</v>
      </c>
      <c r="H156" s="259" t="str">
        <f>IF(OR(G156="",G156=0,G156="0"),"",LEFT(G156,C156+1))</f>
        <v>tous les côtés. Retirez-la de la cocotte et réservez-la.</v>
      </c>
      <c r="I156" s="261"/>
      <c r="J156" s="86"/>
      <c r="K156" s="247" t="str">
        <f>IF(LEN(TRIM(L156))&gt;0,MAX(K13:K155)+1,"")</f>
        <v/>
      </c>
      <c r="L156" s="89"/>
      <c r="M156" s="276"/>
      <c r="N156" s="277"/>
      <c r="X156" s="3">
        <v>1</v>
      </c>
    </row>
    <row r="157" spans="2:24" ht="15.75">
      <c r="B157" s="247"/>
      <c r="C157" s="264" t="str">
        <f>IF(UPPER(TRIM(C12))="X",C161,C155)</f>
        <v>3. Dans une cocotte en fonte, faites chauffer l’huile d’olive à feu moyen. Ajoutez la viande et faites-la dorer de tous les côtés. Retirez-la de la cocotte et réservez-la.</v>
      </c>
      <c r="D157" s="259" t="str" cm="1">
        <f t="array" ref="D157">IF(ROW()=ROW(D154),C157,INDEX(E154:E167,ROW()-ROW(D154)))</f>
        <v/>
      </c>
      <c r="E157" s="260" t="str">
        <f>IF(OR(D157="",C156="",C156&lt;=0,F157=""),"",TRIM(MID(D157,LEN(F157)+1+IF(MID(D157,LEN(F157)+1,1)=" ",1,0),99999)))</f>
        <v/>
      </c>
      <c r="F157" s="259" t="str">
        <f>IF(OR(G157="",G157=0,G157="0"),"",IF(LEN(G157)&lt;=C156,G157,IF(LEN(SUBSTITUTE(H157," ",""))=C156+1,LEFT(G157,C156),LEFT(G157,FIND("§",SUBSTITUTE(H157," ","§",LEN(H157)-LEN(SUBSTITUTE(H157," ",""))))-1))))</f>
        <v/>
      </c>
      <c r="G157" s="259" t="str">
        <f t="shared" si="8"/>
        <v/>
      </c>
      <c r="H157" s="259" t="str">
        <f>IF(OR(G157="",G157=0,G157="0"),"",LEFT(G157,C156+1))</f>
        <v/>
      </c>
      <c r="I157" s="261"/>
      <c r="J157" s="86"/>
      <c r="K157" s="247" t="str">
        <f>IF(LEN(TRIM(L157))&gt;0,MAX(K13:K156)+1,"")</f>
        <v/>
      </c>
      <c r="L157" s="89"/>
      <c r="M157" s="276"/>
      <c r="N157" s="277"/>
      <c r="X157" s="3">
        <v>1</v>
      </c>
    </row>
    <row r="158" spans="2:24" ht="15.75">
      <c r="B158" s="247"/>
      <c r="C158" s="266" t="str">
        <f>TRIM(SUBSTITUTE(SUBSTITUTE(SUBSTITUTE(SUBSTITUTE(SUBSTITUTE(SUBSTITUTE(SUBSTITUTE(SUBSTITUTE(SUBSTITUTE(SUBSTITUTE(C155,","," "),";"," "),":"," "),"!"," "),"?"," "),"…"," "),"»"," "),"«"," "),"/"," "),"."," "))</f>
        <v>3 Dans une cocotte en fonte faites chauffer l’huile d’olive à feu moyen Ajoutez la viande et faites-la dorer de tous les côtés Retirez-la de la cocotte et réservez-la</v>
      </c>
      <c r="D158" s="259" t="str" cm="1">
        <f t="array" ref="D158">IF(ROW()=ROW(D154),C157,INDEX(E154:E167,ROW()-ROW(D154)))</f>
        <v/>
      </c>
      <c r="E158" s="260" t="str">
        <f>IF(OR(D158="",C156="",C156&lt;=0,F158=""),"",TRIM(MID(D158,LEN(F158)+1+IF(MID(D158,LEN(F158)+1,1)=" ",1,0),99999)))</f>
        <v/>
      </c>
      <c r="F158" s="259" t="str">
        <f>IF(OR(G158="",G158=0,G158="0"),"",IF(LEN(G158)&lt;=C156,G158,IF(LEN(SUBSTITUTE(H158," ",""))=C156+1,LEFT(G158,C156),LEFT(G158,FIND("§",SUBSTITUTE(H158," ","§",LEN(H158)-LEN(SUBSTITUTE(H158," ",""))))-1))))</f>
        <v/>
      </c>
      <c r="G158" s="259" t="str">
        <f t="shared" si="8"/>
        <v/>
      </c>
      <c r="H158" s="259" t="str">
        <f>IF(OR(G158="",G158=0,G158="0"),"",LEFT(G158,C156+1))</f>
        <v/>
      </c>
      <c r="I158" s="261"/>
      <c r="J158" s="86"/>
      <c r="K158" s="247" t="str">
        <f>IF(LEN(TRIM(L158))&gt;0,MAX(K13:K157)+1,"")</f>
        <v/>
      </c>
      <c r="L158" s="89"/>
      <c r="M158" s="276"/>
      <c r="N158" s="277"/>
      <c r="X158" s="3">
        <v>1</v>
      </c>
    </row>
    <row r="159" spans="2:24" ht="15.75">
      <c r="B159" s="247"/>
      <c r="C159" s="259" t="str">
        <f>TRIM(SUBSTITUTE(SUBSTITUTE(SUBSTITUTE(SUBSTITUTE(SUBSTITUTE(SUBSTITUTE(SUBSTITUTE(SUBSTITUTE(C158,"("," "),")"," "),CHAR(34)," "),"-"," "),"_"," "),"&lt;"," "),"&gt;"," "),"="," "))</f>
        <v>3 Dans une cocotte en fonte faites chauffer l’huile d’olive à feu moyen Ajoutez la viande et faites la dorer de tous les côtés Retirez la de la cocotte et réservez la</v>
      </c>
      <c r="D159" s="259" t="str" cm="1">
        <f t="array" ref="D159">IF(ROW()=ROW(D154),C157,INDEX(E154:E167,ROW()-ROW(D154)))</f>
        <v/>
      </c>
      <c r="E159" s="260" t="str">
        <f>IF(OR(D159="",C156="",C156&lt;=0,F159=""),"",TRIM(MID(D159,LEN(F159)+1+IF(MID(D159,LEN(F159)+1,1)=" ",1,0),99999)))</f>
        <v/>
      </c>
      <c r="F159" s="259" t="str">
        <f>IF(OR(G159="",G159=0,G159="0"),"",IF(LEN(G159)&lt;=C156,G159,IF(LEN(SUBSTITUTE(H159," ",""))=C156+1,LEFT(G159,C156),LEFT(G159,FIND("§",SUBSTITUTE(H159," ","§",LEN(H159)-LEN(SUBSTITUTE(H159," ",""))))-1))))</f>
        <v/>
      </c>
      <c r="G159" s="259" t="str">
        <f t="shared" si="8"/>
        <v/>
      </c>
      <c r="H159" s="259" t="str">
        <f>IF(OR(G159="",G159=0,G159="0"),"",LEFT(G159,C156+1))</f>
        <v/>
      </c>
      <c r="I159" s="261"/>
      <c r="J159" s="86"/>
      <c r="K159" s="247" t="str">
        <f>IF(LEN(TRIM(L159))&gt;0,MAX(K13:K158)+1,"")</f>
        <v/>
      </c>
      <c r="L159" s="89"/>
      <c r="M159" s="276"/>
      <c r="N159" s="277"/>
      <c r="X159" s="3">
        <v>1</v>
      </c>
    </row>
    <row r="160" spans="2:24" ht="15.75">
      <c r="B160" s="247"/>
      <c r="C160" s="264" t="str">
        <f>TRIM(SUBSTITUTE(SUBSTITUTE(SUBSTITUTE(SUBSTITUTE(C159,"►"," "),"▼"," "),"▲"," "),"◄"," "))</f>
        <v>3 Dans une cocotte en fonte faites chauffer l’huile d’olive à feu moyen Ajoutez la viande et faites la dorer de tous les côtés Retirez la de la cocotte et réservez la</v>
      </c>
      <c r="D160" s="259" t="str" cm="1">
        <f t="array" ref="D160">IF(ROW()=ROW(D154),C157,INDEX(E154:E167,ROW()-ROW(D154)))</f>
        <v/>
      </c>
      <c r="E160" s="260" t="str">
        <f>IF(OR(D160="",C156="",C156&lt;=0,F160=""),"",TRIM(MID(D160,LEN(F160)+1+IF(MID(D160,LEN(F160)+1,1)=" ",1,0),99999)))</f>
        <v/>
      </c>
      <c r="F160" s="259" t="str">
        <f>IF(OR(G160="",G160=0,G160="0"),"",IF(LEN(G160)&lt;=C156,G160,IF(LEN(SUBSTITUTE(H160," ",""))=C156+1,LEFT(G160,C156),LEFT(G160,FIND("§",SUBSTITUTE(H160," ","§",LEN(H160)-LEN(SUBSTITUTE(H160," ",""))))-1))))</f>
        <v/>
      </c>
      <c r="G160" s="259" t="str">
        <f t="shared" si="8"/>
        <v/>
      </c>
      <c r="H160" s="259" t="str">
        <f>IF(OR(G160="",G160=0,G160="0"),"",LEFT(G160,C156+1))</f>
        <v/>
      </c>
      <c r="I160" s="261"/>
      <c r="J160" s="86"/>
      <c r="K160" s="247" t="str">
        <f>IF(LEN(TRIM(L160))&gt;0,MAX(K13:K159)+1,"")</f>
        <v/>
      </c>
      <c r="L160" s="89"/>
      <c r="M160" s="276"/>
      <c r="N160" s="277"/>
      <c r="X160" s="3">
        <v>1</v>
      </c>
    </row>
    <row r="161" spans="2:24" ht="15.75">
      <c r="B161" s="247"/>
      <c r="C161" s="264" t="str">
        <f>TRIM(SUBSTITUTE(SUBSTITUTE(C160,"“"," "),"”"," "))</f>
        <v>3 Dans une cocotte en fonte faites chauffer l’huile d’olive à feu moyen Ajoutez la viande et faites la dorer de tous les côtés Retirez la de la cocotte et réservez la</v>
      </c>
      <c r="D161" s="259" t="str" cm="1">
        <f t="array" ref="D161">IF(ROW()=ROW(D154),C157,INDEX(E154:E167,ROW()-ROW(D154)))</f>
        <v/>
      </c>
      <c r="E161" s="260" t="str">
        <f>IF(OR(D161="",C156="",C156&lt;=0,F161=""),"",TRIM(MID(D161,LEN(F161)+1+IF(MID(D161,LEN(F161)+1,1)=" ",1,0),99999)))</f>
        <v/>
      </c>
      <c r="F161" s="259" t="str">
        <f>IF(OR(G161="",G161=0,G161="0"),"",IF(LEN(G161)&lt;=C156,G161,IF(LEN(SUBSTITUTE(H161," ",""))=C156+1,LEFT(G161,C156),LEFT(G161,FIND("§",SUBSTITUTE(H161," ","§",LEN(H161)-LEN(SUBSTITUTE(H161," ",""))))-1))))</f>
        <v/>
      </c>
      <c r="G161" s="259" t="str">
        <f t="shared" si="8"/>
        <v/>
      </c>
      <c r="H161" s="259" t="str">
        <f>IF(OR(G161="",G161=0,G161="0"),"",LEFT(G161,C156+1))</f>
        <v/>
      </c>
      <c r="I161" s="261"/>
      <c r="J161" s="86"/>
      <c r="K161" s="247" t="str">
        <f>IF(LEN(TRIM(L161))&gt;0,MAX(K13:K160)+1,"")</f>
        <v/>
      </c>
      <c r="L161" s="89"/>
      <c r="M161" s="276"/>
      <c r="N161" s="277"/>
      <c r="X161" s="3">
        <v>1</v>
      </c>
    </row>
    <row r="162" spans="2:24" ht="15.75">
      <c r="B162" s="247"/>
      <c r="C162" s="264"/>
      <c r="D162" s="259" t="str" cm="1">
        <f t="array" ref="D162">IF(ROW()=ROW(D154),C157,INDEX(E154:E167,ROW()-ROW(D154)))</f>
        <v/>
      </c>
      <c r="E162" s="260" t="str">
        <f>IF(OR(D162="",C156="",C156&lt;=0,F162=""),"",TRIM(MID(D162,LEN(F162)+1+IF(MID(D162,LEN(F162)+1,1)=" ",1,0),99999)))</f>
        <v/>
      </c>
      <c r="F162" s="259" t="str">
        <f>IF(OR(G162="",G162=0,G162="0"),"",IF(LEN(G162)&lt;=C156,G162,IF(LEN(SUBSTITUTE(H162," ",""))=C156+1,LEFT(G162,C156),LEFT(G162,FIND("§",SUBSTITUTE(H162," ","§",LEN(H162)-LEN(SUBSTITUTE(H162," ",""))))-1))))</f>
        <v/>
      </c>
      <c r="G162" s="259" t="str">
        <f t="shared" si="8"/>
        <v/>
      </c>
      <c r="H162" s="259" t="str">
        <f>IF(OR(G162="",G162=0,G162="0"),"",LEFT(G162,C156+1))</f>
        <v/>
      </c>
      <c r="I162" s="261"/>
      <c r="J162" s="86"/>
      <c r="K162" s="247" t="str">
        <f>IF(LEN(TRIM(L162))&gt;0,MAX(K13:K161)+1,"")</f>
        <v/>
      </c>
      <c r="L162" s="89"/>
      <c r="M162" s="276"/>
      <c r="N162" s="277"/>
      <c r="X162" s="3">
        <v>1</v>
      </c>
    </row>
    <row r="163" spans="2:24" ht="15.75">
      <c r="B163" s="247"/>
      <c r="C163" s="264"/>
      <c r="D163" s="259" t="str" cm="1">
        <f t="array" ref="D163">IF(ROW()=ROW(D154),C157,INDEX(E154:E167,ROW()-ROW(D154)))</f>
        <v/>
      </c>
      <c r="E163" s="260" t="str">
        <f>IF(OR(D163="",C156="",C156&lt;=0,F163=""),"",TRIM(MID(D163,LEN(F163)+1+IF(MID(D163,LEN(F163)+1,1)=" ",1,0),99999)))</f>
        <v/>
      </c>
      <c r="F163" s="259" t="str">
        <f>IF(OR(G163="",G163=0,G163="0"),"",IF(LEN(G163)&lt;=C156,G163,IF(LEN(SUBSTITUTE(H163," ",""))=C156+1,LEFT(G163,C156),LEFT(G163,FIND("§",SUBSTITUTE(H163," ","§",LEN(H163)-LEN(SUBSTITUTE(H163," ",""))))-1))))</f>
        <v/>
      </c>
      <c r="G163" s="259" t="str">
        <f t="shared" si="8"/>
        <v/>
      </c>
      <c r="H163" s="259" t="str">
        <f>IF(OR(G163="",G163=0,G163="0"),"",LEFT(G163,C156+1))</f>
        <v/>
      </c>
      <c r="I163" s="261"/>
      <c r="J163" s="86"/>
      <c r="K163" s="247" t="str">
        <f>IF(LEN(TRIM(L163))&gt;0,MAX(K13:K162)+1,"")</f>
        <v/>
      </c>
      <c r="L163" s="89"/>
      <c r="M163" s="276"/>
      <c r="N163" s="277"/>
      <c r="X163" s="3">
        <v>1</v>
      </c>
    </row>
    <row r="164" spans="2:24" ht="15.75">
      <c r="B164" s="247"/>
      <c r="C164" s="264"/>
      <c r="D164" s="259" t="str" cm="1">
        <f t="array" ref="D164">IF(ROW()=ROW(D154),C157,INDEX(E154:E167,ROW()-ROW(D154)))</f>
        <v/>
      </c>
      <c r="E164" s="260" t="str">
        <f>IF(OR(D164="",C156="",C156&lt;=0,F164=""),"",TRIM(MID(D164,LEN(F164)+1+IF(MID(D164,LEN(F164)+1,1)=" ",1,0),99999)))</f>
        <v/>
      </c>
      <c r="F164" s="259" t="str">
        <f>IF(OR(G164="",G164=0,G164="0"),"",IF(LEN(G164)&lt;=C156,G164,IF(LEN(SUBSTITUTE(H164," ",""))=C156+1,LEFT(G164,C156),LEFT(G164,FIND("§",SUBSTITUTE(H164," ","§",LEN(H164)-LEN(SUBSTITUTE(H164," ",""))))-1))))</f>
        <v/>
      </c>
      <c r="G164" s="259" t="str">
        <f t="shared" si="8"/>
        <v/>
      </c>
      <c r="H164" s="259" t="str">
        <f>IF(OR(G164="",G164=0,G164="0"),"",LEFT(G164,C156+1))</f>
        <v/>
      </c>
      <c r="I164" s="261"/>
      <c r="J164" s="86"/>
      <c r="K164" s="247" t="str">
        <f>IF(LEN(TRIM(L164))&gt;0,MAX(K13:K163)+1,"")</f>
        <v/>
      </c>
      <c r="L164" s="89"/>
      <c r="M164" s="276"/>
      <c r="N164" s="277"/>
      <c r="X164" s="3">
        <v>1</v>
      </c>
    </row>
    <row r="165" spans="2:24" ht="15.75">
      <c r="B165" s="247"/>
      <c r="C165" s="264"/>
      <c r="D165" s="259" t="str" cm="1">
        <f t="array" ref="D165">IF(ROW()=ROW(D154),C157,INDEX(E154:E167,ROW()-ROW(D154)))</f>
        <v/>
      </c>
      <c r="E165" s="260" t="str">
        <f>IF(OR(D165="",C156="",C156&lt;=0,F165=""),"",TRIM(MID(D165,LEN(F165)+1+IF(MID(D165,LEN(F165)+1,1)=" ",1,0),99999)))</f>
        <v/>
      </c>
      <c r="F165" s="259" t="str">
        <f>IF(OR(G165="",G165=0,G165="0"),"",IF(LEN(G165)&lt;=C156,G165,IF(LEN(SUBSTITUTE(H165," ",""))=C156+1,LEFT(G165,C156),LEFT(G165,FIND("§",SUBSTITUTE(H165," ","§",LEN(H165)-LEN(SUBSTITUTE(H165," ",""))))-1))))</f>
        <v/>
      </c>
      <c r="G165" s="259" t="str">
        <f t="shared" si="8"/>
        <v/>
      </c>
      <c r="H165" s="259" t="str">
        <f>IF(OR(G165="",G165=0,G165="0"),"",LEFT(G165,C156+1))</f>
        <v/>
      </c>
      <c r="I165" s="261"/>
      <c r="J165" s="86"/>
      <c r="K165" s="247" t="str">
        <f>IF(LEN(TRIM(L165))&gt;0,MAX(K13:K164)+1,"")</f>
        <v/>
      </c>
      <c r="L165" s="89"/>
      <c r="M165" s="276"/>
      <c r="N165" s="277"/>
      <c r="X165" s="3">
        <v>1</v>
      </c>
    </row>
    <row r="166" spans="2:24" ht="15.75">
      <c r="B166" s="247"/>
      <c r="C166" s="264"/>
      <c r="D166" s="259" t="str" cm="1">
        <f t="array" ref="D166">IF(ROW()=ROW(D154),C157,INDEX(E154:E167,ROW()-ROW(D154)))</f>
        <v/>
      </c>
      <c r="E166" s="260" t="str">
        <f>IF(OR(D166="",C156="",C156&lt;=0,F166=""),"",TRIM(MID(D166,LEN(F166)+1+IF(MID(D166,LEN(F166)+1,1)=" ",1,0),99999)))</f>
        <v/>
      </c>
      <c r="F166" s="259" t="str">
        <f>IF(OR(G166="",G166=0,G166="0"),"",IF(LEN(G166)&lt;=C156,G166,IF(LEN(SUBSTITUTE(H166," ",""))=C156+1,LEFT(G166,C156),LEFT(G166,FIND("§",SUBSTITUTE(H166," ","§",LEN(H166)-LEN(SUBSTITUTE(H166," ",""))))-1))))</f>
        <v/>
      </c>
      <c r="G166" s="259" t="str">
        <f t="shared" si="8"/>
        <v/>
      </c>
      <c r="H166" s="259" t="str">
        <f>IF(OR(G166="",G166=0,G166="0"),"",LEFT(G166,C156+1))</f>
        <v/>
      </c>
      <c r="I166" s="261"/>
      <c r="J166" s="86"/>
      <c r="K166" s="247" t="str">
        <f>IF(LEN(TRIM(L166))&gt;0,MAX(K13:K165)+1,"")</f>
        <v/>
      </c>
      <c r="L166" s="89"/>
      <c r="M166" s="276"/>
      <c r="N166" s="277"/>
      <c r="X166" s="3">
        <v>1</v>
      </c>
    </row>
    <row r="167" spans="2:24" ht="15.75">
      <c r="B167" s="247"/>
      <c r="C167" s="264"/>
      <c r="D167" s="259" t="str" cm="1">
        <f t="array" ref="D167">IF(ROW()=ROW(D154),C157,INDEX(E154:E167,ROW()-ROW(D154)))</f>
        <v/>
      </c>
      <c r="E167" s="260" t="str">
        <f>IF(OR(D167="",C156="",C156&lt;=0,F167=""),"",TRIM(MID(D167,LEN(F167)+1+IF(MID(D167,LEN(F167)+1,1)=" ",1,0),99999)))</f>
        <v/>
      </c>
      <c r="F167" s="259" t="str">
        <f>IF(OR(G167="",G167=0,G167="0"),"",IF(LEN(G167)&lt;=C156,G167,IF(LEN(SUBSTITUTE(H167," ",""))=C156+1,LEFT(G167,C156),LEFT(G167,FIND("§",SUBSTITUTE(H167," ","§",LEN(H167)-LEN(SUBSTITUTE(H167," ",""))))-1))))</f>
        <v/>
      </c>
      <c r="G167" s="259" t="str">
        <f t="shared" si="8"/>
        <v/>
      </c>
      <c r="H167" s="259" t="str">
        <f>IF(OR(G167="",G167=0,G167="0"),"",LEFT(G167,C156+1))</f>
        <v/>
      </c>
      <c r="I167" s="261"/>
      <c r="J167" s="86"/>
      <c r="K167" s="247" t="str">
        <f>IF(LEN(TRIM(L167))&gt;0,MAX(K13:K166)+1,"")</f>
        <v/>
      </c>
      <c r="L167" s="89"/>
      <c r="M167" s="276"/>
      <c r="N167" s="277"/>
      <c r="X167" s="3">
        <v>1</v>
      </c>
    </row>
    <row r="168" spans="2:24" ht="15.75">
      <c r="B168" s="247"/>
      <c r="C168" s="258" t="str">
        <f>IF(TRIM(SUBSTITUTE(J25,CHAR(160),""))="","",J25)</f>
        <v>4. Dans la même cocotte, faites revenir les légumes et les lardons pendant environ 5 minutes. Saupoudrez de farine et mélangez bien.</v>
      </c>
      <c r="D168" s="259" t="str" cm="1">
        <f t="array" ref="D168">IF(ROW()=ROW(D168),C171,INDEX(E168:E181,ROW()-ROW(D168)))</f>
        <v>4. Dans la même cocotte, faites revenir les légumes et les lardons pendant environ 5 minutes. Saupoudrez de farine et mélangez bien.</v>
      </c>
      <c r="E168" s="260" t="str">
        <f>IF(OR(D168="",C170="",C170&lt;=0,F168=""),"",TRIM(MID(D168,LEN(F168)+1+IF(MID(D168,LEN(F168)+1,1)=" ",1,0),99999)))</f>
        <v>lardons pendant environ 5 minutes. Saupoudrez de farine et mélangez bien.</v>
      </c>
      <c r="F168" s="259" t="str">
        <f>IF(OR(G168="",G168=0,G168="0"),"",IF(LEN(G168)&lt;=C170,G168,IF(LEN(SUBSTITUTE(H168," ",""))=C170+1,LEFT(G168,C170),LEFT(G168,FIND("§",SUBSTITUTE(H168," ","§",LEN(H168)-LEN(SUBSTITUTE(H168," ",""))))-1))))</f>
        <v>4. Dans la même cocotte, faites revenir les légumes et les</v>
      </c>
      <c r="G168" s="259" t="str">
        <f t="shared" si="8"/>
        <v>4. Dans la même cocotte, faites revenir les légumes et les lardons pendant environ 5 minutes. Saupoudrez de farine et mélangez bien.</v>
      </c>
      <c r="H168" s="259" t="str">
        <f>IF(OR(G168="",G168=0,G168="0"),"",LEFT(G168,C170+1))</f>
        <v>4. Dans la même cocotte, faites revenir les légumes et les la</v>
      </c>
      <c r="I168" s="261"/>
      <c r="J168" s="86"/>
      <c r="K168" s="247" t="str">
        <f>IF(LEN(TRIM(L168))&gt;0,MAX(K13:K167)+1,"")</f>
        <v/>
      </c>
      <c r="L168" s="89"/>
      <c r="M168" s="276"/>
      <c r="N168" s="277"/>
      <c r="X168" s="3">
        <v>1</v>
      </c>
    </row>
    <row r="169" spans="2:24" ht="15.75">
      <c r="B169" s="247"/>
      <c r="C169" s="264" t="str">
        <f>TRIM(SUBSTITUTE(SUBSTITUTE(SUBSTITUTE(SUBSTITUTE(SUBSTITUTE(SUBSTITUTE(SUBSTITUTE(SUBSTITUTE(SUBSTITUTE(CLEAN(IF(OR(LEFT(C168,1)="-",LEFT(C168,1)="="),MID(C168,2,99999),C168)),"—","-"),"–","-"),CHAR(160)," "),CHAR(9)," "),CHAR(13)," "),CHAR(10)," ")," "," ")," "," ")," "," "))</f>
        <v>4. Dans la même cocotte, faites revenir les légumes et les lardons pendant environ 5 minutes. Saupoudrez de farine et mélangez bien.</v>
      </c>
      <c r="D169" s="259" t="str" cm="1">
        <f t="array" ref="D169">IF(ROW()=ROW(D168),C171,INDEX(E168:E181,ROW()-ROW(D168)))</f>
        <v>lardons pendant environ 5 minutes. Saupoudrez de farine et mélangez bien.</v>
      </c>
      <c r="E169" s="260" t="str">
        <f>IF(OR(D169="",C170="",C170&lt;=0,F169=""),"",TRIM(MID(D169,LEN(F169)+1+IF(MID(D169,LEN(F169)+1,1)=" ",1,0),99999)))</f>
        <v>mélangez bien.</v>
      </c>
      <c r="F169" s="259" t="str">
        <f>IF(OR(G169="",G169=0,G169="0"),"",IF(LEN(G169)&lt;=C170,G169,IF(LEN(SUBSTITUTE(H169," ",""))=C170+1,LEFT(G169,C170),LEFT(G169,FIND("§",SUBSTITUTE(H169," ","§",LEN(H169)-LEN(SUBSTITUTE(H169," ",""))))-1))))</f>
        <v>lardons pendant environ 5 minutes. Saupoudrez de farine et</v>
      </c>
      <c r="G169" s="259" t="str">
        <f t="shared" si="8"/>
        <v>lardons pendant environ 5 minutes. Saupoudrez de farine et mélangez bien.</v>
      </c>
      <c r="H169" s="259" t="str">
        <f>IF(OR(G169="",G169=0,G169="0"),"",LEFT(G169,C170+1))</f>
        <v>lardons pendant environ 5 minutes. Saupoudrez de farine et mé</v>
      </c>
      <c r="I169" s="261"/>
      <c r="J169" s="86"/>
      <c r="K169" s="247" t="str">
        <f>IF(LEN(TRIM(L169))&gt;0,MAX(K13:K168)+1,"")</f>
        <v/>
      </c>
      <c r="L169" s="89"/>
      <c r="M169" s="276"/>
      <c r="N169" s="277"/>
      <c r="X169" s="3">
        <v>1</v>
      </c>
    </row>
    <row r="170" spans="2:24" ht="15.75">
      <c r="B170" s="247"/>
      <c r="C170" s="265">
        <f>C11</f>
        <v>60</v>
      </c>
      <c r="D170" s="259" t="str" cm="1">
        <f t="array" ref="D170">IF(ROW()=ROW(D168),C171,INDEX(E168:E181,ROW()-ROW(D168)))</f>
        <v>mélangez bien.</v>
      </c>
      <c r="E170" s="260" t="str">
        <f>IF(OR(D170="",C170="",C170&lt;=0,F170=""),"",TRIM(MID(D170,LEN(F170)+1+IF(MID(D170,LEN(F170)+1,1)=" ",1,0),99999)))</f>
        <v/>
      </c>
      <c r="F170" s="259" t="str">
        <f>IF(OR(G170="",G170=0,G170="0"),"",IF(LEN(G170)&lt;=C170,G170,IF(LEN(SUBSTITUTE(H170," ",""))=C170+1,LEFT(G170,C170),LEFT(G170,FIND("§",SUBSTITUTE(H170," ","§",LEN(H170)-LEN(SUBSTITUTE(H170," ",""))))-1))))</f>
        <v>mélangez bien.</v>
      </c>
      <c r="G170" s="259" t="str">
        <f t="shared" si="8"/>
        <v>mélangez bien.</v>
      </c>
      <c r="H170" s="259" t="str">
        <f>IF(OR(G170="",G170=0,G170="0"),"",LEFT(G170,C170+1))</f>
        <v>mélangez bien.</v>
      </c>
      <c r="I170" s="261"/>
      <c r="J170" s="86"/>
      <c r="K170" s="247" t="str">
        <f>IF(LEN(TRIM(L170))&gt;0,MAX(K13:K169)+1,"")</f>
        <v/>
      </c>
      <c r="L170" s="89"/>
      <c r="M170" s="276"/>
      <c r="N170" s="277"/>
      <c r="X170" s="3">
        <v>1</v>
      </c>
    </row>
    <row r="171" spans="2:24" ht="15.75">
      <c r="B171" s="247"/>
      <c r="C171" s="264" t="str">
        <f>IF(UPPER(TRIM(C12))="X",C175,C169)</f>
        <v>4. Dans la même cocotte, faites revenir les légumes et les lardons pendant environ 5 minutes. Saupoudrez de farine et mélangez bien.</v>
      </c>
      <c r="D171" s="259" t="str" cm="1">
        <f t="array" ref="D171">IF(ROW()=ROW(D168),C171,INDEX(E168:E181,ROW()-ROW(D168)))</f>
        <v/>
      </c>
      <c r="E171" s="260" t="str">
        <f>IF(OR(D171="",C170="",C170&lt;=0,F171=""),"",TRIM(MID(D171,LEN(F171)+1+IF(MID(D171,LEN(F171)+1,1)=" ",1,0),99999)))</f>
        <v/>
      </c>
      <c r="F171" s="259" t="str">
        <f>IF(OR(G171="",G171=0,G171="0"),"",IF(LEN(G171)&lt;=C170,G171,IF(LEN(SUBSTITUTE(H171," ",""))=C170+1,LEFT(G171,C170),LEFT(G171,FIND("§",SUBSTITUTE(H171," ","§",LEN(H171)-LEN(SUBSTITUTE(H171," ",""))))-1))))</f>
        <v/>
      </c>
      <c r="G171" s="259" t="str">
        <f t="shared" si="8"/>
        <v/>
      </c>
      <c r="H171" s="259" t="str">
        <f>IF(OR(G171="",G171=0,G171="0"),"",LEFT(G171,C170+1))</f>
        <v/>
      </c>
      <c r="I171" s="261"/>
      <c r="J171" s="86"/>
      <c r="K171" s="247" t="str">
        <f>IF(LEN(TRIM(L171))&gt;0,MAX(K13:K170)+1,"")</f>
        <v/>
      </c>
      <c r="L171" s="89"/>
      <c r="M171" s="276"/>
      <c r="N171" s="277"/>
      <c r="X171" s="3">
        <v>1</v>
      </c>
    </row>
    <row r="172" spans="2:24" ht="15.75">
      <c r="B172" s="247"/>
      <c r="C172" s="266" t="str">
        <f>TRIM(SUBSTITUTE(SUBSTITUTE(SUBSTITUTE(SUBSTITUTE(SUBSTITUTE(SUBSTITUTE(SUBSTITUTE(SUBSTITUTE(SUBSTITUTE(SUBSTITUTE(C169,","," "),";"," "),":"," "),"!"," "),"?"," "),"…"," "),"»"," "),"«"," "),"/"," "),"."," "))</f>
        <v>4 Dans la même cocotte faites revenir les légumes et les lardons pendant environ 5 minutes Saupoudrez de farine et mélangez bien</v>
      </c>
      <c r="D172" s="259" t="str" cm="1">
        <f t="array" ref="D172">IF(ROW()=ROW(D168),C171,INDEX(E168:E181,ROW()-ROW(D168)))</f>
        <v/>
      </c>
      <c r="E172" s="260" t="str">
        <f>IF(OR(D172="",C170="",C170&lt;=0,F172=""),"",TRIM(MID(D172,LEN(F172)+1+IF(MID(D172,LEN(F172)+1,1)=" ",1,0),99999)))</f>
        <v/>
      </c>
      <c r="F172" s="259" t="str">
        <f>IF(OR(G172="",G172=0,G172="0"),"",IF(LEN(G172)&lt;=C170,G172,IF(LEN(SUBSTITUTE(H172," ",""))=C170+1,LEFT(G172,C170),LEFT(G172,FIND("§",SUBSTITUTE(H172," ","§",LEN(H172)-LEN(SUBSTITUTE(H172," ",""))))-1))))</f>
        <v/>
      </c>
      <c r="G172" s="259" t="str">
        <f t="shared" si="8"/>
        <v/>
      </c>
      <c r="H172" s="259" t="str">
        <f>IF(OR(G172="",G172=0,G172="0"),"",LEFT(G172,C170+1))</f>
        <v/>
      </c>
      <c r="I172" s="261"/>
      <c r="J172" s="86"/>
      <c r="K172" s="247" t="str">
        <f>IF(LEN(TRIM(L172))&gt;0,MAX(K13:K171)+1,"")</f>
        <v/>
      </c>
      <c r="L172" s="89"/>
      <c r="M172" s="276"/>
      <c r="N172" s="277"/>
      <c r="X172" s="3">
        <v>1</v>
      </c>
    </row>
    <row r="173" spans="2:24" ht="15.75">
      <c r="B173" s="247"/>
      <c r="C173" s="259" t="str">
        <f>TRIM(SUBSTITUTE(SUBSTITUTE(SUBSTITUTE(SUBSTITUTE(SUBSTITUTE(SUBSTITUTE(SUBSTITUTE(SUBSTITUTE(C172,"("," "),")"," "),CHAR(34)," "),"-"," "),"_"," "),"&lt;"," "),"&gt;"," "),"="," "))</f>
        <v>4 Dans la même cocotte faites revenir les légumes et les lardons pendant environ 5 minutes Saupoudrez de farine et mélangez bien</v>
      </c>
      <c r="D173" s="259" t="str" cm="1">
        <f t="array" ref="D173">IF(ROW()=ROW(D168),C171,INDEX(E168:E181,ROW()-ROW(D168)))</f>
        <v/>
      </c>
      <c r="E173" s="260" t="str">
        <f>IF(OR(D173="",C170="",C170&lt;=0,F173=""),"",TRIM(MID(D173,LEN(F173)+1+IF(MID(D173,LEN(F173)+1,1)=" ",1,0),99999)))</f>
        <v/>
      </c>
      <c r="F173" s="259" t="str">
        <f>IF(OR(G173="",G173=0,G173="0"),"",IF(LEN(G173)&lt;=C170,G173,IF(LEN(SUBSTITUTE(H173," ",""))=C170+1,LEFT(G173,C170),LEFT(G173,FIND("§",SUBSTITUTE(H173," ","§",LEN(H173)-LEN(SUBSTITUTE(H173," ",""))))-1))))</f>
        <v/>
      </c>
      <c r="G173" s="259" t="str">
        <f t="shared" si="8"/>
        <v/>
      </c>
      <c r="H173" s="259" t="str">
        <f>IF(OR(G173="",G173=0,G173="0"),"",LEFT(G173,C170+1))</f>
        <v/>
      </c>
      <c r="I173" s="261"/>
      <c r="J173" s="86"/>
      <c r="K173" s="247" t="str">
        <f>IF(LEN(TRIM(L173))&gt;0,MAX(K13:K172)+1,"")</f>
        <v/>
      </c>
      <c r="L173" s="89"/>
      <c r="M173" s="276"/>
      <c r="N173" s="277"/>
      <c r="X173" s="3">
        <v>1</v>
      </c>
    </row>
    <row r="174" spans="2:24" ht="15.75">
      <c r="B174" s="247"/>
      <c r="C174" s="264" t="str">
        <f>TRIM(SUBSTITUTE(SUBSTITUTE(SUBSTITUTE(SUBSTITUTE(C173,"►"," "),"▼"," "),"▲"," "),"◄"," "))</f>
        <v>4 Dans la même cocotte faites revenir les légumes et les lardons pendant environ 5 minutes Saupoudrez de farine et mélangez bien</v>
      </c>
      <c r="D174" s="259" t="str" cm="1">
        <f t="array" ref="D174">IF(ROW()=ROW(D168),C171,INDEX(E168:E181,ROW()-ROW(D168)))</f>
        <v/>
      </c>
      <c r="E174" s="260" t="str">
        <f>IF(OR(D174="",C170="",C170&lt;=0,F174=""),"",TRIM(MID(D174,LEN(F174)+1+IF(MID(D174,LEN(F174)+1,1)=" ",1,0),99999)))</f>
        <v/>
      </c>
      <c r="F174" s="259" t="str">
        <f>IF(OR(G174="",G174=0,G174="0"),"",IF(LEN(G174)&lt;=C170,G174,IF(LEN(SUBSTITUTE(H174," ",""))=C170+1,LEFT(G174,C170),LEFT(G174,FIND("§",SUBSTITUTE(H174," ","§",LEN(H174)-LEN(SUBSTITUTE(H174," ",""))))-1))))</f>
        <v/>
      </c>
      <c r="G174" s="259" t="str">
        <f t="shared" si="8"/>
        <v/>
      </c>
      <c r="H174" s="259" t="str">
        <f>IF(OR(G174="",G174=0,G174="0"),"",LEFT(G174,C170+1))</f>
        <v/>
      </c>
      <c r="I174" s="261"/>
      <c r="J174" s="86"/>
      <c r="K174" s="247" t="str">
        <f>IF(LEN(TRIM(L174))&gt;0,MAX(K13:K173)+1,"")</f>
        <v/>
      </c>
      <c r="L174" s="89"/>
      <c r="M174" s="276"/>
      <c r="N174" s="277"/>
      <c r="X174" s="3">
        <v>1</v>
      </c>
    </row>
    <row r="175" spans="2:24" ht="15.75">
      <c r="B175" s="247"/>
      <c r="C175" s="264" t="str">
        <f>TRIM(SUBSTITUTE(SUBSTITUTE(C174,"“"," "),"”"," "))</f>
        <v>4 Dans la même cocotte faites revenir les légumes et les lardons pendant environ 5 minutes Saupoudrez de farine et mélangez bien</v>
      </c>
      <c r="D175" s="259" t="str" cm="1">
        <f t="array" ref="D175">IF(ROW()=ROW(D168),C171,INDEX(E168:E181,ROW()-ROW(D168)))</f>
        <v/>
      </c>
      <c r="E175" s="260" t="str">
        <f>IF(OR(D175="",C170="",C170&lt;=0,F175=""),"",TRIM(MID(D175,LEN(F175)+1+IF(MID(D175,LEN(F175)+1,1)=" ",1,0),99999)))</f>
        <v/>
      </c>
      <c r="F175" s="259" t="str">
        <f>IF(OR(G175="",G175=0,G175="0"),"",IF(LEN(G175)&lt;=C170,G175,IF(LEN(SUBSTITUTE(H175," ",""))=C170+1,LEFT(G175,C170),LEFT(G175,FIND("§",SUBSTITUTE(H175," ","§",LEN(H175)-LEN(SUBSTITUTE(H175," ",""))))-1))))</f>
        <v/>
      </c>
      <c r="G175" s="259" t="str">
        <f t="shared" si="8"/>
        <v/>
      </c>
      <c r="H175" s="259" t="str">
        <f>IF(OR(G175="",G175=0,G175="0"),"",LEFT(G175,C170+1))</f>
        <v/>
      </c>
      <c r="I175" s="261"/>
      <c r="J175" s="86"/>
      <c r="K175" s="247" t="str">
        <f>IF(LEN(TRIM(L175))&gt;0,MAX(K13:K174)+1,"")</f>
        <v/>
      </c>
      <c r="L175" s="89"/>
      <c r="M175" s="276"/>
      <c r="N175" s="277"/>
      <c r="X175" s="3">
        <v>1</v>
      </c>
    </row>
    <row r="176" spans="2:24" ht="15.75">
      <c r="B176" s="247"/>
      <c r="C176" s="264"/>
      <c r="D176" s="259" t="str" cm="1">
        <f t="array" ref="D176">IF(ROW()=ROW(D168),C171,INDEX(E168:E181,ROW()-ROW(D168)))</f>
        <v/>
      </c>
      <c r="E176" s="260" t="str">
        <f>IF(OR(D176="",C170="",C170&lt;=0,F176=""),"",TRIM(MID(D176,LEN(F176)+1+IF(MID(D176,LEN(F176)+1,1)=" ",1,0),99999)))</f>
        <v/>
      </c>
      <c r="F176" s="259" t="str">
        <f>IF(OR(G176="",G176=0,G176="0"),"",IF(LEN(G176)&lt;=C170,G176,IF(LEN(SUBSTITUTE(H176," ",""))=C170+1,LEFT(G176,C170),LEFT(G176,FIND("§",SUBSTITUTE(H176," ","§",LEN(H176)-LEN(SUBSTITUTE(H176," ",""))))-1))))</f>
        <v/>
      </c>
      <c r="G176" s="259" t="str">
        <f t="shared" si="8"/>
        <v/>
      </c>
      <c r="H176" s="259" t="str">
        <f>IF(OR(G176="",G176=0,G176="0"),"",LEFT(G176,C170+1))</f>
        <v/>
      </c>
      <c r="I176" s="261"/>
      <c r="J176" s="86"/>
      <c r="K176" s="247" t="str">
        <f>IF(LEN(TRIM(L176))&gt;0,MAX(K13:K175)+1,"")</f>
        <v/>
      </c>
      <c r="L176" s="89"/>
      <c r="M176" s="276"/>
      <c r="N176" s="277"/>
      <c r="X176" s="3">
        <v>1</v>
      </c>
    </row>
    <row r="177" spans="2:24" ht="15.75">
      <c r="B177" s="247"/>
      <c r="C177" s="264"/>
      <c r="D177" s="259" t="str" cm="1">
        <f t="array" ref="D177">IF(ROW()=ROW(D168),C171,INDEX(E168:E181,ROW()-ROW(D168)))</f>
        <v/>
      </c>
      <c r="E177" s="260" t="str">
        <f>IF(OR(D177="",C170="",C170&lt;=0,F177=""),"",TRIM(MID(D177,LEN(F177)+1+IF(MID(D177,LEN(F177)+1,1)=" ",1,0),99999)))</f>
        <v/>
      </c>
      <c r="F177" s="259" t="str">
        <f>IF(OR(G177="",G177=0,G177="0"),"",IF(LEN(G177)&lt;=C170,G177,IF(LEN(SUBSTITUTE(H177," ",""))=C170+1,LEFT(G177,C170),LEFT(G177,FIND("§",SUBSTITUTE(H177," ","§",LEN(H177)-LEN(SUBSTITUTE(H177," ",""))))-1))))</f>
        <v/>
      </c>
      <c r="G177" s="259" t="str">
        <f t="shared" si="8"/>
        <v/>
      </c>
      <c r="H177" s="259" t="str">
        <f>IF(OR(G177="",G177=0,G177="0"),"",LEFT(G177,C170+1))</f>
        <v/>
      </c>
      <c r="I177" s="261"/>
      <c r="J177" s="86"/>
      <c r="K177" s="247" t="str">
        <f>IF(LEN(TRIM(L177))&gt;0,MAX(K13:K176)+1,"")</f>
        <v/>
      </c>
      <c r="L177" s="89"/>
      <c r="M177" s="276"/>
      <c r="N177" s="277"/>
      <c r="X177" s="3">
        <v>1</v>
      </c>
    </row>
    <row r="178" spans="2:24" ht="15.75">
      <c r="B178" s="247"/>
      <c r="C178" s="264"/>
      <c r="D178" s="259" t="str" cm="1">
        <f t="array" ref="D178">IF(ROW()=ROW(D168),C171,INDEX(E168:E181,ROW()-ROW(D168)))</f>
        <v/>
      </c>
      <c r="E178" s="260" t="str">
        <f>IF(OR(D178="",C170="",C170&lt;=0,F178=""),"",TRIM(MID(D178,LEN(F178)+1+IF(MID(D178,LEN(F178)+1,1)=" ",1,0),99999)))</f>
        <v/>
      </c>
      <c r="F178" s="259" t="str">
        <f>IF(OR(G178="",G178=0,G178="0"),"",IF(LEN(G178)&lt;=C170,G178,IF(LEN(SUBSTITUTE(H178," ",""))=C170+1,LEFT(G178,C170),LEFT(G178,FIND("§",SUBSTITUTE(H178," ","§",LEN(H178)-LEN(SUBSTITUTE(H178," ",""))))-1))))</f>
        <v/>
      </c>
      <c r="G178" s="259" t="str">
        <f t="shared" si="8"/>
        <v/>
      </c>
      <c r="H178" s="259" t="str">
        <f>IF(OR(G178="",G178=0,G178="0"),"",LEFT(G178,C170+1))</f>
        <v/>
      </c>
      <c r="I178" s="261"/>
      <c r="J178" s="86"/>
      <c r="K178" s="247" t="str">
        <f>IF(LEN(TRIM(L178))&gt;0,MAX(K13:K177)+1,"")</f>
        <v/>
      </c>
      <c r="L178" s="89"/>
      <c r="M178" s="276"/>
      <c r="N178" s="277"/>
      <c r="X178" s="3">
        <v>1</v>
      </c>
    </row>
    <row r="179" spans="2:24" ht="15.75">
      <c r="B179" s="247"/>
      <c r="C179" s="264"/>
      <c r="D179" s="259" t="str" cm="1">
        <f t="array" ref="D179">IF(ROW()=ROW(D168),C171,INDEX(E168:E181,ROW()-ROW(D168)))</f>
        <v/>
      </c>
      <c r="E179" s="260" t="str">
        <f>IF(OR(D179="",C170="",C170&lt;=0,F179=""),"",TRIM(MID(D179,LEN(F179)+1+IF(MID(D179,LEN(F179)+1,1)=" ",1,0),99999)))</f>
        <v/>
      </c>
      <c r="F179" s="259" t="str">
        <f>IF(OR(G179="",G179=0,G179="0"),"",IF(LEN(G179)&lt;=C170,G179,IF(LEN(SUBSTITUTE(H179," ",""))=C170+1,LEFT(G179,C170),LEFT(G179,FIND("§",SUBSTITUTE(H179," ","§",LEN(H179)-LEN(SUBSTITUTE(H179," ",""))))-1))))</f>
        <v/>
      </c>
      <c r="G179" s="259" t="str">
        <f t="shared" si="8"/>
        <v/>
      </c>
      <c r="H179" s="259" t="str">
        <f>IF(OR(G179="",G179=0,G179="0"),"",LEFT(G179,C170+1))</f>
        <v/>
      </c>
      <c r="I179" s="261"/>
      <c r="J179" s="86"/>
      <c r="K179" s="247" t="str">
        <f>IF(LEN(TRIM(L179))&gt;0,MAX(K13:K178)+1,"")</f>
        <v/>
      </c>
      <c r="L179" s="89"/>
      <c r="M179" s="276"/>
      <c r="N179" s="277"/>
      <c r="X179" s="3">
        <v>1</v>
      </c>
    </row>
    <row r="180" spans="2:24" ht="15.75">
      <c r="B180" s="247"/>
      <c r="C180" s="264"/>
      <c r="D180" s="259" t="str" cm="1">
        <f t="array" ref="D180">IF(ROW()=ROW(D168),C171,INDEX(E168:E181,ROW()-ROW(D168)))</f>
        <v/>
      </c>
      <c r="E180" s="260" t="str">
        <f>IF(OR(D180="",C170="",C170&lt;=0,F180=""),"",TRIM(MID(D180,LEN(F180)+1+IF(MID(D180,LEN(F180)+1,1)=" ",1,0),99999)))</f>
        <v/>
      </c>
      <c r="F180" s="259" t="str">
        <f>IF(OR(G180="",G180=0,G180="0"),"",IF(LEN(G180)&lt;=C170,G180,IF(LEN(SUBSTITUTE(H180," ",""))=C170+1,LEFT(G180,C170),LEFT(G180,FIND("§",SUBSTITUTE(H180," ","§",LEN(H180)-LEN(SUBSTITUTE(H180," ",""))))-1))))</f>
        <v/>
      </c>
      <c r="G180" s="259" t="str">
        <f t="shared" si="8"/>
        <v/>
      </c>
      <c r="H180" s="259" t="str">
        <f>IF(OR(G180="",G180=0,G180="0"),"",LEFT(G180,C170+1))</f>
        <v/>
      </c>
      <c r="I180" s="261"/>
      <c r="J180" s="86"/>
      <c r="K180" s="247" t="str">
        <f>IF(LEN(TRIM(L180))&gt;0,MAX(K13:K179)+1,"")</f>
        <v/>
      </c>
      <c r="L180" s="89"/>
      <c r="M180" s="276"/>
      <c r="N180" s="277"/>
      <c r="X180" s="3">
        <v>1</v>
      </c>
    </row>
    <row r="181" spans="2:24" ht="15.75">
      <c r="B181" s="247"/>
      <c r="C181" s="264"/>
      <c r="D181" s="259" t="str" cm="1">
        <f t="array" ref="D181">IF(ROW()=ROW(D168),C171,INDEX(E168:E181,ROW()-ROW(D168)))</f>
        <v/>
      </c>
      <c r="E181" s="260" t="str">
        <f>IF(OR(D181="",C170="",C170&lt;=0,F181=""),"",TRIM(MID(D181,LEN(F181)+1+IF(MID(D181,LEN(F181)+1,1)=" ",1,0),99999)))</f>
        <v/>
      </c>
      <c r="F181" s="259" t="str">
        <f>IF(OR(G181="",G181=0,G181="0"),"",IF(LEN(G181)&lt;=C170,G181,IF(LEN(SUBSTITUTE(H181," ",""))=C170+1,LEFT(G181,C170),LEFT(G181,FIND("§",SUBSTITUTE(H181," ","§",LEN(H181)-LEN(SUBSTITUTE(H181," ",""))))-1))))</f>
        <v/>
      </c>
      <c r="G181" s="259" t="str">
        <f t="shared" si="8"/>
        <v/>
      </c>
      <c r="H181" s="259" t="str">
        <f>IF(OR(G181="",G181=0,G181="0"),"",LEFT(G181,C170+1))</f>
        <v/>
      </c>
      <c r="I181" s="261"/>
      <c r="J181" s="86"/>
      <c r="K181" s="247" t="str">
        <f>IF(LEN(TRIM(L181))&gt;0,MAX(K13:K180)+1,"")</f>
        <v/>
      </c>
      <c r="L181" s="89"/>
      <c r="M181" s="276"/>
      <c r="N181" s="277"/>
      <c r="X181" s="3">
        <v>1</v>
      </c>
    </row>
    <row r="182" spans="2:24" ht="15.75">
      <c r="B182" s="247"/>
      <c r="C182" s="258" t="str">
        <f>IF(TRIM(SUBSTITUTE(J26,CHAR(160),""))="","",J26)</f>
        <v>5. Remettez la viande dans la cocotte et versez la marinade filtrée par-dessus. Ajoutez de l’eau si nécessaire pour recouvrir la viande. Salez et poivrez.</v>
      </c>
      <c r="D182" s="259" t="str" cm="1">
        <f t="array" ref="D182">IF(ROW()=ROW(D182),C185,INDEX(E182:E195,ROW()-ROW(D182)))</f>
        <v>5. Remettez la viande dans la cocotte et versez la marinade filtrée par-dessus. Ajoutez de l’eau si nécessaire pour recouvrir la viande. Salez et poivrez.</v>
      </c>
      <c r="E182" s="260" t="str">
        <f>IF(OR(D182="",C184="",C184&lt;=0,F182=""),"",TRIM(MID(D182,LEN(F182)+1+IF(MID(D182,LEN(F182)+1,1)=" ",1,0),99999)))</f>
        <v>filtrée par-dessus. Ajoutez de l’eau si nécessaire pour recouvrir la viande. Salez et poivrez.</v>
      </c>
      <c r="F182" s="259" t="str">
        <f>IF(OR(G182="",G182=0,G182="0"),"",IF(LEN(G182)&lt;=C184,G182,IF(LEN(SUBSTITUTE(H182," ",""))=C184+1,LEFT(G182,C184),LEFT(G182,FIND("§",SUBSTITUTE(H182," ","§",LEN(H182)-LEN(SUBSTITUTE(H182," ",""))))-1))))</f>
        <v>5. Remettez la viande dans la cocotte et versez la marinade</v>
      </c>
      <c r="G182" s="259" t="str">
        <f t="shared" si="8"/>
        <v>5. Remettez la viande dans la cocotte et versez la marinade filtrée par-dessus. Ajoutez de l’eau si nécessaire pour recouvrir la viande. Salez et poivrez.</v>
      </c>
      <c r="H182" s="259" t="str">
        <f>IF(OR(G182="",G182=0,G182="0"),"",LEFT(G182,C184+1))</f>
        <v>5. Remettez la viande dans la cocotte et versez la marinade f</v>
      </c>
      <c r="I182" s="261"/>
      <c r="J182" s="86"/>
      <c r="K182" s="247" t="str">
        <f>IF(LEN(TRIM(L182))&gt;0,MAX(K13:K181)+1,"")</f>
        <v/>
      </c>
      <c r="L182" s="89"/>
      <c r="M182" s="276"/>
      <c r="N182" s="277"/>
      <c r="X182" s="3">
        <v>1</v>
      </c>
    </row>
    <row r="183" spans="2:24" ht="15.75">
      <c r="B183" s="247"/>
      <c r="C183" s="264" t="str">
        <f>TRIM(SUBSTITUTE(SUBSTITUTE(SUBSTITUTE(SUBSTITUTE(SUBSTITUTE(SUBSTITUTE(SUBSTITUTE(SUBSTITUTE(SUBSTITUTE(CLEAN(IF(OR(LEFT(C182,1)="-",LEFT(C182,1)="="),MID(C182,2,99999),C182)),"—","-"),"–","-"),CHAR(160)," "),CHAR(9)," "),CHAR(13)," "),CHAR(10)," ")," "," ")," "," ")," "," "))</f>
        <v>5. Remettez la viande dans la cocotte et versez la marinade filtrée par-dessus. Ajoutez de l’eau si nécessaire pour recouvrir la viande. Salez et poivrez.</v>
      </c>
      <c r="D183" s="259" t="str" cm="1">
        <f t="array" ref="D183">IF(ROW()=ROW(D182),C185,INDEX(E182:E195,ROW()-ROW(D182)))</f>
        <v>filtrée par-dessus. Ajoutez de l’eau si nécessaire pour recouvrir la viande. Salez et poivrez.</v>
      </c>
      <c r="E183" s="260" t="str">
        <f>IF(OR(D183="",C184="",C184&lt;=0,F183=""),"",TRIM(MID(D183,LEN(F183)+1+IF(MID(D183,LEN(F183)+1,1)=" ",1,0),99999)))</f>
        <v>recouvrir la viande. Salez et poivrez.</v>
      </c>
      <c r="F183" s="259" t="str">
        <f>IF(OR(G183="",G183=0,G183="0"),"",IF(LEN(G183)&lt;=C184,G183,IF(LEN(SUBSTITUTE(H183," ",""))=C184+1,LEFT(G183,C184),LEFT(G183,FIND("§",SUBSTITUTE(H183," ","§",LEN(H183)-LEN(SUBSTITUTE(H183," ",""))))-1))))</f>
        <v>filtrée par-dessus. Ajoutez de l’eau si nécessaire pour</v>
      </c>
      <c r="G183" s="259" t="str">
        <f t="shared" si="8"/>
        <v>filtrée par-dessus. Ajoutez de l’eau si nécessaire pour recouvrir la viande. Salez et poivrez.</v>
      </c>
      <c r="H183" s="259" t="str">
        <f>IF(OR(G183="",G183=0,G183="0"),"",LEFT(G183,C184+1))</f>
        <v>filtrée par-dessus. Ajoutez de l’eau si nécessaire pour recou</v>
      </c>
      <c r="I183" s="261"/>
      <c r="J183" s="86"/>
      <c r="K183" s="247" t="str">
        <f>IF(LEN(TRIM(L183))&gt;0,MAX(K13:K182)+1,"")</f>
        <v/>
      </c>
      <c r="L183" s="89"/>
      <c r="M183" s="276"/>
      <c r="N183" s="277"/>
      <c r="X183" s="3">
        <v>1</v>
      </c>
    </row>
    <row r="184" spans="2:24" ht="15.75">
      <c r="B184" s="247"/>
      <c r="C184" s="265">
        <f>C11</f>
        <v>60</v>
      </c>
      <c r="D184" s="259" t="str" cm="1">
        <f t="array" ref="D184">IF(ROW()=ROW(D182),C185,INDEX(E182:E195,ROW()-ROW(D182)))</f>
        <v>recouvrir la viande. Salez et poivrez.</v>
      </c>
      <c r="E184" s="260" t="str">
        <f>IF(OR(D184="",C184="",C184&lt;=0,F184=""),"",TRIM(MID(D184,LEN(F184)+1+IF(MID(D184,LEN(F184)+1,1)=" ",1,0),99999)))</f>
        <v/>
      </c>
      <c r="F184" s="259" t="str">
        <f>IF(OR(G184="",G184=0,G184="0"),"",IF(LEN(G184)&lt;=C184,G184,IF(LEN(SUBSTITUTE(H184," ",""))=C184+1,LEFT(G184,C184),LEFT(G184,FIND("§",SUBSTITUTE(H184," ","§",LEN(H184)-LEN(SUBSTITUTE(H184," ",""))))-1))))</f>
        <v>recouvrir la viande. Salez et poivrez.</v>
      </c>
      <c r="G184" s="259" t="str">
        <f t="shared" si="8"/>
        <v>recouvrir la viande. Salez et poivrez.</v>
      </c>
      <c r="H184" s="259" t="str">
        <f>IF(OR(G184="",G184=0,G184="0"),"",LEFT(G184,C184+1))</f>
        <v>recouvrir la viande. Salez et poivrez.</v>
      </c>
      <c r="I184" s="261"/>
      <c r="J184" s="86"/>
      <c r="K184" s="247" t="str">
        <f>IF(LEN(TRIM(L184))&gt;0,MAX(K13:K183)+1,"")</f>
        <v/>
      </c>
      <c r="L184" s="89"/>
      <c r="M184" s="276"/>
      <c r="N184" s="277"/>
      <c r="X184" s="3">
        <v>1</v>
      </c>
    </row>
    <row r="185" spans="2:24" ht="15.75">
      <c r="B185" s="247"/>
      <c r="C185" s="264" t="str">
        <f>IF(UPPER(TRIM(C12))="X",C189,C183)</f>
        <v>5. Remettez la viande dans la cocotte et versez la marinade filtrée par-dessus. Ajoutez de l’eau si nécessaire pour recouvrir la viande. Salez et poivrez.</v>
      </c>
      <c r="D185" s="259" t="str" cm="1">
        <f t="array" ref="D185">IF(ROW()=ROW(D182),C185,INDEX(E182:E195,ROW()-ROW(D182)))</f>
        <v/>
      </c>
      <c r="E185" s="260" t="str">
        <f>IF(OR(D185="",C184="",C184&lt;=0,F185=""),"",TRIM(MID(D185,LEN(F185)+1+IF(MID(D185,LEN(F185)+1,1)=" ",1,0),99999)))</f>
        <v/>
      </c>
      <c r="F185" s="259" t="str">
        <f>IF(OR(G185="",G185=0,G185="0"),"",IF(LEN(G185)&lt;=C184,G185,IF(LEN(SUBSTITUTE(H185," ",""))=C184+1,LEFT(G185,C184),LEFT(G185,FIND("§",SUBSTITUTE(H185," ","§",LEN(H185)-LEN(SUBSTITUTE(H185," ",""))))-1))))</f>
        <v/>
      </c>
      <c r="G185" s="259" t="str">
        <f t="shared" si="8"/>
        <v/>
      </c>
      <c r="H185" s="259" t="str">
        <f>IF(OR(G185="",G185=0,G185="0"),"",LEFT(G185,C184+1))</f>
        <v/>
      </c>
      <c r="I185" s="261"/>
      <c r="J185" s="86"/>
      <c r="K185" s="247" t="str">
        <f>IF(LEN(TRIM(L185))&gt;0,MAX(K13:K184)+1,"")</f>
        <v/>
      </c>
      <c r="L185" s="89"/>
      <c r="M185" s="276"/>
      <c r="N185" s="277"/>
      <c r="X185" s="3">
        <v>1</v>
      </c>
    </row>
    <row r="186" spans="2:24" ht="15.75">
      <c r="B186" s="247"/>
      <c r="C186" s="266" t="str">
        <f>TRIM(SUBSTITUTE(SUBSTITUTE(SUBSTITUTE(SUBSTITUTE(SUBSTITUTE(SUBSTITUTE(SUBSTITUTE(SUBSTITUTE(SUBSTITUTE(SUBSTITUTE(C183,","," "),";"," "),":"," "),"!"," "),"?"," "),"…"," "),"»"," "),"«"," "),"/"," "),"."," "))</f>
        <v>5 Remettez la viande dans la cocotte et versez la marinade filtrée par-dessus Ajoutez de l’eau si nécessaire pour recouvrir la viande Salez et poivrez</v>
      </c>
      <c r="D186" s="259" t="str" cm="1">
        <f t="array" ref="D186">IF(ROW()=ROW(D182),C185,INDEX(E182:E195,ROW()-ROW(D182)))</f>
        <v/>
      </c>
      <c r="E186" s="260" t="str">
        <f>IF(OR(D186="",C184="",C184&lt;=0,F186=""),"",TRIM(MID(D186,LEN(F186)+1+IF(MID(D186,LEN(F186)+1,1)=" ",1,0),99999)))</f>
        <v/>
      </c>
      <c r="F186" s="259" t="str">
        <f>IF(OR(G186="",G186=0,G186="0"),"",IF(LEN(G186)&lt;=C184,G186,IF(LEN(SUBSTITUTE(H186," ",""))=C184+1,LEFT(G186,C184),LEFT(G186,FIND("§",SUBSTITUTE(H186," ","§",LEN(H186)-LEN(SUBSTITUTE(H186," ",""))))-1))))</f>
        <v/>
      </c>
      <c r="G186" s="259" t="str">
        <f t="shared" si="8"/>
        <v/>
      </c>
      <c r="H186" s="259" t="str">
        <f>IF(OR(G186="",G186=0,G186="0"),"",LEFT(G186,C184+1))</f>
        <v/>
      </c>
      <c r="I186" s="261"/>
      <c r="J186" s="86"/>
      <c r="K186" s="247" t="str">
        <f>IF(LEN(TRIM(L186))&gt;0,MAX(K13:K185)+1,"")</f>
        <v/>
      </c>
      <c r="L186" s="89"/>
      <c r="M186" s="276"/>
      <c r="N186" s="277"/>
      <c r="X186" s="3">
        <v>1</v>
      </c>
    </row>
    <row r="187" spans="2:24" ht="15.75">
      <c r="B187" s="247"/>
      <c r="C187" s="259" t="str">
        <f>TRIM(SUBSTITUTE(SUBSTITUTE(SUBSTITUTE(SUBSTITUTE(SUBSTITUTE(SUBSTITUTE(SUBSTITUTE(SUBSTITUTE(C186,"("," "),")"," "),CHAR(34)," "),"-"," "),"_"," "),"&lt;"," "),"&gt;"," "),"="," "))</f>
        <v>5 Remettez la viande dans la cocotte et versez la marinade filtrée par dessus Ajoutez de l’eau si nécessaire pour recouvrir la viande Salez et poivrez</v>
      </c>
      <c r="D187" s="259" t="str" cm="1">
        <f t="array" ref="D187">IF(ROW()=ROW(D182),C185,INDEX(E182:E195,ROW()-ROW(D182)))</f>
        <v/>
      </c>
      <c r="E187" s="260" t="str">
        <f>IF(OR(D187="",C184="",C184&lt;=0,F187=""),"",TRIM(MID(D187,LEN(F187)+1+IF(MID(D187,LEN(F187)+1,1)=" ",1,0),99999)))</f>
        <v/>
      </c>
      <c r="F187" s="259" t="str">
        <f>IF(OR(G187="",G187=0,G187="0"),"",IF(LEN(G187)&lt;=C184,G187,IF(LEN(SUBSTITUTE(H187," ",""))=C184+1,LEFT(G187,C184),LEFT(G187,FIND("§",SUBSTITUTE(H187," ","§",LEN(H187)-LEN(SUBSTITUTE(H187," ",""))))-1))))</f>
        <v/>
      </c>
      <c r="G187" s="259" t="str">
        <f t="shared" si="8"/>
        <v/>
      </c>
      <c r="H187" s="259" t="str">
        <f>IF(OR(G187="",G187=0,G187="0"),"",LEFT(G187,C184+1))</f>
        <v/>
      </c>
      <c r="I187" s="261"/>
      <c r="J187" s="86"/>
      <c r="K187" s="247" t="str">
        <f>IF(LEN(TRIM(L187))&gt;0,MAX(K13:K186)+1,"")</f>
        <v/>
      </c>
      <c r="L187" s="89"/>
      <c r="M187" s="276"/>
      <c r="N187" s="277"/>
      <c r="X187" s="3">
        <v>1</v>
      </c>
    </row>
    <row r="188" spans="2:24" ht="15.75">
      <c r="B188" s="247"/>
      <c r="C188" s="264" t="str">
        <f>TRIM(SUBSTITUTE(SUBSTITUTE(SUBSTITUTE(SUBSTITUTE(C187,"►"," "),"▼"," "),"▲"," "),"◄"," "))</f>
        <v>5 Remettez la viande dans la cocotte et versez la marinade filtrée par dessus Ajoutez de l’eau si nécessaire pour recouvrir la viande Salez et poivrez</v>
      </c>
      <c r="D188" s="259" t="str" cm="1">
        <f t="array" ref="D188">IF(ROW()=ROW(D182),C185,INDEX(E182:E195,ROW()-ROW(D182)))</f>
        <v/>
      </c>
      <c r="E188" s="260" t="str">
        <f>IF(OR(D188="",C184="",C184&lt;=0,F188=""),"",TRIM(MID(D188,LEN(F188)+1+IF(MID(D188,LEN(F188)+1,1)=" ",1,0),99999)))</f>
        <v/>
      </c>
      <c r="F188" s="259" t="str">
        <f>IF(OR(G188="",G188=0,G188="0"),"",IF(LEN(G188)&lt;=C184,G188,IF(LEN(SUBSTITUTE(H188," ",""))=C184+1,LEFT(G188,C184),LEFT(G188,FIND("§",SUBSTITUTE(H188," ","§",LEN(H188)-LEN(SUBSTITUTE(H188," ",""))))-1))))</f>
        <v/>
      </c>
      <c r="G188" s="259" t="str">
        <f t="shared" si="8"/>
        <v/>
      </c>
      <c r="H188" s="259" t="str">
        <f>IF(OR(G188="",G188=0,G188="0"),"",LEFT(G188,C184+1))</f>
        <v/>
      </c>
      <c r="I188" s="261"/>
      <c r="J188" s="86"/>
      <c r="K188" s="247" t="str">
        <f>IF(LEN(TRIM(L188))&gt;0,MAX(K13:K187)+1,"")</f>
        <v/>
      </c>
      <c r="L188" s="89"/>
      <c r="M188" s="276"/>
      <c r="N188" s="277"/>
      <c r="X188" s="3">
        <v>1</v>
      </c>
    </row>
    <row r="189" spans="2:24" ht="15.75">
      <c r="B189" s="247"/>
      <c r="C189" s="264" t="str">
        <f>TRIM(SUBSTITUTE(SUBSTITUTE(C188,"“"," "),"”"," "))</f>
        <v>5 Remettez la viande dans la cocotte et versez la marinade filtrée par dessus Ajoutez de l’eau si nécessaire pour recouvrir la viande Salez et poivrez</v>
      </c>
      <c r="D189" s="259" t="str" cm="1">
        <f t="array" ref="D189">IF(ROW()=ROW(D182),C185,INDEX(E182:E195,ROW()-ROW(D182)))</f>
        <v/>
      </c>
      <c r="E189" s="260" t="str">
        <f>IF(OR(D189="",C184="",C184&lt;=0,F189=""),"",TRIM(MID(D189,LEN(F189)+1+IF(MID(D189,LEN(F189)+1,1)=" ",1,0),99999)))</f>
        <v/>
      </c>
      <c r="F189" s="259" t="str">
        <f>IF(OR(G189="",G189=0,G189="0"),"",IF(LEN(G189)&lt;=C184,G189,IF(LEN(SUBSTITUTE(H189," ",""))=C184+1,LEFT(G189,C184),LEFT(G189,FIND("§",SUBSTITUTE(H189," ","§",LEN(H189)-LEN(SUBSTITUTE(H189," ",""))))-1))))</f>
        <v/>
      </c>
      <c r="G189" s="259" t="str">
        <f t="shared" si="8"/>
        <v/>
      </c>
      <c r="H189" s="259" t="str">
        <f>IF(OR(G189="",G189=0,G189="0"),"",LEFT(G189,C184+1))</f>
        <v/>
      </c>
      <c r="I189" s="261"/>
      <c r="J189" s="86"/>
      <c r="K189" s="247" t="str">
        <f>IF(LEN(TRIM(L189))&gt;0,MAX(K13:K188)+1,"")</f>
        <v/>
      </c>
      <c r="L189" s="89"/>
      <c r="M189" s="276"/>
      <c r="N189" s="277"/>
      <c r="X189" s="3">
        <v>1</v>
      </c>
    </row>
    <row r="190" spans="2:24" ht="15.75">
      <c r="B190" s="247"/>
      <c r="C190" s="264"/>
      <c r="D190" s="259" t="str" cm="1">
        <f t="array" ref="D190">IF(ROW()=ROW(D182),C185,INDEX(E182:E195,ROW()-ROW(D182)))</f>
        <v/>
      </c>
      <c r="E190" s="260" t="str">
        <f>IF(OR(D190="",C184="",C184&lt;=0,F190=""),"",TRIM(MID(D190,LEN(F190)+1+IF(MID(D190,LEN(F190)+1,1)=" ",1,0),99999)))</f>
        <v/>
      </c>
      <c r="F190" s="259" t="str">
        <f>IF(OR(G190="",G190=0,G190="0"),"",IF(LEN(G190)&lt;=C184,G190,IF(LEN(SUBSTITUTE(H190," ",""))=C184+1,LEFT(G190,C184),LEFT(G190,FIND("§",SUBSTITUTE(H190," ","§",LEN(H190)-LEN(SUBSTITUTE(H190," ",""))))-1))))</f>
        <v/>
      </c>
      <c r="G190" s="259" t="str">
        <f t="shared" si="8"/>
        <v/>
      </c>
      <c r="H190" s="259" t="str">
        <f>IF(OR(G190="",G190=0,G190="0"),"",LEFT(G190,C184+1))</f>
        <v/>
      </c>
      <c r="I190" s="261"/>
      <c r="J190" s="86"/>
      <c r="K190" s="247" t="str">
        <f>IF(LEN(TRIM(L190))&gt;0,MAX(K13:K189)+1,"")</f>
        <v/>
      </c>
      <c r="L190" s="89"/>
      <c r="M190" s="276"/>
      <c r="N190" s="277"/>
      <c r="X190" s="3">
        <v>1</v>
      </c>
    </row>
    <row r="191" spans="2:24" ht="15.75">
      <c r="B191" s="247"/>
      <c r="C191" s="264"/>
      <c r="D191" s="259" t="str" cm="1">
        <f t="array" ref="D191">IF(ROW()=ROW(D182),C185,INDEX(E182:E195,ROW()-ROW(D182)))</f>
        <v/>
      </c>
      <c r="E191" s="260" t="str">
        <f>IF(OR(D191="",C184="",C184&lt;=0,F191=""),"",TRIM(MID(D191,LEN(F191)+1+IF(MID(D191,LEN(F191)+1,1)=" ",1,0),99999)))</f>
        <v/>
      </c>
      <c r="F191" s="259" t="str">
        <f>IF(OR(G191="",G191=0,G191="0"),"",IF(LEN(G191)&lt;=C184,G191,IF(LEN(SUBSTITUTE(H191," ",""))=C184+1,LEFT(G191,C184),LEFT(G191,FIND("§",SUBSTITUTE(H191," ","§",LEN(H191)-LEN(SUBSTITUTE(H191," ",""))))-1))))</f>
        <v/>
      </c>
      <c r="G191" s="259" t="str">
        <f t="shared" si="8"/>
        <v/>
      </c>
      <c r="H191" s="259" t="str">
        <f>IF(OR(G191="",G191=0,G191="0"),"",LEFT(G191,C184+1))</f>
        <v/>
      </c>
      <c r="I191" s="261"/>
      <c r="J191" s="86"/>
      <c r="K191" s="247" t="str">
        <f>IF(LEN(TRIM(L191))&gt;0,MAX(K13:K190)+1,"")</f>
        <v/>
      </c>
      <c r="L191" s="89"/>
      <c r="M191" s="276"/>
      <c r="N191" s="277"/>
      <c r="X191" s="3">
        <v>1</v>
      </c>
    </row>
    <row r="192" spans="2:24" ht="15.75">
      <c r="B192" s="247"/>
      <c r="C192" s="264"/>
      <c r="D192" s="259" t="str" cm="1">
        <f t="array" ref="D192">IF(ROW()=ROW(D182),C185,INDEX(E182:E195,ROW()-ROW(D182)))</f>
        <v/>
      </c>
      <c r="E192" s="260" t="str">
        <f>IF(OR(D192="",C184="",C184&lt;=0,F192=""),"",TRIM(MID(D192,LEN(F192)+1+IF(MID(D192,LEN(F192)+1,1)=" ",1,0),99999)))</f>
        <v/>
      </c>
      <c r="F192" s="259" t="str">
        <f>IF(OR(G192="",G192=0,G192="0"),"",IF(LEN(G192)&lt;=C184,G192,IF(LEN(SUBSTITUTE(H192," ",""))=C184+1,LEFT(G192,C184),LEFT(G192,FIND("§",SUBSTITUTE(H192," ","§",LEN(H192)-LEN(SUBSTITUTE(H192," ",""))))-1))))</f>
        <v/>
      </c>
      <c r="G192" s="259" t="str">
        <f t="shared" si="8"/>
        <v/>
      </c>
      <c r="H192" s="259" t="str">
        <f>IF(OR(G192="",G192=0,G192="0"),"",LEFT(G192,C184+1))</f>
        <v/>
      </c>
      <c r="I192" s="261"/>
      <c r="J192" s="86"/>
      <c r="K192" s="247" t="str">
        <f>IF(LEN(TRIM(L192))&gt;0,MAX(K13:K191)+1,"")</f>
        <v/>
      </c>
      <c r="L192" s="89"/>
      <c r="M192" s="276"/>
      <c r="N192" s="277"/>
      <c r="X192" s="3">
        <v>1</v>
      </c>
    </row>
    <row r="193" spans="2:24" ht="15.75">
      <c r="B193" s="247"/>
      <c r="C193" s="264"/>
      <c r="D193" s="259" t="str" cm="1">
        <f t="array" ref="D193">IF(ROW()=ROW(D182),C185,INDEX(E182:E195,ROW()-ROW(D182)))</f>
        <v/>
      </c>
      <c r="E193" s="260" t="str">
        <f>IF(OR(D193="",C184="",C184&lt;=0,F193=""),"",TRIM(MID(D193,LEN(F193)+1+IF(MID(D193,LEN(F193)+1,1)=" ",1,0),99999)))</f>
        <v/>
      </c>
      <c r="F193" s="259" t="str">
        <f>IF(OR(G193="",G193=0,G193="0"),"",IF(LEN(G193)&lt;=C184,G193,IF(LEN(SUBSTITUTE(H193," ",""))=C184+1,LEFT(G193,C184),LEFT(G193,FIND("§",SUBSTITUTE(H193," ","§",LEN(H193)-LEN(SUBSTITUTE(H193," ",""))))-1))))</f>
        <v/>
      </c>
      <c r="G193" s="259" t="str">
        <f t="shared" si="8"/>
        <v/>
      </c>
      <c r="H193" s="259" t="str">
        <f>IF(OR(G193="",G193=0,G193="0"),"",LEFT(G193,C184+1))</f>
        <v/>
      </c>
      <c r="I193" s="261"/>
      <c r="J193" s="86"/>
      <c r="K193" s="247" t="str">
        <f>IF(LEN(TRIM(L193))&gt;0,MAX(K13:K192)+1,"")</f>
        <v/>
      </c>
      <c r="L193" s="89"/>
      <c r="M193" s="276"/>
      <c r="N193" s="277"/>
      <c r="X193" s="3">
        <v>1</v>
      </c>
    </row>
    <row r="194" spans="2:24" ht="15.75">
      <c r="B194" s="247"/>
      <c r="C194" s="264"/>
      <c r="D194" s="259" t="str" cm="1">
        <f t="array" ref="D194">IF(ROW()=ROW(D182),C185,INDEX(E182:E195,ROW()-ROW(D182)))</f>
        <v/>
      </c>
      <c r="E194" s="260" t="str">
        <f>IF(OR(D194="",C184="",C184&lt;=0,F194=""),"",TRIM(MID(D194,LEN(F194)+1+IF(MID(D194,LEN(F194)+1,1)=" ",1,0),99999)))</f>
        <v/>
      </c>
      <c r="F194" s="259" t="str">
        <f>IF(OR(G194="",G194=0,G194="0"),"",IF(LEN(G194)&lt;=C184,G194,IF(LEN(SUBSTITUTE(H194," ",""))=C184+1,LEFT(G194,C184),LEFT(G194,FIND("§",SUBSTITUTE(H194," ","§",LEN(H194)-LEN(SUBSTITUTE(H194," ",""))))-1))))</f>
        <v/>
      </c>
      <c r="G194" s="259" t="str">
        <f t="shared" si="8"/>
        <v/>
      </c>
      <c r="H194" s="259" t="str">
        <f>IF(OR(G194="",G194=0,G194="0"),"",LEFT(G194,C184+1))</f>
        <v/>
      </c>
      <c r="I194" s="261"/>
      <c r="J194" s="86"/>
      <c r="K194" s="247" t="str">
        <f>IF(LEN(TRIM(L194))&gt;0,MAX(K13:K193)+1,"")</f>
        <v/>
      </c>
      <c r="L194" s="89"/>
      <c r="M194" s="276"/>
      <c r="N194" s="277"/>
      <c r="X194" s="3">
        <v>1</v>
      </c>
    </row>
    <row r="195" spans="2:24" ht="15.75">
      <c r="B195" s="247"/>
      <c r="C195" s="264"/>
      <c r="D195" s="259" t="str" cm="1">
        <f t="array" ref="D195">IF(ROW()=ROW(D182),C185,INDEX(E182:E195,ROW()-ROW(D182)))</f>
        <v/>
      </c>
      <c r="E195" s="260" t="str">
        <f>IF(OR(D195="",C184="",C184&lt;=0,F195=""),"",TRIM(MID(D195,LEN(F195)+1+IF(MID(D195,LEN(F195)+1,1)=" ",1,0),99999)))</f>
        <v/>
      </c>
      <c r="F195" s="259" t="str">
        <f>IF(OR(G195="",G195=0,G195="0"),"",IF(LEN(G195)&lt;=C184,G195,IF(LEN(SUBSTITUTE(H195," ",""))=C184+1,LEFT(G195,C184),LEFT(G195,FIND("§",SUBSTITUTE(H195," ","§",LEN(H195)-LEN(SUBSTITUTE(H195," ",""))))-1))))</f>
        <v/>
      </c>
      <c r="G195" s="259" t="str">
        <f t="shared" si="8"/>
        <v/>
      </c>
      <c r="H195" s="259" t="str">
        <f>IF(OR(G195="",G195=0,G195="0"),"",LEFT(G195,C184+1))</f>
        <v/>
      </c>
      <c r="I195" s="261"/>
      <c r="J195" s="86"/>
      <c r="K195" s="247" t="str">
        <f>IF(LEN(TRIM(L195))&gt;0,MAX(K13:K194)+1,"")</f>
        <v/>
      </c>
      <c r="L195" s="89"/>
      <c r="M195" s="276"/>
      <c r="N195" s="277"/>
      <c r="X195" s="3">
        <v>1</v>
      </c>
    </row>
    <row r="196" spans="2:24" ht="15.75">
      <c r="B196" s="247"/>
      <c r="C196" s="258" t="str">
        <f>IF(TRIM(SUBSTITUTE(J27,CHAR(160),""))="","",J27)</f>
        <v>6. Portez à ébullition, puis baissez le feu et laissez mijoter à feu doux pendant environ 3 heures, en remuant de temps en temps. La viande doit être tendre et la sauce onctueuse.</v>
      </c>
      <c r="D196" s="259" t="str" cm="1">
        <f t="array" ref="D196">IF(ROW()=ROW(D196),C199,INDEX(E196:E209,ROW()-ROW(D196)))</f>
        <v>6. Portez à ébullition, puis baissez le feu et laissez mijoter à feu doux pendant environ 3 heures, en remuant de temps en temps. La viande doit être tendre et la sauce onctueuse.</v>
      </c>
      <c r="E196" s="260" t="str">
        <f>IF(OR(D196="",C198="",C198&lt;=0,F196=""),"",TRIM(MID(D196,LEN(F196)+1+IF(MID(D196,LEN(F196)+1,1)=" ",1,0),99999)))</f>
        <v>mijoter à feu doux pendant environ 3 heures, en remuant de temps en temps. La viande doit être tendre et la sauce onctueuse.</v>
      </c>
      <c r="F196" s="259" t="str">
        <f>IF(OR(G196="",G196=0,G196="0"),"",IF(LEN(G196)&lt;=C198,G196,IF(LEN(SUBSTITUTE(H196," ",""))=C198+1,LEFT(G196,C198),LEFT(G196,FIND("§",SUBSTITUTE(H196," ","§",LEN(H196)-LEN(SUBSTITUTE(H196," ",""))))-1))))</f>
        <v>6. Portez à ébullition, puis baissez le feu et laissez</v>
      </c>
      <c r="G196" s="259" t="str">
        <f t="shared" si="8"/>
        <v>6. Portez à ébullition, puis baissez le feu et laissez mijoter à feu doux pendant environ 3 heures, en remuant de temps en temps. La viande doit être tendre et la sauce onctueuse.</v>
      </c>
      <c r="H196" s="259" t="str">
        <f>IF(OR(G196="",G196=0,G196="0"),"",LEFT(G196,C198+1))</f>
        <v>6. Portez à ébullition, puis baissez le feu et laissez mijote</v>
      </c>
      <c r="I196" s="261"/>
      <c r="J196" s="86"/>
      <c r="K196" s="247" t="str">
        <f>IF(LEN(TRIM(L196))&gt;0,MAX(K13:K195)+1,"")</f>
        <v/>
      </c>
      <c r="L196" s="89"/>
      <c r="M196" s="276"/>
      <c r="N196" s="277"/>
      <c r="X196" s="3">
        <v>1</v>
      </c>
    </row>
    <row r="197" spans="2:24" ht="15.75">
      <c r="B197" s="247"/>
      <c r="C197" s="264" t="str">
        <f>TRIM(SUBSTITUTE(SUBSTITUTE(SUBSTITUTE(SUBSTITUTE(SUBSTITUTE(SUBSTITUTE(SUBSTITUTE(SUBSTITUTE(SUBSTITUTE(CLEAN(IF(OR(LEFT(C196,1)="-",LEFT(C196,1)="="),MID(C196,2,99999),C196)),"—","-"),"–","-"),CHAR(160)," "),CHAR(9)," "),CHAR(13)," "),CHAR(10)," ")," "," ")," "," ")," "," "))</f>
        <v>6. Portez à ébullition, puis baissez le feu et laissez mijoter à feu doux pendant environ 3 heures, en remuant de temps en temps. La viande doit être tendre et la sauce onctueuse.</v>
      </c>
      <c r="D197" s="259" t="str" cm="1">
        <f t="array" ref="D197">IF(ROW()=ROW(D196),C199,INDEX(E196:E209,ROW()-ROW(D196)))</f>
        <v>mijoter à feu doux pendant environ 3 heures, en remuant de temps en temps. La viande doit être tendre et la sauce onctueuse.</v>
      </c>
      <c r="E197" s="260" t="str">
        <f>IF(OR(D197="",C198="",C198&lt;=0,F197=""),"",TRIM(MID(D197,LEN(F197)+1+IF(MID(D197,LEN(F197)+1,1)=" ",1,0),99999)))</f>
        <v>temps en temps. La viande doit être tendre et la sauce onctueuse.</v>
      </c>
      <c r="F197" s="259" t="str">
        <f>IF(OR(G197="",G197=0,G197="0"),"",IF(LEN(G197)&lt;=C198,G197,IF(LEN(SUBSTITUTE(H197," ",""))=C198+1,LEFT(G197,C198),LEFT(G197,FIND("§",SUBSTITUTE(H197," ","§",LEN(H197)-LEN(SUBSTITUTE(H197," ",""))))-1))))</f>
        <v>mijoter à feu doux pendant environ 3 heures, en remuant de</v>
      </c>
      <c r="G197" s="259" t="str">
        <f t="shared" si="8"/>
        <v>mijoter à feu doux pendant environ 3 heures, en remuant de temps en temps. La viande doit être tendre et la sauce onctueuse.</v>
      </c>
      <c r="H197" s="259" t="str">
        <f>IF(OR(G197="",G197=0,G197="0"),"",LEFT(G197,C198+1))</f>
        <v>mijoter à feu doux pendant environ 3 heures, en remuant de te</v>
      </c>
      <c r="I197" s="261"/>
      <c r="J197" s="86"/>
      <c r="K197" s="247" t="str">
        <f>IF(LEN(TRIM(L197))&gt;0,MAX(K13:K196)+1,"")</f>
        <v/>
      </c>
      <c r="L197" s="89"/>
      <c r="M197" s="276"/>
      <c r="N197" s="277"/>
      <c r="X197" s="3">
        <v>1</v>
      </c>
    </row>
    <row r="198" spans="2:24" ht="15.75">
      <c r="B198" s="247"/>
      <c r="C198" s="265">
        <f>C11</f>
        <v>60</v>
      </c>
      <c r="D198" s="259" t="str" cm="1">
        <f t="array" ref="D198">IF(ROW()=ROW(D196),C199,INDEX(E196:E209,ROW()-ROW(D196)))</f>
        <v>temps en temps. La viande doit être tendre et la sauce onctueuse.</v>
      </c>
      <c r="E198" s="260" t="str">
        <f>IF(OR(D198="",C198="",C198&lt;=0,F198=""),"",TRIM(MID(D198,LEN(F198)+1+IF(MID(D198,LEN(F198)+1,1)=" ",1,0),99999)))</f>
        <v>onctueuse.</v>
      </c>
      <c r="F198" s="259" t="str">
        <f>IF(OR(G198="",G198=0,G198="0"),"",IF(LEN(G198)&lt;=C198,G198,IF(LEN(SUBSTITUTE(H198," ",""))=C198+1,LEFT(G198,C198),LEFT(G198,FIND("§",SUBSTITUTE(H198," ","§",LEN(H198)-LEN(SUBSTITUTE(H198," ",""))))-1))))</f>
        <v>temps en temps. La viande doit être tendre et la sauce</v>
      </c>
      <c r="G198" s="259" t="str">
        <f t="shared" si="8"/>
        <v>temps en temps. La viande doit être tendre et la sauce onctueuse.</v>
      </c>
      <c r="H198" s="259" t="str">
        <f>IF(OR(G198="",G198=0,G198="0"),"",LEFT(G198,C198+1))</f>
        <v>temps en temps. La viande doit être tendre et la sauce onctue</v>
      </c>
      <c r="I198" s="261"/>
      <c r="J198" s="86"/>
      <c r="K198" s="247" t="str">
        <f>IF(LEN(TRIM(L198))&gt;0,MAX(K13:K197)+1,"")</f>
        <v/>
      </c>
      <c r="L198" s="89"/>
      <c r="M198" s="276"/>
      <c r="N198" s="277"/>
      <c r="X198" s="3">
        <v>1</v>
      </c>
    </row>
    <row r="199" spans="2:24" ht="15.75">
      <c r="B199" s="247"/>
      <c r="C199" s="264" t="str">
        <f>IF(UPPER(TRIM(C12))="X",C203,C197)</f>
        <v>6. Portez à ébullition, puis baissez le feu et laissez mijoter à feu doux pendant environ 3 heures, en remuant de temps en temps. La viande doit être tendre et la sauce onctueuse.</v>
      </c>
      <c r="D199" s="259" t="str" cm="1">
        <f t="array" ref="D199">IF(ROW()=ROW(D196),C199,INDEX(E196:E209,ROW()-ROW(D196)))</f>
        <v>onctueuse.</v>
      </c>
      <c r="E199" s="260" t="str">
        <f>IF(OR(D199="",C198="",C198&lt;=0,F199=""),"",TRIM(MID(D199,LEN(F199)+1+IF(MID(D199,LEN(F199)+1,1)=" ",1,0),99999)))</f>
        <v/>
      </c>
      <c r="F199" s="259" t="str">
        <f>IF(OR(G199="",G199=0,G199="0"),"",IF(LEN(G199)&lt;=C198,G199,IF(LEN(SUBSTITUTE(H199," ",""))=C198+1,LEFT(G199,C198),LEFT(G199,FIND("§",SUBSTITUTE(H199," ","§",LEN(H199)-LEN(SUBSTITUTE(H199," ",""))))-1))))</f>
        <v>onctueuse.</v>
      </c>
      <c r="G199" s="259" t="str">
        <f t="shared" si="8"/>
        <v>onctueuse.</v>
      </c>
      <c r="H199" s="259" t="str">
        <f>IF(OR(G199="",G199=0,G199="0"),"",LEFT(G199,C198+1))</f>
        <v>onctueuse.</v>
      </c>
      <c r="I199" s="261"/>
      <c r="J199" s="86"/>
      <c r="K199" s="247" t="str">
        <f>IF(LEN(TRIM(L199))&gt;0,MAX(K13:K198)+1,"")</f>
        <v/>
      </c>
      <c r="L199" s="89"/>
      <c r="M199" s="276"/>
      <c r="N199" s="277"/>
      <c r="X199" s="3">
        <v>1</v>
      </c>
    </row>
    <row r="200" spans="2:24" ht="15.75">
      <c r="B200" s="247"/>
      <c r="C200" s="266" t="str">
        <f>TRIM(SUBSTITUTE(SUBSTITUTE(SUBSTITUTE(SUBSTITUTE(SUBSTITUTE(SUBSTITUTE(SUBSTITUTE(SUBSTITUTE(SUBSTITUTE(SUBSTITUTE(C197,","," "),";"," "),":"," "),"!"," "),"?"," "),"…"," "),"»"," "),"«"," "),"/"," "),"."," "))</f>
        <v>6 Portez à ébullition puis baissez le feu et laissez mijoter à feu doux pendant environ 3 heures en remuant de temps en temps La viande doit être tendre et la sauce onctueuse</v>
      </c>
      <c r="D200" s="259" t="str" cm="1">
        <f t="array" ref="D200">IF(ROW()=ROW(D196),C199,INDEX(E196:E209,ROW()-ROW(D196)))</f>
        <v/>
      </c>
      <c r="E200" s="260" t="str">
        <f>IF(OR(D200="",C198="",C198&lt;=0,F200=""),"",TRIM(MID(D200,LEN(F200)+1+IF(MID(D200,LEN(F200)+1,1)=" ",1,0),99999)))</f>
        <v/>
      </c>
      <c r="F200" s="259" t="str">
        <f>IF(OR(G200="",G200=0,G200="0"),"",IF(LEN(G200)&lt;=C198,G200,IF(LEN(SUBSTITUTE(H200," ",""))=C198+1,LEFT(G200,C198),LEFT(G200,FIND("§",SUBSTITUTE(H200," ","§",LEN(H200)-LEN(SUBSTITUTE(H200," ",""))))-1))))</f>
        <v/>
      </c>
      <c r="G200" s="259" t="str">
        <f t="shared" si="8"/>
        <v/>
      </c>
      <c r="H200" s="259" t="str">
        <f>IF(OR(G200="",G200=0,G200="0"),"",LEFT(G200,C198+1))</f>
        <v/>
      </c>
      <c r="I200" s="261"/>
      <c r="J200" s="86"/>
      <c r="K200" s="247" t="str">
        <f>IF(LEN(TRIM(L200))&gt;0,MAX(K13:K199)+1,"")</f>
        <v/>
      </c>
      <c r="L200" s="89"/>
      <c r="M200" s="276"/>
      <c r="N200" s="277"/>
      <c r="X200" s="3">
        <v>1</v>
      </c>
    </row>
    <row r="201" spans="2:24" ht="15.75">
      <c r="B201" s="247"/>
      <c r="C201" s="259" t="str">
        <f>TRIM(SUBSTITUTE(SUBSTITUTE(SUBSTITUTE(SUBSTITUTE(SUBSTITUTE(SUBSTITUTE(SUBSTITUTE(SUBSTITUTE(C200,"("," "),")"," "),CHAR(34)," "),"-"," "),"_"," "),"&lt;"," "),"&gt;"," "),"="," "))</f>
        <v>6 Portez à ébullition puis baissez le feu et laissez mijoter à feu doux pendant environ 3 heures en remuant de temps en temps La viande doit être tendre et la sauce onctueuse</v>
      </c>
      <c r="D201" s="259" t="str" cm="1">
        <f t="array" ref="D201">IF(ROW()=ROW(D196),C199,INDEX(E196:E209,ROW()-ROW(D196)))</f>
        <v/>
      </c>
      <c r="E201" s="260" t="str">
        <f>IF(OR(D201="",C198="",C198&lt;=0,F201=""),"",TRIM(MID(D201,LEN(F201)+1+IF(MID(D201,LEN(F201)+1,1)=" ",1,0),99999)))</f>
        <v/>
      </c>
      <c r="F201" s="259" t="str">
        <f>IF(OR(G201="",G201=0,G201="0"),"",IF(LEN(G201)&lt;=C198,G201,IF(LEN(SUBSTITUTE(H201," ",""))=C198+1,LEFT(G201,C198),LEFT(G201,FIND("§",SUBSTITUTE(H201," ","§",LEN(H201)-LEN(SUBSTITUTE(H201," ",""))))-1))))</f>
        <v/>
      </c>
      <c r="G201" s="259" t="str">
        <f t="shared" si="8"/>
        <v/>
      </c>
      <c r="H201" s="259" t="str">
        <f>IF(OR(G201="",G201=0,G201="0"),"",LEFT(G201,C198+1))</f>
        <v/>
      </c>
      <c r="I201" s="261"/>
      <c r="J201" s="86"/>
      <c r="K201" s="247" t="str">
        <f>IF(LEN(TRIM(L201))&gt;0,MAX(K13:K200)+1,"")</f>
        <v/>
      </c>
      <c r="L201" s="89"/>
      <c r="M201" s="276"/>
      <c r="N201" s="277"/>
      <c r="X201" s="3">
        <v>1</v>
      </c>
    </row>
    <row r="202" spans="2:24" ht="15.75">
      <c r="B202" s="247"/>
      <c r="C202" s="264" t="str">
        <f>TRIM(SUBSTITUTE(SUBSTITUTE(SUBSTITUTE(SUBSTITUTE(C201,"►"," "),"▼"," "),"▲"," "),"◄"," "))</f>
        <v>6 Portez à ébullition puis baissez le feu et laissez mijoter à feu doux pendant environ 3 heures en remuant de temps en temps La viande doit être tendre et la sauce onctueuse</v>
      </c>
      <c r="D202" s="259" t="str" cm="1">
        <f t="array" ref="D202">IF(ROW()=ROW(D196),C199,INDEX(E196:E209,ROW()-ROW(D196)))</f>
        <v/>
      </c>
      <c r="E202" s="260" t="str">
        <f>IF(OR(D202="",C198="",C198&lt;=0,F202=""),"",TRIM(MID(D202,LEN(F202)+1+IF(MID(D202,LEN(F202)+1,1)=" ",1,0),99999)))</f>
        <v/>
      </c>
      <c r="F202" s="259" t="str">
        <f>IF(OR(G202="",G202=0,G202="0"),"",IF(LEN(G202)&lt;=C198,G202,IF(LEN(SUBSTITUTE(H202," ",""))=C198+1,LEFT(G202,C198),LEFT(G202,FIND("§",SUBSTITUTE(H202," ","§",LEN(H202)-LEN(SUBSTITUTE(H202," ",""))))-1))))</f>
        <v/>
      </c>
      <c r="G202" s="259" t="str">
        <f t="shared" si="8"/>
        <v/>
      </c>
      <c r="H202" s="259" t="str">
        <f>IF(OR(G202="",G202=0,G202="0"),"",LEFT(G202,C198+1))</f>
        <v/>
      </c>
      <c r="I202" s="261"/>
      <c r="J202" s="86"/>
      <c r="K202" s="247" t="str">
        <f>IF(LEN(TRIM(L202))&gt;0,MAX(K13:K201)+1,"")</f>
        <v/>
      </c>
      <c r="L202" s="89"/>
      <c r="M202" s="276"/>
      <c r="N202" s="277"/>
      <c r="X202" s="3">
        <v>1</v>
      </c>
    </row>
    <row r="203" spans="2:24" ht="15.75">
      <c r="B203" s="247"/>
      <c r="C203" s="264" t="str">
        <f>TRIM(SUBSTITUTE(SUBSTITUTE(C202,"“"," "),"”"," "))</f>
        <v>6 Portez à ébullition puis baissez le feu et laissez mijoter à feu doux pendant environ 3 heures en remuant de temps en temps La viande doit être tendre et la sauce onctueuse</v>
      </c>
      <c r="D203" s="259" t="str" cm="1">
        <f t="array" ref="D203">IF(ROW()=ROW(D196),C199,INDEX(E196:E209,ROW()-ROW(D196)))</f>
        <v/>
      </c>
      <c r="E203" s="260" t="str">
        <f>IF(OR(D203="",C198="",C198&lt;=0,F203=""),"",TRIM(MID(D203,LEN(F203)+1+IF(MID(D203,LEN(F203)+1,1)=" ",1,0),99999)))</f>
        <v/>
      </c>
      <c r="F203" s="259" t="str">
        <f>IF(OR(G203="",G203=0,G203="0"),"",IF(LEN(G203)&lt;=C198,G203,IF(LEN(SUBSTITUTE(H203," ",""))=C198+1,LEFT(G203,C198),LEFT(G203,FIND("§",SUBSTITUTE(H203," ","§",LEN(H203)-LEN(SUBSTITUTE(H203," ",""))))-1))))</f>
        <v/>
      </c>
      <c r="G203" s="259" t="str">
        <f t="shared" si="8"/>
        <v/>
      </c>
      <c r="H203" s="259" t="str">
        <f>IF(OR(G203="",G203=0,G203="0"),"",LEFT(G203,C198+1))</f>
        <v/>
      </c>
      <c r="I203" s="261"/>
      <c r="J203" s="86"/>
      <c r="K203" s="247" t="str">
        <f>IF(LEN(TRIM(L203))&gt;0,MAX(K13:K202)+1,"")</f>
        <v/>
      </c>
      <c r="L203" s="89"/>
      <c r="M203" s="276"/>
      <c r="N203" s="277"/>
      <c r="X203" s="3">
        <v>1</v>
      </c>
    </row>
    <row r="204" spans="2:24" ht="15.75">
      <c r="B204" s="247"/>
      <c r="C204" s="264"/>
      <c r="D204" s="259" t="str" cm="1">
        <f t="array" ref="D204">IF(ROW()=ROW(D196),C199,INDEX(E196:E209,ROW()-ROW(D196)))</f>
        <v/>
      </c>
      <c r="E204" s="260" t="str">
        <f>IF(OR(D204="",C198="",C198&lt;=0,F204=""),"",TRIM(MID(D204,LEN(F204)+1+IF(MID(D204,LEN(F204)+1,1)=" ",1,0),99999)))</f>
        <v/>
      </c>
      <c r="F204" s="259" t="str">
        <f>IF(OR(G204="",G204=0,G204="0"),"",IF(LEN(G204)&lt;=C198,G204,IF(LEN(SUBSTITUTE(H204," ",""))=C198+1,LEFT(G204,C198),LEFT(G204,FIND("§",SUBSTITUTE(H204," ","§",LEN(H204)-LEN(SUBSTITUTE(H204," ",""))))-1))))</f>
        <v/>
      </c>
      <c r="G204" s="259" t="str">
        <f t="shared" si="8"/>
        <v/>
      </c>
      <c r="H204" s="259" t="str">
        <f>IF(OR(G204="",G204=0,G204="0"),"",LEFT(G204,C198+1))</f>
        <v/>
      </c>
      <c r="I204" s="261"/>
      <c r="J204" s="86"/>
      <c r="K204" s="247" t="str">
        <f>IF(LEN(TRIM(L204))&gt;0,MAX(K13:K203)+1,"")</f>
        <v/>
      </c>
      <c r="L204" s="89"/>
      <c r="M204" s="276"/>
      <c r="N204" s="277"/>
      <c r="X204" s="3">
        <v>1</v>
      </c>
    </row>
    <row r="205" spans="2:24" ht="15.75">
      <c r="B205" s="247"/>
      <c r="C205" s="264"/>
      <c r="D205" s="259" t="str" cm="1">
        <f t="array" ref="D205">IF(ROW()=ROW(D196),C199,INDEX(E196:E209,ROW()-ROW(D196)))</f>
        <v/>
      </c>
      <c r="E205" s="260" t="str">
        <f>IF(OR(D205="",C198="",C198&lt;=0,F205=""),"",TRIM(MID(D205,LEN(F205)+1+IF(MID(D205,LEN(F205)+1,1)=" ",1,0),99999)))</f>
        <v/>
      </c>
      <c r="F205" s="259" t="str">
        <f>IF(OR(G205="",G205=0,G205="0"),"",IF(LEN(G205)&lt;=C198,G205,IF(LEN(SUBSTITUTE(H205," ",""))=C198+1,LEFT(G205,C198),LEFT(G205,FIND("§",SUBSTITUTE(H205," ","§",LEN(H205)-LEN(SUBSTITUTE(H205," ",""))))-1))))</f>
        <v/>
      </c>
      <c r="G205" s="259" t="str">
        <f t="shared" si="8"/>
        <v/>
      </c>
      <c r="H205" s="259" t="str">
        <f>IF(OR(G205="",G205=0,G205="0"),"",LEFT(G205,C198+1))</f>
        <v/>
      </c>
      <c r="I205" s="261"/>
      <c r="J205" s="86"/>
      <c r="K205" s="247" t="str">
        <f>IF(LEN(TRIM(L205))&gt;0,MAX(K13:K204)+1,"")</f>
        <v/>
      </c>
      <c r="L205" s="89"/>
      <c r="M205" s="276"/>
      <c r="N205" s="277"/>
      <c r="X205" s="3">
        <v>1</v>
      </c>
    </row>
    <row r="206" spans="2:24" ht="15.75">
      <c r="B206" s="247"/>
      <c r="C206" s="264"/>
      <c r="D206" s="259" t="str" cm="1">
        <f t="array" ref="D206">IF(ROW()=ROW(D196),C199,INDEX(E196:E209,ROW()-ROW(D196)))</f>
        <v/>
      </c>
      <c r="E206" s="260" t="str">
        <f>IF(OR(D206="",C198="",C198&lt;=0,F206=""),"",TRIM(MID(D206,LEN(F206)+1+IF(MID(D206,LEN(F206)+1,1)=" ",1,0),99999)))</f>
        <v/>
      </c>
      <c r="F206" s="259" t="str">
        <f>IF(OR(G206="",G206=0,G206="0"),"",IF(LEN(G206)&lt;=C198,G206,IF(LEN(SUBSTITUTE(H206," ",""))=C198+1,LEFT(G206,C198),LEFT(G206,FIND("§",SUBSTITUTE(H206," ","§",LEN(H206)-LEN(SUBSTITUTE(H206," ",""))))-1))))</f>
        <v/>
      </c>
      <c r="G206" s="259" t="str">
        <f t="shared" ref="G206:G269" si="9">IF(OR(D206="",D206=0),"",TRIM(SUBSTITUTE(SUBSTITUTE(D206,CHAR(160)," "),CHAR(10)," ")))</f>
        <v/>
      </c>
      <c r="H206" s="259" t="str">
        <f>IF(OR(G206="",G206=0,G206="0"),"",LEFT(G206,C198+1))</f>
        <v/>
      </c>
      <c r="I206" s="261"/>
      <c r="J206" s="86"/>
      <c r="K206" s="247" t="str">
        <f>IF(LEN(TRIM(L206))&gt;0,MAX(K13:K205)+1,"")</f>
        <v/>
      </c>
      <c r="L206" s="89"/>
      <c r="M206" s="276"/>
      <c r="N206" s="277"/>
      <c r="X206" s="3">
        <v>1</v>
      </c>
    </row>
    <row r="207" spans="2:24" ht="15.75">
      <c r="B207" s="247"/>
      <c r="C207" s="264"/>
      <c r="D207" s="259" t="str" cm="1">
        <f t="array" ref="D207">IF(ROW()=ROW(D196),C199,INDEX(E196:E209,ROW()-ROW(D196)))</f>
        <v/>
      </c>
      <c r="E207" s="260" t="str">
        <f>IF(OR(D207="",C198="",C198&lt;=0,F207=""),"",TRIM(MID(D207,LEN(F207)+1+IF(MID(D207,LEN(F207)+1,1)=" ",1,0),99999)))</f>
        <v/>
      </c>
      <c r="F207" s="259" t="str">
        <f>IF(OR(G207="",G207=0,G207="0"),"",IF(LEN(G207)&lt;=C198,G207,IF(LEN(SUBSTITUTE(H207," ",""))=C198+1,LEFT(G207,C198),LEFT(G207,FIND("§",SUBSTITUTE(H207," ","§",LEN(H207)-LEN(SUBSTITUTE(H207," ",""))))-1))))</f>
        <v/>
      </c>
      <c r="G207" s="259" t="str">
        <f t="shared" si="9"/>
        <v/>
      </c>
      <c r="H207" s="259" t="str">
        <f>IF(OR(G207="",G207=0,G207="0"),"",LEFT(G207,C198+1))</f>
        <v/>
      </c>
      <c r="I207" s="261"/>
      <c r="J207" s="86"/>
      <c r="K207" s="247" t="str">
        <f>IF(LEN(TRIM(L207))&gt;0,MAX(K13:K206)+1,"")</f>
        <v/>
      </c>
      <c r="L207" s="89"/>
      <c r="M207" s="276"/>
      <c r="N207" s="277"/>
      <c r="X207" s="3">
        <v>1</v>
      </c>
    </row>
    <row r="208" spans="2:24" ht="15.75">
      <c r="B208" s="247"/>
      <c r="C208" s="264"/>
      <c r="D208" s="259" t="str" cm="1">
        <f t="array" ref="D208">IF(ROW()=ROW(D196),C199,INDEX(E196:E209,ROW()-ROW(D196)))</f>
        <v/>
      </c>
      <c r="E208" s="260" t="str">
        <f>IF(OR(D208="",C198="",C198&lt;=0,F208=""),"",TRIM(MID(D208,LEN(F208)+1+IF(MID(D208,LEN(F208)+1,1)=" ",1,0),99999)))</f>
        <v/>
      </c>
      <c r="F208" s="259" t="str">
        <f>IF(OR(G208="",G208=0,G208="0"),"",IF(LEN(G208)&lt;=C198,G208,IF(LEN(SUBSTITUTE(H208," ",""))=C198+1,LEFT(G208,C198),LEFT(G208,FIND("§",SUBSTITUTE(H208," ","§",LEN(H208)-LEN(SUBSTITUTE(H208," ",""))))-1))))</f>
        <v/>
      </c>
      <c r="G208" s="259" t="str">
        <f t="shared" si="9"/>
        <v/>
      </c>
      <c r="H208" s="259" t="str">
        <f>IF(OR(G208="",G208=0,G208="0"),"",LEFT(G208,C198+1))</f>
        <v/>
      </c>
      <c r="I208" s="261"/>
      <c r="J208" s="86"/>
      <c r="K208" s="247" t="str">
        <f>IF(LEN(TRIM(L208))&gt;0,MAX(K13:K207)+1,"")</f>
        <v/>
      </c>
      <c r="L208" s="89"/>
      <c r="M208" s="276"/>
      <c r="N208" s="277"/>
      <c r="X208" s="3">
        <v>1</v>
      </c>
    </row>
    <row r="209" spans="2:24" ht="15.75">
      <c r="B209" s="247"/>
      <c r="C209" s="264"/>
      <c r="D209" s="259" t="str" cm="1">
        <f t="array" ref="D209">IF(ROW()=ROW(D196),C199,INDEX(E196:E209,ROW()-ROW(D196)))</f>
        <v/>
      </c>
      <c r="E209" s="260" t="str">
        <f>IF(OR(D209="",C198="",C198&lt;=0,F209=""),"",TRIM(MID(D209,LEN(F209)+1+IF(MID(D209,LEN(F209)+1,1)=" ",1,0),99999)))</f>
        <v/>
      </c>
      <c r="F209" s="259" t="str">
        <f>IF(OR(G209="",G209=0,G209="0"),"",IF(LEN(G209)&lt;=C198,G209,IF(LEN(SUBSTITUTE(H209," ",""))=C198+1,LEFT(G209,C198),LEFT(G209,FIND("§",SUBSTITUTE(H209," ","§",LEN(H209)-LEN(SUBSTITUTE(H209," ",""))))-1))))</f>
        <v/>
      </c>
      <c r="G209" s="259" t="str">
        <f t="shared" si="9"/>
        <v/>
      </c>
      <c r="H209" s="259" t="str">
        <f>IF(OR(G209="",G209=0,G209="0"),"",LEFT(G209,C198+1))</f>
        <v/>
      </c>
      <c r="I209" s="261"/>
      <c r="J209" s="86"/>
      <c r="K209" s="247" t="str">
        <f>IF(LEN(TRIM(L209))&gt;0,MAX(K13:K208)+1,"")</f>
        <v/>
      </c>
      <c r="L209" s="89"/>
      <c r="M209" s="276"/>
      <c r="N209" s="277"/>
      <c r="X209" s="3">
        <v>1</v>
      </c>
    </row>
    <row r="210" spans="2:24" ht="15.75">
      <c r="B210" s="247"/>
      <c r="C210" s="258" t="str">
        <f>IF(TRIM(SUBSTITUTE(J28,CHAR(160),""))="","",J28)</f>
        <v>7. Pendant ce temps, faites revenir les champignons dans une poêle avec un peu d’huile d’olive pendant environ 5 minutes.</v>
      </c>
      <c r="D210" s="259" t="str" cm="1">
        <f t="array" ref="D210">IF(ROW()=ROW(D210),C213,INDEX(E210:E223,ROW()-ROW(D210)))</f>
        <v>7. Pendant ce temps, faites revenir les champignons dans une poêle avec un peu d’huile d’olive pendant environ 5 minutes.</v>
      </c>
      <c r="E210" s="260" t="str">
        <f>IF(OR(D210="",C212="",C212&lt;=0,F210=""),"",TRIM(MID(D210,LEN(F210)+1+IF(MID(D210,LEN(F210)+1,1)=" ",1,0),99999)))</f>
        <v>poêle avec un peu d’huile d’olive pendant environ 5 minutes.</v>
      </c>
      <c r="F210" s="259" t="str">
        <f>IF(OR(G210="",G210=0,G210="0"),"",IF(LEN(G210)&lt;=C212,G210,IF(LEN(SUBSTITUTE(H210," ",""))=C212+1,LEFT(G210,C212),LEFT(G210,FIND("§",SUBSTITUTE(H210," ","§",LEN(H210)-LEN(SUBSTITUTE(H210," ",""))))-1))))</f>
        <v>7. Pendant ce temps, faites revenir les champignons dans une</v>
      </c>
      <c r="G210" s="259" t="str">
        <f t="shared" si="9"/>
        <v>7. Pendant ce temps, faites revenir les champignons dans une poêle avec un peu d’huile d’olive pendant environ 5 minutes.</v>
      </c>
      <c r="H210" s="259" t="str">
        <f>IF(OR(G210="",G210=0,G210="0"),"",LEFT(G210,C212+1))</f>
        <v xml:space="preserve">7. Pendant ce temps, faites revenir les champignons dans une </v>
      </c>
      <c r="I210" s="261"/>
      <c r="J210" s="86"/>
      <c r="K210" s="247" t="str">
        <f>IF(LEN(TRIM(L210))&gt;0,MAX(K13:K209)+1,"")</f>
        <v/>
      </c>
      <c r="L210" s="89"/>
      <c r="M210" s="276"/>
      <c r="N210" s="277"/>
      <c r="X210" s="3">
        <v>1</v>
      </c>
    </row>
    <row r="211" spans="2:24" ht="15.75">
      <c r="B211" s="247"/>
      <c r="C211" s="264" t="str">
        <f>TRIM(SUBSTITUTE(SUBSTITUTE(SUBSTITUTE(SUBSTITUTE(SUBSTITUTE(SUBSTITUTE(SUBSTITUTE(SUBSTITUTE(SUBSTITUTE(CLEAN(IF(OR(LEFT(C210,1)="-",LEFT(C210,1)="="),MID(C210,2,99999),C210)),"—","-"),"–","-"),CHAR(160)," "),CHAR(9)," "),CHAR(13)," "),CHAR(10)," ")," "," ")," "," ")," "," "))</f>
        <v>7. Pendant ce temps, faites revenir les champignons dans une poêle avec un peu d’huile d’olive pendant environ 5 minutes.</v>
      </c>
      <c r="D211" s="259" t="str" cm="1">
        <f t="array" ref="D211">IF(ROW()=ROW(D210),C213,INDEX(E210:E223,ROW()-ROW(D210)))</f>
        <v>poêle avec un peu d’huile d’olive pendant environ 5 minutes.</v>
      </c>
      <c r="E211" s="260" t="str">
        <f>IF(OR(D211="",C212="",C212&lt;=0,F211=""),"",TRIM(MID(D211,LEN(F211)+1+IF(MID(D211,LEN(F211)+1,1)=" ",1,0),99999)))</f>
        <v/>
      </c>
      <c r="F211" s="259" t="str">
        <f>IF(OR(G211="",G211=0,G211="0"),"",IF(LEN(G211)&lt;=C212,G211,IF(LEN(SUBSTITUTE(H211," ",""))=C212+1,LEFT(G211,C212),LEFT(G211,FIND("§",SUBSTITUTE(H211," ","§",LEN(H211)-LEN(SUBSTITUTE(H211," ",""))))-1))))</f>
        <v>poêle avec un peu d’huile d’olive pendant environ 5 minutes.</v>
      </c>
      <c r="G211" s="259" t="str">
        <f t="shared" si="9"/>
        <v>poêle avec un peu d’huile d’olive pendant environ 5 minutes.</v>
      </c>
      <c r="H211" s="259" t="str">
        <f>IF(OR(G211="",G211=0,G211="0"),"",LEFT(G211,C212+1))</f>
        <v>poêle avec un peu d’huile d’olive pendant environ 5 minutes.</v>
      </c>
      <c r="I211" s="261"/>
      <c r="J211" s="86"/>
      <c r="K211" s="247" t="str">
        <f>IF(LEN(TRIM(L211))&gt;0,MAX(K13:K210)+1,"")</f>
        <v/>
      </c>
      <c r="L211" s="89"/>
      <c r="M211" s="276"/>
      <c r="N211" s="277"/>
      <c r="X211" s="3">
        <v>1</v>
      </c>
    </row>
    <row r="212" spans="2:24" ht="15.75">
      <c r="B212" s="247"/>
      <c r="C212" s="265">
        <f>C11</f>
        <v>60</v>
      </c>
      <c r="D212" s="259" t="str" cm="1">
        <f t="array" ref="D212">IF(ROW()=ROW(D210),C213,INDEX(E210:E223,ROW()-ROW(D210)))</f>
        <v/>
      </c>
      <c r="E212" s="260" t="str">
        <f>IF(OR(D212="",C212="",C212&lt;=0,F212=""),"",TRIM(MID(D212,LEN(F212)+1+IF(MID(D212,LEN(F212)+1,1)=" ",1,0),99999)))</f>
        <v/>
      </c>
      <c r="F212" s="259" t="str">
        <f>IF(OR(G212="",G212=0,G212="0"),"",IF(LEN(G212)&lt;=C212,G212,IF(LEN(SUBSTITUTE(H212," ",""))=C212+1,LEFT(G212,C212),LEFT(G212,FIND("§",SUBSTITUTE(H212," ","§",LEN(H212)-LEN(SUBSTITUTE(H212," ",""))))-1))))</f>
        <v/>
      </c>
      <c r="G212" s="259" t="str">
        <f t="shared" si="9"/>
        <v/>
      </c>
      <c r="H212" s="259" t="str">
        <f>IF(OR(G212="",G212=0,G212="0"),"",LEFT(G212,C212+1))</f>
        <v/>
      </c>
      <c r="I212" s="261"/>
      <c r="J212" s="86"/>
      <c r="K212" s="247" t="str">
        <f>IF(LEN(TRIM(L212))&gt;0,MAX(K13:K211)+1,"")</f>
        <v/>
      </c>
      <c r="L212" s="89"/>
      <c r="M212" s="276"/>
      <c r="N212" s="277"/>
      <c r="X212" s="3">
        <v>1</v>
      </c>
    </row>
    <row r="213" spans="2:24" ht="15.75">
      <c r="B213" s="247"/>
      <c r="C213" s="264" t="str">
        <f>IF(UPPER(TRIM(C12))="X",C217,C211)</f>
        <v>7. Pendant ce temps, faites revenir les champignons dans une poêle avec un peu d’huile d’olive pendant environ 5 minutes.</v>
      </c>
      <c r="D213" s="259" t="str" cm="1">
        <f t="array" ref="D213">IF(ROW()=ROW(D210),C213,INDEX(E210:E223,ROW()-ROW(D210)))</f>
        <v/>
      </c>
      <c r="E213" s="260" t="str">
        <f>IF(OR(D213="",C212="",C212&lt;=0,F213=""),"",TRIM(MID(D213,LEN(F213)+1+IF(MID(D213,LEN(F213)+1,1)=" ",1,0),99999)))</f>
        <v/>
      </c>
      <c r="F213" s="259" t="str">
        <f>IF(OR(G213="",G213=0,G213="0"),"",IF(LEN(G213)&lt;=C212,G213,IF(LEN(SUBSTITUTE(H213," ",""))=C212+1,LEFT(G213,C212),LEFT(G213,FIND("§",SUBSTITUTE(H213," ","§",LEN(H213)-LEN(SUBSTITUTE(H213," ",""))))-1))))</f>
        <v/>
      </c>
      <c r="G213" s="259" t="str">
        <f t="shared" si="9"/>
        <v/>
      </c>
      <c r="H213" s="259" t="str">
        <f>IF(OR(G213="",G213=0,G213="0"),"",LEFT(G213,C212+1))</f>
        <v/>
      </c>
      <c r="I213" s="261"/>
      <c r="J213" s="86"/>
      <c r="K213" s="247" t="str">
        <f>IF(LEN(TRIM(L213))&gt;0,MAX(K13:K212)+1,"")</f>
        <v/>
      </c>
      <c r="L213" s="89"/>
      <c r="M213" s="276"/>
      <c r="N213" s="277"/>
      <c r="X213" s="3">
        <v>1</v>
      </c>
    </row>
    <row r="214" spans="2:24" ht="15.75">
      <c r="B214" s="247"/>
      <c r="C214" s="266" t="str">
        <f>TRIM(SUBSTITUTE(SUBSTITUTE(SUBSTITUTE(SUBSTITUTE(SUBSTITUTE(SUBSTITUTE(SUBSTITUTE(SUBSTITUTE(SUBSTITUTE(SUBSTITUTE(C211,","," "),";"," "),":"," "),"!"," "),"?"," "),"…"," "),"»"," "),"«"," "),"/"," "),"."," "))</f>
        <v>7 Pendant ce temps faites revenir les champignons dans une poêle avec un peu d’huile d’olive pendant environ 5 minutes</v>
      </c>
      <c r="D214" s="259" t="str" cm="1">
        <f t="array" ref="D214">IF(ROW()=ROW(D210),C213,INDEX(E210:E223,ROW()-ROW(D210)))</f>
        <v/>
      </c>
      <c r="E214" s="260" t="str">
        <f>IF(OR(D214="",C212="",C212&lt;=0,F214=""),"",TRIM(MID(D214,LEN(F214)+1+IF(MID(D214,LEN(F214)+1,1)=" ",1,0),99999)))</f>
        <v/>
      </c>
      <c r="F214" s="259" t="str">
        <f>IF(OR(G214="",G214=0,G214="0"),"",IF(LEN(G214)&lt;=C212,G214,IF(LEN(SUBSTITUTE(H214," ",""))=C212+1,LEFT(G214,C212),LEFT(G214,FIND("§",SUBSTITUTE(H214," ","§",LEN(H214)-LEN(SUBSTITUTE(H214," ",""))))-1))))</f>
        <v/>
      </c>
      <c r="G214" s="259" t="str">
        <f t="shared" si="9"/>
        <v/>
      </c>
      <c r="H214" s="259" t="str">
        <f>IF(OR(G214="",G214=0,G214="0"),"",LEFT(G214,C212+1))</f>
        <v/>
      </c>
      <c r="I214" s="261"/>
      <c r="J214" s="86"/>
      <c r="K214" s="247" t="str">
        <f>IF(LEN(TRIM(L214))&gt;0,MAX(K13:K213)+1,"")</f>
        <v/>
      </c>
      <c r="L214" s="89"/>
      <c r="M214" s="276"/>
      <c r="N214" s="277"/>
      <c r="X214" s="3">
        <v>1</v>
      </c>
    </row>
    <row r="215" spans="2:24" ht="15.75">
      <c r="B215" s="247"/>
      <c r="C215" s="259" t="str">
        <f>TRIM(SUBSTITUTE(SUBSTITUTE(SUBSTITUTE(SUBSTITUTE(SUBSTITUTE(SUBSTITUTE(SUBSTITUTE(SUBSTITUTE(C214,"("," "),")"," "),CHAR(34)," "),"-"," "),"_"," "),"&lt;"," "),"&gt;"," "),"="," "))</f>
        <v>7 Pendant ce temps faites revenir les champignons dans une poêle avec un peu d’huile d’olive pendant environ 5 minutes</v>
      </c>
      <c r="D215" s="259" t="str" cm="1">
        <f t="array" ref="D215">IF(ROW()=ROW(D210),C213,INDEX(E210:E223,ROW()-ROW(D210)))</f>
        <v/>
      </c>
      <c r="E215" s="260" t="str">
        <f>IF(OR(D215="",C212="",C212&lt;=0,F215=""),"",TRIM(MID(D215,LEN(F215)+1+IF(MID(D215,LEN(F215)+1,1)=" ",1,0),99999)))</f>
        <v/>
      </c>
      <c r="F215" s="259" t="str">
        <f>IF(OR(G215="",G215=0,G215="0"),"",IF(LEN(G215)&lt;=C212,G215,IF(LEN(SUBSTITUTE(H215," ",""))=C212+1,LEFT(G215,C212),LEFT(G215,FIND("§",SUBSTITUTE(H215," ","§",LEN(H215)-LEN(SUBSTITUTE(H215," ",""))))-1))))</f>
        <v/>
      </c>
      <c r="G215" s="259" t="str">
        <f t="shared" si="9"/>
        <v/>
      </c>
      <c r="H215" s="259" t="str">
        <f>IF(OR(G215="",G215=0,G215="0"),"",LEFT(G215,C212+1))</f>
        <v/>
      </c>
      <c r="I215" s="261"/>
      <c r="J215" s="86"/>
      <c r="K215" s="247" t="str">
        <f>IF(LEN(TRIM(L215))&gt;0,MAX(K13:K214)+1,"")</f>
        <v/>
      </c>
      <c r="L215" s="89"/>
      <c r="M215" s="276"/>
      <c r="N215" s="277"/>
      <c r="X215" s="3">
        <v>1</v>
      </c>
    </row>
    <row r="216" spans="2:24" ht="15.75">
      <c r="B216" s="247"/>
      <c r="C216" s="264" t="str">
        <f>TRIM(SUBSTITUTE(SUBSTITUTE(SUBSTITUTE(SUBSTITUTE(C215,"►"," "),"▼"," "),"▲"," "),"◄"," "))</f>
        <v>7 Pendant ce temps faites revenir les champignons dans une poêle avec un peu d’huile d’olive pendant environ 5 minutes</v>
      </c>
      <c r="D216" s="259" t="str" cm="1">
        <f t="array" ref="D216">IF(ROW()=ROW(D210),C213,INDEX(E210:E223,ROW()-ROW(D210)))</f>
        <v/>
      </c>
      <c r="E216" s="260" t="str">
        <f>IF(OR(D216="",C212="",C212&lt;=0,F216=""),"",TRIM(MID(D216,LEN(F216)+1+IF(MID(D216,LEN(F216)+1,1)=" ",1,0),99999)))</f>
        <v/>
      </c>
      <c r="F216" s="259" t="str">
        <f>IF(OR(G216="",G216=0,G216="0"),"",IF(LEN(G216)&lt;=C212,G216,IF(LEN(SUBSTITUTE(H216," ",""))=C212+1,LEFT(G216,C212),LEFT(G216,FIND("§",SUBSTITUTE(H216," ","§",LEN(H216)-LEN(SUBSTITUTE(H216," ",""))))-1))))</f>
        <v/>
      </c>
      <c r="G216" s="259" t="str">
        <f t="shared" si="9"/>
        <v/>
      </c>
      <c r="H216" s="259" t="str">
        <f>IF(OR(G216="",G216=0,G216="0"),"",LEFT(G216,C212+1))</f>
        <v/>
      </c>
      <c r="I216" s="261"/>
      <c r="J216" s="86"/>
      <c r="K216" s="247" t="str">
        <f>IF(LEN(TRIM(L216))&gt;0,MAX(K13:K215)+1,"")</f>
        <v/>
      </c>
      <c r="L216" s="89"/>
      <c r="M216" s="276"/>
      <c r="N216" s="277"/>
      <c r="X216" s="3">
        <v>1</v>
      </c>
    </row>
    <row r="217" spans="2:24" ht="15.75">
      <c r="B217" s="247"/>
      <c r="C217" s="264" t="str">
        <f>TRIM(SUBSTITUTE(SUBSTITUTE(C216,"“"," "),"”"," "))</f>
        <v>7 Pendant ce temps faites revenir les champignons dans une poêle avec un peu d’huile d’olive pendant environ 5 minutes</v>
      </c>
      <c r="D217" s="259" t="str" cm="1">
        <f t="array" ref="D217">IF(ROW()=ROW(D210),C213,INDEX(E210:E223,ROW()-ROW(D210)))</f>
        <v/>
      </c>
      <c r="E217" s="260" t="str">
        <f>IF(OR(D217="",C212="",C212&lt;=0,F217=""),"",TRIM(MID(D217,LEN(F217)+1+IF(MID(D217,LEN(F217)+1,1)=" ",1,0),99999)))</f>
        <v/>
      </c>
      <c r="F217" s="259" t="str">
        <f>IF(OR(G217="",G217=0,G217="0"),"",IF(LEN(G217)&lt;=C212,G217,IF(LEN(SUBSTITUTE(H217," ",""))=C212+1,LEFT(G217,C212),LEFT(G217,FIND("§",SUBSTITUTE(H217," ","§",LEN(H217)-LEN(SUBSTITUTE(H217," ",""))))-1))))</f>
        <v/>
      </c>
      <c r="G217" s="259" t="str">
        <f t="shared" si="9"/>
        <v/>
      </c>
      <c r="H217" s="259" t="str">
        <f>IF(OR(G217="",G217=0,G217="0"),"",LEFT(G217,C212+1))</f>
        <v/>
      </c>
      <c r="I217" s="261"/>
      <c r="J217" s="86"/>
      <c r="K217" s="247" t="str">
        <f>IF(LEN(TRIM(L217))&gt;0,MAX(K13:K216)+1,"")</f>
        <v/>
      </c>
      <c r="L217" s="89"/>
      <c r="M217" s="276"/>
      <c r="N217" s="277"/>
      <c r="X217" s="3">
        <v>1</v>
      </c>
    </row>
    <row r="218" spans="2:24" ht="15.75">
      <c r="B218" s="247"/>
      <c r="C218" s="264"/>
      <c r="D218" s="259" t="str" cm="1">
        <f t="array" ref="D218">IF(ROW()=ROW(D210),C213,INDEX(E210:E223,ROW()-ROW(D210)))</f>
        <v/>
      </c>
      <c r="E218" s="260" t="str">
        <f>IF(OR(D218="",C212="",C212&lt;=0,F218=""),"",TRIM(MID(D218,LEN(F218)+1+IF(MID(D218,LEN(F218)+1,1)=" ",1,0),99999)))</f>
        <v/>
      </c>
      <c r="F218" s="259" t="str">
        <f>IF(OR(G218="",G218=0,G218="0"),"",IF(LEN(G218)&lt;=C212,G218,IF(LEN(SUBSTITUTE(H218," ",""))=C212+1,LEFT(G218,C212),LEFT(G218,FIND("§",SUBSTITUTE(H218," ","§",LEN(H218)-LEN(SUBSTITUTE(H218," ",""))))-1))))</f>
        <v/>
      </c>
      <c r="G218" s="259" t="str">
        <f t="shared" si="9"/>
        <v/>
      </c>
      <c r="H218" s="259" t="str">
        <f>IF(OR(G218="",G218=0,G218="0"),"",LEFT(G218,C212+1))</f>
        <v/>
      </c>
      <c r="I218" s="261"/>
      <c r="J218" s="86"/>
      <c r="K218" s="247" t="str">
        <f>IF(LEN(TRIM(L218))&gt;0,MAX(K13:K217)+1,"")</f>
        <v/>
      </c>
      <c r="L218" s="89"/>
      <c r="M218" s="276"/>
      <c r="N218" s="277"/>
      <c r="X218" s="3">
        <v>1</v>
      </c>
    </row>
    <row r="219" spans="2:24" ht="15.75">
      <c r="B219" s="247"/>
      <c r="C219" s="264"/>
      <c r="D219" s="259" t="str" cm="1">
        <f t="array" ref="D219">IF(ROW()=ROW(D210),C213,INDEX(E210:E223,ROW()-ROW(D210)))</f>
        <v/>
      </c>
      <c r="E219" s="260" t="str">
        <f>IF(OR(D219="",C212="",C212&lt;=0,F219=""),"",TRIM(MID(D219,LEN(F219)+1+IF(MID(D219,LEN(F219)+1,1)=" ",1,0),99999)))</f>
        <v/>
      </c>
      <c r="F219" s="259" t="str">
        <f>IF(OR(G219="",G219=0,G219="0"),"",IF(LEN(G219)&lt;=C212,G219,IF(LEN(SUBSTITUTE(H219," ",""))=C212+1,LEFT(G219,C212),LEFT(G219,FIND("§",SUBSTITUTE(H219," ","§",LEN(H219)-LEN(SUBSTITUTE(H219," ",""))))-1))))</f>
        <v/>
      </c>
      <c r="G219" s="259" t="str">
        <f t="shared" si="9"/>
        <v/>
      </c>
      <c r="H219" s="259" t="str">
        <f>IF(OR(G219="",G219=0,G219="0"),"",LEFT(G219,C212+1))</f>
        <v/>
      </c>
      <c r="I219" s="261"/>
      <c r="J219" s="86"/>
      <c r="K219" s="247" t="str">
        <f>IF(LEN(TRIM(L219))&gt;0,MAX(K13:K218)+1,"")</f>
        <v/>
      </c>
      <c r="L219" s="89"/>
      <c r="M219" s="276"/>
      <c r="N219" s="277"/>
      <c r="X219" s="3">
        <v>1</v>
      </c>
    </row>
    <row r="220" spans="2:24" ht="15.75">
      <c r="B220" s="247"/>
      <c r="C220" s="264"/>
      <c r="D220" s="259" t="str" cm="1">
        <f t="array" ref="D220">IF(ROW()=ROW(D210),C213,INDEX(E210:E223,ROW()-ROW(D210)))</f>
        <v/>
      </c>
      <c r="E220" s="260" t="str">
        <f>IF(OR(D220="",C212="",C212&lt;=0,F220=""),"",TRIM(MID(D220,LEN(F220)+1+IF(MID(D220,LEN(F220)+1,1)=" ",1,0),99999)))</f>
        <v/>
      </c>
      <c r="F220" s="259" t="str">
        <f>IF(OR(G220="",G220=0,G220="0"),"",IF(LEN(G220)&lt;=C212,G220,IF(LEN(SUBSTITUTE(H220," ",""))=C212+1,LEFT(G220,C212),LEFT(G220,FIND("§",SUBSTITUTE(H220," ","§",LEN(H220)-LEN(SUBSTITUTE(H220," ",""))))-1))))</f>
        <v/>
      </c>
      <c r="G220" s="259" t="str">
        <f t="shared" si="9"/>
        <v/>
      </c>
      <c r="H220" s="259" t="str">
        <f>IF(OR(G220="",G220=0,G220="0"),"",LEFT(G220,C212+1))</f>
        <v/>
      </c>
      <c r="I220" s="261"/>
      <c r="J220" s="86"/>
      <c r="K220" s="247" t="str">
        <f>IF(LEN(TRIM(L220))&gt;0,MAX(K13:K219)+1,"")</f>
        <v/>
      </c>
      <c r="L220" s="89"/>
      <c r="M220" s="276"/>
      <c r="N220" s="277"/>
      <c r="X220" s="3">
        <v>1</v>
      </c>
    </row>
    <row r="221" spans="2:24" ht="15.75">
      <c r="B221" s="247"/>
      <c r="C221" s="264"/>
      <c r="D221" s="259" t="str" cm="1">
        <f t="array" ref="D221">IF(ROW()=ROW(D210),C213,INDEX(E210:E223,ROW()-ROW(D210)))</f>
        <v/>
      </c>
      <c r="E221" s="260" t="str">
        <f>IF(OR(D221="",C212="",C212&lt;=0,F221=""),"",TRIM(MID(D221,LEN(F221)+1+IF(MID(D221,LEN(F221)+1,1)=" ",1,0),99999)))</f>
        <v/>
      </c>
      <c r="F221" s="259" t="str">
        <f>IF(OR(G221="",G221=0,G221="0"),"",IF(LEN(G221)&lt;=C212,G221,IF(LEN(SUBSTITUTE(H221," ",""))=C212+1,LEFT(G221,C212),LEFT(G221,FIND("§",SUBSTITUTE(H221," ","§",LEN(H221)-LEN(SUBSTITUTE(H221," ",""))))-1))))</f>
        <v/>
      </c>
      <c r="G221" s="259" t="str">
        <f t="shared" si="9"/>
        <v/>
      </c>
      <c r="H221" s="259" t="str">
        <f>IF(OR(G221="",G221=0,G221="0"),"",LEFT(G221,C212+1))</f>
        <v/>
      </c>
      <c r="I221" s="261"/>
      <c r="J221" s="86"/>
      <c r="K221" s="247" t="str">
        <f>IF(LEN(TRIM(L221))&gt;0,MAX(K13:K220)+1,"")</f>
        <v/>
      </c>
      <c r="L221" s="89"/>
      <c r="M221" s="276"/>
      <c r="N221" s="277"/>
      <c r="X221" s="3">
        <v>1</v>
      </c>
    </row>
    <row r="222" spans="2:24" ht="15.75">
      <c r="B222" s="247"/>
      <c r="C222" s="264"/>
      <c r="D222" s="259" t="str" cm="1">
        <f t="array" ref="D222">IF(ROW()=ROW(D210),C213,INDEX(E210:E223,ROW()-ROW(D210)))</f>
        <v/>
      </c>
      <c r="E222" s="260" t="str">
        <f>IF(OR(D222="",C212="",C212&lt;=0,F222=""),"",TRIM(MID(D222,LEN(F222)+1+IF(MID(D222,LEN(F222)+1,1)=" ",1,0),99999)))</f>
        <v/>
      </c>
      <c r="F222" s="259" t="str">
        <f>IF(OR(G222="",G222=0,G222="0"),"",IF(LEN(G222)&lt;=C212,G222,IF(LEN(SUBSTITUTE(H222," ",""))=C212+1,LEFT(G222,C212),LEFT(G222,FIND("§",SUBSTITUTE(H222," ","§",LEN(H222)-LEN(SUBSTITUTE(H222," ",""))))-1))))</f>
        <v/>
      </c>
      <c r="G222" s="259" t="str">
        <f t="shared" si="9"/>
        <v/>
      </c>
      <c r="H222" s="259" t="str">
        <f>IF(OR(G222="",G222=0,G222="0"),"",LEFT(G222,C212+1))</f>
        <v/>
      </c>
      <c r="I222" s="261"/>
      <c r="J222" s="86"/>
      <c r="K222" s="247" t="str">
        <f>IF(LEN(TRIM(L222))&gt;0,MAX(K13:K221)+1,"")</f>
        <v/>
      </c>
      <c r="L222" s="89"/>
      <c r="M222" s="276"/>
      <c r="N222" s="277"/>
      <c r="X222" s="3">
        <v>1</v>
      </c>
    </row>
    <row r="223" spans="2:24" ht="15.75">
      <c r="B223" s="247"/>
      <c r="C223" s="264"/>
      <c r="D223" s="259" t="str" cm="1">
        <f t="array" ref="D223">IF(ROW()=ROW(D210),C213,INDEX(E210:E223,ROW()-ROW(D210)))</f>
        <v/>
      </c>
      <c r="E223" s="260" t="str">
        <f>IF(OR(D223="",C212="",C212&lt;=0,F223=""),"",TRIM(MID(D223,LEN(F223)+1+IF(MID(D223,LEN(F223)+1,1)=" ",1,0),99999)))</f>
        <v/>
      </c>
      <c r="F223" s="259" t="str">
        <f>IF(OR(G223="",G223=0,G223="0"),"",IF(LEN(G223)&lt;=C212,G223,IF(LEN(SUBSTITUTE(H223," ",""))=C212+1,LEFT(G223,C212),LEFT(G223,FIND("§",SUBSTITUTE(H223," ","§",LEN(H223)-LEN(SUBSTITUTE(H223," ",""))))-1))))</f>
        <v/>
      </c>
      <c r="G223" s="259" t="str">
        <f t="shared" si="9"/>
        <v/>
      </c>
      <c r="H223" s="259" t="str">
        <f>IF(OR(G223="",G223=0,G223="0"),"",LEFT(G223,C212+1))</f>
        <v/>
      </c>
      <c r="I223" s="261"/>
      <c r="J223" s="86"/>
      <c r="K223" s="247" t="str">
        <f>IF(LEN(TRIM(L223))&gt;0,MAX(K13:K222)+1,"")</f>
        <v/>
      </c>
      <c r="L223" s="89"/>
      <c r="M223" s="276"/>
      <c r="N223" s="277"/>
      <c r="X223" s="3">
        <v>1</v>
      </c>
    </row>
    <row r="224" spans="2:24" ht="15.75">
      <c r="B224" s="247"/>
      <c r="C224" s="258" t="str">
        <f>IF(TRIM(SUBSTITUTE(J29,CHAR(160),""))="","",J29)</f>
        <v>8. Ajoutez les champignons dans la cocotte environ 30 minutes avant la fin de la cuisson.</v>
      </c>
      <c r="D224" s="259" t="str" cm="1">
        <f t="array" ref="D224">IF(ROW()=ROW(D224),C227,INDEX(E224:E237,ROW()-ROW(D224)))</f>
        <v>8. Ajoutez les champignons dans la cocotte environ 30 minutes avant la fin de la cuisson.</v>
      </c>
      <c r="E224" s="260" t="str">
        <f>IF(OR(D224="",C226="",C226&lt;=0,F224=""),"",TRIM(MID(D224,LEN(F224)+1+IF(MID(D224,LEN(F224)+1,1)=" ",1,0),99999)))</f>
        <v>minutes avant la fin de la cuisson.</v>
      </c>
      <c r="F224" s="259" t="str">
        <f>IF(OR(G224="",G224=0,G224="0"),"",IF(LEN(G224)&lt;=C226,G224,IF(LEN(SUBSTITUTE(H224," ",""))=C226+1,LEFT(G224,C226),LEFT(G224,FIND("§",SUBSTITUTE(H224," ","§",LEN(H224)-LEN(SUBSTITUTE(H224," ",""))))-1))))</f>
        <v>8. Ajoutez les champignons dans la cocotte environ 30</v>
      </c>
      <c r="G224" s="259" t="str">
        <f t="shared" si="9"/>
        <v>8. Ajoutez les champignons dans la cocotte environ 30 minutes avant la fin de la cuisson.</v>
      </c>
      <c r="H224" s="259" t="str">
        <f>IF(OR(G224="",G224=0,G224="0"),"",LEFT(G224,C226+1))</f>
        <v>8. Ajoutez les champignons dans la cocotte environ 30 minutes</v>
      </c>
      <c r="I224" s="261"/>
      <c r="J224" s="86"/>
      <c r="K224" s="247" t="str">
        <f>IF(LEN(TRIM(L224))&gt;0,MAX(K13:K223)+1,"")</f>
        <v/>
      </c>
      <c r="L224" s="89"/>
      <c r="M224" s="276"/>
      <c r="N224" s="277"/>
      <c r="X224" s="3">
        <v>1</v>
      </c>
    </row>
    <row r="225" spans="2:24" ht="15.75">
      <c r="B225" s="247"/>
      <c r="C225" s="264" t="str">
        <f>TRIM(SUBSTITUTE(SUBSTITUTE(SUBSTITUTE(SUBSTITUTE(SUBSTITUTE(SUBSTITUTE(SUBSTITUTE(SUBSTITUTE(SUBSTITUTE(CLEAN(IF(OR(LEFT(C224,1)="-",LEFT(C224,1)="="),MID(C224,2,99999),C224)),"—","-"),"–","-"),CHAR(160)," "),CHAR(9)," "),CHAR(13)," "),CHAR(10)," ")," "," ")," "," ")," "," "))</f>
        <v>8. Ajoutez les champignons dans la cocotte environ 30 minutes avant la fin de la cuisson.</v>
      </c>
      <c r="D225" s="259" t="str" cm="1">
        <f t="array" ref="D225">IF(ROW()=ROW(D224),C227,INDEX(E224:E237,ROW()-ROW(D224)))</f>
        <v>minutes avant la fin de la cuisson.</v>
      </c>
      <c r="E225" s="260" t="str">
        <f>IF(OR(D225="",C226="",C226&lt;=0,F225=""),"",TRIM(MID(D225,LEN(F225)+1+IF(MID(D225,LEN(F225)+1,1)=" ",1,0),99999)))</f>
        <v/>
      </c>
      <c r="F225" s="259" t="str">
        <f>IF(OR(G225="",G225=0,G225="0"),"",IF(LEN(G225)&lt;=C226,G225,IF(LEN(SUBSTITUTE(H225," ",""))=C226+1,LEFT(G225,C226),LEFT(G225,FIND("§",SUBSTITUTE(H225," ","§",LEN(H225)-LEN(SUBSTITUTE(H225," ",""))))-1))))</f>
        <v>minutes avant la fin de la cuisson.</v>
      </c>
      <c r="G225" s="259" t="str">
        <f t="shared" si="9"/>
        <v>minutes avant la fin de la cuisson.</v>
      </c>
      <c r="H225" s="259" t="str">
        <f>IF(OR(G225="",G225=0,G225="0"),"",LEFT(G225,C226+1))</f>
        <v>minutes avant la fin de la cuisson.</v>
      </c>
      <c r="I225" s="261"/>
      <c r="J225" s="86"/>
      <c r="K225" s="247" t="str">
        <f>IF(LEN(TRIM(L225))&gt;0,MAX(K13:K224)+1,"")</f>
        <v/>
      </c>
      <c r="L225" s="89"/>
      <c r="M225" s="276"/>
      <c r="N225" s="277"/>
      <c r="X225" s="3">
        <v>1</v>
      </c>
    </row>
    <row r="226" spans="2:24" ht="15.75">
      <c r="B226" s="247"/>
      <c r="C226" s="265">
        <f>C11</f>
        <v>60</v>
      </c>
      <c r="D226" s="259" t="str" cm="1">
        <f t="array" ref="D226">IF(ROW()=ROW(D224),C227,INDEX(E224:E237,ROW()-ROW(D224)))</f>
        <v/>
      </c>
      <c r="E226" s="260" t="str">
        <f>IF(OR(D226="",C226="",C226&lt;=0,F226=""),"",TRIM(MID(D226,LEN(F226)+1+IF(MID(D226,LEN(F226)+1,1)=" ",1,0),99999)))</f>
        <v/>
      </c>
      <c r="F226" s="259" t="str">
        <f>IF(OR(G226="",G226=0,G226="0"),"",IF(LEN(G226)&lt;=C226,G226,IF(LEN(SUBSTITUTE(H226," ",""))=C226+1,LEFT(G226,C226),LEFT(G226,FIND("§",SUBSTITUTE(H226," ","§",LEN(H226)-LEN(SUBSTITUTE(H226," ",""))))-1))))</f>
        <v/>
      </c>
      <c r="G226" s="259" t="str">
        <f t="shared" si="9"/>
        <v/>
      </c>
      <c r="H226" s="259" t="str">
        <f>IF(OR(G226="",G226=0,G226="0"),"",LEFT(G226,C226+1))</f>
        <v/>
      </c>
      <c r="I226" s="261"/>
      <c r="J226" s="86"/>
      <c r="K226" s="247" t="str">
        <f>IF(LEN(TRIM(L226))&gt;0,MAX(K13:K225)+1,"")</f>
        <v/>
      </c>
      <c r="L226" s="89"/>
      <c r="M226" s="276"/>
      <c r="N226" s="277"/>
      <c r="X226" s="3">
        <v>1</v>
      </c>
    </row>
    <row r="227" spans="2:24" ht="15.75">
      <c r="B227" s="247"/>
      <c r="C227" s="264" t="str">
        <f>IF(UPPER(TRIM(C12))="X",C231,C225)</f>
        <v>8. Ajoutez les champignons dans la cocotte environ 30 minutes avant la fin de la cuisson.</v>
      </c>
      <c r="D227" s="259" t="str" cm="1">
        <f t="array" ref="D227">IF(ROW()=ROW(D224),C227,INDEX(E224:E237,ROW()-ROW(D224)))</f>
        <v/>
      </c>
      <c r="E227" s="260" t="str">
        <f>IF(OR(D227="",C226="",C226&lt;=0,F227=""),"",TRIM(MID(D227,LEN(F227)+1+IF(MID(D227,LEN(F227)+1,1)=" ",1,0),99999)))</f>
        <v/>
      </c>
      <c r="F227" s="259" t="str">
        <f>IF(OR(G227="",G227=0,G227="0"),"",IF(LEN(G227)&lt;=C226,G227,IF(LEN(SUBSTITUTE(H227," ",""))=C226+1,LEFT(G227,C226),LEFT(G227,FIND("§",SUBSTITUTE(H227," ","§",LEN(H227)-LEN(SUBSTITUTE(H227," ",""))))-1))))</f>
        <v/>
      </c>
      <c r="G227" s="259" t="str">
        <f t="shared" si="9"/>
        <v/>
      </c>
      <c r="H227" s="259" t="str">
        <f>IF(OR(G227="",G227=0,G227="0"),"",LEFT(G227,C226+1))</f>
        <v/>
      </c>
      <c r="I227" s="261"/>
      <c r="J227" s="86"/>
      <c r="K227" s="247" t="str">
        <f>IF(LEN(TRIM(L227))&gt;0,MAX(K13:K226)+1,"")</f>
        <v/>
      </c>
      <c r="L227" s="89"/>
      <c r="M227" s="276"/>
      <c r="N227" s="277"/>
      <c r="X227" s="3">
        <v>1</v>
      </c>
    </row>
    <row r="228" spans="2:24" ht="15.75">
      <c r="B228" s="247"/>
      <c r="C228" s="266" t="str">
        <f>TRIM(SUBSTITUTE(SUBSTITUTE(SUBSTITUTE(SUBSTITUTE(SUBSTITUTE(SUBSTITUTE(SUBSTITUTE(SUBSTITUTE(SUBSTITUTE(SUBSTITUTE(C225,","," "),";"," "),":"," "),"!"," "),"?"," "),"…"," "),"»"," "),"«"," "),"/"," "),"."," "))</f>
        <v>8 Ajoutez les champignons dans la cocotte environ 30 minutes avant la fin de la cuisson</v>
      </c>
      <c r="D228" s="259" t="str" cm="1">
        <f t="array" ref="D228">IF(ROW()=ROW(D224),C227,INDEX(E224:E237,ROW()-ROW(D224)))</f>
        <v/>
      </c>
      <c r="E228" s="260" t="str">
        <f>IF(OR(D228="",C226="",C226&lt;=0,F228=""),"",TRIM(MID(D228,LEN(F228)+1+IF(MID(D228,LEN(F228)+1,1)=" ",1,0),99999)))</f>
        <v/>
      </c>
      <c r="F228" s="259" t="str">
        <f>IF(OR(G228="",G228=0,G228="0"),"",IF(LEN(G228)&lt;=C226,G228,IF(LEN(SUBSTITUTE(H228," ",""))=C226+1,LEFT(G228,C226),LEFT(G228,FIND("§",SUBSTITUTE(H228," ","§",LEN(H228)-LEN(SUBSTITUTE(H228," ",""))))-1))))</f>
        <v/>
      </c>
      <c r="G228" s="259" t="str">
        <f t="shared" si="9"/>
        <v/>
      </c>
      <c r="H228" s="259" t="str">
        <f>IF(OR(G228="",G228=0,G228="0"),"",LEFT(G228,C226+1))</f>
        <v/>
      </c>
      <c r="I228" s="261"/>
      <c r="J228" s="86"/>
      <c r="K228" s="247" t="str">
        <f>IF(LEN(TRIM(L228))&gt;0,MAX(K13:K227)+1,"")</f>
        <v/>
      </c>
      <c r="L228" s="89"/>
      <c r="M228" s="276"/>
      <c r="N228" s="277"/>
      <c r="X228" s="3">
        <v>1</v>
      </c>
    </row>
    <row r="229" spans="2:24" ht="15.75">
      <c r="B229" s="247"/>
      <c r="C229" s="259" t="str">
        <f>TRIM(SUBSTITUTE(SUBSTITUTE(SUBSTITUTE(SUBSTITUTE(SUBSTITUTE(SUBSTITUTE(SUBSTITUTE(SUBSTITUTE(C228,"("," "),")"," "),CHAR(34)," "),"-"," "),"_"," "),"&lt;"," "),"&gt;"," "),"="," "))</f>
        <v>8 Ajoutez les champignons dans la cocotte environ 30 minutes avant la fin de la cuisson</v>
      </c>
      <c r="D229" s="259" t="str" cm="1">
        <f t="array" ref="D229">IF(ROW()=ROW(D224),C227,INDEX(E224:E237,ROW()-ROW(D224)))</f>
        <v/>
      </c>
      <c r="E229" s="260" t="str">
        <f>IF(OR(D229="",C226="",C226&lt;=0,F229=""),"",TRIM(MID(D229,LEN(F229)+1+IF(MID(D229,LEN(F229)+1,1)=" ",1,0),99999)))</f>
        <v/>
      </c>
      <c r="F229" s="259" t="str">
        <f>IF(OR(G229="",G229=0,G229="0"),"",IF(LEN(G229)&lt;=C226,G229,IF(LEN(SUBSTITUTE(H229," ",""))=C226+1,LEFT(G229,C226),LEFT(G229,FIND("§",SUBSTITUTE(H229," ","§",LEN(H229)-LEN(SUBSTITUTE(H229," ",""))))-1))))</f>
        <v/>
      </c>
      <c r="G229" s="259" t="str">
        <f t="shared" si="9"/>
        <v/>
      </c>
      <c r="H229" s="259" t="str">
        <f>IF(OR(G229="",G229=0,G229="0"),"",LEFT(G229,C226+1))</f>
        <v/>
      </c>
      <c r="I229" s="261"/>
      <c r="J229" s="86"/>
      <c r="K229" s="247" t="str">
        <f>IF(LEN(TRIM(L229))&gt;0,MAX(K13:K228)+1,"")</f>
        <v/>
      </c>
      <c r="L229" s="89"/>
      <c r="M229" s="276"/>
      <c r="N229" s="277"/>
      <c r="X229" s="3">
        <v>1</v>
      </c>
    </row>
    <row r="230" spans="2:24" ht="15.75">
      <c r="B230" s="247"/>
      <c r="C230" s="264" t="str">
        <f>TRIM(SUBSTITUTE(SUBSTITUTE(SUBSTITUTE(SUBSTITUTE(C229,"►"," "),"▼"," "),"▲"," "),"◄"," "))</f>
        <v>8 Ajoutez les champignons dans la cocotte environ 30 minutes avant la fin de la cuisson</v>
      </c>
      <c r="D230" s="259" t="str" cm="1">
        <f t="array" ref="D230">IF(ROW()=ROW(D224),C227,INDEX(E224:E237,ROW()-ROW(D224)))</f>
        <v/>
      </c>
      <c r="E230" s="260" t="str">
        <f>IF(OR(D230="",C226="",C226&lt;=0,F230=""),"",TRIM(MID(D230,LEN(F230)+1+IF(MID(D230,LEN(F230)+1,1)=" ",1,0),99999)))</f>
        <v/>
      </c>
      <c r="F230" s="259" t="str">
        <f>IF(OR(G230="",G230=0,G230="0"),"",IF(LEN(G230)&lt;=C226,G230,IF(LEN(SUBSTITUTE(H230," ",""))=C226+1,LEFT(G230,C226),LEFT(G230,FIND("§",SUBSTITUTE(H230," ","§",LEN(H230)-LEN(SUBSTITUTE(H230," ",""))))-1))))</f>
        <v/>
      </c>
      <c r="G230" s="259" t="str">
        <f t="shared" si="9"/>
        <v/>
      </c>
      <c r="H230" s="259" t="str">
        <f>IF(OR(G230="",G230=0,G230="0"),"",LEFT(G230,C226+1))</f>
        <v/>
      </c>
      <c r="I230" s="261"/>
      <c r="J230" s="86"/>
      <c r="K230" s="247" t="str">
        <f>IF(LEN(TRIM(L230))&gt;0,MAX(K13:K229)+1,"")</f>
        <v/>
      </c>
      <c r="L230" s="89"/>
      <c r="M230" s="276"/>
      <c r="N230" s="277"/>
      <c r="X230" s="3">
        <v>1</v>
      </c>
    </row>
    <row r="231" spans="2:24" ht="15.75">
      <c r="B231" s="247"/>
      <c r="C231" s="264" t="str">
        <f>TRIM(SUBSTITUTE(SUBSTITUTE(C230,"“"," "),"”"," "))</f>
        <v>8 Ajoutez les champignons dans la cocotte environ 30 minutes avant la fin de la cuisson</v>
      </c>
      <c r="D231" s="259" t="str" cm="1">
        <f t="array" ref="D231">IF(ROW()=ROW(D224),C227,INDEX(E224:E237,ROW()-ROW(D224)))</f>
        <v/>
      </c>
      <c r="E231" s="260" t="str">
        <f>IF(OR(D231="",C226="",C226&lt;=0,F231=""),"",TRIM(MID(D231,LEN(F231)+1+IF(MID(D231,LEN(F231)+1,1)=" ",1,0),99999)))</f>
        <v/>
      </c>
      <c r="F231" s="259" t="str">
        <f>IF(OR(G231="",G231=0,G231="0"),"",IF(LEN(G231)&lt;=C226,G231,IF(LEN(SUBSTITUTE(H231," ",""))=C226+1,LEFT(G231,C226),LEFT(G231,FIND("§",SUBSTITUTE(H231," ","§",LEN(H231)-LEN(SUBSTITUTE(H231," ",""))))-1))))</f>
        <v/>
      </c>
      <c r="G231" s="259" t="str">
        <f t="shared" si="9"/>
        <v/>
      </c>
      <c r="H231" s="259" t="str">
        <f>IF(OR(G231="",G231=0,G231="0"),"",LEFT(G231,C226+1))</f>
        <v/>
      </c>
      <c r="I231" s="261"/>
      <c r="J231" s="86"/>
      <c r="K231" s="247" t="str">
        <f>IF(LEN(TRIM(L231))&gt;0,MAX(K13:K230)+1,"")</f>
        <v/>
      </c>
      <c r="L231" s="89"/>
      <c r="M231" s="276"/>
      <c r="N231" s="277"/>
      <c r="X231" s="3">
        <v>1</v>
      </c>
    </row>
    <row r="232" spans="2:24" ht="15.75">
      <c r="B232" s="247"/>
      <c r="C232" s="264"/>
      <c r="D232" s="259" t="str" cm="1">
        <f t="array" ref="D232">IF(ROW()=ROW(D224),C227,INDEX(E224:E237,ROW()-ROW(D224)))</f>
        <v/>
      </c>
      <c r="E232" s="260" t="str">
        <f>IF(OR(D232="",C226="",C226&lt;=0,F232=""),"",TRIM(MID(D232,LEN(F232)+1+IF(MID(D232,LEN(F232)+1,1)=" ",1,0),99999)))</f>
        <v/>
      </c>
      <c r="F232" s="259" t="str">
        <f>IF(OR(G232="",G232=0,G232="0"),"",IF(LEN(G232)&lt;=C226,G232,IF(LEN(SUBSTITUTE(H232," ",""))=C226+1,LEFT(G232,C226),LEFT(G232,FIND("§",SUBSTITUTE(H232," ","§",LEN(H232)-LEN(SUBSTITUTE(H232," ",""))))-1))))</f>
        <v/>
      </c>
      <c r="G232" s="259" t="str">
        <f t="shared" si="9"/>
        <v/>
      </c>
      <c r="H232" s="259" t="str">
        <f>IF(OR(G232="",G232=0,G232="0"),"",LEFT(G232,C226+1))</f>
        <v/>
      </c>
      <c r="I232" s="261"/>
      <c r="J232" s="86"/>
      <c r="K232" s="247" t="str">
        <f>IF(LEN(TRIM(L232))&gt;0,MAX(K13:K231)+1,"")</f>
        <v/>
      </c>
      <c r="L232" s="89"/>
      <c r="M232" s="276"/>
      <c r="N232" s="277"/>
      <c r="X232" s="3">
        <v>1</v>
      </c>
    </row>
    <row r="233" spans="2:24" ht="15.75">
      <c r="B233" s="247"/>
      <c r="C233" s="264"/>
      <c r="D233" s="259" t="str" cm="1">
        <f t="array" ref="D233">IF(ROW()=ROW(D224),C227,INDEX(E224:E237,ROW()-ROW(D224)))</f>
        <v/>
      </c>
      <c r="E233" s="260" t="str">
        <f>IF(OR(D233="",C226="",C226&lt;=0,F233=""),"",TRIM(MID(D233,LEN(F233)+1+IF(MID(D233,LEN(F233)+1,1)=" ",1,0),99999)))</f>
        <v/>
      </c>
      <c r="F233" s="259" t="str">
        <f>IF(OR(G233="",G233=0,G233="0"),"",IF(LEN(G233)&lt;=C226,G233,IF(LEN(SUBSTITUTE(H233," ",""))=C226+1,LEFT(G233,C226),LEFT(G233,FIND("§",SUBSTITUTE(H233," ","§",LEN(H233)-LEN(SUBSTITUTE(H233," ",""))))-1))))</f>
        <v/>
      </c>
      <c r="G233" s="259" t="str">
        <f t="shared" si="9"/>
        <v/>
      </c>
      <c r="H233" s="259" t="str">
        <f>IF(OR(G233="",G233=0,G233="0"),"",LEFT(G233,C226+1))</f>
        <v/>
      </c>
      <c r="I233" s="261"/>
      <c r="J233" s="86"/>
      <c r="K233" s="247" t="str">
        <f>IF(LEN(TRIM(L233))&gt;0,MAX(K13:K232)+1,"")</f>
        <v/>
      </c>
      <c r="L233" s="89"/>
      <c r="M233" s="276"/>
      <c r="N233" s="277"/>
      <c r="X233" s="3">
        <v>1</v>
      </c>
    </row>
    <row r="234" spans="2:24" ht="15.75">
      <c r="B234" s="247"/>
      <c r="C234" s="264"/>
      <c r="D234" s="259" t="str" cm="1">
        <f t="array" ref="D234">IF(ROW()=ROW(D224),C227,INDEX(E224:E237,ROW()-ROW(D224)))</f>
        <v/>
      </c>
      <c r="E234" s="260" t="str">
        <f>IF(OR(D234="",C226="",C226&lt;=0,F234=""),"",TRIM(MID(D234,LEN(F234)+1+IF(MID(D234,LEN(F234)+1,1)=" ",1,0),99999)))</f>
        <v/>
      </c>
      <c r="F234" s="259" t="str">
        <f>IF(OR(G234="",G234=0,G234="0"),"",IF(LEN(G234)&lt;=C226,G234,IF(LEN(SUBSTITUTE(H234," ",""))=C226+1,LEFT(G234,C226),LEFT(G234,FIND("§",SUBSTITUTE(H234," ","§",LEN(H234)-LEN(SUBSTITUTE(H234," ",""))))-1))))</f>
        <v/>
      </c>
      <c r="G234" s="259" t="str">
        <f t="shared" si="9"/>
        <v/>
      </c>
      <c r="H234" s="259" t="str">
        <f>IF(OR(G234="",G234=0,G234="0"),"",LEFT(G234,C226+1))</f>
        <v/>
      </c>
      <c r="I234" s="261"/>
      <c r="J234" s="86"/>
      <c r="K234" s="247" t="str">
        <f>IF(LEN(TRIM(L234))&gt;0,MAX(K13:K233)+1,"")</f>
        <v/>
      </c>
      <c r="L234" s="89"/>
      <c r="M234" s="276"/>
      <c r="N234" s="277"/>
      <c r="X234" s="3">
        <v>1</v>
      </c>
    </row>
    <row r="235" spans="2:24" ht="15.75">
      <c r="B235" s="247"/>
      <c r="C235" s="264"/>
      <c r="D235" s="259" t="str" cm="1">
        <f t="array" ref="D235">IF(ROW()=ROW(D224),C227,INDEX(E224:E237,ROW()-ROW(D224)))</f>
        <v/>
      </c>
      <c r="E235" s="260" t="str">
        <f>IF(OR(D235="",C226="",C226&lt;=0,F235=""),"",TRIM(MID(D235,LEN(F235)+1+IF(MID(D235,LEN(F235)+1,1)=" ",1,0),99999)))</f>
        <v/>
      </c>
      <c r="F235" s="259" t="str">
        <f>IF(OR(G235="",G235=0,G235="0"),"",IF(LEN(G235)&lt;=C226,G235,IF(LEN(SUBSTITUTE(H235," ",""))=C226+1,LEFT(G235,C226),LEFT(G235,FIND("§",SUBSTITUTE(H235," ","§",LEN(H235)-LEN(SUBSTITUTE(H235," ",""))))-1))))</f>
        <v/>
      </c>
      <c r="G235" s="259" t="str">
        <f t="shared" si="9"/>
        <v/>
      </c>
      <c r="H235" s="259" t="str">
        <f>IF(OR(G235="",G235=0,G235="0"),"",LEFT(G235,C226+1))</f>
        <v/>
      </c>
      <c r="I235" s="261"/>
      <c r="J235" s="86"/>
      <c r="K235" s="247" t="str">
        <f>IF(LEN(TRIM(L235))&gt;0,MAX(K13:K234)+1,"")</f>
        <v/>
      </c>
      <c r="L235" s="89"/>
      <c r="M235" s="276"/>
      <c r="N235" s="277"/>
      <c r="X235" s="3">
        <v>1</v>
      </c>
    </row>
    <row r="236" spans="2:24" ht="15.75">
      <c r="B236" s="247"/>
      <c r="C236" s="264"/>
      <c r="D236" s="259" t="str" cm="1">
        <f t="array" ref="D236">IF(ROW()=ROW(D224),C227,INDEX(E224:E237,ROW()-ROW(D224)))</f>
        <v/>
      </c>
      <c r="E236" s="260" t="str">
        <f>IF(OR(D236="",C226="",C226&lt;=0,F236=""),"",TRIM(MID(D236,LEN(F236)+1+IF(MID(D236,LEN(F236)+1,1)=" ",1,0),99999)))</f>
        <v/>
      </c>
      <c r="F236" s="259" t="str">
        <f>IF(OR(G236="",G236=0,G236="0"),"",IF(LEN(G236)&lt;=C226,G236,IF(LEN(SUBSTITUTE(H236," ",""))=C226+1,LEFT(G236,C226),LEFT(G236,FIND("§",SUBSTITUTE(H236," ","§",LEN(H236)-LEN(SUBSTITUTE(H236," ",""))))-1))))</f>
        <v/>
      </c>
      <c r="G236" s="259" t="str">
        <f t="shared" si="9"/>
        <v/>
      </c>
      <c r="H236" s="259" t="str">
        <f>IF(OR(G236="",G236=0,G236="0"),"",LEFT(G236,C226+1))</f>
        <v/>
      </c>
      <c r="I236" s="261"/>
      <c r="J236" s="86"/>
      <c r="K236" s="247" t="str">
        <f>IF(LEN(TRIM(L236))&gt;0,MAX(K13:K235)+1,"")</f>
        <v/>
      </c>
      <c r="L236" s="89"/>
      <c r="M236" s="276"/>
      <c r="N236" s="277"/>
      <c r="X236" s="3">
        <v>1</v>
      </c>
    </row>
    <row r="237" spans="2:24" ht="15.75">
      <c r="B237" s="247"/>
      <c r="C237" s="264"/>
      <c r="D237" s="259" t="str" cm="1">
        <f t="array" ref="D237">IF(ROW()=ROW(D224),C227,INDEX(E224:E237,ROW()-ROW(D224)))</f>
        <v/>
      </c>
      <c r="E237" s="260" t="str">
        <f>IF(OR(D237="",C226="",C226&lt;=0,F237=""),"",TRIM(MID(D237,LEN(F237)+1+IF(MID(D237,LEN(F237)+1,1)=" ",1,0),99999)))</f>
        <v/>
      </c>
      <c r="F237" s="259" t="str">
        <f>IF(OR(G237="",G237=0,G237="0"),"",IF(LEN(G237)&lt;=C226,G237,IF(LEN(SUBSTITUTE(H237," ",""))=C226+1,LEFT(G237,C226),LEFT(G237,FIND("§",SUBSTITUTE(H237," ","§",LEN(H237)-LEN(SUBSTITUTE(H237," ",""))))-1))))</f>
        <v/>
      </c>
      <c r="G237" s="259" t="str">
        <f t="shared" si="9"/>
        <v/>
      </c>
      <c r="H237" s="259" t="str">
        <f>IF(OR(G237="",G237=0,G237="0"),"",LEFT(G237,C226+1))</f>
        <v/>
      </c>
      <c r="I237" s="261"/>
      <c r="J237" s="86"/>
      <c r="K237" s="247" t="str">
        <f>IF(LEN(TRIM(L237))&gt;0,MAX(K13:K236)+1,"")</f>
        <v/>
      </c>
      <c r="L237" s="89"/>
      <c r="M237" s="276"/>
      <c r="N237" s="277"/>
      <c r="X237" s="3">
        <v>1</v>
      </c>
    </row>
    <row r="238" spans="2:24" ht="15.75">
      <c r="B238" s="247"/>
      <c r="C238" s="258" t="str">
        <f>IF(TRIM(SUBSTITUTE(J30,CHAR(160),""))="","",J30)</f>
        <v>9. Servez le bœuf bourguignon bien chaud accompagné de pommes de terre, de pâtes ou de riz.</v>
      </c>
      <c r="D238" s="259" t="str" cm="1">
        <f t="array" ref="D238">IF(ROW()=ROW(D238),C241,INDEX(E238:E251,ROW()-ROW(D238)))</f>
        <v>9. Servez le bœuf bourguignon bien chaud accompagné de pommes de terre, de pâtes ou de riz.</v>
      </c>
      <c r="E238" s="260" t="str">
        <f>IF(OR(D238="",C240="",C240&lt;=0,F238=""),"",TRIM(MID(D238,LEN(F238)+1+IF(MID(D238,LEN(F238)+1,1)=" ",1,0),99999)))</f>
        <v>pommes de terre, de pâtes ou de riz.</v>
      </c>
      <c r="F238" s="259" t="str">
        <f>IF(OR(G238="",G238=0,G238="0"),"",IF(LEN(G238)&lt;=C240,G238,IF(LEN(SUBSTITUTE(H238," ",""))=C240+1,LEFT(G238,C240),LEFT(G238,FIND("§",SUBSTITUTE(H238," ","§",LEN(H238)-LEN(SUBSTITUTE(H238," ",""))))-1))))</f>
        <v>9. Servez le bœuf bourguignon bien chaud accompagné de</v>
      </c>
      <c r="G238" s="259" t="str">
        <f t="shared" si="9"/>
        <v>9. Servez le bœuf bourguignon bien chaud accompagné de pommes de terre, de pâtes ou de riz.</v>
      </c>
      <c r="H238" s="259" t="str">
        <f>IF(OR(G238="",G238=0,G238="0"),"",LEFT(G238,C240+1))</f>
        <v>9. Servez le bœuf bourguignon bien chaud accompagné de pommes</v>
      </c>
      <c r="I238" s="261"/>
      <c r="J238" s="86"/>
      <c r="K238" s="247" t="str">
        <f>IF(LEN(TRIM(L238))&gt;0,MAX(K13:K237)+1,"")</f>
        <v/>
      </c>
      <c r="L238" s="89"/>
      <c r="M238" s="276"/>
      <c r="N238" s="277"/>
      <c r="X238" s="3">
        <v>1</v>
      </c>
    </row>
    <row r="239" spans="2:24" ht="15.75">
      <c r="B239" s="247"/>
      <c r="C239" s="264" t="str">
        <f>TRIM(SUBSTITUTE(SUBSTITUTE(SUBSTITUTE(SUBSTITUTE(SUBSTITUTE(SUBSTITUTE(SUBSTITUTE(SUBSTITUTE(SUBSTITUTE(CLEAN(IF(OR(LEFT(C238,1)="-",LEFT(C238,1)="="),MID(C238,2,99999),C238)),"—","-"),"–","-"),CHAR(160)," "),CHAR(9)," "),CHAR(13)," "),CHAR(10)," ")," "," ")," "," ")," "," "))</f>
        <v>9. Servez le bœuf bourguignon bien chaud accompagné de pommes de terre, de pâtes ou de riz.</v>
      </c>
      <c r="D239" s="259" t="str" cm="1">
        <f t="array" ref="D239">IF(ROW()=ROW(D238),C241,INDEX(E238:E251,ROW()-ROW(D238)))</f>
        <v>pommes de terre, de pâtes ou de riz.</v>
      </c>
      <c r="E239" s="260" t="str">
        <f>IF(OR(D239="",C240="",C240&lt;=0,F239=""),"",TRIM(MID(D239,LEN(F239)+1+IF(MID(D239,LEN(F239)+1,1)=" ",1,0),99999)))</f>
        <v/>
      </c>
      <c r="F239" s="259" t="str">
        <f>IF(OR(G239="",G239=0,G239="0"),"",IF(LEN(G239)&lt;=C240,G239,IF(LEN(SUBSTITUTE(H239," ",""))=C240+1,LEFT(G239,C240),LEFT(G239,FIND("§",SUBSTITUTE(H239," ","§",LEN(H239)-LEN(SUBSTITUTE(H239," ",""))))-1))))</f>
        <v>pommes de terre, de pâtes ou de riz.</v>
      </c>
      <c r="G239" s="259" t="str">
        <f t="shared" si="9"/>
        <v>pommes de terre, de pâtes ou de riz.</v>
      </c>
      <c r="H239" s="259" t="str">
        <f>IF(OR(G239="",G239=0,G239="0"),"",LEFT(G239,C240+1))</f>
        <v>pommes de terre, de pâtes ou de riz.</v>
      </c>
      <c r="I239" s="261"/>
      <c r="J239" s="86"/>
      <c r="K239" s="247" t="str">
        <f>IF(LEN(TRIM(L239))&gt;0,MAX(K13:K238)+1,"")</f>
        <v/>
      </c>
      <c r="L239" s="89"/>
      <c r="M239" s="276"/>
      <c r="N239" s="277"/>
      <c r="X239" s="3">
        <v>1</v>
      </c>
    </row>
    <row r="240" spans="2:24" ht="15.75">
      <c r="B240" s="247"/>
      <c r="C240" s="265">
        <f>C11</f>
        <v>60</v>
      </c>
      <c r="D240" s="259" t="str" cm="1">
        <f t="array" ref="D240">IF(ROW()=ROW(D238),C241,INDEX(E238:E251,ROW()-ROW(D238)))</f>
        <v/>
      </c>
      <c r="E240" s="260" t="str">
        <f>IF(OR(D240="",C240="",C240&lt;=0,F240=""),"",TRIM(MID(D240,LEN(F240)+1+IF(MID(D240,LEN(F240)+1,1)=" ",1,0),99999)))</f>
        <v/>
      </c>
      <c r="F240" s="259" t="str">
        <f>IF(OR(G240="",G240=0,G240="0"),"",IF(LEN(G240)&lt;=C240,G240,IF(LEN(SUBSTITUTE(H240," ",""))=C240+1,LEFT(G240,C240),LEFT(G240,FIND("§",SUBSTITUTE(H240," ","§",LEN(H240)-LEN(SUBSTITUTE(H240," ",""))))-1))))</f>
        <v/>
      </c>
      <c r="G240" s="259" t="str">
        <f t="shared" si="9"/>
        <v/>
      </c>
      <c r="H240" s="259" t="str">
        <f>IF(OR(G240="",G240=0,G240="0"),"",LEFT(G240,C240+1))</f>
        <v/>
      </c>
      <c r="I240" s="261"/>
      <c r="J240" s="86"/>
      <c r="K240" s="247" t="str">
        <f>IF(LEN(TRIM(L240))&gt;0,MAX(K13:K239)+1,"")</f>
        <v/>
      </c>
      <c r="L240" s="89"/>
      <c r="M240" s="276"/>
      <c r="N240" s="277"/>
      <c r="X240" s="3">
        <v>1</v>
      </c>
    </row>
    <row r="241" spans="2:24" ht="15.75">
      <c r="B241" s="247"/>
      <c r="C241" s="264" t="str">
        <f>IF(UPPER(TRIM(C12))="X",C245,C239)</f>
        <v>9. Servez le bœuf bourguignon bien chaud accompagné de pommes de terre, de pâtes ou de riz.</v>
      </c>
      <c r="D241" s="259" t="str" cm="1">
        <f t="array" ref="D241">IF(ROW()=ROW(D238),C241,INDEX(E238:E251,ROW()-ROW(D238)))</f>
        <v/>
      </c>
      <c r="E241" s="260" t="str">
        <f>IF(OR(D241="",C240="",C240&lt;=0,F241=""),"",TRIM(MID(D241,LEN(F241)+1+IF(MID(D241,LEN(F241)+1,1)=" ",1,0),99999)))</f>
        <v/>
      </c>
      <c r="F241" s="259" t="str">
        <f>IF(OR(G241="",G241=0,G241="0"),"",IF(LEN(G241)&lt;=C240,G241,IF(LEN(SUBSTITUTE(H241," ",""))=C240+1,LEFT(G241,C240),LEFT(G241,FIND("§",SUBSTITUTE(H241," ","§",LEN(H241)-LEN(SUBSTITUTE(H241," ",""))))-1))))</f>
        <v/>
      </c>
      <c r="G241" s="259" t="str">
        <f t="shared" si="9"/>
        <v/>
      </c>
      <c r="H241" s="259" t="str">
        <f>IF(OR(G241="",G241=0,G241="0"),"",LEFT(G241,C240+1))</f>
        <v/>
      </c>
      <c r="I241" s="261"/>
      <c r="J241" s="86"/>
      <c r="K241" s="247" t="str">
        <f>IF(LEN(TRIM(L241))&gt;0,MAX(K13:K240)+1,"")</f>
        <v/>
      </c>
      <c r="L241" s="89"/>
      <c r="M241" s="276"/>
      <c r="N241" s="277"/>
      <c r="X241" s="3">
        <v>1</v>
      </c>
    </row>
    <row r="242" spans="2:24" ht="15.75">
      <c r="B242" s="247"/>
      <c r="C242" s="266" t="str">
        <f>TRIM(SUBSTITUTE(SUBSTITUTE(SUBSTITUTE(SUBSTITUTE(SUBSTITUTE(SUBSTITUTE(SUBSTITUTE(SUBSTITUTE(SUBSTITUTE(SUBSTITUTE(C239,","," "),";"," "),":"," "),"!"," "),"?"," "),"…"," "),"»"," "),"«"," "),"/"," "),"."," "))</f>
        <v>9 Servez le bœuf bourguignon bien chaud accompagné de pommes de terre de pâtes ou de riz</v>
      </c>
      <c r="D242" s="259" t="str" cm="1">
        <f t="array" ref="D242">IF(ROW()=ROW(D238),C241,INDEX(E238:E251,ROW()-ROW(D238)))</f>
        <v/>
      </c>
      <c r="E242" s="260" t="str">
        <f>IF(OR(D242="",C240="",C240&lt;=0,F242=""),"",TRIM(MID(D242,LEN(F242)+1+IF(MID(D242,LEN(F242)+1,1)=" ",1,0),99999)))</f>
        <v/>
      </c>
      <c r="F242" s="259" t="str">
        <f>IF(OR(G242="",G242=0,G242="0"),"",IF(LEN(G242)&lt;=C240,G242,IF(LEN(SUBSTITUTE(H242," ",""))=C240+1,LEFT(G242,C240),LEFT(G242,FIND("§",SUBSTITUTE(H242," ","§",LEN(H242)-LEN(SUBSTITUTE(H242," ",""))))-1))))</f>
        <v/>
      </c>
      <c r="G242" s="259" t="str">
        <f t="shared" si="9"/>
        <v/>
      </c>
      <c r="H242" s="259" t="str">
        <f>IF(OR(G242="",G242=0,G242="0"),"",LEFT(G242,C240+1))</f>
        <v/>
      </c>
      <c r="I242" s="261"/>
      <c r="J242" s="86"/>
      <c r="K242" s="247" t="str">
        <f>IF(LEN(TRIM(L242))&gt;0,MAX(K13:K241)+1,"")</f>
        <v/>
      </c>
      <c r="L242" s="89"/>
      <c r="M242" s="276"/>
      <c r="N242" s="277"/>
      <c r="X242" s="3">
        <v>1</v>
      </c>
    </row>
    <row r="243" spans="2:24" ht="15.75">
      <c r="B243" s="247"/>
      <c r="C243" s="259" t="str">
        <f>TRIM(SUBSTITUTE(SUBSTITUTE(SUBSTITUTE(SUBSTITUTE(SUBSTITUTE(SUBSTITUTE(SUBSTITUTE(SUBSTITUTE(C242,"("," "),")"," "),CHAR(34)," "),"-"," "),"_"," "),"&lt;"," "),"&gt;"," "),"="," "))</f>
        <v>9 Servez le bœuf bourguignon bien chaud accompagné de pommes de terre de pâtes ou de riz</v>
      </c>
      <c r="D243" s="259" t="str" cm="1">
        <f t="array" ref="D243">IF(ROW()=ROW(D238),C241,INDEX(E238:E251,ROW()-ROW(D238)))</f>
        <v/>
      </c>
      <c r="E243" s="260" t="str">
        <f>IF(OR(D243="",C240="",C240&lt;=0,F243=""),"",TRIM(MID(D243,LEN(F243)+1+IF(MID(D243,LEN(F243)+1,1)=" ",1,0),99999)))</f>
        <v/>
      </c>
      <c r="F243" s="259" t="str">
        <f>IF(OR(G243="",G243=0,G243="0"),"",IF(LEN(G243)&lt;=C240,G243,IF(LEN(SUBSTITUTE(H243," ",""))=C240+1,LEFT(G243,C240),LEFT(G243,FIND("§",SUBSTITUTE(H243," ","§",LEN(H243)-LEN(SUBSTITUTE(H243," ",""))))-1))))</f>
        <v/>
      </c>
      <c r="G243" s="259" t="str">
        <f t="shared" si="9"/>
        <v/>
      </c>
      <c r="H243" s="259" t="str">
        <f>IF(OR(G243="",G243=0,G243="0"),"",LEFT(G243,C240+1))</f>
        <v/>
      </c>
      <c r="I243" s="261"/>
      <c r="J243" s="86"/>
      <c r="K243" s="247" t="str">
        <f>IF(LEN(TRIM(L243))&gt;0,MAX(K13:K242)+1,"")</f>
        <v/>
      </c>
      <c r="L243" s="89"/>
      <c r="M243" s="276"/>
      <c r="N243" s="277"/>
      <c r="X243" s="3">
        <v>1</v>
      </c>
    </row>
    <row r="244" spans="2:24" ht="15.75">
      <c r="B244" s="247"/>
      <c r="C244" s="264" t="str">
        <f>TRIM(SUBSTITUTE(SUBSTITUTE(SUBSTITUTE(SUBSTITUTE(C243,"►"," "),"▼"," "),"▲"," "),"◄"," "))</f>
        <v>9 Servez le bœuf bourguignon bien chaud accompagné de pommes de terre de pâtes ou de riz</v>
      </c>
      <c r="D244" s="259" t="str" cm="1">
        <f t="array" ref="D244">IF(ROW()=ROW(D238),C241,INDEX(E238:E251,ROW()-ROW(D238)))</f>
        <v/>
      </c>
      <c r="E244" s="260" t="str">
        <f>IF(OR(D244="",C240="",C240&lt;=0,F244=""),"",TRIM(MID(D244,LEN(F244)+1+IF(MID(D244,LEN(F244)+1,1)=" ",1,0),99999)))</f>
        <v/>
      </c>
      <c r="F244" s="259" t="str">
        <f>IF(OR(G244="",G244=0,G244="0"),"",IF(LEN(G244)&lt;=C240,G244,IF(LEN(SUBSTITUTE(H244," ",""))=C240+1,LEFT(G244,C240),LEFT(G244,FIND("§",SUBSTITUTE(H244," ","§",LEN(H244)-LEN(SUBSTITUTE(H244," ",""))))-1))))</f>
        <v/>
      </c>
      <c r="G244" s="259" t="str">
        <f t="shared" si="9"/>
        <v/>
      </c>
      <c r="H244" s="259" t="str">
        <f>IF(OR(G244="",G244=0,G244="0"),"",LEFT(G244,C240+1))</f>
        <v/>
      </c>
      <c r="I244" s="261"/>
      <c r="J244" s="86"/>
      <c r="K244" s="247" t="str">
        <f>IF(LEN(TRIM(L244))&gt;0,MAX(K13:K243)+1,"")</f>
        <v/>
      </c>
      <c r="L244" s="89"/>
      <c r="M244" s="276"/>
      <c r="N244" s="277"/>
      <c r="X244" s="3">
        <v>1</v>
      </c>
    </row>
    <row r="245" spans="2:24" ht="15.75">
      <c r="B245" s="247"/>
      <c r="C245" s="264" t="str">
        <f>TRIM(SUBSTITUTE(SUBSTITUTE(C244,"“"," "),"”"," "))</f>
        <v>9 Servez le bœuf bourguignon bien chaud accompagné de pommes de terre de pâtes ou de riz</v>
      </c>
      <c r="D245" s="259" t="str" cm="1">
        <f t="array" ref="D245">IF(ROW()=ROW(D238),C241,INDEX(E238:E251,ROW()-ROW(D238)))</f>
        <v/>
      </c>
      <c r="E245" s="260" t="str">
        <f>IF(OR(D245="",C240="",C240&lt;=0,F245=""),"",TRIM(MID(D245,LEN(F245)+1+IF(MID(D245,LEN(F245)+1,1)=" ",1,0),99999)))</f>
        <v/>
      </c>
      <c r="F245" s="259" t="str">
        <f>IF(OR(G245="",G245=0,G245="0"),"",IF(LEN(G245)&lt;=C240,G245,IF(LEN(SUBSTITUTE(H245," ",""))=C240+1,LEFT(G245,C240),LEFT(G245,FIND("§",SUBSTITUTE(H245," ","§",LEN(H245)-LEN(SUBSTITUTE(H245," ",""))))-1))))</f>
        <v/>
      </c>
      <c r="G245" s="259" t="str">
        <f t="shared" si="9"/>
        <v/>
      </c>
      <c r="H245" s="259" t="str">
        <f>IF(OR(G245="",G245=0,G245="0"),"",LEFT(G245,C240+1))</f>
        <v/>
      </c>
      <c r="I245" s="261"/>
      <c r="J245" s="86"/>
      <c r="K245" s="247" t="str">
        <f>IF(LEN(TRIM(L245))&gt;0,MAX(K13:K244)+1,"")</f>
        <v/>
      </c>
      <c r="L245" s="89"/>
      <c r="M245" s="276"/>
      <c r="N245" s="277"/>
      <c r="X245" s="3">
        <v>1</v>
      </c>
    </row>
    <row r="246" spans="2:24" ht="15.75">
      <c r="B246" s="247"/>
      <c r="C246" s="264"/>
      <c r="D246" s="259" t="str" cm="1">
        <f t="array" ref="D246">IF(ROW()=ROW(D238),C241,INDEX(E238:E251,ROW()-ROW(D238)))</f>
        <v/>
      </c>
      <c r="E246" s="260" t="str">
        <f>IF(OR(D246="",C240="",C240&lt;=0,F246=""),"",TRIM(MID(D246,LEN(F246)+1+IF(MID(D246,LEN(F246)+1,1)=" ",1,0),99999)))</f>
        <v/>
      </c>
      <c r="F246" s="259" t="str">
        <f>IF(OR(G246="",G246=0,G246="0"),"",IF(LEN(G246)&lt;=C240,G246,IF(LEN(SUBSTITUTE(H246," ",""))=C240+1,LEFT(G246,C240),LEFT(G246,FIND("§",SUBSTITUTE(H246," ","§",LEN(H246)-LEN(SUBSTITUTE(H246," ",""))))-1))))</f>
        <v/>
      </c>
      <c r="G246" s="259" t="str">
        <f t="shared" si="9"/>
        <v/>
      </c>
      <c r="H246" s="259" t="str">
        <f>IF(OR(G246="",G246=0,G246="0"),"",LEFT(G246,C240+1))</f>
        <v/>
      </c>
      <c r="I246" s="261"/>
      <c r="J246" s="86"/>
      <c r="K246" s="247" t="str">
        <f>IF(LEN(TRIM(L246))&gt;0,MAX(K13:K245)+1,"")</f>
        <v/>
      </c>
      <c r="L246" s="89"/>
      <c r="M246" s="276"/>
      <c r="N246" s="277"/>
      <c r="X246" s="3">
        <v>1</v>
      </c>
    </row>
    <row r="247" spans="2:24" ht="15.75">
      <c r="B247" s="247"/>
      <c r="C247" s="264"/>
      <c r="D247" s="259" t="str" cm="1">
        <f t="array" ref="D247">IF(ROW()=ROW(D238),C241,INDEX(E238:E251,ROW()-ROW(D238)))</f>
        <v/>
      </c>
      <c r="E247" s="260" t="str">
        <f>IF(OR(D247="",C240="",C240&lt;=0,F247=""),"",TRIM(MID(D247,LEN(F247)+1+IF(MID(D247,LEN(F247)+1,1)=" ",1,0),99999)))</f>
        <v/>
      </c>
      <c r="F247" s="259" t="str">
        <f>IF(OR(G247="",G247=0,G247="0"),"",IF(LEN(G247)&lt;=C240,G247,IF(LEN(SUBSTITUTE(H247," ",""))=C240+1,LEFT(G247,C240),LEFT(G247,FIND("§",SUBSTITUTE(H247," ","§",LEN(H247)-LEN(SUBSTITUTE(H247," ",""))))-1))))</f>
        <v/>
      </c>
      <c r="G247" s="259" t="str">
        <f t="shared" si="9"/>
        <v/>
      </c>
      <c r="H247" s="259" t="str">
        <f>IF(OR(G247="",G247=0,G247="0"),"",LEFT(G247,C240+1))</f>
        <v/>
      </c>
      <c r="I247" s="261"/>
      <c r="J247" s="86"/>
      <c r="K247" s="247" t="str">
        <f>IF(LEN(TRIM(L247))&gt;0,MAX(K13:K246)+1,"")</f>
        <v/>
      </c>
      <c r="L247" s="89"/>
      <c r="M247" s="276"/>
      <c r="N247" s="277"/>
      <c r="X247" s="3">
        <v>1</v>
      </c>
    </row>
    <row r="248" spans="2:24" ht="15.75">
      <c r="B248" s="247"/>
      <c r="C248" s="264"/>
      <c r="D248" s="259" t="str" cm="1">
        <f t="array" ref="D248">IF(ROW()=ROW(D238),C241,INDEX(E238:E251,ROW()-ROW(D238)))</f>
        <v/>
      </c>
      <c r="E248" s="260" t="str">
        <f>IF(OR(D248="",C240="",C240&lt;=0,F248=""),"",TRIM(MID(D248,LEN(F248)+1+IF(MID(D248,LEN(F248)+1,1)=" ",1,0),99999)))</f>
        <v/>
      </c>
      <c r="F248" s="259" t="str">
        <f>IF(OR(G248="",G248=0,G248="0"),"",IF(LEN(G248)&lt;=C240,G248,IF(LEN(SUBSTITUTE(H248," ",""))=C240+1,LEFT(G248,C240),LEFT(G248,FIND("§",SUBSTITUTE(H248," ","§",LEN(H248)-LEN(SUBSTITUTE(H248," ",""))))-1))))</f>
        <v/>
      </c>
      <c r="G248" s="259" t="str">
        <f t="shared" si="9"/>
        <v/>
      </c>
      <c r="H248" s="259" t="str">
        <f>IF(OR(G248="",G248=0,G248="0"),"",LEFT(G248,C240+1))</f>
        <v/>
      </c>
      <c r="I248" s="261"/>
      <c r="J248" s="86"/>
      <c r="K248" s="247" t="str">
        <f>IF(LEN(TRIM(L248))&gt;0,MAX(K13:K247)+1,"")</f>
        <v/>
      </c>
      <c r="L248" s="89"/>
      <c r="M248" s="276"/>
      <c r="N248" s="277"/>
      <c r="X248" s="3">
        <v>1</v>
      </c>
    </row>
    <row r="249" spans="2:24" ht="15.75">
      <c r="B249" s="247"/>
      <c r="C249" s="264"/>
      <c r="D249" s="259" t="str" cm="1">
        <f t="array" ref="D249">IF(ROW()=ROW(D238),C241,INDEX(E238:E251,ROW()-ROW(D238)))</f>
        <v/>
      </c>
      <c r="E249" s="260" t="str">
        <f>IF(OR(D249="",C240="",C240&lt;=0,F249=""),"",TRIM(MID(D249,LEN(F249)+1+IF(MID(D249,LEN(F249)+1,1)=" ",1,0),99999)))</f>
        <v/>
      </c>
      <c r="F249" s="259" t="str">
        <f>IF(OR(G249="",G249=0,G249="0"),"",IF(LEN(G249)&lt;=C240,G249,IF(LEN(SUBSTITUTE(H249," ",""))=C240+1,LEFT(G249,C240),LEFT(G249,FIND("§",SUBSTITUTE(H249," ","§",LEN(H249)-LEN(SUBSTITUTE(H249," ",""))))-1))))</f>
        <v/>
      </c>
      <c r="G249" s="259" t="str">
        <f t="shared" si="9"/>
        <v/>
      </c>
      <c r="H249" s="259" t="str">
        <f>IF(OR(G249="",G249=0,G249="0"),"",LEFT(G249,C240+1))</f>
        <v/>
      </c>
      <c r="I249" s="261"/>
      <c r="J249" s="86"/>
      <c r="K249" s="247" t="str">
        <f>IF(LEN(TRIM(L249))&gt;0,MAX(K13:K248)+1,"")</f>
        <v/>
      </c>
      <c r="L249" s="89"/>
      <c r="M249" s="276"/>
      <c r="N249" s="277"/>
      <c r="X249" s="3">
        <v>1</v>
      </c>
    </row>
    <row r="250" spans="2:24" ht="15.75">
      <c r="B250" s="247"/>
      <c r="C250" s="264"/>
      <c r="D250" s="259" t="str" cm="1">
        <f t="array" ref="D250">IF(ROW()=ROW(D238),C241,INDEX(E238:E251,ROW()-ROW(D238)))</f>
        <v/>
      </c>
      <c r="E250" s="260" t="str">
        <f>IF(OR(D250="",C240="",C240&lt;=0,F250=""),"",TRIM(MID(D250,LEN(F250)+1+IF(MID(D250,LEN(F250)+1,1)=" ",1,0),99999)))</f>
        <v/>
      </c>
      <c r="F250" s="259" t="str">
        <f>IF(OR(G250="",G250=0,G250="0"),"",IF(LEN(G250)&lt;=C240,G250,IF(LEN(SUBSTITUTE(H250," ",""))=C240+1,LEFT(G250,C240),LEFT(G250,FIND("§",SUBSTITUTE(H250," ","§",LEN(H250)-LEN(SUBSTITUTE(H250," ",""))))-1))))</f>
        <v/>
      </c>
      <c r="G250" s="259" t="str">
        <f t="shared" si="9"/>
        <v/>
      </c>
      <c r="H250" s="259" t="str">
        <f>IF(OR(G250="",G250=0,G250="0"),"",LEFT(G250,C240+1))</f>
        <v/>
      </c>
      <c r="I250" s="261"/>
      <c r="J250" s="86"/>
      <c r="K250" s="247" t="str">
        <f>IF(LEN(TRIM(L250))&gt;0,MAX(K13:K249)+1,"")</f>
        <v/>
      </c>
      <c r="L250" s="89"/>
      <c r="M250" s="276"/>
      <c r="N250" s="277"/>
      <c r="X250" s="3">
        <v>1</v>
      </c>
    </row>
    <row r="251" spans="2:24" ht="15.75">
      <c r="B251" s="247"/>
      <c r="C251" s="264"/>
      <c r="D251" s="259" t="str" cm="1">
        <f t="array" ref="D251">IF(ROW()=ROW(D238),C241,INDEX(E238:E251,ROW()-ROW(D238)))</f>
        <v/>
      </c>
      <c r="E251" s="260" t="str">
        <f>IF(OR(D251="",C240="",C240&lt;=0,F251=""),"",TRIM(MID(D251,LEN(F251)+1+IF(MID(D251,LEN(F251)+1,1)=" ",1,0),99999)))</f>
        <v/>
      </c>
      <c r="F251" s="259" t="str">
        <f>IF(OR(G251="",G251=0,G251="0"),"",IF(LEN(G251)&lt;=C240,G251,IF(LEN(SUBSTITUTE(H251," ",""))=C240+1,LEFT(G251,C240),LEFT(G251,FIND("§",SUBSTITUTE(H251," ","§",LEN(H251)-LEN(SUBSTITUTE(H251," ",""))))-1))))</f>
        <v/>
      </c>
      <c r="G251" s="259" t="str">
        <f t="shared" si="9"/>
        <v/>
      </c>
      <c r="H251" s="259" t="str">
        <f>IF(OR(G251="",G251=0,G251="0"),"",LEFT(G251,C240+1))</f>
        <v/>
      </c>
      <c r="I251" s="261"/>
      <c r="J251" s="86"/>
      <c r="K251" s="247" t="str">
        <f>IF(LEN(TRIM(L251))&gt;0,MAX(K13:K250)+1,"")</f>
        <v/>
      </c>
      <c r="L251" s="89"/>
      <c r="M251" s="276"/>
      <c r="N251" s="277"/>
      <c r="X251" s="3">
        <v>1</v>
      </c>
    </row>
    <row r="252" spans="2:24" ht="15.75">
      <c r="B252" s="247"/>
      <c r="C252" s="258" t="str">
        <f>IF(TRIM(SUBSTITUTE(J31,CHAR(160),""))="","",J31)</f>
        <v>►Bon Appétit</v>
      </c>
      <c r="D252" s="259" t="str" cm="1">
        <f t="array" ref="D252">IF(ROW()=ROW(D252),C255,INDEX(E252:E265,ROW()-ROW(D252)))</f>
        <v>►Bon Appétit</v>
      </c>
      <c r="E252" s="260" t="str">
        <f>IF(OR(D252="",C254="",C254&lt;=0,F252=""),"",TRIM(MID(D252,LEN(F252)+1+IF(MID(D252,LEN(F252)+1,1)=" ",1,0),99999)))</f>
        <v/>
      </c>
      <c r="F252" s="259" t="str">
        <f>IF(OR(G252="",G252=0,G252="0"),"",IF(LEN(G252)&lt;=C254,G252,IF(LEN(SUBSTITUTE(H252," ",""))=C254+1,LEFT(G252,C254),LEFT(G252,FIND("§",SUBSTITUTE(H252," ","§",LEN(H252)-LEN(SUBSTITUTE(H252," ",""))))-1))))</f>
        <v>►Bon Appétit</v>
      </c>
      <c r="G252" s="259" t="str">
        <f t="shared" si="9"/>
        <v>►Bon Appétit</v>
      </c>
      <c r="H252" s="259" t="str">
        <f>IF(OR(G252="",G252=0,G252="0"),"",LEFT(G252,C254+1))</f>
        <v>►Bon Appétit</v>
      </c>
      <c r="I252" s="261"/>
      <c r="J252" s="86"/>
      <c r="K252" s="247" t="str">
        <f>IF(LEN(TRIM(L252))&gt;0,MAX(K13:K251)+1,"")</f>
        <v/>
      </c>
      <c r="L252" s="89"/>
      <c r="M252" s="276"/>
      <c r="N252" s="277"/>
      <c r="X252" s="3">
        <v>1</v>
      </c>
    </row>
    <row r="253" spans="2:24" ht="15.75">
      <c r="B253" s="247"/>
      <c r="C253" s="264" t="str">
        <f>TRIM(SUBSTITUTE(SUBSTITUTE(SUBSTITUTE(SUBSTITUTE(SUBSTITUTE(SUBSTITUTE(SUBSTITUTE(SUBSTITUTE(SUBSTITUTE(CLEAN(IF(OR(LEFT(C252,1)="-",LEFT(C252,1)="="),MID(C252,2,99999),C252)),"—","-"),"–","-"),CHAR(160)," "),CHAR(9)," "),CHAR(13)," "),CHAR(10)," ")," "," ")," "," ")," "," "))</f>
        <v>►Bon Appétit</v>
      </c>
      <c r="D253" s="259" t="str" cm="1">
        <f t="array" ref="D253">IF(ROW()=ROW(D252),C255,INDEX(E252:E265,ROW()-ROW(D252)))</f>
        <v/>
      </c>
      <c r="E253" s="260" t="str">
        <f>IF(OR(D253="",C254="",C254&lt;=0,F253=""),"",TRIM(MID(D253,LEN(F253)+1+IF(MID(D253,LEN(F253)+1,1)=" ",1,0),99999)))</f>
        <v/>
      </c>
      <c r="F253" s="259" t="str">
        <f>IF(OR(G253="",G253=0,G253="0"),"",IF(LEN(G253)&lt;=C254,G253,IF(LEN(SUBSTITUTE(H253," ",""))=C254+1,LEFT(G253,C254),LEFT(G253,FIND("§",SUBSTITUTE(H253," ","§",LEN(H253)-LEN(SUBSTITUTE(H253," ",""))))-1))))</f>
        <v/>
      </c>
      <c r="G253" s="259" t="str">
        <f t="shared" si="9"/>
        <v/>
      </c>
      <c r="H253" s="259" t="str">
        <f>IF(OR(G253="",G253=0,G253="0"),"",LEFT(G253,C254+1))</f>
        <v/>
      </c>
      <c r="I253" s="261"/>
      <c r="J253" s="86"/>
      <c r="K253" s="247" t="str">
        <f>IF(LEN(TRIM(L253))&gt;0,MAX(K13:K252)+1,"")</f>
        <v/>
      </c>
      <c r="L253" s="89"/>
      <c r="M253" s="276"/>
      <c r="N253" s="277"/>
      <c r="X253" s="3">
        <v>1</v>
      </c>
    </row>
    <row r="254" spans="2:24" ht="15.75">
      <c r="B254" s="247"/>
      <c r="C254" s="265">
        <f>C11</f>
        <v>60</v>
      </c>
      <c r="D254" s="259" t="str" cm="1">
        <f t="array" ref="D254">IF(ROW()=ROW(D252),C255,INDEX(E252:E265,ROW()-ROW(D252)))</f>
        <v/>
      </c>
      <c r="E254" s="260" t="str">
        <f>IF(OR(D254="",C254="",C254&lt;=0,F254=""),"",TRIM(MID(D254,LEN(F254)+1+IF(MID(D254,LEN(F254)+1,1)=" ",1,0),99999)))</f>
        <v/>
      </c>
      <c r="F254" s="259" t="str">
        <f>IF(OR(G254="",G254=0,G254="0"),"",IF(LEN(G254)&lt;=C254,G254,IF(LEN(SUBSTITUTE(H254," ",""))=C254+1,LEFT(G254,C254),LEFT(G254,FIND("§",SUBSTITUTE(H254," ","§",LEN(H254)-LEN(SUBSTITUTE(H254," ",""))))-1))))</f>
        <v/>
      </c>
      <c r="G254" s="259" t="str">
        <f t="shared" si="9"/>
        <v/>
      </c>
      <c r="H254" s="259" t="str">
        <f>IF(OR(G254="",G254=0,G254="0"),"",LEFT(G254,C254+1))</f>
        <v/>
      </c>
      <c r="I254" s="261"/>
      <c r="J254" s="86"/>
      <c r="K254" s="247" t="str">
        <f>IF(LEN(TRIM(L254))&gt;0,MAX(K13:K253)+1,"")</f>
        <v/>
      </c>
      <c r="L254" s="89"/>
      <c r="M254" s="276"/>
      <c r="N254" s="277"/>
      <c r="X254" s="3">
        <v>1</v>
      </c>
    </row>
    <row r="255" spans="2:24" ht="15.75">
      <c r="B255" s="247"/>
      <c r="C255" s="264" t="str">
        <f>IF(UPPER(TRIM(C12))="X",C259,C253)</f>
        <v>►Bon Appétit</v>
      </c>
      <c r="D255" s="259" t="str" cm="1">
        <f t="array" ref="D255">IF(ROW()=ROW(D252),C255,INDEX(E252:E265,ROW()-ROW(D252)))</f>
        <v/>
      </c>
      <c r="E255" s="260" t="str">
        <f>IF(OR(D255="",C254="",C254&lt;=0,F255=""),"",TRIM(MID(D255,LEN(F255)+1+IF(MID(D255,LEN(F255)+1,1)=" ",1,0),99999)))</f>
        <v/>
      </c>
      <c r="F255" s="259" t="str">
        <f>IF(OR(G255="",G255=0,G255="0"),"",IF(LEN(G255)&lt;=C254,G255,IF(LEN(SUBSTITUTE(H255," ",""))=C254+1,LEFT(G255,C254),LEFT(G255,FIND("§",SUBSTITUTE(H255," ","§",LEN(H255)-LEN(SUBSTITUTE(H255," ",""))))-1))))</f>
        <v/>
      </c>
      <c r="G255" s="259" t="str">
        <f t="shared" si="9"/>
        <v/>
      </c>
      <c r="H255" s="259" t="str">
        <f>IF(OR(G255="",G255=0,G255="0"),"",LEFT(G255,C254+1))</f>
        <v/>
      </c>
      <c r="I255" s="261"/>
      <c r="J255" s="86"/>
      <c r="K255" s="247" t="str">
        <f>IF(LEN(TRIM(L255))&gt;0,MAX(K13:K254)+1,"")</f>
        <v/>
      </c>
      <c r="L255" s="89"/>
      <c r="M255" s="276"/>
      <c r="N255" s="277"/>
      <c r="X255" s="3">
        <v>1</v>
      </c>
    </row>
    <row r="256" spans="2:24" ht="15.75">
      <c r="B256" s="247"/>
      <c r="C256" s="266" t="str">
        <f>TRIM(SUBSTITUTE(SUBSTITUTE(SUBSTITUTE(SUBSTITUTE(SUBSTITUTE(SUBSTITUTE(SUBSTITUTE(SUBSTITUTE(SUBSTITUTE(SUBSTITUTE(C253,","," "),";"," "),":"," "),"!"," "),"?"," "),"…"," "),"»"," "),"«"," "),"/"," "),"."," "))</f>
        <v>►Bon Appétit</v>
      </c>
      <c r="D256" s="259" t="str" cm="1">
        <f t="array" ref="D256">IF(ROW()=ROW(D252),C255,INDEX(E252:E265,ROW()-ROW(D252)))</f>
        <v/>
      </c>
      <c r="E256" s="260" t="str">
        <f>IF(OR(D256="",C254="",C254&lt;=0,F256=""),"",TRIM(MID(D256,LEN(F256)+1+IF(MID(D256,LEN(F256)+1,1)=" ",1,0),99999)))</f>
        <v/>
      </c>
      <c r="F256" s="259" t="str">
        <f>IF(OR(G256="",G256=0,G256="0"),"",IF(LEN(G256)&lt;=C254,G256,IF(LEN(SUBSTITUTE(H256," ",""))=C254+1,LEFT(G256,C254),LEFT(G256,FIND("§",SUBSTITUTE(H256," ","§",LEN(H256)-LEN(SUBSTITUTE(H256," ",""))))-1))))</f>
        <v/>
      </c>
      <c r="G256" s="259" t="str">
        <f t="shared" si="9"/>
        <v/>
      </c>
      <c r="H256" s="259" t="str">
        <f>IF(OR(G256="",G256=0,G256="0"),"",LEFT(G256,C254+1))</f>
        <v/>
      </c>
      <c r="I256" s="261"/>
      <c r="J256" s="86"/>
      <c r="K256" s="247" t="str">
        <f>IF(LEN(TRIM(L256))&gt;0,MAX(K13:K255)+1,"")</f>
        <v/>
      </c>
      <c r="L256" s="89"/>
      <c r="M256" s="276"/>
      <c r="N256" s="277"/>
      <c r="X256" s="3">
        <v>1</v>
      </c>
    </row>
    <row r="257" spans="2:24" ht="15.75">
      <c r="B257" s="247"/>
      <c r="C257" s="259" t="str">
        <f>TRIM(SUBSTITUTE(SUBSTITUTE(SUBSTITUTE(SUBSTITUTE(SUBSTITUTE(SUBSTITUTE(SUBSTITUTE(SUBSTITUTE(C256,"("," "),")"," "),CHAR(34)," "),"-"," "),"_"," "),"&lt;"," "),"&gt;"," "),"="," "))</f>
        <v>►Bon Appétit</v>
      </c>
      <c r="D257" s="259" t="str" cm="1">
        <f t="array" ref="D257">IF(ROW()=ROW(D252),C255,INDEX(E252:E265,ROW()-ROW(D252)))</f>
        <v/>
      </c>
      <c r="E257" s="260" t="str">
        <f>IF(OR(D257="",C254="",C254&lt;=0,F257=""),"",TRIM(MID(D257,LEN(F257)+1+IF(MID(D257,LEN(F257)+1,1)=" ",1,0),99999)))</f>
        <v/>
      </c>
      <c r="F257" s="259" t="str">
        <f>IF(OR(G257="",G257=0,G257="0"),"",IF(LEN(G257)&lt;=C254,G257,IF(LEN(SUBSTITUTE(H257," ",""))=C254+1,LEFT(G257,C254),LEFT(G257,FIND("§",SUBSTITUTE(H257," ","§",LEN(H257)-LEN(SUBSTITUTE(H257," ",""))))-1))))</f>
        <v/>
      </c>
      <c r="G257" s="259" t="str">
        <f t="shared" si="9"/>
        <v/>
      </c>
      <c r="H257" s="259" t="str">
        <f>IF(OR(G257="",G257=0,G257="0"),"",LEFT(G257,C254+1))</f>
        <v/>
      </c>
      <c r="I257" s="261"/>
      <c r="J257" s="86"/>
      <c r="K257" s="247" t="str">
        <f>IF(LEN(TRIM(L257))&gt;0,MAX(K13:K256)+1,"")</f>
        <v/>
      </c>
      <c r="L257" s="89"/>
      <c r="M257" s="276"/>
      <c r="N257" s="277"/>
      <c r="X257" s="3">
        <v>1</v>
      </c>
    </row>
    <row r="258" spans="2:24" ht="15.75">
      <c r="B258" s="247"/>
      <c r="C258" s="264" t="str">
        <f>TRIM(SUBSTITUTE(SUBSTITUTE(SUBSTITUTE(SUBSTITUTE(C257,"►"," "),"▼"," "),"▲"," "),"◄"," "))</f>
        <v>Bon Appétit</v>
      </c>
      <c r="D258" s="259" t="str" cm="1">
        <f t="array" ref="D258">IF(ROW()=ROW(D252),C255,INDEX(E252:E265,ROW()-ROW(D252)))</f>
        <v/>
      </c>
      <c r="E258" s="260" t="str">
        <f>IF(OR(D258="",C254="",C254&lt;=0,F258=""),"",TRIM(MID(D258,LEN(F258)+1+IF(MID(D258,LEN(F258)+1,1)=" ",1,0),99999)))</f>
        <v/>
      </c>
      <c r="F258" s="259" t="str">
        <f>IF(OR(G258="",G258=0,G258="0"),"",IF(LEN(G258)&lt;=C254,G258,IF(LEN(SUBSTITUTE(H258," ",""))=C254+1,LEFT(G258,C254),LEFT(G258,FIND("§",SUBSTITUTE(H258," ","§",LEN(H258)-LEN(SUBSTITUTE(H258," ",""))))-1))))</f>
        <v/>
      </c>
      <c r="G258" s="259" t="str">
        <f t="shared" si="9"/>
        <v/>
      </c>
      <c r="H258" s="259" t="str">
        <f>IF(OR(G258="",G258=0,G258="0"),"",LEFT(G258,C254+1))</f>
        <v/>
      </c>
      <c r="I258" s="261"/>
      <c r="J258" s="86"/>
      <c r="K258" s="247" t="str">
        <f>IF(LEN(TRIM(L258))&gt;0,MAX(K13:K257)+1,"")</f>
        <v/>
      </c>
      <c r="L258" s="89"/>
      <c r="M258" s="276"/>
      <c r="N258" s="277"/>
      <c r="X258" s="3">
        <v>1</v>
      </c>
    </row>
    <row r="259" spans="2:24" ht="15.75">
      <c r="B259" s="247"/>
      <c r="C259" s="264" t="str">
        <f>TRIM(SUBSTITUTE(SUBSTITUTE(C258,"“"," "),"”"," "))</f>
        <v>Bon Appétit</v>
      </c>
      <c r="D259" s="259" t="str" cm="1">
        <f t="array" ref="D259">IF(ROW()=ROW(D252),C255,INDEX(E252:E265,ROW()-ROW(D252)))</f>
        <v/>
      </c>
      <c r="E259" s="260" t="str">
        <f>IF(OR(D259="",C254="",C254&lt;=0,F259=""),"",TRIM(MID(D259,LEN(F259)+1+IF(MID(D259,LEN(F259)+1,1)=" ",1,0),99999)))</f>
        <v/>
      </c>
      <c r="F259" s="259" t="str">
        <f>IF(OR(G259="",G259=0,G259="0"),"",IF(LEN(G259)&lt;=C254,G259,IF(LEN(SUBSTITUTE(H259," ",""))=C254+1,LEFT(G259,C254),LEFT(G259,FIND("§",SUBSTITUTE(H259," ","§",LEN(H259)-LEN(SUBSTITUTE(H259," ",""))))-1))))</f>
        <v/>
      </c>
      <c r="G259" s="259" t="str">
        <f t="shared" si="9"/>
        <v/>
      </c>
      <c r="H259" s="259" t="str">
        <f>IF(OR(G259="",G259=0,G259="0"),"",LEFT(G259,C254+1))</f>
        <v/>
      </c>
      <c r="I259" s="261"/>
      <c r="J259" s="86"/>
      <c r="K259" s="247" t="str">
        <f>IF(LEN(TRIM(L259))&gt;0,MAX(K13:K258)+1,"")</f>
        <v/>
      </c>
      <c r="L259" s="89"/>
      <c r="M259" s="276"/>
      <c r="N259" s="277"/>
      <c r="X259" s="3">
        <v>1</v>
      </c>
    </row>
    <row r="260" spans="2:24" ht="15.75">
      <c r="B260" s="247"/>
      <c r="C260" s="264"/>
      <c r="D260" s="259" t="str" cm="1">
        <f t="array" ref="D260">IF(ROW()=ROW(D252),C255,INDEX(E252:E265,ROW()-ROW(D252)))</f>
        <v/>
      </c>
      <c r="E260" s="260" t="str">
        <f>IF(OR(D260="",C254="",C254&lt;=0,F260=""),"",TRIM(MID(D260,LEN(F260)+1+IF(MID(D260,LEN(F260)+1,1)=" ",1,0),99999)))</f>
        <v/>
      </c>
      <c r="F260" s="259" t="str">
        <f>IF(OR(G260="",G260=0,G260="0"),"",IF(LEN(G260)&lt;=C254,G260,IF(LEN(SUBSTITUTE(H260," ",""))=C254+1,LEFT(G260,C254),LEFT(G260,FIND("§",SUBSTITUTE(H260," ","§",LEN(H260)-LEN(SUBSTITUTE(H260," ",""))))-1))))</f>
        <v/>
      </c>
      <c r="G260" s="259" t="str">
        <f t="shared" si="9"/>
        <v/>
      </c>
      <c r="H260" s="259" t="str">
        <f>IF(OR(G260="",G260=0,G260="0"),"",LEFT(G260,C254+1))</f>
        <v/>
      </c>
      <c r="I260" s="261"/>
      <c r="J260" s="86"/>
      <c r="K260" s="247" t="str">
        <f>IF(LEN(TRIM(L260))&gt;0,MAX(K13:K259)+1,"")</f>
        <v/>
      </c>
      <c r="L260" s="89"/>
      <c r="M260" s="276"/>
      <c r="N260" s="277"/>
      <c r="X260" s="3">
        <v>1</v>
      </c>
    </row>
    <row r="261" spans="2:24" ht="15.75">
      <c r="B261" s="247"/>
      <c r="C261" s="264"/>
      <c r="D261" s="259" t="str" cm="1">
        <f t="array" ref="D261">IF(ROW()=ROW(D252),C255,INDEX(E252:E265,ROW()-ROW(D252)))</f>
        <v/>
      </c>
      <c r="E261" s="260" t="str">
        <f>IF(OR(D261="",C254="",C254&lt;=0,F261=""),"",TRIM(MID(D261,LEN(F261)+1+IF(MID(D261,LEN(F261)+1,1)=" ",1,0),99999)))</f>
        <v/>
      </c>
      <c r="F261" s="259" t="str">
        <f>IF(OR(G261="",G261=0,G261="0"),"",IF(LEN(G261)&lt;=C254,G261,IF(LEN(SUBSTITUTE(H261," ",""))=C254+1,LEFT(G261,C254),LEFT(G261,FIND("§",SUBSTITUTE(H261," ","§",LEN(H261)-LEN(SUBSTITUTE(H261," ",""))))-1))))</f>
        <v/>
      </c>
      <c r="G261" s="259" t="str">
        <f t="shared" si="9"/>
        <v/>
      </c>
      <c r="H261" s="259" t="str">
        <f>IF(OR(G261="",G261=0,G261="0"),"",LEFT(G261,C254+1))</f>
        <v/>
      </c>
      <c r="I261" s="261"/>
      <c r="J261" s="86"/>
      <c r="K261" s="247" t="str">
        <f>IF(LEN(TRIM(L261))&gt;0,MAX(K13:K260)+1,"")</f>
        <v/>
      </c>
      <c r="L261" s="89"/>
      <c r="M261" s="276"/>
      <c r="N261" s="277"/>
      <c r="X261" s="3">
        <v>1</v>
      </c>
    </row>
    <row r="262" spans="2:24" ht="15.75">
      <c r="B262" s="247"/>
      <c r="C262" s="264"/>
      <c r="D262" s="259" t="str" cm="1">
        <f t="array" ref="D262">IF(ROW()=ROW(D252),C255,INDEX(E252:E265,ROW()-ROW(D252)))</f>
        <v/>
      </c>
      <c r="E262" s="260" t="str">
        <f>IF(OR(D262="",C254="",C254&lt;=0,F262=""),"",TRIM(MID(D262,LEN(F262)+1+IF(MID(D262,LEN(F262)+1,1)=" ",1,0),99999)))</f>
        <v/>
      </c>
      <c r="F262" s="259" t="str">
        <f>IF(OR(G262="",G262=0,G262="0"),"",IF(LEN(G262)&lt;=C254,G262,IF(LEN(SUBSTITUTE(H262," ",""))=C254+1,LEFT(G262,C254),LEFT(G262,FIND("§",SUBSTITUTE(H262," ","§",LEN(H262)-LEN(SUBSTITUTE(H262," ",""))))-1))))</f>
        <v/>
      </c>
      <c r="G262" s="259" t="str">
        <f t="shared" si="9"/>
        <v/>
      </c>
      <c r="H262" s="259" t="str">
        <f>IF(OR(G262="",G262=0,G262="0"),"",LEFT(G262,C254+1))</f>
        <v/>
      </c>
      <c r="I262" s="261"/>
      <c r="J262" s="86"/>
      <c r="K262" s="247" t="str">
        <f>IF(LEN(TRIM(L262))&gt;0,MAX(K13:K261)+1,"")</f>
        <v/>
      </c>
      <c r="L262" s="89"/>
      <c r="M262" s="276"/>
      <c r="N262" s="277"/>
      <c r="X262" s="3">
        <v>1</v>
      </c>
    </row>
    <row r="263" spans="2:24" ht="15.75">
      <c r="B263" s="247"/>
      <c r="C263" s="264"/>
      <c r="D263" s="259" t="str" cm="1">
        <f t="array" ref="D263">IF(ROW()=ROW(D252),C255,INDEX(E252:E265,ROW()-ROW(D252)))</f>
        <v/>
      </c>
      <c r="E263" s="260" t="str">
        <f>IF(OR(D263="",C254="",C254&lt;=0,F263=""),"",TRIM(MID(D263,LEN(F263)+1+IF(MID(D263,LEN(F263)+1,1)=" ",1,0),99999)))</f>
        <v/>
      </c>
      <c r="F263" s="259" t="str">
        <f>IF(OR(G263="",G263=0,G263="0"),"",IF(LEN(G263)&lt;=C254,G263,IF(LEN(SUBSTITUTE(H263," ",""))=C254+1,LEFT(G263,C254),LEFT(G263,FIND("§",SUBSTITUTE(H263," ","§",LEN(H263)-LEN(SUBSTITUTE(H263," ",""))))-1))))</f>
        <v/>
      </c>
      <c r="G263" s="259" t="str">
        <f t="shared" si="9"/>
        <v/>
      </c>
      <c r="H263" s="259" t="str">
        <f>IF(OR(G263="",G263=0,G263="0"),"",LEFT(G263,C254+1))</f>
        <v/>
      </c>
      <c r="I263" s="261"/>
      <c r="J263" s="86"/>
      <c r="K263" s="247" t="str">
        <f>IF(LEN(TRIM(L263))&gt;0,MAX(K13:K262)+1,"")</f>
        <v/>
      </c>
      <c r="L263" s="89"/>
      <c r="M263" s="276"/>
      <c r="N263" s="277"/>
      <c r="X263" s="3">
        <v>1</v>
      </c>
    </row>
    <row r="264" spans="2:24" ht="15.75">
      <c r="B264" s="247"/>
      <c r="C264" s="264"/>
      <c r="D264" s="259" t="str" cm="1">
        <f t="array" ref="D264">IF(ROW()=ROW(D252),C255,INDEX(E252:E265,ROW()-ROW(D252)))</f>
        <v/>
      </c>
      <c r="E264" s="260" t="str">
        <f>IF(OR(D264="",C254="",C254&lt;=0,F264=""),"",TRIM(MID(D264,LEN(F264)+1+IF(MID(D264,LEN(F264)+1,1)=" ",1,0),99999)))</f>
        <v/>
      </c>
      <c r="F264" s="259" t="str">
        <f>IF(OR(G264="",G264=0,G264="0"),"",IF(LEN(G264)&lt;=C254,G264,IF(LEN(SUBSTITUTE(H264," ",""))=C254+1,LEFT(G264,C254),LEFT(G264,FIND("§",SUBSTITUTE(H264," ","§",LEN(H264)-LEN(SUBSTITUTE(H264," ",""))))-1))))</f>
        <v/>
      </c>
      <c r="G264" s="259" t="str">
        <f t="shared" si="9"/>
        <v/>
      </c>
      <c r="H264" s="259" t="str">
        <f>IF(OR(G264="",G264=0,G264="0"),"",LEFT(G264,C254+1))</f>
        <v/>
      </c>
      <c r="I264" s="261"/>
      <c r="J264" s="86"/>
      <c r="K264" s="247" t="str">
        <f>IF(LEN(TRIM(L264))&gt;0,MAX(K13:K263)+1,"")</f>
        <v/>
      </c>
      <c r="L264" s="89"/>
      <c r="M264" s="276"/>
      <c r="N264" s="277"/>
      <c r="X264" s="3">
        <v>1</v>
      </c>
    </row>
    <row r="265" spans="2:24" ht="15.75">
      <c r="B265" s="247"/>
      <c r="C265" s="264"/>
      <c r="D265" s="259" t="str" cm="1">
        <f t="array" ref="D265">IF(ROW()=ROW(D252),C255,INDEX(E252:E265,ROW()-ROW(D252)))</f>
        <v/>
      </c>
      <c r="E265" s="260" t="str">
        <f>IF(OR(D265="",C254="",C254&lt;=0,F265=""),"",TRIM(MID(D265,LEN(F265)+1+IF(MID(D265,LEN(F265)+1,1)=" ",1,0),99999)))</f>
        <v/>
      </c>
      <c r="F265" s="259" t="str">
        <f>IF(OR(G265="",G265=0,G265="0"),"",IF(LEN(G265)&lt;=C254,G265,IF(LEN(SUBSTITUTE(H265," ",""))=C254+1,LEFT(G265,C254),LEFT(G265,FIND("§",SUBSTITUTE(H265," ","§",LEN(H265)-LEN(SUBSTITUTE(H265," ",""))))-1))))</f>
        <v/>
      </c>
      <c r="G265" s="259" t="str">
        <f t="shared" si="9"/>
        <v/>
      </c>
      <c r="H265" s="259" t="str">
        <f>IF(OR(G265="",G265=0,G265="0"),"",LEFT(G265,C254+1))</f>
        <v/>
      </c>
      <c r="I265" s="261"/>
      <c r="J265" s="86"/>
      <c r="K265" s="247" t="str">
        <f>IF(LEN(TRIM(L265))&gt;0,MAX(K13:K264)+1,"")</f>
        <v/>
      </c>
      <c r="L265" s="89"/>
      <c r="M265" s="276"/>
      <c r="N265" s="277"/>
      <c r="X265" s="3">
        <v>1</v>
      </c>
    </row>
    <row r="266" spans="2:24" ht="15.75">
      <c r="B266" s="247"/>
      <c r="C266" s="258" t="str">
        <f>IF(TRIM(SUBSTITUTE(J32,CHAR(160),""))="","",J32)</f>
        <v/>
      </c>
      <c r="D266" s="259" t="str" cm="1">
        <f t="array" ref="D266">IF(ROW()=ROW(D266),C269,INDEX(E266:E279,ROW()-ROW(D266)))</f>
        <v/>
      </c>
      <c r="E266" s="260" t="str">
        <f>IF(OR(D266="",C268="",C268&lt;=0,F266=""),"",TRIM(MID(D266,LEN(F266)+1+IF(MID(D266,LEN(F266)+1,1)=" ",1,0),99999)))</f>
        <v/>
      </c>
      <c r="F266" s="259" t="str">
        <f>IF(OR(G266="",G266=0,G266="0"),"",IF(LEN(G266)&lt;=C268,G266,IF(LEN(SUBSTITUTE(H266," ",""))=C268+1,LEFT(G266,C268),LEFT(G266,FIND("§",SUBSTITUTE(H266," ","§",LEN(H266)-LEN(SUBSTITUTE(H266," ",""))))-1))))</f>
        <v/>
      </c>
      <c r="G266" s="259" t="str">
        <f t="shared" si="9"/>
        <v/>
      </c>
      <c r="H266" s="259" t="str">
        <f>IF(OR(G266="",G266=0,G266="0"),"",LEFT(G266,C268+1))</f>
        <v/>
      </c>
      <c r="I266" s="261"/>
      <c r="J266" s="86"/>
      <c r="K266" s="247" t="str">
        <f>IF(LEN(TRIM(L266))&gt;0,MAX(K13:K265)+1,"")</f>
        <v/>
      </c>
      <c r="L266" s="89"/>
      <c r="M266" s="276"/>
      <c r="N266" s="277"/>
      <c r="X266" s="3">
        <v>1</v>
      </c>
    </row>
    <row r="267" spans="2:24" ht="15.75">
      <c r="B267" s="247"/>
      <c r="C267" s="264" t="str">
        <f>TRIM(SUBSTITUTE(SUBSTITUTE(SUBSTITUTE(SUBSTITUTE(SUBSTITUTE(SUBSTITUTE(SUBSTITUTE(SUBSTITUTE(SUBSTITUTE(CLEAN(IF(OR(LEFT(C266,1)="-",LEFT(C266,1)="="),MID(C266,2,99999),C266)),"—","-"),"–","-"),CHAR(160)," "),CHAR(9)," "),CHAR(13)," "),CHAR(10)," ")," "," ")," "," ")," "," "))</f>
        <v/>
      </c>
      <c r="D267" s="259" t="str" cm="1">
        <f t="array" ref="D267">IF(ROW()=ROW(D266),C269,INDEX(E266:E279,ROW()-ROW(D266)))</f>
        <v/>
      </c>
      <c r="E267" s="260" t="str">
        <f>IF(OR(D267="",C268="",C268&lt;=0,F267=""),"",TRIM(MID(D267,LEN(F267)+1+IF(MID(D267,LEN(F267)+1,1)=" ",1,0),99999)))</f>
        <v/>
      </c>
      <c r="F267" s="259" t="str">
        <f>IF(OR(G267="",G267=0,G267="0"),"",IF(LEN(G267)&lt;=C268,G267,IF(LEN(SUBSTITUTE(H267," ",""))=C268+1,LEFT(G267,C268),LEFT(G267,FIND("§",SUBSTITUTE(H267," ","§",LEN(H267)-LEN(SUBSTITUTE(H267," ",""))))-1))))</f>
        <v/>
      </c>
      <c r="G267" s="259" t="str">
        <f t="shared" si="9"/>
        <v/>
      </c>
      <c r="H267" s="259" t="str">
        <f>IF(OR(G267="",G267=0,G267="0"),"",LEFT(G267,C268+1))</f>
        <v/>
      </c>
      <c r="I267" s="261"/>
      <c r="J267" s="86"/>
      <c r="K267" s="247" t="str">
        <f>IF(LEN(TRIM(L267))&gt;0,MAX(K13:K266)+1,"")</f>
        <v/>
      </c>
      <c r="L267" s="89"/>
      <c r="M267" s="276"/>
      <c r="N267" s="277"/>
      <c r="X267" s="3">
        <v>1</v>
      </c>
    </row>
    <row r="268" spans="2:24" ht="15.75">
      <c r="B268" s="247"/>
      <c r="C268" s="265">
        <f>C11</f>
        <v>60</v>
      </c>
      <c r="D268" s="259" t="str" cm="1">
        <f t="array" ref="D268">IF(ROW()=ROW(D266),C269,INDEX(E266:E279,ROW()-ROW(D266)))</f>
        <v/>
      </c>
      <c r="E268" s="260" t="str">
        <f>IF(OR(D268="",C268="",C268&lt;=0,F268=""),"",TRIM(MID(D268,LEN(F268)+1+IF(MID(D268,LEN(F268)+1,1)=" ",1,0),99999)))</f>
        <v/>
      </c>
      <c r="F268" s="259" t="str">
        <f>IF(OR(G268="",G268=0,G268="0"),"",IF(LEN(G268)&lt;=C268,G268,IF(LEN(SUBSTITUTE(H268," ",""))=C268+1,LEFT(G268,C268),LEFT(G268,FIND("§",SUBSTITUTE(H268," ","§",LEN(H268)-LEN(SUBSTITUTE(H268," ",""))))-1))))</f>
        <v/>
      </c>
      <c r="G268" s="259" t="str">
        <f t="shared" si="9"/>
        <v/>
      </c>
      <c r="H268" s="259" t="str">
        <f>IF(OR(G268="",G268=0,G268="0"),"",LEFT(G268,C268+1))</f>
        <v/>
      </c>
      <c r="I268" s="261"/>
      <c r="J268" s="86"/>
      <c r="K268" s="247" t="str">
        <f>IF(LEN(TRIM(L268))&gt;0,MAX(K13:K267)+1,"")</f>
        <v/>
      </c>
      <c r="L268" s="89"/>
      <c r="M268" s="276"/>
      <c r="N268" s="277"/>
      <c r="X268" s="3">
        <v>1</v>
      </c>
    </row>
    <row r="269" spans="2:24" ht="15.75">
      <c r="B269" s="247"/>
      <c r="C269" s="264" t="str">
        <f>IF(UPPER(TRIM(C12))="X",C273,C267)</f>
        <v/>
      </c>
      <c r="D269" s="259" t="str" cm="1">
        <f t="array" ref="D269">IF(ROW()=ROW(D266),C269,INDEX(E266:E279,ROW()-ROW(D266)))</f>
        <v/>
      </c>
      <c r="E269" s="260" t="str">
        <f>IF(OR(D269="",C268="",C268&lt;=0,F269=""),"",TRIM(MID(D269,LEN(F269)+1+IF(MID(D269,LEN(F269)+1,1)=" ",1,0),99999)))</f>
        <v/>
      </c>
      <c r="F269" s="259" t="str">
        <f>IF(OR(G269="",G269=0,G269="0"),"",IF(LEN(G269)&lt;=C268,G269,IF(LEN(SUBSTITUTE(H269," ",""))=C268+1,LEFT(G269,C268),LEFT(G269,FIND("§",SUBSTITUTE(H269," ","§",LEN(H269)-LEN(SUBSTITUTE(H269," ",""))))-1))))</f>
        <v/>
      </c>
      <c r="G269" s="259" t="str">
        <f t="shared" si="9"/>
        <v/>
      </c>
      <c r="H269" s="259" t="str">
        <f>IF(OR(G269="",G269=0,G269="0"),"",LEFT(G269,C268+1))</f>
        <v/>
      </c>
      <c r="I269" s="261"/>
      <c r="J269" s="86"/>
      <c r="K269" s="247" t="str">
        <f>IF(LEN(TRIM(L269))&gt;0,MAX(K13:K268)+1,"")</f>
        <v/>
      </c>
      <c r="L269" s="89"/>
      <c r="M269" s="276"/>
      <c r="N269" s="277"/>
      <c r="X269" s="3">
        <v>1</v>
      </c>
    </row>
    <row r="270" spans="2:24" ht="15.75">
      <c r="B270" s="247"/>
      <c r="C270" s="266" t="str">
        <f>TRIM(SUBSTITUTE(SUBSTITUTE(SUBSTITUTE(SUBSTITUTE(SUBSTITUTE(SUBSTITUTE(SUBSTITUTE(SUBSTITUTE(SUBSTITUTE(SUBSTITUTE(C267,","," "),";"," "),":"," "),"!"," "),"?"," "),"…"," "),"»"," "),"«"," "),"/"," "),"."," "))</f>
        <v/>
      </c>
      <c r="D270" s="259" t="str" cm="1">
        <f t="array" ref="D270">IF(ROW()=ROW(D266),C269,INDEX(E266:E279,ROW()-ROW(D266)))</f>
        <v/>
      </c>
      <c r="E270" s="260" t="str">
        <f>IF(OR(D270="",C268="",C268&lt;=0,F270=""),"",TRIM(MID(D270,LEN(F270)+1+IF(MID(D270,LEN(F270)+1,1)=" ",1,0),99999)))</f>
        <v/>
      </c>
      <c r="F270" s="259" t="str">
        <f>IF(OR(G270="",G270=0,G270="0"),"",IF(LEN(G270)&lt;=C268,G270,IF(LEN(SUBSTITUTE(H270," ",""))=C268+1,LEFT(G270,C268),LEFT(G270,FIND("§",SUBSTITUTE(H270," ","§",LEN(H270)-LEN(SUBSTITUTE(H270," ",""))))-1))))</f>
        <v/>
      </c>
      <c r="G270" s="259" t="str">
        <f t="shared" ref="G270:G293" si="10">IF(OR(D270="",D270=0),"",TRIM(SUBSTITUTE(SUBSTITUTE(D270,CHAR(160)," "),CHAR(10)," ")))</f>
        <v/>
      </c>
      <c r="H270" s="259" t="str">
        <f>IF(OR(G270="",G270=0,G270="0"),"",LEFT(G270,C268+1))</f>
        <v/>
      </c>
      <c r="I270" s="261"/>
      <c r="J270" s="86"/>
      <c r="K270" s="247" t="str">
        <f>IF(LEN(TRIM(L270))&gt;0,MAX(K13:K269)+1,"")</f>
        <v/>
      </c>
      <c r="L270" s="89"/>
      <c r="M270" s="276"/>
      <c r="N270" s="277"/>
      <c r="X270" s="3">
        <v>1</v>
      </c>
    </row>
    <row r="271" spans="2:24" ht="15.75">
      <c r="B271" s="247"/>
      <c r="C271" s="259" t="str">
        <f>TRIM(SUBSTITUTE(SUBSTITUTE(SUBSTITUTE(SUBSTITUTE(SUBSTITUTE(SUBSTITUTE(SUBSTITUTE(SUBSTITUTE(C270,"("," "),")"," "),CHAR(34)," "),"-"," "),"_"," "),"&lt;"," "),"&gt;"," "),"="," "))</f>
        <v/>
      </c>
      <c r="D271" s="259" t="str" cm="1">
        <f t="array" ref="D271">IF(ROW()=ROW(D266),C269,INDEX(E266:E279,ROW()-ROW(D266)))</f>
        <v/>
      </c>
      <c r="E271" s="260" t="str">
        <f>IF(OR(D271="",C268="",C268&lt;=0,F271=""),"",TRIM(MID(D271,LEN(F271)+1+IF(MID(D271,LEN(F271)+1,1)=" ",1,0),99999)))</f>
        <v/>
      </c>
      <c r="F271" s="259" t="str">
        <f>IF(OR(G271="",G271=0,G271="0"),"",IF(LEN(G271)&lt;=C268,G271,IF(LEN(SUBSTITUTE(H271," ",""))=C268+1,LEFT(G271,C268),LEFT(G271,FIND("§",SUBSTITUTE(H271," ","§",LEN(H271)-LEN(SUBSTITUTE(H271," ",""))))-1))))</f>
        <v/>
      </c>
      <c r="G271" s="259" t="str">
        <f t="shared" si="10"/>
        <v/>
      </c>
      <c r="H271" s="259" t="str">
        <f>IF(OR(G271="",G271=0,G271="0"),"",LEFT(G271,C268+1))</f>
        <v/>
      </c>
      <c r="I271" s="261"/>
      <c r="J271" s="86"/>
      <c r="K271" s="247" t="str">
        <f>IF(LEN(TRIM(L271))&gt;0,MAX(K13:K270)+1,"")</f>
        <v/>
      </c>
      <c r="L271" s="89"/>
      <c r="M271" s="276"/>
      <c r="N271" s="277"/>
      <c r="X271" s="3">
        <v>1</v>
      </c>
    </row>
    <row r="272" spans="2:24" ht="15.75">
      <c r="B272" s="247"/>
      <c r="C272" s="264" t="str">
        <f>TRIM(SUBSTITUTE(SUBSTITUTE(SUBSTITUTE(SUBSTITUTE(C271,"►"," "),"▼"," "),"▲"," "),"◄"," "))</f>
        <v/>
      </c>
      <c r="D272" s="259" t="str" cm="1">
        <f t="array" ref="D272">IF(ROW()=ROW(D266),C269,INDEX(E266:E279,ROW()-ROW(D266)))</f>
        <v/>
      </c>
      <c r="E272" s="260" t="str">
        <f>IF(OR(D272="",C268="",C268&lt;=0,F272=""),"",TRIM(MID(D272,LEN(F272)+1+IF(MID(D272,LEN(F272)+1,1)=" ",1,0),99999)))</f>
        <v/>
      </c>
      <c r="F272" s="259" t="str">
        <f>IF(OR(G272="",G272=0,G272="0"),"",IF(LEN(G272)&lt;=C268,G272,IF(LEN(SUBSTITUTE(H272," ",""))=C268+1,LEFT(G272,C268),LEFT(G272,FIND("§",SUBSTITUTE(H272," ","§",LEN(H272)-LEN(SUBSTITUTE(H272," ",""))))-1))))</f>
        <v/>
      </c>
      <c r="G272" s="259" t="str">
        <f t="shared" si="10"/>
        <v/>
      </c>
      <c r="H272" s="259" t="str">
        <f>IF(OR(G272="",G272=0,G272="0"),"",LEFT(G272,C268+1))</f>
        <v/>
      </c>
      <c r="I272" s="261"/>
      <c r="J272" s="86"/>
      <c r="K272" s="247" t="str">
        <f>IF(LEN(TRIM(L272))&gt;0,MAX(K13:K271)+1,"")</f>
        <v/>
      </c>
      <c r="L272" s="89"/>
      <c r="M272" s="276"/>
      <c r="N272" s="277"/>
      <c r="X272" s="3">
        <v>1</v>
      </c>
    </row>
    <row r="273" spans="2:24" ht="15.75">
      <c r="B273" s="247"/>
      <c r="C273" s="264" t="str">
        <f>TRIM(SUBSTITUTE(SUBSTITUTE(C272,"“"," "),"”"," "))</f>
        <v/>
      </c>
      <c r="D273" s="259" t="str" cm="1">
        <f t="array" ref="D273">IF(ROW()=ROW(D266),C269,INDEX(E266:E279,ROW()-ROW(D266)))</f>
        <v/>
      </c>
      <c r="E273" s="260" t="str">
        <f>IF(OR(D273="",C268="",C268&lt;=0,F273=""),"",TRIM(MID(D273,LEN(F273)+1+IF(MID(D273,LEN(F273)+1,1)=" ",1,0),99999)))</f>
        <v/>
      </c>
      <c r="F273" s="259" t="str">
        <f>IF(OR(G273="",G273=0,G273="0"),"",IF(LEN(G273)&lt;=C268,G273,IF(LEN(SUBSTITUTE(H273," ",""))=C268+1,LEFT(G273,C268),LEFT(G273,FIND("§",SUBSTITUTE(H273," ","§",LEN(H273)-LEN(SUBSTITUTE(H273," ",""))))-1))))</f>
        <v/>
      </c>
      <c r="G273" s="259" t="str">
        <f t="shared" si="10"/>
        <v/>
      </c>
      <c r="H273" s="259" t="str">
        <f>IF(OR(G273="",G273=0,G273="0"),"",LEFT(G273,C268+1))</f>
        <v/>
      </c>
      <c r="I273" s="261"/>
      <c r="J273" s="86"/>
      <c r="K273" s="247" t="str">
        <f>IF(LEN(TRIM(L273))&gt;0,MAX(K13:K272)+1,"")</f>
        <v/>
      </c>
      <c r="L273" s="89"/>
      <c r="M273" s="276"/>
      <c r="N273" s="277"/>
      <c r="X273" s="3">
        <v>1</v>
      </c>
    </row>
    <row r="274" spans="2:24" ht="15.75">
      <c r="B274" s="247"/>
      <c r="C274" s="264"/>
      <c r="D274" s="259" t="str" cm="1">
        <f t="array" ref="D274">IF(ROW()=ROW(D266),C269,INDEX(E266:E279,ROW()-ROW(D266)))</f>
        <v/>
      </c>
      <c r="E274" s="260" t="str">
        <f>IF(OR(D274="",C268="",C268&lt;=0,F274=""),"",TRIM(MID(D274,LEN(F274)+1+IF(MID(D274,LEN(F274)+1,1)=" ",1,0),99999)))</f>
        <v/>
      </c>
      <c r="F274" s="259" t="str">
        <f>IF(OR(G274="",G274=0,G274="0"),"",IF(LEN(G274)&lt;=C268,G274,IF(LEN(SUBSTITUTE(H274," ",""))=C268+1,LEFT(G274,C268),LEFT(G274,FIND("§",SUBSTITUTE(H274," ","§",LEN(H274)-LEN(SUBSTITUTE(H274," ",""))))-1))))</f>
        <v/>
      </c>
      <c r="G274" s="259" t="str">
        <f t="shared" si="10"/>
        <v/>
      </c>
      <c r="H274" s="259" t="str">
        <f>IF(OR(G274="",G274=0,G274="0"),"",LEFT(G274,C268+1))</f>
        <v/>
      </c>
      <c r="I274" s="261"/>
      <c r="J274" s="86"/>
      <c r="K274" s="247" t="str">
        <f>IF(LEN(TRIM(L274))&gt;0,MAX(K13:K273)+1,"")</f>
        <v/>
      </c>
      <c r="L274" s="89"/>
      <c r="M274" s="276"/>
      <c r="N274" s="277"/>
      <c r="X274" s="3">
        <v>1</v>
      </c>
    </row>
    <row r="275" spans="2:24" ht="15.75">
      <c r="B275" s="247"/>
      <c r="C275" s="264"/>
      <c r="D275" s="259" t="str" cm="1">
        <f t="array" ref="D275">IF(ROW()=ROW(D266),C269,INDEX(E266:E279,ROW()-ROW(D266)))</f>
        <v/>
      </c>
      <c r="E275" s="260" t="str">
        <f>IF(OR(D275="",C268="",C268&lt;=0,F275=""),"",TRIM(MID(D275,LEN(F275)+1+IF(MID(D275,LEN(F275)+1,1)=" ",1,0),99999)))</f>
        <v/>
      </c>
      <c r="F275" s="259" t="str">
        <f>IF(OR(G275="",G275=0,G275="0"),"",IF(LEN(G275)&lt;=C268,G275,IF(LEN(SUBSTITUTE(H275," ",""))=C268+1,LEFT(G275,C268),LEFT(G275,FIND("§",SUBSTITUTE(H275," ","§",LEN(H275)-LEN(SUBSTITUTE(H275," ",""))))-1))))</f>
        <v/>
      </c>
      <c r="G275" s="259" t="str">
        <f t="shared" si="10"/>
        <v/>
      </c>
      <c r="H275" s="259" t="str">
        <f>IF(OR(G275="",G275=0,G275="0"),"",LEFT(G275,C268+1))</f>
        <v/>
      </c>
      <c r="I275" s="261"/>
      <c r="J275" s="86"/>
      <c r="K275" s="247" t="str">
        <f>IF(LEN(TRIM(L275))&gt;0,MAX(K13:K274)+1,"")</f>
        <v/>
      </c>
      <c r="L275" s="89"/>
      <c r="M275" s="276"/>
      <c r="N275" s="277"/>
      <c r="X275" s="3">
        <v>1</v>
      </c>
    </row>
    <row r="276" spans="2:24" ht="15.75">
      <c r="B276" s="247"/>
      <c r="C276" s="264"/>
      <c r="D276" s="259" t="str" cm="1">
        <f t="array" ref="D276">IF(ROW()=ROW(D266),C269,INDEX(E266:E279,ROW()-ROW(D266)))</f>
        <v/>
      </c>
      <c r="E276" s="260" t="str">
        <f>IF(OR(D276="",C268="",C268&lt;=0,F276=""),"",TRIM(MID(D276,LEN(F276)+1+IF(MID(D276,LEN(F276)+1,1)=" ",1,0),99999)))</f>
        <v/>
      </c>
      <c r="F276" s="259" t="str">
        <f>IF(OR(G276="",G276=0,G276="0"),"",IF(LEN(G276)&lt;=C268,G276,IF(LEN(SUBSTITUTE(H276," ",""))=C268+1,LEFT(G276,C268),LEFT(G276,FIND("§",SUBSTITUTE(H276," ","§",LEN(H276)-LEN(SUBSTITUTE(H276," ",""))))-1))))</f>
        <v/>
      </c>
      <c r="G276" s="259" t="str">
        <f t="shared" si="10"/>
        <v/>
      </c>
      <c r="H276" s="259" t="str">
        <f>IF(OR(G276="",G276=0,G276="0"),"",LEFT(G276,C268+1))</f>
        <v/>
      </c>
      <c r="I276" s="261"/>
      <c r="J276" s="86"/>
      <c r="K276" s="247" t="str">
        <f>IF(LEN(TRIM(L276))&gt;0,MAX(K13:K275)+1,"")</f>
        <v/>
      </c>
      <c r="L276" s="89"/>
      <c r="M276" s="276"/>
      <c r="N276" s="277"/>
      <c r="X276" s="3">
        <v>1</v>
      </c>
    </row>
    <row r="277" spans="2:24" ht="15.75">
      <c r="B277" s="247"/>
      <c r="C277" s="264"/>
      <c r="D277" s="259" t="str" cm="1">
        <f t="array" ref="D277">IF(ROW()=ROW(D266),C269,INDEX(E266:E279,ROW()-ROW(D266)))</f>
        <v/>
      </c>
      <c r="E277" s="260" t="str">
        <f>IF(OR(D277="",C268="",C268&lt;=0,F277=""),"",TRIM(MID(D277,LEN(F277)+1+IF(MID(D277,LEN(F277)+1,1)=" ",1,0),99999)))</f>
        <v/>
      </c>
      <c r="F277" s="259" t="str">
        <f>IF(OR(G277="",G277=0,G277="0"),"",IF(LEN(G277)&lt;=C268,G277,IF(LEN(SUBSTITUTE(H277," ",""))=C268+1,LEFT(G277,C268),LEFT(G277,FIND("§",SUBSTITUTE(H277," ","§",LEN(H277)-LEN(SUBSTITUTE(H277," ",""))))-1))))</f>
        <v/>
      </c>
      <c r="G277" s="259" t="str">
        <f t="shared" si="10"/>
        <v/>
      </c>
      <c r="H277" s="259" t="str">
        <f>IF(OR(G277="",G277=0,G277="0"),"",LEFT(G277,C268+1))</f>
        <v/>
      </c>
      <c r="I277" s="261"/>
      <c r="J277" s="86"/>
      <c r="K277" s="247" t="str">
        <f>IF(LEN(TRIM(L277))&gt;0,MAX(K13:K276)+1,"")</f>
        <v/>
      </c>
      <c r="L277" s="89"/>
      <c r="M277" s="276"/>
      <c r="N277" s="277"/>
      <c r="X277" s="3">
        <v>1</v>
      </c>
    </row>
    <row r="278" spans="2:24" ht="15.75">
      <c r="B278" s="247"/>
      <c r="C278" s="264"/>
      <c r="D278" s="259" t="str" cm="1">
        <f t="array" ref="D278">IF(ROW()=ROW(D266),C269,INDEX(E266:E279,ROW()-ROW(D266)))</f>
        <v/>
      </c>
      <c r="E278" s="260" t="str">
        <f>IF(OR(D278="",C268="",C268&lt;=0,F278=""),"",TRIM(MID(D278,LEN(F278)+1+IF(MID(D278,LEN(F278)+1,1)=" ",1,0),99999)))</f>
        <v/>
      </c>
      <c r="F278" s="259" t="str">
        <f>IF(OR(G278="",G278=0,G278="0"),"",IF(LEN(G278)&lt;=C268,G278,IF(LEN(SUBSTITUTE(H278," ",""))=C268+1,LEFT(G278,C268),LEFT(G278,FIND("§",SUBSTITUTE(H278," ","§",LEN(H278)-LEN(SUBSTITUTE(H278," ",""))))-1))))</f>
        <v/>
      </c>
      <c r="G278" s="259" t="str">
        <f t="shared" si="10"/>
        <v/>
      </c>
      <c r="H278" s="259" t="str">
        <f>IF(OR(G278="",G278=0,G278="0"),"",LEFT(G278,C268+1))</f>
        <v/>
      </c>
      <c r="I278" s="261"/>
      <c r="J278" s="86"/>
      <c r="K278" s="247" t="str">
        <f>IF(LEN(TRIM(L278))&gt;0,MAX(K13:K277)+1,"")</f>
        <v/>
      </c>
      <c r="L278" s="89"/>
      <c r="M278" s="276"/>
      <c r="N278" s="277"/>
      <c r="X278" s="3">
        <v>1</v>
      </c>
    </row>
    <row r="279" spans="2:24" ht="15.75">
      <c r="B279" s="247"/>
      <c r="C279" s="264"/>
      <c r="D279" s="259" t="str" cm="1">
        <f t="array" ref="D279">IF(ROW()=ROW(D266),C269,INDEX(E266:E279,ROW()-ROW(D266)))</f>
        <v/>
      </c>
      <c r="E279" s="260" t="str">
        <f>IF(OR(D279="",C268="",C268&lt;=0,F279=""),"",TRIM(MID(D279,LEN(F279)+1+IF(MID(D279,LEN(F279)+1,1)=" ",1,0),99999)))</f>
        <v/>
      </c>
      <c r="F279" s="259" t="str">
        <f>IF(OR(G279="",G279=0,G279="0"),"",IF(LEN(G279)&lt;=C268,G279,IF(LEN(SUBSTITUTE(H279," ",""))=C268+1,LEFT(G279,C268),LEFT(G279,FIND("§",SUBSTITUTE(H279," ","§",LEN(H279)-LEN(SUBSTITUTE(H279," ",""))))-1))))</f>
        <v/>
      </c>
      <c r="G279" s="259" t="str">
        <f t="shared" si="10"/>
        <v/>
      </c>
      <c r="H279" s="259" t="str">
        <f>IF(OR(G279="",G279=0,G279="0"),"",LEFT(G279,C268+1))</f>
        <v/>
      </c>
      <c r="I279" s="261"/>
      <c r="J279" s="86"/>
      <c r="K279" s="247" t="str">
        <f>IF(LEN(TRIM(L279))&gt;0,MAX(K13:K278)+1,"")</f>
        <v/>
      </c>
      <c r="L279" s="89"/>
      <c r="M279" s="276"/>
      <c r="N279" s="277"/>
      <c r="X279" s="3">
        <v>1</v>
      </c>
    </row>
    <row r="280" spans="2:24" ht="15.75">
      <c r="B280" s="247"/>
      <c r="C280" s="258" t="str">
        <f>IF(TRIM(SUBSTITUTE(J33,CHAR(160),""))="","",J33)</f>
        <v/>
      </c>
      <c r="D280" s="259" t="str" cm="1">
        <f t="array" ref="D280">IF(ROW()=ROW(D280),C283,INDEX(E280:E293,ROW()-ROW(D280)))</f>
        <v/>
      </c>
      <c r="E280" s="260" t="str">
        <f>IF(OR(D280="",C282="",C282&lt;=0,F280=""),"",TRIM(MID(D280,LEN(F280)+1+IF(MID(D280,LEN(F280)+1,1)=" ",1,0),99999)))</f>
        <v/>
      </c>
      <c r="F280" s="259" t="str">
        <f>IF(OR(G280="",G280=0,G280="0"),"",IF(LEN(G280)&lt;=C282,G280,IF(LEN(SUBSTITUTE(H280," ",""))=C282+1,LEFT(G280,C282),LEFT(G280,FIND("§",SUBSTITUTE(H280," ","§",LEN(H280)-LEN(SUBSTITUTE(H280," ",""))))-1))))</f>
        <v/>
      </c>
      <c r="G280" s="259" t="str">
        <f t="shared" si="10"/>
        <v/>
      </c>
      <c r="H280" s="259" t="str">
        <f>IF(OR(G280="",G280=0,G280="0"),"",LEFT(G280,C282+1))</f>
        <v/>
      </c>
      <c r="I280" s="261"/>
      <c r="J280" s="86"/>
      <c r="K280" s="247" t="str">
        <f>IF(LEN(TRIM(L280))&gt;0,MAX(K13:K279)+1,"")</f>
        <v/>
      </c>
      <c r="L280" s="89"/>
      <c r="M280" s="276"/>
      <c r="N280" s="277"/>
      <c r="X280" s="3">
        <v>1</v>
      </c>
    </row>
    <row r="281" spans="2:24" ht="15.75">
      <c r="B281" s="247"/>
      <c r="C281" s="264" t="str">
        <f>TRIM(SUBSTITUTE(SUBSTITUTE(SUBSTITUTE(SUBSTITUTE(SUBSTITUTE(SUBSTITUTE(SUBSTITUTE(SUBSTITUTE(SUBSTITUTE(CLEAN(IF(OR(LEFT(C280,1)="-",LEFT(C280,1)="="),MID(C280,2,99999),C280)),"—","-"),"–","-"),CHAR(160)," "),CHAR(9)," "),CHAR(13)," "),CHAR(10)," ")," "," ")," "," ")," "," "))</f>
        <v/>
      </c>
      <c r="D281" s="259" t="str" cm="1">
        <f t="array" ref="D281">IF(ROW()=ROW(D280),C283,INDEX(E280:E293,ROW()-ROW(D280)))</f>
        <v/>
      </c>
      <c r="E281" s="260" t="str">
        <f>IF(OR(D281="",C282="",C282&lt;=0,F281=""),"",TRIM(MID(D281,LEN(F281)+1+IF(MID(D281,LEN(F281)+1,1)=" ",1,0),99999)))</f>
        <v/>
      </c>
      <c r="F281" s="259" t="str">
        <f>IF(OR(G281="",G281=0,G281="0"),"",IF(LEN(G281)&lt;=C282,G281,IF(LEN(SUBSTITUTE(H281," ",""))=C282+1,LEFT(G281,C282),LEFT(G281,FIND("§",SUBSTITUTE(H281," ","§",LEN(H281)-LEN(SUBSTITUTE(H281," ",""))))-1))))</f>
        <v/>
      </c>
      <c r="G281" s="259" t="str">
        <f t="shared" si="10"/>
        <v/>
      </c>
      <c r="H281" s="259" t="str">
        <f>IF(OR(G281="",G281=0,G281="0"),"",LEFT(G281,C282+1))</f>
        <v/>
      </c>
      <c r="I281" s="261"/>
      <c r="J281" s="86"/>
      <c r="K281" s="247" t="str">
        <f>IF(LEN(TRIM(L281))&gt;0,MAX(K13:K280)+1,"")</f>
        <v/>
      </c>
      <c r="L281" s="89"/>
      <c r="M281" s="276"/>
      <c r="N281" s="277"/>
      <c r="X281" s="3">
        <v>1</v>
      </c>
    </row>
    <row r="282" spans="2:24" ht="15.75">
      <c r="B282" s="247"/>
      <c r="C282" s="265">
        <f>C11</f>
        <v>60</v>
      </c>
      <c r="D282" s="259" t="str" cm="1">
        <f t="array" ref="D282">IF(ROW()=ROW(D280),C283,INDEX(E280:E293,ROW()-ROW(D280)))</f>
        <v/>
      </c>
      <c r="E282" s="260" t="str">
        <f>IF(OR(D282="",C282="",C282&lt;=0,F282=""),"",TRIM(MID(D282,LEN(F282)+1+IF(MID(D282,LEN(F282)+1,1)=" ",1,0),99999)))</f>
        <v/>
      </c>
      <c r="F282" s="259" t="str">
        <f>IF(OR(G282="",G282=0,G282="0"),"",IF(LEN(G282)&lt;=C282,G282,IF(LEN(SUBSTITUTE(H282," ",""))=C282+1,LEFT(G282,C282),LEFT(G282,FIND("§",SUBSTITUTE(H282," ","§",LEN(H282)-LEN(SUBSTITUTE(H282," ",""))))-1))))</f>
        <v/>
      </c>
      <c r="G282" s="259" t="str">
        <f t="shared" si="10"/>
        <v/>
      </c>
      <c r="H282" s="259" t="str">
        <f>IF(OR(G282="",G282=0,G282="0"),"",LEFT(G282,C282+1))</f>
        <v/>
      </c>
      <c r="I282" s="261"/>
      <c r="J282" s="86"/>
      <c r="K282" s="247" t="str">
        <f>IF(LEN(TRIM(L282))&gt;0,MAX(K13:K281)+1,"")</f>
        <v/>
      </c>
      <c r="L282" s="89"/>
      <c r="M282" s="276"/>
      <c r="N282" s="277"/>
      <c r="X282" s="3">
        <v>1</v>
      </c>
    </row>
    <row r="283" spans="2:24" ht="15.75">
      <c r="B283" s="247"/>
      <c r="C283" s="264" t="str">
        <f>IF(UPPER(TRIM(C12))="X",C287,C281)</f>
        <v/>
      </c>
      <c r="D283" s="259" t="str" cm="1">
        <f t="array" ref="D283">IF(ROW()=ROW(D280),C283,INDEX(E280:E293,ROW()-ROW(D280)))</f>
        <v/>
      </c>
      <c r="E283" s="260" t="str">
        <f>IF(OR(D283="",C282="",C282&lt;=0,F283=""),"",TRIM(MID(D283,LEN(F283)+1+IF(MID(D283,LEN(F283)+1,1)=" ",1,0),99999)))</f>
        <v/>
      </c>
      <c r="F283" s="259" t="str">
        <f>IF(OR(G283="",G283=0,G283="0"),"",IF(LEN(G283)&lt;=C282,G283,IF(LEN(SUBSTITUTE(H283," ",""))=C282+1,LEFT(G283,C282),LEFT(G283,FIND("§",SUBSTITUTE(H283," ","§",LEN(H283)-LEN(SUBSTITUTE(H283," ",""))))-1))))</f>
        <v/>
      </c>
      <c r="G283" s="259" t="str">
        <f t="shared" si="10"/>
        <v/>
      </c>
      <c r="H283" s="259" t="str">
        <f>IF(OR(G283="",G283=0,G283="0"),"",LEFT(G283,C282+1))</f>
        <v/>
      </c>
      <c r="I283" s="261"/>
      <c r="J283" s="86"/>
      <c r="K283" s="247" t="str">
        <f>IF(LEN(TRIM(L283))&gt;0,MAX(K13:K282)+1,"")</f>
        <v/>
      </c>
      <c r="L283" s="89"/>
      <c r="M283" s="276"/>
      <c r="N283" s="277"/>
      <c r="X283" s="3">
        <v>1</v>
      </c>
    </row>
    <row r="284" spans="2:24" ht="15.75">
      <c r="B284" s="247"/>
      <c r="C284" s="266" t="str">
        <f>TRIM(SUBSTITUTE(SUBSTITUTE(SUBSTITUTE(SUBSTITUTE(SUBSTITUTE(SUBSTITUTE(SUBSTITUTE(SUBSTITUTE(SUBSTITUTE(SUBSTITUTE(C281,","," "),";"," "),":"," "),"!"," "),"?"," "),"…"," "),"»"," "),"«"," "),"/"," "),"."," "))</f>
        <v/>
      </c>
      <c r="D284" s="259" t="str" cm="1">
        <f t="array" ref="D284">IF(ROW()=ROW(D280),C283,INDEX(E280:E293,ROW()-ROW(D280)))</f>
        <v/>
      </c>
      <c r="E284" s="260" t="str">
        <f>IF(OR(D284="",C282="",C282&lt;=0,F284=""),"",TRIM(MID(D284,LEN(F284)+1+IF(MID(D284,LEN(F284)+1,1)=" ",1,0),99999)))</f>
        <v/>
      </c>
      <c r="F284" s="259" t="str">
        <f>IF(OR(G284="",G284=0,G284="0"),"",IF(LEN(G284)&lt;=C282,G284,IF(LEN(SUBSTITUTE(H284," ",""))=C282+1,LEFT(G284,C282),LEFT(G284,FIND("§",SUBSTITUTE(H284," ","§",LEN(H284)-LEN(SUBSTITUTE(H284," ",""))))-1))))</f>
        <v/>
      </c>
      <c r="G284" s="259" t="str">
        <f t="shared" si="10"/>
        <v/>
      </c>
      <c r="H284" s="259" t="str">
        <f>IF(OR(G284="",G284=0,G284="0"),"",LEFT(G284,C282+1))</f>
        <v/>
      </c>
      <c r="I284" s="261"/>
      <c r="J284" s="86"/>
      <c r="K284" s="247" t="str">
        <f>IF(LEN(TRIM(L284))&gt;0,MAX(K13:K283)+1,"")</f>
        <v/>
      </c>
      <c r="L284" s="89"/>
      <c r="M284" s="276"/>
      <c r="N284" s="277"/>
      <c r="X284" s="3">
        <v>1</v>
      </c>
    </row>
    <row r="285" spans="2:24" ht="15.75">
      <c r="B285" s="247"/>
      <c r="C285" s="259" t="str">
        <f>TRIM(SUBSTITUTE(SUBSTITUTE(SUBSTITUTE(SUBSTITUTE(SUBSTITUTE(SUBSTITUTE(SUBSTITUTE(SUBSTITUTE(C284,"("," "),")"," "),CHAR(34)," "),"-"," "),"_"," "),"&lt;"," "),"&gt;"," "),"="," "))</f>
        <v/>
      </c>
      <c r="D285" s="259" t="str" cm="1">
        <f t="array" ref="D285">IF(ROW()=ROW(D280),C283,INDEX(E280:E293,ROW()-ROW(D280)))</f>
        <v/>
      </c>
      <c r="E285" s="260" t="str">
        <f>IF(OR(D285="",C282="",C282&lt;=0,F285=""),"",TRIM(MID(D285,LEN(F285)+1+IF(MID(D285,LEN(F285)+1,1)=" ",1,0),99999)))</f>
        <v/>
      </c>
      <c r="F285" s="259" t="str">
        <f>IF(OR(G285="",G285=0,G285="0"),"",IF(LEN(G285)&lt;=C282,G285,IF(LEN(SUBSTITUTE(H285," ",""))=C282+1,LEFT(G285,C282),LEFT(G285,FIND("§",SUBSTITUTE(H285," ","§",LEN(H285)-LEN(SUBSTITUTE(H285," ",""))))-1))))</f>
        <v/>
      </c>
      <c r="G285" s="259" t="str">
        <f t="shared" si="10"/>
        <v/>
      </c>
      <c r="H285" s="259" t="str">
        <f>IF(OR(G285="",G285=0,G285="0"),"",LEFT(G285,C282+1))</f>
        <v/>
      </c>
      <c r="I285" s="261"/>
      <c r="J285" s="86"/>
      <c r="K285" s="247" t="str">
        <f>IF(LEN(TRIM(L285))&gt;0,MAX(K13:K284)+1,"")</f>
        <v/>
      </c>
      <c r="L285" s="89"/>
      <c r="M285" s="276"/>
      <c r="N285" s="277"/>
      <c r="X285" s="3">
        <v>1</v>
      </c>
    </row>
    <row r="286" spans="2:24" ht="15.75">
      <c r="B286" s="247"/>
      <c r="C286" s="264" t="str">
        <f>TRIM(SUBSTITUTE(SUBSTITUTE(SUBSTITUTE(SUBSTITUTE(C285,"►"," "),"▼"," "),"▲"," "),"◄"," "))</f>
        <v/>
      </c>
      <c r="D286" s="259" t="str" cm="1">
        <f t="array" ref="D286">IF(ROW()=ROW(D280),C283,INDEX(E280:E293,ROW()-ROW(D280)))</f>
        <v/>
      </c>
      <c r="E286" s="260" t="str">
        <f>IF(OR(D286="",C282="",C282&lt;=0,F286=""),"",TRIM(MID(D286,LEN(F286)+1+IF(MID(D286,LEN(F286)+1,1)=" ",1,0),99999)))</f>
        <v/>
      </c>
      <c r="F286" s="259" t="str">
        <f>IF(OR(G286="",G286=0,G286="0"),"",IF(LEN(G286)&lt;=C282,G286,IF(LEN(SUBSTITUTE(H286," ",""))=C282+1,LEFT(G286,C282),LEFT(G286,FIND("§",SUBSTITUTE(H286," ","§",LEN(H286)-LEN(SUBSTITUTE(H286," ",""))))-1))))</f>
        <v/>
      </c>
      <c r="G286" s="259" t="str">
        <f t="shared" si="10"/>
        <v/>
      </c>
      <c r="H286" s="259" t="str">
        <f>IF(OR(G286="",G286=0,G286="0"),"",LEFT(G286,C282+1))</f>
        <v/>
      </c>
      <c r="I286" s="261"/>
      <c r="J286" s="86"/>
      <c r="K286" s="247" t="str">
        <f>IF(LEN(TRIM(L286))&gt;0,MAX(K13:K285)+1,"")</f>
        <v/>
      </c>
      <c r="L286" s="89"/>
      <c r="M286" s="276"/>
      <c r="N286" s="277"/>
      <c r="X286" s="3">
        <v>1</v>
      </c>
    </row>
    <row r="287" spans="2:24" ht="15.75">
      <c r="B287" s="247"/>
      <c r="C287" s="264" t="str">
        <f>TRIM(SUBSTITUTE(SUBSTITUTE(C286,"“"," "),"”"," "))</f>
        <v/>
      </c>
      <c r="D287" s="259" t="str" cm="1">
        <f t="array" ref="D287">IF(ROW()=ROW(D280),C283,INDEX(E280:E293,ROW()-ROW(D280)))</f>
        <v/>
      </c>
      <c r="E287" s="260" t="str">
        <f>IF(OR(D287="",C282="",C282&lt;=0,F287=""),"",TRIM(MID(D287,LEN(F287)+1+IF(MID(D287,LEN(F287)+1,1)=" ",1,0),99999)))</f>
        <v/>
      </c>
      <c r="F287" s="259" t="str">
        <f>IF(OR(G287="",G287=0,G287="0"),"",IF(LEN(G287)&lt;=C282,G287,IF(LEN(SUBSTITUTE(H287," ",""))=C282+1,LEFT(G287,C282),LEFT(G287,FIND("§",SUBSTITUTE(H287," ","§",LEN(H287)-LEN(SUBSTITUTE(H287," ",""))))-1))))</f>
        <v/>
      </c>
      <c r="G287" s="259" t="str">
        <f t="shared" si="10"/>
        <v/>
      </c>
      <c r="H287" s="259" t="str">
        <f>IF(OR(G287="",G287=0,G287="0"),"",LEFT(G287,C282+1))</f>
        <v/>
      </c>
      <c r="I287" s="261"/>
      <c r="J287" s="86"/>
      <c r="K287" s="247" t="str">
        <f>IF(LEN(TRIM(L287))&gt;0,MAX(K13:K286)+1,"")</f>
        <v/>
      </c>
      <c r="L287" s="89"/>
      <c r="M287" s="276"/>
      <c r="N287" s="277"/>
      <c r="X287" s="3">
        <v>1</v>
      </c>
    </row>
    <row r="288" spans="2:24" ht="15.75">
      <c r="B288" s="247"/>
      <c r="C288" s="264"/>
      <c r="D288" s="259" t="str" cm="1">
        <f t="array" ref="D288">IF(ROW()=ROW(D280),C283,INDEX(E280:E293,ROW()-ROW(D280)))</f>
        <v/>
      </c>
      <c r="E288" s="260" t="str">
        <f>IF(OR(D288="",C282="",C282&lt;=0,F288=""),"",TRIM(MID(D288,LEN(F288)+1+IF(MID(D288,LEN(F288)+1,1)=" ",1,0),99999)))</f>
        <v/>
      </c>
      <c r="F288" s="259" t="str">
        <f>IF(OR(G288="",G288=0,G288="0"),"",IF(LEN(G288)&lt;=C282,G288,IF(LEN(SUBSTITUTE(H288," ",""))=C282+1,LEFT(G288,C282),LEFT(G288,FIND("§",SUBSTITUTE(H288," ","§",LEN(H288)-LEN(SUBSTITUTE(H288," ",""))))-1))))</f>
        <v/>
      </c>
      <c r="G288" s="259" t="str">
        <f t="shared" si="10"/>
        <v/>
      </c>
      <c r="H288" s="259" t="str">
        <f>IF(OR(G288="",G288=0,G288="0"),"",LEFT(G288,C282+1))</f>
        <v/>
      </c>
      <c r="I288" s="261"/>
      <c r="J288" s="86"/>
      <c r="K288" s="247" t="str">
        <f>IF(LEN(TRIM(L288))&gt;0,MAX(K13:K287)+1,"")</f>
        <v/>
      </c>
      <c r="L288" s="89"/>
      <c r="M288" s="276"/>
      <c r="N288" s="277"/>
      <c r="X288" s="3">
        <v>1</v>
      </c>
    </row>
    <row r="289" spans="1:26" ht="15.75">
      <c r="B289" s="247"/>
      <c r="C289" s="264"/>
      <c r="D289" s="259" t="str" cm="1">
        <f t="array" ref="D289">IF(ROW()=ROW(D280),C283,INDEX(E280:E293,ROW()-ROW(D280)))</f>
        <v/>
      </c>
      <c r="E289" s="260" t="str">
        <f>IF(OR(D289="",C282="",C282&lt;=0,F289=""),"",TRIM(MID(D289,LEN(F289)+1+IF(MID(D289,LEN(F289)+1,1)=" ",1,0),99999)))</f>
        <v/>
      </c>
      <c r="F289" s="259" t="str">
        <f>IF(OR(G289="",G289=0,G289="0"),"",IF(LEN(G289)&lt;=C282,G289,IF(LEN(SUBSTITUTE(H289," ",""))=C282+1,LEFT(G289,C282),LEFT(G289,FIND("§",SUBSTITUTE(H289," ","§",LEN(H289)-LEN(SUBSTITUTE(H289," ",""))))-1))))</f>
        <v/>
      </c>
      <c r="G289" s="259" t="str">
        <f t="shared" si="10"/>
        <v/>
      </c>
      <c r="H289" s="259" t="str">
        <f>IF(OR(G289="",G289=0,G289="0"),"",LEFT(G289,C282+1))</f>
        <v/>
      </c>
      <c r="I289" s="261"/>
      <c r="J289" s="86"/>
      <c r="K289" s="247" t="str">
        <f>IF(LEN(TRIM(L289))&gt;0,MAX(K13:K288)+1,"")</f>
        <v/>
      </c>
      <c r="L289" s="89"/>
      <c r="M289" s="276"/>
      <c r="N289" s="277"/>
      <c r="X289" s="3">
        <v>1</v>
      </c>
    </row>
    <row r="290" spans="1:26" ht="15.75">
      <c r="B290" s="247"/>
      <c r="C290" s="264"/>
      <c r="D290" s="259" t="str" cm="1">
        <f t="array" ref="D290">IF(ROW()=ROW(D280),C283,INDEX(E280:E293,ROW()-ROW(D280)))</f>
        <v/>
      </c>
      <c r="E290" s="260" t="str">
        <f>IF(OR(D290="",C282="",C282&lt;=0,F290=""),"",TRIM(MID(D290,LEN(F290)+1+IF(MID(D290,LEN(F290)+1,1)=" ",1,0),99999)))</f>
        <v/>
      </c>
      <c r="F290" s="259" t="str">
        <f>IF(OR(G290="",G290=0,G290="0"),"",IF(LEN(G290)&lt;=C282,G290,IF(LEN(SUBSTITUTE(H290," ",""))=C282+1,LEFT(G290,C282),LEFT(G290,FIND("§",SUBSTITUTE(H290," ","§",LEN(H290)-LEN(SUBSTITUTE(H290," ",""))))-1))))</f>
        <v/>
      </c>
      <c r="G290" s="259" t="str">
        <f t="shared" si="10"/>
        <v/>
      </c>
      <c r="H290" s="259" t="str">
        <f>IF(OR(G290="",G290=0,G290="0"),"",LEFT(G290,C282+1))</f>
        <v/>
      </c>
      <c r="I290" s="261"/>
      <c r="J290" s="86"/>
      <c r="K290" s="247" t="str">
        <f>IF(LEN(TRIM(L290))&gt;0,MAX(K13:K289)+1,"")</f>
        <v/>
      </c>
      <c r="L290" s="89"/>
      <c r="M290" s="276"/>
      <c r="N290" s="277"/>
      <c r="X290" s="3">
        <v>1</v>
      </c>
    </row>
    <row r="291" spans="1:26" ht="15.75">
      <c r="B291" s="247"/>
      <c r="C291" s="264"/>
      <c r="D291" s="259" t="str" cm="1">
        <f t="array" ref="D291">IF(ROW()=ROW(D280),C283,INDEX(E280:E293,ROW()-ROW(D280)))</f>
        <v/>
      </c>
      <c r="E291" s="260" t="str">
        <f>IF(OR(D291="",C282="",C282&lt;=0,F291=""),"",TRIM(MID(D291,LEN(F291)+1+IF(MID(D291,LEN(F291)+1,1)=" ",1,0),99999)))</f>
        <v/>
      </c>
      <c r="F291" s="259" t="str">
        <f>IF(OR(G291="",G291=0,G291="0"),"",IF(LEN(G291)&lt;=C282,G291,IF(LEN(SUBSTITUTE(H291," ",""))=C282+1,LEFT(G291,C282),LEFT(G291,FIND("§",SUBSTITUTE(H291," ","§",LEN(H291)-LEN(SUBSTITUTE(H291," ",""))))-1))))</f>
        <v/>
      </c>
      <c r="G291" s="259" t="str">
        <f t="shared" si="10"/>
        <v/>
      </c>
      <c r="H291" s="259" t="str">
        <f>IF(OR(G291="",G291=0,G291="0"),"",LEFT(G291,C282+1))</f>
        <v/>
      </c>
      <c r="I291" s="261"/>
      <c r="J291" s="86"/>
      <c r="K291" s="247" t="str">
        <f>IF(LEN(TRIM(L291))&gt;0,MAX(K13:K290)+1,"")</f>
        <v/>
      </c>
      <c r="L291" s="89"/>
      <c r="M291" s="276"/>
      <c r="N291" s="277"/>
      <c r="X291" s="3">
        <v>1</v>
      </c>
    </row>
    <row r="292" spans="1:26" ht="15.75">
      <c r="B292" s="247"/>
      <c r="C292" s="264"/>
      <c r="D292" s="259" t="str" cm="1">
        <f t="array" ref="D292">IF(ROW()=ROW(D280),C283,INDEX(E280:E293,ROW()-ROW(D280)))</f>
        <v/>
      </c>
      <c r="E292" s="260" t="str">
        <f>IF(OR(D292="",C282="",C282&lt;=0,F292=""),"",TRIM(MID(D292,LEN(F292)+1+IF(MID(D292,LEN(F292)+1,1)=" ",1,0),99999)))</f>
        <v/>
      </c>
      <c r="F292" s="259" t="str">
        <f>IF(OR(G292="",G292=0,G292="0"),"",IF(LEN(G292)&lt;=C282,G292,IF(LEN(SUBSTITUTE(H292," ",""))=C282+1,LEFT(G292,C282),LEFT(G292,FIND("§",SUBSTITUTE(H292," ","§",LEN(H292)-LEN(SUBSTITUTE(H292," ",""))))-1))))</f>
        <v/>
      </c>
      <c r="G292" s="259" t="str">
        <f t="shared" si="10"/>
        <v/>
      </c>
      <c r="H292" s="259" t="str">
        <f>IF(OR(G292="",G292=0,G292="0"),"",LEFT(G292,C282+1))</f>
        <v/>
      </c>
      <c r="I292" s="261"/>
      <c r="J292" s="86"/>
      <c r="K292" s="247" t="str">
        <f>IF(LEN(TRIM(L292))&gt;0,MAX(K13:K291)+1,"")</f>
        <v/>
      </c>
      <c r="L292" s="89"/>
      <c r="M292" s="276"/>
      <c r="N292" s="277"/>
      <c r="X292" s="3">
        <v>1</v>
      </c>
    </row>
    <row r="293" spans="1:26" ht="15.75">
      <c r="B293" s="247"/>
      <c r="C293" s="264"/>
      <c r="D293" s="259" t="str" cm="1">
        <f t="array" ref="D293">IF(ROW()=ROW(D280),C283,INDEX(E280:E293,ROW()-ROW(D280)))</f>
        <v/>
      </c>
      <c r="E293" s="260" t="str">
        <f>IF(OR(D293="",C282="",C282&lt;=0,F293=""),"",TRIM(MID(D293,LEN(F293)+1+IF(MID(D293,LEN(F293)+1,1)=" ",1,0),99999)))</f>
        <v/>
      </c>
      <c r="F293" s="259" t="str">
        <f>IF(OR(G293="",G293=0,G293="0"),"",IF(LEN(G293)&lt;=C282,G293,IF(LEN(SUBSTITUTE(H293," ",""))=C282+1,LEFT(G293,C282),LEFT(G293,FIND("§",SUBSTITUTE(H293," ","§",LEN(H293)-LEN(SUBSTITUTE(H293," ",""))))-1))))</f>
        <v/>
      </c>
      <c r="G293" s="259" t="str">
        <f t="shared" si="10"/>
        <v/>
      </c>
      <c r="H293" s="259" t="str">
        <f>IF(OR(G293="",G293=0,G293="0"),"",LEFT(G293,C282+1))</f>
        <v/>
      </c>
      <c r="I293" s="261"/>
      <c r="J293" s="86"/>
      <c r="K293" s="247" t="str">
        <f>IF(LEN(TRIM(L293))&gt;0,MAX(K13:K292)+1,"")</f>
        <v/>
      </c>
      <c r="L293" s="89"/>
      <c r="M293" s="276"/>
      <c r="N293" s="277"/>
      <c r="X293" s="3">
        <v>1</v>
      </c>
    </row>
    <row r="294" spans="1:26">
      <c r="A294" s="3">
        <v>1</v>
      </c>
      <c r="B294" s="3">
        <v>1</v>
      </c>
      <c r="C294" s="3">
        <v>1</v>
      </c>
      <c r="D294" s="3">
        <v>1</v>
      </c>
      <c r="E294" s="3">
        <v>1</v>
      </c>
      <c r="F294" s="3">
        <v>1</v>
      </c>
      <c r="G294" s="3">
        <v>1</v>
      </c>
      <c r="H294" s="3">
        <v>1</v>
      </c>
      <c r="I294" s="3">
        <v>1</v>
      </c>
      <c r="J294" s="3">
        <v>1</v>
      </c>
      <c r="K294" s="3">
        <v>1</v>
      </c>
      <c r="L294" s="3">
        <v>1</v>
      </c>
      <c r="M294" s="3">
        <v>1</v>
      </c>
      <c r="N294" s="3">
        <v>1</v>
      </c>
      <c r="O294" s="3">
        <v>1</v>
      </c>
      <c r="P294" s="3">
        <v>1</v>
      </c>
      <c r="Q294" s="3">
        <v>1</v>
      </c>
      <c r="R294" s="3">
        <v>1</v>
      </c>
      <c r="S294" s="3">
        <v>1</v>
      </c>
      <c r="T294" s="3">
        <v>1</v>
      </c>
      <c r="U294" s="3">
        <v>1</v>
      </c>
      <c r="V294" s="3">
        <v>1</v>
      </c>
      <c r="W294" s="3">
        <v>1</v>
      </c>
      <c r="X294" s="1" t="str">
        <f>ADDRESS(ROW(),COLUMN(),4)</f>
        <v>X294</v>
      </c>
      <c r="Y294" s="13"/>
      <c r="Z294" s="14" t="str">
        <f>ADDRESS(ROW(),COLUMN(),4)</f>
        <v>Z294</v>
      </c>
    </row>
  </sheetData>
  <mergeCells count="4">
    <mergeCell ref="B1:N3"/>
    <mergeCell ref="O4:O5"/>
    <mergeCell ref="O6:O7"/>
    <mergeCell ref="L11:N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A0A8E-6323-45D9-9ABD-84114EB6B5EB}">
  <dimension ref="A1:Z646"/>
  <sheetViews>
    <sheetView showZeros="0" zoomScaleNormal="100" workbookViewId="0">
      <selection activeCell="A7" sqref="A7"/>
    </sheetView>
  </sheetViews>
  <sheetFormatPr baseColWidth="10" defaultRowHeight="15"/>
  <cols>
    <col min="2" max="2" width="5.7109375" customWidth="1"/>
    <col min="3" max="3" width="10.7109375" customWidth="1"/>
    <col min="4" max="8" width="5.7109375" customWidth="1"/>
    <col min="9" max="9" width="8" customWidth="1"/>
    <col min="10" max="10" width="115.7109375" customWidth="1"/>
    <col min="11" max="11" width="7.7109375" customWidth="1"/>
    <col min="12" max="12" width="116.42578125" customWidth="1"/>
    <col min="13" max="14" width="10.7109375" customWidth="1"/>
    <col min="15" max="15" width="21.85546875" style="117" customWidth="1"/>
    <col min="16" max="22" width="11.42578125" style="117"/>
    <col min="26" max="26" width="76.28515625" customWidth="1"/>
  </cols>
  <sheetData>
    <row r="1" spans="1:26" ht="15" customHeight="1">
      <c r="A1" s="1" t="str">
        <f>ADDRESS(ROW(),COLUMN(),4)</f>
        <v>A1</v>
      </c>
      <c r="B1" s="653" t="str">
        <f>"Dans ce document collez votre texte "&amp;J4&amp;" et récupérez le "&amp;L4</f>
        <v>Dans ce document collez votre texte colonne J et récupérez le ICI COLONNE L</v>
      </c>
      <c r="C1" s="653"/>
      <c r="D1" s="653"/>
      <c r="E1" s="653"/>
      <c r="F1" s="653"/>
      <c r="G1" s="653"/>
      <c r="H1" s="653"/>
      <c r="I1" s="653"/>
      <c r="J1" s="653"/>
      <c r="K1" s="653"/>
      <c r="L1" s="653"/>
      <c r="M1" s="653"/>
      <c r="N1" s="653"/>
      <c r="O1" s="213"/>
      <c r="P1" s="87" t="str">
        <f>"à coller "&amp;J13&amp;" pour aérer le texte"</f>
        <v>à coller 1️⃣ COLLEZ LE TEXTE BRUT  A DÉCOUPER  DANS CETTE COLONNE ▼     pour aérer le texte</v>
      </c>
      <c r="Q1" s="53"/>
      <c r="R1" s="53"/>
      <c r="S1" s="53"/>
      <c r="T1" s="53"/>
      <c r="U1" s="53"/>
      <c r="V1" s="53"/>
      <c r="X1" s="3">
        <v>1</v>
      </c>
      <c r="Y1" s="4" t="str">
        <f>SUBSTITUTE(ADDRESS(1,COLUMN(),4),"1","")</f>
        <v>Y</v>
      </c>
      <c r="Z1" s="5" t="str">
        <f>SUBSTITUTE(ADDRESS(1,COLUMN(),4),"1","")</f>
        <v>Z</v>
      </c>
    </row>
    <row r="2" spans="1:26" ht="15" customHeight="1">
      <c r="B2" s="653"/>
      <c r="C2" s="653"/>
      <c r="D2" s="653"/>
      <c r="E2" s="653"/>
      <c r="F2" s="653"/>
      <c r="G2" s="653"/>
      <c r="H2" s="653"/>
      <c r="I2" s="653"/>
      <c r="J2" s="653"/>
      <c r="K2" s="653"/>
      <c r="L2" s="653"/>
      <c r="M2" s="653"/>
      <c r="N2" s="653"/>
      <c r="O2" s="213"/>
      <c r="P2" s="88" t="s">
        <v>79</v>
      </c>
      <c r="Q2" s="88" t="s">
        <v>80</v>
      </c>
      <c r="R2" s="88" t="s">
        <v>29</v>
      </c>
      <c r="S2" s="88" t="s">
        <v>30</v>
      </c>
      <c r="T2" s="53"/>
      <c r="U2" s="53"/>
      <c r="V2" s="53"/>
      <c r="X2" s="3">
        <v>1</v>
      </c>
      <c r="Y2" s="7" t="s">
        <v>0</v>
      </c>
      <c r="Z2" s="8"/>
    </row>
    <row r="3" spans="1:26" ht="15.75" customHeight="1" thickBot="1">
      <c r="B3" s="654"/>
      <c r="C3" s="654"/>
      <c r="D3" s="654"/>
      <c r="E3" s="654"/>
      <c r="F3" s="654"/>
      <c r="G3" s="654"/>
      <c r="H3" s="654"/>
      <c r="I3" s="654"/>
      <c r="J3" s="654"/>
      <c r="K3" s="654"/>
      <c r="L3" s="654"/>
      <c r="M3" s="654"/>
      <c r="N3" s="654"/>
      <c r="O3" s="213"/>
      <c r="P3" s="2" t="s">
        <v>100</v>
      </c>
      <c r="Q3" s="53"/>
      <c r="R3" s="53"/>
      <c r="S3" s="53"/>
      <c r="T3" s="53"/>
      <c r="U3" s="53"/>
      <c r="V3" s="53"/>
      <c r="X3" s="3">
        <v>1</v>
      </c>
      <c r="Y3" s="9">
        <f ca="1">COUNTA(A1:X646)+COUNTBLANK(A1:X646)</f>
        <v>19264</v>
      </c>
      <c r="Z3" s="10" t="str">
        <f>"cellules entre -cells -celdas  "&amp;" " &amp;A1&amp;" et  "&amp;X646</f>
        <v>cellules entre -cells -celdas   A1 et  X646</v>
      </c>
    </row>
    <row r="4" spans="1:26" ht="15.75" customHeight="1">
      <c r="B4" s="103" t="s">
        <v>6</v>
      </c>
      <c r="C4" s="241" t="str">
        <f t="shared" ref="C4:N4" si="0">SUBSTITUTE(ADDRESS(1,COLUMN(),4),"1","")</f>
        <v>C</v>
      </c>
      <c r="D4" s="241" t="str">
        <f t="shared" si="0"/>
        <v>D</v>
      </c>
      <c r="E4" s="241" t="str">
        <f t="shared" si="0"/>
        <v>E</v>
      </c>
      <c r="F4" s="241" t="str">
        <f t="shared" si="0"/>
        <v>F</v>
      </c>
      <c r="G4" s="241" t="str">
        <f t="shared" si="0"/>
        <v>G</v>
      </c>
      <c r="H4" s="241" t="str">
        <f t="shared" si="0"/>
        <v>H</v>
      </c>
      <c r="I4" s="241" t="str">
        <f t="shared" si="0"/>
        <v>I</v>
      </c>
      <c r="J4" s="242" t="str">
        <f>"colonne "&amp;SUBSTITUTE(ADDRESS(1,COLUMN(),4),"1","")</f>
        <v>colonne J</v>
      </c>
      <c r="K4" s="241" t="str">
        <f t="shared" si="0"/>
        <v>K</v>
      </c>
      <c r="L4" s="242" t="str">
        <f>"ICI COLONNE "&amp;SUBSTITUTE(ADDRESS(1,COLUMN(),4),"1","")</f>
        <v>ICI COLONNE L</v>
      </c>
      <c r="M4" s="241" t="str">
        <f t="shared" si="0"/>
        <v>M</v>
      </c>
      <c r="N4" s="243" t="str">
        <f t="shared" si="0"/>
        <v>N</v>
      </c>
      <c r="O4" s="610" t="s">
        <v>221</v>
      </c>
      <c r="P4" s="53"/>
      <c r="Q4" s="27"/>
      <c r="R4" s="27"/>
      <c r="S4" s="27"/>
      <c r="T4" s="57"/>
      <c r="U4" s="57" t="s">
        <v>33</v>
      </c>
      <c r="V4" s="58" t="str">
        <f>X646</f>
        <v>X646</v>
      </c>
      <c r="X4" s="3">
        <v>1</v>
      </c>
      <c r="Y4" s="9">
        <f ca="1">COUNTA(A1:X646)</f>
        <v>5185</v>
      </c>
      <c r="Z4" s="10" t="s">
        <v>1</v>
      </c>
    </row>
    <row r="5" spans="1:26" ht="15" customHeight="1">
      <c r="B5" s="244"/>
      <c r="C5" s="245">
        <f t="shared" ref="C5:N5" ca="1" si="1">INDEX(CELL("largeur",C5),1,1)</f>
        <v>10</v>
      </c>
      <c r="D5" s="245">
        <f t="shared" ca="1" si="1"/>
        <v>5</v>
      </c>
      <c r="E5" s="245">
        <f t="shared" ca="1" si="1"/>
        <v>5</v>
      </c>
      <c r="F5" s="245">
        <f t="shared" ca="1" si="1"/>
        <v>5</v>
      </c>
      <c r="G5" s="245">
        <f t="shared" ca="1" si="1"/>
        <v>5</v>
      </c>
      <c r="H5" s="245">
        <f t="shared" ca="1" si="1"/>
        <v>5</v>
      </c>
      <c r="I5" s="245">
        <f t="shared" ca="1" si="1"/>
        <v>7</v>
      </c>
      <c r="J5" s="245">
        <f t="shared" ca="1" si="1"/>
        <v>115</v>
      </c>
      <c r="K5" s="245">
        <f t="shared" ca="1" si="1"/>
        <v>7</v>
      </c>
      <c r="L5" s="245">
        <f t="shared" ca="1" si="1"/>
        <v>116</v>
      </c>
      <c r="M5" s="245">
        <f t="shared" ca="1" si="1"/>
        <v>10</v>
      </c>
      <c r="N5" s="246">
        <f t="shared" ca="1" si="1"/>
        <v>10</v>
      </c>
      <c r="O5" s="610"/>
      <c r="P5" s="59"/>
      <c r="Q5" s="27"/>
      <c r="R5" s="27"/>
      <c r="S5" s="27"/>
      <c r="T5" s="27"/>
      <c r="U5" s="27"/>
      <c r="V5" s="27"/>
      <c r="X5" s="3">
        <v>1</v>
      </c>
      <c r="Y5" s="9">
        <f ca="1">COUNTBLANK(A1:X646)</f>
        <v>14079</v>
      </c>
      <c r="Z5" s="10" t="s">
        <v>2</v>
      </c>
    </row>
    <row r="6" spans="1:26" ht="15.75">
      <c r="B6" s="247"/>
      <c r="C6" s="248">
        <v>10</v>
      </c>
      <c r="D6" s="248">
        <v>5</v>
      </c>
      <c r="E6" s="248">
        <v>5</v>
      </c>
      <c r="F6" s="248">
        <v>5</v>
      </c>
      <c r="G6" s="248">
        <v>5</v>
      </c>
      <c r="H6" s="248">
        <v>5</v>
      </c>
      <c r="I6" s="248">
        <v>7</v>
      </c>
      <c r="J6" s="248">
        <f ca="1">J5</f>
        <v>115</v>
      </c>
      <c r="K6" s="249">
        <v>7</v>
      </c>
      <c r="L6" s="249">
        <f>C10</f>
        <v>122</v>
      </c>
      <c r="M6" s="248">
        <v>10</v>
      </c>
      <c r="N6" s="250">
        <v>10</v>
      </c>
      <c r="O6" s="611" t="s">
        <v>220</v>
      </c>
      <c r="P6" s="60" t="s">
        <v>34</v>
      </c>
      <c r="Q6" s="60"/>
      <c r="R6" s="61"/>
      <c r="S6" s="61"/>
      <c r="T6" s="61"/>
      <c r="U6" s="61"/>
      <c r="V6" s="61"/>
      <c r="X6" s="3">
        <v>1</v>
      </c>
      <c r="Y6" s="9">
        <f>SUM(X1:X644)+2</f>
        <v>646</v>
      </c>
      <c r="Z6" s="10" t="s">
        <v>3</v>
      </c>
    </row>
    <row r="7" spans="1:26" ht="18.75">
      <c r="B7" s="247"/>
      <c r="C7" s="109" t="s">
        <v>9</v>
      </c>
      <c r="D7" s="110"/>
      <c r="E7" s="111"/>
      <c r="F7" s="110"/>
      <c r="G7" s="110"/>
      <c r="H7" s="110"/>
      <c r="I7" s="110"/>
      <c r="J7" s="110"/>
      <c r="K7" s="110"/>
      <c r="L7" s="110"/>
      <c r="M7" s="110"/>
      <c r="N7" s="167"/>
      <c r="O7" s="611"/>
      <c r="P7" s="53"/>
      <c r="Q7" s="53"/>
      <c r="R7" s="53"/>
      <c r="S7" s="53"/>
      <c r="T7" s="62"/>
      <c r="U7" s="27"/>
      <c r="V7" s="27"/>
      <c r="X7" s="3">
        <v>1</v>
      </c>
      <c r="Y7" s="9" cm="1">
        <f t="array" ref="Y7">SUM(A646:W646+1)</f>
        <v>46</v>
      </c>
      <c r="Z7" s="10" t="s">
        <v>4</v>
      </c>
    </row>
    <row r="8" spans="1:26" ht="21">
      <c r="B8" s="247"/>
      <c r="C8" s="26" t="s">
        <v>11</v>
      </c>
      <c r="D8" s="53"/>
      <c r="E8" s="63"/>
      <c r="F8" s="91" t="s">
        <v>79</v>
      </c>
      <c r="G8" s="91" t="s">
        <v>80</v>
      </c>
      <c r="H8" s="91" t="s">
        <v>29</v>
      </c>
      <c r="I8" s="91" t="s">
        <v>30</v>
      </c>
      <c r="J8" s="64" t="s">
        <v>193</v>
      </c>
      <c r="K8" s="63"/>
      <c r="L8" s="251" t="str">
        <f ca="1">" Largeur de cette colonne : " &amp; L5 &amp; IF(L5 &gt; C10, " - Colonne trop large de " &amp; (L5 - C10), IF(L5 &lt; C10, " - Élargissez la colonne à " &amp; C10, " Largeur correcte"))</f>
        <v xml:space="preserve"> Largeur de cette colonne : 116 - Élargissez la colonne à 122</v>
      </c>
      <c r="M8" s="64"/>
      <c r="N8" s="115"/>
      <c r="P8" s="65" t="str">
        <f>ADDRESS(ROW(J13),COLUMN(J13),4)&amp;J13</f>
        <v xml:space="preserve">J131️⃣ COLLEZ LE TEXTE BRUT  A DÉCOUPER  DANS CETTE COLONNE ▼    </v>
      </c>
      <c r="Q8" s="62"/>
      <c r="R8" s="53"/>
      <c r="S8" s="53"/>
      <c r="T8" s="27"/>
      <c r="U8" s="27"/>
      <c r="V8" s="27"/>
      <c r="X8" s="3">
        <v>1</v>
      </c>
      <c r="Y8" s="9"/>
      <c r="Z8" s="10"/>
    </row>
    <row r="9" spans="1:26" ht="15.75" customHeight="1">
      <c r="B9" s="247"/>
      <c r="C9" s="182" t="s">
        <v>219</v>
      </c>
      <c r="D9" s="182"/>
      <c r="E9" s="182"/>
      <c r="F9" s="182"/>
      <c r="G9" s="182"/>
      <c r="H9" s="53"/>
      <c r="I9" s="53"/>
      <c r="J9" s="64"/>
      <c r="K9" s="66"/>
      <c r="L9" s="66" t="s">
        <v>35</v>
      </c>
      <c r="M9" s="64"/>
      <c r="N9" s="115"/>
      <c r="P9" s="62" t="s">
        <v>36</v>
      </c>
      <c r="Q9" s="27"/>
      <c r="R9" s="53"/>
      <c r="S9" s="53"/>
      <c r="T9" s="27"/>
      <c r="U9" s="27"/>
      <c r="V9" s="27"/>
      <c r="X9" s="3">
        <v>1</v>
      </c>
    </row>
    <row r="10" spans="1:26" ht="21">
      <c r="B10" s="247"/>
      <c r="C10" s="173">
        <v>122</v>
      </c>
      <c r="D10" s="67" t="s">
        <v>37</v>
      </c>
      <c r="E10" s="68"/>
      <c r="F10" s="69"/>
      <c r="G10" s="69"/>
      <c r="H10" s="69"/>
      <c r="I10" s="69"/>
      <c r="J10" s="53"/>
      <c r="K10" s="68"/>
      <c r="L10" s="56" t="s">
        <v>31</v>
      </c>
      <c r="M10" s="53"/>
      <c r="N10" s="116"/>
      <c r="P10" s="2" t="s">
        <v>38</v>
      </c>
      <c r="Q10" s="53"/>
      <c r="R10" s="53"/>
      <c r="S10" s="53"/>
      <c r="T10" s="27"/>
      <c r="U10" s="27"/>
      <c r="V10" s="27"/>
      <c r="X10" s="3">
        <v>1</v>
      </c>
      <c r="Y10" s="35" t="s">
        <v>13</v>
      </c>
      <c r="Z10" s="35"/>
    </row>
    <row r="11" spans="1:26" ht="15.75" customHeight="1">
      <c r="B11" s="247"/>
      <c r="C11" s="174">
        <v>120</v>
      </c>
      <c r="D11" s="67" t="s">
        <v>114</v>
      </c>
      <c r="E11" s="53"/>
      <c r="F11" s="34"/>
      <c r="G11" s="34"/>
      <c r="H11" s="34"/>
      <c r="I11" s="34"/>
      <c r="J11" s="53"/>
      <c r="K11" s="31"/>
      <c r="L11" s="657" t="s">
        <v>32</v>
      </c>
      <c r="M11" s="365"/>
      <c r="N11" s="366"/>
      <c r="P11" s="65" t="str">
        <f>ADDRESS(ROW(C10),COLUMN(C10),4)&amp;D10</f>
        <v xml:space="preserve">C10◄ 2️⃣  Saisissez  la largeur du document dans lequel vous collerez ensuite le texte. </v>
      </c>
      <c r="Q11" s="53"/>
      <c r="R11" s="53"/>
      <c r="S11" s="53"/>
      <c r="T11" s="27"/>
      <c r="U11" s="27"/>
      <c r="V11" s="27"/>
      <c r="X11" s="3">
        <v>1</v>
      </c>
      <c r="Y11" s="35" t="s">
        <v>16</v>
      </c>
      <c r="Z11" s="35"/>
    </row>
    <row r="12" spans="1:26" ht="15.75">
      <c r="B12" s="247"/>
      <c r="C12" s="201"/>
      <c r="D12" s="33" t="s">
        <v>39</v>
      </c>
      <c r="E12" s="46"/>
      <c r="F12" s="27"/>
      <c r="G12" s="27"/>
      <c r="H12" s="27"/>
      <c r="I12" s="27"/>
      <c r="J12" s="53"/>
      <c r="K12" s="46"/>
      <c r="L12" s="657"/>
      <c r="M12" s="365"/>
      <c r="N12" s="366"/>
      <c r="P12" s="2" t="s">
        <v>41</v>
      </c>
      <c r="Q12" s="53"/>
      <c r="R12" s="53"/>
      <c r="S12" s="53"/>
      <c r="T12" s="27"/>
      <c r="U12" s="27"/>
      <c r="V12" s="27"/>
      <c r="X12" s="3">
        <v>1</v>
      </c>
      <c r="Y12" s="35" t="s">
        <v>17</v>
      </c>
      <c r="Z12" s="35"/>
    </row>
    <row r="13" spans="1:26" ht="21">
      <c r="B13" s="247"/>
      <c r="C13" s="252"/>
      <c r="D13" s="253"/>
      <c r="E13" s="254"/>
      <c r="F13" s="253"/>
      <c r="G13" s="253"/>
      <c r="H13" s="253"/>
      <c r="I13" s="253"/>
      <c r="J13" s="255" t="s">
        <v>40</v>
      </c>
      <c r="K13" s="244">
        <v>0</v>
      </c>
      <c r="L13" s="70" t="str">
        <f>L4&amp;"  ⚠️ COPIEZ / COLLEZ CE TEXTE DANS VOTRE DOCUMENT (collage spécial 1.2.3 Valeur)"</f>
        <v>ICI COLONNE L  ⚠️ COPIEZ / COLLEZ CE TEXTE DANS VOTRE DOCUMENT (collage spécial 1.2.3 Valeur)</v>
      </c>
      <c r="M13" s="256"/>
      <c r="N13" s="257" t="s">
        <v>43</v>
      </c>
      <c r="P13" s="71" t="str">
        <f>"et ajustez la largeur de la colonne "&amp;I4&amp;"  à celle du document "</f>
        <v xml:space="preserve">et ajustez la largeur de la colonne I  à celle du document </v>
      </c>
      <c r="Q13" s="53"/>
      <c r="R13" s="53"/>
      <c r="S13" s="53"/>
      <c r="T13" s="27"/>
      <c r="U13" s="27"/>
      <c r="V13" s="27"/>
      <c r="X13" s="3">
        <v>1</v>
      </c>
      <c r="Y13" s="35"/>
    </row>
    <row r="14" spans="1:26" ht="15.75">
      <c r="B14" s="247"/>
      <c r="C14" s="258" t="str">
        <f>IF(TRIM(SUBSTITUTE(J14,CHAR(160),""))="","",J14)</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14" s="259" t="str" cm="1">
        <f t="array" ref="D14">IF(ROW()=ROW(D14),C17,INDEX(E14:E27,ROW()-ROW(D14)))</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4" s="260" t="str">
        <f>IF(OR(D14="",C16="",C16&lt;=0,F14=""),"",TRIM(MID(D14,LEN(F14)+1+IF(MID(D14,LEN(F14)+1,1)=" ",1,0),99999)))</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14" s="259" t="str">
        <f>IF(OR(G14="",G14=0,G14="0"),"",IF(LEN(G14)&lt;=C16,G14,IF(LEN(SUBSTITUTE(H14," ",""))=C16+1,LEFT(G14,C16),LEFT(G14,FIND("§",SUBSTITUTE(H14," ","§",LEN(H14)-LEN(SUBSTITUTE(H14," ",""))))-1))))</f>
        <v>Si vous récupérez du texte sur internet, collez-le d’abord dans la colonne 1️⃣ pour le “nettoyer” : cela supprime les</v>
      </c>
      <c r="G14" s="259" t="str">
        <f t="shared" ref="G14:G77" si="2">IF(OR(D14="",D14=0),"",TRIM(SUBSTITUTE(SUBSTITUTE(D14,CHAR(160)," "),CHAR(10)," ")))</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14" s="259" t="str">
        <f>IF(OR(G14="",G14=0,G14="0"),"",LEFT(G14,C16+1))</f>
        <v>Si vous récupérez du texte sur internet, collez-le d’abord dans la colonne 1️⃣ pour le “nettoyer” : cela supprime les esp</v>
      </c>
      <c r="I14" s="261" t="str">
        <f>IF(J14="","",LEN(TRIM(SUBSTITUTE(J14,CHAR(160),"")))&amp;" car.")</f>
        <v>554 car.</v>
      </c>
      <c r="J14" s="463" t="s">
        <v>191</v>
      </c>
      <c r="K14" s="247">
        <f>IF(LEN(TRIM(L14))&gt;0,MAX(K13:K13)+1,"")</f>
        <v>1</v>
      </c>
      <c r="L14" s="89" t="str" cm="1">
        <f t="array" ref="L14:L50">_xlfn._xlws.FILTER(F14:F643,TRIM(SUBSTITUTE(F14:F643,CHAR(160),""))&lt;&gt;"")</f>
        <v>Si vous récupérez du texte sur internet, collez-le d’abord dans la colonne 1️⃣ pour le “nettoyer” : cela supprime les</v>
      </c>
      <c r="M14" s="262" t="str">
        <f t="shared" ref="M14:M58" si="3">IF(L14="","",(LEN(TRIM(SUBSTITUTE(L14,CHAR(160)," ")))-LEN(SUBSTITUTE(TRIM(SUBSTITUTE(L14,CHAR(160)," "))," ",""))+1)&amp;" mot"&amp;IF((LEN(TRIM(SUBSTITUTE(L14,CHAR(160)," ")))-LEN(SUBSTITUTE(TRIM(SUBSTITUTE(L14,CHAR(160)," "))," ",""))+1)&gt;1,"s",""))</f>
        <v>20 mots</v>
      </c>
      <c r="N14" s="263" t="str">
        <f t="shared" ref="N14:N58" si="4">IF(LEN(SUBSTITUTE(SUBSTITUTE(L14,CHAR(160),"")," ",""))=0,"",LEN(SUBSTITUTE(SUBSTITUTE(L14,CHAR(160),"")," ",""))&amp;" car.")</f>
        <v>98 car.</v>
      </c>
      <c r="P14" s="12" t="s">
        <v>44</v>
      </c>
      <c r="Q14" s="53"/>
      <c r="R14" s="53"/>
      <c r="S14" s="53"/>
      <c r="T14" s="27"/>
      <c r="U14" s="27"/>
      <c r="V14" s="27"/>
      <c r="X14" s="3">
        <v>1</v>
      </c>
      <c r="Y14" s="35" t="s">
        <v>18</v>
      </c>
    </row>
    <row r="15" spans="1:26" ht="15.75">
      <c r="B15" s="247"/>
      <c r="C15" s="264" t="str">
        <f>TRIM(SUBSTITUTE(SUBSTITUTE(SUBSTITUTE(SUBSTITUTE(SUBSTITUTE(SUBSTITUTE(SUBSTITUTE(SUBSTITUTE(SUBSTITUTE(CLEAN(IF(OR(LEFT(C14,1)="-",LEFT(C14,1)="="),MID(C14,2,99999),C14)),"—","-"),"–","-"),CHAR(160)," "),CHAR(9)," "),CHAR(13)," "),CHAR(10)," ")," "," ")," "," ")," "," "))</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15" s="259" t="str" cm="1">
        <f t="array" ref="D15">IF(ROW()=ROW(D14),C17,INDEX(E14:E27,ROW()-ROW(D14)))</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5" s="260" t="str">
        <f>IF(OR(D15="",C16="",C16&lt;=0,F15=""),"",TRIM(MID(D15,LEN(F15)+1+IF(MID(D15,LEN(F15)+1,1)=" ",1,0),99999)))</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15" s="259" t="str">
        <f>IF(OR(G15="",G15=0,G15="0"),"",IF(LEN(G15)&lt;=C16,G15,IF(LEN(SUBSTITUTE(H15," ",""))=C16+1,LEFT(G15,C16),LEFT(G15,FIND("§",SUBSTITUTE(H15," ","§",LEN(H15)-LEN(SUBSTITUTE(H15," ",""))))-1))))</f>
        <v>espaces insécables, tabulations invisibles et autres “pollutions”.◄ 2️⃣ Saisissez la largeur du document dans lequel</v>
      </c>
      <c r="G15" s="259" t="str">
        <f t="shared" si="2"/>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15" s="259" t="str">
        <f>IF(OR(G15="",G15=0,G15="0"),"",LEFT(G15,C16+1))</f>
        <v>espaces insécables, tabulations invisibles et autres “pollutions”.◄ 2️⃣ Saisissez la largeur du document dans lequel vous</v>
      </c>
      <c r="I15" s="261" t="str">
        <f t="shared" ref="I15:I58" si="5">IF(J15="","",LEN(TRIM(SUBSTITUTE(J15,CHAR(160),"")))&amp;" car.")</f>
        <v>16 car.</v>
      </c>
      <c r="J15" s="463" t="s">
        <v>192</v>
      </c>
      <c r="K15" s="247">
        <f>IF(LEN(TRIM(L15))&gt;0,MAX(K13:K14)+1,"")</f>
        <v>2</v>
      </c>
      <c r="L15" s="89" t="str">
        <v>espaces insécables, tabulations invisibles et autres “pollutions”.◄ 2️⃣ Saisissez la largeur du document dans lequel</v>
      </c>
      <c r="M15" s="262" t="str">
        <f t="shared" si="3"/>
        <v>15 mots</v>
      </c>
      <c r="N15" s="263" t="str">
        <f t="shared" si="4"/>
        <v>102 car.</v>
      </c>
      <c r="P15" s="53"/>
      <c r="Q15" s="53"/>
      <c r="R15" s="53"/>
      <c r="S15" s="53"/>
      <c r="T15" s="27"/>
      <c r="U15" s="27"/>
      <c r="V15" s="27"/>
      <c r="X15" s="3">
        <v>1</v>
      </c>
      <c r="Y15" s="35" t="s">
        <v>20</v>
      </c>
    </row>
    <row r="16" spans="1:26" ht="15.75">
      <c r="B16" s="247"/>
      <c r="C16" s="265">
        <f>C11</f>
        <v>120</v>
      </c>
      <c r="D16" s="259" t="str" cm="1">
        <f t="array" ref="D16">IF(ROW()=ROW(D14),C17,INDEX(E14:E27,ROW()-ROW(D14)))</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6" s="260" t="str">
        <f>IF(OR(D16="",C16="",C16&lt;=0,F16=""),"",TRIM(MID(D16,LEN(F16)+1+IF(MID(D16,LEN(F16)+1,1)=" ",1,0),99999)))</f>
        <v>ponctuation saisissez un X dans la cellule - Ensuite, dans la colonne B copiez le texte nettoyé - puis dans votre document faites Collage spécial &gt; 1.2.3 Valeurs pour ne coller que le texte, sans formules.</v>
      </c>
      <c r="F16" s="259" t="str">
        <f>IF(OR(G16="",G16=0,G16="0"),"",IF(LEN(G16)&lt;=C16,G16,IF(LEN(SUBSTITUTE(H16," ",""))=C16+1,LEFT(G16,C16),LEFT(G16,FIND("§",SUBSTITUTE(H16," ","§",LEN(H16)-LEN(SUBSTITUTE(H16," ",""))))-1))))</f>
        <v>vous collerez ensuite le texte. ◄ 3️⃣ saisissez un nombre de caractères par lignes ◄ 4️⃣ Si vous ne voulez pas de</v>
      </c>
      <c r="G16" s="259" t="str">
        <f t="shared" si="2"/>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16" s="259" t="str">
        <f>IF(OR(G16="",G16=0,G16="0"),"",LEFT(G16,C16+1))</f>
        <v>vous collerez ensuite le texte. ◄ 3️⃣ saisissez un nombre de caractères par lignes ◄ 4️⃣ Si vous ne voulez pas de ponctua</v>
      </c>
      <c r="I16" s="261" t="str">
        <f t="shared" si="5"/>
        <v>1 car.</v>
      </c>
      <c r="J16" s="463" t="s">
        <v>30</v>
      </c>
      <c r="K16" s="247">
        <f>IF(LEN(TRIM(L16))&gt;0,MAX(K13:K15)+1,"")</f>
        <v>3</v>
      </c>
      <c r="L16" s="89" t="str">
        <v>vous collerez ensuite le texte. ◄ 3️⃣ saisissez un nombre de caractères par lignes ◄ 4️⃣ Si vous ne voulez pas de</v>
      </c>
      <c r="M16" s="262" t="str">
        <f t="shared" si="3"/>
        <v>22 mots</v>
      </c>
      <c r="N16" s="263" t="str">
        <f t="shared" si="4"/>
        <v>92 car.</v>
      </c>
      <c r="O16" s="117">
        <f>LEN(L16)</f>
        <v>113</v>
      </c>
      <c r="P16" s="65" t="str">
        <f>ADDRESS(ROW(C11),COLUMN(C11),4)&amp;D11</f>
        <v>C11◄ 3️⃣ saisissez un nombre de caractères par lignes</v>
      </c>
      <c r="Q16" s="53"/>
      <c r="R16" s="53"/>
      <c r="S16" s="53"/>
      <c r="T16" s="27"/>
      <c r="U16" s="27"/>
      <c r="V16" s="27"/>
      <c r="X16" s="3">
        <v>1</v>
      </c>
      <c r="Y16" s="35" t="s">
        <v>21</v>
      </c>
    </row>
    <row r="17" spans="2:25" ht="15.75">
      <c r="B17" s="247"/>
      <c r="C17" s="264" t="str">
        <f>IF(UPPER(TRIM(C12))="X",C21,C15)</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17" s="259" t="str" cm="1">
        <f t="array" ref="D17">IF(ROW()=ROW(D14),C17,INDEX(E14:E27,ROW()-ROW(D14)))</f>
        <v>ponctuation saisissez un X dans la cellule - Ensuite, dans la colonne B copiez le texte nettoyé - puis dans votre document faites Collage spécial &gt; 1.2.3 Valeurs pour ne coller que le texte, sans formules.</v>
      </c>
      <c r="E17" s="260" t="str">
        <f>IF(OR(D17="",C16="",C16&lt;=0,F17=""),"",TRIM(MID(D17,LEN(F17)+1+IF(MID(D17,LEN(F17)+1,1)=" ",1,0),99999)))</f>
        <v>document faites Collage spécial &gt; 1.2.3 Valeurs pour ne coller que le texte, sans formules.</v>
      </c>
      <c r="F17" s="259" t="str">
        <f>IF(OR(G17="",G17=0,G17="0"),"",IF(LEN(G17)&lt;=C16,G17,IF(LEN(SUBSTITUTE(H17," ",""))=C16+1,LEFT(G17,C16),LEFT(G17,FIND("§",SUBSTITUTE(H17," ","§",LEN(H17)-LEN(SUBSTITUTE(H17," ",""))))-1))))</f>
        <v>ponctuation saisissez un X dans la cellule - Ensuite, dans la colonne B copiez le texte nettoyé - puis dans votre</v>
      </c>
      <c r="G17" s="259" t="str">
        <f t="shared" si="2"/>
        <v>ponctuation saisissez un X dans la cellule - Ensuite, dans la colonne B copiez le texte nettoyé - puis dans votre document faites Collage spécial &gt; 1.2.3 Valeurs pour ne coller que le texte, sans formules.</v>
      </c>
      <c r="H17" s="259" t="str">
        <f>IF(OR(G17="",G17=0,G17="0"),"",LEFT(G17,C16+1))</f>
        <v>ponctuation saisissez un X dans la cellule - Ensuite, dans la colonne B copiez le texte nettoyé - puis dans votre documen</v>
      </c>
      <c r="I17" s="261" t="str">
        <f t="shared" si="5"/>
        <v>31 car.</v>
      </c>
      <c r="J17" s="463" t="s">
        <v>194</v>
      </c>
      <c r="K17" s="247">
        <f>IF(LEN(TRIM(L17))&gt;0,MAX(K13:K16)+1,"")</f>
        <v>4</v>
      </c>
      <c r="L17" s="89" t="str">
        <v>ponctuation saisissez un X dans la cellule - Ensuite, dans la colonne B copiez le texte nettoyé - puis dans votre</v>
      </c>
      <c r="M17" s="262" t="str">
        <f t="shared" si="3"/>
        <v>21 mots</v>
      </c>
      <c r="N17" s="263" t="str">
        <f t="shared" si="4"/>
        <v>93 car.</v>
      </c>
      <c r="O17" s="6"/>
      <c r="P17" s="62" t="s">
        <v>46</v>
      </c>
      <c r="Q17" s="53"/>
      <c r="R17" s="53"/>
      <c r="S17" s="53"/>
      <c r="T17" s="27"/>
      <c r="U17" s="27"/>
      <c r="V17" s="27"/>
      <c r="X17" s="3">
        <v>1</v>
      </c>
      <c r="Y17" s="35"/>
    </row>
    <row r="18" spans="2:25" ht="15.75">
      <c r="B18" s="247"/>
      <c r="C18" s="266" t="str">
        <f>TRIM(SUBSTITUTE(SUBSTITUTE(SUBSTITUTE(SUBSTITUTE(SUBSTITUTE(SUBSTITUTE(SUBSTITUTE(SUBSTITUTE(SUBSTITUTE(SUBSTITUTE(C15,","," "),";"," "),":"," "),"!"," "),"?"," "),"…"," "),"»"," "),"«"," "),"/"," "),"."," "))</f>
        <v>Si vous récupérez du texte sur internet collez-le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 2 3 Valeurs pour ne coller que le texte sans formules</v>
      </c>
      <c r="D18" s="259" t="str" cm="1">
        <f t="array" ref="D18">IF(ROW()=ROW(D14),C17,INDEX(E14:E27,ROW()-ROW(D14)))</f>
        <v>document faites Collage spécial &gt; 1.2.3 Valeurs pour ne coller que le texte, sans formules.</v>
      </c>
      <c r="E18" s="260" t="str">
        <f>IF(OR(D18="",C16="",C16&lt;=0,F18=""),"",TRIM(MID(D18,LEN(F18)+1+IF(MID(D18,LEN(F18)+1,1)=" ",1,0),99999)))</f>
        <v/>
      </c>
      <c r="F18" s="259" t="str">
        <f>IF(OR(G18="",G18=0,G18="0"),"",IF(LEN(G18)&lt;=C16,G18,IF(LEN(SUBSTITUTE(H18," ",""))=C16+1,LEFT(G18,C16),LEFT(G18,FIND("§",SUBSTITUTE(H18," ","§",LEN(H18)-LEN(SUBSTITUTE(H18," ",""))))-1))))</f>
        <v>document faites Collage spécial &gt; 1.2.3 Valeurs pour ne coller que le texte, sans formules.</v>
      </c>
      <c r="G18" s="259" t="str">
        <f t="shared" si="2"/>
        <v>document faites Collage spécial &gt; 1.2.3 Valeurs pour ne coller que le texte, sans formules.</v>
      </c>
      <c r="H18" s="259" t="str">
        <f>IF(OR(G18="",G18=0,G18="0"),"",LEFT(G18,C16+1))</f>
        <v>document faites Collage spécial &gt; 1.2.3 Valeurs pour ne coller que le texte, sans formules.</v>
      </c>
      <c r="I18" s="261" t="str">
        <f t="shared" si="5"/>
        <v/>
      </c>
      <c r="J18" s="463"/>
      <c r="K18" s="247">
        <f>IF(LEN(TRIM(L18))&gt;0,MAX(K13:K17)+1,"")</f>
        <v>5</v>
      </c>
      <c r="L18" s="89" t="str">
        <v>document faites Collage spécial &gt; 1.2.3 Valeurs pour ne coller que le texte, sans formules.</v>
      </c>
      <c r="M18" s="262" t="str">
        <f t="shared" si="3"/>
        <v>15 mots</v>
      </c>
      <c r="N18" s="263" t="str">
        <f t="shared" si="4"/>
        <v>77 car.</v>
      </c>
      <c r="O18" s="6"/>
      <c r="P18" s="77" t="s">
        <v>47</v>
      </c>
      <c r="Q18" s="53"/>
      <c r="R18" s="53"/>
      <c r="S18" s="53"/>
      <c r="T18" s="27"/>
      <c r="U18" s="27"/>
      <c r="V18" s="27"/>
      <c r="X18" s="3">
        <v>1</v>
      </c>
      <c r="Y18" s="35" t="s">
        <v>22</v>
      </c>
    </row>
    <row r="19" spans="2:25" ht="15.75">
      <c r="B19" s="247"/>
      <c r="C19" s="259" t="str">
        <f>TRIM(SUBSTITUTE(SUBSTITUTE(SUBSTITUTE(SUBSTITUTE(SUBSTITUTE(SUBSTITUTE(SUBSTITUTE(SUBSTITUTE(C18,"("," "),")"," "),CHAR(34)," "),"-"," "),"_"," "),"&lt;"," "),"&gt;"," "),"="," "))</f>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1 2 3 Valeurs pour ne coller que le texte sans formules</v>
      </c>
      <c r="D19" s="259" t="str" cm="1">
        <f t="array" ref="D19">IF(ROW()=ROW(D14),C17,INDEX(E14:E27,ROW()-ROW(D14)))</f>
        <v/>
      </c>
      <c r="E19" s="260" t="str">
        <f>IF(OR(D19="",C16="",C16&lt;=0,F19=""),"",TRIM(MID(D19,LEN(F19)+1+IF(MID(D19,LEN(F19)+1,1)=" ",1,0),99999)))</f>
        <v/>
      </c>
      <c r="F19" s="259" t="str">
        <f>IF(OR(G19="",G19=0,G19="0"),"",IF(LEN(G19)&lt;=C16,G19,IF(LEN(SUBSTITUTE(H19," ",""))=C16+1,LEFT(G19,C16),LEFT(G19,FIND("§",SUBSTITUTE(H19," ","§",LEN(H19)-LEN(SUBSTITUTE(H19," ",""))))-1))))</f>
        <v/>
      </c>
      <c r="G19" s="259" t="str">
        <f t="shared" si="2"/>
        <v/>
      </c>
      <c r="H19" s="259" t="str">
        <f>IF(OR(G19="",G19=0,G19="0"),"",LEFT(G19,C16+1))</f>
        <v/>
      </c>
      <c r="I19" s="261" t="str">
        <f t="shared" si="5"/>
        <v>30 car.</v>
      </c>
      <c r="J19" s="463" t="s">
        <v>81</v>
      </c>
      <c r="K19" s="247">
        <f>IF(LEN(TRIM(L19))&gt;0,MAX(K13:K18)+1,"")</f>
        <v>6</v>
      </c>
      <c r="L19" s="89" t="str">
        <v>FAITES UN ESSAIS</v>
      </c>
      <c r="M19" s="262" t="str">
        <f t="shared" si="3"/>
        <v>3 mots</v>
      </c>
      <c r="N19" s="263" t="str">
        <f t="shared" si="4"/>
        <v>14 car.</v>
      </c>
      <c r="O19" s="6"/>
      <c r="P19" s="53"/>
      <c r="Q19" s="53"/>
      <c r="R19" s="53"/>
      <c r="S19" s="53"/>
      <c r="T19" s="27"/>
      <c r="U19" s="27"/>
      <c r="V19" s="27"/>
      <c r="X19" s="3">
        <v>1</v>
      </c>
      <c r="Y19" s="35" t="s">
        <v>23</v>
      </c>
    </row>
    <row r="20" spans="2:25" ht="15.75">
      <c r="B20" s="247"/>
      <c r="C20" s="264" t="str">
        <f>TRIM(SUBSTITUTE(SUBSTITUTE(SUBSTITUTE(SUBSTITUTE(C19,"►"," "),"▼"," "),"▲"," "),"◄"," "))</f>
        <v>Si vous récupérez du texte sur internet collez le d’abord dans la colonne 1️⃣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20" s="259" t="str" cm="1">
        <f t="array" ref="D20">IF(ROW()=ROW(D14),C17,INDEX(E14:E27,ROW()-ROW(D14)))</f>
        <v/>
      </c>
      <c r="E20" s="260" t="str">
        <f>IF(OR(D20="",C16="",C16&lt;=0,F20=""),"",TRIM(MID(D20,LEN(F20)+1+IF(MID(D20,LEN(F20)+1,1)=" ",1,0),99999)))</f>
        <v/>
      </c>
      <c r="F20" s="259" t="str">
        <f>IF(OR(G20="",G20=0,G20="0"),"",IF(LEN(G20)&lt;=C16,G20,IF(LEN(SUBSTITUTE(H20," ",""))=C16+1,LEFT(G20,C16),LEFT(G20,FIND("§",SUBSTITUTE(H20," ","§",LEN(H20)-LEN(SUBSTITUTE(H20," ",""))))-1))))</f>
        <v/>
      </c>
      <c r="G20" s="259" t="str">
        <f t="shared" si="2"/>
        <v/>
      </c>
      <c r="H20" s="259" t="str">
        <f>IF(OR(G20="",G20=0,G20="0"),"",LEFT(G20,C16+1))</f>
        <v/>
      </c>
      <c r="I20" s="261" t="str">
        <f t="shared" si="5"/>
        <v>11 car.</v>
      </c>
      <c r="J20" s="463" t="s">
        <v>82</v>
      </c>
      <c r="K20" s="247">
        <f>IF(LEN(TRIM(L20))&gt;0,MAX(K13:K19)+1,"")</f>
        <v>7</v>
      </c>
      <c r="L20" s="89" t="str">
        <v>▼</v>
      </c>
      <c r="M20" s="262" t="str">
        <f t="shared" si="3"/>
        <v>1 mot</v>
      </c>
      <c r="N20" s="263" t="str">
        <f t="shared" si="4"/>
        <v>1 car.</v>
      </c>
      <c r="O20" s="6"/>
      <c r="P20" s="65" t="str">
        <f>ADDRESS(ROW(C12),COLUMN(C12),4)&amp;D12</f>
        <v>C12◄ 4️⃣  Si vous ne voulez pas de ponctuation saisissez un X dans cette cellule</v>
      </c>
      <c r="Q20" s="53"/>
      <c r="R20" s="53"/>
      <c r="S20" s="53"/>
      <c r="T20" s="27"/>
      <c r="U20" s="27"/>
      <c r="V20" s="27"/>
      <c r="X20" s="3">
        <v>1</v>
      </c>
      <c r="Y20" s="35" t="s">
        <v>48</v>
      </c>
    </row>
    <row r="21" spans="2:25" ht="15.75">
      <c r="B21" s="247"/>
      <c r="C21" s="264" t="str">
        <f>TRIM(SUBSTITUTE(SUBSTITUTE(C20,"“"," "),"”"," "))</f>
        <v>Si vous récupérez du texte sur internet collez le d’abord dans la colonne 1️⃣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21" s="259" t="str" cm="1">
        <f t="array" ref="D21">IF(ROW()=ROW(D14),C17,INDEX(E14:E27,ROW()-ROW(D14)))</f>
        <v/>
      </c>
      <c r="E21" s="260" t="str">
        <f>IF(OR(D21="",C16="",C16&lt;=0,F21=""),"",TRIM(MID(D21,LEN(F21)+1+IF(MID(D21,LEN(F21)+1,1)=" ",1,0),99999)))</f>
        <v/>
      </c>
      <c r="F21" s="259" t="str">
        <f>IF(OR(G21="",G21=0,G21="0"),"",IF(LEN(G21)&lt;=C16,G21,IF(LEN(SUBSTITUTE(H21," ",""))=C16+1,LEFT(G21,C16),LEFT(G21,FIND("§",SUBSTITUTE(H21," ","§",LEN(H21)-LEN(SUBSTITUTE(H21," ",""))))-1))))</f>
        <v/>
      </c>
      <c r="G21" s="259" t="str">
        <f t="shared" si="2"/>
        <v/>
      </c>
      <c r="H21" s="259" t="str">
        <f>IF(OR(G21="",G21=0,G21="0"),"",LEFT(G21,C16+1))</f>
        <v/>
      </c>
      <c r="I21" s="261" t="str">
        <f t="shared" si="5"/>
        <v>1 car.</v>
      </c>
      <c r="J21" s="463" t="s">
        <v>79</v>
      </c>
      <c r="K21" s="247">
        <f>IF(LEN(TRIM(L21))&gt;0,MAX(K13:K20)+1,"")</f>
        <v>8</v>
      </c>
      <c r="L21" s="89" t="str">
        <v>►collez votre texte colonne 1️⃣</v>
      </c>
      <c r="M21" s="262" t="str">
        <f t="shared" si="3"/>
        <v>5 mots</v>
      </c>
      <c r="N21" s="263" t="str">
        <f t="shared" si="4"/>
        <v>27 car.</v>
      </c>
      <c r="O21" s="6"/>
      <c r="P21" s="53"/>
      <c r="Q21" s="53"/>
      <c r="R21" s="53"/>
      <c r="S21" s="53"/>
      <c r="T21" s="27"/>
      <c r="U21" s="27"/>
      <c r="V21" s="27"/>
      <c r="X21" s="3">
        <v>1</v>
      </c>
    </row>
    <row r="22" spans="2:25" ht="21">
      <c r="B22" s="247"/>
      <c r="C22" s="264"/>
      <c r="D22" s="259" t="str" cm="1">
        <f t="array" ref="D22">IF(ROW()=ROW(D14),C17,INDEX(E14:E27,ROW()-ROW(D14)))</f>
        <v/>
      </c>
      <c r="E22" s="260" t="str">
        <f>IF(OR(D22="",C16="",C16&lt;=0,F22=""),"",TRIM(MID(D22,LEN(F22)+1+IF(MID(D22,LEN(F22)+1,1)=" ",1,0),99999)))</f>
        <v/>
      </c>
      <c r="F22" s="259" t="str">
        <f>IF(OR(G22="",G22=0,G22="0"),"",IF(LEN(G22)&lt;=C16,G22,IF(LEN(SUBSTITUTE(H22," ",""))=C16+1,LEFT(G22,C16),LEFT(G22,FIND("§",SUBSTITUTE(H22," ","§",LEN(H22)-LEN(SUBSTITUTE(H22," ",""))))-1))))</f>
        <v/>
      </c>
      <c r="G22" s="259" t="str">
        <f t="shared" si="2"/>
        <v/>
      </c>
      <c r="H22" s="259" t="str">
        <f>IF(OR(G22="",G22=0,G22="0"),"",LEFT(G22,C16+1))</f>
        <v/>
      </c>
      <c r="I22" s="261" t="str">
        <f t="shared" si="5"/>
        <v>43 car.</v>
      </c>
      <c r="J22" s="463" t="s">
        <v>83</v>
      </c>
      <c r="K22" s="247">
        <f>IF(LEN(TRIM(L22))&gt;0,MAX(K13:K21)+1,"")</f>
        <v>9</v>
      </c>
      <c r="L22" s="89" t="str">
        <v>bœuf bourguignon de grand-mère</v>
      </c>
      <c r="M22" s="262" t="str">
        <f t="shared" si="3"/>
        <v>4 mots</v>
      </c>
      <c r="N22" s="263" t="str">
        <f t="shared" si="4"/>
        <v>27 car.</v>
      </c>
      <c r="O22" s="6"/>
      <c r="P22" s="75" t="s">
        <v>49</v>
      </c>
      <c r="Q22" s="53"/>
      <c r="R22" s="53"/>
      <c r="S22" s="53"/>
      <c r="T22" s="53"/>
      <c r="U22" s="53"/>
      <c r="V22" s="53"/>
      <c r="X22" s="3">
        <v>1</v>
      </c>
      <c r="Y22" s="676" t="s">
        <v>1973</v>
      </c>
    </row>
    <row r="23" spans="2:25" ht="15.75">
      <c r="B23" s="247"/>
      <c r="C23" s="264"/>
      <c r="D23" s="259" t="str" cm="1">
        <f t="array" ref="D23">IF(ROW()=ROW(D14),C17,INDEX(E14:E27,ROW()-ROW(D14)))</f>
        <v/>
      </c>
      <c r="E23" s="260" t="str">
        <f>IF(OR(D23="",C16="",C16&lt;=0,F23=""),"",TRIM(MID(D23,LEN(F23)+1+IF(MID(D23,LEN(F23)+1,1)=" ",1,0),99999)))</f>
        <v/>
      </c>
      <c r="F23" s="259" t="str">
        <f>IF(OR(G23="",G23=0,G23="0"),"",IF(LEN(G23)&lt;=C16,G23,IF(LEN(SUBSTITUTE(H23," ",""))=C16+1,LEFT(G23,C16),LEFT(G23,FIND("§",SUBSTITUTE(H23," ","§",LEN(H23)-LEN(SUBSTITUTE(H23," ",""))))-1))))</f>
        <v/>
      </c>
      <c r="G23" s="259" t="str">
        <f t="shared" si="2"/>
        <v/>
      </c>
      <c r="H23" s="259" t="str">
        <f>IF(OR(G23="",G23=0,G23="0"),"",LEFT(G23,C16+1))</f>
        <v/>
      </c>
      <c r="I23" s="261" t="str">
        <f t="shared" si="5"/>
        <v/>
      </c>
      <c r="J23" s="463"/>
      <c r="K23" s="247">
        <f>IF(LEN(TRIM(L23))&gt;0,MAX(K13:K22)+1,"")</f>
        <v>10</v>
      </c>
      <c r="L23" s="89" t="str">
        <v>Préparation</v>
      </c>
      <c r="M23" s="262" t="str">
        <f t="shared" si="3"/>
        <v>1 mot</v>
      </c>
      <c r="N23" s="263" t="str">
        <f t="shared" si="4"/>
        <v>11 car.</v>
      </c>
      <c r="O23" s="6"/>
      <c r="P23" s="62" t="str">
        <f>"Copiez le texte ajusté colonne "&amp;ADDRESS(ROW(L13),COLUMN(L13),4)</f>
        <v>Copiez le texte ajusté colonne L13</v>
      </c>
      <c r="Q23" s="53"/>
      <c r="R23" s="53"/>
      <c r="S23" s="53"/>
      <c r="T23" s="53"/>
      <c r="U23" s="53"/>
      <c r="V23" s="53"/>
      <c r="X23" s="3">
        <v>1</v>
      </c>
    </row>
    <row r="24" spans="2:25" ht="15.75">
      <c r="B24" s="247"/>
      <c r="C24" s="264"/>
      <c r="D24" s="259" t="str" cm="1">
        <f t="array" ref="D24">IF(ROW()=ROW(D14),C17,INDEX(E14:E27,ROW()-ROW(D14)))</f>
        <v/>
      </c>
      <c r="E24" s="260" t="str">
        <f>IF(OR(D24="",C16="",C16&lt;=0,F24=""),"",TRIM(MID(D24,LEN(F24)+1+IF(MID(D24,LEN(F24)+1,1)=" ",1,0),99999)))</f>
        <v/>
      </c>
      <c r="F24" s="259" t="str">
        <f>IF(OR(G24="",G24=0,G24="0"),"",IF(LEN(G24)&lt;=C16,G24,IF(LEN(SUBSTITUTE(H24," ",""))=C16+1,LEFT(G24,C16),LEFT(G24,FIND("§",SUBSTITUTE(H24," ","§",LEN(H24)-LEN(SUBSTITUTE(H24," ",""))))-1))))</f>
        <v/>
      </c>
      <c r="G24" s="259" t="str">
        <f t="shared" si="2"/>
        <v/>
      </c>
      <c r="H24" s="259" t="str">
        <f>IF(OR(G24="",G24=0,G24="0"),"",LEFT(G24,C16+1))</f>
        <v/>
      </c>
      <c r="I24" s="261" t="str">
        <f t="shared" si="5"/>
        <v>284 car.</v>
      </c>
      <c r="J24" s="463" t="s">
        <v>84</v>
      </c>
      <c r="K24" s="247">
        <f>IF(LEN(TRIM(L24))&gt;0,MAX(K13:K23)+1,"")</f>
        <v>11</v>
      </c>
      <c r="L24" s="89" t="str">
        <v>►</v>
      </c>
      <c r="M24" s="262" t="str">
        <f t="shared" si="3"/>
        <v>1 mot</v>
      </c>
      <c r="N24" s="263" t="str">
        <f t="shared" si="4"/>
        <v>1 car.</v>
      </c>
      <c r="O24" s="6"/>
      <c r="P24" s="78" t="s">
        <v>50</v>
      </c>
      <c r="Q24" s="53"/>
      <c r="R24" s="53"/>
      <c r="S24" s="53"/>
      <c r="T24" s="53"/>
      <c r="U24" s="53"/>
      <c r="V24" s="53"/>
      <c r="X24" s="3">
        <v>1</v>
      </c>
    </row>
    <row r="25" spans="2:25" ht="15.75">
      <c r="B25" s="247"/>
      <c r="C25" s="264"/>
      <c r="D25" s="259" t="str" cm="1">
        <f t="array" ref="D25">IF(ROW()=ROW(D14),C17,INDEX(E14:E27,ROW()-ROW(D14)))</f>
        <v/>
      </c>
      <c r="E25" s="260" t="str">
        <f>IF(OR(D25="",C16="",C16&lt;=0,F25=""),"",TRIM(MID(D25,LEN(F25)+1+IF(MID(D25,LEN(F25)+1,1)=" ",1,0),99999)))</f>
        <v/>
      </c>
      <c r="F25" s="259" t="str">
        <f>IF(OR(G25="",G25=0,G25="0"),"",IF(LEN(G25)&lt;=C16,G25,IF(LEN(SUBSTITUTE(H25," ",""))=C16+1,LEFT(G25,C16),LEFT(G25,FIND("§",SUBSTITUTE(H25," ","§",LEN(H25)-LEN(SUBSTITUTE(H25," ",""))))-1))))</f>
        <v/>
      </c>
      <c r="G25" s="259" t="str">
        <f t="shared" si="2"/>
        <v/>
      </c>
      <c r="H25" s="259" t="str">
        <f>IF(OR(G25="",G25=0,G25="0"),"",LEFT(G25,C16+1))</f>
        <v/>
      </c>
      <c r="I25" s="261" t="str">
        <f t="shared" si="5"/>
        <v/>
      </c>
      <c r="J25" s="463"/>
      <c r="K25" s="247">
        <f>IF(LEN(TRIM(L25))&gt;0,MAX(K13:K24)+1,"")</f>
        <v>12</v>
      </c>
      <c r="L25" s="89" t="str">
        <v>Portez à ébullition, puis baissez le feu et</v>
      </c>
      <c r="M25" s="262" t="str">
        <f t="shared" si="3"/>
        <v>8 mots</v>
      </c>
      <c r="N25" s="263" t="str">
        <f t="shared" si="4"/>
        <v>36 car.</v>
      </c>
      <c r="O25" s="6"/>
      <c r="P25" s="62" t="s">
        <v>51</v>
      </c>
      <c r="Q25" s="53"/>
      <c r="R25" s="53"/>
      <c r="S25" s="53"/>
      <c r="T25" s="53"/>
      <c r="U25" s="53"/>
      <c r="V25" s="53"/>
      <c r="X25" s="3">
        <v>1</v>
      </c>
    </row>
    <row r="26" spans="2:25" ht="15.75">
      <c r="B26" s="247"/>
      <c r="C26" s="264"/>
      <c r="D26" s="259" t="str" cm="1">
        <f t="array" ref="D26">IF(ROW()=ROW(D14),C17,INDEX(E14:E27,ROW()-ROW(D14)))</f>
        <v/>
      </c>
      <c r="E26" s="260" t="str">
        <f>IF(OR(D26="",C16="",C16&lt;=0,F26=""),"",TRIM(MID(D26,LEN(F26)+1+IF(MID(D26,LEN(F26)+1,1)=" ",1,0),99999)))</f>
        <v/>
      </c>
      <c r="F26" s="259" t="str">
        <f>IF(OR(G26="",G26=0,G26="0"),"",IF(LEN(G26)&lt;=C16,G26,IF(LEN(SUBSTITUTE(H26," ",""))=C16+1,LEFT(G26,C16),LEFT(G26,FIND("§",SUBSTITUTE(H26," ","§",LEN(H26)-LEN(SUBSTITUTE(H26," ",""))))-1))))</f>
        <v/>
      </c>
      <c r="G26" s="259" t="str">
        <f t="shared" si="2"/>
        <v/>
      </c>
      <c r="H26" s="259" t="str">
        <f>IF(OR(G26="",G26=0,G26="0"),"",LEFT(G26,C16+1))</f>
        <v/>
      </c>
      <c r="I26" s="261" t="str">
        <f t="shared" si="5"/>
        <v>102 car.</v>
      </c>
      <c r="J26" s="463" t="s">
        <v>85</v>
      </c>
      <c r="K26" s="247">
        <f>IF(LEN(TRIM(L26))&gt;0,MAX(K13:K25)+1,"")</f>
        <v>13</v>
      </c>
      <c r="L26" s="89" t="str">
        <v>1. Coupez la viande en cubes d’environ 4 cm et mettez-la dans un grand saladier. Ajoutez-y les oignons coupés en</v>
      </c>
      <c r="M26" s="262" t="str">
        <f t="shared" si="3"/>
        <v>20 mots</v>
      </c>
      <c r="N26" s="263" t="str">
        <f t="shared" si="4"/>
        <v>93 car.</v>
      </c>
      <c r="O26" s="6"/>
      <c r="P26" s="62" t="s">
        <v>52</v>
      </c>
      <c r="Q26" s="53"/>
      <c r="R26" s="53"/>
      <c r="S26" s="53"/>
      <c r="T26" s="53"/>
      <c r="U26" s="53"/>
      <c r="V26" s="53"/>
      <c r="X26" s="3">
        <v>1</v>
      </c>
    </row>
    <row r="27" spans="2:25" ht="15.75">
      <c r="B27" s="247"/>
      <c r="C27" s="264"/>
      <c r="D27" s="259" t="str" cm="1">
        <f t="array" ref="D27">IF(ROW()=ROW(D14),C17,INDEX(E14:E27,ROW()-ROW(D14)))</f>
        <v/>
      </c>
      <c r="E27" s="260" t="str">
        <f>IF(OR(D27="",C16="",C16&lt;=0,F27=""),"",TRIM(MID(D27,LEN(F27)+1+IF(MID(D27,LEN(F27)+1,1)=" ",1,0),99999)))</f>
        <v/>
      </c>
      <c r="F27" s="259" t="str">
        <f>IF(OR(G27="",G27=0,G27="0"),"",IF(LEN(G27)&lt;=C16,G27,IF(LEN(SUBSTITUTE(H27," ",""))=C16+1,LEFT(G27,C16),LEFT(G27,FIND("§",SUBSTITUTE(H27," ","§",LEN(H27)-LEN(SUBSTITUTE(H27," ",""))))-1))))</f>
        <v/>
      </c>
      <c r="G27" s="259" t="str">
        <f t="shared" si="2"/>
        <v/>
      </c>
      <c r="H27" s="259" t="str">
        <f>IF(OR(G27="",G27=0,G27="0"),"",LEFT(G27,C16+1))</f>
        <v/>
      </c>
      <c r="I27" s="261" t="str">
        <f t="shared" si="5"/>
        <v/>
      </c>
      <c r="J27" s="463"/>
      <c r="K27" s="247">
        <f>IF(LEN(TRIM(L27))&gt;0,MAX(K13:K26)+1,"")</f>
        <v>14</v>
      </c>
      <c r="L27" s="89" t="str">
        <v>rondelles, les carottes coupées en rondelles, les lardons, l’ail émincé et le bouquet garni. Versez le vin rouge sur le</v>
      </c>
      <c r="M27" s="262" t="str">
        <f t="shared" si="3"/>
        <v>20 mots</v>
      </c>
      <c r="N27" s="263" t="str">
        <f t="shared" si="4"/>
        <v>100 car.</v>
      </c>
      <c r="O27" s="6"/>
      <c r="P27" s="62" t="s">
        <v>53</v>
      </c>
      <c r="Q27" s="53"/>
      <c r="R27" s="62"/>
      <c r="S27" s="62"/>
      <c r="T27" s="53"/>
      <c r="U27" s="53"/>
      <c r="V27" s="53"/>
      <c r="X27" s="3">
        <v>1</v>
      </c>
    </row>
    <row r="28" spans="2:25" ht="15.75">
      <c r="B28" s="247"/>
      <c r="C28" s="258" t="str">
        <f>IF(TRIM(SUBSTITUTE(J15,CHAR(160),""))="","",J15)</f>
        <v>FAITES UN ESSAIS</v>
      </c>
      <c r="D28" s="259" t="str" cm="1">
        <f t="array" ref="D28">IF(ROW()=ROW(D28),C31,INDEX(E28:E41,ROW()-ROW(D28)))</f>
        <v>FAITES UN ESSAIS</v>
      </c>
      <c r="E28" s="260" t="str">
        <f>IF(OR(D28="",C30="",C30&lt;=0,F28=""),"",TRIM(MID(D28,LEN(F28)+1+IF(MID(D28,LEN(F28)+1,1)=" ",1,0),99999)))</f>
        <v/>
      </c>
      <c r="F28" s="259" t="str">
        <f>IF(OR(G28="",G28=0,G28="0"),"",IF(LEN(G28)&lt;=C30,G28,IF(LEN(SUBSTITUTE(H28," ",""))=C30+1,LEFT(G28,C30),LEFT(G28,FIND("§",SUBSTITUTE(H28," ","§",LEN(H28)-LEN(SUBSTITUTE(H28," ",""))))-1))))</f>
        <v>FAITES UN ESSAIS</v>
      </c>
      <c r="G28" s="259" t="str">
        <f t="shared" si="2"/>
        <v>FAITES UN ESSAIS</v>
      </c>
      <c r="H28" s="259" t="str">
        <f>IF(OR(G28="",G28=0,G28="0"),"",LEFT(G28,C30+1))</f>
        <v>FAITES UN ESSAIS</v>
      </c>
      <c r="I28" s="261" t="str">
        <f t="shared" si="5"/>
        <v>171 car.</v>
      </c>
      <c r="J28" s="463" t="s">
        <v>86</v>
      </c>
      <c r="K28" s="247">
        <f>IF(LEN(TRIM(L28))&gt;0,MAX(K13:K27)+1,"")</f>
        <v>15</v>
      </c>
      <c r="L28" s="89" t="str">
        <v>tout et laissez mariner au frais pendant 24 heures.</v>
      </c>
      <c r="M28" s="262" t="str">
        <f t="shared" si="3"/>
        <v>9 mots</v>
      </c>
      <c r="N28" s="263" t="str">
        <f t="shared" si="4"/>
        <v>43 car.</v>
      </c>
      <c r="O28" s="6"/>
      <c r="P28" s="53"/>
      <c r="Q28" s="53"/>
      <c r="R28" s="27"/>
      <c r="S28" s="27"/>
      <c r="T28" s="53"/>
      <c r="U28" s="53"/>
      <c r="V28" s="53"/>
      <c r="X28" s="3">
        <v>1</v>
      </c>
    </row>
    <row r="29" spans="2:25" ht="15.75">
      <c r="B29" s="247"/>
      <c r="C29" s="264" t="str">
        <f>TRIM(SUBSTITUTE(SUBSTITUTE(SUBSTITUTE(SUBSTITUTE(SUBSTITUTE(SUBSTITUTE(SUBSTITUTE(SUBSTITUTE(SUBSTITUTE(CLEAN(IF(OR(LEFT(C28,1)="-",LEFT(C28,1)="="),MID(C28,2,99999),C28)),"—","-"),"–","-"),CHAR(160)," "),CHAR(9)," "),CHAR(13)," "),CHAR(10)," ")," "," ")," "," ")," "," "))</f>
        <v>FAITES UN ESSAIS</v>
      </c>
      <c r="D29" s="259" t="str" cm="1">
        <f t="array" ref="D29">IF(ROW()=ROW(D28),C31,INDEX(E28:E41,ROW()-ROW(D28)))</f>
        <v/>
      </c>
      <c r="E29" s="260" t="str">
        <f>IF(OR(D29="",C30="",C30&lt;=0,F29=""),"",TRIM(MID(D29,LEN(F29)+1+IF(MID(D29,LEN(F29)+1,1)=" ",1,0),99999)))</f>
        <v/>
      </c>
      <c r="F29" s="259" t="str">
        <f>IF(OR(G29="",G29=0,G29="0"),"",IF(LEN(G29)&lt;=C30,G29,IF(LEN(SUBSTITUTE(H29," ",""))=C30+1,LEFT(G29,C30),LEFT(G29,FIND("§",SUBSTITUTE(H29," ","§",LEN(H29)-LEN(SUBSTITUTE(H29," ",""))))-1))))</f>
        <v/>
      </c>
      <c r="G29" s="259" t="str">
        <f t="shared" si="2"/>
        <v/>
      </c>
      <c r="H29" s="259" t="str">
        <f>IF(OR(G29="",G29=0,G29="0"),"",LEFT(G29,C30+1))</f>
        <v/>
      </c>
      <c r="I29" s="261" t="str">
        <f t="shared" si="5"/>
        <v/>
      </c>
      <c r="J29" s="463"/>
      <c r="K29" s="247">
        <f>IF(LEN(TRIM(L29))&gt;0,MAX(K13:K28)+1,"")</f>
        <v>16</v>
      </c>
      <c r="L29" s="89" t="str">
        <v>2. Le lendemain, sortez la viande et les légumes de la marinade et égouttez-les. Réservez la marinade.</v>
      </c>
      <c r="M29" s="262" t="str">
        <f t="shared" si="3"/>
        <v>17 mots</v>
      </c>
      <c r="N29" s="263" t="str">
        <f t="shared" si="4"/>
        <v>86 car.</v>
      </c>
      <c r="O29" s="6"/>
      <c r="P29" s="79" t="s">
        <v>54</v>
      </c>
      <c r="Q29" s="27"/>
      <c r="R29" s="27"/>
      <c r="S29" s="27"/>
      <c r="T29" s="53"/>
      <c r="U29" s="53"/>
      <c r="V29" s="53"/>
      <c r="X29" s="3">
        <v>1</v>
      </c>
    </row>
    <row r="30" spans="2:25" ht="15.75">
      <c r="B30" s="247"/>
      <c r="C30" s="265">
        <f>C11</f>
        <v>120</v>
      </c>
      <c r="D30" s="259" t="str" cm="1">
        <f t="array" ref="D30">IF(ROW()=ROW(D28),C31,INDEX(E28:E41,ROW()-ROW(D28)))</f>
        <v/>
      </c>
      <c r="E30" s="260" t="str">
        <f>IF(OR(D30="",C30="",C30&lt;=0,F30=""),"",TRIM(MID(D30,LEN(F30)+1+IF(MID(D30,LEN(F30)+1,1)=" ",1,0),99999)))</f>
        <v/>
      </c>
      <c r="F30" s="259" t="str">
        <f>IF(OR(G30="",G30=0,G30="0"),"",IF(LEN(G30)&lt;=C30,G30,IF(LEN(SUBSTITUTE(H30," ",""))=C30+1,LEFT(G30,C30),LEFT(G30,FIND("§",SUBSTITUTE(H30," ","§",LEN(H30)-LEN(SUBSTITUTE(H30," ",""))))-1))))</f>
        <v/>
      </c>
      <c r="G30" s="259" t="str">
        <f t="shared" si="2"/>
        <v/>
      </c>
      <c r="H30" s="259" t="str">
        <f>IF(OR(G30="",G30=0,G30="0"),"",LEFT(G30,C30+1))</f>
        <v/>
      </c>
      <c r="I30" s="261" t="str">
        <f t="shared" si="5"/>
        <v>132 car.</v>
      </c>
      <c r="J30" s="463" t="s">
        <v>87</v>
      </c>
      <c r="K30" s="247">
        <f>IF(LEN(TRIM(L30))&gt;0,MAX(K13:K29)+1,"")</f>
        <v>17</v>
      </c>
      <c r="L30" s="89" t="str">
        <v>3. Dans une cocotte en fonte, faites chauffer l’huile d’olive à feu moyen. Ajoutez la viande et faites-la dorer de tous</v>
      </c>
      <c r="M30" s="262" t="str">
        <f t="shared" si="3"/>
        <v>21 mots</v>
      </c>
      <c r="N30" s="263" t="str">
        <f t="shared" si="4"/>
        <v>99 car.</v>
      </c>
      <c r="O30" s="6"/>
      <c r="P30" s="53" t="s">
        <v>55</v>
      </c>
      <c r="Q30" s="27"/>
      <c r="R30" s="27"/>
      <c r="S30" s="27"/>
      <c r="T30" s="53"/>
      <c r="U30" s="53"/>
      <c r="V30" s="53"/>
      <c r="X30" s="3">
        <v>1</v>
      </c>
    </row>
    <row r="31" spans="2:25" ht="15.75">
      <c r="B31" s="247"/>
      <c r="C31" s="264" t="str">
        <f>IF(UPPER(TRIM(C12))="X",C35,C29)</f>
        <v>FAITES UN ESSAIS</v>
      </c>
      <c r="D31" s="259" t="str" cm="1">
        <f t="array" ref="D31">IF(ROW()=ROW(D28),C31,INDEX(E28:E41,ROW()-ROW(D28)))</f>
        <v/>
      </c>
      <c r="E31" s="260" t="str">
        <f>IF(OR(D31="",C30="",C30&lt;=0,F31=""),"",TRIM(MID(D31,LEN(F31)+1+IF(MID(D31,LEN(F31)+1,1)=" ",1,0),99999)))</f>
        <v/>
      </c>
      <c r="F31" s="259" t="str">
        <f>IF(OR(G31="",G31=0,G31="0"),"",IF(LEN(G31)&lt;=C30,G31,IF(LEN(SUBSTITUTE(H31," ",""))=C30+1,LEFT(G31,C30),LEFT(G31,FIND("§",SUBSTITUTE(H31," ","§",LEN(H31)-LEN(SUBSTITUTE(H31," ",""))))-1))))</f>
        <v/>
      </c>
      <c r="G31" s="259" t="str">
        <f t="shared" si="2"/>
        <v/>
      </c>
      <c r="H31" s="259" t="str">
        <f>IF(OR(G31="",G31=0,G31="0"),"",LEFT(G31,C30+1))</f>
        <v/>
      </c>
      <c r="I31" s="261" t="str">
        <f t="shared" si="5"/>
        <v/>
      </c>
      <c r="J31" s="463"/>
      <c r="K31" s="247">
        <f>IF(LEN(TRIM(L31))&gt;0,MAX(K13:K30)+1,"")</f>
        <v>18</v>
      </c>
      <c r="L31" s="89" t="str">
        <v>les côtés. Retirez-la de la cocotte et réservez-la.</v>
      </c>
      <c r="M31" s="262" t="str">
        <f t="shared" si="3"/>
        <v>8 mots</v>
      </c>
      <c r="N31" s="263" t="str">
        <f t="shared" si="4"/>
        <v>44 car.</v>
      </c>
      <c r="O31" s="6"/>
      <c r="P31" s="53"/>
      <c r="Q31" s="27"/>
      <c r="R31" s="27"/>
      <c r="S31" s="27"/>
      <c r="T31" s="53"/>
      <c r="U31" s="53"/>
      <c r="V31" s="53"/>
      <c r="X31" s="3">
        <v>1</v>
      </c>
    </row>
    <row r="32" spans="2:25" ht="15.75">
      <c r="B32" s="247"/>
      <c r="C32" s="266" t="str">
        <f>TRIM(SUBSTITUTE(SUBSTITUTE(SUBSTITUTE(SUBSTITUTE(SUBSTITUTE(SUBSTITUTE(SUBSTITUTE(SUBSTITUTE(SUBSTITUTE(SUBSTITUTE(C29,","," "),";"," "),":"," "),"!"," "),"?"," "),"…"," "),"»"," "),"«"," "),"/"," "),"."," "))</f>
        <v>FAITES UN ESSAIS</v>
      </c>
      <c r="D32" s="259" t="str" cm="1">
        <f t="array" ref="D32">IF(ROW()=ROW(D28),C31,INDEX(E28:E41,ROW()-ROW(D28)))</f>
        <v/>
      </c>
      <c r="E32" s="260" t="str">
        <f>IF(OR(D32="",C30="",C30&lt;=0,F32=""),"",TRIM(MID(D32,LEN(F32)+1+IF(MID(D32,LEN(F32)+1,1)=" ",1,0),99999)))</f>
        <v/>
      </c>
      <c r="F32" s="259" t="str">
        <f>IF(OR(G32="",G32=0,G32="0"),"",IF(LEN(G32)&lt;=C30,G32,IF(LEN(SUBSTITUTE(H32," ",""))=C30+1,LEFT(G32,C30),LEFT(G32,FIND("§",SUBSTITUTE(H32," ","§",LEN(H32)-LEN(SUBSTITUTE(H32," ",""))))-1))))</f>
        <v/>
      </c>
      <c r="G32" s="259" t="str">
        <f t="shared" si="2"/>
        <v/>
      </c>
      <c r="H32" s="259" t="str">
        <f>IF(OR(G32="",G32=0,G32="0"),"",LEFT(G32,C30+1))</f>
        <v/>
      </c>
      <c r="I32" s="261" t="str">
        <f t="shared" si="5"/>
        <v>154 car.</v>
      </c>
      <c r="J32" s="463" t="s">
        <v>88</v>
      </c>
      <c r="K32" s="247">
        <f>IF(LEN(TRIM(L32))&gt;0,MAX(K13:K31)+1,"")</f>
        <v>19</v>
      </c>
      <c r="L32" s="89" t="str">
        <v>4. Dans la même cocotte, faites revenir les légumes et les lardons pendant environ 5 minutes. Saupoudrez de farine et</v>
      </c>
      <c r="M32" s="262" t="str">
        <f t="shared" si="3"/>
        <v>20 mots</v>
      </c>
      <c r="N32" s="263" t="str">
        <f t="shared" si="4"/>
        <v>98 car.</v>
      </c>
      <c r="O32" s="6"/>
      <c r="P32" s="79" t="s">
        <v>56</v>
      </c>
      <c r="Q32" s="27"/>
      <c r="R32" s="27"/>
      <c r="S32" s="27"/>
      <c r="T32" s="53"/>
      <c r="U32" s="53"/>
      <c r="V32" s="53"/>
      <c r="X32" s="3">
        <v>1</v>
      </c>
    </row>
    <row r="33" spans="2:24" ht="15.75">
      <c r="B33" s="247"/>
      <c r="C33" s="259" t="str">
        <f>TRIM(SUBSTITUTE(SUBSTITUTE(SUBSTITUTE(SUBSTITUTE(SUBSTITUTE(SUBSTITUTE(SUBSTITUTE(SUBSTITUTE(C32,"("," "),")"," "),CHAR(34)," "),"-"," "),"_"," "),"&lt;"," "),"&gt;"," "),"="," "))</f>
        <v>FAITES UN ESSAIS</v>
      </c>
      <c r="D33" s="259" t="str" cm="1">
        <f t="array" ref="D33">IF(ROW()=ROW(D28),C31,INDEX(E28:E41,ROW()-ROW(D28)))</f>
        <v/>
      </c>
      <c r="E33" s="260" t="str">
        <f>IF(OR(D33="",C30="",C30&lt;=0,F33=""),"",TRIM(MID(D33,LEN(F33)+1+IF(MID(D33,LEN(F33)+1,1)=" ",1,0),99999)))</f>
        <v/>
      </c>
      <c r="F33" s="259" t="str">
        <f>IF(OR(G33="",G33=0,G33="0"),"",IF(LEN(G33)&lt;=C30,G33,IF(LEN(SUBSTITUTE(H33," ",""))=C30+1,LEFT(G33,C30),LEFT(G33,FIND("§",SUBSTITUTE(H33," ","§",LEN(H33)-LEN(SUBSTITUTE(H33," ",""))))-1))))</f>
        <v/>
      </c>
      <c r="G33" s="259" t="str">
        <f t="shared" si="2"/>
        <v/>
      </c>
      <c r="H33" s="259" t="str">
        <f>IF(OR(G33="",G33=0,G33="0"),"",LEFT(G33,C30+1))</f>
        <v/>
      </c>
      <c r="I33" s="261" t="str">
        <f t="shared" si="5"/>
        <v/>
      </c>
      <c r="J33" s="463"/>
      <c r="K33" s="247">
        <f>IF(LEN(TRIM(L33))&gt;0,MAX(K13:K32)+1,"")</f>
        <v>20</v>
      </c>
      <c r="L33" s="89" t="str">
        <v>mélangez bien.</v>
      </c>
      <c r="M33" s="262" t="str">
        <f t="shared" si="3"/>
        <v>2 mots</v>
      </c>
      <c r="N33" s="263" t="str">
        <f t="shared" si="4"/>
        <v>13 car.</v>
      </c>
      <c r="O33" s="6"/>
      <c r="P33" s="53" t="s">
        <v>57</v>
      </c>
      <c r="Q33" s="27"/>
      <c r="R33" s="27"/>
      <c r="S33" s="27"/>
      <c r="T33" s="53"/>
      <c r="U33" s="53"/>
      <c r="V33" s="53"/>
      <c r="X33" s="3">
        <v>1</v>
      </c>
    </row>
    <row r="34" spans="2:24" ht="15.75">
      <c r="B34" s="247"/>
      <c r="C34" s="264" t="str">
        <f>TRIM(SUBSTITUTE(SUBSTITUTE(SUBSTITUTE(SUBSTITUTE(C33,"►"," "),"▼"," "),"▲"," "),"◄"," "))</f>
        <v>FAITES UN ESSAIS</v>
      </c>
      <c r="D34" s="259" t="str" cm="1">
        <f t="array" ref="D34">IF(ROW()=ROW(D28),C31,INDEX(E28:E41,ROW()-ROW(D28)))</f>
        <v/>
      </c>
      <c r="E34" s="260" t="str">
        <f>IF(OR(D34="",C30="",C30&lt;=0,F34=""),"",TRIM(MID(D34,LEN(F34)+1+IF(MID(D34,LEN(F34)+1,1)=" ",1,0),99999)))</f>
        <v/>
      </c>
      <c r="F34" s="259" t="str">
        <f>IF(OR(G34="",G34=0,G34="0"),"",IF(LEN(G34)&lt;=C30,G34,IF(LEN(SUBSTITUTE(H34," ",""))=C30+1,LEFT(G34,C30),LEFT(G34,FIND("§",SUBSTITUTE(H34," ","§",LEN(H34)-LEN(SUBSTITUTE(H34," ",""))))-1))))</f>
        <v/>
      </c>
      <c r="G34" s="259" t="str">
        <f t="shared" si="2"/>
        <v/>
      </c>
      <c r="H34" s="259" t="str">
        <f>IF(OR(G34="",G34=0,G34="0"),"",LEFT(G34,C30+1))</f>
        <v/>
      </c>
      <c r="I34" s="261" t="str">
        <f t="shared" si="5"/>
        <v>179 car.</v>
      </c>
      <c r="J34" s="463" t="s">
        <v>89</v>
      </c>
      <c r="K34" s="247">
        <f>IF(LEN(TRIM(L34))&gt;0,MAX(K13:K33)+1,"")</f>
        <v>21</v>
      </c>
      <c r="L34" s="89" t="str">
        <v>5. Remettez la viande dans la cocotte et versez la marinade filtrée par-dessus. Ajoutez de l’eau si nécessaire pour</v>
      </c>
      <c r="M34" s="262" t="str">
        <f t="shared" si="3"/>
        <v>19 mots</v>
      </c>
      <c r="N34" s="263" t="str">
        <f t="shared" si="4"/>
        <v>97 car.</v>
      </c>
      <c r="O34" s="6"/>
      <c r="P34" s="53"/>
      <c r="Q34" s="27"/>
      <c r="R34" s="27"/>
      <c r="S34" s="27"/>
      <c r="T34" s="53"/>
      <c r="U34" s="53"/>
      <c r="V34" s="53"/>
      <c r="X34" s="3">
        <v>1</v>
      </c>
    </row>
    <row r="35" spans="2:24" ht="15.75">
      <c r="B35" s="247"/>
      <c r="C35" s="264" t="str">
        <f>TRIM(SUBSTITUTE(SUBSTITUTE(C34,"“"," "),"”"," "))</f>
        <v>FAITES UN ESSAIS</v>
      </c>
      <c r="D35" s="259" t="str" cm="1">
        <f t="array" ref="D35">IF(ROW()=ROW(D28),C31,INDEX(E28:E41,ROW()-ROW(D28)))</f>
        <v/>
      </c>
      <c r="E35" s="260" t="str">
        <f>IF(OR(D35="",C30="",C30&lt;=0,F35=""),"",TRIM(MID(D35,LEN(F35)+1+IF(MID(D35,LEN(F35)+1,1)=" ",1,0),99999)))</f>
        <v/>
      </c>
      <c r="F35" s="259" t="str">
        <f>IF(OR(G35="",G35=0,G35="0"),"",IF(LEN(G35)&lt;=C30,G35,IF(LEN(SUBSTITUTE(H35," ",""))=C30+1,LEFT(G35,C30),LEFT(G35,FIND("§",SUBSTITUTE(H35," ","§",LEN(H35)-LEN(SUBSTITUTE(H35," ",""))))-1))))</f>
        <v/>
      </c>
      <c r="G35" s="259" t="str">
        <f t="shared" si="2"/>
        <v/>
      </c>
      <c r="H35" s="259" t="str">
        <f>IF(OR(G35="",G35=0,G35="0"),"",LEFT(G35,C30+1))</f>
        <v/>
      </c>
      <c r="I35" s="261" t="str">
        <f t="shared" si="5"/>
        <v/>
      </c>
      <c r="J35" s="463"/>
      <c r="K35" s="247">
        <f>IF(LEN(TRIM(L35))&gt;0,MAX(K13:K34)+1,"")</f>
        <v>22</v>
      </c>
      <c r="L35" s="89" t="str">
        <v>recouvrir la viande. Salez et poivrez.</v>
      </c>
      <c r="M35" s="262" t="str">
        <f t="shared" si="3"/>
        <v>6 mots</v>
      </c>
      <c r="N35" s="263" t="str">
        <f t="shared" si="4"/>
        <v>33 car.</v>
      </c>
      <c r="O35" s="6"/>
      <c r="P35" s="79" t="s">
        <v>58</v>
      </c>
      <c r="Q35" s="53"/>
      <c r="R35" s="53"/>
      <c r="S35" s="53"/>
      <c r="T35" s="53"/>
      <c r="U35" s="53"/>
      <c r="V35" s="53"/>
      <c r="X35" s="3">
        <v>1</v>
      </c>
    </row>
    <row r="36" spans="2:24" ht="15.75" customHeight="1">
      <c r="B36" s="247"/>
      <c r="C36" s="264"/>
      <c r="D36" s="259" t="str" cm="1">
        <f t="array" ref="D36">IF(ROW()=ROW(D28),C31,INDEX(E28:E41,ROW()-ROW(D28)))</f>
        <v/>
      </c>
      <c r="E36" s="260" t="str">
        <f>IF(OR(D36="",C30="",C30&lt;=0,F36=""),"",TRIM(MID(D36,LEN(F36)+1+IF(MID(D36,LEN(F36)+1,1)=" ",1,0),99999)))</f>
        <v/>
      </c>
      <c r="F36" s="259" t="str">
        <f>IF(OR(G36="",G36=0,G36="0"),"",IF(LEN(G36)&lt;=C30,G36,IF(LEN(SUBSTITUTE(H36," ",""))=C30+1,LEFT(G36,C30),LEFT(G36,FIND("§",SUBSTITUTE(H36," ","§",LEN(H36)-LEN(SUBSTITUTE(H36," ",""))))-1))))</f>
        <v/>
      </c>
      <c r="G36" s="259" t="str">
        <f t="shared" si="2"/>
        <v/>
      </c>
      <c r="H36" s="259" t="str">
        <f>IF(OR(G36="",G36=0,G36="0"),"",LEFT(G36,C30+1))</f>
        <v/>
      </c>
      <c r="I36" s="261" t="str">
        <f t="shared" si="5"/>
        <v>121 car.</v>
      </c>
      <c r="J36" s="463" t="s">
        <v>90</v>
      </c>
      <c r="K36" s="247">
        <f>IF(LEN(TRIM(L36))&gt;0,MAX(K13:K35)+1,"")</f>
        <v>23</v>
      </c>
      <c r="L36" s="89" t="str">
        <v>6. Portez à ébullition, puis baissez le feu et laissez mijoter à feu doux pendant environ 3 heures, en remuant de temps</v>
      </c>
      <c r="M36" s="262" t="str">
        <f t="shared" si="3"/>
        <v>22 mots</v>
      </c>
      <c r="N36" s="263" t="str">
        <f t="shared" si="4"/>
        <v>98 car.</v>
      </c>
      <c r="O36" s="6"/>
      <c r="P36" s="53" t="s">
        <v>59</v>
      </c>
      <c r="Q36" s="53"/>
      <c r="R36" s="53"/>
      <c r="S36" s="53"/>
      <c r="T36" s="53"/>
      <c r="U36" s="53"/>
      <c r="V36" s="53"/>
      <c r="X36" s="3">
        <v>1</v>
      </c>
    </row>
    <row r="37" spans="2:24" ht="15.75">
      <c r="B37" s="247"/>
      <c r="C37" s="264"/>
      <c r="D37" s="259" t="str" cm="1">
        <f t="array" ref="D37">IF(ROW()=ROW(D28),C31,INDEX(E28:E41,ROW()-ROW(D28)))</f>
        <v/>
      </c>
      <c r="E37" s="260" t="str">
        <f>IF(OR(D37="",C30="",C30&lt;=0,F37=""),"",TRIM(MID(D37,LEN(F37)+1+IF(MID(D37,LEN(F37)+1,1)=" ",1,0),99999)))</f>
        <v/>
      </c>
      <c r="F37" s="259" t="str">
        <f>IF(OR(G37="",G37=0,G37="0"),"",IF(LEN(G37)&lt;=C30,G37,IF(LEN(SUBSTITUTE(H37," ",""))=C30+1,LEFT(G37,C30),LEFT(G37,FIND("§",SUBSTITUTE(H37," ","§",LEN(H37)-LEN(SUBSTITUTE(H37," ",""))))-1))))</f>
        <v/>
      </c>
      <c r="G37" s="259" t="str">
        <f t="shared" si="2"/>
        <v/>
      </c>
      <c r="H37" s="259" t="str">
        <f>IF(OR(G37="",G37=0,G37="0"),"",LEFT(G37,C30+1))</f>
        <v/>
      </c>
      <c r="I37" s="261" t="str">
        <f t="shared" si="5"/>
        <v/>
      </c>
      <c r="J37" s="463"/>
      <c r="K37" s="247">
        <f>IF(LEN(TRIM(L37))&gt;0,MAX(K13:K36)+1,"")</f>
        <v>24</v>
      </c>
      <c r="L37" s="89" t="str">
        <v>en temps. La viande doit être tendre et la sauce onctueuse.</v>
      </c>
      <c r="M37" s="262" t="str">
        <f t="shared" si="3"/>
        <v>11 mots</v>
      </c>
      <c r="N37" s="263" t="str">
        <f t="shared" si="4"/>
        <v>49 car.</v>
      </c>
      <c r="O37" s="6"/>
      <c r="P37" s="53"/>
      <c r="Q37" s="53"/>
      <c r="R37" s="53"/>
      <c r="S37" s="53"/>
      <c r="T37" s="53"/>
      <c r="U37" s="53"/>
      <c r="V37" s="53"/>
      <c r="X37" s="3">
        <v>1</v>
      </c>
    </row>
    <row r="38" spans="2:24" ht="15.75">
      <c r="B38" s="247"/>
      <c r="C38" s="264"/>
      <c r="D38" s="259" t="str" cm="1">
        <f t="array" ref="D38">IF(ROW()=ROW(D28),C31,INDEX(E28:E41,ROW()-ROW(D28)))</f>
        <v/>
      </c>
      <c r="E38" s="260" t="str">
        <f>IF(OR(D38="",C30="",C30&lt;=0,F38=""),"",TRIM(MID(D38,LEN(F38)+1+IF(MID(D38,LEN(F38)+1,1)=" ",1,0),99999)))</f>
        <v/>
      </c>
      <c r="F38" s="259" t="str">
        <f>IF(OR(G38="",G38=0,G38="0"),"",IF(LEN(G38)&lt;=C30,G38,IF(LEN(SUBSTITUTE(H38," ",""))=C30+1,LEFT(G38,C30),LEFT(G38,FIND("§",SUBSTITUTE(H38," ","§",LEN(H38)-LEN(SUBSTITUTE(H38," ",""))))-1))))</f>
        <v/>
      </c>
      <c r="G38" s="259" t="str">
        <f t="shared" si="2"/>
        <v/>
      </c>
      <c r="H38" s="259" t="str">
        <f>IF(OR(G38="",G38=0,G38="0"),"",LEFT(G38,C30+1))</f>
        <v/>
      </c>
      <c r="I38" s="261" t="str">
        <f t="shared" si="5"/>
        <v>89 car.</v>
      </c>
      <c r="J38" s="463" t="s">
        <v>91</v>
      </c>
      <c r="K38" s="247">
        <f>IF(LEN(TRIM(L38))&gt;0,MAX(K13:K37)+1,"")</f>
        <v>25</v>
      </c>
      <c r="L38" s="89" t="str">
        <v>7. Pendant ce temps, faites revenir les champignons dans une poêle avec un peu d’huile d’olive pendant environ 5</v>
      </c>
      <c r="M38" s="262" t="str">
        <f t="shared" si="3"/>
        <v>19 mots</v>
      </c>
      <c r="N38" s="263" t="str">
        <f t="shared" si="4"/>
        <v>94 car.</v>
      </c>
      <c r="O38" s="6"/>
      <c r="P38" s="12" t="s">
        <v>60</v>
      </c>
      <c r="Q38" s="53"/>
      <c r="R38" s="53"/>
      <c r="S38" s="53"/>
      <c r="T38" s="53"/>
      <c r="U38" s="53"/>
      <c r="V38" s="53"/>
      <c r="X38" s="3">
        <v>1</v>
      </c>
    </row>
    <row r="39" spans="2:24" ht="15.75">
      <c r="B39" s="247"/>
      <c r="C39" s="264"/>
      <c r="D39" s="259" t="str" cm="1">
        <f t="array" ref="D39">IF(ROW()=ROW(D28),C31,INDEX(E28:E41,ROW()-ROW(D28)))</f>
        <v/>
      </c>
      <c r="E39" s="260" t="str">
        <f>IF(OR(D39="",C30="",C30&lt;=0,F39=""),"",TRIM(MID(D39,LEN(F39)+1+IF(MID(D39,LEN(F39)+1,1)=" ",1,0),99999)))</f>
        <v/>
      </c>
      <c r="F39" s="259" t="str">
        <f>IF(OR(G39="",G39=0,G39="0"),"",IF(LEN(G39)&lt;=C30,G39,IF(LEN(SUBSTITUTE(H39," ",""))=C30+1,LEFT(G39,C30),LEFT(G39,FIND("§",SUBSTITUTE(H39," ","§",LEN(H39)-LEN(SUBSTITUTE(H39," ",""))))-1))))</f>
        <v/>
      </c>
      <c r="G39" s="259" t="str">
        <f t="shared" si="2"/>
        <v/>
      </c>
      <c r="H39" s="259" t="str">
        <f>IF(OR(G39="",G39=0,G39="0"),"",LEFT(G39,C30+1))</f>
        <v/>
      </c>
      <c r="I39" s="261" t="str">
        <f t="shared" si="5"/>
        <v/>
      </c>
      <c r="J39" s="463"/>
      <c r="K39" s="247">
        <f>IF(LEN(TRIM(L39))&gt;0,MAX(K13:K38)+1,"")</f>
        <v>26</v>
      </c>
      <c r="L39" s="89" t="str">
        <v>minutes.</v>
      </c>
      <c r="M39" s="262" t="str">
        <f t="shared" si="3"/>
        <v>1 mot</v>
      </c>
      <c r="N39" s="263" t="str">
        <f t="shared" si="4"/>
        <v>8 car.</v>
      </c>
      <c r="O39" s="6"/>
      <c r="P39" s="12" t="s">
        <v>61</v>
      </c>
      <c r="Q39" s="53"/>
      <c r="R39" s="53"/>
      <c r="S39" s="53"/>
      <c r="T39" s="53"/>
      <c r="U39" s="53"/>
      <c r="V39" s="53"/>
      <c r="X39" s="3">
        <v>1</v>
      </c>
    </row>
    <row r="40" spans="2:24" ht="15.75">
      <c r="B40" s="247"/>
      <c r="C40" s="264"/>
      <c r="D40" s="259" t="str" cm="1">
        <f t="array" ref="D40">IF(ROW()=ROW(D28),C31,INDEX(E28:E41,ROW()-ROW(D28)))</f>
        <v/>
      </c>
      <c r="E40" s="260" t="str">
        <f>IF(OR(D40="",C30="",C30&lt;=0,F40=""),"",TRIM(MID(D40,LEN(F40)+1+IF(MID(D40,LEN(F40)+1,1)=" ",1,0),99999)))</f>
        <v/>
      </c>
      <c r="F40" s="259" t="str">
        <f>IF(OR(G40="",G40=0,G40="0"),"",IF(LEN(G40)&lt;=C30,G40,IF(LEN(SUBSTITUTE(H40," ",""))=C30+1,LEFT(G40,C30),LEFT(G40,FIND("§",SUBSTITUTE(H40," ","§",LEN(H40)-LEN(SUBSTITUTE(H40," ",""))))-1))))</f>
        <v/>
      </c>
      <c r="G40" s="259" t="str">
        <f t="shared" si="2"/>
        <v/>
      </c>
      <c r="H40" s="259" t="str">
        <f>IF(OR(G40="",G40=0,G40="0"),"",LEFT(G40,C30+1))</f>
        <v/>
      </c>
      <c r="I40" s="261" t="str">
        <f t="shared" si="5"/>
        <v>91 car.</v>
      </c>
      <c r="J40" s="463" t="s">
        <v>92</v>
      </c>
      <c r="K40" s="247">
        <f>IF(LEN(TRIM(L40))&gt;0,MAX(K13:K39)+1,"")</f>
        <v>27</v>
      </c>
      <c r="L40" s="89" t="str">
        <v>8. Ajoutez les champignons dans la cocotte environ 30 minutes avant la fin de la cuisson.</v>
      </c>
      <c r="M40" s="262" t="str">
        <f t="shared" si="3"/>
        <v>16 mots</v>
      </c>
      <c r="N40" s="263" t="str">
        <f t="shared" si="4"/>
        <v>74 car.</v>
      </c>
      <c r="O40" s="6"/>
      <c r="P40" s="53"/>
      <c r="Q40" s="53"/>
      <c r="R40" s="53"/>
      <c r="S40" s="53"/>
      <c r="T40" s="53"/>
      <c r="U40" s="53"/>
      <c r="V40" s="53"/>
      <c r="X40" s="3">
        <v>1</v>
      </c>
    </row>
    <row r="41" spans="2:24" ht="15.75">
      <c r="B41" s="247"/>
      <c r="C41" s="264"/>
      <c r="D41" s="259" t="str" cm="1">
        <f t="array" ref="D41">IF(ROW()=ROW(D28),C31,INDEX(E28:E41,ROW()-ROW(D28)))</f>
        <v/>
      </c>
      <c r="E41" s="260" t="str">
        <f>IF(OR(D41="",C30="",C30&lt;=0,F41=""),"",TRIM(MID(D41,LEN(F41)+1+IF(MID(D41,LEN(F41)+1,1)=" ",1,0),99999)))</f>
        <v/>
      </c>
      <c r="F41" s="259" t="str">
        <f>IF(OR(G41="",G41=0,G41="0"),"",IF(LEN(G41)&lt;=C30,G41,IF(LEN(SUBSTITUTE(H41," ",""))=C30+1,LEFT(G41,C30),LEFT(G41,FIND("§",SUBSTITUTE(H41," ","§",LEN(H41)-LEN(SUBSTITUTE(H41," ",""))))-1))))</f>
        <v/>
      </c>
      <c r="G41" s="259" t="str">
        <f t="shared" si="2"/>
        <v/>
      </c>
      <c r="H41" s="259" t="str">
        <f>IF(OR(G41="",G41=0,G41="0"),"",LEFT(G41,C30+1))</f>
        <v/>
      </c>
      <c r="I41" s="261" t="str">
        <f t="shared" si="5"/>
        <v>1 car.</v>
      </c>
      <c r="J41" s="463" t="s">
        <v>79</v>
      </c>
      <c r="K41" s="247">
        <f>IF(LEN(TRIM(L41))&gt;0,MAX(K13:K40)+1,"")</f>
        <v>28</v>
      </c>
      <c r="L41" s="89" t="str">
        <v>9. Servez le bœuf bourguignon bien chaud accompagné de pommes de terre, de pâtes ou de riz.</v>
      </c>
      <c r="M41" s="262" t="str">
        <f t="shared" si="3"/>
        <v>17 mots</v>
      </c>
      <c r="N41" s="263" t="str">
        <f t="shared" si="4"/>
        <v>75 car.</v>
      </c>
      <c r="O41" s="6"/>
      <c r="P41" s="53" t="s">
        <v>62</v>
      </c>
      <c r="Q41" s="53"/>
      <c r="R41" s="53"/>
      <c r="S41" s="53"/>
      <c r="T41" s="53"/>
      <c r="U41" s="53"/>
      <c r="V41" s="53"/>
      <c r="X41" s="3">
        <v>1</v>
      </c>
    </row>
    <row r="42" spans="2:24" ht="15.75">
      <c r="B42" s="247"/>
      <c r="C42" s="258" t="str">
        <f>IF(TRIM(SUBSTITUTE(J16,CHAR(160),""))="","",J16)</f>
        <v>▼</v>
      </c>
      <c r="D42" s="259" t="str" cm="1">
        <f t="array" ref="D42">IF(ROW()=ROW(D42),C45,INDEX(E42:E55,ROW()-ROW(D42)))</f>
        <v>▼</v>
      </c>
      <c r="E42" s="260" t="str">
        <f>IF(OR(D42="",C44="",C44&lt;=0,F42=""),"",TRIM(MID(D42,LEN(F42)+1+IF(MID(D42,LEN(F42)+1,1)=" ",1,0),99999)))</f>
        <v/>
      </c>
      <c r="F42" s="259" t="str">
        <f>IF(OR(G42="",G42=0,G42="0"),"",IF(LEN(G42)&lt;=C44,G42,IF(LEN(SUBSTITUTE(H42," ",""))=C44+1,LEFT(G42,C44),LEFT(G42,FIND("§",SUBSTITUTE(H42," ","§",LEN(H42)-LEN(SUBSTITUTE(H42," ",""))))-1))))</f>
        <v>▼</v>
      </c>
      <c r="G42" s="259" t="str">
        <f t="shared" si="2"/>
        <v>▼</v>
      </c>
      <c r="H42" s="259" t="str">
        <f>IF(OR(G42="",G42=0,G42="0"),"",LEFT(G42,C44+1))</f>
        <v>▼</v>
      </c>
      <c r="I42" s="261" t="str">
        <f t="shared" si="5"/>
        <v>106 car.</v>
      </c>
      <c r="J42" s="463" t="s">
        <v>93</v>
      </c>
      <c r="K42" s="247">
        <f>IF(LEN(TRIM(L42))&gt;0,MAX(K13:K41)+1,"")</f>
        <v>29</v>
      </c>
      <c r="L42" s="89" t="str">
        <v>►</v>
      </c>
      <c r="M42" s="262" t="str">
        <f t="shared" si="3"/>
        <v>1 mot</v>
      </c>
      <c r="N42" s="263" t="str">
        <f t="shared" si="4"/>
        <v>1 car.</v>
      </c>
      <c r="O42" s="6"/>
      <c r="P42" s="53" t="s">
        <v>63</v>
      </c>
      <c r="Q42" s="53"/>
      <c r="R42" s="53"/>
      <c r="S42" s="53"/>
      <c r="T42" s="53"/>
      <c r="U42" s="53"/>
      <c r="V42" s="53"/>
      <c r="X42" s="3">
        <v>1</v>
      </c>
    </row>
    <row r="43" spans="2:24" ht="15.75">
      <c r="B43" s="247"/>
      <c r="C43" s="264" t="str">
        <f>TRIM(SUBSTITUTE(SUBSTITUTE(SUBSTITUTE(SUBSTITUTE(SUBSTITUTE(SUBSTITUTE(SUBSTITUTE(SUBSTITUTE(SUBSTITUTE(CLEAN(IF(OR(LEFT(C42,1)="-",LEFT(C42,1)="="),MID(C42,2,99999),C42)),"—","-"),"–","-"),CHAR(160)," "),CHAR(9)," "),CHAR(13)," "),CHAR(10)," ")," "," ")," "," ")," "," "))</f>
        <v>▼</v>
      </c>
      <c r="D43" s="259" t="str" cm="1">
        <f t="array" ref="D43">IF(ROW()=ROW(D42),C45,INDEX(E42:E55,ROW()-ROW(D42)))</f>
        <v/>
      </c>
      <c r="E43" s="260" t="str">
        <f>IF(OR(D43="",C44="",C44&lt;=0,F43=""),"",TRIM(MID(D43,LEN(F43)+1+IF(MID(D43,LEN(F43)+1,1)=" ",1,0),99999)))</f>
        <v/>
      </c>
      <c r="F43" s="259" t="str">
        <f>IF(OR(G43="",G43=0,G43="0"),"",IF(LEN(G43)&lt;=C44,G43,IF(LEN(SUBSTITUTE(H43," ",""))=C44+1,LEFT(G43,C44),LEFT(G43,FIND("§",SUBSTITUTE(H43," ","§",LEN(H43)-LEN(SUBSTITUTE(H43," ",""))))-1))))</f>
        <v/>
      </c>
      <c r="G43" s="259" t="str">
        <f t="shared" si="2"/>
        <v/>
      </c>
      <c r="H43" s="259" t="str">
        <f>IF(OR(G43="",G43=0,G43="0"),"",LEFT(G43,C44+1))</f>
        <v/>
      </c>
      <c r="I43" s="261" t="str">
        <f t="shared" si="5"/>
        <v>88 car.</v>
      </c>
      <c r="J43" s="463" t="s">
        <v>94</v>
      </c>
      <c r="K43" s="247">
        <f>IF(LEN(TRIM(L43))&gt;0,MAX(K13:K42)+1,"")</f>
        <v>30</v>
      </c>
      <c r="L43" s="89" t="str">
        <v>Séparez le blanc du jaune d’œuf. Versez la farine dans un saladier et mélangez avec le sucre et la levure.</v>
      </c>
      <c r="M43" s="262" t="str">
        <f t="shared" si="3"/>
        <v>20 mots</v>
      </c>
      <c r="N43" s="263" t="str">
        <f t="shared" si="4"/>
        <v>87 car.</v>
      </c>
      <c r="O43" s="6"/>
      <c r="P43" s="53"/>
      <c r="Q43" s="53"/>
      <c r="R43" s="53"/>
      <c r="S43" s="53"/>
      <c r="T43" s="53"/>
      <c r="U43" s="53"/>
      <c r="V43" s="53"/>
      <c r="X43" s="3">
        <v>1</v>
      </c>
    </row>
    <row r="44" spans="2:24" ht="15.75">
      <c r="B44" s="247"/>
      <c r="C44" s="265">
        <f>C11</f>
        <v>120</v>
      </c>
      <c r="D44" s="259" t="str" cm="1">
        <f t="array" ref="D44">IF(ROW()=ROW(D42),C45,INDEX(E42:E55,ROW()-ROW(D42)))</f>
        <v/>
      </c>
      <c r="E44" s="260" t="str">
        <f>IF(OR(D44="",C44="",C44&lt;=0,F44=""),"",TRIM(MID(D44,LEN(F44)+1+IF(MID(D44,LEN(F44)+1,1)=" ",1,0),99999)))</f>
        <v/>
      </c>
      <c r="F44" s="259" t="str">
        <f>IF(OR(G44="",G44=0,G44="0"),"",IF(LEN(G44)&lt;=C44,G44,IF(LEN(SUBSTITUTE(H44," ",""))=C44+1,LEFT(G44,C44),LEFT(G44,FIND("§",SUBSTITUTE(H44," ","§",LEN(H44)-LEN(SUBSTITUTE(H44," ",""))))-1))))</f>
        <v/>
      </c>
      <c r="G44" s="259" t="str">
        <f t="shared" si="2"/>
        <v/>
      </c>
      <c r="H44" s="259" t="str">
        <f>IF(OR(G44="",G44=0,G44="0"),"",LEFT(G44,C44+1))</f>
        <v/>
      </c>
      <c r="I44" s="261" t="str">
        <f t="shared" si="5"/>
        <v>91 car.</v>
      </c>
      <c r="J44" s="463" t="s">
        <v>95</v>
      </c>
      <c r="K44" s="247">
        <f>IF(LEN(TRIM(L44))&gt;0,MAX(K13:K43)+1,"")</f>
        <v>31</v>
      </c>
      <c r="L44" s="89" t="str">
        <v>Faites un puits au centre, ajoutez le jaune d’œuf et délayez petit à petit avec le lait.</v>
      </c>
      <c r="M44" s="262" t="str">
        <f t="shared" si="3"/>
        <v>17 mots</v>
      </c>
      <c r="N44" s="263" t="str">
        <f t="shared" si="4"/>
        <v>72 car.</v>
      </c>
      <c r="O44" s="6"/>
      <c r="P44" s="80" t="s">
        <v>64</v>
      </c>
      <c r="Q44" s="53"/>
      <c r="R44" s="53"/>
      <c r="S44" s="53"/>
      <c r="T44" s="53"/>
      <c r="U44" s="53"/>
      <c r="V44" s="53"/>
      <c r="X44" s="3">
        <v>1</v>
      </c>
    </row>
    <row r="45" spans="2:24" ht="15.75">
      <c r="B45" s="247"/>
      <c r="C45" s="264" t="str">
        <f>IF(UPPER(TRIM(C12))="X",C49,C43)</f>
        <v>▼</v>
      </c>
      <c r="D45" s="259" t="str" cm="1">
        <f t="array" ref="D45">IF(ROW()=ROW(D42),C45,INDEX(E42:E55,ROW()-ROW(D42)))</f>
        <v/>
      </c>
      <c r="E45" s="260" t="str">
        <f>IF(OR(D45="",C44="",C44&lt;=0,F45=""),"",TRIM(MID(D45,LEN(F45)+1+IF(MID(D45,LEN(F45)+1,1)=" ",1,0),99999)))</f>
        <v/>
      </c>
      <c r="F45" s="259" t="str">
        <f>IF(OR(G45="",G45=0,G45="0"),"",IF(LEN(G45)&lt;=C44,G45,IF(LEN(SUBSTITUTE(H45," ",""))=C44+1,LEFT(G45,C44),LEFT(G45,FIND("§",SUBSTITUTE(H45," ","§",LEN(H45)-LEN(SUBSTITUTE(H45," ",""))))-1))))</f>
        <v/>
      </c>
      <c r="G45" s="259" t="str">
        <f t="shared" si="2"/>
        <v/>
      </c>
      <c r="H45" s="259" t="str">
        <f>IF(OR(G45="",G45=0,G45="0"),"",LEFT(G45,C44+1))</f>
        <v/>
      </c>
      <c r="I45" s="261" t="str">
        <f t="shared" si="5"/>
        <v>35 car.</v>
      </c>
      <c r="J45" s="463" t="s">
        <v>96</v>
      </c>
      <c r="K45" s="247">
        <f>IF(LEN(TRIM(L45))&gt;0,MAX(K13:K44)+1,"")</f>
        <v>32</v>
      </c>
      <c r="L45" s="89" t="str">
        <v>Fouettez le blanc en neige puis incorporez-le à la préparation. Laissez reposer la pâte 2h.</v>
      </c>
      <c r="M45" s="262" t="str">
        <f t="shared" si="3"/>
        <v>15 mots</v>
      </c>
      <c r="N45" s="263" t="str">
        <f t="shared" si="4"/>
        <v>77 car.</v>
      </c>
      <c r="O45" s="6"/>
      <c r="P45" s="80" t="s">
        <v>65</v>
      </c>
      <c r="Q45" s="53"/>
      <c r="R45" s="53"/>
      <c r="S45" s="53"/>
      <c r="T45" s="53"/>
      <c r="U45" s="53"/>
      <c r="V45" s="53"/>
      <c r="X45" s="3">
        <v>1</v>
      </c>
    </row>
    <row r="46" spans="2:24" ht="15.75">
      <c r="B46" s="247"/>
      <c r="C46" s="266" t="str">
        <f>TRIM(SUBSTITUTE(SUBSTITUTE(SUBSTITUTE(SUBSTITUTE(SUBSTITUTE(SUBSTITUTE(SUBSTITUTE(SUBSTITUTE(SUBSTITUTE(SUBSTITUTE(C43,","," "),";"," "),":"," "),"!"," "),"?"," "),"…"," "),"»"," "),"«"," "),"/"," "),"."," "))</f>
        <v>▼</v>
      </c>
      <c r="D46" s="259" t="str" cm="1">
        <f t="array" ref="D46">IF(ROW()=ROW(D42),C45,INDEX(E42:E55,ROW()-ROW(D42)))</f>
        <v/>
      </c>
      <c r="E46" s="260" t="str">
        <f>IF(OR(D46="",C44="",C44&lt;=0,F46=""),"",TRIM(MID(D46,LEN(F46)+1+IF(MID(D46,LEN(F46)+1,1)=" ",1,0),99999)))</f>
        <v/>
      </c>
      <c r="F46" s="259" t="str">
        <f>IF(OR(G46="",G46=0,G46="0"),"",IF(LEN(G46)&lt;=C44,G46,IF(LEN(SUBSTITUTE(H46," ",""))=C44+1,LEFT(G46,C44),LEFT(G46,FIND("§",SUBSTITUTE(H46," ","§",LEN(H46)-LEN(SUBSTITUTE(H46," ",""))))-1))))</f>
        <v/>
      </c>
      <c r="G46" s="259" t="str">
        <f t="shared" si="2"/>
        <v/>
      </c>
      <c r="H46" s="259" t="str">
        <f>IF(OR(G46="",G46=0,G46="0"),"",LEFT(G46,C44+1))</f>
        <v/>
      </c>
      <c r="I46" s="261" t="str">
        <f t="shared" si="5"/>
        <v>109 car.</v>
      </c>
      <c r="J46" s="463" t="s">
        <v>97</v>
      </c>
      <c r="K46" s="247">
        <f>IF(LEN(TRIM(L46))&gt;0,MAX(K13:K45)+1,"")</f>
        <v>33</v>
      </c>
      <c r="L46" s="89" t="str">
        <v>Faites chauffer le bain de friture.</v>
      </c>
      <c r="M46" s="262" t="str">
        <f t="shared" si="3"/>
        <v>6 mots</v>
      </c>
      <c r="N46" s="263" t="str">
        <f t="shared" si="4"/>
        <v>30 car.</v>
      </c>
      <c r="O46" s="6"/>
      <c r="P46" s="81" t="s">
        <v>66</v>
      </c>
      <c r="Q46" s="53"/>
      <c r="R46" s="53"/>
      <c r="S46" s="53"/>
      <c r="T46" s="53"/>
      <c r="U46" s="53"/>
      <c r="V46" s="53"/>
      <c r="X46" s="3">
        <v>1</v>
      </c>
    </row>
    <row r="47" spans="2:24" ht="15.75">
      <c r="B47" s="247"/>
      <c r="C47" s="259" t="str">
        <f>TRIM(SUBSTITUTE(SUBSTITUTE(SUBSTITUTE(SUBSTITUTE(SUBSTITUTE(SUBSTITUTE(SUBSTITUTE(SUBSTITUTE(C46,"("," "),")"," "),CHAR(34)," "),"-"," "),"_"," "),"&lt;"," "),"&gt;"," "),"="," "))</f>
        <v>▼</v>
      </c>
      <c r="D47" s="259" t="str" cm="1">
        <f t="array" ref="D47">IF(ROW()=ROW(D42),C45,INDEX(E42:E55,ROW()-ROW(D42)))</f>
        <v/>
      </c>
      <c r="E47" s="260" t="str">
        <f>IF(OR(D47="",C44="",C44&lt;=0,F47=""),"",TRIM(MID(D47,LEN(F47)+1+IF(MID(D47,LEN(F47)+1,1)=" ",1,0),99999)))</f>
        <v/>
      </c>
      <c r="F47" s="259" t="str">
        <f>IF(OR(G47="",G47=0,G47="0"),"",IF(LEN(G47)&lt;=C44,G47,IF(LEN(SUBSTITUTE(H47," ",""))=C44+1,LEFT(G47,C44),LEFT(G47,FIND("§",SUBSTITUTE(H47," ","§",LEN(H47)-LEN(SUBSTITUTE(H47," ",""))))-1))))</f>
        <v/>
      </c>
      <c r="G47" s="259" t="str">
        <f t="shared" si="2"/>
        <v/>
      </c>
      <c r="H47" s="259" t="str">
        <f>IF(OR(G47="",G47=0,G47="0"),"",LEFT(G47,C44+1))</f>
        <v/>
      </c>
      <c r="I47" s="261" t="str">
        <f t="shared" si="5"/>
        <v>38 car.</v>
      </c>
      <c r="J47" s="463" t="s">
        <v>98</v>
      </c>
      <c r="K47" s="247">
        <f>IF(LEN(TRIM(L47))&gt;0,MAX(K13:K46)+1,"")</f>
        <v>34</v>
      </c>
      <c r="L47" s="89" t="str">
        <v>Nettoyez les fleurs d’accacia sans les faire tremper puis plongez-les dans la pâte à beignet puis la friture.</v>
      </c>
      <c r="M47" s="262" t="str">
        <f t="shared" si="3"/>
        <v>18 mots</v>
      </c>
      <c r="N47" s="263" t="str">
        <f t="shared" si="4"/>
        <v>92 car.</v>
      </c>
      <c r="O47" s="6"/>
      <c r="P47" s="53" t="s">
        <v>67</v>
      </c>
      <c r="Q47" s="53"/>
      <c r="R47" s="53"/>
      <c r="S47" s="53"/>
      <c r="T47" s="53"/>
      <c r="U47" s="53"/>
      <c r="V47" s="53"/>
      <c r="X47" s="3">
        <v>1</v>
      </c>
    </row>
    <row r="48" spans="2:24" ht="15.75">
      <c r="B48" s="247"/>
      <c r="C48" s="264" t="str">
        <f>TRIM(SUBSTITUTE(SUBSTITUTE(SUBSTITUTE(SUBSTITUTE(C47,"►"," "),"▼"," "),"▲"," "),"◄"," "))</f>
        <v/>
      </c>
      <c r="D48" s="259" t="str" cm="1">
        <f t="array" ref="D48">IF(ROW()=ROW(D42),C45,INDEX(E42:E55,ROW()-ROW(D42)))</f>
        <v/>
      </c>
      <c r="E48" s="260" t="str">
        <f>IF(OR(D48="",C44="",C44&lt;=0,F48=""),"",TRIM(MID(D48,LEN(F48)+1+IF(MID(D48,LEN(F48)+1,1)=" ",1,0),99999)))</f>
        <v/>
      </c>
      <c r="F48" s="259" t="str">
        <f>IF(OR(G48="",G48=0,G48="0"),"",IF(LEN(G48)&lt;=C44,G48,IF(LEN(SUBSTITUTE(H48," ",""))=C44+1,LEFT(G48,C44),LEFT(G48,FIND("§",SUBSTITUTE(H48," ","§",LEN(H48)-LEN(SUBSTITUTE(H48," ",""))))-1))))</f>
        <v/>
      </c>
      <c r="G48" s="259" t="str">
        <f t="shared" si="2"/>
        <v/>
      </c>
      <c r="H48" s="259" t="str">
        <f>IF(OR(G48="",G48=0,G48="0"),"",LEFT(G48,C44+1))</f>
        <v/>
      </c>
      <c r="I48" s="261" t="str">
        <f t="shared" si="5"/>
        <v>66 car.</v>
      </c>
      <c r="J48" s="463" t="s">
        <v>99</v>
      </c>
      <c r="K48" s="247">
        <f>IF(LEN(TRIM(L48))&gt;0,MAX(K13:K47)+1,"")</f>
        <v>35</v>
      </c>
      <c r="L48" s="89" t="str">
        <v>Laissez cuire 2 min en les retournant.</v>
      </c>
      <c r="M48" s="262" t="str">
        <f t="shared" si="3"/>
        <v>7 mots</v>
      </c>
      <c r="N48" s="263" t="str">
        <f t="shared" si="4"/>
        <v>32 car.</v>
      </c>
      <c r="O48" s="6"/>
      <c r="P48" s="53" t="s">
        <v>68</v>
      </c>
      <c r="Q48" s="53"/>
      <c r="R48" s="53"/>
      <c r="S48" s="53"/>
      <c r="T48" s="53"/>
      <c r="U48" s="53"/>
      <c r="V48" s="53"/>
      <c r="X48" s="3">
        <v>1</v>
      </c>
    </row>
    <row r="49" spans="2:24" ht="15.75">
      <c r="B49" s="247"/>
      <c r="C49" s="264" t="str">
        <f>TRIM(SUBSTITUTE(SUBSTITUTE(C48,"“"," "),"”"," "))</f>
        <v/>
      </c>
      <c r="D49" s="259" t="str" cm="1">
        <f t="array" ref="D49">IF(ROW()=ROW(D42),C45,INDEX(E42:E55,ROW()-ROW(D42)))</f>
        <v/>
      </c>
      <c r="E49" s="260" t="str">
        <f>IF(OR(D49="",C44="",C44&lt;=0,F49=""),"",TRIM(MID(D49,LEN(F49)+1+IF(MID(D49,LEN(F49)+1,1)=" ",1,0),99999)))</f>
        <v/>
      </c>
      <c r="F49" s="259" t="str">
        <f>IF(OR(G49="",G49=0,G49="0"),"",IF(LEN(G49)&lt;=C44,G49,IF(LEN(SUBSTITUTE(H49," ",""))=C44+1,LEFT(G49,C44),LEFT(G49,FIND("§",SUBSTITUTE(H49," ","§",LEN(H49)-LEN(SUBSTITUTE(H49," ",""))))-1))))</f>
        <v/>
      </c>
      <c r="G49" s="259" t="str">
        <f t="shared" si="2"/>
        <v/>
      </c>
      <c r="H49" s="259" t="str">
        <f>IF(OR(G49="",G49=0,G49="0"),"",LEFT(G49,C44+1))</f>
        <v/>
      </c>
      <c r="I49" s="261" t="str">
        <f t="shared" si="5"/>
        <v>1 car.</v>
      </c>
      <c r="J49" s="463" t="s">
        <v>79</v>
      </c>
      <c r="K49" s="247">
        <f>IF(LEN(TRIM(L49))&gt;0,MAX(K13:K48)+1,"")</f>
        <v>36</v>
      </c>
      <c r="L49" s="89" t="str">
        <v>Egouttez sur un papier absorbant, saupoudrez de sucre et dégustez.</v>
      </c>
      <c r="M49" s="262" t="str">
        <f t="shared" si="3"/>
        <v>10 mots</v>
      </c>
      <c r="N49" s="263" t="str">
        <f t="shared" si="4"/>
        <v>57 car.</v>
      </c>
      <c r="O49" s="6"/>
      <c r="P49" s="53"/>
      <c r="Q49" s="53"/>
      <c r="R49" s="53"/>
      <c r="S49" s="53"/>
      <c r="T49" s="53"/>
      <c r="U49" s="53"/>
      <c r="V49" s="53"/>
      <c r="X49" s="3">
        <v>1</v>
      </c>
    </row>
    <row r="50" spans="2:24" ht="15.75">
      <c r="B50" s="247"/>
      <c r="C50" s="264"/>
      <c r="D50" s="259" t="str" cm="1">
        <f t="array" ref="D50">IF(ROW()=ROW(D42),C45,INDEX(E42:E55,ROW()-ROW(D42)))</f>
        <v/>
      </c>
      <c r="E50" s="260" t="str">
        <f>IF(OR(D50="",C44="",C44&lt;=0,F50=""),"",TRIM(MID(D50,LEN(F50)+1+IF(MID(D50,LEN(F50)+1,1)=" ",1,0),99999)))</f>
        <v/>
      </c>
      <c r="F50" s="259" t="str">
        <f>IF(OR(G50="",G50=0,G50="0"),"",IF(LEN(G50)&lt;=C44,G50,IF(LEN(SUBSTITUTE(H50," ",""))=C44+1,LEFT(G50,C44),LEFT(G50,FIND("§",SUBSTITUTE(H50," ","§",LEN(H50)-LEN(SUBSTITUTE(H50," ",""))))-1))))</f>
        <v/>
      </c>
      <c r="G50" s="259" t="str">
        <f t="shared" si="2"/>
        <v/>
      </c>
      <c r="H50" s="259" t="str">
        <f>IF(OR(G50="",G50=0,G50="0"),"",LEFT(G50,C44+1))</f>
        <v/>
      </c>
      <c r="I50" s="261" t="str">
        <f t="shared" si="5"/>
        <v/>
      </c>
      <c r="J50" s="463"/>
      <c r="K50" s="247">
        <f>IF(LEN(TRIM(L50))&gt;0,MAX(K13:K49)+1,"")</f>
        <v>37</v>
      </c>
      <c r="L50" s="89" t="str">
        <v>►</v>
      </c>
      <c r="M50" s="262" t="str">
        <f t="shared" si="3"/>
        <v>1 mot</v>
      </c>
      <c r="N50" s="263" t="str">
        <f t="shared" si="4"/>
        <v>1 car.</v>
      </c>
      <c r="O50" s="6"/>
      <c r="P50" s="82" t="s">
        <v>69</v>
      </c>
      <c r="Q50" s="53"/>
      <c r="R50" s="53"/>
      <c r="S50" s="53"/>
      <c r="T50" s="53"/>
      <c r="U50" s="53"/>
      <c r="V50" s="53"/>
      <c r="X50" s="3">
        <v>1</v>
      </c>
    </row>
    <row r="51" spans="2:24" ht="15.75">
      <c r="B51" s="247"/>
      <c r="C51" s="264"/>
      <c r="D51" s="259" t="str" cm="1">
        <f t="array" ref="D51">IF(ROW()=ROW(D42),C45,INDEX(E42:E55,ROW()-ROW(D42)))</f>
        <v/>
      </c>
      <c r="E51" s="260" t="str">
        <f>IF(OR(D51="",C44="",C44&lt;=0,F51=""),"",TRIM(MID(D51,LEN(F51)+1+IF(MID(D51,LEN(F51)+1,1)=" ",1,0),99999)))</f>
        <v/>
      </c>
      <c r="F51" s="259" t="str">
        <f>IF(OR(G51="",G51=0,G51="0"),"",IF(LEN(G51)&lt;=C44,G51,IF(LEN(SUBSTITUTE(H51," ",""))=C44+1,LEFT(G51,C44),LEFT(G51,FIND("§",SUBSTITUTE(H51," ","§",LEN(H51)-LEN(SUBSTITUTE(H51," ",""))))-1))))</f>
        <v/>
      </c>
      <c r="G51" s="259" t="str">
        <f t="shared" si="2"/>
        <v/>
      </c>
      <c r="H51" s="259" t="str">
        <f>IF(OR(G51="",G51=0,G51="0"),"",LEFT(G51,C44+1))</f>
        <v/>
      </c>
      <c r="I51" s="261" t="str">
        <f t="shared" si="5"/>
        <v/>
      </c>
      <c r="J51" s="463"/>
      <c r="K51" s="247" t="str">
        <f>IF(LEN(TRIM(L51))&gt;0,MAX(K13:K50)+1,"")</f>
        <v/>
      </c>
      <c r="L51" s="89"/>
      <c r="M51" s="262" t="str">
        <f t="shared" si="3"/>
        <v/>
      </c>
      <c r="N51" s="263" t="str">
        <f t="shared" si="4"/>
        <v/>
      </c>
      <c r="O51" s="6"/>
      <c r="P51" s="83" t="s">
        <v>70</v>
      </c>
      <c r="Q51" s="53"/>
      <c r="R51" s="53"/>
      <c r="S51" s="53"/>
      <c r="T51" s="53"/>
      <c r="U51" s="53"/>
      <c r="V51" s="53"/>
      <c r="X51" s="3">
        <v>1</v>
      </c>
    </row>
    <row r="52" spans="2:24" ht="15.75">
      <c r="B52" s="247"/>
      <c r="C52" s="264"/>
      <c r="D52" s="259" t="str" cm="1">
        <f t="array" ref="D52">IF(ROW()=ROW(D42),C45,INDEX(E42:E55,ROW()-ROW(D42)))</f>
        <v/>
      </c>
      <c r="E52" s="260" t="str">
        <f>IF(OR(D52="",C44="",C44&lt;=0,F52=""),"",TRIM(MID(D52,LEN(F52)+1+IF(MID(D52,LEN(F52)+1,1)=" ",1,0),99999)))</f>
        <v/>
      </c>
      <c r="F52" s="259" t="str">
        <f>IF(OR(G52="",G52=0,G52="0"),"",IF(LEN(G52)&lt;=C44,G52,IF(LEN(SUBSTITUTE(H52," ",""))=C44+1,LEFT(G52,C44),LEFT(G52,FIND("§",SUBSTITUTE(H52," ","§",LEN(H52)-LEN(SUBSTITUTE(H52," ",""))))-1))))</f>
        <v/>
      </c>
      <c r="G52" s="259" t="str">
        <f t="shared" si="2"/>
        <v/>
      </c>
      <c r="H52" s="259" t="str">
        <f>IF(OR(G52="",G52=0,G52="0"),"",LEFT(G52,C44+1))</f>
        <v/>
      </c>
      <c r="I52" s="261" t="str">
        <f t="shared" si="5"/>
        <v/>
      </c>
      <c r="J52" s="463"/>
      <c r="K52" s="247" t="str">
        <f>IF(LEN(TRIM(L52))&gt;0,MAX(K13:K51)+1,"")</f>
        <v/>
      </c>
      <c r="L52" s="89"/>
      <c r="M52" s="262" t="str">
        <f t="shared" si="3"/>
        <v/>
      </c>
      <c r="N52" s="263" t="str">
        <f t="shared" si="4"/>
        <v/>
      </c>
      <c r="O52" s="6"/>
      <c r="P52" s="83" t="s">
        <v>71</v>
      </c>
      <c r="Q52" s="53"/>
      <c r="R52" s="53"/>
      <c r="S52" s="53"/>
      <c r="T52" s="53"/>
      <c r="U52" s="53"/>
      <c r="V52" s="53"/>
      <c r="X52" s="3">
        <v>1</v>
      </c>
    </row>
    <row r="53" spans="2:24" ht="15.75">
      <c r="B53" s="247"/>
      <c r="C53" s="264"/>
      <c r="D53" s="259" t="str" cm="1">
        <f t="array" ref="D53">IF(ROW()=ROW(D42),C45,INDEX(E42:E55,ROW()-ROW(D42)))</f>
        <v/>
      </c>
      <c r="E53" s="260" t="str">
        <f>IF(OR(D53="",C44="",C44&lt;=0,F53=""),"",TRIM(MID(D53,LEN(F53)+1+IF(MID(D53,LEN(F53)+1,1)=" ",1,0),99999)))</f>
        <v/>
      </c>
      <c r="F53" s="259" t="str">
        <f>IF(OR(G53="",G53=0,G53="0"),"",IF(LEN(G53)&lt;=C44,G53,IF(LEN(SUBSTITUTE(H53," ",""))=C44+1,LEFT(G53,C44),LEFT(G53,FIND("§",SUBSTITUTE(H53," ","§",LEN(H53)-LEN(SUBSTITUTE(H53," ",""))))-1))))</f>
        <v/>
      </c>
      <c r="G53" s="259" t="str">
        <f t="shared" si="2"/>
        <v/>
      </c>
      <c r="H53" s="259" t="str">
        <f>IF(OR(G53="",G53=0,G53="0"),"",LEFT(G53,C44+1))</f>
        <v/>
      </c>
      <c r="I53" s="261" t="str">
        <f t="shared" si="5"/>
        <v/>
      </c>
      <c r="J53" s="463"/>
      <c r="K53" s="247" t="str">
        <f>IF(LEN(TRIM(L53))&gt;0,MAX(K13:K52)+1,"")</f>
        <v/>
      </c>
      <c r="L53" s="89"/>
      <c r="M53" s="262" t="str">
        <f t="shared" si="3"/>
        <v/>
      </c>
      <c r="N53" s="263" t="str">
        <f t="shared" si="4"/>
        <v/>
      </c>
      <c r="O53" s="6"/>
      <c r="P53" s="84" t="s">
        <v>72</v>
      </c>
      <c r="Q53" s="53"/>
      <c r="R53" s="53"/>
      <c r="S53" s="53"/>
      <c r="T53" s="53"/>
      <c r="U53" s="53"/>
      <c r="V53" s="53"/>
      <c r="X53" s="3">
        <v>1</v>
      </c>
    </row>
    <row r="54" spans="2:24" ht="15.75">
      <c r="B54" s="247"/>
      <c r="C54" s="264"/>
      <c r="D54" s="259" t="str" cm="1">
        <f t="array" ref="D54">IF(ROW()=ROW(D42),C45,INDEX(E42:E55,ROW()-ROW(D42)))</f>
        <v/>
      </c>
      <c r="E54" s="260" t="str">
        <f>IF(OR(D54="",C44="",C44&lt;=0,F54=""),"",TRIM(MID(D54,LEN(F54)+1+IF(MID(D54,LEN(F54)+1,1)=" ",1,0),99999)))</f>
        <v/>
      </c>
      <c r="F54" s="259" t="str">
        <f>IF(OR(G54="",G54=0,G54="0"),"",IF(LEN(G54)&lt;=C44,G54,IF(LEN(SUBSTITUTE(H54," ",""))=C44+1,LEFT(G54,C44),LEFT(G54,FIND("§",SUBSTITUTE(H54," ","§",LEN(H54)-LEN(SUBSTITUTE(H54," ",""))))-1))))</f>
        <v/>
      </c>
      <c r="G54" s="259" t="str">
        <f t="shared" si="2"/>
        <v/>
      </c>
      <c r="H54" s="259" t="str">
        <f>IF(OR(G54="",G54=0,G54="0"),"",LEFT(G54,C44+1))</f>
        <v/>
      </c>
      <c r="I54" s="261" t="str">
        <f t="shared" si="5"/>
        <v/>
      </c>
      <c r="J54" s="463"/>
      <c r="K54" s="247" t="str">
        <f>IF(LEN(TRIM(L54))&gt;0,MAX(K13:K53)+1,"")</f>
        <v/>
      </c>
      <c r="L54" s="89"/>
      <c r="M54" s="262" t="str">
        <f t="shared" si="3"/>
        <v/>
      </c>
      <c r="N54" s="263" t="str">
        <f t="shared" si="4"/>
        <v/>
      </c>
      <c r="O54" s="6"/>
      <c r="P54" s="83" t="s">
        <v>73</v>
      </c>
      <c r="Q54" s="53"/>
      <c r="R54" s="53"/>
      <c r="S54" s="53"/>
      <c r="T54" s="53"/>
      <c r="U54" s="53"/>
      <c r="V54" s="53"/>
      <c r="X54" s="3">
        <v>1</v>
      </c>
    </row>
    <row r="55" spans="2:24" ht="15.75">
      <c r="B55" s="247"/>
      <c r="C55" s="264"/>
      <c r="D55" s="259" t="str" cm="1">
        <f t="array" ref="D55">IF(ROW()=ROW(D42),C45,INDEX(E42:E55,ROW()-ROW(D42)))</f>
        <v/>
      </c>
      <c r="E55" s="260" t="str">
        <f>IF(OR(D55="",C44="",C44&lt;=0,F55=""),"",TRIM(MID(D55,LEN(F55)+1+IF(MID(D55,LEN(F55)+1,1)=" ",1,0),99999)))</f>
        <v/>
      </c>
      <c r="F55" s="259" t="str">
        <f>IF(OR(G55="",G55=0,G55="0"),"",IF(LEN(G55)&lt;=C44,G55,IF(LEN(SUBSTITUTE(H55," ",""))=C44+1,LEFT(G55,C44),LEFT(G55,FIND("§",SUBSTITUTE(H55," ","§",LEN(H55)-LEN(SUBSTITUTE(H55," ",""))))-1))))</f>
        <v/>
      </c>
      <c r="G55" s="259" t="str">
        <f t="shared" si="2"/>
        <v/>
      </c>
      <c r="H55" s="259" t="str">
        <f>IF(OR(G55="",G55=0,G55="0"),"",LEFT(G55,C44+1))</f>
        <v/>
      </c>
      <c r="I55" s="261" t="str">
        <f t="shared" si="5"/>
        <v/>
      </c>
      <c r="J55" s="463"/>
      <c r="K55" s="247" t="str">
        <f>IF(LEN(TRIM(L55))&gt;0,MAX(K13:K54)+1,"")</f>
        <v/>
      </c>
      <c r="L55" s="89"/>
      <c r="M55" s="262" t="str">
        <f t="shared" si="3"/>
        <v/>
      </c>
      <c r="N55" s="263" t="str">
        <f t="shared" si="4"/>
        <v/>
      </c>
      <c r="O55" s="6"/>
      <c r="P55" s="84" t="s">
        <v>74</v>
      </c>
      <c r="Q55" s="53"/>
      <c r="R55" s="53"/>
      <c r="S55" s="53"/>
      <c r="T55" s="53"/>
      <c r="U55" s="53"/>
      <c r="V55" s="53"/>
      <c r="X55" s="3">
        <v>1</v>
      </c>
    </row>
    <row r="56" spans="2:24" ht="15.75">
      <c r="B56" s="247"/>
      <c r="C56" s="258" t="str">
        <f>IF(TRIM(SUBSTITUTE(J17,CHAR(160),""))="","",J17)</f>
        <v xml:space="preserve">►collez votre texte colonne 1️⃣ </v>
      </c>
      <c r="D56" s="259" t="str" cm="1">
        <f t="array" ref="D56">IF(ROW()=ROW(D56),C59,INDEX(E56:E69,ROW()-ROW(D56)))</f>
        <v>►collez votre texte colonne 1️⃣</v>
      </c>
      <c r="E56" s="260" t="str">
        <f>IF(OR(D56="",C58="",C58&lt;=0,F56=""),"",TRIM(MID(D56,LEN(F56)+1+IF(MID(D56,LEN(F56)+1,1)=" ",1,0),99999)))</f>
        <v/>
      </c>
      <c r="F56" s="259" t="str">
        <f>IF(OR(G56="",G56=0,G56="0"),"",IF(LEN(G56)&lt;=C58,G56,IF(LEN(SUBSTITUTE(H56," ",""))=C58+1,LEFT(G56,C58),LEFT(G56,FIND("§",SUBSTITUTE(H56," ","§",LEN(H56)-LEN(SUBSTITUTE(H56," ",""))))-1))))</f>
        <v>►collez votre texte colonne 1️⃣</v>
      </c>
      <c r="G56" s="259" t="str">
        <f t="shared" si="2"/>
        <v>►collez votre texte colonne 1️⃣</v>
      </c>
      <c r="H56" s="259" t="str">
        <f>IF(OR(G56="",G56=0,G56="0"),"",LEFT(G56,C58+1))</f>
        <v>►collez votre texte colonne 1️⃣</v>
      </c>
      <c r="I56" s="261" t="str">
        <f t="shared" si="5"/>
        <v/>
      </c>
      <c r="J56" s="463"/>
      <c r="K56" s="247" t="str">
        <f>IF(LEN(TRIM(L56))&gt;0,MAX(K13:K55)+1,"")</f>
        <v/>
      </c>
      <c r="L56" s="89"/>
      <c r="M56" s="262" t="str">
        <f t="shared" si="3"/>
        <v/>
      </c>
      <c r="N56" s="263" t="str">
        <f t="shared" si="4"/>
        <v/>
      </c>
      <c r="O56" s="6"/>
      <c r="P56" s="83" t="s">
        <v>75</v>
      </c>
      <c r="Q56" s="53"/>
      <c r="R56" s="53"/>
      <c r="S56" s="53"/>
      <c r="T56" s="53"/>
      <c r="U56" s="53"/>
      <c r="V56" s="53"/>
      <c r="X56" s="3">
        <v>1</v>
      </c>
    </row>
    <row r="57" spans="2:24" ht="15.75">
      <c r="B57" s="247"/>
      <c r="C57" s="264" t="str">
        <f>TRIM(SUBSTITUTE(SUBSTITUTE(SUBSTITUTE(SUBSTITUTE(SUBSTITUTE(SUBSTITUTE(SUBSTITUTE(SUBSTITUTE(SUBSTITUTE(CLEAN(IF(OR(LEFT(C56,1)="-",LEFT(C56,1)="="),MID(C56,2,99999),C56)),"—","-"),"–","-"),CHAR(160)," "),CHAR(9)," "),CHAR(13)," "),CHAR(10)," ")," "," ")," "," ")," "," "))</f>
        <v>►collez votre texte colonne 1️⃣</v>
      </c>
      <c r="D57" s="259" t="str" cm="1">
        <f t="array" ref="D57">IF(ROW()=ROW(D56),C59,INDEX(E56:E69,ROW()-ROW(D56)))</f>
        <v/>
      </c>
      <c r="E57" s="260" t="str">
        <f>IF(OR(D57="",C58="",C58&lt;=0,F57=""),"",TRIM(MID(D57,LEN(F57)+1+IF(MID(D57,LEN(F57)+1,1)=" ",1,0),99999)))</f>
        <v/>
      </c>
      <c r="F57" s="259" t="str">
        <f>IF(OR(G57="",G57=0,G57="0"),"",IF(LEN(G57)&lt;=C58,G57,IF(LEN(SUBSTITUTE(H57," ",""))=C58+1,LEFT(G57,C58),LEFT(G57,FIND("§",SUBSTITUTE(H57," ","§",LEN(H57)-LEN(SUBSTITUTE(H57," ",""))))-1))))</f>
        <v/>
      </c>
      <c r="G57" s="259" t="str">
        <f t="shared" si="2"/>
        <v/>
      </c>
      <c r="H57" s="259" t="str">
        <f>IF(OR(G57="",G57=0,G57="0"),"",LEFT(G57,C58+1))</f>
        <v/>
      </c>
      <c r="I57" s="261" t="str">
        <f t="shared" si="5"/>
        <v/>
      </c>
      <c r="J57" s="463"/>
      <c r="K57" s="247" t="str">
        <f>IF(LEN(TRIM(L57))&gt;0,MAX(K13:K56)+1,"")</f>
        <v/>
      </c>
      <c r="L57" s="89"/>
      <c r="M57" s="262" t="str">
        <f t="shared" si="3"/>
        <v/>
      </c>
      <c r="N57" s="263" t="str">
        <f t="shared" si="4"/>
        <v/>
      </c>
      <c r="O57" s="6"/>
      <c r="P57" s="84" t="s">
        <v>76</v>
      </c>
      <c r="Q57" s="53"/>
      <c r="R57" s="53"/>
      <c r="S57" s="53"/>
      <c r="T57" s="53"/>
      <c r="U57" s="53"/>
      <c r="V57" s="53"/>
      <c r="X57" s="3">
        <v>1</v>
      </c>
    </row>
    <row r="58" spans="2:24" ht="16.5" thickBot="1">
      <c r="B58" s="247"/>
      <c r="C58" s="265">
        <f>C11</f>
        <v>120</v>
      </c>
      <c r="D58" s="259" t="str" cm="1">
        <f t="array" ref="D58">IF(ROW()=ROW(D56),C59,INDEX(E56:E69,ROW()-ROW(D56)))</f>
        <v/>
      </c>
      <c r="E58" s="260" t="str">
        <f>IF(OR(D58="",C58="",C58&lt;=0,F58=""),"",TRIM(MID(D58,LEN(F58)+1+IF(MID(D58,LEN(F58)+1,1)=" ",1,0),99999)))</f>
        <v/>
      </c>
      <c r="F58" s="259" t="str">
        <f>IF(OR(G58="",G58=0,G58="0"),"",IF(LEN(G58)&lt;=C58,G58,IF(LEN(SUBSTITUTE(H58," ",""))=C58+1,LEFT(G58,C58),LEFT(G58,FIND("§",SUBSTITUTE(H58," ","§",LEN(H58)-LEN(SUBSTITUTE(H58," ",""))))-1))))</f>
        <v/>
      </c>
      <c r="G58" s="259" t="str">
        <f t="shared" si="2"/>
        <v/>
      </c>
      <c r="H58" s="259" t="str">
        <f>IF(OR(G58="",G58=0,G58="0"),"",LEFT(G58,C58+1))</f>
        <v/>
      </c>
      <c r="I58" s="261" t="str">
        <f t="shared" si="5"/>
        <v/>
      </c>
      <c r="J58" s="463"/>
      <c r="K58" s="247" t="str">
        <f>IF(LEN(TRIM(L58))&gt;0,MAX(K13:K57)+1,"")</f>
        <v/>
      </c>
      <c r="L58" s="89"/>
      <c r="M58" s="262" t="str">
        <f t="shared" si="3"/>
        <v/>
      </c>
      <c r="N58" s="263" t="str">
        <f t="shared" si="4"/>
        <v/>
      </c>
      <c r="O58" s="6"/>
      <c r="P58" s="84" t="s">
        <v>77</v>
      </c>
      <c r="Q58" s="53"/>
      <c r="R58" s="53"/>
      <c r="S58" s="53"/>
      <c r="T58" s="53"/>
      <c r="U58" s="53"/>
      <c r="V58" s="53"/>
      <c r="X58" s="3">
        <v>1</v>
      </c>
    </row>
    <row r="59" spans="2:24" ht="15.75">
      <c r="B59" s="247"/>
      <c r="C59" s="264" t="str">
        <f>IF(UPPER(TRIM(C12))="X",C63,C57)</f>
        <v>►collez votre texte colonne 1️⃣</v>
      </c>
      <c r="D59" s="259" t="str" cm="1">
        <f t="array" ref="D59">IF(ROW()=ROW(D56),C59,INDEX(E56:E69,ROW()-ROW(D56)))</f>
        <v/>
      </c>
      <c r="E59" s="267" t="str">
        <f>IF(OR(D59="",C58="",C58&lt;=0,F59=""),"",TRIM(MID(D59,LEN(F59)+1+IF(MID(D59,LEN(F59)+1,1)=" ",1,0),99999)))</f>
        <v/>
      </c>
      <c r="F59" s="268" t="str">
        <f>IF(OR(G59="",G59=0,G59="0"),"",IF(LEN(G59)&lt;=C58,G59,IF(LEN(SUBSTITUTE(H59," ",""))=C58+1,LEFT(G59,C58),LEFT(G59,FIND("§",SUBSTITUTE(H59," ","§",LEN(H59)-LEN(SUBSTITUTE(H59," ",""))))-1))))</f>
        <v/>
      </c>
      <c r="G59" s="268" t="str">
        <f t="shared" si="2"/>
        <v/>
      </c>
      <c r="H59" s="268" t="str">
        <f>IF(OR(G59="",G59=0,G59="0"),"",LEFT(G59,C58+1))</f>
        <v/>
      </c>
      <c r="I59" s="268"/>
      <c r="J59" s="85">
        <f t="shared" ref="J59" ca="1" si="6">INDEX(CELL("largeur",J59),1,1)</f>
        <v>115</v>
      </c>
      <c r="K59" s="247" t="str">
        <f>IF(LEN(TRIM(L59))&gt;0,MAX(K13:K58)+1,"")</f>
        <v/>
      </c>
      <c r="L59" s="89"/>
      <c r="M59" s="269" t="e" cm="1" vm="1">
        <f t="array" aca="1" ref="M59" ca="1">CELL("largeur",M59)</f>
        <v>#VALUE!</v>
      </c>
      <c r="N59" s="246" cm="1">
        <f t="array" aca="1" ref="N59:O59" ca="1">CELL("largeur",N59)</f>
        <v>10</v>
      </c>
      <c r="O59" s="6" t="b">
        <f ca="1"/>
        <v>0</v>
      </c>
      <c r="P59" s="53"/>
      <c r="Q59" s="53"/>
      <c r="R59" s="53"/>
      <c r="S59" s="53"/>
      <c r="T59" s="53"/>
      <c r="U59" s="53"/>
      <c r="V59" s="53"/>
      <c r="X59" s="3">
        <v>1</v>
      </c>
    </row>
    <row r="60" spans="2:24" ht="15.75">
      <c r="B60" s="247"/>
      <c r="C60" s="270" t="str">
        <f>TRIM(SUBSTITUTE(SUBSTITUTE(SUBSTITUTE(SUBSTITUTE(SUBSTITUTE(SUBSTITUTE(SUBSTITUTE(SUBSTITUTE(SUBSTITUTE(SUBSTITUTE(C57,","," "),";"," "),":"," "),"!"," "),"?"," "),"…"," "),"»"," "),"«"," "),"/"," "),"."," "))</f>
        <v>►collez votre texte colonne 1️⃣</v>
      </c>
      <c r="D60" s="271" t="str" cm="1">
        <f t="array" ref="D60">IF(ROW()=ROW(D56),C59,INDEX(E56:E69,ROW()-ROW(D56)))</f>
        <v/>
      </c>
      <c r="E60" s="272" t="str">
        <f>IF(OR(D60="",C58="",C58&lt;=0,F60=""),"",TRIM(MID(D60,LEN(F60)+1+IF(MID(D60,LEN(F60)+1,1)=" ",1,0),99999)))</f>
        <v/>
      </c>
      <c r="F60" s="271" t="str">
        <f>IF(OR(G60="",G60=0,G60="0"),"",IF(LEN(G60)&lt;=C58,G60,IF(LEN(SUBSTITUTE(H60," ",""))=C58+1,LEFT(G60,C58),LEFT(G60,FIND("§",SUBSTITUTE(H60," ","§",LEN(H60)-LEN(SUBSTITUTE(H60," ",""))))-1))))</f>
        <v/>
      </c>
      <c r="G60" s="271" t="str">
        <f t="shared" si="2"/>
        <v/>
      </c>
      <c r="H60" s="271" t="str">
        <f>IF(OR(G60="",G60=0,G60="0"),"",LEFT(G60,C58+1))</f>
        <v/>
      </c>
      <c r="I60" s="271"/>
      <c r="J60" s="273">
        <f ca="1">J59</f>
        <v>115</v>
      </c>
      <c r="K60" s="247" t="str">
        <f>IF(LEN(TRIM(L60))&gt;0,MAX(K13:K59)+1,"")</f>
        <v/>
      </c>
      <c r="L60" s="89"/>
      <c r="M60" s="274">
        <v>10</v>
      </c>
      <c r="N60" s="275">
        <v>10</v>
      </c>
      <c r="O60" s="6"/>
      <c r="P60" s="53"/>
      <c r="Q60" s="53"/>
      <c r="R60" s="53"/>
      <c r="S60" s="53"/>
      <c r="T60" s="53"/>
      <c r="U60" s="53"/>
      <c r="V60" s="53"/>
      <c r="X60" s="3">
        <v>1</v>
      </c>
    </row>
    <row r="61" spans="2:24" ht="18">
      <c r="B61" s="247"/>
      <c r="C61" s="264" t="str">
        <f>TRIM(SUBSTITUTE(SUBSTITUTE(SUBSTITUTE(SUBSTITUTE(SUBSTITUTE(SUBSTITUTE(SUBSTITUTE(SUBSTITUTE(C60,"("," "),")"," "),CHAR(34)," "),"-"," "),"_"," "),"&lt;"," "),"&gt;"," "),"="," "))</f>
        <v>►collez votre texte colonne 1️⃣</v>
      </c>
      <c r="D61" s="259" t="str" cm="1">
        <f t="array" ref="D61">IF(ROW()=ROW(D56),C59,INDEX(E56:E69,ROW()-ROW(D56)))</f>
        <v/>
      </c>
      <c r="E61" s="260" t="str">
        <f>IF(OR(D61="",C58="",C58&lt;=0,F61=""),"",TRIM(MID(D61,LEN(F61)+1+IF(MID(D61,LEN(F61)+1,1)=" ",1,0),99999)))</f>
        <v/>
      </c>
      <c r="F61" s="259" t="str">
        <f>IF(OR(G61="",G61=0,G61="0"),"",IF(LEN(G61)&lt;=C58,G61,IF(LEN(SUBSTITUTE(H61," ",""))=C58+1,LEFT(G61,C58),LEFT(G61,FIND("§",SUBSTITUTE(H61," ","§",LEN(H61)-LEN(SUBSTITUTE(H61," ",""))))-1))))</f>
        <v/>
      </c>
      <c r="G61" s="259" t="str">
        <f t="shared" si="2"/>
        <v/>
      </c>
      <c r="H61" s="259" t="str">
        <f>IF(OR(G61="",G61=0,G61="0"),"",LEFT(G61,C58+1))</f>
        <v/>
      </c>
      <c r="I61" s="261"/>
      <c r="J61" s="86"/>
      <c r="K61" s="247" t="str">
        <f>IF(LEN(TRIM(L61))&gt;0,MAX(K13:K60)+1,"")</f>
        <v/>
      </c>
      <c r="L61" s="89"/>
      <c r="M61" s="276"/>
      <c r="N61" s="277"/>
      <c r="O61" s="6"/>
      <c r="P61" s="11" t="s">
        <v>130</v>
      </c>
      <c r="Q61" s="53"/>
      <c r="R61" s="53"/>
      <c r="S61" s="53"/>
      <c r="T61" s="53"/>
      <c r="U61" s="53"/>
      <c r="V61" s="53"/>
      <c r="X61" s="3">
        <v>1</v>
      </c>
    </row>
    <row r="62" spans="2:24" ht="15.75">
      <c r="B62" s="247"/>
      <c r="C62" s="264" t="str">
        <f>TRIM(SUBSTITUTE(SUBSTITUTE(SUBSTITUTE(SUBSTITUTE(C61,"►"," "),"▼"," "),"▲"," "),"◄"," "))</f>
        <v>collez votre texte colonne 1️⃣</v>
      </c>
      <c r="D62" s="259" t="str" cm="1">
        <f t="array" ref="D62">IF(ROW()=ROW(D56),C59,INDEX(E56:E69,ROW()-ROW(D56)))</f>
        <v/>
      </c>
      <c r="E62" s="260" t="str">
        <f>IF(OR(D62="",C58="",C58&lt;=0,F62=""),"",TRIM(MID(D62,LEN(F62)+1+IF(MID(D62,LEN(F62)+1,1)=" ",1,0),99999)))</f>
        <v/>
      </c>
      <c r="F62" s="259" t="str">
        <f>IF(OR(G62="",G62=0,G62="0"),"",IF(LEN(G62)&lt;=C58,G62,IF(LEN(SUBSTITUTE(H62," ",""))=C58+1,LEFT(G62,C58),LEFT(G62,FIND("§",SUBSTITUTE(H62," ","§",LEN(H62)-LEN(SUBSTITUTE(H62," ",""))))-1))))</f>
        <v/>
      </c>
      <c r="G62" s="259" t="str">
        <f t="shared" si="2"/>
        <v/>
      </c>
      <c r="H62" s="259" t="str">
        <f>IF(OR(G62="",G62=0,G62="0"),"",LEFT(G62,C58+1))</f>
        <v/>
      </c>
      <c r="I62" s="261"/>
      <c r="J62" s="86"/>
      <c r="K62" s="247" t="str">
        <f>IF(LEN(TRIM(L62))&gt;0,MAX(K13:K61)+1,"")</f>
        <v/>
      </c>
      <c r="L62" s="89"/>
      <c r="M62" s="276"/>
      <c r="N62" s="277"/>
      <c r="O62" s="6"/>
      <c r="P62" s="2" t="s">
        <v>104</v>
      </c>
      <c r="Q62" s="53"/>
      <c r="R62" s="53"/>
      <c r="S62" s="53"/>
      <c r="T62" s="53"/>
      <c r="U62" s="53"/>
      <c r="V62" s="53"/>
      <c r="X62" s="3">
        <v>1</v>
      </c>
    </row>
    <row r="63" spans="2:24" ht="15.75">
      <c r="B63" s="247"/>
      <c r="C63" s="264" t="str">
        <f>TRIM(SUBSTITUTE(SUBSTITUTE(C62,"“"," "),"”"," "))</f>
        <v>collez votre texte colonne 1️⃣</v>
      </c>
      <c r="D63" s="259" t="str" cm="1">
        <f t="array" ref="D63">IF(ROW()=ROW(D56),C59,INDEX(E56:E69,ROW()-ROW(D56)))</f>
        <v/>
      </c>
      <c r="E63" s="260" t="str">
        <f>IF(OR(D63="",C58="",C58&lt;=0,F63=""),"",TRIM(MID(D63,LEN(F63)+1+IF(MID(D63,LEN(F63)+1,1)=" ",1,0),99999)))</f>
        <v/>
      </c>
      <c r="F63" s="259" t="str">
        <f>IF(OR(G63="",G63=0,G63="0"),"",IF(LEN(G63)&lt;=C58,G63,IF(LEN(SUBSTITUTE(H63," ",""))=C58+1,LEFT(G63,C58),LEFT(G63,FIND("§",SUBSTITUTE(H63," ","§",LEN(H63)-LEN(SUBSTITUTE(H63," ",""))))-1))))</f>
        <v/>
      </c>
      <c r="G63" s="259" t="str">
        <f t="shared" si="2"/>
        <v/>
      </c>
      <c r="H63" s="259" t="str">
        <f>IF(OR(G63="",G63=0,G63="0"),"",LEFT(G63,C58+1))</f>
        <v/>
      </c>
      <c r="I63" s="261"/>
      <c r="J63" s="86"/>
      <c r="K63" s="247" t="str">
        <f>IF(LEN(TRIM(L63))&gt;0,MAX(K13:K62)+1,"")</f>
        <v/>
      </c>
      <c r="L63" s="89"/>
      <c r="M63" s="276"/>
      <c r="N63" s="277"/>
      <c r="O63" s="6"/>
      <c r="P63" s="53" t="s">
        <v>170</v>
      </c>
      <c r="Q63" s="53"/>
      <c r="R63" s="53"/>
      <c r="S63" s="53"/>
      <c r="T63" s="53"/>
      <c r="U63" s="53"/>
      <c r="V63" s="53"/>
      <c r="X63" s="3">
        <v>1</v>
      </c>
    </row>
    <row r="64" spans="2:24" ht="15.75">
      <c r="B64" s="247"/>
      <c r="C64" s="264"/>
      <c r="D64" s="259" t="str" cm="1">
        <f t="array" ref="D64">IF(ROW()=ROW(D56),C59,INDEX(E56:E69,ROW()-ROW(D56)))</f>
        <v/>
      </c>
      <c r="E64" s="260" t="str">
        <f>IF(OR(D64="",C58="",C58&lt;=0,F64=""),"",TRIM(MID(D64,LEN(F64)+1+IF(MID(D64,LEN(F64)+1,1)=" ",1,0),99999)))</f>
        <v/>
      </c>
      <c r="F64" s="259" t="str">
        <f>IF(OR(G64="",G64=0,G64="0"),"",IF(LEN(G64)&lt;=C58,G64,IF(LEN(SUBSTITUTE(H64," ",""))=C58+1,LEFT(G64,C58),LEFT(G64,FIND("§",SUBSTITUTE(H64," ","§",LEN(H64)-LEN(SUBSTITUTE(H64," ",""))))-1))))</f>
        <v/>
      </c>
      <c r="G64" s="259" t="str">
        <f t="shared" si="2"/>
        <v/>
      </c>
      <c r="H64" s="259" t="str">
        <f>IF(OR(G64="",G64=0,G64="0"),"",LEFT(G64,C58+1))</f>
        <v/>
      </c>
      <c r="I64" s="261"/>
      <c r="J64" s="86"/>
      <c r="K64" s="247" t="str">
        <f>IF(LEN(TRIM(L64))&gt;0,MAX(K13:K63)+1,"")</f>
        <v/>
      </c>
      <c r="L64" s="89"/>
      <c r="M64" s="276"/>
      <c r="N64" s="277"/>
      <c r="O64" s="6"/>
      <c r="P64" s="53" t="s">
        <v>171</v>
      </c>
      <c r="Q64" s="53"/>
      <c r="R64" s="53"/>
      <c r="S64" s="53"/>
      <c r="T64" s="53"/>
      <c r="U64" s="53"/>
      <c r="V64" s="53"/>
      <c r="X64" s="3">
        <v>1</v>
      </c>
    </row>
    <row r="65" spans="2:24" ht="15.75">
      <c r="B65" s="247"/>
      <c r="C65" s="264"/>
      <c r="D65" s="259" t="str" cm="1">
        <f t="array" ref="D65">IF(ROW()=ROW(D56),C59,INDEX(E56:E69,ROW()-ROW(D56)))</f>
        <v/>
      </c>
      <c r="E65" s="260" t="str">
        <f>IF(OR(D65="",C58="",C58&lt;=0,F65=""),"",TRIM(MID(D65,LEN(F65)+1+IF(MID(D65,LEN(F65)+1,1)=" ",1,0),99999)))</f>
        <v/>
      </c>
      <c r="F65" s="259" t="str">
        <f>IF(OR(G65="",G65=0,G65="0"),"",IF(LEN(G65)&lt;=C58,G65,IF(LEN(SUBSTITUTE(H65," ",""))=C58+1,LEFT(G65,C58),LEFT(G65,FIND("§",SUBSTITUTE(H65," ","§",LEN(H65)-LEN(SUBSTITUTE(H65," ",""))))-1))))</f>
        <v/>
      </c>
      <c r="G65" s="259" t="str">
        <f t="shared" si="2"/>
        <v/>
      </c>
      <c r="H65" s="259" t="str">
        <f>IF(OR(G65="",G65=0,G65="0"),"",LEFT(G65,C58+1))</f>
        <v/>
      </c>
      <c r="I65" s="261"/>
      <c r="J65" s="86"/>
      <c r="K65" s="247" t="str">
        <f>IF(LEN(TRIM(L65))&gt;0,MAX(K13:K64)+1,"")</f>
        <v/>
      </c>
      <c r="L65" s="89"/>
      <c r="M65" s="276"/>
      <c r="N65" s="277"/>
      <c r="O65" s="6"/>
      <c r="P65" s="53" t="s">
        <v>172</v>
      </c>
      <c r="Q65" s="53"/>
      <c r="R65" s="53"/>
      <c r="S65" s="53"/>
      <c r="T65" s="53"/>
      <c r="U65" s="53"/>
      <c r="V65" s="53"/>
      <c r="X65" s="3">
        <v>1</v>
      </c>
    </row>
    <row r="66" spans="2:24" ht="15.75">
      <c r="B66" s="247"/>
      <c r="C66" s="264"/>
      <c r="D66" s="259" t="str" cm="1">
        <f t="array" ref="D66">IF(ROW()=ROW(D56),C59,INDEX(E56:E69,ROW()-ROW(D56)))</f>
        <v/>
      </c>
      <c r="E66" s="260" t="str">
        <f>IF(OR(D66="",C58="",C58&lt;=0,F66=""),"",TRIM(MID(D66,LEN(F66)+1+IF(MID(D66,LEN(F66)+1,1)=" ",1,0),99999)))</f>
        <v/>
      </c>
      <c r="F66" s="259" t="str">
        <f>IF(OR(G66="",G66=0,G66="0"),"",IF(LEN(G66)&lt;=C58,G66,IF(LEN(SUBSTITUTE(H66," ",""))=C58+1,LEFT(G66,C58),LEFT(G66,FIND("§",SUBSTITUTE(H66," ","§",LEN(H66)-LEN(SUBSTITUTE(H66," ",""))))-1))))</f>
        <v/>
      </c>
      <c r="G66" s="259" t="str">
        <f t="shared" si="2"/>
        <v/>
      </c>
      <c r="H66" s="259" t="str">
        <f>IF(OR(G66="",G66=0,G66="0"),"",LEFT(G66,C58+1))</f>
        <v/>
      </c>
      <c r="I66" s="261"/>
      <c r="J66" s="86"/>
      <c r="K66" s="247" t="str">
        <f>IF(LEN(TRIM(L66))&gt;0,MAX(K13:K65)+1,"")</f>
        <v/>
      </c>
      <c r="L66" s="89"/>
      <c r="M66" s="276"/>
      <c r="N66" s="277"/>
      <c r="O66" s="6"/>
      <c r="P66" s="53"/>
      <c r="Q66" s="53"/>
      <c r="R66" s="53"/>
      <c r="S66" s="53"/>
      <c r="T66" s="53"/>
      <c r="U66" s="53"/>
      <c r="V66" s="53"/>
      <c r="X66" s="3">
        <v>1</v>
      </c>
    </row>
    <row r="67" spans="2:24" ht="15.75">
      <c r="B67" s="247"/>
      <c r="C67" s="264"/>
      <c r="D67" s="259" t="str" cm="1">
        <f t="array" ref="D67">IF(ROW()=ROW(D56),C59,INDEX(E56:E69,ROW()-ROW(D56)))</f>
        <v/>
      </c>
      <c r="E67" s="260" t="str">
        <f>IF(OR(D67="",C58="",C58&lt;=0,F67=""),"",TRIM(MID(D67,LEN(F67)+1+IF(MID(D67,LEN(F67)+1,1)=" ",1,0),99999)))</f>
        <v/>
      </c>
      <c r="F67" s="259" t="str">
        <f>IF(OR(G67="",G67=0,G67="0"),"",IF(LEN(G67)&lt;=C58,G67,IF(LEN(SUBSTITUTE(H67," ",""))=C58+1,LEFT(G67,C58),LEFT(G67,FIND("§",SUBSTITUTE(H67," ","§",LEN(H67)-LEN(SUBSTITUTE(H67," ",""))))-1))))</f>
        <v/>
      </c>
      <c r="G67" s="259" t="str">
        <f t="shared" si="2"/>
        <v/>
      </c>
      <c r="H67" s="259" t="str">
        <f>IF(OR(G67="",G67=0,G67="0"),"",LEFT(G67,C58+1))</f>
        <v/>
      </c>
      <c r="I67" s="261"/>
      <c r="J67" s="86"/>
      <c r="K67" s="247" t="str">
        <f>IF(LEN(TRIM(L67))&gt;0,MAX(K13:K66)+1,"")</f>
        <v/>
      </c>
      <c r="L67" s="89"/>
      <c r="M67" s="276"/>
      <c r="N67" s="277"/>
      <c r="O67" s="6"/>
      <c r="P67" s="53" t="s">
        <v>131</v>
      </c>
      <c r="Q67" s="53"/>
      <c r="R67" s="53"/>
      <c r="S67" s="53"/>
      <c r="T67" s="53"/>
      <c r="U67" s="53"/>
      <c r="V67" s="53"/>
      <c r="X67" s="3">
        <v>1</v>
      </c>
    </row>
    <row r="68" spans="2:24" ht="15.75">
      <c r="B68" s="247"/>
      <c r="C68" s="264"/>
      <c r="D68" s="259" t="str" cm="1">
        <f t="array" ref="D68">IF(ROW()=ROW(D56),C59,INDEX(E56:E69,ROW()-ROW(D56)))</f>
        <v/>
      </c>
      <c r="E68" s="260" t="str">
        <f>IF(OR(D68="",C58="",C58&lt;=0,F68=""),"",TRIM(MID(D68,LEN(F68)+1+IF(MID(D68,LEN(F68)+1,1)=" ",1,0),99999)))</f>
        <v/>
      </c>
      <c r="F68" s="259" t="str">
        <f>IF(OR(G68="",G68=0,G68="0"),"",IF(LEN(G68)&lt;=C58,G68,IF(LEN(SUBSTITUTE(H68," ",""))=C58+1,LEFT(G68,C58),LEFT(G68,FIND("§",SUBSTITUTE(H68," ","§",LEN(H68)-LEN(SUBSTITUTE(H68," ",""))))-1))))</f>
        <v/>
      </c>
      <c r="G68" s="259" t="str">
        <f t="shared" si="2"/>
        <v/>
      </c>
      <c r="H68" s="259" t="str">
        <f>IF(OR(G68="",G68=0,G68="0"),"",LEFT(G68,C58+1))</f>
        <v/>
      </c>
      <c r="I68" s="261"/>
      <c r="J68" s="86"/>
      <c r="K68" s="247" t="str">
        <f>IF(LEN(TRIM(L68))&gt;0,MAX(K13:K67)+1,"")</f>
        <v/>
      </c>
      <c r="L68" s="89"/>
      <c r="M68" s="276"/>
      <c r="N68" s="277"/>
      <c r="O68" s="6"/>
      <c r="P68" s="97" t="s">
        <v>132</v>
      </c>
      <c r="Q68" s="53"/>
      <c r="R68" s="53"/>
      <c r="S68" s="53"/>
      <c r="T68" s="53"/>
      <c r="U68" s="53"/>
      <c r="V68" s="53"/>
      <c r="X68" s="3">
        <v>1</v>
      </c>
    </row>
    <row r="69" spans="2:24" ht="15.75">
      <c r="B69" s="247"/>
      <c r="C69" s="264"/>
      <c r="D69" s="259" t="str" cm="1">
        <f t="array" ref="D69">IF(ROW()=ROW(D56),C59,INDEX(E56:E69,ROW()-ROW(D56)))</f>
        <v/>
      </c>
      <c r="E69" s="260" t="str">
        <f>IF(OR(D69="",C58="",C58&lt;=0,F69=""),"",TRIM(MID(D69,LEN(F69)+1+IF(MID(D69,LEN(F69)+1,1)=" ",1,0),99999)))</f>
        <v/>
      </c>
      <c r="F69" s="259" t="str">
        <f>IF(OR(G69="",G69=0,G69="0"),"",IF(LEN(G69)&lt;=C58,G69,IF(LEN(SUBSTITUTE(H69," ",""))=C58+1,LEFT(G69,C58),LEFT(G69,FIND("§",SUBSTITUTE(H69," ","§",LEN(H69)-LEN(SUBSTITUTE(H69," ",""))))-1))))</f>
        <v/>
      </c>
      <c r="G69" s="259" t="str">
        <f t="shared" si="2"/>
        <v/>
      </c>
      <c r="H69" s="259" t="str">
        <f>IF(OR(G69="",G69=0,G69="0"),"",LEFT(G69,C58+1))</f>
        <v/>
      </c>
      <c r="I69" s="261"/>
      <c r="J69" s="86"/>
      <c r="K69" s="247" t="str">
        <f>IF(LEN(TRIM(L69))&gt;0,MAX(K13:K68)+1,"")</f>
        <v/>
      </c>
      <c r="L69" s="89"/>
      <c r="M69" s="276"/>
      <c r="N69" s="277"/>
      <c r="O69" s="6"/>
      <c r="P69" s="2"/>
      <c r="Q69" s="53"/>
      <c r="R69" s="53"/>
      <c r="S69" s="53"/>
      <c r="T69" s="53"/>
      <c r="U69" s="53"/>
      <c r="V69" s="53"/>
      <c r="X69" s="3">
        <v>1</v>
      </c>
    </row>
    <row r="70" spans="2:24" ht="15.75">
      <c r="B70" s="247"/>
      <c r="C70" s="258" t="str">
        <f>IF(TRIM(SUBSTITUTE(J18,CHAR(160),""))="","",J18)</f>
        <v/>
      </c>
      <c r="D70" s="259" t="str" cm="1">
        <f t="array" ref="D70">IF(ROW()=ROW(D70),C73,INDEX(E70:E83,ROW()-ROW(D70)))</f>
        <v/>
      </c>
      <c r="E70" s="260" t="str">
        <f>IF(OR(D70="",C72="",C72&lt;=0,F70=""),"",TRIM(MID(D70,LEN(F70)+1+IF(MID(D70,LEN(F70)+1,1)=" ",1,0),99999)))</f>
        <v/>
      </c>
      <c r="F70" s="259" t="str">
        <f>IF(OR(G70="",G70=0,G70="0"),"",IF(LEN(G70)&lt;=C72,G70,IF(LEN(SUBSTITUTE(H70," ",""))=C72+1,LEFT(G70,C72),LEFT(G70,FIND("§",SUBSTITUTE(H70," ","§",LEN(H70)-LEN(SUBSTITUTE(H70," ",""))))-1))))</f>
        <v/>
      </c>
      <c r="G70" s="259" t="str">
        <f t="shared" si="2"/>
        <v/>
      </c>
      <c r="H70" s="259" t="str">
        <f>IF(OR(G70="",G70=0,G70="0"),"",LEFT(G70,C72+1))</f>
        <v/>
      </c>
      <c r="I70" s="261"/>
      <c r="J70" s="86"/>
      <c r="K70" s="247" t="str">
        <f>IF(LEN(TRIM(L70))&gt;0,MAX(K13:K69)+1,"")</f>
        <v/>
      </c>
      <c r="L70" s="89"/>
      <c r="M70" s="276"/>
      <c r="N70" s="277"/>
      <c r="O70" s="6"/>
      <c r="P70" s="98" t="s">
        <v>133</v>
      </c>
      <c r="Q70" s="53"/>
      <c r="R70" s="53"/>
      <c r="S70" s="53"/>
      <c r="T70" s="53"/>
      <c r="U70" s="53"/>
      <c r="V70" s="53"/>
      <c r="X70" s="3">
        <v>1</v>
      </c>
    </row>
    <row r="71" spans="2:24" ht="15.75">
      <c r="B71" s="247"/>
      <c r="C71" s="264" t="str">
        <f>TRIM(SUBSTITUTE(SUBSTITUTE(SUBSTITUTE(SUBSTITUTE(SUBSTITUTE(SUBSTITUTE(SUBSTITUTE(SUBSTITUTE(SUBSTITUTE(CLEAN(IF(OR(LEFT(C70,1)="-",LEFT(C70,1)="="),MID(C70,2,99999),C70)),"—","-"),"–","-"),CHAR(160)," "),CHAR(9)," "),CHAR(13)," "),CHAR(10)," ")," "," ")," "," ")," "," "))</f>
        <v/>
      </c>
      <c r="D71" s="259" t="str" cm="1">
        <f t="array" ref="D71">IF(ROW()=ROW(D70),C73,INDEX(E70:E83,ROW()-ROW(D70)))</f>
        <v/>
      </c>
      <c r="E71" s="260" t="str">
        <f>IF(OR(D71="",C72="",C72&lt;=0,F71=""),"",TRIM(MID(D71,LEN(F71)+1+IF(MID(D71,LEN(F71)+1,1)=" ",1,0),99999)))</f>
        <v/>
      </c>
      <c r="F71" s="259" t="str">
        <f>IF(OR(G71="",G71=0,G71="0"),"",IF(LEN(G71)&lt;=C72,G71,IF(LEN(SUBSTITUTE(H71," ",""))=C72+1,LEFT(G71,C72),LEFT(G71,FIND("§",SUBSTITUTE(H71," ","§",LEN(H71)-LEN(SUBSTITUTE(H71," ",""))))-1))))</f>
        <v/>
      </c>
      <c r="G71" s="259" t="str">
        <f t="shared" si="2"/>
        <v/>
      </c>
      <c r="H71" s="259" t="str">
        <f>IF(OR(G71="",G71=0,G71="0"),"",LEFT(G71,C72+1))</f>
        <v/>
      </c>
      <c r="I71" s="261"/>
      <c r="J71" s="86"/>
      <c r="K71" s="247" t="str">
        <f>IF(LEN(TRIM(L71))&gt;0,MAX(K13:K70)+1,"")</f>
        <v/>
      </c>
      <c r="L71" s="89"/>
      <c r="M71" s="276"/>
      <c r="N71" s="277"/>
      <c r="O71" s="6"/>
      <c r="P71" s="99" t="s">
        <v>134</v>
      </c>
      <c r="Q71" s="53"/>
      <c r="R71" s="53"/>
      <c r="S71" s="53"/>
      <c r="T71" s="53"/>
      <c r="U71" s="53"/>
      <c r="V71" s="53"/>
      <c r="X71" s="3">
        <v>1</v>
      </c>
    </row>
    <row r="72" spans="2:24" ht="15.75">
      <c r="B72" s="247"/>
      <c r="C72" s="265">
        <f>C11</f>
        <v>120</v>
      </c>
      <c r="D72" s="259" t="str" cm="1">
        <f t="array" ref="D72">IF(ROW()=ROW(D70),C73,INDEX(E70:E83,ROW()-ROW(D70)))</f>
        <v/>
      </c>
      <c r="E72" s="260" t="str">
        <f>IF(OR(D72="",C72="",C72&lt;=0,F72=""),"",TRIM(MID(D72,LEN(F72)+1+IF(MID(D72,LEN(F72)+1,1)=" ",1,0),99999)))</f>
        <v/>
      </c>
      <c r="F72" s="259" t="str">
        <f>IF(OR(G72="",G72=0,G72="0"),"",IF(LEN(G72)&lt;=C72,G72,IF(LEN(SUBSTITUTE(H72," ",""))=C72+1,LEFT(G72,C72),LEFT(G72,FIND("§",SUBSTITUTE(H72," ","§",LEN(H72)-LEN(SUBSTITUTE(H72," ",""))))-1))))</f>
        <v/>
      </c>
      <c r="G72" s="259" t="str">
        <f t="shared" si="2"/>
        <v/>
      </c>
      <c r="H72" s="259" t="str">
        <f>IF(OR(G72="",G72=0,G72="0"),"",LEFT(G72,C72+1))</f>
        <v/>
      </c>
      <c r="I72" s="261"/>
      <c r="J72" s="86"/>
      <c r="K72" s="247" t="str">
        <f>IF(LEN(TRIM(L72))&gt;0,MAX(K13:K71)+1,"")</f>
        <v/>
      </c>
      <c r="L72" s="89"/>
      <c r="M72" s="276"/>
      <c r="N72" s="277"/>
      <c r="O72" s="6"/>
      <c r="P72" s="99" t="s">
        <v>135</v>
      </c>
      <c r="Q72" s="53"/>
      <c r="R72" s="53"/>
      <c r="S72" s="53"/>
      <c r="T72" s="53"/>
      <c r="U72" s="53"/>
      <c r="V72" s="53"/>
      <c r="X72" s="3">
        <v>1</v>
      </c>
    </row>
    <row r="73" spans="2:24" ht="15.75">
      <c r="B73" s="247"/>
      <c r="C73" s="264" t="str">
        <f>IF(UPPER(TRIM(C12))="X",C77,C71)</f>
        <v/>
      </c>
      <c r="D73" s="259" t="str" cm="1">
        <f t="array" ref="D73">IF(ROW()=ROW(D70),C73,INDEX(E70:E83,ROW()-ROW(D70)))</f>
        <v/>
      </c>
      <c r="E73" s="260" t="str">
        <f>IF(OR(D73="",C72="",C72&lt;=0,F73=""),"",TRIM(MID(D73,LEN(F73)+1+IF(MID(D73,LEN(F73)+1,1)=" ",1,0),99999)))</f>
        <v/>
      </c>
      <c r="F73" s="259" t="str">
        <f>IF(OR(G73="",G73=0,G73="0"),"",IF(LEN(G73)&lt;=C72,G73,IF(LEN(SUBSTITUTE(H73," ",""))=C72+1,LEFT(G73,C72),LEFT(G73,FIND("§",SUBSTITUTE(H73," ","§",LEN(H73)-LEN(SUBSTITUTE(H73," ",""))))-1))))</f>
        <v/>
      </c>
      <c r="G73" s="259" t="str">
        <f t="shared" si="2"/>
        <v/>
      </c>
      <c r="H73" s="259" t="str">
        <f>IF(OR(G73="",G73=0,G73="0"),"",LEFT(G73,C72+1))</f>
        <v/>
      </c>
      <c r="I73" s="261"/>
      <c r="J73" s="86"/>
      <c r="K73" s="247" t="str">
        <f>IF(LEN(TRIM(L73))&gt;0,MAX(K13:K72)+1,"")</f>
        <v/>
      </c>
      <c r="L73" s="89"/>
      <c r="M73" s="276"/>
      <c r="N73" s="277"/>
      <c r="O73" s="6"/>
      <c r="P73" s="99"/>
      <c r="Q73" s="53"/>
      <c r="R73" s="53"/>
      <c r="S73" s="53"/>
      <c r="T73" s="53"/>
      <c r="U73" s="53"/>
      <c r="V73" s="53"/>
      <c r="X73" s="3">
        <v>1</v>
      </c>
    </row>
    <row r="74" spans="2:24" ht="15.75">
      <c r="B74" s="247"/>
      <c r="C74" s="266" t="str">
        <f>TRIM(SUBSTITUTE(SUBSTITUTE(SUBSTITUTE(SUBSTITUTE(SUBSTITUTE(SUBSTITUTE(SUBSTITUTE(SUBSTITUTE(SUBSTITUTE(SUBSTITUTE(C71,","," "),";"," "),":"," "),"!"," "),"?"," "),"…"," "),"»"," "),"«"," "),"/"," "),"."," "))</f>
        <v/>
      </c>
      <c r="D74" s="259" t="str" cm="1">
        <f t="array" ref="D74">IF(ROW()=ROW(D70),C73,INDEX(E70:E83,ROW()-ROW(D70)))</f>
        <v/>
      </c>
      <c r="E74" s="260" t="str">
        <f>IF(OR(D74="",C72="",C72&lt;=0,F74=""),"",TRIM(MID(D74,LEN(F74)+1+IF(MID(D74,LEN(F74)+1,1)=" ",1,0),99999)))</f>
        <v/>
      </c>
      <c r="F74" s="259" t="str">
        <f>IF(OR(G74="",G74=0,G74="0"),"",IF(LEN(G74)&lt;=C72,G74,IF(LEN(SUBSTITUTE(H74," ",""))=C72+1,LEFT(G74,C72),LEFT(G74,FIND("§",SUBSTITUTE(H74," ","§",LEN(H74)-LEN(SUBSTITUTE(H74," ",""))))-1))))</f>
        <v/>
      </c>
      <c r="G74" s="259" t="str">
        <f t="shared" si="2"/>
        <v/>
      </c>
      <c r="H74" s="259" t="str">
        <f>IF(OR(G74="",G74=0,G74="0"),"",LEFT(G74,C72+1))</f>
        <v/>
      </c>
      <c r="I74" s="261"/>
      <c r="J74" s="86"/>
      <c r="K74" s="247" t="str">
        <f>IF(LEN(TRIM(L74))&gt;0,MAX(K13:K73)+1,"")</f>
        <v/>
      </c>
      <c r="L74" s="89"/>
      <c r="M74" s="276"/>
      <c r="N74" s="277"/>
      <c r="O74" s="6"/>
      <c r="P74" s="97" t="s">
        <v>136</v>
      </c>
      <c r="Q74" s="53"/>
      <c r="R74" s="53"/>
      <c r="S74" s="53"/>
      <c r="T74" s="53"/>
      <c r="U74" s="53"/>
      <c r="V74" s="53"/>
      <c r="X74" s="3">
        <v>1</v>
      </c>
    </row>
    <row r="75" spans="2:24" ht="15.75">
      <c r="B75" s="247"/>
      <c r="C75" s="259" t="str">
        <f>TRIM(SUBSTITUTE(SUBSTITUTE(SUBSTITUTE(SUBSTITUTE(SUBSTITUTE(SUBSTITUTE(SUBSTITUTE(SUBSTITUTE(C74,"("," "),")"," "),CHAR(34)," "),"-"," "),"_"," "),"&lt;"," "),"&gt;"," "),"="," "))</f>
        <v/>
      </c>
      <c r="D75" s="259" t="str" cm="1">
        <f t="array" ref="D75">IF(ROW()=ROW(D70),C73,INDEX(E70:E83,ROW()-ROW(D70)))</f>
        <v/>
      </c>
      <c r="E75" s="260" t="str">
        <f>IF(OR(D75="",C72="",C72&lt;=0,F75=""),"",TRIM(MID(D75,LEN(F75)+1+IF(MID(D75,LEN(F75)+1,1)=" ",1,0),99999)))</f>
        <v/>
      </c>
      <c r="F75" s="259" t="str">
        <f>IF(OR(G75="",G75=0,G75="0"),"",IF(LEN(G75)&lt;=C72,G75,IF(LEN(SUBSTITUTE(H75," ",""))=C72+1,LEFT(G75,C72),LEFT(G75,FIND("§",SUBSTITUTE(H75," ","§",LEN(H75)-LEN(SUBSTITUTE(H75," ",""))))-1))))</f>
        <v/>
      </c>
      <c r="G75" s="259" t="str">
        <f t="shared" si="2"/>
        <v/>
      </c>
      <c r="H75" s="259" t="str">
        <f>IF(OR(G75="",G75=0,G75="0"),"",LEFT(G75,C72+1))</f>
        <v/>
      </c>
      <c r="I75" s="261"/>
      <c r="J75" s="86"/>
      <c r="K75" s="247" t="str">
        <f>IF(LEN(TRIM(L75))&gt;0,MAX(K13:K74)+1,"")</f>
        <v/>
      </c>
      <c r="L75" s="89"/>
      <c r="M75" s="276"/>
      <c r="N75" s="277"/>
      <c r="O75" s="6"/>
      <c r="P75" s="99" t="s">
        <v>137</v>
      </c>
      <c r="Q75" s="53"/>
      <c r="R75" s="53"/>
      <c r="S75" s="53"/>
      <c r="T75" s="53"/>
      <c r="U75" s="53"/>
      <c r="V75" s="53"/>
      <c r="X75" s="3">
        <v>1</v>
      </c>
    </row>
    <row r="76" spans="2:24" ht="15.75">
      <c r="B76" s="247"/>
      <c r="C76" s="264" t="str">
        <f>TRIM(SUBSTITUTE(SUBSTITUTE(SUBSTITUTE(SUBSTITUTE(C75,"►"," "),"▼"," "),"▲"," "),"◄"," "))</f>
        <v/>
      </c>
      <c r="D76" s="259" t="str" cm="1">
        <f t="array" ref="D76">IF(ROW()=ROW(D70),C73,INDEX(E70:E83,ROW()-ROW(D70)))</f>
        <v/>
      </c>
      <c r="E76" s="260" t="str">
        <f>IF(OR(D76="",C72="",C72&lt;=0,F76=""),"",TRIM(MID(D76,LEN(F76)+1+IF(MID(D76,LEN(F76)+1,1)=" ",1,0),99999)))</f>
        <v/>
      </c>
      <c r="F76" s="259" t="str">
        <f>IF(OR(G76="",G76=0,G76="0"),"",IF(LEN(G76)&lt;=C72,G76,IF(LEN(SUBSTITUTE(H76," ",""))=C72+1,LEFT(G76,C72),LEFT(G76,FIND("§",SUBSTITUTE(H76," ","§",LEN(H76)-LEN(SUBSTITUTE(H76," ",""))))-1))))</f>
        <v/>
      </c>
      <c r="G76" s="259" t="str">
        <f t="shared" si="2"/>
        <v/>
      </c>
      <c r="H76" s="259" t="str">
        <f>IF(OR(G76="",G76=0,G76="0"),"",LEFT(G76,C72+1))</f>
        <v/>
      </c>
      <c r="I76" s="261"/>
      <c r="J76" s="86"/>
      <c r="K76" s="247" t="str">
        <f>IF(LEN(TRIM(L76))&gt;0,MAX(K13:K75)+1,"")</f>
        <v/>
      </c>
      <c r="L76" s="89"/>
      <c r="M76" s="276"/>
      <c r="N76" s="277"/>
      <c r="O76" s="6"/>
      <c r="P76" s="53"/>
      <c r="Q76" s="53"/>
      <c r="R76" s="53"/>
      <c r="S76" s="53"/>
      <c r="T76" s="53"/>
      <c r="U76" s="53"/>
      <c r="V76" s="53"/>
      <c r="X76" s="3">
        <v>1</v>
      </c>
    </row>
    <row r="77" spans="2:24" ht="15.75">
      <c r="B77" s="247"/>
      <c r="C77" s="264" t="str">
        <f>TRIM(SUBSTITUTE(SUBSTITUTE(C76,"“"," "),"”"," "))</f>
        <v/>
      </c>
      <c r="D77" s="259" t="str" cm="1">
        <f t="array" ref="D77">IF(ROW()=ROW(D70),C73,INDEX(E70:E83,ROW()-ROW(D70)))</f>
        <v/>
      </c>
      <c r="E77" s="260" t="str">
        <f>IF(OR(D77="",C72="",C72&lt;=0,F77=""),"",TRIM(MID(D77,LEN(F77)+1+IF(MID(D77,LEN(F77)+1,1)=" ",1,0),99999)))</f>
        <v/>
      </c>
      <c r="F77" s="259" t="str">
        <f>IF(OR(G77="",G77=0,G77="0"),"",IF(LEN(G77)&lt;=C72,G77,IF(LEN(SUBSTITUTE(H77," ",""))=C72+1,LEFT(G77,C72),LEFT(G77,FIND("§",SUBSTITUTE(H77," ","§",LEN(H77)-LEN(SUBSTITUTE(H77," ",""))))-1))))</f>
        <v/>
      </c>
      <c r="G77" s="259" t="str">
        <f t="shared" si="2"/>
        <v/>
      </c>
      <c r="H77" s="259" t="str">
        <f>IF(OR(G77="",G77=0,G77="0"),"",LEFT(G77,C72+1))</f>
        <v/>
      </c>
      <c r="I77" s="261"/>
      <c r="J77" s="86"/>
      <c r="K77" s="247" t="str">
        <f>IF(LEN(TRIM(L77))&gt;0,MAX(K13:K76)+1,"")</f>
        <v/>
      </c>
      <c r="L77" s="89"/>
      <c r="M77" s="276"/>
      <c r="N77" s="277"/>
      <c r="O77" s="6"/>
      <c r="P77" s="97" t="s">
        <v>138</v>
      </c>
      <c r="Q77" s="53"/>
      <c r="R77" s="53"/>
      <c r="S77" s="53"/>
      <c r="T77" s="53"/>
      <c r="U77" s="53"/>
      <c r="V77" s="53"/>
      <c r="X77" s="3">
        <v>1</v>
      </c>
    </row>
    <row r="78" spans="2:24" ht="15.75">
      <c r="B78" s="247"/>
      <c r="C78" s="264"/>
      <c r="D78" s="259" t="str" cm="1">
        <f t="array" ref="D78">IF(ROW()=ROW(D70),C73,INDEX(E70:E83,ROW()-ROW(D70)))</f>
        <v/>
      </c>
      <c r="E78" s="260" t="str">
        <f>IF(OR(D78="",C72="",C72&lt;=0,F78=""),"",TRIM(MID(D78,LEN(F78)+1+IF(MID(D78,LEN(F78)+1,1)=" ",1,0),99999)))</f>
        <v/>
      </c>
      <c r="F78" s="259" t="str">
        <f>IF(OR(G78="",G78=0,G78="0"),"",IF(LEN(G78)&lt;=C72,G78,IF(LEN(SUBSTITUTE(H78," ",""))=C72+1,LEFT(G78,C72),LEFT(G78,FIND("§",SUBSTITUTE(H78," ","§",LEN(H78)-LEN(SUBSTITUTE(H78," ",""))))-1))))</f>
        <v/>
      </c>
      <c r="G78" s="259" t="str">
        <f t="shared" ref="G78:G141" si="7">IF(OR(D78="",D78=0),"",TRIM(SUBSTITUTE(SUBSTITUTE(D78,CHAR(160)," "),CHAR(10)," ")))</f>
        <v/>
      </c>
      <c r="H78" s="259" t="str">
        <f>IF(OR(G78="",G78=0,G78="0"),"",LEFT(G78,C72+1))</f>
        <v/>
      </c>
      <c r="I78" s="261"/>
      <c r="J78" s="86"/>
      <c r="K78" s="247" t="str">
        <f>IF(LEN(TRIM(L78))&gt;0,MAX(K13:K77)+1,"")</f>
        <v/>
      </c>
      <c r="L78" s="89"/>
      <c r="M78" s="276"/>
      <c r="N78" s="277"/>
      <c r="O78" s="6"/>
      <c r="P78" s="98" t="s">
        <v>139</v>
      </c>
      <c r="Q78" s="53"/>
      <c r="R78" s="53"/>
      <c r="S78" s="53"/>
      <c r="T78" s="53"/>
      <c r="U78" s="53"/>
      <c r="V78" s="53"/>
      <c r="X78" s="3">
        <v>1</v>
      </c>
    </row>
    <row r="79" spans="2:24" ht="15.75">
      <c r="B79" s="247"/>
      <c r="C79" s="264"/>
      <c r="D79" s="259" t="str" cm="1">
        <f t="array" ref="D79">IF(ROW()=ROW(D70),C73,INDEX(E70:E83,ROW()-ROW(D70)))</f>
        <v/>
      </c>
      <c r="E79" s="260" t="str">
        <f>IF(OR(D79="",C72="",C72&lt;=0,F79=""),"",TRIM(MID(D79,LEN(F79)+1+IF(MID(D79,LEN(F79)+1,1)=" ",1,0),99999)))</f>
        <v/>
      </c>
      <c r="F79" s="259" t="str">
        <f>IF(OR(G79="",G79=0,G79="0"),"",IF(LEN(G79)&lt;=C72,G79,IF(LEN(SUBSTITUTE(H79," ",""))=C72+1,LEFT(G79,C72),LEFT(G79,FIND("§",SUBSTITUTE(H79," ","§",LEN(H79)-LEN(SUBSTITUTE(H79," ",""))))-1))))</f>
        <v/>
      </c>
      <c r="G79" s="259" t="str">
        <f t="shared" si="7"/>
        <v/>
      </c>
      <c r="H79" s="259" t="str">
        <f>IF(OR(G79="",G79=0,G79="0"),"",LEFT(G79,C72+1))</f>
        <v/>
      </c>
      <c r="I79" s="261"/>
      <c r="J79" s="86"/>
      <c r="K79" s="247" t="str">
        <f>IF(LEN(TRIM(L79))&gt;0,MAX(K13:K78)+1,"")</f>
        <v/>
      </c>
      <c r="L79" s="89"/>
      <c r="M79" s="276"/>
      <c r="N79" s="277"/>
      <c r="O79" s="6"/>
      <c r="P79" s="98" t="s">
        <v>140</v>
      </c>
      <c r="Q79" s="53"/>
      <c r="R79" s="53"/>
      <c r="S79" s="53"/>
      <c r="T79" s="53"/>
      <c r="U79" s="53"/>
      <c r="V79" s="53"/>
      <c r="X79" s="3">
        <v>1</v>
      </c>
    </row>
    <row r="80" spans="2:24" ht="15.75">
      <c r="B80" s="247"/>
      <c r="C80" s="264"/>
      <c r="D80" s="259" t="str" cm="1">
        <f t="array" ref="D80">IF(ROW()=ROW(D70),C73,INDEX(E70:E83,ROW()-ROW(D70)))</f>
        <v/>
      </c>
      <c r="E80" s="260" t="str">
        <f>IF(OR(D80="",C72="",C72&lt;=0,F80=""),"",TRIM(MID(D80,LEN(F80)+1+IF(MID(D80,LEN(F80)+1,1)=" ",1,0),99999)))</f>
        <v/>
      </c>
      <c r="F80" s="259" t="str">
        <f>IF(OR(G80="",G80=0,G80="0"),"",IF(LEN(G80)&lt;=C72,G80,IF(LEN(SUBSTITUTE(H80," ",""))=C72+1,LEFT(G80,C72),LEFT(G80,FIND("§",SUBSTITUTE(H80," ","§",LEN(H80)-LEN(SUBSTITUTE(H80," ",""))))-1))))</f>
        <v/>
      </c>
      <c r="G80" s="259" t="str">
        <f t="shared" si="7"/>
        <v/>
      </c>
      <c r="H80" s="259" t="str">
        <f>IF(OR(G80="",G80=0,G80="0"),"",LEFT(G80,C72+1))</f>
        <v/>
      </c>
      <c r="I80" s="261"/>
      <c r="J80" s="86"/>
      <c r="K80" s="247" t="str">
        <f>IF(LEN(TRIM(L80))&gt;0,MAX(K13:K79)+1,"")</f>
        <v/>
      </c>
      <c r="L80" s="89"/>
      <c r="M80" s="276"/>
      <c r="N80" s="277"/>
      <c r="O80" s="6"/>
      <c r="P80" s="99" t="s">
        <v>141</v>
      </c>
      <c r="Q80" s="53"/>
      <c r="R80" s="53"/>
      <c r="S80" s="53"/>
      <c r="T80" s="53"/>
      <c r="U80" s="53"/>
      <c r="V80" s="53"/>
      <c r="X80" s="3">
        <v>1</v>
      </c>
    </row>
    <row r="81" spans="2:24" ht="15.75">
      <c r="B81" s="247"/>
      <c r="C81" s="264"/>
      <c r="D81" s="259" t="str" cm="1">
        <f t="array" ref="D81">IF(ROW()=ROW(D70),C73,INDEX(E70:E83,ROW()-ROW(D70)))</f>
        <v/>
      </c>
      <c r="E81" s="260" t="str">
        <f>IF(OR(D81="",C72="",C72&lt;=0,F81=""),"",TRIM(MID(D81,LEN(F81)+1+IF(MID(D81,LEN(F81)+1,1)=" ",1,0),99999)))</f>
        <v/>
      </c>
      <c r="F81" s="259" t="str">
        <f>IF(OR(G81="",G81=0,G81="0"),"",IF(LEN(G81)&lt;=C72,G81,IF(LEN(SUBSTITUTE(H81," ",""))=C72+1,LEFT(G81,C72),LEFT(G81,FIND("§",SUBSTITUTE(H81," ","§",LEN(H81)-LEN(SUBSTITUTE(H81," ",""))))-1))))</f>
        <v/>
      </c>
      <c r="G81" s="259" t="str">
        <f t="shared" si="7"/>
        <v/>
      </c>
      <c r="H81" s="259" t="str">
        <f>IF(OR(G81="",G81=0,G81="0"),"",LEFT(G81,C72+1))</f>
        <v/>
      </c>
      <c r="I81" s="261"/>
      <c r="J81" s="86"/>
      <c r="K81" s="247" t="str">
        <f>IF(LEN(TRIM(L81))&gt;0,MAX(K13:K80)+1,"")</f>
        <v/>
      </c>
      <c r="L81" s="89"/>
      <c r="M81" s="276"/>
      <c r="N81" s="277"/>
      <c r="O81" s="6"/>
      <c r="P81" s="99" t="s">
        <v>142</v>
      </c>
      <c r="Q81" s="53"/>
      <c r="R81" s="53"/>
      <c r="S81" s="53"/>
      <c r="T81" s="53"/>
      <c r="U81" s="53"/>
      <c r="V81" s="53"/>
      <c r="X81" s="3">
        <v>1</v>
      </c>
    </row>
    <row r="82" spans="2:24" ht="15.75">
      <c r="B82" s="247"/>
      <c r="C82" s="264"/>
      <c r="D82" s="259" t="str" cm="1">
        <f t="array" ref="D82">IF(ROW()=ROW(D70),C73,INDEX(E70:E83,ROW()-ROW(D70)))</f>
        <v/>
      </c>
      <c r="E82" s="260" t="str">
        <f>IF(OR(D82="",C72="",C72&lt;=0,F82=""),"",TRIM(MID(D82,LEN(F82)+1+IF(MID(D82,LEN(F82)+1,1)=" ",1,0),99999)))</f>
        <v/>
      </c>
      <c r="F82" s="259" t="str">
        <f>IF(OR(G82="",G82=0,G82="0"),"",IF(LEN(G82)&lt;=C72,G82,IF(LEN(SUBSTITUTE(H82," ",""))=C72+1,LEFT(G82,C72),LEFT(G82,FIND("§",SUBSTITUTE(H82," ","§",LEN(H82)-LEN(SUBSTITUTE(H82," ",""))))-1))))</f>
        <v/>
      </c>
      <c r="G82" s="259" t="str">
        <f t="shared" si="7"/>
        <v/>
      </c>
      <c r="H82" s="259" t="str">
        <f>IF(OR(G82="",G82=0,G82="0"),"",LEFT(G82,C72+1))</f>
        <v/>
      </c>
      <c r="I82" s="261"/>
      <c r="J82" s="86"/>
      <c r="K82" s="247" t="str">
        <f>IF(LEN(TRIM(L82))&gt;0,MAX(K13:K81)+1,"")</f>
        <v/>
      </c>
      <c r="L82" s="89"/>
      <c r="M82" s="276"/>
      <c r="N82" s="277"/>
      <c r="O82" s="6"/>
      <c r="P82" s="53"/>
      <c r="Q82" s="53"/>
      <c r="R82" s="53"/>
      <c r="S82" s="53"/>
      <c r="T82" s="53"/>
      <c r="U82" s="53"/>
      <c r="V82" s="53"/>
      <c r="X82" s="3">
        <v>1</v>
      </c>
    </row>
    <row r="83" spans="2:24" ht="15.75">
      <c r="B83" s="247"/>
      <c r="C83" s="264"/>
      <c r="D83" s="259" t="str" cm="1">
        <f t="array" ref="D83">IF(ROW()=ROW(D70),C73,INDEX(E70:E83,ROW()-ROW(D70)))</f>
        <v/>
      </c>
      <c r="E83" s="260" t="str">
        <f>IF(OR(D83="",C72="",C72&lt;=0,F83=""),"",TRIM(MID(D83,LEN(F83)+1+IF(MID(D83,LEN(F83)+1,1)=" ",1,0),99999)))</f>
        <v/>
      </c>
      <c r="F83" s="259" t="str">
        <f>IF(OR(G83="",G83=0,G83="0"),"",IF(LEN(G83)&lt;=C72,G83,IF(LEN(SUBSTITUTE(H83," ",""))=C72+1,LEFT(G83,C72),LEFT(G83,FIND("§",SUBSTITUTE(H83," ","§",LEN(H83)-LEN(SUBSTITUTE(H83," ",""))))-1))))</f>
        <v/>
      </c>
      <c r="G83" s="259" t="str">
        <f t="shared" si="7"/>
        <v/>
      </c>
      <c r="H83" s="259" t="str">
        <f>IF(OR(G83="",G83=0,G83="0"),"",LEFT(G83,C72+1))</f>
        <v/>
      </c>
      <c r="I83" s="261"/>
      <c r="J83" s="86"/>
      <c r="K83" s="247" t="str">
        <f>IF(LEN(TRIM(L83))&gt;0,MAX(K13:K82)+1,"")</f>
        <v/>
      </c>
      <c r="L83" s="89"/>
      <c r="M83" s="276"/>
      <c r="N83" s="277"/>
      <c r="O83" s="6"/>
      <c r="P83" s="97" t="s">
        <v>143</v>
      </c>
      <c r="Q83" s="53"/>
      <c r="R83" s="53"/>
      <c r="S83" s="53"/>
      <c r="T83" s="53"/>
      <c r="U83" s="53"/>
      <c r="V83" s="53"/>
      <c r="X83" s="3">
        <v>1</v>
      </c>
    </row>
    <row r="84" spans="2:24" ht="15.75">
      <c r="B84" s="247"/>
      <c r="C84" s="258" t="str">
        <f>IF(TRIM(SUBSTITUTE(J19,CHAR(160),""))="","",J19)</f>
        <v>bœuf bourguignon de grand-mère</v>
      </c>
      <c r="D84" s="259" t="str" cm="1">
        <f t="array" ref="D84">IF(ROW()=ROW(D84),C87,INDEX(E84:E97,ROW()-ROW(D84)))</f>
        <v>bœuf bourguignon de grand-mère</v>
      </c>
      <c r="E84" s="260" t="str">
        <f>IF(OR(D84="",C86="",C86&lt;=0,F84=""),"",TRIM(MID(D84,LEN(F84)+1+IF(MID(D84,LEN(F84)+1,1)=" ",1,0),99999)))</f>
        <v/>
      </c>
      <c r="F84" s="259" t="str">
        <f>IF(OR(G84="",G84=0,G84="0"),"",IF(LEN(G84)&lt;=C86,G84,IF(LEN(SUBSTITUTE(H84," ",""))=C86+1,LEFT(G84,C86),LEFT(G84,FIND("§",SUBSTITUTE(H84," ","§",LEN(H84)-LEN(SUBSTITUTE(H84," ",""))))-1))))</f>
        <v>bœuf bourguignon de grand-mère</v>
      </c>
      <c r="G84" s="259" t="str">
        <f t="shared" si="7"/>
        <v>bœuf bourguignon de grand-mère</v>
      </c>
      <c r="H84" s="259" t="str">
        <f>IF(OR(G84="",G84=0,G84="0"),"",LEFT(G84,C86+1))</f>
        <v>bœuf bourguignon de grand-mère</v>
      </c>
      <c r="I84" s="261"/>
      <c r="J84" s="86"/>
      <c r="K84" s="247" t="str">
        <f>IF(LEN(TRIM(L84))&gt;0,MAX(K13:K83)+1,"")</f>
        <v/>
      </c>
      <c r="L84" s="89"/>
      <c r="M84" s="276"/>
      <c r="N84" s="277"/>
      <c r="O84" s="6"/>
      <c r="P84" s="98" t="s">
        <v>144</v>
      </c>
      <c r="Q84" s="53"/>
      <c r="R84" s="53"/>
      <c r="S84" s="53"/>
      <c r="T84" s="53"/>
      <c r="U84" s="53"/>
      <c r="V84" s="53"/>
      <c r="X84" s="3">
        <v>1</v>
      </c>
    </row>
    <row r="85" spans="2:24" ht="15.75">
      <c r="B85" s="247"/>
      <c r="C85" s="264" t="str">
        <f>TRIM(SUBSTITUTE(SUBSTITUTE(SUBSTITUTE(SUBSTITUTE(SUBSTITUTE(SUBSTITUTE(SUBSTITUTE(SUBSTITUTE(SUBSTITUTE(CLEAN(IF(OR(LEFT(C84,1)="-",LEFT(C84,1)="="),MID(C84,2,99999),C84)),"—","-"),"–","-"),CHAR(160)," "),CHAR(9)," "),CHAR(13)," "),CHAR(10)," ")," "," ")," "," ")," "," "))</f>
        <v>bœuf bourguignon de grand-mère</v>
      </c>
      <c r="D85" s="259" t="str" cm="1">
        <f t="array" ref="D85">IF(ROW()=ROW(D84),C87,INDEX(E84:E97,ROW()-ROW(D84)))</f>
        <v/>
      </c>
      <c r="E85" s="260" t="str">
        <f>IF(OR(D85="",C86="",C86&lt;=0,F85=""),"",TRIM(MID(D85,LEN(F85)+1+IF(MID(D85,LEN(F85)+1,1)=" ",1,0),99999)))</f>
        <v/>
      </c>
      <c r="F85" s="259" t="str">
        <f>IF(OR(G85="",G85=0,G85="0"),"",IF(LEN(G85)&lt;=C86,G85,IF(LEN(SUBSTITUTE(H85," ",""))=C86+1,LEFT(G85,C86),LEFT(G85,FIND("§",SUBSTITUTE(H85," ","§",LEN(H85)-LEN(SUBSTITUTE(H85," ",""))))-1))))</f>
        <v/>
      </c>
      <c r="G85" s="259" t="str">
        <f t="shared" si="7"/>
        <v/>
      </c>
      <c r="H85" s="259" t="str">
        <f>IF(OR(G85="",G85=0,G85="0"),"",LEFT(G85,C86+1))</f>
        <v/>
      </c>
      <c r="I85" s="261"/>
      <c r="J85" s="86"/>
      <c r="K85" s="247" t="str">
        <f>IF(LEN(TRIM(L85))&gt;0,MAX(K13:K84)+1,"")</f>
        <v/>
      </c>
      <c r="L85" s="89"/>
      <c r="M85" s="276"/>
      <c r="N85" s="277"/>
      <c r="O85" s="6"/>
      <c r="P85" s="98" t="s">
        <v>145</v>
      </c>
      <c r="Q85" s="53"/>
      <c r="R85" s="53"/>
      <c r="S85" s="53"/>
      <c r="T85" s="53"/>
      <c r="U85" s="53"/>
      <c r="V85" s="53"/>
      <c r="X85" s="3">
        <v>1</v>
      </c>
    </row>
    <row r="86" spans="2:24" ht="15.75">
      <c r="B86" s="247"/>
      <c r="C86" s="265">
        <f>C11</f>
        <v>120</v>
      </c>
      <c r="D86" s="259" t="str" cm="1">
        <f t="array" ref="D86">IF(ROW()=ROW(D84),C87,INDEX(E84:E97,ROW()-ROW(D84)))</f>
        <v/>
      </c>
      <c r="E86" s="260" t="str">
        <f>IF(OR(D86="",C86="",C86&lt;=0,F86=""),"",TRIM(MID(D86,LEN(F86)+1+IF(MID(D86,LEN(F86)+1,1)=" ",1,0),99999)))</f>
        <v/>
      </c>
      <c r="F86" s="259" t="str">
        <f>IF(OR(G86="",G86=0,G86="0"),"",IF(LEN(G86)&lt;=C86,G86,IF(LEN(SUBSTITUTE(H86," ",""))=C86+1,LEFT(G86,C86),LEFT(G86,FIND("§",SUBSTITUTE(H86," ","§",LEN(H86)-LEN(SUBSTITUTE(H86," ",""))))-1))))</f>
        <v/>
      </c>
      <c r="G86" s="259" t="str">
        <f t="shared" si="7"/>
        <v/>
      </c>
      <c r="H86" s="259" t="str">
        <f>IF(OR(G86="",G86=0,G86="0"),"",LEFT(G86,C86+1))</f>
        <v/>
      </c>
      <c r="I86" s="261"/>
      <c r="J86" s="86"/>
      <c r="K86" s="247" t="str">
        <f>IF(LEN(TRIM(L86))&gt;0,MAX(K13:K85)+1,"")</f>
        <v/>
      </c>
      <c r="L86" s="89"/>
      <c r="M86" s="276"/>
      <c r="N86" s="277"/>
      <c r="O86" s="6"/>
      <c r="P86" s="98" t="s">
        <v>146</v>
      </c>
      <c r="Q86" s="53"/>
      <c r="R86" s="53"/>
      <c r="S86" s="53"/>
      <c r="T86" s="53"/>
      <c r="U86" s="53"/>
      <c r="V86" s="53"/>
      <c r="X86" s="3">
        <v>1</v>
      </c>
    </row>
    <row r="87" spans="2:24" ht="15.75">
      <c r="B87" s="247"/>
      <c r="C87" s="264" t="str">
        <f>IF(UPPER(TRIM(C12))="X",C91,C85)</f>
        <v>bœuf bourguignon de grand-mère</v>
      </c>
      <c r="D87" s="259" t="str" cm="1">
        <f t="array" ref="D87">IF(ROW()=ROW(D84),C87,INDEX(E84:E97,ROW()-ROW(D84)))</f>
        <v/>
      </c>
      <c r="E87" s="260" t="str">
        <f>IF(OR(D87="",C86="",C86&lt;=0,F87=""),"",TRIM(MID(D87,LEN(F87)+1+IF(MID(D87,LEN(F87)+1,1)=" ",1,0),99999)))</f>
        <v/>
      </c>
      <c r="F87" s="259" t="str">
        <f>IF(OR(G87="",G87=0,G87="0"),"",IF(LEN(G87)&lt;=C86,G87,IF(LEN(SUBSTITUTE(H87," ",""))=C86+1,LEFT(G87,C86),LEFT(G87,FIND("§",SUBSTITUTE(H87," ","§",LEN(H87)-LEN(SUBSTITUTE(H87," ",""))))-1))))</f>
        <v/>
      </c>
      <c r="G87" s="259" t="str">
        <f t="shared" si="7"/>
        <v/>
      </c>
      <c r="H87" s="259" t="str">
        <f>IF(OR(G87="",G87=0,G87="0"),"",LEFT(G87,C86+1))</f>
        <v/>
      </c>
      <c r="I87" s="261"/>
      <c r="J87" s="86"/>
      <c r="K87" s="247" t="str">
        <f>IF(LEN(TRIM(L87))&gt;0,MAX(K13:K86)+1,"")</f>
        <v/>
      </c>
      <c r="L87" s="89"/>
      <c r="M87" s="276"/>
      <c r="N87" s="277"/>
      <c r="O87" s="6"/>
      <c r="P87" s="98" t="s">
        <v>147</v>
      </c>
      <c r="Q87" s="53"/>
      <c r="R87" s="53"/>
      <c r="S87" s="53"/>
      <c r="T87" s="53"/>
      <c r="U87" s="53"/>
      <c r="V87" s="53"/>
      <c r="X87" s="3">
        <v>1</v>
      </c>
    </row>
    <row r="88" spans="2:24" ht="15.75">
      <c r="B88" s="247"/>
      <c r="C88" s="266" t="str">
        <f>TRIM(SUBSTITUTE(SUBSTITUTE(SUBSTITUTE(SUBSTITUTE(SUBSTITUTE(SUBSTITUTE(SUBSTITUTE(SUBSTITUTE(SUBSTITUTE(SUBSTITUTE(C85,","," "),";"," "),":"," "),"!"," "),"?"," "),"…"," "),"»"," "),"«"," "),"/"," "),"."," "))</f>
        <v>bœuf bourguignon de grand-mère</v>
      </c>
      <c r="D88" s="259" t="str" cm="1">
        <f t="array" ref="D88">IF(ROW()=ROW(D84),C87,INDEX(E84:E97,ROW()-ROW(D84)))</f>
        <v/>
      </c>
      <c r="E88" s="260" t="str">
        <f>IF(OR(D88="",C86="",C86&lt;=0,F88=""),"",TRIM(MID(D88,LEN(F88)+1+IF(MID(D88,LEN(F88)+1,1)=" ",1,0),99999)))</f>
        <v/>
      </c>
      <c r="F88" s="259" t="str">
        <f>IF(OR(G88="",G88=0,G88="0"),"",IF(LEN(G88)&lt;=C86,G88,IF(LEN(SUBSTITUTE(H88," ",""))=C86+1,LEFT(G88,C86),LEFT(G88,FIND("§",SUBSTITUTE(H88," ","§",LEN(H88)-LEN(SUBSTITUTE(H88," ",""))))-1))))</f>
        <v/>
      </c>
      <c r="G88" s="259" t="str">
        <f t="shared" si="7"/>
        <v/>
      </c>
      <c r="H88" s="259" t="str">
        <f>IF(OR(G88="",G88=0,G88="0"),"",LEFT(G88,C86+1))</f>
        <v/>
      </c>
      <c r="I88" s="261"/>
      <c r="J88" s="86"/>
      <c r="K88" s="247" t="str">
        <f>IF(LEN(TRIM(L88))&gt;0,MAX(K13:K87)+1,"")</f>
        <v/>
      </c>
      <c r="L88" s="89"/>
      <c r="M88" s="276"/>
      <c r="N88" s="277"/>
      <c r="O88" s="6"/>
      <c r="P88" s="98" t="s">
        <v>148</v>
      </c>
      <c r="Q88" s="53"/>
      <c r="R88" s="53"/>
      <c r="S88" s="53"/>
      <c r="T88" s="53"/>
      <c r="U88" s="53"/>
      <c r="V88" s="53"/>
      <c r="X88" s="3">
        <v>1</v>
      </c>
    </row>
    <row r="89" spans="2:24" ht="15.75">
      <c r="B89" s="247"/>
      <c r="C89" s="259" t="str">
        <f>TRIM(SUBSTITUTE(SUBSTITUTE(SUBSTITUTE(SUBSTITUTE(SUBSTITUTE(SUBSTITUTE(SUBSTITUTE(SUBSTITUTE(C88,"("," "),")"," "),CHAR(34)," "),"-"," "),"_"," "),"&lt;"," "),"&gt;"," "),"="," "))</f>
        <v>bœuf bourguignon de grand mère</v>
      </c>
      <c r="D89" s="259" t="str" cm="1">
        <f t="array" ref="D89">IF(ROW()=ROW(D84),C87,INDEX(E84:E97,ROW()-ROW(D84)))</f>
        <v/>
      </c>
      <c r="E89" s="260" t="str">
        <f>IF(OR(D89="",C86="",C86&lt;=0,F89=""),"",TRIM(MID(D89,LEN(F89)+1+IF(MID(D89,LEN(F89)+1,1)=" ",1,0),99999)))</f>
        <v/>
      </c>
      <c r="F89" s="259" t="str">
        <f>IF(OR(G89="",G89=0,G89="0"),"",IF(LEN(G89)&lt;=C86,G89,IF(LEN(SUBSTITUTE(H89," ",""))=C86+1,LEFT(G89,C86),LEFT(G89,FIND("§",SUBSTITUTE(H89," ","§",LEN(H89)-LEN(SUBSTITUTE(H89," ",""))))-1))))</f>
        <v/>
      </c>
      <c r="G89" s="259" t="str">
        <f t="shared" si="7"/>
        <v/>
      </c>
      <c r="H89" s="259" t="str">
        <f>IF(OR(G89="",G89=0,G89="0"),"",LEFT(G89,C86+1))</f>
        <v/>
      </c>
      <c r="I89" s="261"/>
      <c r="J89" s="86"/>
      <c r="K89" s="247" t="str">
        <f>IF(LEN(TRIM(L89))&gt;0,MAX(K13:K88)+1,"")</f>
        <v/>
      </c>
      <c r="L89" s="89"/>
      <c r="M89" s="276"/>
      <c r="N89" s="277"/>
      <c r="O89" s="6"/>
      <c r="P89" s="98" t="s">
        <v>149</v>
      </c>
      <c r="Q89" s="53"/>
      <c r="R89" s="53"/>
      <c r="S89" s="53"/>
      <c r="T89" s="53"/>
      <c r="U89" s="53"/>
      <c r="V89" s="53"/>
      <c r="X89" s="3">
        <v>1</v>
      </c>
    </row>
    <row r="90" spans="2:24" ht="15.75">
      <c r="B90" s="247"/>
      <c r="C90" s="264" t="str">
        <f>TRIM(SUBSTITUTE(SUBSTITUTE(SUBSTITUTE(SUBSTITUTE(C89,"►"," "),"▼"," "),"▲"," "),"◄"," "))</f>
        <v>bœuf bourguignon de grand mère</v>
      </c>
      <c r="D90" s="259" t="str" cm="1">
        <f t="array" ref="D90">IF(ROW()=ROW(D84),C87,INDEX(E84:E97,ROW()-ROW(D84)))</f>
        <v/>
      </c>
      <c r="E90" s="260" t="str">
        <f>IF(OR(D90="",C86="",C86&lt;=0,F90=""),"",TRIM(MID(D90,LEN(F90)+1+IF(MID(D90,LEN(F90)+1,1)=" ",1,0),99999)))</f>
        <v/>
      </c>
      <c r="F90" s="259" t="str">
        <f>IF(OR(G90="",G90=0,G90="0"),"",IF(LEN(G90)&lt;=C86,G90,IF(LEN(SUBSTITUTE(H90," ",""))=C86+1,LEFT(G90,C86),LEFT(G90,FIND("§",SUBSTITUTE(H90," ","§",LEN(H90)-LEN(SUBSTITUTE(H90," ",""))))-1))))</f>
        <v/>
      </c>
      <c r="G90" s="259" t="str">
        <f t="shared" si="7"/>
        <v/>
      </c>
      <c r="H90" s="259" t="str">
        <f>IF(OR(G90="",G90=0,G90="0"),"",LEFT(G90,C86+1))</f>
        <v/>
      </c>
      <c r="I90" s="261"/>
      <c r="J90" s="86"/>
      <c r="K90" s="247" t="str">
        <f>IF(LEN(TRIM(L90))&gt;0,MAX(K13:K89)+1,"")</f>
        <v/>
      </c>
      <c r="L90" s="89"/>
      <c r="M90" s="276"/>
      <c r="N90" s="277"/>
      <c r="O90" s="6"/>
      <c r="P90" s="98" t="s">
        <v>150</v>
      </c>
      <c r="Q90" s="53"/>
      <c r="R90" s="53"/>
      <c r="S90" s="53"/>
      <c r="T90" s="53"/>
      <c r="U90" s="53"/>
      <c r="V90" s="53"/>
      <c r="X90" s="3">
        <v>1</v>
      </c>
    </row>
    <row r="91" spans="2:24" ht="15.75">
      <c r="B91" s="247"/>
      <c r="C91" s="264" t="str">
        <f>TRIM(SUBSTITUTE(SUBSTITUTE(C90,"“"," "),"”"," "))</f>
        <v>bœuf bourguignon de grand mère</v>
      </c>
      <c r="D91" s="259" t="str" cm="1">
        <f t="array" ref="D91">IF(ROW()=ROW(D84),C87,INDEX(E84:E97,ROW()-ROW(D84)))</f>
        <v/>
      </c>
      <c r="E91" s="260" t="str">
        <f>IF(OR(D91="",C86="",C86&lt;=0,F91=""),"",TRIM(MID(D91,LEN(F91)+1+IF(MID(D91,LEN(F91)+1,1)=" ",1,0),99999)))</f>
        <v/>
      </c>
      <c r="F91" s="259" t="str">
        <f>IF(OR(G91="",G91=0,G91="0"),"",IF(LEN(G91)&lt;=C86,G91,IF(LEN(SUBSTITUTE(H91," ",""))=C86+1,LEFT(G91,C86),LEFT(G91,FIND("§",SUBSTITUTE(H91," ","§",LEN(H91)-LEN(SUBSTITUTE(H91," ",""))))-1))))</f>
        <v/>
      </c>
      <c r="G91" s="259" t="str">
        <f t="shared" si="7"/>
        <v/>
      </c>
      <c r="H91" s="259" t="str">
        <f>IF(OR(G91="",G91=0,G91="0"),"",LEFT(G91,C86+1))</f>
        <v/>
      </c>
      <c r="I91" s="261"/>
      <c r="J91" s="86"/>
      <c r="K91" s="247" t="str">
        <f>IF(LEN(TRIM(L91))&gt;0,MAX(K13:K90)+1,"")</f>
        <v/>
      </c>
      <c r="L91" s="89"/>
      <c r="M91" s="276"/>
      <c r="N91" s="277"/>
      <c r="O91" s="6"/>
      <c r="P91" s="53"/>
      <c r="Q91" s="53"/>
      <c r="R91" s="53"/>
      <c r="S91" s="53"/>
      <c r="T91" s="53"/>
      <c r="U91" s="53"/>
      <c r="V91" s="53"/>
      <c r="X91" s="3">
        <v>1</v>
      </c>
    </row>
    <row r="92" spans="2:24" ht="15.75">
      <c r="B92" s="247"/>
      <c r="C92" s="264"/>
      <c r="D92" s="259" t="str" cm="1">
        <f t="array" ref="D92">IF(ROW()=ROW(D84),C87,INDEX(E84:E97,ROW()-ROW(D84)))</f>
        <v/>
      </c>
      <c r="E92" s="260" t="str">
        <f>IF(OR(D92="",C86="",C86&lt;=0,F92=""),"",TRIM(MID(D92,LEN(F92)+1+IF(MID(D92,LEN(F92)+1,1)=" ",1,0),99999)))</f>
        <v/>
      </c>
      <c r="F92" s="259" t="str">
        <f>IF(OR(G92="",G92=0,G92="0"),"",IF(LEN(G92)&lt;=C86,G92,IF(LEN(SUBSTITUTE(H92," ",""))=C86+1,LEFT(G92,C86),LEFT(G92,FIND("§",SUBSTITUTE(H92," ","§",LEN(H92)-LEN(SUBSTITUTE(H92," ",""))))-1))))</f>
        <v/>
      </c>
      <c r="G92" s="259" t="str">
        <f t="shared" si="7"/>
        <v/>
      </c>
      <c r="H92" s="259" t="str">
        <f>IF(OR(G92="",G92=0,G92="0"),"",LEFT(G92,C86+1))</f>
        <v/>
      </c>
      <c r="I92" s="261"/>
      <c r="J92" s="86"/>
      <c r="K92" s="247" t="str">
        <f>IF(LEN(TRIM(L92))&gt;0,MAX(K13:K91)+1,"")</f>
        <v/>
      </c>
      <c r="L92" s="89"/>
      <c r="M92" s="276"/>
      <c r="N92" s="277"/>
      <c r="O92" s="6"/>
      <c r="P92" s="100" t="s">
        <v>151</v>
      </c>
      <c r="Q92" s="53"/>
      <c r="R92" s="53"/>
      <c r="S92" s="53"/>
      <c r="T92" s="53"/>
      <c r="U92" s="53"/>
      <c r="V92" s="53"/>
      <c r="X92" s="3">
        <v>1</v>
      </c>
    </row>
    <row r="93" spans="2:24" ht="15.75">
      <c r="B93" s="247"/>
      <c r="C93" s="264"/>
      <c r="D93" s="259" t="str" cm="1">
        <f t="array" ref="D93">IF(ROW()=ROW(D84),C87,INDEX(E84:E97,ROW()-ROW(D84)))</f>
        <v/>
      </c>
      <c r="E93" s="260" t="str">
        <f>IF(OR(D93="",C86="",C86&lt;=0,F93=""),"",TRIM(MID(D93,LEN(F93)+1+IF(MID(D93,LEN(F93)+1,1)=" ",1,0),99999)))</f>
        <v/>
      </c>
      <c r="F93" s="259" t="str">
        <f>IF(OR(G93="",G93=0,G93="0"),"",IF(LEN(G93)&lt;=C86,G93,IF(LEN(SUBSTITUTE(H93," ",""))=C86+1,LEFT(G93,C86),LEFT(G93,FIND("§",SUBSTITUTE(H93," ","§",LEN(H93)-LEN(SUBSTITUTE(H93," ",""))))-1))))</f>
        <v/>
      </c>
      <c r="G93" s="259" t="str">
        <f t="shared" si="7"/>
        <v/>
      </c>
      <c r="H93" s="259" t="str">
        <f>IF(OR(G93="",G93=0,G93="0"),"",LEFT(G93,C86+1))</f>
        <v/>
      </c>
      <c r="I93" s="261"/>
      <c r="J93" s="86"/>
      <c r="K93" s="247" t="str">
        <f>IF(LEN(TRIM(L93))&gt;0,MAX(K13:K92)+1,"")</f>
        <v/>
      </c>
      <c r="L93" s="89"/>
      <c r="M93" s="276"/>
      <c r="N93" s="277"/>
      <c r="O93" s="6"/>
      <c r="P93" s="100" t="s">
        <v>152</v>
      </c>
      <c r="Q93" s="53"/>
      <c r="R93" s="53"/>
      <c r="S93" s="53"/>
      <c r="T93" s="53"/>
      <c r="U93" s="53"/>
      <c r="V93" s="53"/>
      <c r="X93" s="3">
        <v>1</v>
      </c>
    </row>
    <row r="94" spans="2:24" ht="15.75">
      <c r="B94" s="247"/>
      <c r="C94" s="264"/>
      <c r="D94" s="259" t="str" cm="1">
        <f t="array" ref="D94">IF(ROW()=ROW(D84),C87,INDEX(E84:E97,ROW()-ROW(D84)))</f>
        <v/>
      </c>
      <c r="E94" s="260" t="str">
        <f>IF(OR(D94="",C86="",C86&lt;=0,F94=""),"",TRIM(MID(D94,LEN(F94)+1+IF(MID(D94,LEN(F94)+1,1)=" ",1,0),99999)))</f>
        <v/>
      </c>
      <c r="F94" s="259" t="str">
        <f>IF(OR(G94="",G94=0,G94="0"),"",IF(LEN(G94)&lt;=C86,G94,IF(LEN(SUBSTITUTE(H94," ",""))=C86+1,LEFT(G94,C86),LEFT(G94,FIND("§",SUBSTITUTE(H94," ","§",LEN(H94)-LEN(SUBSTITUTE(H94," ",""))))-1))))</f>
        <v/>
      </c>
      <c r="G94" s="259" t="str">
        <f t="shared" si="7"/>
        <v/>
      </c>
      <c r="H94" s="259" t="str">
        <f>IF(OR(G94="",G94=0,G94="0"),"",LEFT(G94,C86+1))</f>
        <v/>
      </c>
      <c r="I94" s="261"/>
      <c r="J94" s="86"/>
      <c r="K94" s="247" t="str">
        <f>IF(LEN(TRIM(L94))&gt;0,MAX(K13:K93)+1,"")</f>
        <v/>
      </c>
      <c r="L94" s="89"/>
      <c r="M94" s="276"/>
      <c r="N94" s="277"/>
      <c r="O94" s="6"/>
      <c r="P94" s="100" t="s">
        <v>153</v>
      </c>
      <c r="Q94" s="53"/>
      <c r="R94" s="53"/>
      <c r="S94" s="53"/>
      <c r="T94" s="53"/>
      <c r="U94" s="53"/>
      <c r="V94" s="53"/>
      <c r="X94" s="3">
        <v>1</v>
      </c>
    </row>
    <row r="95" spans="2:24" ht="15.75">
      <c r="B95" s="247"/>
      <c r="C95" s="264"/>
      <c r="D95" s="259" t="str" cm="1">
        <f t="array" ref="D95">IF(ROW()=ROW(D84),C87,INDEX(E84:E97,ROW()-ROW(D84)))</f>
        <v/>
      </c>
      <c r="E95" s="260" t="str">
        <f>IF(OR(D95="",C86="",C86&lt;=0,F95=""),"",TRIM(MID(D95,LEN(F95)+1+IF(MID(D95,LEN(F95)+1,1)=" ",1,0),99999)))</f>
        <v/>
      </c>
      <c r="F95" s="259" t="str">
        <f>IF(OR(G95="",G95=0,G95="0"),"",IF(LEN(G95)&lt;=C86,G95,IF(LEN(SUBSTITUTE(H95," ",""))=C86+1,LEFT(G95,C86),LEFT(G95,FIND("§",SUBSTITUTE(H95," ","§",LEN(H95)-LEN(SUBSTITUTE(H95," ",""))))-1))))</f>
        <v/>
      </c>
      <c r="G95" s="259" t="str">
        <f t="shared" si="7"/>
        <v/>
      </c>
      <c r="H95" s="259" t="str">
        <f>IF(OR(G95="",G95=0,G95="0"),"",LEFT(G95,C86+1))</f>
        <v/>
      </c>
      <c r="I95" s="261"/>
      <c r="J95" s="86"/>
      <c r="K95" s="247" t="str">
        <f>IF(LEN(TRIM(L95))&gt;0,MAX(K13:K94)+1,"")</f>
        <v/>
      </c>
      <c r="L95" s="89"/>
      <c r="M95" s="276"/>
      <c r="N95" s="277"/>
      <c r="O95" s="6"/>
      <c r="P95" s="53"/>
      <c r="Q95" s="53"/>
      <c r="R95" s="53"/>
      <c r="S95" s="53"/>
      <c r="T95" s="53"/>
      <c r="U95" s="53"/>
      <c r="V95" s="53"/>
      <c r="X95" s="3">
        <v>1</v>
      </c>
    </row>
    <row r="96" spans="2:24" ht="15.75">
      <c r="B96" s="247"/>
      <c r="C96" s="264"/>
      <c r="D96" s="259" t="str" cm="1">
        <f t="array" ref="D96">IF(ROW()=ROW(D84),C87,INDEX(E84:E97,ROW()-ROW(D84)))</f>
        <v/>
      </c>
      <c r="E96" s="260" t="str">
        <f>IF(OR(D96="",C86="",C86&lt;=0,F96=""),"",TRIM(MID(D96,LEN(F96)+1+IF(MID(D96,LEN(F96)+1,1)=" ",1,0),99999)))</f>
        <v/>
      </c>
      <c r="F96" s="259" t="str">
        <f>IF(OR(G96="",G96=0,G96="0"),"",IF(LEN(G96)&lt;=C86,G96,IF(LEN(SUBSTITUTE(H96," ",""))=C86+1,LEFT(G96,C86),LEFT(G96,FIND("§",SUBSTITUTE(H96," ","§",LEN(H96)-LEN(SUBSTITUTE(H96," ",""))))-1))))</f>
        <v/>
      </c>
      <c r="G96" s="259" t="str">
        <f t="shared" si="7"/>
        <v/>
      </c>
      <c r="H96" s="259" t="str">
        <f>IF(OR(G96="",G96=0,G96="0"),"",LEFT(G96,C86+1))</f>
        <v/>
      </c>
      <c r="I96" s="261"/>
      <c r="J96" s="86"/>
      <c r="K96" s="247" t="str">
        <f>IF(LEN(TRIM(L96))&gt;0,MAX(K13:K95)+1,"")</f>
        <v/>
      </c>
      <c r="L96" s="89"/>
      <c r="M96" s="276"/>
      <c r="N96" s="277"/>
      <c r="O96" s="6"/>
      <c r="P96" s="100" t="s">
        <v>154</v>
      </c>
      <c r="Q96" s="53"/>
      <c r="R96" s="53"/>
      <c r="S96" s="53"/>
      <c r="T96" s="53"/>
      <c r="U96" s="53"/>
      <c r="V96" s="53"/>
      <c r="X96" s="3">
        <v>1</v>
      </c>
    </row>
    <row r="97" spans="2:24" ht="15.75">
      <c r="B97" s="247"/>
      <c r="C97" s="264"/>
      <c r="D97" s="259" t="str" cm="1">
        <f t="array" ref="D97">IF(ROW()=ROW(D84),C87,INDEX(E84:E97,ROW()-ROW(D84)))</f>
        <v/>
      </c>
      <c r="E97" s="260" t="str">
        <f>IF(OR(D97="",C86="",C86&lt;=0,F97=""),"",TRIM(MID(D97,LEN(F97)+1+IF(MID(D97,LEN(F97)+1,1)=" ",1,0),99999)))</f>
        <v/>
      </c>
      <c r="F97" s="259" t="str">
        <f>IF(OR(G97="",G97=0,G97="0"),"",IF(LEN(G97)&lt;=C86,G97,IF(LEN(SUBSTITUTE(H97," ",""))=C86+1,LEFT(G97,C86),LEFT(G97,FIND("§",SUBSTITUTE(H97," ","§",LEN(H97)-LEN(SUBSTITUTE(H97," ",""))))-1))))</f>
        <v/>
      </c>
      <c r="G97" s="259" t="str">
        <f t="shared" si="7"/>
        <v/>
      </c>
      <c r="H97" s="259" t="str">
        <f>IF(OR(G97="",G97=0,G97="0"),"",LEFT(G97,C86+1))</f>
        <v/>
      </c>
      <c r="I97" s="261"/>
      <c r="J97" s="86"/>
      <c r="K97" s="247" t="str">
        <f>IF(LEN(TRIM(L97))&gt;0,MAX(K13:K96)+1,"")</f>
        <v/>
      </c>
      <c r="L97" s="89"/>
      <c r="M97" s="276"/>
      <c r="N97" s="277"/>
      <c r="P97" s="100" t="s">
        <v>155</v>
      </c>
      <c r="Q97" s="53"/>
      <c r="R97" s="53"/>
      <c r="S97" s="53"/>
      <c r="T97" s="53"/>
      <c r="U97" s="53"/>
      <c r="V97" s="53"/>
      <c r="X97" s="3">
        <v>1</v>
      </c>
    </row>
    <row r="98" spans="2:24" ht="15.75">
      <c r="B98" s="247"/>
      <c r="C98" s="258" t="str">
        <f>IF(TRIM(SUBSTITUTE(J20,CHAR(160),""))="","",J20)</f>
        <v>Préparation</v>
      </c>
      <c r="D98" s="259" t="str" cm="1">
        <f t="array" ref="D98">IF(ROW()=ROW(D98),C101,INDEX(E98:E111,ROW()-ROW(D98)))</f>
        <v>Préparation</v>
      </c>
      <c r="E98" s="260" t="str">
        <f>IF(OR(D98="",C100="",C100&lt;=0,F98=""),"",TRIM(MID(D98,LEN(F98)+1+IF(MID(D98,LEN(F98)+1,1)=" ",1,0),99999)))</f>
        <v/>
      </c>
      <c r="F98" s="259" t="str">
        <f>IF(OR(G98="",G98=0,G98="0"),"",IF(LEN(G98)&lt;=C100,G98,IF(LEN(SUBSTITUTE(H98," ",""))=C100+1,LEFT(G98,C100),LEFT(G98,FIND("§",SUBSTITUTE(H98," ","§",LEN(H98)-LEN(SUBSTITUTE(H98," ",""))))-1))))</f>
        <v>Préparation</v>
      </c>
      <c r="G98" s="259" t="str">
        <f t="shared" si="7"/>
        <v>Préparation</v>
      </c>
      <c r="H98" s="259" t="str">
        <f>IF(OR(G98="",G98=0,G98="0"),"",LEFT(G98,C100+1))</f>
        <v>Préparation</v>
      </c>
      <c r="I98" s="261"/>
      <c r="J98" s="86"/>
      <c r="K98" s="247" t="str">
        <f>IF(LEN(TRIM(L98))&gt;0,MAX(K13:K97)+1,"")</f>
        <v/>
      </c>
      <c r="L98" s="89"/>
      <c r="M98" s="276"/>
      <c r="N98" s="277"/>
      <c r="P98" s="100" t="s">
        <v>156</v>
      </c>
      <c r="Q98" s="53"/>
      <c r="R98" s="53"/>
      <c r="S98" s="53"/>
      <c r="T98" s="53"/>
      <c r="U98" s="53"/>
      <c r="V98" s="53"/>
      <c r="X98" s="3">
        <v>1</v>
      </c>
    </row>
    <row r="99" spans="2:24" ht="15.75">
      <c r="B99" s="247"/>
      <c r="C99" s="264" t="str">
        <f>TRIM(SUBSTITUTE(SUBSTITUTE(SUBSTITUTE(SUBSTITUTE(SUBSTITUTE(SUBSTITUTE(SUBSTITUTE(SUBSTITUTE(SUBSTITUTE(CLEAN(IF(OR(LEFT(C98,1)="-",LEFT(C98,1)="="),MID(C98,2,99999),C98)),"—","-"),"–","-"),CHAR(160)," "),CHAR(9)," "),CHAR(13)," "),CHAR(10)," ")," "," ")," "," ")," "," "))</f>
        <v>Préparation</v>
      </c>
      <c r="D99" s="259" t="str" cm="1">
        <f t="array" ref="D99">IF(ROW()=ROW(D98),C101,INDEX(E98:E111,ROW()-ROW(D98)))</f>
        <v/>
      </c>
      <c r="E99" s="260" t="str">
        <f>IF(OR(D99="",C100="",C100&lt;=0,F99=""),"",TRIM(MID(D99,LEN(F99)+1+IF(MID(D99,LEN(F99)+1,1)=" ",1,0),99999)))</f>
        <v/>
      </c>
      <c r="F99" s="259" t="str">
        <f>IF(OR(G99="",G99=0,G99="0"),"",IF(LEN(G99)&lt;=C100,G99,IF(LEN(SUBSTITUTE(H99," ",""))=C100+1,LEFT(G99,C100),LEFT(G99,FIND("§",SUBSTITUTE(H99," ","§",LEN(H99)-LEN(SUBSTITUTE(H99," ",""))))-1))))</f>
        <v/>
      </c>
      <c r="G99" s="259" t="str">
        <f t="shared" si="7"/>
        <v/>
      </c>
      <c r="H99" s="259" t="str">
        <f>IF(OR(G99="",G99=0,G99="0"),"",LEFT(G99,C100+1))</f>
        <v/>
      </c>
      <c r="I99" s="261"/>
      <c r="J99" s="86"/>
      <c r="K99" s="247" t="str">
        <f>IF(LEN(TRIM(L99))&gt;0,MAX(K13:K98)+1,"")</f>
        <v/>
      </c>
      <c r="L99" s="89"/>
      <c r="M99" s="276"/>
      <c r="N99" s="277"/>
      <c r="P99" s="53" t="s">
        <v>157</v>
      </c>
      <c r="Q99" s="53"/>
      <c r="R99" s="53"/>
      <c r="S99" s="53"/>
      <c r="T99" s="53"/>
      <c r="U99" s="53"/>
      <c r="V99" s="53"/>
      <c r="X99" s="3">
        <v>1</v>
      </c>
    </row>
    <row r="100" spans="2:24" ht="15.75">
      <c r="B100" s="247"/>
      <c r="C100" s="265">
        <f>C11</f>
        <v>120</v>
      </c>
      <c r="D100" s="259" t="str" cm="1">
        <f t="array" ref="D100">IF(ROW()=ROW(D98),C101,INDEX(E98:E111,ROW()-ROW(D98)))</f>
        <v/>
      </c>
      <c r="E100" s="260" t="str">
        <f>IF(OR(D100="",C100="",C100&lt;=0,F100=""),"",TRIM(MID(D100,LEN(F100)+1+IF(MID(D100,LEN(F100)+1,1)=" ",1,0),99999)))</f>
        <v/>
      </c>
      <c r="F100" s="259" t="str">
        <f>IF(OR(G100="",G100=0,G100="0"),"",IF(LEN(G100)&lt;=C100,G100,IF(LEN(SUBSTITUTE(H100," ",""))=C100+1,LEFT(G100,C100),LEFT(G100,FIND("§",SUBSTITUTE(H100," ","§",LEN(H100)-LEN(SUBSTITUTE(H100," ",""))))-1))))</f>
        <v/>
      </c>
      <c r="G100" s="259" t="str">
        <f t="shared" si="7"/>
        <v/>
      </c>
      <c r="H100" s="259" t="str">
        <f>IF(OR(G100="",G100=0,G100="0"),"",LEFT(G100,C100+1))</f>
        <v/>
      </c>
      <c r="I100" s="261"/>
      <c r="J100" s="86"/>
      <c r="K100" s="247" t="str">
        <f>IF(LEN(TRIM(L100))&gt;0,MAX(K13:K99)+1,"")</f>
        <v/>
      </c>
      <c r="L100" s="89"/>
      <c r="M100" s="276"/>
      <c r="N100" s="277"/>
      <c r="P100" s="99"/>
      <c r="Q100" s="53"/>
      <c r="R100" s="53"/>
      <c r="S100" s="53"/>
      <c r="T100" s="53"/>
      <c r="U100" s="53"/>
      <c r="V100" s="53"/>
      <c r="X100" s="3">
        <v>1</v>
      </c>
    </row>
    <row r="101" spans="2:24" ht="15.75">
      <c r="B101" s="247"/>
      <c r="C101" s="264" t="str">
        <f>IF(UPPER(TRIM(C12))="X",C105,C99)</f>
        <v>Préparation</v>
      </c>
      <c r="D101" s="259" t="str" cm="1">
        <f t="array" ref="D101">IF(ROW()=ROW(D98),C101,INDEX(E98:E111,ROW()-ROW(D98)))</f>
        <v/>
      </c>
      <c r="E101" s="260" t="str">
        <f>IF(OR(D101="",C100="",C100&lt;=0,F101=""),"",TRIM(MID(D101,LEN(F101)+1+IF(MID(D101,LEN(F101)+1,1)=" ",1,0),99999)))</f>
        <v/>
      </c>
      <c r="F101" s="259" t="str">
        <f>IF(OR(G101="",G101=0,G101="0"),"",IF(LEN(G101)&lt;=C100,G101,IF(LEN(SUBSTITUTE(H101," ",""))=C100+1,LEFT(G101,C100),LEFT(G101,FIND("§",SUBSTITUTE(H101," ","§",LEN(H101)-LEN(SUBSTITUTE(H101," ",""))))-1))))</f>
        <v/>
      </c>
      <c r="G101" s="259" t="str">
        <f t="shared" si="7"/>
        <v/>
      </c>
      <c r="H101" s="259" t="str">
        <f>IF(OR(G101="",G101=0,G101="0"),"",LEFT(G101,C100+1))</f>
        <v/>
      </c>
      <c r="I101" s="261"/>
      <c r="J101" s="86"/>
      <c r="K101" s="247" t="str">
        <f>IF(LEN(TRIM(L101))&gt;0,MAX(K13:K100)+1,"")</f>
        <v/>
      </c>
      <c r="L101" s="89"/>
      <c r="M101" s="276"/>
      <c r="N101" s="277"/>
      <c r="P101" s="97" t="s">
        <v>158</v>
      </c>
      <c r="Q101" s="53"/>
      <c r="R101" s="53"/>
      <c r="S101" s="53"/>
      <c r="T101" s="53"/>
      <c r="U101" s="53"/>
      <c r="V101" s="53"/>
      <c r="X101" s="3">
        <v>1</v>
      </c>
    </row>
    <row r="102" spans="2:24" ht="15.75">
      <c r="B102" s="247"/>
      <c r="C102" s="266" t="str">
        <f>TRIM(SUBSTITUTE(SUBSTITUTE(SUBSTITUTE(SUBSTITUTE(SUBSTITUTE(SUBSTITUTE(SUBSTITUTE(SUBSTITUTE(SUBSTITUTE(SUBSTITUTE(C99,","," "),";"," "),":"," "),"!"," "),"?"," "),"…"," "),"»"," "),"«"," "),"/"," "),"."," "))</f>
        <v>Préparation</v>
      </c>
      <c r="D102" s="259" t="str" cm="1">
        <f t="array" ref="D102">IF(ROW()=ROW(D98),C101,INDEX(E98:E111,ROW()-ROW(D98)))</f>
        <v/>
      </c>
      <c r="E102" s="260" t="str">
        <f>IF(OR(D102="",C100="",C100&lt;=0,F102=""),"",TRIM(MID(D102,LEN(F102)+1+IF(MID(D102,LEN(F102)+1,1)=" ",1,0),99999)))</f>
        <v/>
      </c>
      <c r="F102" s="259" t="str">
        <f>IF(OR(G102="",G102=0,G102="0"),"",IF(LEN(G102)&lt;=C100,G102,IF(LEN(SUBSTITUTE(H102," ",""))=C100+1,LEFT(G102,C100),LEFT(G102,FIND("§",SUBSTITUTE(H102," ","§",LEN(H102)-LEN(SUBSTITUTE(H102," ",""))))-1))))</f>
        <v/>
      </c>
      <c r="G102" s="259" t="str">
        <f t="shared" si="7"/>
        <v/>
      </c>
      <c r="H102" s="259" t="str">
        <f>IF(OR(G102="",G102=0,G102="0"),"",LEFT(G102,C100+1))</f>
        <v/>
      </c>
      <c r="I102" s="261"/>
      <c r="J102" s="86"/>
      <c r="K102" s="247" t="str">
        <f>IF(LEN(TRIM(L102))&gt;0,MAX(K13:K101)+1,"")</f>
        <v/>
      </c>
      <c r="L102" s="89"/>
      <c r="M102" s="276"/>
      <c r="N102" s="277"/>
      <c r="P102" s="99" t="s">
        <v>159</v>
      </c>
      <c r="Q102" s="53"/>
      <c r="R102" s="53"/>
      <c r="S102" s="53"/>
      <c r="T102" s="53"/>
      <c r="U102" s="53"/>
      <c r="V102" s="53"/>
      <c r="X102" s="3">
        <v>1</v>
      </c>
    </row>
    <row r="103" spans="2:24" ht="15.75">
      <c r="B103" s="247"/>
      <c r="C103" s="259" t="str">
        <f>TRIM(SUBSTITUTE(SUBSTITUTE(SUBSTITUTE(SUBSTITUTE(SUBSTITUTE(SUBSTITUTE(SUBSTITUTE(SUBSTITUTE(C102,"("," "),")"," "),CHAR(34)," "),"-"," "),"_"," "),"&lt;"," "),"&gt;"," "),"="," "))</f>
        <v>Préparation</v>
      </c>
      <c r="D103" s="259" t="str" cm="1">
        <f t="array" ref="D103">IF(ROW()=ROW(D98),C101,INDEX(E98:E111,ROW()-ROW(D98)))</f>
        <v/>
      </c>
      <c r="E103" s="260" t="str">
        <f>IF(OR(D103="",C100="",C100&lt;=0,F103=""),"",TRIM(MID(D103,LEN(F103)+1+IF(MID(D103,LEN(F103)+1,1)=" ",1,0),99999)))</f>
        <v/>
      </c>
      <c r="F103" s="259" t="str">
        <f>IF(OR(G103="",G103=0,G103="0"),"",IF(LEN(G103)&lt;=C100,G103,IF(LEN(SUBSTITUTE(H103," ",""))=C100+1,LEFT(G103,C100),LEFT(G103,FIND("§",SUBSTITUTE(H103," ","§",LEN(H103)-LEN(SUBSTITUTE(H103," ",""))))-1))))</f>
        <v/>
      </c>
      <c r="G103" s="259" t="str">
        <f t="shared" si="7"/>
        <v/>
      </c>
      <c r="H103" s="259" t="str">
        <f>IF(OR(G103="",G103=0,G103="0"),"",LEFT(G103,C100+1))</f>
        <v/>
      </c>
      <c r="I103" s="261"/>
      <c r="J103" s="86"/>
      <c r="K103" s="247" t="str">
        <f>IF(LEN(TRIM(L103))&gt;0,MAX(K13:K102)+1,"")</f>
        <v/>
      </c>
      <c r="L103" s="89"/>
      <c r="M103" s="276"/>
      <c r="N103" s="277"/>
      <c r="P103" s="101" t="s">
        <v>160</v>
      </c>
      <c r="Q103" s="53"/>
      <c r="R103" s="53"/>
      <c r="S103" s="53"/>
      <c r="T103" s="53"/>
      <c r="U103" s="53"/>
      <c r="V103" s="53"/>
      <c r="X103" s="3">
        <v>1</v>
      </c>
    </row>
    <row r="104" spans="2:24" ht="15.75">
      <c r="B104" s="247"/>
      <c r="C104" s="264" t="str">
        <f>TRIM(SUBSTITUTE(SUBSTITUTE(SUBSTITUTE(SUBSTITUTE(C103,"►"," "),"▼"," "),"▲"," "),"◄"," "))</f>
        <v>Préparation</v>
      </c>
      <c r="D104" s="259" t="str" cm="1">
        <f t="array" ref="D104">IF(ROW()=ROW(D98),C101,INDEX(E98:E111,ROW()-ROW(D98)))</f>
        <v/>
      </c>
      <c r="E104" s="260" t="str">
        <f>IF(OR(D104="",C100="",C100&lt;=0,F104=""),"",TRIM(MID(D104,LEN(F104)+1+IF(MID(D104,LEN(F104)+1,1)=" ",1,0),99999)))</f>
        <v/>
      </c>
      <c r="F104" s="259" t="str">
        <f>IF(OR(G104="",G104=0,G104="0"),"",IF(LEN(G104)&lt;=C100,G104,IF(LEN(SUBSTITUTE(H104," ",""))=C100+1,LEFT(G104,C100),LEFT(G104,FIND("§",SUBSTITUTE(H104," ","§",LEN(H104)-LEN(SUBSTITUTE(H104," ",""))))-1))))</f>
        <v/>
      </c>
      <c r="G104" s="259" t="str">
        <f t="shared" si="7"/>
        <v/>
      </c>
      <c r="H104" s="259" t="str">
        <f>IF(OR(G104="",G104=0,G104="0"),"",LEFT(G104,C100+1))</f>
        <v/>
      </c>
      <c r="I104" s="261"/>
      <c r="J104" s="86"/>
      <c r="K104" s="247" t="str">
        <f>IF(LEN(TRIM(L104))&gt;0,MAX(K13:K103)+1,"")</f>
        <v/>
      </c>
      <c r="L104" s="89"/>
      <c r="M104" s="276"/>
      <c r="N104" s="277"/>
      <c r="P104" s="101" t="s">
        <v>161</v>
      </c>
      <c r="Q104" s="53"/>
      <c r="R104" s="53"/>
      <c r="S104" s="53"/>
      <c r="T104" s="53"/>
      <c r="U104" s="53"/>
      <c r="V104" s="53"/>
      <c r="X104" s="3">
        <v>1</v>
      </c>
    </row>
    <row r="105" spans="2:24" ht="15.75">
      <c r="B105" s="247"/>
      <c r="C105" s="264" t="str">
        <f>TRIM(SUBSTITUTE(SUBSTITUTE(C104,"“"," "),"”"," "))</f>
        <v>Préparation</v>
      </c>
      <c r="D105" s="259" t="str" cm="1">
        <f t="array" ref="D105">IF(ROW()=ROW(D98),C101,INDEX(E98:E111,ROW()-ROW(D98)))</f>
        <v/>
      </c>
      <c r="E105" s="260" t="str">
        <f>IF(OR(D105="",C100="",C100&lt;=0,F105=""),"",TRIM(MID(D105,LEN(F105)+1+IF(MID(D105,LEN(F105)+1,1)=" ",1,0),99999)))</f>
        <v/>
      </c>
      <c r="F105" s="259" t="str">
        <f>IF(OR(G105="",G105=0,G105="0"),"",IF(LEN(G105)&lt;=C100,G105,IF(LEN(SUBSTITUTE(H105," ",""))=C100+1,LEFT(G105,C100),LEFT(G105,FIND("§",SUBSTITUTE(H105," ","§",LEN(H105)-LEN(SUBSTITUTE(H105," ",""))))-1))))</f>
        <v/>
      </c>
      <c r="G105" s="259" t="str">
        <f t="shared" si="7"/>
        <v/>
      </c>
      <c r="H105" s="259" t="str">
        <f>IF(OR(G105="",G105=0,G105="0"),"",LEFT(G105,C100+1))</f>
        <v/>
      </c>
      <c r="I105" s="261"/>
      <c r="J105" s="86"/>
      <c r="K105" s="247" t="str">
        <f>IF(LEN(TRIM(L105))&gt;0,MAX(K13:K104)+1,"")</f>
        <v/>
      </c>
      <c r="L105" s="89"/>
      <c r="M105" s="276"/>
      <c r="N105" s="277"/>
      <c r="P105" s="53"/>
      <c r="Q105" s="53"/>
      <c r="R105" s="53"/>
      <c r="S105" s="53"/>
      <c r="T105" s="53"/>
      <c r="U105" s="53"/>
      <c r="V105" s="53"/>
      <c r="X105" s="3">
        <v>1</v>
      </c>
    </row>
    <row r="106" spans="2:24" ht="18">
      <c r="B106" s="247"/>
      <c r="C106" s="264"/>
      <c r="D106" s="259" t="str" cm="1">
        <f t="array" ref="D106">IF(ROW()=ROW(D98),C101,INDEX(E98:E111,ROW()-ROW(D98)))</f>
        <v/>
      </c>
      <c r="E106" s="260" t="str">
        <f>IF(OR(D106="",C100="",C100&lt;=0,F106=""),"",TRIM(MID(D106,LEN(F106)+1+IF(MID(D106,LEN(F106)+1,1)=" ",1,0),99999)))</f>
        <v/>
      </c>
      <c r="F106" s="259" t="str">
        <f>IF(OR(G106="",G106=0,G106="0"),"",IF(LEN(G106)&lt;=C100,G106,IF(LEN(SUBSTITUTE(H106," ",""))=C100+1,LEFT(G106,C100),LEFT(G106,FIND("§",SUBSTITUTE(H106," ","§",LEN(H106)-LEN(SUBSTITUTE(H106," ",""))))-1))))</f>
        <v/>
      </c>
      <c r="G106" s="259" t="str">
        <f t="shared" si="7"/>
        <v/>
      </c>
      <c r="H106" s="259" t="str">
        <f>IF(OR(G106="",G106=0,G106="0"),"",LEFT(G106,C100+1))</f>
        <v/>
      </c>
      <c r="I106" s="261"/>
      <c r="J106" s="86"/>
      <c r="K106" s="247" t="str">
        <f>IF(LEN(TRIM(L106))&gt;0,MAX(K13:K105)+1,"")</f>
        <v/>
      </c>
      <c r="L106" s="89"/>
      <c r="M106" s="276"/>
      <c r="N106" s="277"/>
      <c r="P106" s="11" t="s">
        <v>162</v>
      </c>
      <c r="Q106" s="53"/>
      <c r="R106" s="53"/>
      <c r="S106" s="53"/>
      <c r="T106" s="53"/>
      <c r="U106" s="53"/>
      <c r="V106" s="53"/>
      <c r="X106" s="3">
        <v>1</v>
      </c>
    </row>
    <row r="107" spans="2:24" ht="15.75">
      <c r="B107" s="247"/>
      <c r="C107" s="264"/>
      <c r="D107" s="259" t="str" cm="1">
        <f t="array" ref="D107">IF(ROW()=ROW(D98),C101,INDEX(E98:E111,ROW()-ROW(D98)))</f>
        <v/>
      </c>
      <c r="E107" s="260" t="str">
        <f>IF(OR(D107="",C100="",C100&lt;=0,F107=""),"",TRIM(MID(D107,LEN(F107)+1+IF(MID(D107,LEN(F107)+1,1)=" ",1,0),99999)))</f>
        <v/>
      </c>
      <c r="F107" s="259" t="str">
        <f>IF(OR(G107="",G107=0,G107="0"),"",IF(LEN(G107)&lt;=C100,G107,IF(LEN(SUBSTITUTE(H107," ",""))=C100+1,LEFT(G107,C100),LEFT(G107,FIND("§",SUBSTITUTE(H107," ","§",LEN(H107)-LEN(SUBSTITUTE(H107," ",""))))-1))))</f>
        <v/>
      </c>
      <c r="G107" s="259" t="str">
        <f t="shared" si="7"/>
        <v/>
      </c>
      <c r="H107" s="259" t="str">
        <f>IF(OR(G107="",G107=0,G107="0"),"",LEFT(G107,C100+1))</f>
        <v/>
      </c>
      <c r="I107" s="261"/>
      <c r="J107" s="86"/>
      <c r="K107" s="247" t="str">
        <f>IF(LEN(TRIM(L107))&gt;0,MAX(K13:K106)+1,"")</f>
        <v/>
      </c>
      <c r="L107" s="89"/>
      <c r="M107" s="276"/>
      <c r="N107" s="277"/>
      <c r="P107" s="53" t="s">
        <v>163</v>
      </c>
      <c r="Q107" s="53"/>
      <c r="R107" s="53"/>
      <c r="S107" s="53"/>
      <c r="T107" s="53"/>
      <c r="U107" s="53"/>
      <c r="V107" s="53"/>
      <c r="X107" s="3">
        <v>1</v>
      </c>
    </row>
    <row r="108" spans="2:24" ht="15.75">
      <c r="B108" s="247"/>
      <c r="C108" s="264"/>
      <c r="D108" s="259" t="str" cm="1">
        <f t="array" ref="D108">IF(ROW()=ROW(D98),C101,INDEX(E98:E111,ROW()-ROW(D98)))</f>
        <v/>
      </c>
      <c r="E108" s="260" t="str">
        <f>IF(OR(D108="",C100="",C100&lt;=0,F108=""),"",TRIM(MID(D108,LEN(F108)+1+IF(MID(D108,LEN(F108)+1,1)=" ",1,0),99999)))</f>
        <v/>
      </c>
      <c r="F108" s="259" t="str">
        <f>IF(OR(G108="",G108=0,G108="0"),"",IF(LEN(G108)&lt;=C100,G108,IF(LEN(SUBSTITUTE(H108," ",""))=C100+1,LEFT(G108,C100),LEFT(G108,FIND("§",SUBSTITUTE(H108," ","§",LEN(H108)-LEN(SUBSTITUTE(H108," ",""))))-1))))</f>
        <v/>
      </c>
      <c r="G108" s="259" t="str">
        <f t="shared" si="7"/>
        <v/>
      </c>
      <c r="H108" s="259" t="str">
        <f>IF(OR(G108="",G108=0,G108="0"),"",LEFT(G108,C100+1))</f>
        <v/>
      </c>
      <c r="I108" s="261"/>
      <c r="J108" s="86"/>
      <c r="K108" s="247" t="str">
        <f>IF(LEN(TRIM(L108))&gt;0,MAX(K13:K107)+1,"")</f>
        <v/>
      </c>
      <c r="L108" s="89"/>
      <c r="M108" s="276"/>
      <c r="N108" s="277"/>
      <c r="P108" s="99" t="s">
        <v>164</v>
      </c>
      <c r="Q108" s="53"/>
      <c r="R108" s="53"/>
      <c r="S108" s="53"/>
      <c r="T108" s="53"/>
      <c r="U108" s="53"/>
      <c r="V108" s="53"/>
      <c r="X108" s="3">
        <v>1</v>
      </c>
    </row>
    <row r="109" spans="2:24" ht="15.75">
      <c r="B109" s="247"/>
      <c r="C109" s="264"/>
      <c r="D109" s="259" t="str" cm="1">
        <f t="array" ref="D109">IF(ROW()=ROW(D98),C101,INDEX(E98:E111,ROW()-ROW(D98)))</f>
        <v/>
      </c>
      <c r="E109" s="260" t="str">
        <f>IF(OR(D109="",C100="",C100&lt;=0,F109=""),"",TRIM(MID(D109,LEN(F109)+1+IF(MID(D109,LEN(F109)+1,1)=" ",1,0),99999)))</f>
        <v/>
      </c>
      <c r="F109" s="259" t="str">
        <f>IF(OR(G109="",G109=0,G109="0"),"",IF(LEN(G109)&lt;=C100,G109,IF(LEN(SUBSTITUTE(H109," ",""))=C100+1,LEFT(G109,C100),LEFT(G109,FIND("§",SUBSTITUTE(H109," ","§",LEN(H109)-LEN(SUBSTITUTE(H109," ",""))))-1))))</f>
        <v/>
      </c>
      <c r="G109" s="259" t="str">
        <f t="shared" si="7"/>
        <v/>
      </c>
      <c r="H109" s="259" t="str">
        <f>IF(OR(G109="",G109=0,G109="0"),"",LEFT(G109,C100+1))</f>
        <v/>
      </c>
      <c r="I109" s="261"/>
      <c r="J109" s="86"/>
      <c r="K109" s="247" t="str">
        <f>IF(LEN(TRIM(L109))&gt;0,MAX(K13:K108)+1,"")</f>
        <v/>
      </c>
      <c r="L109" s="89"/>
      <c r="M109" s="276"/>
      <c r="N109" s="277"/>
      <c r="P109" s="99" t="s">
        <v>165</v>
      </c>
      <c r="Q109" s="53"/>
      <c r="R109" s="53"/>
      <c r="S109" s="53"/>
      <c r="T109" s="53"/>
      <c r="U109" s="53"/>
      <c r="V109" s="53"/>
      <c r="X109" s="3">
        <v>1</v>
      </c>
    </row>
    <row r="110" spans="2:24" ht="15.75">
      <c r="B110" s="247"/>
      <c r="C110" s="264"/>
      <c r="D110" s="259" t="str" cm="1">
        <f t="array" ref="D110">IF(ROW()=ROW(D98),C101,INDEX(E98:E111,ROW()-ROW(D98)))</f>
        <v/>
      </c>
      <c r="E110" s="260" t="str">
        <f>IF(OR(D110="",C100="",C100&lt;=0,F110=""),"",TRIM(MID(D110,LEN(F110)+1+IF(MID(D110,LEN(F110)+1,1)=" ",1,0),99999)))</f>
        <v/>
      </c>
      <c r="F110" s="259" t="str">
        <f>IF(OR(G110="",G110=0,G110="0"),"",IF(LEN(G110)&lt;=C100,G110,IF(LEN(SUBSTITUTE(H110," ",""))=C100+1,LEFT(G110,C100),LEFT(G110,FIND("§",SUBSTITUTE(H110," ","§",LEN(H110)-LEN(SUBSTITUTE(H110," ",""))))-1))))</f>
        <v/>
      </c>
      <c r="G110" s="259" t="str">
        <f t="shared" si="7"/>
        <v/>
      </c>
      <c r="H110" s="259" t="str">
        <f>IF(OR(G110="",G110=0,G110="0"),"",LEFT(G110,C100+1))</f>
        <v/>
      </c>
      <c r="I110" s="261"/>
      <c r="J110" s="86"/>
      <c r="K110" s="247" t="str">
        <f>IF(LEN(TRIM(L110))&gt;0,MAX(K13:K109)+1,"")</f>
        <v/>
      </c>
      <c r="L110" s="89"/>
      <c r="M110" s="276"/>
      <c r="N110" s="277"/>
      <c r="P110" s="99" t="s">
        <v>166</v>
      </c>
      <c r="Q110" s="53"/>
      <c r="R110" s="53"/>
      <c r="S110" s="53"/>
      <c r="T110" s="53"/>
      <c r="U110" s="53"/>
      <c r="V110" s="53"/>
      <c r="X110" s="3">
        <v>1</v>
      </c>
    </row>
    <row r="111" spans="2:24" ht="15.75">
      <c r="B111" s="247"/>
      <c r="C111" s="264"/>
      <c r="D111" s="259" t="str" cm="1">
        <f t="array" ref="D111">IF(ROW()=ROW(D98),C101,INDEX(E98:E111,ROW()-ROW(D98)))</f>
        <v/>
      </c>
      <c r="E111" s="260" t="str">
        <f>IF(OR(D111="",C100="",C100&lt;=0,F111=""),"",TRIM(MID(D111,LEN(F111)+1+IF(MID(D111,LEN(F111)+1,1)=" ",1,0),99999)))</f>
        <v/>
      </c>
      <c r="F111" s="259" t="str">
        <f>IF(OR(G111="",G111=0,G111="0"),"",IF(LEN(G111)&lt;=C100,G111,IF(LEN(SUBSTITUTE(H111," ",""))=C100+1,LEFT(G111,C100),LEFT(G111,FIND("§",SUBSTITUTE(H111," ","§",LEN(H111)-LEN(SUBSTITUTE(H111," ",""))))-1))))</f>
        <v/>
      </c>
      <c r="G111" s="259" t="str">
        <f t="shared" si="7"/>
        <v/>
      </c>
      <c r="H111" s="259" t="str">
        <f>IF(OR(G111="",G111=0,G111="0"),"",LEFT(G111,C100+1))</f>
        <v/>
      </c>
      <c r="I111" s="261"/>
      <c r="J111" s="86"/>
      <c r="K111" s="247" t="str">
        <f>IF(LEN(TRIM(L111))&gt;0,MAX(K13:K110)+1,"")</f>
        <v/>
      </c>
      <c r="L111" s="89"/>
      <c r="M111" s="276"/>
      <c r="N111" s="277"/>
      <c r="P111" s="99" t="s">
        <v>167</v>
      </c>
      <c r="Q111" s="53"/>
      <c r="R111" s="53"/>
      <c r="S111" s="53"/>
      <c r="T111" s="53"/>
      <c r="U111" s="53"/>
      <c r="V111" s="53"/>
      <c r="X111" s="3">
        <v>1</v>
      </c>
    </row>
    <row r="112" spans="2:24" ht="15.75">
      <c r="B112" s="247"/>
      <c r="C112" s="258" t="str">
        <f>IF(TRIM(SUBSTITUTE(J21,CHAR(160),""))="","",J21)</f>
        <v>►</v>
      </c>
      <c r="D112" s="259" t="str" cm="1">
        <f t="array" ref="D112">IF(ROW()=ROW(D112),C115,INDEX(E112:E125,ROW()-ROW(D112)))</f>
        <v>►</v>
      </c>
      <c r="E112" s="260" t="str">
        <f>IF(OR(D112="",C114="",C114&lt;=0,F112=""),"",TRIM(MID(D112,LEN(F112)+1+IF(MID(D112,LEN(F112)+1,1)=" ",1,0),99999)))</f>
        <v/>
      </c>
      <c r="F112" s="259" t="str">
        <f>IF(OR(G112="",G112=0,G112="0"),"",IF(LEN(G112)&lt;=C114,G112,IF(LEN(SUBSTITUTE(H112," ",""))=C114+1,LEFT(G112,C114),LEFT(G112,FIND("§",SUBSTITUTE(H112," ","§",LEN(H112)-LEN(SUBSTITUTE(H112," ",""))))-1))))</f>
        <v>►</v>
      </c>
      <c r="G112" s="259" t="str">
        <f t="shared" si="7"/>
        <v>►</v>
      </c>
      <c r="H112" s="259" t="str">
        <f>IF(OR(G112="",G112=0,G112="0"),"",LEFT(G112,C114+1))</f>
        <v>►</v>
      </c>
      <c r="I112" s="261"/>
      <c r="J112" s="86"/>
      <c r="K112" s="247" t="str">
        <f>IF(LEN(TRIM(L112))&gt;0,MAX(K13:K111)+1,"")</f>
        <v/>
      </c>
      <c r="L112" s="89"/>
      <c r="M112" s="276"/>
      <c r="N112" s="277"/>
      <c r="P112" s="99" t="s">
        <v>168</v>
      </c>
      <c r="Q112" s="53"/>
      <c r="R112" s="53"/>
      <c r="S112" s="53"/>
      <c r="T112" s="53"/>
      <c r="U112" s="53"/>
      <c r="V112" s="53"/>
      <c r="X112" s="3">
        <v>1</v>
      </c>
    </row>
    <row r="113" spans="2:24" ht="15.75">
      <c r="B113" s="247"/>
      <c r="C113" s="264" t="str">
        <f>TRIM(SUBSTITUTE(SUBSTITUTE(SUBSTITUTE(SUBSTITUTE(SUBSTITUTE(SUBSTITUTE(SUBSTITUTE(SUBSTITUTE(SUBSTITUTE(CLEAN(IF(OR(LEFT(C112,1)="-",LEFT(C112,1)="="),MID(C112,2,99999),C112)),"—","-"),"–","-"),CHAR(160)," "),CHAR(9)," "),CHAR(13)," "),CHAR(10)," ")," "," ")," "," ")," "," "))</f>
        <v>►</v>
      </c>
      <c r="D113" s="259" t="str" cm="1">
        <f t="array" ref="D113">IF(ROW()=ROW(D112),C115,INDEX(E112:E125,ROW()-ROW(D112)))</f>
        <v/>
      </c>
      <c r="E113" s="260" t="str">
        <f>IF(OR(D113="",C114="",C114&lt;=0,F113=""),"",TRIM(MID(D113,LEN(F113)+1+IF(MID(D113,LEN(F113)+1,1)=" ",1,0),99999)))</f>
        <v/>
      </c>
      <c r="F113" s="259" t="str">
        <f>IF(OR(G113="",G113=0,G113="0"),"",IF(LEN(G113)&lt;=C114,G113,IF(LEN(SUBSTITUTE(H113," ",""))=C114+1,LEFT(G113,C114),LEFT(G113,FIND("§",SUBSTITUTE(H113," ","§",LEN(H113)-LEN(SUBSTITUTE(H113," ",""))))-1))))</f>
        <v/>
      </c>
      <c r="G113" s="259" t="str">
        <f t="shared" si="7"/>
        <v/>
      </c>
      <c r="H113" s="259" t="str">
        <f>IF(OR(G113="",G113=0,G113="0"),"",LEFT(G113,C114+1))</f>
        <v/>
      </c>
      <c r="I113" s="261"/>
      <c r="J113" s="86"/>
      <c r="K113" s="247" t="str">
        <f>IF(LEN(TRIM(L113))&gt;0,MAX(K13:K112)+1,"")</f>
        <v/>
      </c>
      <c r="L113" s="89"/>
      <c r="M113" s="276"/>
      <c r="N113" s="277"/>
      <c r="P113" s="53" t="s">
        <v>169</v>
      </c>
      <c r="Q113" s="53"/>
      <c r="R113" s="53"/>
      <c r="S113" s="53"/>
      <c r="T113" s="53"/>
      <c r="U113" s="53"/>
      <c r="V113" s="53"/>
      <c r="X113" s="3">
        <v>1</v>
      </c>
    </row>
    <row r="114" spans="2:24" ht="15.75">
      <c r="B114" s="247"/>
      <c r="C114" s="265">
        <f>C11</f>
        <v>120</v>
      </c>
      <c r="D114" s="259" t="str" cm="1">
        <f t="array" ref="D114">IF(ROW()=ROW(D112),C115,INDEX(E112:E125,ROW()-ROW(D112)))</f>
        <v/>
      </c>
      <c r="E114" s="260" t="str">
        <f>IF(OR(D114="",C114="",C114&lt;=0,F114=""),"",TRIM(MID(D114,LEN(F114)+1+IF(MID(D114,LEN(F114)+1,1)=" ",1,0),99999)))</f>
        <v/>
      </c>
      <c r="F114" s="259" t="str">
        <f>IF(OR(G114="",G114=0,G114="0"),"",IF(LEN(G114)&lt;=C114,G114,IF(LEN(SUBSTITUTE(H114," ",""))=C114+1,LEFT(G114,C114),LEFT(G114,FIND("§",SUBSTITUTE(H114," ","§",LEN(H114)-LEN(SUBSTITUTE(H114," ",""))))-1))))</f>
        <v/>
      </c>
      <c r="G114" s="259" t="str">
        <f t="shared" si="7"/>
        <v/>
      </c>
      <c r="H114" s="259" t="str">
        <f>IF(OR(G114="",G114=0,G114="0"),"",LEFT(G114,C114+1))</f>
        <v/>
      </c>
      <c r="I114" s="261"/>
      <c r="J114" s="86"/>
      <c r="K114" s="247" t="str">
        <f>IF(LEN(TRIM(L114))&gt;0,MAX(K13:K113)+1,"")</f>
        <v/>
      </c>
      <c r="L114" s="89"/>
      <c r="M114" s="276"/>
      <c r="N114" s="277"/>
      <c r="P114" s="99"/>
      <c r="Q114" s="53"/>
      <c r="R114" s="53"/>
      <c r="S114" s="53"/>
      <c r="T114" s="53"/>
      <c r="U114" s="53"/>
      <c r="V114" s="53"/>
      <c r="X114" s="3">
        <v>1</v>
      </c>
    </row>
    <row r="115" spans="2:24" ht="15.75">
      <c r="B115" s="247"/>
      <c r="C115" s="264" t="str">
        <f>IF(UPPER(TRIM(C12))="X",C119,C113)</f>
        <v>►</v>
      </c>
      <c r="D115" s="259" t="str" cm="1">
        <f t="array" ref="D115">IF(ROW()=ROW(D112),C115,INDEX(E112:E125,ROW()-ROW(D112)))</f>
        <v/>
      </c>
      <c r="E115" s="260" t="str">
        <f>IF(OR(D115="",C114="",C114&lt;=0,F115=""),"",TRIM(MID(D115,LEN(F115)+1+IF(MID(D115,LEN(F115)+1,1)=" ",1,0),99999)))</f>
        <v/>
      </c>
      <c r="F115" s="259" t="str">
        <f>IF(OR(G115="",G115=0,G115="0"),"",IF(LEN(G115)&lt;=C114,G115,IF(LEN(SUBSTITUTE(H115," ",""))=C114+1,LEFT(G115,C114),LEFT(G115,FIND("§",SUBSTITUTE(H115," ","§",LEN(H115)-LEN(SUBSTITUTE(H115," ",""))))-1))))</f>
        <v/>
      </c>
      <c r="G115" s="259" t="str">
        <f t="shared" si="7"/>
        <v/>
      </c>
      <c r="H115" s="259" t="str">
        <f>IF(OR(G115="",G115=0,G115="0"),"",LEFT(G115,C114+1))</f>
        <v/>
      </c>
      <c r="I115" s="261"/>
      <c r="J115" s="86"/>
      <c r="K115" s="247" t="str">
        <f>IF(LEN(TRIM(L115))&gt;0,MAX(K13:K114)+1,"")</f>
        <v/>
      </c>
      <c r="L115" s="89"/>
      <c r="M115" s="276"/>
      <c r="N115" s="277"/>
      <c r="P115" s="53"/>
      <c r="Q115" s="53"/>
      <c r="R115" s="53"/>
      <c r="S115" s="53"/>
      <c r="T115" s="53"/>
      <c r="U115" s="53"/>
      <c r="V115" s="53"/>
      <c r="X115" s="3">
        <v>1</v>
      </c>
    </row>
    <row r="116" spans="2:24" ht="15.75">
      <c r="B116" s="247"/>
      <c r="C116" s="266" t="str">
        <f>TRIM(SUBSTITUTE(SUBSTITUTE(SUBSTITUTE(SUBSTITUTE(SUBSTITUTE(SUBSTITUTE(SUBSTITUTE(SUBSTITUTE(SUBSTITUTE(SUBSTITUTE(C113,","," "),";"," "),":"," "),"!"," "),"?"," "),"…"," "),"»"," "),"«"," "),"/"," "),"."," "))</f>
        <v>►</v>
      </c>
      <c r="D116" s="259" t="str" cm="1">
        <f t="array" ref="D116">IF(ROW()=ROW(D112),C115,INDEX(E112:E125,ROW()-ROW(D112)))</f>
        <v/>
      </c>
      <c r="E116" s="260" t="str">
        <f>IF(OR(D116="",C114="",C114&lt;=0,F116=""),"",TRIM(MID(D116,LEN(F116)+1+IF(MID(D116,LEN(F116)+1,1)=" ",1,0),99999)))</f>
        <v/>
      </c>
      <c r="F116" s="259" t="str">
        <f>IF(OR(G116="",G116=0,G116="0"),"",IF(LEN(G116)&lt;=C114,G116,IF(LEN(SUBSTITUTE(H116," ",""))=C114+1,LEFT(G116,C114),LEFT(G116,FIND("§",SUBSTITUTE(H116," ","§",LEN(H116)-LEN(SUBSTITUTE(H116," ",""))))-1))))</f>
        <v/>
      </c>
      <c r="G116" s="259" t="str">
        <f t="shared" si="7"/>
        <v/>
      </c>
      <c r="H116" s="259" t="str">
        <f>IF(OR(G116="",G116=0,G116="0"),"",LEFT(G116,C114+1))</f>
        <v/>
      </c>
      <c r="I116" s="261"/>
      <c r="J116" s="86"/>
      <c r="K116" s="247" t="str">
        <f>IF(LEN(TRIM(L116))&gt;0,MAX(K13:K115)+1,"")</f>
        <v/>
      </c>
      <c r="L116" s="89"/>
      <c r="M116" s="276"/>
      <c r="N116" s="277"/>
      <c r="P116" s="99"/>
      <c r="Q116" s="53"/>
      <c r="R116" s="53"/>
      <c r="S116" s="53"/>
      <c r="T116" s="53"/>
      <c r="U116" s="53"/>
      <c r="V116" s="53"/>
      <c r="X116" s="3">
        <v>1</v>
      </c>
    </row>
    <row r="117" spans="2:24" ht="15.75">
      <c r="B117" s="247"/>
      <c r="C117" s="259" t="str">
        <f>TRIM(SUBSTITUTE(SUBSTITUTE(SUBSTITUTE(SUBSTITUTE(SUBSTITUTE(SUBSTITUTE(SUBSTITUTE(SUBSTITUTE(C116,"("," "),")"," "),CHAR(34)," "),"-"," "),"_"," "),"&lt;"," "),"&gt;"," "),"="," "))</f>
        <v>►</v>
      </c>
      <c r="D117" s="259" t="str" cm="1">
        <f t="array" ref="D117">IF(ROW()=ROW(D112),C115,INDEX(E112:E125,ROW()-ROW(D112)))</f>
        <v/>
      </c>
      <c r="E117" s="260" t="str">
        <f>IF(OR(D117="",C114="",C114&lt;=0,F117=""),"",TRIM(MID(D117,LEN(F117)+1+IF(MID(D117,LEN(F117)+1,1)=" ",1,0),99999)))</f>
        <v/>
      </c>
      <c r="F117" s="259" t="str">
        <f>IF(OR(G117="",G117=0,G117="0"),"",IF(LEN(G117)&lt;=C114,G117,IF(LEN(SUBSTITUTE(H117," ",""))=C114+1,LEFT(G117,C114),LEFT(G117,FIND("§",SUBSTITUTE(H117," ","§",LEN(H117)-LEN(SUBSTITUTE(H117," ",""))))-1))))</f>
        <v/>
      </c>
      <c r="G117" s="259" t="str">
        <f t="shared" si="7"/>
        <v/>
      </c>
      <c r="H117" s="259" t="str">
        <f>IF(OR(G117="",G117=0,G117="0"),"",LEFT(G117,C114+1))</f>
        <v/>
      </c>
      <c r="I117" s="261"/>
      <c r="J117" s="86"/>
      <c r="K117" s="247" t="str">
        <f>IF(LEN(TRIM(L117))&gt;0,MAX(K13:K116)+1,"")</f>
        <v/>
      </c>
      <c r="L117" s="89"/>
      <c r="M117" s="276"/>
      <c r="N117" s="277"/>
      <c r="P117" s="102" t="s">
        <v>113</v>
      </c>
      <c r="Q117" s="53"/>
      <c r="R117" s="53"/>
      <c r="S117" s="53"/>
      <c r="T117" s="53"/>
      <c r="U117" s="53"/>
      <c r="V117" s="53"/>
      <c r="X117" s="3">
        <v>1</v>
      </c>
    </row>
    <row r="118" spans="2:24" ht="15.75">
      <c r="B118" s="247"/>
      <c r="C118" s="264" t="str">
        <f>TRIM(SUBSTITUTE(SUBSTITUTE(SUBSTITUTE(SUBSTITUTE(C117,"►"," "),"▼"," "),"▲"," "),"◄"," "))</f>
        <v/>
      </c>
      <c r="D118" s="259" t="str" cm="1">
        <f t="array" ref="D118">IF(ROW()=ROW(D112),C115,INDEX(E112:E125,ROW()-ROW(D112)))</f>
        <v/>
      </c>
      <c r="E118" s="260" t="str">
        <f>IF(OR(D118="",C114="",C114&lt;=0,F118=""),"",TRIM(MID(D118,LEN(F118)+1+IF(MID(D118,LEN(F118)+1,1)=" ",1,0),99999)))</f>
        <v/>
      </c>
      <c r="F118" s="259" t="str">
        <f>IF(OR(G118="",G118=0,G118="0"),"",IF(LEN(G118)&lt;=C114,G118,IF(LEN(SUBSTITUTE(H118," ",""))=C114+1,LEFT(G118,C114),LEFT(G118,FIND("§",SUBSTITUTE(H118," ","§",LEN(H118)-LEN(SUBSTITUTE(H118," ",""))))-1))))</f>
        <v/>
      </c>
      <c r="G118" s="259" t="str">
        <f t="shared" si="7"/>
        <v/>
      </c>
      <c r="H118" s="259" t="str">
        <f>IF(OR(G118="",G118=0,G118="0"),"",LEFT(G118,C114+1))</f>
        <v/>
      </c>
      <c r="I118" s="261"/>
      <c r="J118" s="86"/>
      <c r="K118" s="247" t="str">
        <f>IF(LEN(TRIM(L118))&gt;0,MAX(K13:K117)+1,"")</f>
        <v/>
      </c>
      <c r="L118" s="89"/>
      <c r="M118" s="276"/>
      <c r="N118" s="277"/>
      <c r="P118" s="53" t="s">
        <v>117</v>
      </c>
      <c r="Q118" s="53"/>
      <c r="R118" s="53"/>
      <c r="S118" s="53"/>
      <c r="T118" s="53"/>
      <c r="U118" s="53"/>
      <c r="V118" s="53"/>
      <c r="X118" s="3">
        <v>1</v>
      </c>
    </row>
    <row r="119" spans="2:24" ht="15.75">
      <c r="B119" s="247"/>
      <c r="C119" s="264" t="str">
        <f>TRIM(SUBSTITUTE(SUBSTITUTE(C118,"“"," "),"”"," "))</f>
        <v/>
      </c>
      <c r="D119" s="259" t="str" cm="1">
        <f t="array" ref="D119">IF(ROW()=ROW(D112),C115,INDEX(E112:E125,ROW()-ROW(D112)))</f>
        <v/>
      </c>
      <c r="E119" s="260" t="str">
        <f>IF(OR(D119="",C114="",C114&lt;=0,F119=""),"",TRIM(MID(D119,LEN(F119)+1+IF(MID(D119,LEN(F119)+1,1)=" ",1,0),99999)))</f>
        <v/>
      </c>
      <c r="F119" s="259" t="str">
        <f>IF(OR(G119="",G119=0,G119="0"),"",IF(LEN(G119)&lt;=C114,G119,IF(LEN(SUBSTITUTE(H119," ",""))=C114+1,LEFT(G119,C114),LEFT(G119,FIND("§",SUBSTITUTE(H119," ","§",LEN(H119)-LEN(SUBSTITUTE(H119," ",""))))-1))))</f>
        <v/>
      </c>
      <c r="G119" s="259" t="str">
        <f t="shared" si="7"/>
        <v/>
      </c>
      <c r="H119" s="259" t="str">
        <f>IF(OR(G119="",G119=0,G119="0"),"",LEFT(G119,C114+1))</f>
        <v/>
      </c>
      <c r="I119" s="261"/>
      <c r="J119" s="86"/>
      <c r="K119" s="247" t="str">
        <f>IF(LEN(TRIM(L119))&gt;0,MAX(K13:K118)+1,"")</f>
        <v/>
      </c>
      <c r="L119" s="89"/>
      <c r="M119" s="276"/>
      <c r="N119" s="277"/>
      <c r="P119" s="53" t="s">
        <v>125</v>
      </c>
      <c r="Q119" s="53"/>
      <c r="R119" s="53"/>
      <c r="S119" s="53"/>
      <c r="T119" s="53"/>
      <c r="U119" s="53"/>
      <c r="V119" s="53"/>
      <c r="X119" s="3">
        <v>1</v>
      </c>
    </row>
    <row r="120" spans="2:24" ht="15.75">
      <c r="B120" s="247"/>
      <c r="C120" s="264"/>
      <c r="D120" s="259" t="str" cm="1">
        <f t="array" ref="D120">IF(ROW()=ROW(D112),C115,INDEX(E112:E125,ROW()-ROW(D112)))</f>
        <v/>
      </c>
      <c r="E120" s="260" t="str">
        <f>IF(OR(D120="",C114="",C114&lt;=0,F120=""),"",TRIM(MID(D120,LEN(F120)+1+IF(MID(D120,LEN(F120)+1,1)=" ",1,0),99999)))</f>
        <v/>
      </c>
      <c r="F120" s="259" t="str">
        <f>IF(OR(G120="",G120=0,G120="0"),"",IF(LEN(G120)&lt;=C114,G120,IF(LEN(SUBSTITUTE(H120," ",""))=C114+1,LEFT(G120,C114),LEFT(G120,FIND("§",SUBSTITUTE(H120," ","§",LEN(H120)-LEN(SUBSTITUTE(H120," ",""))))-1))))</f>
        <v/>
      </c>
      <c r="G120" s="259" t="str">
        <f t="shared" si="7"/>
        <v/>
      </c>
      <c r="H120" s="259" t="str">
        <f>IF(OR(G120="",G120=0,G120="0"),"",LEFT(G120,C114+1))</f>
        <v/>
      </c>
      <c r="I120" s="261"/>
      <c r="J120" s="86"/>
      <c r="K120" s="247" t="str">
        <f>IF(LEN(TRIM(L120))&gt;0,MAX(K13:K119)+1,"")</f>
        <v/>
      </c>
      <c r="L120" s="89"/>
      <c r="M120" s="276"/>
      <c r="N120" s="277"/>
      <c r="P120" s="53" t="s">
        <v>126</v>
      </c>
      <c r="Q120" s="53"/>
      <c r="R120" s="53"/>
      <c r="S120" s="53"/>
      <c r="T120" s="53"/>
      <c r="U120" s="53"/>
      <c r="V120" s="53"/>
      <c r="X120" s="3">
        <v>1</v>
      </c>
    </row>
    <row r="121" spans="2:24" ht="15.75">
      <c r="B121" s="247"/>
      <c r="C121" s="264"/>
      <c r="D121" s="259" t="str" cm="1">
        <f t="array" ref="D121">IF(ROW()=ROW(D112),C115,INDEX(E112:E125,ROW()-ROW(D112)))</f>
        <v/>
      </c>
      <c r="E121" s="260" t="str">
        <f>IF(OR(D121="",C114="",C114&lt;=0,F121=""),"",TRIM(MID(D121,LEN(F121)+1+IF(MID(D121,LEN(F121)+1,1)=" ",1,0),99999)))</f>
        <v/>
      </c>
      <c r="F121" s="259" t="str">
        <f>IF(OR(G121="",G121=0,G121="0"),"",IF(LEN(G121)&lt;=C114,G121,IF(LEN(SUBSTITUTE(H121," ",""))=C114+1,LEFT(G121,C114),LEFT(G121,FIND("§",SUBSTITUTE(H121," ","§",LEN(H121)-LEN(SUBSTITUTE(H121," ",""))))-1))))</f>
        <v/>
      </c>
      <c r="G121" s="259" t="str">
        <f t="shared" si="7"/>
        <v/>
      </c>
      <c r="H121" s="259" t="str">
        <f>IF(OR(G121="",G121=0,G121="0"),"",LEFT(G121,C114+1))</f>
        <v/>
      </c>
      <c r="I121" s="261"/>
      <c r="J121" s="86"/>
      <c r="K121" s="247" t="str">
        <f>IF(LEN(TRIM(L121))&gt;0,MAX(K13:K120)+1,"")</f>
        <v/>
      </c>
      <c r="L121" s="89"/>
      <c r="M121" s="276"/>
      <c r="N121" s="277"/>
      <c r="P121" s="53" t="s">
        <v>118</v>
      </c>
      <c r="Q121" s="53"/>
      <c r="R121" s="53"/>
      <c r="S121" s="53"/>
      <c r="T121" s="53"/>
      <c r="U121" s="53"/>
      <c r="V121" s="53"/>
      <c r="X121" s="3">
        <v>1</v>
      </c>
    </row>
    <row r="122" spans="2:24" ht="15.75">
      <c r="B122" s="247"/>
      <c r="C122" s="264"/>
      <c r="D122" s="259" t="str" cm="1">
        <f t="array" ref="D122">IF(ROW()=ROW(D112),C115,INDEX(E112:E125,ROW()-ROW(D112)))</f>
        <v/>
      </c>
      <c r="E122" s="260" t="str">
        <f>IF(OR(D122="",C114="",C114&lt;=0,F122=""),"",TRIM(MID(D122,LEN(F122)+1+IF(MID(D122,LEN(F122)+1,1)=" ",1,0),99999)))</f>
        <v/>
      </c>
      <c r="F122" s="259" t="str">
        <f>IF(OR(G122="",G122=0,G122="0"),"",IF(LEN(G122)&lt;=C114,G122,IF(LEN(SUBSTITUTE(H122," ",""))=C114+1,LEFT(G122,C114),LEFT(G122,FIND("§",SUBSTITUTE(H122," ","§",LEN(H122)-LEN(SUBSTITUTE(H122," ",""))))-1))))</f>
        <v/>
      </c>
      <c r="G122" s="259" t="str">
        <f t="shared" si="7"/>
        <v/>
      </c>
      <c r="H122" s="259" t="str">
        <f>IF(OR(G122="",G122=0,G122="0"),"",LEFT(G122,C114+1))</f>
        <v/>
      </c>
      <c r="I122" s="261"/>
      <c r="J122" s="86"/>
      <c r="K122" s="247" t="str">
        <f>IF(LEN(TRIM(L122))&gt;0,MAX(K13:K121)+1,"")</f>
        <v/>
      </c>
      <c r="L122" s="89"/>
      <c r="M122" s="276"/>
      <c r="N122" s="277"/>
      <c r="P122" s="99"/>
      <c r="Q122" s="53"/>
      <c r="R122" s="53"/>
      <c r="S122" s="53"/>
      <c r="T122" s="53"/>
      <c r="U122" s="53"/>
      <c r="V122" s="53"/>
      <c r="X122" s="3">
        <v>1</v>
      </c>
    </row>
    <row r="123" spans="2:24" ht="15.75">
      <c r="B123" s="247"/>
      <c r="C123" s="264"/>
      <c r="D123" s="259" t="str" cm="1">
        <f t="array" ref="D123">IF(ROW()=ROW(D112),C115,INDEX(E112:E125,ROW()-ROW(D112)))</f>
        <v/>
      </c>
      <c r="E123" s="260" t="str">
        <f>IF(OR(D123="",C114="",C114&lt;=0,F123=""),"",TRIM(MID(D123,LEN(F123)+1+IF(MID(D123,LEN(F123)+1,1)=" ",1,0),99999)))</f>
        <v/>
      </c>
      <c r="F123" s="259" t="str">
        <f>IF(OR(G123="",G123=0,G123="0"),"",IF(LEN(G123)&lt;=C114,G123,IF(LEN(SUBSTITUTE(H123," ",""))=C114+1,LEFT(G123,C114),LEFT(G123,FIND("§",SUBSTITUTE(H123," ","§",LEN(H123)-LEN(SUBSTITUTE(H123," ",""))))-1))))</f>
        <v/>
      </c>
      <c r="G123" s="259" t="str">
        <f t="shared" si="7"/>
        <v/>
      </c>
      <c r="H123" s="259" t="str">
        <f>IF(OR(G123="",G123=0,G123="0"),"",LEFT(G123,C114+1))</f>
        <v/>
      </c>
      <c r="I123" s="261"/>
      <c r="J123" s="86"/>
      <c r="K123" s="247" t="str">
        <f>IF(LEN(TRIM(L123))&gt;0,MAX(K13:K122)+1,"")</f>
        <v/>
      </c>
      <c r="L123" s="89"/>
      <c r="M123" s="276"/>
      <c r="N123" s="277"/>
      <c r="P123" s="100" t="s">
        <v>127</v>
      </c>
      <c r="Q123" s="53"/>
      <c r="R123" s="53"/>
      <c r="S123" s="53"/>
      <c r="T123" s="53"/>
      <c r="U123" s="53"/>
      <c r="V123" s="53"/>
      <c r="X123" s="3">
        <v>1</v>
      </c>
    </row>
    <row r="124" spans="2:24" ht="15.75">
      <c r="B124" s="247"/>
      <c r="C124" s="264"/>
      <c r="D124" s="259" t="str" cm="1">
        <f t="array" ref="D124">IF(ROW()=ROW(D112),C115,INDEX(E112:E125,ROW()-ROW(D112)))</f>
        <v/>
      </c>
      <c r="E124" s="260" t="str">
        <f>IF(OR(D124="",C114="",C114&lt;=0,F124=""),"",TRIM(MID(D124,LEN(F124)+1+IF(MID(D124,LEN(F124)+1,1)=" ",1,0),99999)))</f>
        <v/>
      </c>
      <c r="F124" s="259" t="str">
        <f>IF(OR(G124="",G124=0,G124="0"),"",IF(LEN(G124)&lt;=C114,G124,IF(LEN(SUBSTITUTE(H124," ",""))=C114+1,LEFT(G124,C114),LEFT(G124,FIND("§",SUBSTITUTE(H124," ","§",LEN(H124)-LEN(SUBSTITUTE(H124," ",""))))-1))))</f>
        <v/>
      </c>
      <c r="G124" s="259" t="str">
        <f t="shared" si="7"/>
        <v/>
      </c>
      <c r="H124" s="259" t="str">
        <f>IF(OR(G124="",G124=0,G124="0"),"",LEFT(G124,C114+1))</f>
        <v/>
      </c>
      <c r="I124" s="261"/>
      <c r="J124" s="86"/>
      <c r="K124" s="247" t="str">
        <f>IF(LEN(TRIM(L124))&gt;0,MAX(K13:K123)+1,"")</f>
        <v/>
      </c>
      <c r="L124" s="89"/>
      <c r="M124" s="276"/>
      <c r="N124" s="277"/>
      <c r="P124" s="99" t="s">
        <v>119</v>
      </c>
      <c r="Q124" s="53"/>
      <c r="R124" s="53"/>
      <c r="S124" s="53"/>
      <c r="T124" s="53"/>
      <c r="U124" s="53"/>
      <c r="V124" s="53"/>
      <c r="X124" s="3">
        <v>1</v>
      </c>
    </row>
    <row r="125" spans="2:24" ht="15.75">
      <c r="B125" s="247"/>
      <c r="C125" s="264"/>
      <c r="D125" s="259" t="str" cm="1">
        <f t="array" ref="D125">IF(ROW()=ROW(D112),C115,INDEX(E112:E125,ROW()-ROW(D112)))</f>
        <v/>
      </c>
      <c r="E125" s="260" t="str">
        <f>IF(OR(D125="",C114="",C114&lt;=0,F125=""),"",TRIM(MID(D125,LEN(F125)+1+IF(MID(D125,LEN(F125)+1,1)=" ",1,0),99999)))</f>
        <v/>
      </c>
      <c r="F125" s="259" t="str">
        <f>IF(OR(G125="",G125=0,G125="0"),"",IF(LEN(G125)&lt;=C114,G125,IF(LEN(SUBSTITUTE(H125," ",""))=C114+1,LEFT(G125,C114),LEFT(G125,FIND("§",SUBSTITUTE(H125," ","§",LEN(H125)-LEN(SUBSTITUTE(H125," ",""))))-1))))</f>
        <v/>
      </c>
      <c r="G125" s="259" t="str">
        <f t="shared" si="7"/>
        <v/>
      </c>
      <c r="H125" s="259" t="str">
        <f>IF(OR(G125="",G125=0,G125="0"),"",LEFT(G125,C114+1))</f>
        <v/>
      </c>
      <c r="I125" s="261"/>
      <c r="J125" s="86"/>
      <c r="K125" s="247" t="str">
        <f>IF(LEN(TRIM(L125))&gt;0,MAX(K13:K124)+1,"")</f>
        <v/>
      </c>
      <c r="L125" s="89"/>
      <c r="M125" s="276"/>
      <c r="N125" s="277"/>
      <c r="P125" s="99"/>
      <c r="Q125" s="53"/>
      <c r="R125" s="53"/>
      <c r="S125" s="53"/>
      <c r="T125" s="53"/>
      <c r="U125" s="53"/>
      <c r="V125" s="53"/>
      <c r="X125" s="3">
        <v>1</v>
      </c>
    </row>
    <row r="126" spans="2:24" ht="15.75">
      <c r="B126" s="247"/>
      <c r="C126" s="258" t="str">
        <f>IF(TRIM(SUBSTITUTE(J22,CHAR(160),""))="","",J22)</f>
        <v>Portez à ébullition, puis baissez le feu et</v>
      </c>
      <c r="D126" s="259" t="str" cm="1">
        <f t="array" ref="D126">IF(ROW()=ROW(D126),C129,INDEX(E126:E139,ROW()-ROW(D126)))</f>
        <v>Portez à ébullition, puis baissez le feu et</v>
      </c>
      <c r="E126" s="260" t="str">
        <f>IF(OR(D126="",C128="",C128&lt;=0,F126=""),"",TRIM(MID(D126,LEN(F126)+1+IF(MID(D126,LEN(F126)+1,1)=" ",1,0),99999)))</f>
        <v/>
      </c>
      <c r="F126" s="259" t="str">
        <f>IF(OR(G126="",G126=0,G126="0"),"",IF(LEN(G126)&lt;=C128,G126,IF(LEN(SUBSTITUTE(H126," ",""))=C128+1,LEFT(G126,C128),LEFT(G126,FIND("§",SUBSTITUTE(H126," ","§",LEN(H126)-LEN(SUBSTITUTE(H126," ",""))))-1))))</f>
        <v>Portez à ébullition, puis baissez le feu et</v>
      </c>
      <c r="G126" s="259" t="str">
        <f t="shared" si="7"/>
        <v>Portez à ébullition, puis baissez le feu et</v>
      </c>
      <c r="H126" s="259" t="str">
        <f>IF(OR(G126="",G126=0,G126="0"),"",LEFT(G126,C128+1))</f>
        <v>Portez à ébullition, puis baissez le feu et</v>
      </c>
      <c r="I126" s="261"/>
      <c r="J126" s="86"/>
      <c r="K126" s="247" t="str">
        <f>IF(LEN(TRIM(L126))&gt;0,MAX(K13:K125)+1,"")</f>
        <v/>
      </c>
      <c r="L126" s="89"/>
      <c r="M126" s="276"/>
      <c r="N126" s="277"/>
      <c r="P126" s="100" t="s">
        <v>120</v>
      </c>
      <c r="Q126" s="53"/>
      <c r="R126" s="53"/>
      <c r="S126" s="53"/>
      <c r="T126" s="53"/>
      <c r="U126" s="53"/>
      <c r="V126" s="53"/>
      <c r="X126" s="3">
        <v>1</v>
      </c>
    </row>
    <row r="127" spans="2:24" ht="15.75">
      <c r="B127" s="247"/>
      <c r="C127" s="264" t="str">
        <f>TRIM(SUBSTITUTE(SUBSTITUTE(SUBSTITUTE(SUBSTITUTE(SUBSTITUTE(SUBSTITUTE(SUBSTITUTE(SUBSTITUTE(SUBSTITUTE(CLEAN(IF(OR(LEFT(C126,1)="-",LEFT(C126,1)="="),MID(C126,2,99999),C126)),"—","-"),"–","-"),CHAR(160)," "),CHAR(9)," "),CHAR(13)," "),CHAR(10)," ")," "," ")," "," ")," "," "))</f>
        <v>Portez à ébullition, puis baissez le feu et</v>
      </c>
      <c r="D127" s="259" t="str" cm="1">
        <f t="array" ref="D127">IF(ROW()=ROW(D126),C129,INDEX(E126:E139,ROW()-ROW(D126)))</f>
        <v/>
      </c>
      <c r="E127" s="260" t="str">
        <f>IF(OR(D127="",C128="",C128&lt;=0,F127=""),"",TRIM(MID(D127,LEN(F127)+1+IF(MID(D127,LEN(F127)+1,1)=" ",1,0),99999)))</f>
        <v/>
      </c>
      <c r="F127" s="259" t="str">
        <f>IF(OR(G127="",G127=0,G127="0"),"",IF(LEN(G127)&lt;=C128,G127,IF(LEN(SUBSTITUTE(H127," ",""))=C128+1,LEFT(G127,C128),LEFT(G127,FIND("§",SUBSTITUTE(H127," ","§",LEN(H127)-LEN(SUBSTITUTE(H127," ",""))))-1))))</f>
        <v/>
      </c>
      <c r="G127" s="259" t="str">
        <f t="shared" si="7"/>
        <v/>
      </c>
      <c r="H127" s="259" t="str">
        <f>IF(OR(G127="",G127=0,G127="0"),"",LEFT(G127,C128+1))</f>
        <v/>
      </c>
      <c r="I127" s="261"/>
      <c r="J127" s="86"/>
      <c r="K127" s="247" t="str">
        <f>IF(LEN(TRIM(L127))&gt;0,MAX(K13:K126)+1,"")</f>
        <v/>
      </c>
      <c r="L127" s="89"/>
      <c r="M127" s="276"/>
      <c r="N127" s="277"/>
      <c r="P127" s="99" t="s">
        <v>121</v>
      </c>
      <c r="Q127" s="53"/>
      <c r="R127" s="53"/>
      <c r="S127" s="53"/>
      <c r="T127" s="53"/>
      <c r="U127" s="53"/>
      <c r="V127" s="53"/>
      <c r="X127" s="3">
        <v>1</v>
      </c>
    </row>
    <row r="128" spans="2:24" ht="15.75">
      <c r="B128" s="247"/>
      <c r="C128" s="265">
        <f>C11</f>
        <v>120</v>
      </c>
      <c r="D128" s="259" t="str" cm="1">
        <f t="array" ref="D128">IF(ROW()=ROW(D126),C129,INDEX(E126:E139,ROW()-ROW(D126)))</f>
        <v/>
      </c>
      <c r="E128" s="260" t="str">
        <f>IF(OR(D128="",C128="",C128&lt;=0,F128=""),"",TRIM(MID(D128,LEN(F128)+1+IF(MID(D128,LEN(F128)+1,1)=" ",1,0),99999)))</f>
        <v/>
      </c>
      <c r="F128" s="259" t="str">
        <f>IF(OR(G128="",G128=0,G128="0"),"",IF(LEN(G128)&lt;=C128,G128,IF(LEN(SUBSTITUTE(H128," ",""))=C128+1,LEFT(G128,C128),LEFT(G128,FIND("§",SUBSTITUTE(H128," ","§",LEN(H128)-LEN(SUBSTITUTE(H128," ",""))))-1))))</f>
        <v/>
      </c>
      <c r="G128" s="259" t="str">
        <f t="shared" si="7"/>
        <v/>
      </c>
      <c r="H128" s="259" t="str">
        <f>IF(OR(G128="",G128=0,G128="0"),"",LEFT(G128,C128+1))</f>
        <v/>
      </c>
      <c r="I128" s="261"/>
      <c r="J128" s="86"/>
      <c r="K128" s="247" t="str">
        <f>IF(LEN(TRIM(L128))&gt;0,MAX(K13:K127)+1,"")</f>
        <v/>
      </c>
      <c r="L128" s="89"/>
      <c r="M128" s="276"/>
      <c r="N128" s="277"/>
      <c r="P128" s="99" t="s">
        <v>122</v>
      </c>
      <c r="Q128" s="53"/>
      <c r="R128" s="53"/>
      <c r="S128" s="53"/>
      <c r="T128" s="53"/>
      <c r="U128" s="53"/>
      <c r="V128" s="53"/>
      <c r="X128" s="3">
        <v>1</v>
      </c>
    </row>
    <row r="129" spans="2:24" ht="15.75">
      <c r="B129" s="247"/>
      <c r="C129" s="264" t="str">
        <f>IF(UPPER(TRIM(C12))="X",C133,C127)</f>
        <v>Portez à ébullition, puis baissez le feu et</v>
      </c>
      <c r="D129" s="259" t="str" cm="1">
        <f t="array" ref="D129">IF(ROW()=ROW(D126),C129,INDEX(E126:E139,ROW()-ROW(D126)))</f>
        <v/>
      </c>
      <c r="E129" s="260" t="str">
        <f>IF(OR(D129="",C128="",C128&lt;=0,F129=""),"",TRIM(MID(D129,LEN(F129)+1+IF(MID(D129,LEN(F129)+1,1)=" ",1,0),99999)))</f>
        <v/>
      </c>
      <c r="F129" s="259" t="str">
        <f>IF(OR(G129="",G129=0,G129="0"),"",IF(LEN(G129)&lt;=C128,G129,IF(LEN(SUBSTITUTE(H129," ",""))=C128+1,LEFT(G129,C128),LEFT(G129,FIND("§",SUBSTITUTE(H129," ","§",LEN(H129)-LEN(SUBSTITUTE(H129," ",""))))-1))))</f>
        <v/>
      </c>
      <c r="G129" s="259" t="str">
        <f t="shared" si="7"/>
        <v/>
      </c>
      <c r="H129" s="259" t="str">
        <f>IF(OR(G129="",G129=0,G129="0"),"",LEFT(G129,C128+1))</f>
        <v/>
      </c>
      <c r="I129" s="261"/>
      <c r="J129" s="86"/>
      <c r="K129" s="247" t="str">
        <f>IF(LEN(TRIM(L129))&gt;0,MAX(K13:K128)+1,"")</f>
        <v/>
      </c>
      <c r="L129" s="89"/>
      <c r="M129" s="276"/>
      <c r="N129" s="277"/>
      <c r="P129" s="99"/>
      <c r="Q129" s="53"/>
      <c r="R129" s="53"/>
      <c r="S129" s="53"/>
      <c r="T129" s="53"/>
      <c r="U129" s="53"/>
      <c r="V129" s="53"/>
      <c r="X129" s="3">
        <v>1</v>
      </c>
    </row>
    <row r="130" spans="2:24" ht="15.75">
      <c r="B130" s="247"/>
      <c r="C130" s="266" t="str">
        <f>TRIM(SUBSTITUTE(SUBSTITUTE(SUBSTITUTE(SUBSTITUTE(SUBSTITUTE(SUBSTITUTE(SUBSTITUTE(SUBSTITUTE(SUBSTITUTE(SUBSTITUTE(C127,","," "),";"," "),":"," "),"!"," "),"?"," "),"…"," "),"»"," "),"«"," "),"/"," "),"."," "))</f>
        <v>Portez à ébullition puis baissez le feu et</v>
      </c>
      <c r="D130" s="259" t="str" cm="1">
        <f t="array" ref="D130">IF(ROW()=ROW(D126),C129,INDEX(E126:E139,ROW()-ROW(D126)))</f>
        <v/>
      </c>
      <c r="E130" s="260" t="str">
        <f>IF(OR(D130="",C128="",C128&lt;=0,F130=""),"",TRIM(MID(D130,LEN(F130)+1+IF(MID(D130,LEN(F130)+1,1)=" ",1,0),99999)))</f>
        <v/>
      </c>
      <c r="F130" s="259" t="str">
        <f>IF(OR(G130="",G130=0,G130="0"),"",IF(LEN(G130)&lt;=C128,G130,IF(LEN(SUBSTITUTE(H130," ",""))=C128+1,LEFT(G130,C128),LEFT(G130,FIND("§",SUBSTITUTE(H130," ","§",LEN(H130)-LEN(SUBSTITUTE(H130," ",""))))-1))))</f>
        <v/>
      </c>
      <c r="G130" s="259" t="str">
        <f t="shared" si="7"/>
        <v/>
      </c>
      <c r="H130" s="259" t="str">
        <f>IF(OR(G130="",G130=0,G130="0"),"",LEFT(G130,C128+1))</f>
        <v/>
      </c>
      <c r="I130" s="261"/>
      <c r="J130" s="86"/>
      <c r="K130" s="247" t="str">
        <f>IF(LEN(TRIM(L130))&gt;0,MAX(K13:K129)+1,"")</f>
        <v/>
      </c>
      <c r="L130" s="89"/>
      <c r="M130" s="276"/>
      <c r="N130" s="277"/>
      <c r="P130" s="100" t="s">
        <v>123</v>
      </c>
      <c r="Q130" s="53"/>
      <c r="R130" s="53"/>
      <c r="S130" s="53"/>
      <c r="T130" s="53"/>
      <c r="U130" s="53"/>
      <c r="V130" s="53"/>
      <c r="X130" s="3">
        <v>1</v>
      </c>
    </row>
    <row r="131" spans="2:24" ht="15.75">
      <c r="B131" s="247"/>
      <c r="C131" s="259" t="str">
        <f>TRIM(SUBSTITUTE(SUBSTITUTE(SUBSTITUTE(SUBSTITUTE(SUBSTITUTE(SUBSTITUTE(SUBSTITUTE(SUBSTITUTE(C130,"("," "),")"," "),CHAR(34)," "),"-"," "),"_"," "),"&lt;"," "),"&gt;"," "),"="," "))</f>
        <v>Portez à ébullition puis baissez le feu et</v>
      </c>
      <c r="D131" s="259" t="str" cm="1">
        <f t="array" ref="D131">IF(ROW()=ROW(D126),C129,INDEX(E126:E139,ROW()-ROW(D126)))</f>
        <v/>
      </c>
      <c r="E131" s="260" t="str">
        <f>IF(OR(D131="",C128="",C128&lt;=0,F131=""),"",TRIM(MID(D131,LEN(F131)+1+IF(MID(D131,LEN(F131)+1,1)=" ",1,0),99999)))</f>
        <v/>
      </c>
      <c r="F131" s="259" t="str">
        <f>IF(OR(G131="",G131=0,G131="0"),"",IF(LEN(G131)&lt;=C128,G131,IF(LEN(SUBSTITUTE(H131," ",""))=C128+1,LEFT(G131,C128),LEFT(G131,FIND("§",SUBSTITUTE(H131," ","§",LEN(H131)-LEN(SUBSTITUTE(H131," ",""))))-1))))</f>
        <v/>
      </c>
      <c r="G131" s="259" t="str">
        <f t="shared" si="7"/>
        <v/>
      </c>
      <c r="H131" s="259" t="str">
        <f>IF(OR(G131="",G131=0,G131="0"),"",LEFT(G131,C128+1))</f>
        <v/>
      </c>
      <c r="I131" s="261"/>
      <c r="J131" s="86"/>
      <c r="K131" s="247" t="str">
        <f>IF(LEN(TRIM(L131))&gt;0,MAX(K13:K130)+1,"")</f>
        <v/>
      </c>
      <c r="L131" s="89"/>
      <c r="M131" s="276"/>
      <c r="N131" s="277"/>
      <c r="P131" s="99" t="s">
        <v>124</v>
      </c>
      <c r="Q131" s="53"/>
      <c r="R131" s="53"/>
      <c r="S131" s="53"/>
      <c r="T131" s="53"/>
      <c r="U131" s="53"/>
      <c r="V131" s="53"/>
      <c r="X131" s="3">
        <v>1</v>
      </c>
    </row>
    <row r="132" spans="2:24" ht="15.75">
      <c r="B132" s="247"/>
      <c r="C132" s="264" t="str">
        <f>TRIM(SUBSTITUTE(SUBSTITUTE(SUBSTITUTE(SUBSTITUTE(C131,"►"," "),"▼"," "),"▲"," "),"◄"," "))</f>
        <v>Portez à ébullition puis baissez le feu et</v>
      </c>
      <c r="D132" s="259" t="str" cm="1">
        <f t="array" ref="D132">IF(ROW()=ROW(D126),C129,INDEX(E126:E139,ROW()-ROW(D126)))</f>
        <v/>
      </c>
      <c r="E132" s="260" t="str">
        <f>IF(OR(D132="",C128="",C128&lt;=0,F132=""),"",TRIM(MID(D132,LEN(F132)+1+IF(MID(D132,LEN(F132)+1,1)=" ",1,0),99999)))</f>
        <v/>
      </c>
      <c r="F132" s="259" t="str">
        <f>IF(OR(G132="",G132=0,G132="0"),"",IF(LEN(G132)&lt;=C128,G132,IF(LEN(SUBSTITUTE(H132," ",""))=C128+1,LEFT(G132,C128),LEFT(G132,FIND("§",SUBSTITUTE(H132," ","§",LEN(H132)-LEN(SUBSTITUTE(H132," ",""))))-1))))</f>
        <v/>
      </c>
      <c r="G132" s="259" t="str">
        <f t="shared" si="7"/>
        <v/>
      </c>
      <c r="H132" s="259" t="str">
        <f>IF(OR(G132="",G132=0,G132="0"),"",LEFT(G132,C128+1))</f>
        <v/>
      </c>
      <c r="I132" s="261"/>
      <c r="J132" s="86"/>
      <c r="K132" s="247" t="str">
        <f>IF(LEN(TRIM(L132))&gt;0,MAX(K13:K131)+1,"")</f>
        <v/>
      </c>
      <c r="L132" s="89"/>
      <c r="M132" s="276"/>
      <c r="N132" s="277"/>
      <c r="P132" s="99"/>
      <c r="Q132" s="53"/>
      <c r="R132" s="53"/>
      <c r="S132" s="53"/>
      <c r="T132" s="53"/>
      <c r="U132" s="53"/>
      <c r="V132" s="53"/>
      <c r="X132" s="3">
        <v>1</v>
      </c>
    </row>
    <row r="133" spans="2:24" ht="15.75">
      <c r="B133" s="247"/>
      <c r="C133" s="264" t="str">
        <f>TRIM(SUBSTITUTE(SUBSTITUTE(C132,"“"," "),"”"," "))</f>
        <v>Portez à ébullition puis baissez le feu et</v>
      </c>
      <c r="D133" s="259" t="str" cm="1">
        <f t="array" ref="D133">IF(ROW()=ROW(D126),C129,INDEX(E126:E139,ROW()-ROW(D126)))</f>
        <v/>
      </c>
      <c r="E133" s="260" t="str">
        <f>IF(OR(D133="",C128="",C128&lt;=0,F133=""),"",TRIM(MID(D133,LEN(F133)+1+IF(MID(D133,LEN(F133)+1,1)=" ",1,0),99999)))</f>
        <v/>
      </c>
      <c r="F133" s="259" t="str">
        <f>IF(OR(G133="",G133=0,G133="0"),"",IF(LEN(G133)&lt;=C128,G133,IF(LEN(SUBSTITUTE(H133," ",""))=C128+1,LEFT(G133,C128),LEFT(G133,FIND("§",SUBSTITUTE(H133," ","§",LEN(H133)-LEN(SUBSTITUTE(H133," ",""))))-1))))</f>
        <v/>
      </c>
      <c r="G133" s="259" t="str">
        <f t="shared" si="7"/>
        <v/>
      </c>
      <c r="H133" s="259" t="str">
        <f>IF(OR(G133="",G133=0,G133="0"),"",LEFT(G133,C128+1))</f>
        <v/>
      </c>
      <c r="I133" s="261"/>
      <c r="J133" s="86"/>
      <c r="K133" s="247" t="str">
        <f>IF(LEN(TRIM(L133))&gt;0,MAX(K13:K132)+1,"")</f>
        <v/>
      </c>
      <c r="L133" s="89"/>
      <c r="M133" s="276"/>
      <c r="N133" s="277"/>
      <c r="P133" s="100" t="s">
        <v>128</v>
      </c>
      <c r="Q133" s="53"/>
      <c r="R133" s="53"/>
      <c r="S133" s="53"/>
      <c r="T133" s="53"/>
      <c r="U133" s="53"/>
      <c r="V133" s="53"/>
      <c r="X133" s="3">
        <v>1</v>
      </c>
    </row>
    <row r="134" spans="2:24" ht="15.75">
      <c r="B134" s="247"/>
      <c r="C134" s="264"/>
      <c r="D134" s="259" t="str" cm="1">
        <f t="array" ref="D134">IF(ROW()=ROW(D126),C129,INDEX(E126:E139,ROW()-ROW(D126)))</f>
        <v/>
      </c>
      <c r="E134" s="260" t="str">
        <f>IF(OR(D134="",C128="",C128&lt;=0,F134=""),"",TRIM(MID(D134,LEN(F134)+1+IF(MID(D134,LEN(F134)+1,1)=" ",1,0),99999)))</f>
        <v/>
      </c>
      <c r="F134" s="259" t="str">
        <f>IF(OR(G134="",G134=0,G134="0"),"",IF(LEN(G134)&lt;=C128,G134,IF(LEN(SUBSTITUTE(H134," ",""))=C128+1,LEFT(G134,C128),LEFT(G134,FIND("§",SUBSTITUTE(H134," ","§",LEN(H134)-LEN(SUBSTITUTE(H134," ",""))))-1))))</f>
        <v/>
      </c>
      <c r="G134" s="259" t="str">
        <f t="shared" si="7"/>
        <v/>
      </c>
      <c r="H134" s="259" t="str">
        <f>IF(OR(G134="",G134=0,G134="0"),"",LEFT(G134,C128+1))</f>
        <v/>
      </c>
      <c r="I134" s="261"/>
      <c r="J134" s="86"/>
      <c r="K134" s="247" t="str">
        <f>IF(LEN(TRIM(L134))&gt;0,MAX(K13:K133)+1,"")</f>
        <v/>
      </c>
      <c r="L134" s="89"/>
      <c r="M134" s="276"/>
      <c r="N134" s="277"/>
      <c r="P134" s="99" t="s">
        <v>129</v>
      </c>
      <c r="Q134" s="53"/>
      <c r="R134" s="53"/>
      <c r="S134" s="53"/>
      <c r="T134" s="53"/>
      <c r="U134" s="53"/>
      <c r="V134" s="53"/>
      <c r="X134" s="3">
        <v>1</v>
      </c>
    </row>
    <row r="135" spans="2:24" ht="15.75">
      <c r="B135" s="247"/>
      <c r="C135" s="264"/>
      <c r="D135" s="259" t="str" cm="1">
        <f t="array" ref="D135">IF(ROW()=ROW(D126),C129,INDEX(E126:E139,ROW()-ROW(D126)))</f>
        <v/>
      </c>
      <c r="E135" s="260" t="str">
        <f>IF(OR(D135="",C128="",C128&lt;=0,F135=""),"",TRIM(MID(D135,LEN(F135)+1+IF(MID(D135,LEN(F135)+1,1)=" ",1,0),99999)))</f>
        <v/>
      </c>
      <c r="F135" s="259" t="str">
        <f>IF(OR(G135="",G135=0,G135="0"),"",IF(LEN(G135)&lt;=C128,G135,IF(LEN(SUBSTITUTE(H135," ",""))=C128+1,LEFT(G135,C128),LEFT(G135,FIND("§",SUBSTITUTE(H135," ","§",LEN(H135)-LEN(SUBSTITUTE(H135," ",""))))-1))))</f>
        <v/>
      </c>
      <c r="G135" s="259" t="str">
        <f t="shared" si="7"/>
        <v/>
      </c>
      <c r="H135" s="259" t="str">
        <f>IF(OR(G135="",G135=0,G135="0"),"",LEFT(G135,C128+1))</f>
        <v/>
      </c>
      <c r="I135" s="261"/>
      <c r="J135" s="86"/>
      <c r="K135" s="247" t="str">
        <f>IF(LEN(TRIM(L135))&gt;0,MAX(K13:K134)+1,"")</f>
        <v/>
      </c>
      <c r="L135" s="89"/>
      <c r="M135" s="276"/>
      <c r="N135" s="277"/>
      <c r="P135" s="99"/>
      <c r="Q135" s="53"/>
      <c r="R135" s="53"/>
      <c r="S135" s="53"/>
      <c r="T135" s="53"/>
      <c r="U135" s="53"/>
      <c r="V135" s="53"/>
      <c r="X135" s="3">
        <v>1</v>
      </c>
    </row>
    <row r="136" spans="2:24" ht="15.75">
      <c r="B136" s="247"/>
      <c r="C136" s="264"/>
      <c r="D136" s="259" t="str" cm="1">
        <f t="array" ref="D136">IF(ROW()=ROW(D126),C129,INDEX(E126:E139,ROW()-ROW(D126)))</f>
        <v/>
      </c>
      <c r="E136" s="260" t="str">
        <f>IF(OR(D136="",C128="",C128&lt;=0,F136=""),"",TRIM(MID(D136,LEN(F136)+1+IF(MID(D136,LEN(F136)+1,1)=" ",1,0),99999)))</f>
        <v/>
      </c>
      <c r="F136" s="259" t="str">
        <f>IF(OR(G136="",G136=0,G136="0"),"",IF(LEN(G136)&lt;=C128,G136,IF(LEN(SUBSTITUTE(H136," ",""))=C128+1,LEFT(G136,C128),LEFT(G136,FIND("§",SUBSTITUTE(H136," ","§",LEN(H136)-LEN(SUBSTITUTE(H136," ",""))))-1))))</f>
        <v/>
      </c>
      <c r="G136" s="259" t="str">
        <f t="shared" si="7"/>
        <v/>
      </c>
      <c r="H136" s="259" t="str">
        <f>IF(OR(G136="",G136=0,G136="0"),"",LEFT(G136,C128+1))</f>
        <v/>
      </c>
      <c r="I136" s="261"/>
      <c r="J136" s="86"/>
      <c r="K136" s="247" t="str">
        <f>IF(LEN(TRIM(L136))&gt;0,MAX(K13:K135)+1,"")</f>
        <v/>
      </c>
      <c r="L136" s="89"/>
      <c r="M136" s="276"/>
      <c r="N136" s="277"/>
      <c r="P136" s="53"/>
      <c r="Q136" s="53"/>
      <c r="R136" s="53"/>
      <c r="S136" s="53"/>
      <c r="T136" s="53"/>
      <c r="U136" s="53"/>
      <c r="V136" s="53"/>
      <c r="X136" s="3">
        <v>1</v>
      </c>
    </row>
    <row r="137" spans="2:24" ht="15.75">
      <c r="B137" s="247"/>
      <c r="C137" s="264"/>
      <c r="D137" s="259" t="str" cm="1">
        <f t="array" ref="D137">IF(ROW()=ROW(D126),C129,INDEX(E126:E139,ROW()-ROW(D126)))</f>
        <v/>
      </c>
      <c r="E137" s="260" t="str">
        <f>IF(OR(D137="",C128="",C128&lt;=0,F137=""),"",TRIM(MID(D137,LEN(F137)+1+IF(MID(D137,LEN(F137)+1,1)=" ",1,0),99999)))</f>
        <v/>
      </c>
      <c r="F137" s="259" t="str">
        <f>IF(OR(G137="",G137=0,G137="0"),"",IF(LEN(G137)&lt;=C128,G137,IF(LEN(SUBSTITUTE(H137," ",""))=C128+1,LEFT(G137,C128),LEFT(G137,FIND("§",SUBSTITUTE(H137," ","§",LEN(H137)-LEN(SUBSTITUTE(H137," ",""))))-1))))</f>
        <v/>
      </c>
      <c r="G137" s="259" t="str">
        <f t="shared" si="7"/>
        <v/>
      </c>
      <c r="H137" s="259" t="str">
        <f>IF(OR(G137="",G137=0,G137="0"),"",LEFT(G137,C128+1))</f>
        <v/>
      </c>
      <c r="I137" s="261"/>
      <c r="J137" s="86"/>
      <c r="K137" s="247" t="str">
        <f>IF(LEN(TRIM(L137))&gt;0,MAX(K13:K136)+1,"")</f>
        <v/>
      </c>
      <c r="L137" s="89"/>
      <c r="M137" s="276"/>
      <c r="N137" s="277"/>
      <c r="X137" s="3">
        <v>1</v>
      </c>
    </row>
    <row r="138" spans="2:24" ht="15.75">
      <c r="B138" s="247"/>
      <c r="C138" s="264"/>
      <c r="D138" s="259" t="str" cm="1">
        <f t="array" ref="D138">IF(ROW()=ROW(D126),C129,INDEX(E126:E139,ROW()-ROW(D126)))</f>
        <v/>
      </c>
      <c r="E138" s="260" t="str">
        <f>IF(OR(D138="",C128="",C128&lt;=0,F138=""),"",TRIM(MID(D138,LEN(F138)+1+IF(MID(D138,LEN(F138)+1,1)=" ",1,0),99999)))</f>
        <v/>
      </c>
      <c r="F138" s="259" t="str">
        <f>IF(OR(G138="",G138=0,G138="0"),"",IF(LEN(G138)&lt;=C128,G138,IF(LEN(SUBSTITUTE(H138," ",""))=C128+1,LEFT(G138,C128),LEFT(G138,FIND("§",SUBSTITUTE(H138," ","§",LEN(H138)-LEN(SUBSTITUTE(H138," ",""))))-1))))</f>
        <v/>
      </c>
      <c r="G138" s="259" t="str">
        <f t="shared" si="7"/>
        <v/>
      </c>
      <c r="H138" s="259" t="str">
        <f>IF(OR(G138="",G138=0,G138="0"),"",LEFT(G138,C128+1))</f>
        <v/>
      </c>
      <c r="I138" s="261"/>
      <c r="J138" s="86"/>
      <c r="K138" s="247" t="str">
        <f>IF(LEN(TRIM(L138))&gt;0,MAX(K13:K137)+1,"")</f>
        <v/>
      </c>
      <c r="L138" s="89"/>
      <c r="M138" s="276"/>
      <c r="N138" s="277"/>
      <c r="X138" s="3">
        <v>1</v>
      </c>
    </row>
    <row r="139" spans="2:24" ht="15.75">
      <c r="B139" s="247"/>
      <c r="C139" s="264"/>
      <c r="D139" s="259" t="str" cm="1">
        <f t="array" ref="D139">IF(ROW()=ROW(D126),C129,INDEX(E126:E139,ROW()-ROW(D126)))</f>
        <v/>
      </c>
      <c r="E139" s="260" t="str">
        <f>IF(OR(D139="",C128="",C128&lt;=0,F139=""),"",TRIM(MID(D139,LEN(F139)+1+IF(MID(D139,LEN(F139)+1,1)=" ",1,0),99999)))</f>
        <v/>
      </c>
      <c r="F139" s="259" t="str">
        <f>IF(OR(G139="",G139=0,G139="0"),"",IF(LEN(G139)&lt;=C128,G139,IF(LEN(SUBSTITUTE(H139," ",""))=C128+1,LEFT(G139,C128),LEFT(G139,FIND("§",SUBSTITUTE(H139," ","§",LEN(H139)-LEN(SUBSTITUTE(H139," ",""))))-1))))</f>
        <v/>
      </c>
      <c r="G139" s="259" t="str">
        <f t="shared" si="7"/>
        <v/>
      </c>
      <c r="H139" s="259" t="str">
        <f>IF(OR(G139="",G139=0,G139="0"),"",LEFT(G139,C128+1))</f>
        <v/>
      </c>
      <c r="I139" s="261"/>
      <c r="J139" s="86"/>
      <c r="K139" s="247" t="str">
        <f>IF(LEN(TRIM(L139))&gt;0,MAX(K13:K138)+1,"")</f>
        <v/>
      </c>
      <c r="L139" s="89"/>
      <c r="M139" s="276"/>
      <c r="N139" s="277"/>
      <c r="X139" s="3">
        <v>1</v>
      </c>
    </row>
    <row r="140" spans="2:24" ht="15.75">
      <c r="B140" s="247"/>
      <c r="C140" s="258" t="str">
        <f>IF(TRIM(SUBSTITUTE(J23,CHAR(160),""))="","",J23)</f>
        <v/>
      </c>
      <c r="D140" s="259" t="str" cm="1">
        <f t="array" ref="D140">IF(ROW()=ROW(D140),C143,INDEX(E140:E153,ROW()-ROW(D140)))</f>
        <v/>
      </c>
      <c r="E140" s="260" t="str">
        <f>IF(OR(D140="",C142="",C142&lt;=0,F140=""),"",TRIM(MID(D140,LEN(F140)+1+IF(MID(D140,LEN(F140)+1,1)=" ",1,0),99999)))</f>
        <v/>
      </c>
      <c r="F140" s="259" t="str">
        <f>IF(OR(G140="",G140=0,G140="0"),"",IF(LEN(G140)&lt;=C142,G140,IF(LEN(SUBSTITUTE(H140," ",""))=C142+1,LEFT(G140,C142),LEFT(G140,FIND("§",SUBSTITUTE(H140," ","§",LEN(H140)-LEN(SUBSTITUTE(H140," ",""))))-1))))</f>
        <v/>
      </c>
      <c r="G140" s="259" t="str">
        <f t="shared" si="7"/>
        <v/>
      </c>
      <c r="H140" s="259" t="str">
        <f>IF(OR(G140="",G140=0,G140="0"),"",LEFT(G140,C142+1))</f>
        <v/>
      </c>
      <c r="I140" s="261"/>
      <c r="J140" s="86"/>
      <c r="K140" s="247" t="str">
        <f>IF(LEN(TRIM(L140))&gt;0,MAX(K13:K139)+1,"")</f>
        <v/>
      </c>
      <c r="L140" s="89"/>
      <c r="M140" s="276"/>
      <c r="N140" s="277"/>
      <c r="X140" s="3">
        <v>1</v>
      </c>
    </row>
    <row r="141" spans="2:24" ht="15.75">
      <c r="B141" s="247"/>
      <c r="C141" s="264" t="str">
        <f>TRIM(SUBSTITUTE(SUBSTITUTE(SUBSTITUTE(SUBSTITUTE(SUBSTITUTE(SUBSTITUTE(SUBSTITUTE(SUBSTITUTE(SUBSTITUTE(CLEAN(IF(OR(LEFT(C140,1)="-",LEFT(C140,1)="="),MID(C140,2,99999),C140)),"—","-"),"–","-"),CHAR(160)," "),CHAR(9)," "),CHAR(13)," "),CHAR(10)," ")," "," ")," "," ")," "," "))</f>
        <v/>
      </c>
      <c r="D141" s="259" t="str" cm="1">
        <f t="array" ref="D141">IF(ROW()=ROW(D140),C143,INDEX(E140:E153,ROW()-ROW(D140)))</f>
        <v/>
      </c>
      <c r="E141" s="260" t="str">
        <f>IF(OR(D141="",C142="",C142&lt;=0,F141=""),"",TRIM(MID(D141,LEN(F141)+1+IF(MID(D141,LEN(F141)+1,1)=" ",1,0),99999)))</f>
        <v/>
      </c>
      <c r="F141" s="259" t="str">
        <f>IF(OR(G141="",G141=0,G141="0"),"",IF(LEN(G141)&lt;=C142,G141,IF(LEN(SUBSTITUTE(H141," ",""))=C142+1,LEFT(G141,C142),LEFT(G141,FIND("§",SUBSTITUTE(H141," ","§",LEN(H141)-LEN(SUBSTITUTE(H141," ",""))))-1))))</f>
        <v/>
      </c>
      <c r="G141" s="259" t="str">
        <f t="shared" si="7"/>
        <v/>
      </c>
      <c r="H141" s="259" t="str">
        <f>IF(OR(G141="",G141=0,G141="0"),"",LEFT(G141,C142+1))</f>
        <v/>
      </c>
      <c r="I141" s="261"/>
      <c r="J141" s="86"/>
      <c r="K141" s="247" t="str">
        <f>IF(LEN(TRIM(L141))&gt;0,MAX(K13:K140)+1,"")</f>
        <v/>
      </c>
      <c r="L141" s="89"/>
      <c r="M141" s="276"/>
      <c r="N141" s="277"/>
      <c r="X141" s="3">
        <v>1</v>
      </c>
    </row>
    <row r="142" spans="2:24" ht="15.75">
      <c r="B142" s="247"/>
      <c r="C142" s="265">
        <f>C11</f>
        <v>120</v>
      </c>
      <c r="D142" s="259" t="str" cm="1">
        <f t="array" ref="D142">IF(ROW()=ROW(D140),C143,INDEX(E140:E153,ROW()-ROW(D140)))</f>
        <v/>
      </c>
      <c r="E142" s="260" t="str">
        <f>IF(OR(D142="",C142="",C142&lt;=0,F142=""),"",TRIM(MID(D142,LEN(F142)+1+IF(MID(D142,LEN(F142)+1,1)=" ",1,0),99999)))</f>
        <v/>
      </c>
      <c r="F142" s="259" t="str">
        <f>IF(OR(G142="",G142=0,G142="0"),"",IF(LEN(G142)&lt;=C142,G142,IF(LEN(SUBSTITUTE(H142," ",""))=C142+1,LEFT(G142,C142),LEFT(G142,FIND("§",SUBSTITUTE(H142," ","§",LEN(H142)-LEN(SUBSTITUTE(H142," ",""))))-1))))</f>
        <v/>
      </c>
      <c r="G142" s="259" t="str">
        <f t="shared" ref="G142:G205" si="8">IF(OR(D142="",D142=0),"",TRIM(SUBSTITUTE(SUBSTITUTE(D142,CHAR(160)," "),CHAR(10)," ")))</f>
        <v/>
      </c>
      <c r="H142" s="259" t="str">
        <f>IF(OR(G142="",G142=0,G142="0"),"",LEFT(G142,C142+1))</f>
        <v/>
      </c>
      <c r="I142" s="261"/>
      <c r="J142" s="86"/>
      <c r="K142" s="247" t="str">
        <f>IF(LEN(TRIM(L142))&gt;0,MAX(K13:K141)+1,"")</f>
        <v/>
      </c>
      <c r="L142" s="89"/>
      <c r="M142" s="276"/>
      <c r="N142" s="277"/>
      <c r="X142" s="3">
        <v>1</v>
      </c>
    </row>
    <row r="143" spans="2:24" ht="15.75">
      <c r="B143" s="247"/>
      <c r="C143" s="264" t="str">
        <f>IF(UPPER(TRIM(C12))="X",C147,C141)</f>
        <v/>
      </c>
      <c r="D143" s="259" t="str" cm="1">
        <f t="array" ref="D143">IF(ROW()=ROW(D140),C143,INDEX(E140:E153,ROW()-ROW(D140)))</f>
        <v/>
      </c>
      <c r="E143" s="260" t="str">
        <f>IF(OR(D143="",C142="",C142&lt;=0,F143=""),"",TRIM(MID(D143,LEN(F143)+1+IF(MID(D143,LEN(F143)+1,1)=" ",1,0),99999)))</f>
        <v/>
      </c>
      <c r="F143" s="259" t="str">
        <f>IF(OR(G143="",G143=0,G143="0"),"",IF(LEN(G143)&lt;=C142,G143,IF(LEN(SUBSTITUTE(H143," ",""))=C142+1,LEFT(G143,C142),LEFT(G143,FIND("§",SUBSTITUTE(H143," ","§",LEN(H143)-LEN(SUBSTITUTE(H143," ",""))))-1))))</f>
        <v/>
      </c>
      <c r="G143" s="259" t="str">
        <f t="shared" si="8"/>
        <v/>
      </c>
      <c r="H143" s="259" t="str">
        <f>IF(OR(G143="",G143=0,G143="0"),"",LEFT(G143,C142+1))</f>
        <v/>
      </c>
      <c r="I143" s="261"/>
      <c r="J143" s="86"/>
      <c r="K143" s="247" t="str">
        <f>IF(LEN(TRIM(L143))&gt;0,MAX(K13:K142)+1,"")</f>
        <v/>
      </c>
      <c r="L143" s="89"/>
      <c r="M143" s="276"/>
      <c r="N143" s="277"/>
      <c r="X143" s="3">
        <v>1</v>
      </c>
    </row>
    <row r="144" spans="2:24" ht="15.75">
      <c r="B144" s="247"/>
      <c r="C144" s="266" t="str">
        <f>TRIM(SUBSTITUTE(SUBSTITUTE(SUBSTITUTE(SUBSTITUTE(SUBSTITUTE(SUBSTITUTE(SUBSTITUTE(SUBSTITUTE(SUBSTITUTE(SUBSTITUTE(C141,","," "),";"," "),":"," "),"!"," "),"?"," "),"…"," "),"»"," "),"«"," "),"/"," "),"."," "))</f>
        <v/>
      </c>
      <c r="D144" s="259" t="str" cm="1">
        <f t="array" ref="D144">IF(ROW()=ROW(D140),C143,INDEX(E140:E153,ROW()-ROW(D140)))</f>
        <v/>
      </c>
      <c r="E144" s="260" t="str">
        <f>IF(OR(D144="",C142="",C142&lt;=0,F144=""),"",TRIM(MID(D144,LEN(F144)+1+IF(MID(D144,LEN(F144)+1,1)=" ",1,0),99999)))</f>
        <v/>
      </c>
      <c r="F144" s="259" t="str">
        <f>IF(OR(G144="",G144=0,G144="0"),"",IF(LEN(G144)&lt;=C142,G144,IF(LEN(SUBSTITUTE(H144," ",""))=C142+1,LEFT(G144,C142),LEFT(G144,FIND("§",SUBSTITUTE(H144," ","§",LEN(H144)-LEN(SUBSTITUTE(H144," ",""))))-1))))</f>
        <v/>
      </c>
      <c r="G144" s="259" t="str">
        <f t="shared" si="8"/>
        <v/>
      </c>
      <c r="H144" s="259" t="str">
        <f>IF(OR(G144="",G144=0,G144="0"),"",LEFT(G144,C142+1))</f>
        <v/>
      </c>
      <c r="I144" s="261"/>
      <c r="J144" s="86"/>
      <c r="K144" s="247" t="str">
        <f>IF(LEN(TRIM(L144))&gt;0,MAX(K13:K143)+1,"")</f>
        <v/>
      </c>
      <c r="L144" s="89"/>
      <c r="M144" s="276"/>
      <c r="N144" s="277"/>
      <c r="X144" s="3">
        <v>1</v>
      </c>
    </row>
    <row r="145" spans="2:24" ht="15.75">
      <c r="B145" s="247"/>
      <c r="C145" s="259" t="str">
        <f>TRIM(SUBSTITUTE(SUBSTITUTE(SUBSTITUTE(SUBSTITUTE(SUBSTITUTE(SUBSTITUTE(SUBSTITUTE(SUBSTITUTE(C144,"("," "),")"," "),CHAR(34)," "),"-"," "),"_"," "),"&lt;"," "),"&gt;"," "),"="," "))</f>
        <v/>
      </c>
      <c r="D145" s="259" t="str" cm="1">
        <f t="array" ref="D145">IF(ROW()=ROW(D140),C143,INDEX(E140:E153,ROW()-ROW(D140)))</f>
        <v/>
      </c>
      <c r="E145" s="260" t="str">
        <f>IF(OR(D145="",C142="",C142&lt;=0,F145=""),"",TRIM(MID(D145,LEN(F145)+1+IF(MID(D145,LEN(F145)+1,1)=" ",1,0),99999)))</f>
        <v/>
      </c>
      <c r="F145" s="259" t="str">
        <f>IF(OR(G145="",G145=0,G145="0"),"",IF(LEN(G145)&lt;=C142,G145,IF(LEN(SUBSTITUTE(H145," ",""))=C142+1,LEFT(G145,C142),LEFT(G145,FIND("§",SUBSTITUTE(H145," ","§",LEN(H145)-LEN(SUBSTITUTE(H145," ",""))))-1))))</f>
        <v/>
      </c>
      <c r="G145" s="259" t="str">
        <f t="shared" si="8"/>
        <v/>
      </c>
      <c r="H145" s="259" t="str">
        <f>IF(OR(G145="",G145=0,G145="0"),"",LEFT(G145,C142+1))</f>
        <v/>
      </c>
      <c r="I145" s="261"/>
      <c r="J145" s="86"/>
      <c r="K145" s="247" t="str">
        <f>IF(LEN(TRIM(L145))&gt;0,MAX(K13:K144)+1,"")</f>
        <v/>
      </c>
      <c r="L145" s="89"/>
      <c r="M145" s="276"/>
      <c r="N145" s="277"/>
      <c r="X145" s="3">
        <v>1</v>
      </c>
    </row>
    <row r="146" spans="2:24" ht="15.75">
      <c r="B146" s="247"/>
      <c r="C146" s="264" t="str">
        <f>TRIM(SUBSTITUTE(SUBSTITUTE(SUBSTITUTE(SUBSTITUTE(C145,"►"," "),"▼"," "),"▲"," "),"◄"," "))</f>
        <v/>
      </c>
      <c r="D146" s="259" t="str" cm="1">
        <f t="array" ref="D146">IF(ROW()=ROW(D140),C143,INDEX(E140:E153,ROW()-ROW(D140)))</f>
        <v/>
      </c>
      <c r="E146" s="260" t="str">
        <f>IF(OR(D146="",C142="",C142&lt;=0,F146=""),"",TRIM(MID(D146,LEN(F146)+1+IF(MID(D146,LEN(F146)+1,1)=" ",1,0),99999)))</f>
        <v/>
      </c>
      <c r="F146" s="259" t="str">
        <f>IF(OR(G146="",G146=0,G146="0"),"",IF(LEN(G146)&lt;=C142,G146,IF(LEN(SUBSTITUTE(H146," ",""))=C142+1,LEFT(G146,C142),LEFT(G146,FIND("§",SUBSTITUTE(H146," ","§",LEN(H146)-LEN(SUBSTITUTE(H146," ",""))))-1))))</f>
        <v/>
      </c>
      <c r="G146" s="259" t="str">
        <f t="shared" si="8"/>
        <v/>
      </c>
      <c r="H146" s="259" t="str">
        <f>IF(OR(G146="",G146=0,G146="0"),"",LEFT(G146,C142+1))</f>
        <v/>
      </c>
      <c r="I146" s="261"/>
      <c r="J146" s="86"/>
      <c r="K146" s="247" t="str">
        <f>IF(LEN(TRIM(L146))&gt;0,MAX(K13:K145)+1,"")</f>
        <v/>
      </c>
      <c r="L146" s="89"/>
      <c r="M146" s="276"/>
      <c r="N146" s="277"/>
      <c r="X146" s="3">
        <v>1</v>
      </c>
    </row>
    <row r="147" spans="2:24" ht="15.75">
      <c r="B147" s="247"/>
      <c r="C147" s="264" t="str">
        <f>TRIM(SUBSTITUTE(SUBSTITUTE(C146,"“"," "),"”"," "))</f>
        <v/>
      </c>
      <c r="D147" s="259" t="str" cm="1">
        <f t="array" ref="D147">IF(ROW()=ROW(D140),C143,INDEX(E140:E153,ROW()-ROW(D140)))</f>
        <v/>
      </c>
      <c r="E147" s="260" t="str">
        <f>IF(OR(D147="",C142="",C142&lt;=0,F147=""),"",TRIM(MID(D147,LEN(F147)+1+IF(MID(D147,LEN(F147)+1,1)=" ",1,0),99999)))</f>
        <v/>
      </c>
      <c r="F147" s="259" t="str">
        <f>IF(OR(G147="",G147=0,G147="0"),"",IF(LEN(G147)&lt;=C142,G147,IF(LEN(SUBSTITUTE(H147," ",""))=C142+1,LEFT(G147,C142),LEFT(G147,FIND("§",SUBSTITUTE(H147," ","§",LEN(H147)-LEN(SUBSTITUTE(H147," ",""))))-1))))</f>
        <v/>
      </c>
      <c r="G147" s="259" t="str">
        <f t="shared" si="8"/>
        <v/>
      </c>
      <c r="H147" s="259" t="str">
        <f>IF(OR(G147="",G147=0,G147="0"),"",LEFT(G147,C142+1))</f>
        <v/>
      </c>
      <c r="I147" s="261"/>
      <c r="J147" s="86"/>
      <c r="K147" s="247" t="str">
        <f>IF(LEN(TRIM(L147))&gt;0,MAX(K13:K146)+1,"")</f>
        <v/>
      </c>
      <c r="L147" s="89"/>
      <c r="M147" s="276"/>
      <c r="N147" s="277"/>
      <c r="X147" s="3">
        <v>1</v>
      </c>
    </row>
    <row r="148" spans="2:24" ht="15.75">
      <c r="B148" s="247"/>
      <c r="C148" s="264"/>
      <c r="D148" s="259" t="str" cm="1">
        <f t="array" ref="D148">IF(ROW()=ROW(D140),C143,INDEX(E140:E153,ROW()-ROW(D140)))</f>
        <v/>
      </c>
      <c r="E148" s="260" t="str">
        <f>IF(OR(D148="",C142="",C142&lt;=0,F148=""),"",TRIM(MID(D148,LEN(F148)+1+IF(MID(D148,LEN(F148)+1,1)=" ",1,0),99999)))</f>
        <v/>
      </c>
      <c r="F148" s="259" t="str">
        <f>IF(OR(G148="",G148=0,G148="0"),"",IF(LEN(G148)&lt;=C142,G148,IF(LEN(SUBSTITUTE(H148," ",""))=C142+1,LEFT(G148,C142),LEFT(G148,FIND("§",SUBSTITUTE(H148," ","§",LEN(H148)-LEN(SUBSTITUTE(H148," ",""))))-1))))</f>
        <v/>
      </c>
      <c r="G148" s="259" t="str">
        <f t="shared" si="8"/>
        <v/>
      </c>
      <c r="H148" s="259" t="str">
        <f>IF(OR(G148="",G148=0,G148="0"),"",LEFT(G148,C142+1))</f>
        <v/>
      </c>
      <c r="I148" s="261"/>
      <c r="J148" s="86"/>
      <c r="K148" s="247" t="str">
        <f>IF(LEN(TRIM(L148))&gt;0,MAX(K13:K147)+1,"")</f>
        <v/>
      </c>
      <c r="L148" s="89"/>
      <c r="M148" s="276"/>
      <c r="N148" s="277"/>
      <c r="X148" s="3">
        <v>1</v>
      </c>
    </row>
    <row r="149" spans="2:24" ht="15.75">
      <c r="B149" s="247"/>
      <c r="C149" s="264"/>
      <c r="D149" s="259" t="str" cm="1">
        <f t="array" ref="D149">IF(ROW()=ROW(D140),C143,INDEX(E140:E153,ROW()-ROW(D140)))</f>
        <v/>
      </c>
      <c r="E149" s="260" t="str">
        <f>IF(OR(D149="",C142="",C142&lt;=0,F149=""),"",TRIM(MID(D149,LEN(F149)+1+IF(MID(D149,LEN(F149)+1,1)=" ",1,0),99999)))</f>
        <v/>
      </c>
      <c r="F149" s="259" t="str">
        <f>IF(OR(G149="",G149=0,G149="0"),"",IF(LEN(G149)&lt;=C142,G149,IF(LEN(SUBSTITUTE(H149," ",""))=C142+1,LEFT(G149,C142),LEFT(G149,FIND("§",SUBSTITUTE(H149," ","§",LEN(H149)-LEN(SUBSTITUTE(H149," ",""))))-1))))</f>
        <v/>
      </c>
      <c r="G149" s="259" t="str">
        <f t="shared" si="8"/>
        <v/>
      </c>
      <c r="H149" s="259" t="str">
        <f>IF(OR(G149="",G149=0,G149="0"),"",LEFT(G149,C142+1))</f>
        <v/>
      </c>
      <c r="I149" s="261"/>
      <c r="J149" s="86"/>
      <c r="K149" s="247" t="str">
        <f>IF(LEN(TRIM(L149))&gt;0,MAX(K13:K148)+1,"")</f>
        <v/>
      </c>
      <c r="L149" s="89"/>
      <c r="M149" s="276"/>
      <c r="N149" s="277"/>
      <c r="X149" s="3">
        <v>1</v>
      </c>
    </row>
    <row r="150" spans="2:24" ht="15.75">
      <c r="B150" s="247"/>
      <c r="C150" s="264"/>
      <c r="D150" s="259" t="str" cm="1">
        <f t="array" ref="D150">IF(ROW()=ROW(D140),C143,INDEX(E140:E153,ROW()-ROW(D140)))</f>
        <v/>
      </c>
      <c r="E150" s="260" t="str">
        <f>IF(OR(D150="",C142="",C142&lt;=0,F150=""),"",TRIM(MID(D150,LEN(F150)+1+IF(MID(D150,LEN(F150)+1,1)=" ",1,0),99999)))</f>
        <v/>
      </c>
      <c r="F150" s="259" t="str">
        <f>IF(OR(G150="",G150=0,G150="0"),"",IF(LEN(G150)&lt;=C142,G150,IF(LEN(SUBSTITUTE(H150," ",""))=C142+1,LEFT(G150,C142),LEFT(G150,FIND("§",SUBSTITUTE(H150," ","§",LEN(H150)-LEN(SUBSTITUTE(H150," ",""))))-1))))</f>
        <v/>
      </c>
      <c r="G150" s="259" t="str">
        <f t="shared" si="8"/>
        <v/>
      </c>
      <c r="H150" s="259" t="str">
        <f>IF(OR(G150="",G150=0,G150="0"),"",LEFT(G150,C142+1))</f>
        <v/>
      </c>
      <c r="I150" s="261"/>
      <c r="J150" s="86"/>
      <c r="K150" s="247" t="str">
        <f>IF(LEN(TRIM(L150))&gt;0,MAX(K13:K149)+1,"")</f>
        <v/>
      </c>
      <c r="L150" s="89"/>
      <c r="M150" s="276"/>
      <c r="N150" s="277"/>
      <c r="X150" s="3">
        <v>1</v>
      </c>
    </row>
    <row r="151" spans="2:24" ht="15.75">
      <c r="B151" s="247"/>
      <c r="C151" s="264"/>
      <c r="D151" s="259" t="str" cm="1">
        <f t="array" ref="D151">IF(ROW()=ROW(D140),C143,INDEX(E140:E153,ROW()-ROW(D140)))</f>
        <v/>
      </c>
      <c r="E151" s="260" t="str">
        <f>IF(OR(D151="",C142="",C142&lt;=0,F151=""),"",TRIM(MID(D151,LEN(F151)+1+IF(MID(D151,LEN(F151)+1,1)=" ",1,0),99999)))</f>
        <v/>
      </c>
      <c r="F151" s="259" t="str">
        <f>IF(OR(G151="",G151=0,G151="0"),"",IF(LEN(G151)&lt;=C142,G151,IF(LEN(SUBSTITUTE(H151," ",""))=C142+1,LEFT(G151,C142),LEFT(G151,FIND("§",SUBSTITUTE(H151," ","§",LEN(H151)-LEN(SUBSTITUTE(H151," ",""))))-1))))</f>
        <v/>
      </c>
      <c r="G151" s="259" t="str">
        <f t="shared" si="8"/>
        <v/>
      </c>
      <c r="H151" s="259" t="str">
        <f>IF(OR(G151="",G151=0,G151="0"),"",LEFT(G151,C142+1))</f>
        <v/>
      </c>
      <c r="I151" s="261"/>
      <c r="J151" s="86"/>
      <c r="K151" s="247" t="str">
        <f>IF(LEN(TRIM(L151))&gt;0,MAX(K13:K150)+1,"")</f>
        <v/>
      </c>
      <c r="L151" s="89"/>
      <c r="M151" s="276"/>
      <c r="N151" s="277"/>
      <c r="X151" s="3">
        <v>1</v>
      </c>
    </row>
    <row r="152" spans="2:24" ht="15.75">
      <c r="B152" s="247"/>
      <c r="C152" s="264"/>
      <c r="D152" s="259" t="str" cm="1">
        <f t="array" ref="D152">IF(ROW()=ROW(D140),C143,INDEX(E140:E153,ROW()-ROW(D140)))</f>
        <v/>
      </c>
      <c r="E152" s="260" t="str">
        <f>IF(OR(D152="",C142="",C142&lt;=0,F152=""),"",TRIM(MID(D152,LEN(F152)+1+IF(MID(D152,LEN(F152)+1,1)=" ",1,0),99999)))</f>
        <v/>
      </c>
      <c r="F152" s="259" t="str">
        <f>IF(OR(G152="",G152=0,G152="0"),"",IF(LEN(G152)&lt;=C142,G152,IF(LEN(SUBSTITUTE(H152," ",""))=C142+1,LEFT(G152,C142),LEFT(G152,FIND("§",SUBSTITUTE(H152," ","§",LEN(H152)-LEN(SUBSTITUTE(H152," ",""))))-1))))</f>
        <v/>
      </c>
      <c r="G152" s="259" t="str">
        <f t="shared" si="8"/>
        <v/>
      </c>
      <c r="H152" s="259" t="str">
        <f>IF(OR(G152="",G152=0,G152="0"),"",LEFT(G152,C142+1))</f>
        <v/>
      </c>
      <c r="I152" s="261"/>
      <c r="J152" s="86"/>
      <c r="K152" s="247" t="str">
        <f>IF(LEN(TRIM(L152))&gt;0,MAX(K13:K151)+1,"")</f>
        <v/>
      </c>
      <c r="L152" s="89"/>
      <c r="M152" s="276"/>
      <c r="N152" s="277"/>
      <c r="X152" s="3">
        <v>1</v>
      </c>
    </row>
    <row r="153" spans="2:24" ht="15.75">
      <c r="B153" s="247"/>
      <c r="C153" s="264"/>
      <c r="D153" s="259" t="str" cm="1">
        <f t="array" ref="D153">IF(ROW()=ROW(D140),C143,INDEX(E140:E153,ROW()-ROW(D140)))</f>
        <v/>
      </c>
      <c r="E153" s="260" t="str">
        <f>IF(OR(D153="",C142="",C142&lt;=0,F153=""),"",TRIM(MID(D153,LEN(F153)+1+IF(MID(D153,LEN(F153)+1,1)=" ",1,0),99999)))</f>
        <v/>
      </c>
      <c r="F153" s="259" t="str">
        <f>IF(OR(G153="",G153=0,G153="0"),"",IF(LEN(G153)&lt;=C142,G153,IF(LEN(SUBSTITUTE(H153," ",""))=C142+1,LEFT(G153,C142),LEFT(G153,FIND("§",SUBSTITUTE(H153," ","§",LEN(H153)-LEN(SUBSTITUTE(H153," ",""))))-1))))</f>
        <v/>
      </c>
      <c r="G153" s="259" t="str">
        <f t="shared" si="8"/>
        <v/>
      </c>
      <c r="H153" s="259" t="str">
        <f>IF(OR(G153="",G153=0,G153="0"),"",LEFT(G153,C142+1))</f>
        <v/>
      </c>
      <c r="I153" s="261"/>
      <c r="J153" s="86"/>
      <c r="K153" s="247" t="str">
        <f>IF(LEN(TRIM(L153))&gt;0,MAX(K13:K152)+1,"")</f>
        <v/>
      </c>
      <c r="L153" s="89"/>
      <c r="M153" s="276"/>
      <c r="N153" s="277"/>
      <c r="X153" s="3">
        <v>1</v>
      </c>
    </row>
    <row r="154" spans="2:24" ht="15.75">
      <c r="B154" s="247"/>
      <c r="C154" s="258" t="str">
        <f>IF(TRIM(SUBSTITUTE(J24,CHAR(160),""))="","",J24)</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D154" s="259" t="str" cm="1">
        <f t="array" ref="D154">IF(ROW()=ROW(D154),C157,INDEX(E154:E167,ROW()-ROW(D154)))</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E154" s="260" t="str">
        <f>IF(OR(D154="",C156="",C156&lt;=0,F154=""),"",TRIM(MID(D154,LEN(F154)+1+IF(MID(D154,LEN(F154)+1,1)=" ",1,0),99999)))</f>
        <v>rondelles, les carottes coupées en rondelles, les lardons, l’ail émincé et le bouquet garni. Versez le vin rouge sur le tout et laissez mariner au frais pendant 24 heures.</v>
      </c>
      <c r="F154" s="259" t="str">
        <f>IF(OR(G154="",G154=0,G154="0"),"",IF(LEN(G154)&lt;=C156,G154,IF(LEN(SUBSTITUTE(H154," ",""))=C156+1,LEFT(G154,C156),LEFT(G154,FIND("§",SUBSTITUTE(H154," ","§",LEN(H154)-LEN(SUBSTITUTE(H154," ",""))))-1))))</f>
        <v>1. Coupez la viande en cubes d’environ 4 cm et mettez-la dans un grand saladier. Ajoutez-y les oignons coupés en</v>
      </c>
      <c r="G154" s="259" t="str">
        <f t="shared" si="8"/>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H154" s="259" t="str">
        <f>IF(OR(G154="",G154=0,G154="0"),"",LEFT(G154,C156+1))</f>
        <v>1. Coupez la viande en cubes d’environ 4 cm et mettez-la dans un grand saladier. Ajoutez-y les oignons coupés en rondelle</v>
      </c>
      <c r="I154" s="261"/>
      <c r="J154" s="86"/>
      <c r="K154" s="247" t="str">
        <f>IF(LEN(TRIM(L154))&gt;0,MAX(K13:K153)+1,"")</f>
        <v/>
      </c>
      <c r="L154" s="89"/>
      <c r="M154" s="276"/>
      <c r="N154" s="277"/>
      <c r="X154" s="3">
        <v>1</v>
      </c>
    </row>
    <row r="155" spans="2:24" ht="15.75">
      <c r="B155" s="247"/>
      <c r="C155" s="264" t="str">
        <f>TRIM(SUBSTITUTE(SUBSTITUTE(SUBSTITUTE(SUBSTITUTE(SUBSTITUTE(SUBSTITUTE(SUBSTITUTE(SUBSTITUTE(SUBSTITUTE(CLEAN(IF(OR(LEFT(C154,1)="-",LEFT(C154,1)="="),MID(C154,2,99999),C154)),"—","-"),"–","-"),CHAR(160)," "),CHAR(9)," "),CHAR(13)," "),CHAR(10)," ")," "," ")," ","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D155" s="259" t="str" cm="1">
        <f t="array" ref="D155">IF(ROW()=ROW(D154),C157,INDEX(E154:E167,ROW()-ROW(D154)))</f>
        <v>rondelles, les carottes coupées en rondelles, les lardons, l’ail émincé et le bouquet garni. Versez le vin rouge sur le tout et laissez mariner au frais pendant 24 heures.</v>
      </c>
      <c r="E155" s="260" t="str">
        <f>IF(OR(D155="",C156="",C156&lt;=0,F155=""),"",TRIM(MID(D155,LEN(F155)+1+IF(MID(D155,LEN(F155)+1,1)=" ",1,0),99999)))</f>
        <v>tout et laissez mariner au frais pendant 24 heures.</v>
      </c>
      <c r="F155" s="259" t="str">
        <f>IF(OR(G155="",G155=0,G155="0"),"",IF(LEN(G155)&lt;=C156,G155,IF(LEN(SUBSTITUTE(H155," ",""))=C156+1,LEFT(G155,C156),LEFT(G155,FIND("§",SUBSTITUTE(H155," ","§",LEN(H155)-LEN(SUBSTITUTE(H155," ",""))))-1))))</f>
        <v>rondelles, les carottes coupées en rondelles, les lardons, l’ail émincé et le bouquet garni. Versez le vin rouge sur le</v>
      </c>
      <c r="G155" s="259" t="str">
        <f t="shared" si="8"/>
        <v>rondelles, les carottes coupées en rondelles, les lardons, l’ail émincé et le bouquet garni. Versez le vin rouge sur le tout et laissez mariner au frais pendant 24 heures.</v>
      </c>
      <c r="H155" s="259" t="str">
        <f>IF(OR(G155="",G155=0,G155="0"),"",LEFT(G155,C156+1))</f>
        <v>rondelles, les carottes coupées en rondelles, les lardons, l’ail émincé et le bouquet garni. Versez le vin rouge sur le t</v>
      </c>
      <c r="I155" s="261"/>
      <c r="J155" s="86"/>
      <c r="K155" s="247" t="str">
        <f>IF(LEN(TRIM(L155))&gt;0,MAX(K13:K154)+1,"")</f>
        <v/>
      </c>
      <c r="L155" s="89"/>
      <c r="M155" s="276"/>
      <c r="N155" s="277"/>
      <c r="X155" s="3">
        <v>1</v>
      </c>
    </row>
    <row r="156" spans="2:24" ht="15.75">
      <c r="B156" s="247"/>
      <c r="C156" s="265">
        <f>C11</f>
        <v>120</v>
      </c>
      <c r="D156" s="259" t="str" cm="1">
        <f t="array" ref="D156">IF(ROW()=ROW(D154),C157,INDEX(E154:E167,ROW()-ROW(D154)))</f>
        <v>tout et laissez mariner au frais pendant 24 heures.</v>
      </c>
      <c r="E156" s="260" t="str">
        <f>IF(OR(D156="",C156="",C156&lt;=0,F156=""),"",TRIM(MID(D156,LEN(F156)+1+IF(MID(D156,LEN(F156)+1,1)=" ",1,0),99999)))</f>
        <v/>
      </c>
      <c r="F156" s="259" t="str">
        <f>IF(OR(G156="",G156=0,G156="0"),"",IF(LEN(G156)&lt;=C156,G156,IF(LEN(SUBSTITUTE(H156," ",""))=C156+1,LEFT(G156,C156),LEFT(G156,FIND("§",SUBSTITUTE(H156," ","§",LEN(H156)-LEN(SUBSTITUTE(H156," ",""))))-1))))</f>
        <v>tout et laissez mariner au frais pendant 24 heures.</v>
      </c>
      <c r="G156" s="259" t="str">
        <f t="shared" si="8"/>
        <v>tout et laissez mariner au frais pendant 24 heures.</v>
      </c>
      <c r="H156" s="259" t="str">
        <f>IF(OR(G156="",G156=0,G156="0"),"",LEFT(G156,C156+1))</f>
        <v>tout et laissez mariner au frais pendant 24 heures.</v>
      </c>
      <c r="I156" s="261"/>
      <c r="J156" s="86"/>
      <c r="K156" s="247" t="str">
        <f>IF(LEN(TRIM(L156))&gt;0,MAX(K13:K155)+1,"")</f>
        <v/>
      </c>
      <c r="L156" s="89"/>
      <c r="M156" s="276"/>
      <c r="N156" s="277"/>
      <c r="X156" s="3">
        <v>1</v>
      </c>
    </row>
    <row r="157" spans="2:24" ht="15.75">
      <c r="B157" s="247"/>
      <c r="C157" s="264" t="str">
        <f>IF(UPPER(TRIM(C12))="X",C161,C155)</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D157" s="259" t="str" cm="1">
        <f t="array" ref="D157">IF(ROW()=ROW(D154),C157,INDEX(E154:E167,ROW()-ROW(D154)))</f>
        <v/>
      </c>
      <c r="E157" s="260" t="str">
        <f>IF(OR(D157="",C156="",C156&lt;=0,F157=""),"",TRIM(MID(D157,LEN(F157)+1+IF(MID(D157,LEN(F157)+1,1)=" ",1,0),99999)))</f>
        <v/>
      </c>
      <c r="F157" s="259" t="str">
        <f>IF(OR(G157="",G157=0,G157="0"),"",IF(LEN(G157)&lt;=C156,G157,IF(LEN(SUBSTITUTE(H157," ",""))=C156+1,LEFT(G157,C156),LEFT(G157,FIND("§",SUBSTITUTE(H157," ","§",LEN(H157)-LEN(SUBSTITUTE(H157," ",""))))-1))))</f>
        <v/>
      </c>
      <c r="G157" s="259" t="str">
        <f t="shared" si="8"/>
        <v/>
      </c>
      <c r="H157" s="259" t="str">
        <f>IF(OR(G157="",G157=0,G157="0"),"",LEFT(G157,C156+1))</f>
        <v/>
      </c>
      <c r="I157" s="261"/>
      <c r="J157" s="86"/>
      <c r="K157" s="247" t="str">
        <f>IF(LEN(TRIM(L157))&gt;0,MAX(K13:K156)+1,"")</f>
        <v/>
      </c>
      <c r="L157" s="89"/>
      <c r="M157" s="276"/>
      <c r="N157" s="277"/>
      <c r="X157" s="3">
        <v>1</v>
      </c>
    </row>
    <row r="158" spans="2:24" ht="15.75">
      <c r="B158" s="247"/>
      <c r="C158" s="266" t="str">
        <f>TRIM(SUBSTITUTE(SUBSTITUTE(SUBSTITUTE(SUBSTITUTE(SUBSTITUTE(SUBSTITUTE(SUBSTITUTE(SUBSTITUTE(SUBSTITUTE(SUBSTITUTE(C155,","," "),";"," "),":"," "),"!"," "),"?"," "),"…"," "),"»","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D158" s="259" t="str" cm="1">
        <f t="array" ref="D158">IF(ROW()=ROW(D154),C157,INDEX(E154:E167,ROW()-ROW(D154)))</f>
        <v/>
      </c>
      <c r="E158" s="260" t="str">
        <f>IF(OR(D158="",C156="",C156&lt;=0,F158=""),"",TRIM(MID(D158,LEN(F158)+1+IF(MID(D158,LEN(F158)+1,1)=" ",1,0),99999)))</f>
        <v/>
      </c>
      <c r="F158" s="259" t="str">
        <f>IF(OR(G158="",G158=0,G158="0"),"",IF(LEN(G158)&lt;=C156,G158,IF(LEN(SUBSTITUTE(H158," ",""))=C156+1,LEFT(G158,C156),LEFT(G158,FIND("§",SUBSTITUTE(H158," ","§",LEN(H158)-LEN(SUBSTITUTE(H158," ",""))))-1))))</f>
        <v/>
      </c>
      <c r="G158" s="259" t="str">
        <f t="shared" si="8"/>
        <v/>
      </c>
      <c r="H158" s="259" t="str">
        <f>IF(OR(G158="",G158=0,G158="0"),"",LEFT(G158,C156+1))</f>
        <v/>
      </c>
      <c r="I158" s="261"/>
      <c r="J158" s="86"/>
      <c r="K158" s="247" t="str">
        <f>IF(LEN(TRIM(L158))&gt;0,MAX(K13:K157)+1,"")</f>
        <v/>
      </c>
      <c r="L158" s="89"/>
      <c r="M158" s="276"/>
      <c r="N158" s="277"/>
      <c r="X158" s="3">
        <v>1</v>
      </c>
    </row>
    <row r="159" spans="2:24" ht="15.75">
      <c r="B159" s="247"/>
      <c r="C159" s="259" t="str">
        <f>TRIM(SUBSTITUTE(SUBSTITUTE(SUBSTITUTE(SUBSTITUTE(SUBSTITUTE(SUBSTITUTE(SUBSTITUTE(SUBSTITUTE(C158,"("," "),")"," "),CHAR(34)," "),"-"," "),"_"," "),"&lt;"," "),"&gt;"," "),"="," "))</f>
        <v>1 Coupez la viande en cubes d’environ 4 cm et mettez la dans un grand saladier Ajoutez y les oignons coupés en rondelles les carottes coupées en rondelles les lardons l’ail émincé et le bouquet garni Versez le vin rouge sur le tout et laissez mariner au frais pendant 24 heures</v>
      </c>
      <c r="D159" s="259" t="str" cm="1">
        <f t="array" ref="D159">IF(ROW()=ROW(D154),C157,INDEX(E154:E167,ROW()-ROW(D154)))</f>
        <v/>
      </c>
      <c r="E159" s="260" t="str">
        <f>IF(OR(D159="",C156="",C156&lt;=0,F159=""),"",TRIM(MID(D159,LEN(F159)+1+IF(MID(D159,LEN(F159)+1,1)=" ",1,0),99999)))</f>
        <v/>
      </c>
      <c r="F159" s="259" t="str">
        <f>IF(OR(G159="",G159=0,G159="0"),"",IF(LEN(G159)&lt;=C156,G159,IF(LEN(SUBSTITUTE(H159," ",""))=C156+1,LEFT(G159,C156),LEFT(G159,FIND("§",SUBSTITUTE(H159," ","§",LEN(H159)-LEN(SUBSTITUTE(H159," ",""))))-1))))</f>
        <v/>
      </c>
      <c r="G159" s="259" t="str">
        <f t="shared" si="8"/>
        <v/>
      </c>
      <c r="H159" s="259" t="str">
        <f>IF(OR(G159="",G159=0,G159="0"),"",LEFT(G159,C156+1))</f>
        <v/>
      </c>
      <c r="I159" s="261"/>
      <c r="J159" s="86"/>
      <c r="K159" s="247" t="str">
        <f>IF(LEN(TRIM(L159))&gt;0,MAX(K13:K158)+1,"")</f>
        <v/>
      </c>
      <c r="L159" s="89"/>
      <c r="M159" s="276"/>
      <c r="N159" s="277"/>
      <c r="X159" s="3">
        <v>1</v>
      </c>
    </row>
    <row r="160" spans="2:24" ht="15.75">
      <c r="B160" s="247"/>
      <c r="C160" s="264" t="str">
        <f>TRIM(SUBSTITUTE(SUBSTITUTE(SUBSTITUTE(SUBSTITUTE(C159,"►"," "),"▼"," "),"▲"," "),"◄"," "))</f>
        <v>1 Coupez la viande en cubes d’environ 4 cm et mettez la dans un grand saladier Ajoutez y les oignons coupés en rondelles les carottes coupées en rondelles les lardons l’ail émincé et le bouquet garni Versez le vin rouge sur le tout et laissez mariner au frais pendant 24 heures</v>
      </c>
      <c r="D160" s="259" t="str" cm="1">
        <f t="array" ref="D160">IF(ROW()=ROW(D154),C157,INDEX(E154:E167,ROW()-ROW(D154)))</f>
        <v/>
      </c>
      <c r="E160" s="260" t="str">
        <f>IF(OR(D160="",C156="",C156&lt;=0,F160=""),"",TRIM(MID(D160,LEN(F160)+1+IF(MID(D160,LEN(F160)+1,1)=" ",1,0),99999)))</f>
        <v/>
      </c>
      <c r="F160" s="259" t="str">
        <f>IF(OR(G160="",G160=0,G160="0"),"",IF(LEN(G160)&lt;=C156,G160,IF(LEN(SUBSTITUTE(H160," ",""))=C156+1,LEFT(G160,C156),LEFT(G160,FIND("§",SUBSTITUTE(H160," ","§",LEN(H160)-LEN(SUBSTITUTE(H160," ",""))))-1))))</f>
        <v/>
      </c>
      <c r="G160" s="259" t="str">
        <f t="shared" si="8"/>
        <v/>
      </c>
      <c r="H160" s="259" t="str">
        <f>IF(OR(G160="",G160=0,G160="0"),"",LEFT(G160,C156+1))</f>
        <v/>
      </c>
      <c r="I160" s="261"/>
      <c r="J160" s="86"/>
      <c r="K160" s="247" t="str">
        <f>IF(LEN(TRIM(L160))&gt;0,MAX(K13:K159)+1,"")</f>
        <v/>
      </c>
      <c r="L160" s="89"/>
      <c r="M160" s="276"/>
      <c r="N160" s="277"/>
      <c r="X160" s="3">
        <v>1</v>
      </c>
    </row>
    <row r="161" spans="2:24" ht="15.75">
      <c r="B161" s="247"/>
      <c r="C161" s="264" t="str">
        <f>TRIM(SUBSTITUTE(SUBSTITUTE(C160,"“"," "),"”"," "))</f>
        <v>1 Coupez la viande en cubes d’environ 4 cm et mettez la dans un grand saladier Ajoutez y les oignons coupés en rondelles les carottes coupées en rondelles les lardons l’ail émincé et le bouquet garni Versez le vin rouge sur le tout et laissez mariner au frais pendant 24 heures</v>
      </c>
      <c r="D161" s="259" t="str" cm="1">
        <f t="array" ref="D161">IF(ROW()=ROW(D154),C157,INDEX(E154:E167,ROW()-ROW(D154)))</f>
        <v/>
      </c>
      <c r="E161" s="260" t="str">
        <f>IF(OR(D161="",C156="",C156&lt;=0,F161=""),"",TRIM(MID(D161,LEN(F161)+1+IF(MID(D161,LEN(F161)+1,1)=" ",1,0),99999)))</f>
        <v/>
      </c>
      <c r="F161" s="259" t="str">
        <f>IF(OR(G161="",G161=0,G161="0"),"",IF(LEN(G161)&lt;=C156,G161,IF(LEN(SUBSTITUTE(H161," ",""))=C156+1,LEFT(G161,C156),LEFT(G161,FIND("§",SUBSTITUTE(H161," ","§",LEN(H161)-LEN(SUBSTITUTE(H161," ",""))))-1))))</f>
        <v/>
      </c>
      <c r="G161" s="259" t="str">
        <f t="shared" si="8"/>
        <v/>
      </c>
      <c r="H161" s="259" t="str">
        <f>IF(OR(G161="",G161=0,G161="0"),"",LEFT(G161,C156+1))</f>
        <v/>
      </c>
      <c r="I161" s="261"/>
      <c r="J161" s="86"/>
      <c r="K161" s="247" t="str">
        <f>IF(LEN(TRIM(L161))&gt;0,MAX(K13:K160)+1,"")</f>
        <v/>
      </c>
      <c r="L161" s="89"/>
      <c r="M161" s="276"/>
      <c r="N161" s="277"/>
      <c r="X161" s="3">
        <v>1</v>
      </c>
    </row>
    <row r="162" spans="2:24" ht="15.75">
      <c r="B162" s="247"/>
      <c r="C162" s="264"/>
      <c r="D162" s="259" t="str" cm="1">
        <f t="array" ref="D162">IF(ROW()=ROW(D154),C157,INDEX(E154:E167,ROW()-ROW(D154)))</f>
        <v/>
      </c>
      <c r="E162" s="260" t="str">
        <f>IF(OR(D162="",C156="",C156&lt;=0,F162=""),"",TRIM(MID(D162,LEN(F162)+1+IF(MID(D162,LEN(F162)+1,1)=" ",1,0),99999)))</f>
        <v/>
      </c>
      <c r="F162" s="259" t="str">
        <f>IF(OR(G162="",G162=0,G162="0"),"",IF(LEN(G162)&lt;=C156,G162,IF(LEN(SUBSTITUTE(H162," ",""))=C156+1,LEFT(G162,C156),LEFT(G162,FIND("§",SUBSTITUTE(H162," ","§",LEN(H162)-LEN(SUBSTITUTE(H162," ",""))))-1))))</f>
        <v/>
      </c>
      <c r="G162" s="259" t="str">
        <f t="shared" si="8"/>
        <v/>
      </c>
      <c r="H162" s="259" t="str">
        <f>IF(OR(G162="",G162=0,G162="0"),"",LEFT(G162,C156+1))</f>
        <v/>
      </c>
      <c r="I162" s="261"/>
      <c r="J162" s="86"/>
      <c r="K162" s="247" t="str">
        <f>IF(LEN(TRIM(L162))&gt;0,MAX(K13:K161)+1,"")</f>
        <v/>
      </c>
      <c r="L162" s="89"/>
      <c r="M162" s="276"/>
      <c r="N162" s="277"/>
      <c r="X162" s="3">
        <v>1</v>
      </c>
    </row>
    <row r="163" spans="2:24" ht="15.75">
      <c r="B163" s="247"/>
      <c r="C163" s="264"/>
      <c r="D163" s="259" t="str" cm="1">
        <f t="array" ref="D163">IF(ROW()=ROW(D154),C157,INDEX(E154:E167,ROW()-ROW(D154)))</f>
        <v/>
      </c>
      <c r="E163" s="260" t="str">
        <f>IF(OR(D163="",C156="",C156&lt;=0,F163=""),"",TRIM(MID(D163,LEN(F163)+1+IF(MID(D163,LEN(F163)+1,1)=" ",1,0),99999)))</f>
        <v/>
      </c>
      <c r="F163" s="259" t="str">
        <f>IF(OR(G163="",G163=0,G163="0"),"",IF(LEN(G163)&lt;=C156,G163,IF(LEN(SUBSTITUTE(H163," ",""))=C156+1,LEFT(G163,C156),LEFT(G163,FIND("§",SUBSTITUTE(H163," ","§",LEN(H163)-LEN(SUBSTITUTE(H163," ",""))))-1))))</f>
        <v/>
      </c>
      <c r="G163" s="259" t="str">
        <f t="shared" si="8"/>
        <v/>
      </c>
      <c r="H163" s="259" t="str">
        <f>IF(OR(G163="",G163=0,G163="0"),"",LEFT(G163,C156+1))</f>
        <v/>
      </c>
      <c r="I163" s="261"/>
      <c r="J163" s="86"/>
      <c r="K163" s="247" t="str">
        <f>IF(LEN(TRIM(L163))&gt;0,MAX(K13:K162)+1,"")</f>
        <v/>
      </c>
      <c r="L163" s="89"/>
      <c r="M163" s="276"/>
      <c r="N163" s="277"/>
      <c r="X163" s="3">
        <v>1</v>
      </c>
    </row>
    <row r="164" spans="2:24" ht="15.75">
      <c r="B164" s="247"/>
      <c r="C164" s="264"/>
      <c r="D164" s="259" t="str" cm="1">
        <f t="array" ref="D164">IF(ROW()=ROW(D154),C157,INDEX(E154:E167,ROW()-ROW(D154)))</f>
        <v/>
      </c>
      <c r="E164" s="260" t="str">
        <f>IF(OR(D164="",C156="",C156&lt;=0,F164=""),"",TRIM(MID(D164,LEN(F164)+1+IF(MID(D164,LEN(F164)+1,1)=" ",1,0),99999)))</f>
        <v/>
      </c>
      <c r="F164" s="259" t="str">
        <f>IF(OR(G164="",G164=0,G164="0"),"",IF(LEN(G164)&lt;=C156,G164,IF(LEN(SUBSTITUTE(H164," ",""))=C156+1,LEFT(G164,C156),LEFT(G164,FIND("§",SUBSTITUTE(H164," ","§",LEN(H164)-LEN(SUBSTITUTE(H164," ",""))))-1))))</f>
        <v/>
      </c>
      <c r="G164" s="259" t="str">
        <f t="shared" si="8"/>
        <v/>
      </c>
      <c r="H164" s="259" t="str">
        <f>IF(OR(G164="",G164=0,G164="0"),"",LEFT(G164,C156+1))</f>
        <v/>
      </c>
      <c r="I164" s="261"/>
      <c r="J164" s="86"/>
      <c r="K164" s="247" t="str">
        <f>IF(LEN(TRIM(L164))&gt;0,MAX(K13:K163)+1,"")</f>
        <v/>
      </c>
      <c r="L164" s="89"/>
      <c r="M164" s="276"/>
      <c r="N164" s="277"/>
      <c r="X164" s="3">
        <v>1</v>
      </c>
    </row>
    <row r="165" spans="2:24" ht="15.75">
      <c r="B165" s="247"/>
      <c r="C165" s="264"/>
      <c r="D165" s="259" t="str" cm="1">
        <f t="array" ref="D165">IF(ROW()=ROW(D154),C157,INDEX(E154:E167,ROW()-ROW(D154)))</f>
        <v/>
      </c>
      <c r="E165" s="260" t="str">
        <f>IF(OR(D165="",C156="",C156&lt;=0,F165=""),"",TRIM(MID(D165,LEN(F165)+1+IF(MID(D165,LEN(F165)+1,1)=" ",1,0),99999)))</f>
        <v/>
      </c>
      <c r="F165" s="259" t="str">
        <f>IF(OR(G165="",G165=0,G165="0"),"",IF(LEN(G165)&lt;=C156,G165,IF(LEN(SUBSTITUTE(H165," ",""))=C156+1,LEFT(G165,C156),LEFT(G165,FIND("§",SUBSTITUTE(H165," ","§",LEN(H165)-LEN(SUBSTITUTE(H165," ",""))))-1))))</f>
        <v/>
      </c>
      <c r="G165" s="259" t="str">
        <f t="shared" si="8"/>
        <v/>
      </c>
      <c r="H165" s="259" t="str">
        <f>IF(OR(G165="",G165=0,G165="0"),"",LEFT(G165,C156+1))</f>
        <v/>
      </c>
      <c r="I165" s="261"/>
      <c r="J165" s="86"/>
      <c r="K165" s="247" t="str">
        <f>IF(LEN(TRIM(L165))&gt;0,MAX(K13:K164)+1,"")</f>
        <v/>
      </c>
      <c r="L165" s="89"/>
      <c r="M165" s="276"/>
      <c r="N165" s="277"/>
      <c r="X165" s="3">
        <v>1</v>
      </c>
    </row>
    <row r="166" spans="2:24" ht="15.75">
      <c r="B166" s="247"/>
      <c r="C166" s="264"/>
      <c r="D166" s="259" t="str" cm="1">
        <f t="array" ref="D166">IF(ROW()=ROW(D154),C157,INDEX(E154:E167,ROW()-ROW(D154)))</f>
        <v/>
      </c>
      <c r="E166" s="260" t="str">
        <f>IF(OR(D166="",C156="",C156&lt;=0,F166=""),"",TRIM(MID(D166,LEN(F166)+1+IF(MID(D166,LEN(F166)+1,1)=" ",1,0),99999)))</f>
        <v/>
      </c>
      <c r="F166" s="259" t="str">
        <f>IF(OR(G166="",G166=0,G166="0"),"",IF(LEN(G166)&lt;=C156,G166,IF(LEN(SUBSTITUTE(H166," ",""))=C156+1,LEFT(G166,C156),LEFT(G166,FIND("§",SUBSTITUTE(H166," ","§",LEN(H166)-LEN(SUBSTITUTE(H166," ",""))))-1))))</f>
        <v/>
      </c>
      <c r="G166" s="259" t="str">
        <f t="shared" si="8"/>
        <v/>
      </c>
      <c r="H166" s="259" t="str">
        <f>IF(OR(G166="",G166=0,G166="0"),"",LEFT(G166,C156+1))</f>
        <v/>
      </c>
      <c r="I166" s="261"/>
      <c r="J166" s="86"/>
      <c r="K166" s="247" t="str">
        <f>IF(LEN(TRIM(L166))&gt;0,MAX(K13:K165)+1,"")</f>
        <v/>
      </c>
      <c r="L166" s="89"/>
      <c r="M166" s="276"/>
      <c r="N166" s="277"/>
      <c r="X166" s="3">
        <v>1</v>
      </c>
    </row>
    <row r="167" spans="2:24" ht="15.75">
      <c r="B167" s="247"/>
      <c r="C167" s="264"/>
      <c r="D167" s="259" t="str" cm="1">
        <f t="array" ref="D167">IF(ROW()=ROW(D154),C157,INDEX(E154:E167,ROW()-ROW(D154)))</f>
        <v/>
      </c>
      <c r="E167" s="260" t="str">
        <f>IF(OR(D167="",C156="",C156&lt;=0,F167=""),"",TRIM(MID(D167,LEN(F167)+1+IF(MID(D167,LEN(F167)+1,1)=" ",1,0),99999)))</f>
        <v/>
      </c>
      <c r="F167" s="259" t="str">
        <f>IF(OR(G167="",G167=0,G167="0"),"",IF(LEN(G167)&lt;=C156,G167,IF(LEN(SUBSTITUTE(H167," ",""))=C156+1,LEFT(G167,C156),LEFT(G167,FIND("§",SUBSTITUTE(H167," ","§",LEN(H167)-LEN(SUBSTITUTE(H167," ",""))))-1))))</f>
        <v/>
      </c>
      <c r="G167" s="259" t="str">
        <f t="shared" si="8"/>
        <v/>
      </c>
      <c r="H167" s="259" t="str">
        <f>IF(OR(G167="",G167=0,G167="0"),"",LEFT(G167,C156+1))</f>
        <v/>
      </c>
      <c r="I167" s="261"/>
      <c r="J167" s="86"/>
      <c r="K167" s="247" t="str">
        <f>IF(LEN(TRIM(L167))&gt;0,MAX(K13:K166)+1,"")</f>
        <v/>
      </c>
      <c r="L167" s="89"/>
      <c r="M167" s="276"/>
      <c r="N167" s="277"/>
      <c r="X167" s="3">
        <v>1</v>
      </c>
    </row>
    <row r="168" spans="2:24" ht="15.75">
      <c r="B168" s="247"/>
      <c r="C168" s="258" t="str">
        <f>IF(TRIM(SUBSTITUTE(J25,CHAR(160),""))="","",J25)</f>
        <v/>
      </c>
      <c r="D168" s="259" t="str" cm="1">
        <f t="array" ref="D168">IF(ROW()=ROW(D168),C171,INDEX(E168:E181,ROW()-ROW(D168)))</f>
        <v/>
      </c>
      <c r="E168" s="260" t="str">
        <f>IF(OR(D168="",C170="",C170&lt;=0,F168=""),"",TRIM(MID(D168,LEN(F168)+1+IF(MID(D168,LEN(F168)+1,1)=" ",1,0),99999)))</f>
        <v/>
      </c>
      <c r="F168" s="259" t="str">
        <f>IF(OR(G168="",G168=0,G168="0"),"",IF(LEN(G168)&lt;=C170,G168,IF(LEN(SUBSTITUTE(H168," ",""))=C170+1,LEFT(G168,C170),LEFT(G168,FIND("§",SUBSTITUTE(H168," ","§",LEN(H168)-LEN(SUBSTITUTE(H168," ",""))))-1))))</f>
        <v/>
      </c>
      <c r="G168" s="259" t="str">
        <f t="shared" si="8"/>
        <v/>
      </c>
      <c r="H168" s="259" t="str">
        <f>IF(OR(G168="",G168=0,G168="0"),"",LEFT(G168,C170+1))</f>
        <v/>
      </c>
      <c r="I168" s="261"/>
      <c r="J168" s="86"/>
      <c r="K168" s="247" t="str">
        <f>IF(LEN(TRIM(L168))&gt;0,MAX(K13:K167)+1,"")</f>
        <v/>
      </c>
      <c r="L168" s="89"/>
      <c r="M168" s="276"/>
      <c r="N168" s="277"/>
      <c r="X168" s="3">
        <v>1</v>
      </c>
    </row>
    <row r="169" spans="2:24" ht="15.75">
      <c r="B169" s="247"/>
      <c r="C169" s="264" t="str">
        <f>TRIM(SUBSTITUTE(SUBSTITUTE(SUBSTITUTE(SUBSTITUTE(SUBSTITUTE(SUBSTITUTE(SUBSTITUTE(SUBSTITUTE(SUBSTITUTE(CLEAN(IF(OR(LEFT(C168,1)="-",LEFT(C168,1)="="),MID(C168,2,99999),C168)),"—","-"),"–","-"),CHAR(160)," "),CHAR(9)," "),CHAR(13)," "),CHAR(10)," ")," "," ")," "," ")," "," "))</f>
        <v/>
      </c>
      <c r="D169" s="259" t="str" cm="1">
        <f t="array" ref="D169">IF(ROW()=ROW(D168),C171,INDEX(E168:E181,ROW()-ROW(D168)))</f>
        <v/>
      </c>
      <c r="E169" s="260" t="str">
        <f>IF(OR(D169="",C170="",C170&lt;=0,F169=""),"",TRIM(MID(D169,LEN(F169)+1+IF(MID(D169,LEN(F169)+1,1)=" ",1,0),99999)))</f>
        <v/>
      </c>
      <c r="F169" s="259" t="str">
        <f>IF(OR(G169="",G169=0,G169="0"),"",IF(LEN(G169)&lt;=C170,G169,IF(LEN(SUBSTITUTE(H169," ",""))=C170+1,LEFT(G169,C170),LEFT(G169,FIND("§",SUBSTITUTE(H169," ","§",LEN(H169)-LEN(SUBSTITUTE(H169," ",""))))-1))))</f>
        <v/>
      </c>
      <c r="G169" s="259" t="str">
        <f t="shared" si="8"/>
        <v/>
      </c>
      <c r="H169" s="259" t="str">
        <f>IF(OR(G169="",G169=0,G169="0"),"",LEFT(G169,C170+1))</f>
        <v/>
      </c>
      <c r="I169" s="261"/>
      <c r="J169" s="86"/>
      <c r="K169" s="247" t="str">
        <f>IF(LEN(TRIM(L169))&gt;0,MAX(K13:K168)+1,"")</f>
        <v/>
      </c>
      <c r="L169" s="89"/>
      <c r="M169" s="276"/>
      <c r="N169" s="277"/>
      <c r="X169" s="3">
        <v>1</v>
      </c>
    </row>
    <row r="170" spans="2:24" ht="15.75">
      <c r="B170" s="247"/>
      <c r="C170" s="265">
        <f>C11</f>
        <v>120</v>
      </c>
      <c r="D170" s="259" t="str" cm="1">
        <f t="array" ref="D170">IF(ROW()=ROW(D168),C171,INDEX(E168:E181,ROW()-ROW(D168)))</f>
        <v/>
      </c>
      <c r="E170" s="260" t="str">
        <f>IF(OR(D170="",C170="",C170&lt;=0,F170=""),"",TRIM(MID(D170,LEN(F170)+1+IF(MID(D170,LEN(F170)+1,1)=" ",1,0),99999)))</f>
        <v/>
      </c>
      <c r="F170" s="259" t="str">
        <f>IF(OR(G170="",G170=0,G170="0"),"",IF(LEN(G170)&lt;=C170,G170,IF(LEN(SUBSTITUTE(H170," ",""))=C170+1,LEFT(G170,C170),LEFT(G170,FIND("§",SUBSTITUTE(H170," ","§",LEN(H170)-LEN(SUBSTITUTE(H170," ",""))))-1))))</f>
        <v/>
      </c>
      <c r="G170" s="259" t="str">
        <f t="shared" si="8"/>
        <v/>
      </c>
      <c r="H170" s="259" t="str">
        <f>IF(OR(G170="",G170=0,G170="0"),"",LEFT(G170,C170+1))</f>
        <v/>
      </c>
      <c r="I170" s="261"/>
      <c r="J170" s="86"/>
      <c r="K170" s="247" t="str">
        <f>IF(LEN(TRIM(L170))&gt;0,MAX(K13:K169)+1,"")</f>
        <v/>
      </c>
      <c r="L170" s="89"/>
      <c r="M170" s="276"/>
      <c r="N170" s="277"/>
      <c r="X170" s="3">
        <v>1</v>
      </c>
    </row>
    <row r="171" spans="2:24" ht="15.75">
      <c r="B171" s="247"/>
      <c r="C171" s="264" t="str">
        <f>IF(UPPER(TRIM(C12))="X",C175,C169)</f>
        <v/>
      </c>
      <c r="D171" s="259" t="str" cm="1">
        <f t="array" ref="D171">IF(ROW()=ROW(D168),C171,INDEX(E168:E181,ROW()-ROW(D168)))</f>
        <v/>
      </c>
      <c r="E171" s="260" t="str">
        <f>IF(OR(D171="",C170="",C170&lt;=0,F171=""),"",TRIM(MID(D171,LEN(F171)+1+IF(MID(D171,LEN(F171)+1,1)=" ",1,0),99999)))</f>
        <v/>
      </c>
      <c r="F171" s="259" t="str">
        <f>IF(OR(G171="",G171=0,G171="0"),"",IF(LEN(G171)&lt;=C170,G171,IF(LEN(SUBSTITUTE(H171," ",""))=C170+1,LEFT(G171,C170),LEFT(G171,FIND("§",SUBSTITUTE(H171," ","§",LEN(H171)-LEN(SUBSTITUTE(H171," ",""))))-1))))</f>
        <v/>
      </c>
      <c r="G171" s="259" t="str">
        <f t="shared" si="8"/>
        <v/>
      </c>
      <c r="H171" s="259" t="str">
        <f>IF(OR(G171="",G171=0,G171="0"),"",LEFT(G171,C170+1))</f>
        <v/>
      </c>
      <c r="I171" s="261"/>
      <c r="J171" s="86"/>
      <c r="K171" s="247" t="str">
        <f>IF(LEN(TRIM(L171))&gt;0,MAX(K13:K170)+1,"")</f>
        <v/>
      </c>
      <c r="L171" s="89"/>
      <c r="M171" s="276"/>
      <c r="N171" s="277"/>
      <c r="X171" s="3">
        <v>1</v>
      </c>
    </row>
    <row r="172" spans="2:24" ht="15.75">
      <c r="B172" s="247"/>
      <c r="C172" s="266" t="str">
        <f>TRIM(SUBSTITUTE(SUBSTITUTE(SUBSTITUTE(SUBSTITUTE(SUBSTITUTE(SUBSTITUTE(SUBSTITUTE(SUBSTITUTE(SUBSTITUTE(SUBSTITUTE(C169,","," "),";"," "),":"," "),"!"," "),"?"," "),"…"," "),"»"," "),"«"," "),"/"," "),"."," "))</f>
        <v/>
      </c>
      <c r="D172" s="259" t="str" cm="1">
        <f t="array" ref="D172">IF(ROW()=ROW(D168),C171,INDEX(E168:E181,ROW()-ROW(D168)))</f>
        <v/>
      </c>
      <c r="E172" s="260" t="str">
        <f>IF(OR(D172="",C170="",C170&lt;=0,F172=""),"",TRIM(MID(D172,LEN(F172)+1+IF(MID(D172,LEN(F172)+1,1)=" ",1,0),99999)))</f>
        <v/>
      </c>
      <c r="F172" s="259" t="str">
        <f>IF(OR(G172="",G172=0,G172="0"),"",IF(LEN(G172)&lt;=C170,G172,IF(LEN(SUBSTITUTE(H172," ",""))=C170+1,LEFT(G172,C170),LEFT(G172,FIND("§",SUBSTITUTE(H172," ","§",LEN(H172)-LEN(SUBSTITUTE(H172," ",""))))-1))))</f>
        <v/>
      </c>
      <c r="G172" s="259" t="str">
        <f t="shared" si="8"/>
        <v/>
      </c>
      <c r="H172" s="259" t="str">
        <f>IF(OR(G172="",G172=0,G172="0"),"",LEFT(G172,C170+1))</f>
        <v/>
      </c>
      <c r="I172" s="261"/>
      <c r="J172" s="86"/>
      <c r="K172" s="247" t="str">
        <f>IF(LEN(TRIM(L172))&gt;0,MAX(K13:K171)+1,"")</f>
        <v/>
      </c>
      <c r="L172" s="89"/>
      <c r="M172" s="276"/>
      <c r="N172" s="277"/>
      <c r="X172" s="3">
        <v>1</v>
      </c>
    </row>
    <row r="173" spans="2:24" ht="15.75">
      <c r="B173" s="247"/>
      <c r="C173" s="259" t="str">
        <f>TRIM(SUBSTITUTE(SUBSTITUTE(SUBSTITUTE(SUBSTITUTE(SUBSTITUTE(SUBSTITUTE(SUBSTITUTE(SUBSTITUTE(C172,"("," "),")"," "),CHAR(34)," "),"-"," "),"_"," "),"&lt;"," "),"&gt;"," "),"="," "))</f>
        <v/>
      </c>
      <c r="D173" s="259" t="str" cm="1">
        <f t="array" ref="D173">IF(ROW()=ROW(D168),C171,INDEX(E168:E181,ROW()-ROW(D168)))</f>
        <v/>
      </c>
      <c r="E173" s="260" t="str">
        <f>IF(OR(D173="",C170="",C170&lt;=0,F173=""),"",TRIM(MID(D173,LEN(F173)+1+IF(MID(D173,LEN(F173)+1,1)=" ",1,0),99999)))</f>
        <v/>
      </c>
      <c r="F173" s="259" t="str">
        <f>IF(OR(G173="",G173=0,G173="0"),"",IF(LEN(G173)&lt;=C170,G173,IF(LEN(SUBSTITUTE(H173," ",""))=C170+1,LEFT(G173,C170),LEFT(G173,FIND("§",SUBSTITUTE(H173," ","§",LEN(H173)-LEN(SUBSTITUTE(H173," ",""))))-1))))</f>
        <v/>
      </c>
      <c r="G173" s="259" t="str">
        <f t="shared" si="8"/>
        <v/>
      </c>
      <c r="H173" s="259" t="str">
        <f>IF(OR(G173="",G173=0,G173="0"),"",LEFT(G173,C170+1))</f>
        <v/>
      </c>
      <c r="I173" s="261"/>
      <c r="J173" s="86"/>
      <c r="K173" s="247" t="str">
        <f>IF(LEN(TRIM(L173))&gt;0,MAX(K13:K172)+1,"")</f>
        <v/>
      </c>
      <c r="L173" s="89"/>
      <c r="M173" s="276"/>
      <c r="N173" s="277"/>
      <c r="X173" s="3">
        <v>1</v>
      </c>
    </row>
    <row r="174" spans="2:24" ht="15.75">
      <c r="B174" s="247"/>
      <c r="C174" s="264" t="str">
        <f>TRIM(SUBSTITUTE(SUBSTITUTE(SUBSTITUTE(SUBSTITUTE(C173,"►"," "),"▼"," "),"▲"," "),"◄"," "))</f>
        <v/>
      </c>
      <c r="D174" s="259" t="str" cm="1">
        <f t="array" ref="D174">IF(ROW()=ROW(D168),C171,INDEX(E168:E181,ROW()-ROW(D168)))</f>
        <v/>
      </c>
      <c r="E174" s="260" t="str">
        <f>IF(OR(D174="",C170="",C170&lt;=0,F174=""),"",TRIM(MID(D174,LEN(F174)+1+IF(MID(D174,LEN(F174)+1,1)=" ",1,0),99999)))</f>
        <v/>
      </c>
      <c r="F174" s="259" t="str">
        <f>IF(OR(G174="",G174=0,G174="0"),"",IF(LEN(G174)&lt;=C170,G174,IF(LEN(SUBSTITUTE(H174," ",""))=C170+1,LEFT(G174,C170),LEFT(G174,FIND("§",SUBSTITUTE(H174," ","§",LEN(H174)-LEN(SUBSTITUTE(H174," ",""))))-1))))</f>
        <v/>
      </c>
      <c r="G174" s="259" t="str">
        <f t="shared" si="8"/>
        <v/>
      </c>
      <c r="H174" s="259" t="str">
        <f>IF(OR(G174="",G174=0,G174="0"),"",LEFT(G174,C170+1))</f>
        <v/>
      </c>
      <c r="I174" s="261"/>
      <c r="J174" s="86"/>
      <c r="K174" s="247" t="str">
        <f>IF(LEN(TRIM(L174))&gt;0,MAX(K13:K173)+1,"")</f>
        <v/>
      </c>
      <c r="L174" s="89"/>
      <c r="M174" s="276"/>
      <c r="N174" s="277"/>
      <c r="X174" s="3">
        <v>1</v>
      </c>
    </row>
    <row r="175" spans="2:24" ht="15.75">
      <c r="B175" s="247"/>
      <c r="C175" s="264" t="str">
        <f>TRIM(SUBSTITUTE(SUBSTITUTE(C174,"“"," "),"”"," "))</f>
        <v/>
      </c>
      <c r="D175" s="259" t="str" cm="1">
        <f t="array" ref="D175">IF(ROW()=ROW(D168),C171,INDEX(E168:E181,ROW()-ROW(D168)))</f>
        <v/>
      </c>
      <c r="E175" s="260" t="str">
        <f>IF(OR(D175="",C170="",C170&lt;=0,F175=""),"",TRIM(MID(D175,LEN(F175)+1+IF(MID(D175,LEN(F175)+1,1)=" ",1,0),99999)))</f>
        <v/>
      </c>
      <c r="F175" s="259" t="str">
        <f>IF(OR(G175="",G175=0,G175="0"),"",IF(LEN(G175)&lt;=C170,G175,IF(LEN(SUBSTITUTE(H175," ",""))=C170+1,LEFT(G175,C170),LEFT(G175,FIND("§",SUBSTITUTE(H175," ","§",LEN(H175)-LEN(SUBSTITUTE(H175," ",""))))-1))))</f>
        <v/>
      </c>
      <c r="G175" s="259" t="str">
        <f t="shared" si="8"/>
        <v/>
      </c>
      <c r="H175" s="259" t="str">
        <f>IF(OR(G175="",G175=0,G175="0"),"",LEFT(G175,C170+1))</f>
        <v/>
      </c>
      <c r="I175" s="261"/>
      <c r="J175" s="86"/>
      <c r="K175" s="247" t="str">
        <f>IF(LEN(TRIM(L175))&gt;0,MAX(K13:K174)+1,"")</f>
        <v/>
      </c>
      <c r="L175" s="89"/>
      <c r="M175" s="276"/>
      <c r="N175" s="277"/>
      <c r="X175" s="3">
        <v>1</v>
      </c>
    </row>
    <row r="176" spans="2:24" ht="15.75">
      <c r="B176" s="247"/>
      <c r="C176" s="264"/>
      <c r="D176" s="259" t="str" cm="1">
        <f t="array" ref="D176">IF(ROW()=ROW(D168),C171,INDEX(E168:E181,ROW()-ROW(D168)))</f>
        <v/>
      </c>
      <c r="E176" s="260" t="str">
        <f>IF(OR(D176="",C170="",C170&lt;=0,F176=""),"",TRIM(MID(D176,LEN(F176)+1+IF(MID(D176,LEN(F176)+1,1)=" ",1,0),99999)))</f>
        <v/>
      </c>
      <c r="F176" s="259" t="str">
        <f>IF(OR(G176="",G176=0,G176="0"),"",IF(LEN(G176)&lt;=C170,G176,IF(LEN(SUBSTITUTE(H176," ",""))=C170+1,LEFT(G176,C170),LEFT(G176,FIND("§",SUBSTITUTE(H176," ","§",LEN(H176)-LEN(SUBSTITUTE(H176," ",""))))-1))))</f>
        <v/>
      </c>
      <c r="G176" s="259" t="str">
        <f t="shared" si="8"/>
        <v/>
      </c>
      <c r="H176" s="259" t="str">
        <f>IF(OR(G176="",G176=0,G176="0"),"",LEFT(G176,C170+1))</f>
        <v/>
      </c>
      <c r="I176" s="261"/>
      <c r="J176" s="86"/>
      <c r="K176" s="247" t="str">
        <f>IF(LEN(TRIM(L176))&gt;0,MAX(K13:K175)+1,"")</f>
        <v/>
      </c>
      <c r="L176" s="89"/>
      <c r="M176" s="276"/>
      <c r="N176" s="277"/>
      <c r="X176" s="3">
        <v>1</v>
      </c>
    </row>
    <row r="177" spans="2:24" ht="15.75">
      <c r="B177" s="247"/>
      <c r="C177" s="264"/>
      <c r="D177" s="259" t="str" cm="1">
        <f t="array" ref="D177">IF(ROW()=ROW(D168),C171,INDEX(E168:E181,ROW()-ROW(D168)))</f>
        <v/>
      </c>
      <c r="E177" s="260" t="str">
        <f>IF(OR(D177="",C170="",C170&lt;=0,F177=""),"",TRIM(MID(D177,LEN(F177)+1+IF(MID(D177,LEN(F177)+1,1)=" ",1,0),99999)))</f>
        <v/>
      </c>
      <c r="F177" s="259" t="str">
        <f>IF(OR(G177="",G177=0,G177="0"),"",IF(LEN(G177)&lt;=C170,G177,IF(LEN(SUBSTITUTE(H177," ",""))=C170+1,LEFT(G177,C170),LEFT(G177,FIND("§",SUBSTITUTE(H177," ","§",LEN(H177)-LEN(SUBSTITUTE(H177," ",""))))-1))))</f>
        <v/>
      </c>
      <c r="G177" s="259" t="str">
        <f t="shared" si="8"/>
        <v/>
      </c>
      <c r="H177" s="259" t="str">
        <f>IF(OR(G177="",G177=0,G177="0"),"",LEFT(G177,C170+1))</f>
        <v/>
      </c>
      <c r="I177" s="261"/>
      <c r="J177" s="86"/>
      <c r="K177" s="247" t="str">
        <f>IF(LEN(TRIM(L177))&gt;0,MAX(K13:K176)+1,"")</f>
        <v/>
      </c>
      <c r="L177" s="89"/>
      <c r="M177" s="276"/>
      <c r="N177" s="277"/>
      <c r="X177" s="3">
        <v>1</v>
      </c>
    </row>
    <row r="178" spans="2:24" ht="15.75">
      <c r="B178" s="247"/>
      <c r="C178" s="264"/>
      <c r="D178" s="259" t="str" cm="1">
        <f t="array" ref="D178">IF(ROW()=ROW(D168),C171,INDEX(E168:E181,ROW()-ROW(D168)))</f>
        <v/>
      </c>
      <c r="E178" s="260" t="str">
        <f>IF(OR(D178="",C170="",C170&lt;=0,F178=""),"",TRIM(MID(D178,LEN(F178)+1+IF(MID(D178,LEN(F178)+1,1)=" ",1,0),99999)))</f>
        <v/>
      </c>
      <c r="F178" s="259" t="str">
        <f>IF(OR(G178="",G178=0,G178="0"),"",IF(LEN(G178)&lt;=C170,G178,IF(LEN(SUBSTITUTE(H178," ",""))=C170+1,LEFT(G178,C170),LEFT(G178,FIND("§",SUBSTITUTE(H178," ","§",LEN(H178)-LEN(SUBSTITUTE(H178," ",""))))-1))))</f>
        <v/>
      </c>
      <c r="G178" s="259" t="str">
        <f t="shared" si="8"/>
        <v/>
      </c>
      <c r="H178" s="259" t="str">
        <f>IF(OR(G178="",G178=0,G178="0"),"",LEFT(G178,C170+1))</f>
        <v/>
      </c>
      <c r="I178" s="261"/>
      <c r="J178" s="86"/>
      <c r="K178" s="247" t="str">
        <f>IF(LEN(TRIM(L178))&gt;0,MAX(K13:K177)+1,"")</f>
        <v/>
      </c>
      <c r="L178" s="89"/>
      <c r="M178" s="276"/>
      <c r="N178" s="277"/>
      <c r="X178" s="3">
        <v>1</v>
      </c>
    </row>
    <row r="179" spans="2:24" ht="15.75">
      <c r="B179" s="247"/>
      <c r="C179" s="264"/>
      <c r="D179" s="259" t="str" cm="1">
        <f t="array" ref="D179">IF(ROW()=ROW(D168),C171,INDEX(E168:E181,ROW()-ROW(D168)))</f>
        <v/>
      </c>
      <c r="E179" s="260" t="str">
        <f>IF(OR(D179="",C170="",C170&lt;=0,F179=""),"",TRIM(MID(D179,LEN(F179)+1+IF(MID(D179,LEN(F179)+1,1)=" ",1,0),99999)))</f>
        <v/>
      </c>
      <c r="F179" s="259" t="str">
        <f>IF(OR(G179="",G179=0,G179="0"),"",IF(LEN(G179)&lt;=C170,G179,IF(LEN(SUBSTITUTE(H179," ",""))=C170+1,LEFT(G179,C170),LEFT(G179,FIND("§",SUBSTITUTE(H179," ","§",LEN(H179)-LEN(SUBSTITUTE(H179," ",""))))-1))))</f>
        <v/>
      </c>
      <c r="G179" s="259" t="str">
        <f t="shared" si="8"/>
        <v/>
      </c>
      <c r="H179" s="259" t="str">
        <f>IF(OR(G179="",G179=0,G179="0"),"",LEFT(G179,C170+1))</f>
        <v/>
      </c>
      <c r="I179" s="261"/>
      <c r="J179" s="86"/>
      <c r="K179" s="247" t="str">
        <f>IF(LEN(TRIM(L179))&gt;0,MAX(K13:K178)+1,"")</f>
        <v/>
      </c>
      <c r="L179" s="89"/>
      <c r="M179" s="276"/>
      <c r="N179" s="277"/>
      <c r="X179" s="3">
        <v>1</v>
      </c>
    </row>
    <row r="180" spans="2:24" ht="15.75">
      <c r="B180" s="247"/>
      <c r="C180" s="264"/>
      <c r="D180" s="259" t="str" cm="1">
        <f t="array" ref="D180">IF(ROW()=ROW(D168),C171,INDEX(E168:E181,ROW()-ROW(D168)))</f>
        <v/>
      </c>
      <c r="E180" s="260" t="str">
        <f>IF(OR(D180="",C170="",C170&lt;=0,F180=""),"",TRIM(MID(D180,LEN(F180)+1+IF(MID(D180,LEN(F180)+1,1)=" ",1,0),99999)))</f>
        <v/>
      </c>
      <c r="F180" s="259" t="str">
        <f>IF(OR(G180="",G180=0,G180="0"),"",IF(LEN(G180)&lt;=C170,G180,IF(LEN(SUBSTITUTE(H180," ",""))=C170+1,LEFT(G180,C170),LEFT(G180,FIND("§",SUBSTITUTE(H180," ","§",LEN(H180)-LEN(SUBSTITUTE(H180," ",""))))-1))))</f>
        <v/>
      </c>
      <c r="G180" s="259" t="str">
        <f t="shared" si="8"/>
        <v/>
      </c>
      <c r="H180" s="259" t="str">
        <f>IF(OR(G180="",G180=0,G180="0"),"",LEFT(G180,C170+1))</f>
        <v/>
      </c>
      <c r="I180" s="261"/>
      <c r="J180" s="86"/>
      <c r="K180" s="247" t="str">
        <f>IF(LEN(TRIM(L180))&gt;0,MAX(K13:K179)+1,"")</f>
        <v/>
      </c>
      <c r="L180" s="89"/>
      <c r="M180" s="276"/>
      <c r="N180" s="277"/>
      <c r="X180" s="3">
        <v>1</v>
      </c>
    </row>
    <row r="181" spans="2:24" ht="15.75">
      <c r="B181" s="247"/>
      <c r="C181" s="264"/>
      <c r="D181" s="259" t="str" cm="1">
        <f t="array" ref="D181">IF(ROW()=ROW(D168),C171,INDEX(E168:E181,ROW()-ROW(D168)))</f>
        <v/>
      </c>
      <c r="E181" s="260" t="str">
        <f>IF(OR(D181="",C170="",C170&lt;=0,F181=""),"",TRIM(MID(D181,LEN(F181)+1+IF(MID(D181,LEN(F181)+1,1)=" ",1,0),99999)))</f>
        <v/>
      </c>
      <c r="F181" s="259" t="str">
        <f>IF(OR(G181="",G181=0,G181="0"),"",IF(LEN(G181)&lt;=C170,G181,IF(LEN(SUBSTITUTE(H181," ",""))=C170+1,LEFT(G181,C170),LEFT(G181,FIND("§",SUBSTITUTE(H181," ","§",LEN(H181)-LEN(SUBSTITUTE(H181," ",""))))-1))))</f>
        <v/>
      </c>
      <c r="G181" s="259" t="str">
        <f t="shared" si="8"/>
        <v/>
      </c>
      <c r="H181" s="259" t="str">
        <f>IF(OR(G181="",G181=0,G181="0"),"",LEFT(G181,C170+1))</f>
        <v/>
      </c>
      <c r="I181" s="261"/>
      <c r="J181" s="86"/>
      <c r="K181" s="247" t="str">
        <f>IF(LEN(TRIM(L181))&gt;0,MAX(K13:K180)+1,"")</f>
        <v/>
      </c>
      <c r="L181" s="89"/>
      <c r="M181" s="276"/>
      <c r="N181" s="277"/>
      <c r="X181" s="3">
        <v>1</v>
      </c>
    </row>
    <row r="182" spans="2:24" ht="15.75">
      <c r="B182" s="247"/>
      <c r="C182" s="258" t="str">
        <f>IF(TRIM(SUBSTITUTE(J26,CHAR(160),""))="","",J26)</f>
        <v>2. Le lendemain, sortez la viande et les légumes de la marinade et égouttez-les. Réservez la marinade.</v>
      </c>
      <c r="D182" s="259" t="str" cm="1">
        <f t="array" ref="D182">IF(ROW()=ROW(D182),C185,INDEX(E182:E195,ROW()-ROW(D182)))</f>
        <v>2. Le lendemain, sortez la viande et les légumes de la marinade et égouttez-les. Réservez la marinade.</v>
      </c>
      <c r="E182" s="260" t="str">
        <f>IF(OR(D182="",C184="",C184&lt;=0,F182=""),"",TRIM(MID(D182,LEN(F182)+1+IF(MID(D182,LEN(F182)+1,1)=" ",1,0),99999)))</f>
        <v/>
      </c>
      <c r="F182" s="259" t="str">
        <f>IF(OR(G182="",G182=0,G182="0"),"",IF(LEN(G182)&lt;=C184,G182,IF(LEN(SUBSTITUTE(H182," ",""))=C184+1,LEFT(G182,C184),LEFT(G182,FIND("§",SUBSTITUTE(H182," ","§",LEN(H182)-LEN(SUBSTITUTE(H182," ",""))))-1))))</f>
        <v>2. Le lendemain, sortez la viande et les légumes de la marinade et égouttez-les. Réservez la marinade.</v>
      </c>
      <c r="G182" s="259" t="str">
        <f t="shared" si="8"/>
        <v>2. Le lendemain, sortez la viande et les légumes de la marinade et égouttez-les. Réservez la marinade.</v>
      </c>
      <c r="H182" s="259" t="str">
        <f>IF(OR(G182="",G182=0,G182="0"),"",LEFT(G182,C184+1))</f>
        <v>2. Le lendemain, sortez la viande et les légumes de la marinade et égouttez-les. Réservez la marinade.</v>
      </c>
      <c r="I182" s="261"/>
      <c r="J182" s="86"/>
      <c r="K182" s="247" t="str">
        <f>IF(LEN(TRIM(L182))&gt;0,MAX(K13:K181)+1,"")</f>
        <v/>
      </c>
      <c r="L182" s="89"/>
      <c r="M182" s="276"/>
      <c r="N182" s="277"/>
      <c r="X182" s="3">
        <v>1</v>
      </c>
    </row>
    <row r="183" spans="2:24" ht="15.75">
      <c r="B183" s="247"/>
      <c r="C183" s="264" t="str">
        <f>TRIM(SUBSTITUTE(SUBSTITUTE(SUBSTITUTE(SUBSTITUTE(SUBSTITUTE(SUBSTITUTE(SUBSTITUTE(SUBSTITUTE(SUBSTITUTE(CLEAN(IF(OR(LEFT(C182,1)="-",LEFT(C182,1)="="),MID(C182,2,99999),C182)),"—","-"),"–","-"),CHAR(160)," "),CHAR(9)," "),CHAR(13)," "),CHAR(10)," ")," "," ")," "," ")," "," "))</f>
        <v>2. Le lendemain, sortez la viande et les légumes de la marinade et égouttez-les. Réservez la marinade.</v>
      </c>
      <c r="D183" s="259" t="str" cm="1">
        <f t="array" ref="D183">IF(ROW()=ROW(D182),C185,INDEX(E182:E195,ROW()-ROW(D182)))</f>
        <v/>
      </c>
      <c r="E183" s="260" t="str">
        <f>IF(OR(D183="",C184="",C184&lt;=0,F183=""),"",TRIM(MID(D183,LEN(F183)+1+IF(MID(D183,LEN(F183)+1,1)=" ",1,0),99999)))</f>
        <v/>
      </c>
      <c r="F183" s="259" t="str">
        <f>IF(OR(G183="",G183=0,G183="0"),"",IF(LEN(G183)&lt;=C184,G183,IF(LEN(SUBSTITUTE(H183," ",""))=C184+1,LEFT(G183,C184),LEFT(G183,FIND("§",SUBSTITUTE(H183," ","§",LEN(H183)-LEN(SUBSTITUTE(H183," ",""))))-1))))</f>
        <v/>
      </c>
      <c r="G183" s="259" t="str">
        <f t="shared" si="8"/>
        <v/>
      </c>
      <c r="H183" s="259" t="str">
        <f>IF(OR(G183="",G183=0,G183="0"),"",LEFT(G183,C184+1))</f>
        <v/>
      </c>
      <c r="I183" s="261"/>
      <c r="J183" s="86"/>
      <c r="K183" s="247" t="str">
        <f>IF(LEN(TRIM(L183))&gt;0,MAX(K13:K182)+1,"")</f>
        <v/>
      </c>
      <c r="L183" s="89"/>
      <c r="M183" s="276"/>
      <c r="N183" s="277"/>
      <c r="X183" s="3">
        <v>1</v>
      </c>
    </row>
    <row r="184" spans="2:24" ht="15.75">
      <c r="B184" s="247"/>
      <c r="C184" s="265">
        <f>C11</f>
        <v>120</v>
      </c>
      <c r="D184" s="259" t="str" cm="1">
        <f t="array" ref="D184">IF(ROW()=ROW(D182),C185,INDEX(E182:E195,ROW()-ROW(D182)))</f>
        <v/>
      </c>
      <c r="E184" s="260" t="str">
        <f>IF(OR(D184="",C184="",C184&lt;=0,F184=""),"",TRIM(MID(D184,LEN(F184)+1+IF(MID(D184,LEN(F184)+1,1)=" ",1,0),99999)))</f>
        <v/>
      </c>
      <c r="F184" s="259" t="str">
        <f>IF(OR(G184="",G184=0,G184="0"),"",IF(LEN(G184)&lt;=C184,G184,IF(LEN(SUBSTITUTE(H184," ",""))=C184+1,LEFT(G184,C184),LEFT(G184,FIND("§",SUBSTITUTE(H184," ","§",LEN(H184)-LEN(SUBSTITUTE(H184," ",""))))-1))))</f>
        <v/>
      </c>
      <c r="G184" s="259" t="str">
        <f t="shared" si="8"/>
        <v/>
      </c>
      <c r="H184" s="259" t="str">
        <f>IF(OR(G184="",G184=0,G184="0"),"",LEFT(G184,C184+1))</f>
        <v/>
      </c>
      <c r="I184" s="261"/>
      <c r="J184" s="86"/>
      <c r="K184" s="247" t="str">
        <f>IF(LEN(TRIM(L184))&gt;0,MAX(K13:K183)+1,"")</f>
        <v/>
      </c>
      <c r="L184" s="89"/>
      <c r="M184" s="276"/>
      <c r="N184" s="277"/>
      <c r="X184" s="3">
        <v>1</v>
      </c>
    </row>
    <row r="185" spans="2:24" ht="15.75">
      <c r="B185" s="247"/>
      <c r="C185" s="264" t="str">
        <f>IF(UPPER(TRIM(C12))="X",C189,C183)</f>
        <v>2. Le lendemain, sortez la viande et les légumes de la marinade et égouttez-les. Réservez la marinade.</v>
      </c>
      <c r="D185" s="259" t="str" cm="1">
        <f t="array" ref="D185">IF(ROW()=ROW(D182),C185,INDEX(E182:E195,ROW()-ROW(D182)))</f>
        <v/>
      </c>
      <c r="E185" s="260" t="str">
        <f>IF(OR(D185="",C184="",C184&lt;=0,F185=""),"",TRIM(MID(D185,LEN(F185)+1+IF(MID(D185,LEN(F185)+1,1)=" ",1,0),99999)))</f>
        <v/>
      </c>
      <c r="F185" s="259" t="str">
        <f>IF(OR(G185="",G185=0,G185="0"),"",IF(LEN(G185)&lt;=C184,G185,IF(LEN(SUBSTITUTE(H185," ",""))=C184+1,LEFT(G185,C184),LEFT(G185,FIND("§",SUBSTITUTE(H185," ","§",LEN(H185)-LEN(SUBSTITUTE(H185," ",""))))-1))))</f>
        <v/>
      </c>
      <c r="G185" s="259" t="str">
        <f t="shared" si="8"/>
        <v/>
      </c>
      <c r="H185" s="259" t="str">
        <f>IF(OR(G185="",G185=0,G185="0"),"",LEFT(G185,C184+1))</f>
        <v/>
      </c>
      <c r="I185" s="261"/>
      <c r="J185" s="86"/>
      <c r="K185" s="247" t="str">
        <f>IF(LEN(TRIM(L185))&gt;0,MAX(K13:K184)+1,"")</f>
        <v/>
      </c>
      <c r="L185" s="89"/>
      <c r="M185" s="276"/>
      <c r="N185" s="277"/>
      <c r="X185" s="3">
        <v>1</v>
      </c>
    </row>
    <row r="186" spans="2:24" ht="15.75">
      <c r="B186" s="247"/>
      <c r="C186" s="266" t="str">
        <f>TRIM(SUBSTITUTE(SUBSTITUTE(SUBSTITUTE(SUBSTITUTE(SUBSTITUTE(SUBSTITUTE(SUBSTITUTE(SUBSTITUTE(SUBSTITUTE(SUBSTITUTE(C183,","," "),";"," "),":"," "),"!"," "),"?"," "),"…"," "),"»"," "),"«"," "),"/"," "),"."," "))</f>
        <v>2 Le lendemain sortez la viande et les légumes de la marinade et égouttez-les Réservez la marinade</v>
      </c>
      <c r="D186" s="259" t="str" cm="1">
        <f t="array" ref="D186">IF(ROW()=ROW(D182),C185,INDEX(E182:E195,ROW()-ROW(D182)))</f>
        <v/>
      </c>
      <c r="E186" s="260" t="str">
        <f>IF(OR(D186="",C184="",C184&lt;=0,F186=""),"",TRIM(MID(D186,LEN(F186)+1+IF(MID(D186,LEN(F186)+1,1)=" ",1,0),99999)))</f>
        <v/>
      </c>
      <c r="F186" s="259" t="str">
        <f>IF(OR(G186="",G186=0,G186="0"),"",IF(LEN(G186)&lt;=C184,G186,IF(LEN(SUBSTITUTE(H186," ",""))=C184+1,LEFT(G186,C184),LEFT(G186,FIND("§",SUBSTITUTE(H186," ","§",LEN(H186)-LEN(SUBSTITUTE(H186," ",""))))-1))))</f>
        <v/>
      </c>
      <c r="G186" s="259" t="str">
        <f t="shared" si="8"/>
        <v/>
      </c>
      <c r="H186" s="259" t="str">
        <f>IF(OR(G186="",G186=0,G186="0"),"",LEFT(G186,C184+1))</f>
        <v/>
      </c>
      <c r="I186" s="261"/>
      <c r="J186" s="86"/>
      <c r="K186" s="247" t="str">
        <f>IF(LEN(TRIM(L186))&gt;0,MAX(K13:K185)+1,"")</f>
        <v/>
      </c>
      <c r="L186" s="89"/>
      <c r="M186" s="276"/>
      <c r="N186" s="277"/>
      <c r="X186" s="3">
        <v>1</v>
      </c>
    </row>
    <row r="187" spans="2:24" ht="15.75">
      <c r="B187" s="247"/>
      <c r="C187" s="259" t="str">
        <f>TRIM(SUBSTITUTE(SUBSTITUTE(SUBSTITUTE(SUBSTITUTE(SUBSTITUTE(SUBSTITUTE(SUBSTITUTE(SUBSTITUTE(C186,"("," "),")"," "),CHAR(34)," "),"-"," "),"_"," "),"&lt;"," "),"&gt;"," "),"="," "))</f>
        <v>2 Le lendemain sortez la viande et les légumes de la marinade et égouttez les Réservez la marinade</v>
      </c>
      <c r="D187" s="259" t="str" cm="1">
        <f t="array" ref="D187">IF(ROW()=ROW(D182),C185,INDEX(E182:E195,ROW()-ROW(D182)))</f>
        <v/>
      </c>
      <c r="E187" s="260" t="str">
        <f>IF(OR(D187="",C184="",C184&lt;=0,F187=""),"",TRIM(MID(D187,LEN(F187)+1+IF(MID(D187,LEN(F187)+1,1)=" ",1,0),99999)))</f>
        <v/>
      </c>
      <c r="F187" s="259" t="str">
        <f>IF(OR(G187="",G187=0,G187="0"),"",IF(LEN(G187)&lt;=C184,G187,IF(LEN(SUBSTITUTE(H187," ",""))=C184+1,LEFT(G187,C184),LEFT(G187,FIND("§",SUBSTITUTE(H187," ","§",LEN(H187)-LEN(SUBSTITUTE(H187," ",""))))-1))))</f>
        <v/>
      </c>
      <c r="G187" s="259" t="str">
        <f t="shared" si="8"/>
        <v/>
      </c>
      <c r="H187" s="259" t="str">
        <f>IF(OR(G187="",G187=0,G187="0"),"",LEFT(G187,C184+1))</f>
        <v/>
      </c>
      <c r="I187" s="261"/>
      <c r="J187" s="86"/>
      <c r="K187" s="247" t="str">
        <f>IF(LEN(TRIM(L187))&gt;0,MAX(K13:K186)+1,"")</f>
        <v/>
      </c>
      <c r="L187" s="89"/>
      <c r="M187" s="276"/>
      <c r="N187" s="277"/>
      <c r="X187" s="3">
        <v>1</v>
      </c>
    </row>
    <row r="188" spans="2:24" ht="15.75">
      <c r="B188" s="247"/>
      <c r="C188" s="264" t="str">
        <f>TRIM(SUBSTITUTE(SUBSTITUTE(SUBSTITUTE(SUBSTITUTE(C187,"►"," "),"▼"," "),"▲"," "),"◄"," "))</f>
        <v>2 Le lendemain sortez la viande et les légumes de la marinade et égouttez les Réservez la marinade</v>
      </c>
      <c r="D188" s="259" t="str" cm="1">
        <f t="array" ref="D188">IF(ROW()=ROW(D182),C185,INDEX(E182:E195,ROW()-ROW(D182)))</f>
        <v/>
      </c>
      <c r="E188" s="260" t="str">
        <f>IF(OR(D188="",C184="",C184&lt;=0,F188=""),"",TRIM(MID(D188,LEN(F188)+1+IF(MID(D188,LEN(F188)+1,1)=" ",1,0),99999)))</f>
        <v/>
      </c>
      <c r="F188" s="259" t="str">
        <f>IF(OR(G188="",G188=0,G188="0"),"",IF(LEN(G188)&lt;=C184,G188,IF(LEN(SUBSTITUTE(H188," ",""))=C184+1,LEFT(G188,C184),LEFT(G188,FIND("§",SUBSTITUTE(H188," ","§",LEN(H188)-LEN(SUBSTITUTE(H188," ",""))))-1))))</f>
        <v/>
      </c>
      <c r="G188" s="259" t="str">
        <f t="shared" si="8"/>
        <v/>
      </c>
      <c r="H188" s="259" t="str">
        <f>IF(OR(G188="",G188=0,G188="0"),"",LEFT(G188,C184+1))</f>
        <v/>
      </c>
      <c r="I188" s="261"/>
      <c r="J188" s="86"/>
      <c r="K188" s="247" t="str">
        <f>IF(LEN(TRIM(L188))&gt;0,MAX(K13:K187)+1,"")</f>
        <v/>
      </c>
      <c r="L188" s="89"/>
      <c r="M188" s="276"/>
      <c r="N188" s="277"/>
      <c r="X188" s="3">
        <v>1</v>
      </c>
    </row>
    <row r="189" spans="2:24" ht="15.75">
      <c r="B189" s="247"/>
      <c r="C189" s="264" t="str">
        <f>TRIM(SUBSTITUTE(SUBSTITUTE(C188,"“"," "),"”"," "))</f>
        <v>2 Le lendemain sortez la viande et les légumes de la marinade et égouttez les Réservez la marinade</v>
      </c>
      <c r="D189" s="259" t="str" cm="1">
        <f t="array" ref="D189">IF(ROW()=ROW(D182),C185,INDEX(E182:E195,ROW()-ROW(D182)))</f>
        <v/>
      </c>
      <c r="E189" s="260" t="str">
        <f>IF(OR(D189="",C184="",C184&lt;=0,F189=""),"",TRIM(MID(D189,LEN(F189)+1+IF(MID(D189,LEN(F189)+1,1)=" ",1,0),99999)))</f>
        <v/>
      </c>
      <c r="F189" s="259" t="str">
        <f>IF(OR(G189="",G189=0,G189="0"),"",IF(LEN(G189)&lt;=C184,G189,IF(LEN(SUBSTITUTE(H189," ",""))=C184+1,LEFT(G189,C184),LEFT(G189,FIND("§",SUBSTITUTE(H189," ","§",LEN(H189)-LEN(SUBSTITUTE(H189," ",""))))-1))))</f>
        <v/>
      </c>
      <c r="G189" s="259" t="str">
        <f t="shared" si="8"/>
        <v/>
      </c>
      <c r="H189" s="259" t="str">
        <f>IF(OR(G189="",G189=0,G189="0"),"",LEFT(G189,C184+1))</f>
        <v/>
      </c>
      <c r="I189" s="261"/>
      <c r="J189" s="86"/>
      <c r="K189" s="247" t="str">
        <f>IF(LEN(TRIM(L189))&gt;0,MAX(K13:K188)+1,"")</f>
        <v/>
      </c>
      <c r="L189" s="89"/>
      <c r="M189" s="276"/>
      <c r="N189" s="277"/>
      <c r="X189" s="3">
        <v>1</v>
      </c>
    </row>
    <row r="190" spans="2:24" ht="15.75">
      <c r="B190" s="247"/>
      <c r="C190" s="264"/>
      <c r="D190" s="259" t="str" cm="1">
        <f t="array" ref="D190">IF(ROW()=ROW(D182),C185,INDEX(E182:E195,ROW()-ROW(D182)))</f>
        <v/>
      </c>
      <c r="E190" s="260" t="str">
        <f>IF(OR(D190="",C184="",C184&lt;=0,F190=""),"",TRIM(MID(D190,LEN(F190)+1+IF(MID(D190,LEN(F190)+1,1)=" ",1,0),99999)))</f>
        <v/>
      </c>
      <c r="F190" s="259" t="str">
        <f>IF(OR(G190="",G190=0,G190="0"),"",IF(LEN(G190)&lt;=C184,G190,IF(LEN(SUBSTITUTE(H190," ",""))=C184+1,LEFT(G190,C184),LEFT(G190,FIND("§",SUBSTITUTE(H190," ","§",LEN(H190)-LEN(SUBSTITUTE(H190," ",""))))-1))))</f>
        <v/>
      </c>
      <c r="G190" s="259" t="str">
        <f t="shared" si="8"/>
        <v/>
      </c>
      <c r="H190" s="259" t="str">
        <f>IF(OR(G190="",G190=0,G190="0"),"",LEFT(G190,C184+1))</f>
        <v/>
      </c>
      <c r="I190" s="261"/>
      <c r="J190" s="86"/>
      <c r="K190" s="247" t="str">
        <f>IF(LEN(TRIM(L190))&gt;0,MAX(K13:K189)+1,"")</f>
        <v/>
      </c>
      <c r="L190" s="89"/>
      <c r="M190" s="276"/>
      <c r="N190" s="277"/>
      <c r="X190" s="3">
        <v>1</v>
      </c>
    </row>
    <row r="191" spans="2:24" ht="15.75">
      <c r="B191" s="247"/>
      <c r="C191" s="264"/>
      <c r="D191" s="259" t="str" cm="1">
        <f t="array" ref="D191">IF(ROW()=ROW(D182),C185,INDEX(E182:E195,ROW()-ROW(D182)))</f>
        <v/>
      </c>
      <c r="E191" s="260" t="str">
        <f>IF(OR(D191="",C184="",C184&lt;=0,F191=""),"",TRIM(MID(D191,LEN(F191)+1+IF(MID(D191,LEN(F191)+1,1)=" ",1,0),99999)))</f>
        <v/>
      </c>
      <c r="F191" s="259" t="str">
        <f>IF(OR(G191="",G191=0,G191="0"),"",IF(LEN(G191)&lt;=C184,G191,IF(LEN(SUBSTITUTE(H191," ",""))=C184+1,LEFT(G191,C184),LEFT(G191,FIND("§",SUBSTITUTE(H191," ","§",LEN(H191)-LEN(SUBSTITUTE(H191," ",""))))-1))))</f>
        <v/>
      </c>
      <c r="G191" s="259" t="str">
        <f t="shared" si="8"/>
        <v/>
      </c>
      <c r="H191" s="259" t="str">
        <f>IF(OR(G191="",G191=0,G191="0"),"",LEFT(G191,C184+1))</f>
        <v/>
      </c>
      <c r="I191" s="261"/>
      <c r="J191" s="86"/>
      <c r="K191" s="247" t="str">
        <f>IF(LEN(TRIM(L191))&gt;0,MAX(K13:K190)+1,"")</f>
        <v/>
      </c>
      <c r="L191" s="89"/>
      <c r="M191" s="276"/>
      <c r="N191" s="277"/>
      <c r="X191" s="3">
        <v>1</v>
      </c>
    </row>
    <row r="192" spans="2:24" ht="15.75">
      <c r="B192" s="247"/>
      <c r="C192" s="264"/>
      <c r="D192" s="259" t="str" cm="1">
        <f t="array" ref="D192">IF(ROW()=ROW(D182),C185,INDEX(E182:E195,ROW()-ROW(D182)))</f>
        <v/>
      </c>
      <c r="E192" s="260" t="str">
        <f>IF(OR(D192="",C184="",C184&lt;=0,F192=""),"",TRIM(MID(D192,LEN(F192)+1+IF(MID(D192,LEN(F192)+1,1)=" ",1,0),99999)))</f>
        <v/>
      </c>
      <c r="F192" s="259" t="str">
        <f>IF(OR(G192="",G192=0,G192="0"),"",IF(LEN(G192)&lt;=C184,G192,IF(LEN(SUBSTITUTE(H192," ",""))=C184+1,LEFT(G192,C184),LEFT(G192,FIND("§",SUBSTITUTE(H192," ","§",LEN(H192)-LEN(SUBSTITUTE(H192," ",""))))-1))))</f>
        <v/>
      </c>
      <c r="G192" s="259" t="str">
        <f t="shared" si="8"/>
        <v/>
      </c>
      <c r="H192" s="259" t="str">
        <f>IF(OR(G192="",G192=0,G192="0"),"",LEFT(G192,C184+1))</f>
        <v/>
      </c>
      <c r="I192" s="261"/>
      <c r="J192" s="86"/>
      <c r="K192" s="247" t="str">
        <f>IF(LEN(TRIM(L192))&gt;0,MAX(K13:K191)+1,"")</f>
        <v/>
      </c>
      <c r="L192" s="89"/>
      <c r="M192" s="276"/>
      <c r="N192" s="277"/>
      <c r="X192" s="3">
        <v>1</v>
      </c>
    </row>
    <row r="193" spans="2:24" ht="15.75">
      <c r="B193" s="247"/>
      <c r="C193" s="264"/>
      <c r="D193" s="259" t="str" cm="1">
        <f t="array" ref="D193">IF(ROW()=ROW(D182),C185,INDEX(E182:E195,ROW()-ROW(D182)))</f>
        <v/>
      </c>
      <c r="E193" s="260" t="str">
        <f>IF(OR(D193="",C184="",C184&lt;=0,F193=""),"",TRIM(MID(D193,LEN(F193)+1+IF(MID(D193,LEN(F193)+1,1)=" ",1,0),99999)))</f>
        <v/>
      </c>
      <c r="F193" s="259" t="str">
        <f>IF(OR(G193="",G193=0,G193="0"),"",IF(LEN(G193)&lt;=C184,G193,IF(LEN(SUBSTITUTE(H193," ",""))=C184+1,LEFT(G193,C184),LEFT(G193,FIND("§",SUBSTITUTE(H193," ","§",LEN(H193)-LEN(SUBSTITUTE(H193," ",""))))-1))))</f>
        <v/>
      </c>
      <c r="G193" s="259" t="str">
        <f t="shared" si="8"/>
        <v/>
      </c>
      <c r="H193" s="259" t="str">
        <f>IF(OR(G193="",G193=0,G193="0"),"",LEFT(G193,C184+1))</f>
        <v/>
      </c>
      <c r="I193" s="261"/>
      <c r="J193" s="86"/>
      <c r="K193" s="247" t="str">
        <f>IF(LEN(TRIM(L193))&gt;0,MAX(K13:K192)+1,"")</f>
        <v/>
      </c>
      <c r="L193" s="89"/>
      <c r="M193" s="276"/>
      <c r="N193" s="277"/>
      <c r="X193" s="3">
        <v>1</v>
      </c>
    </row>
    <row r="194" spans="2:24" ht="15.75">
      <c r="B194" s="247"/>
      <c r="C194" s="264"/>
      <c r="D194" s="259" t="str" cm="1">
        <f t="array" ref="D194">IF(ROW()=ROW(D182),C185,INDEX(E182:E195,ROW()-ROW(D182)))</f>
        <v/>
      </c>
      <c r="E194" s="260" t="str">
        <f>IF(OR(D194="",C184="",C184&lt;=0,F194=""),"",TRIM(MID(D194,LEN(F194)+1+IF(MID(D194,LEN(F194)+1,1)=" ",1,0),99999)))</f>
        <v/>
      </c>
      <c r="F194" s="259" t="str">
        <f>IF(OR(G194="",G194=0,G194="0"),"",IF(LEN(G194)&lt;=C184,G194,IF(LEN(SUBSTITUTE(H194," ",""))=C184+1,LEFT(G194,C184),LEFT(G194,FIND("§",SUBSTITUTE(H194," ","§",LEN(H194)-LEN(SUBSTITUTE(H194," ",""))))-1))))</f>
        <v/>
      </c>
      <c r="G194" s="259" t="str">
        <f t="shared" si="8"/>
        <v/>
      </c>
      <c r="H194" s="259" t="str">
        <f>IF(OR(G194="",G194=0,G194="0"),"",LEFT(G194,C184+1))</f>
        <v/>
      </c>
      <c r="I194" s="261"/>
      <c r="J194" s="86"/>
      <c r="K194" s="247" t="str">
        <f>IF(LEN(TRIM(L194))&gt;0,MAX(K13:K193)+1,"")</f>
        <v/>
      </c>
      <c r="L194" s="89"/>
      <c r="M194" s="276"/>
      <c r="N194" s="277"/>
      <c r="X194" s="3">
        <v>1</v>
      </c>
    </row>
    <row r="195" spans="2:24" ht="15.75">
      <c r="B195" s="247"/>
      <c r="C195" s="264"/>
      <c r="D195" s="259" t="str" cm="1">
        <f t="array" ref="D195">IF(ROW()=ROW(D182),C185,INDEX(E182:E195,ROW()-ROW(D182)))</f>
        <v/>
      </c>
      <c r="E195" s="260" t="str">
        <f>IF(OR(D195="",C184="",C184&lt;=0,F195=""),"",TRIM(MID(D195,LEN(F195)+1+IF(MID(D195,LEN(F195)+1,1)=" ",1,0),99999)))</f>
        <v/>
      </c>
      <c r="F195" s="259" t="str">
        <f>IF(OR(G195="",G195=0,G195="0"),"",IF(LEN(G195)&lt;=C184,G195,IF(LEN(SUBSTITUTE(H195," ",""))=C184+1,LEFT(G195,C184),LEFT(G195,FIND("§",SUBSTITUTE(H195," ","§",LEN(H195)-LEN(SUBSTITUTE(H195," ",""))))-1))))</f>
        <v/>
      </c>
      <c r="G195" s="259" t="str">
        <f t="shared" si="8"/>
        <v/>
      </c>
      <c r="H195" s="259" t="str">
        <f>IF(OR(G195="",G195=0,G195="0"),"",LEFT(G195,C184+1))</f>
        <v/>
      </c>
      <c r="I195" s="261"/>
      <c r="J195" s="86"/>
      <c r="K195" s="247" t="str">
        <f>IF(LEN(TRIM(L195))&gt;0,MAX(K13:K194)+1,"")</f>
        <v/>
      </c>
      <c r="L195" s="89"/>
      <c r="M195" s="276"/>
      <c r="N195" s="277"/>
      <c r="X195" s="3">
        <v>1</v>
      </c>
    </row>
    <row r="196" spans="2:24" ht="15.75">
      <c r="B196" s="247"/>
      <c r="C196" s="258" t="str">
        <f>IF(TRIM(SUBSTITUTE(J27,CHAR(160),""))="","",J27)</f>
        <v/>
      </c>
      <c r="D196" s="259" t="str" cm="1">
        <f t="array" ref="D196">IF(ROW()=ROW(D196),C199,INDEX(E196:E209,ROW()-ROW(D196)))</f>
        <v/>
      </c>
      <c r="E196" s="260" t="str">
        <f>IF(OR(D196="",C198="",C198&lt;=0,F196=""),"",TRIM(MID(D196,LEN(F196)+1+IF(MID(D196,LEN(F196)+1,1)=" ",1,0),99999)))</f>
        <v/>
      </c>
      <c r="F196" s="259" t="str">
        <f>IF(OR(G196="",G196=0,G196="0"),"",IF(LEN(G196)&lt;=C198,G196,IF(LEN(SUBSTITUTE(H196," ",""))=C198+1,LEFT(G196,C198),LEFT(G196,FIND("§",SUBSTITUTE(H196," ","§",LEN(H196)-LEN(SUBSTITUTE(H196," ",""))))-1))))</f>
        <v/>
      </c>
      <c r="G196" s="259" t="str">
        <f t="shared" si="8"/>
        <v/>
      </c>
      <c r="H196" s="259" t="str">
        <f>IF(OR(G196="",G196=0,G196="0"),"",LEFT(G196,C198+1))</f>
        <v/>
      </c>
      <c r="I196" s="261"/>
      <c r="J196" s="86"/>
      <c r="K196" s="247" t="str">
        <f>IF(LEN(TRIM(L196))&gt;0,MAX(K13:K195)+1,"")</f>
        <v/>
      </c>
      <c r="L196" s="89"/>
      <c r="M196" s="276"/>
      <c r="N196" s="277"/>
      <c r="X196" s="3">
        <v>1</v>
      </c>
    </row>
    <row r="197" spans="2:24" ht="15.75">
      <c r="B197" s="247"/>
      <c r="C197" s="264" t="str">
        <f>TRIM(SUBSTITUTE(SUBSTITUTE(SUBSTITUTE(SUBSTITUTE(SUBSTITUTE(SUBSTITUTE(SUBSTITUTE(SUBSTITUTE(SUBSTITUTE(CLEAN(IF(OR(LEFT(C196,1)="-",LEFT(C196,1)="="),MID(C196,2,99999),C196)),"—","-"),"–","-"),CHAR(160)," "),CHAR(9)," "),CHAR(13)," "),CHAR(10)," ")," "," ")," "," ")," "," "))</f>
        <v/>
      </c>
      <c r="D197" s="259" t="str" cm="1">
        <f t="array" ref="D197">IF(ROW()=ROW(D196),C199,INDEX(E196:E209,ROW()-ROW(D196)))</f>
        <v/>
      </c>
      <c r="E197" s="260" t="str">
        <f>IF(OR(D197="",C198="",C198&lt;=0,F197=""),"",TRIM(MID(D197,LEN(F197)+1+IF(MID(D197,LEN(F197)+1,1)=" ",1,0),99999)))</f>
        <v/>
      </c>
      <c r="F197" s="259" t="str">
        <f>IF(OR(G197="",G197=0,G197="0"),"",IF(LEN(G197)&lt;=C198,G197,IF(LEN(SUBSTITUTE(H197," ",""))=C198+1,LEFT(G197,C198),LEFT(G197,FIND("§",SUBSTITUTE(H197," ","§",LEN(H197)-LEN(SUBSTITUTE(H197," ",""))))-1))))</f>
        <v/>
      </c>
      <c r="G197" s="259" t="str">
        <f t="shared" si="8"/>
        <v/>
      </c>
      <c r="H197" s="259" t="str">
        <f>IF(OR(G197="",G197=0,G197="0"),"",LEFT(G197,C198+1))</f>
        <v/>
      </c>
      <c r="I197" s="261"/>
      <c r="J197" s="86"/>
      <c r="K197" s="247" t="str">
        <f>IF(LEN(TRIM(L197))&gt;0,MAX(K13:K196)+1,"")</f>
        <v/>
      </c>
      <c r="L197" s="89"/>
      <c r="M197" s="276"/>
      <c r="N197" s="277"/>
      <c r="X197" s="3">
        <v>1</v>
      </c>
    </row>
    <row r="198" spans="2:24" ht="15.75">
      <c r="B198" s="247"/>
      <c r="C198" s="265">
        <f>C11</f>
        <v>120</v>
      </c>
      <c r="D198" s="259" t="str" cm="1">
        <f t="array" ref="D198">IF(ROW()=ROW(D196),C199,INDEX(E196:E209,ROW()-ROW(D196)))</f>
        <v/>
      </c>
      <c r="E198" s="260" t="str">
        <f>IF(OR(D198="",C198="",C198&lt;=0,F198=""),"",TRIM(MID(D198,LEN(F198)+1+IF(MID(D198,LEN(F198)+1,1)=" ",1,0),99999)))</f>
        <v/>
      </c>
      <c r="F198" s="259" t="str">
        <f>IF(OR(G198="",G198=0,G198="0"),"",IF(LEN(G198)&lt;=C198,G198,IF(LEN(SUBSTITUTE(H198," ",""))=C198+1,LEFT(G198,C198),LEFT(G198,FIND("§",SUBSTITUTE(H198," ","§",LEN(H198)-LEN(SUBSTITUTE(H198," ",""))))-1))))</f>
        <v/>
      </c>
      <c r="G198" s="259" t="str">
        <f t="shared" si="8"/>
        <v/>
      </c>
      <c r="H198" s="259" t="str">
        <f>IF(OR(G198="",G198=0,G198="0"),"",LEFT(G198,C198+1))</f>
        <v/>
      </c>
      <c r="I198" s="261"/>
      <c r="J198" s="86"/>
      <c r="K198" s="247" t="str">
        <f>IF(LEN(TRIM(L198))&gt;0,MAX(K13:K197)+1,"")</f>
        <v/>
      </c>
      <c r="L198" s="89"/>
      <c r="M198" s="276"/>
      <c r="N198" s="277"/>
      <c r="X198" s="3">
        <v>1</v>
      </c>
    </row>
    <row r="199" spans="2:24" ht="15.75">
      <c r="B199" s="247"/>
      <c r="C199" s="264" t="str">
        <f>IF(UPPER(TRIM(C12))="X",C203,C197)</f>
        <v/>
      </c>
      <c r="D199" s="259" t="str" cm="1">
        <f t="array" ref="D199">IF(ROW()=ROW(D196),C199,INDEX(E196:E209,ROW()-ROW(D196)))</f>
        <v/>
      </c>
      <c r="E199" s="260" t="str">
        <f>IF(OR(D199="",C198="",C198&lt;=0,F199=""),"",TRIM(MID(D199,LEN(F199)+1+IF(MID(D199,LEN(F199)+1,1)=" ",1,0),99999)))</f>
        <v/>
      </c>
      <c r="F199" s="259" t="str">
        <f>IF(OR(G199="",G199=0,G199="0"),"",IF(LEN(G199)&lt;=C198,G199,IF(LEN(SUBSTITUTE(H199," ",""))=C198+1,LEFT(G199,C198),LEFT(G199,FIND("§",SUBSTITUTE(H199," ","§",LEN(H199)-LEN(SUBSTITUTE(H199," ",""))))-1))))</f>
        <v/>
      </c>
      <c r="G199" s="259" t="str">
        <f t="shared" si="8"/>
        <v/>
      </c>
      <c r="H199" s="259" t="str">
        <f>IF(OR(G199="",G199=0,G199="0"),"",LEFT(G199,C198+1))</f>
        <v/>
      </c>
      <c r="I199" s="261"/>
      <c r="J199" s="86"/>
      <c r="K199" s="247" t="str">
        <f>IF(LEN(TRIM(L199))&gt;0,MAX(K13:K198)+1,"")</f>
        <v/>
      </c>
      <c r="L199" s="89"/>
      <c r="M199" s="276"/>
      <c r="N199" s="277"/>
      <c r="X199" s="3">
        <v>1</v>
      </c>
    </row>
    <row r="200" spans="2:24" ht="15.75">
      <c r="B200" s="247"/>
      <c r="C200" s="266" t="str">
        <f>TRIM(SUBSTITUTE(SUBSTITUTE(SUBSTITUTE(SUBSTITUTE(SUBSTITUTE(SUBSTITUTE(SUBSTITUTE(SUBSTITUTE(SUBSTITUTE(SUBSTITUTE(C197,","," "),";"," "),":"," "),"!"," "),"?"," "),"…"," "),"»"," "),"«"," "),"/"," "),"."," "))</f>
        <v/>
      </c>
      <c r="D200" s="259" t="str" cm="1">
        <f t="array" ref="D200">IF(ROW()=ROW(D196),C199,INDEX(E196:E209,ROW()-ROW(D196)))</f>
        <v/>
      </c>
      <c r="E200" s="260" t="str">
        <f>IF(OR(D200="",C198="",C198&lt;=0,F200=""),"",TRIM(MID(D200,LEN(F200)+1+IF(MID(D200,LEN(F200)+1,1)=" ",1,0),99999)))</f>
        <v/>
      </c>
      <c r="F200" s="259" t="str">
        <f>IF(OR(G200="",G200=0,G200="0"),"",IF(LEN(G200)&lt;=C198,G200,IF(LEN(SUBSTITUTE(H200," ",""))=C198+1,LEFT(G200,C198),LEFT(G200,FIND("§",SUBSTITUTE(H200," ","§",LEN(H200)-LEN(SUBSTITUTE(H200," ",""))))-1))))</f>
        <v/>
      </c>
      <c r="G200" s="259" t="str">
        <f t="shared" si="8"/>
        <v/>
      </c>
      <c r="H200" s="259" t="str">
        <f>IF(OR(G200="",G200=0,G200="0"),"",LEFT(G200,C198+1))</f>
        <v/>
      </c>
      <c r="I200" s="261"/>
      <c r="J200" s="86"/>
      <c r="K200" s="247" t="str">
        <f>IF(LEN(TRIM(L200))&gt;0,MAX(K13:K199)+1,"")</f>
        <v/>
      </c>
      <c r="L200" s="89"/>
      <c r="M200" s="276"/>
      <c r="N200" s="277"/>
      <c r="X200" s="3">
        <v>1</v>
      </c>
    </row>
    <row r="201" spans="2:24" ht="15.75">
      <c r="B201" s="247"/>
      <c r="C201" s="259" t="str">
        <f>TRIM(SUBSTITUTE(SUBSTITUTE(SUBSTITUTE(SUBSTITUTE(SUBSTITUTE(SUBSTITUTE(SUBSTITUTE(SUBSTITUTE(C200,"("," "),")"," "),CHAR(34)," "),"-"," "),"_"," "),"&lt;"," "),"&gt;"," "),"="," "))</f>
        <v/>
      </c>
      <c r="D201" s="259" t="str" cm="1">
        <f t="array" ref="D201">IF(ROW()=ROW(D196),C199,INDEX(E196:E209,ROW()-ROW(D196)))</f>
        <v/>
      </c>
      <c r="E201" s="260" t="str">
        <f>IF(OR(D201="",C198="",C198&lt;=0,F201=""),"",TRIM(MID(D201,LEN(F201)+1+IF(MID(D201,LEN(F201)+1,1)=" ",1,0),99999)))</f>
        <v/>
      </c>
      <c r="F201" s="259" t="str">
        <f>IF(OR(G201="",G201=0,G201="0"),"",IF(LEN(G201)&lt;=C198,G201,IF(LEN(SUBSTITUTE(H201," ",""))=C198+1,LEFT(G201,C198),LEFT(G201,FIND("§",SUBSTITUTE(H201," ","§",LEN(H201)-LEN(SUBSTITUTE(H201," ",""))))-1))))</f>
        <v/>
      </c>
      <c r="G201" s="259" t="str">
        <f t="shared" si="8"/>
        <v/>
      </c>
      <c r="H201" s="259" t="str">
        <f>IF(OR(G201="",G201=0,G201="0"),"",LEFT(G201,C198+1))</f>
        <v/>
      </c>
      <c r="I201" s="261"/>
      <c r="J201" s="86"/>
      <c r="K201" s="247" t="str">
        <f>IF(LEN(TRIM(L201))&gt;0,MAX(K13:K200)+1,"")</f>
        <v/>
      </c>
      <c r="L201" s="89"/>
      <c r="M201" s="276"/>
      <c r="N201" s="277"/>
      <c r="X201" s="3">
        <v>1</v>
      </c>
    </row>
    <row r="202" spans="2:24" ht="15.75">
      <c r="B202" s="247"/>
      <c r="C202" s="264" t="str">
        <f>TRIM(SUBSTITUTE(SUBSTITUTE(SUBSTITUTE(SUBSTITUTE(C201,"►"," "),"▼"," "),"▲"," "),"◄"," "))</f>
        <v/>
      </c>
      <c r="D202" s="259" t="str" cm="1">
        <f t="array" ref="D202">IF(ROW()=ROW(D196),C199,INDEX(E196:E209,ROW()-ROW(D196)))</f>
        <v/>
      </c>
      <c r="E202" s="260" t="str">
        <f>IF(OR(D202="",C198="",C198&lt;=0,F202=""),"",TRIM(MID(D202,LEN(F202)+1+IF(MID(D202,LEN(F202)+1,1)=" ",1,0),99999)))</f>
        <v/>
      </c>
      <c r="F202" s="259" t="str">
        <f>IF(OR(G202="",G202=0,G202="0"),"",IF(LEN(G202)&lt;=C198,G202,IF(LEN(SUBSTITUTE(H202," ",""))=C198+1,LEFT(G202,C198),LEFT(G202,FIND("§",SUBSTITUTE(H202," ","§",LEN(H202)-LEN(SUBSTITUTE(H202," ",""))))-1))))</f>
        <v/>
      </c>
      <c r="G202" s="259" t="str">
        <f t="shared" si="8"/>
        <v/>
      </c>
      <c r="H202" s="259" t="str">
        <f>IF(OR(G202="",G202=0,G202="0"),"",LEFT(G202,C198+1))</f>
        <v/>
      </c>
      <c r="I202" s="261"/>
      <c r="J202" s="86"/>
      <c r="K202" s="247" t="str">
        <f>IF(LEN(TRIM(L202))&gt;0,MAX(K13:K201)+1,"")</f>
        <v/>
      </c>
      <c r="L202" s="89"/>
      <c r="M202" s="276"/>
      <c r="N202" s="277"/>
      <c r="X202" s="3">
        <v>1</v>
      </c>
    </row>
    <row r="203" spans="2:24" ht="15.75">
      <c r="B203" s="247"/>
      <c r="C203" s="264" t="str">
        <f>TRIM(SUBSTITUTE(SUBSTITUTE(C202,"“"," "),"”"," "))</f>
        <v/>
      </c>
      <c r="D203" s="259" t="str" cm="1">
        <f t="array" ref="D203">IF(ROW()=ROW(D196),C199,INDEX(E196:E209,ROW()-ROW(D196)))</f>
        <v/>
      </c>
      <c r="E203" s="260" t="str">
        <f>IF(OR(D203="",C198="",C198&lt;=0,F203=""),"",TRIM(MID(D203,LEN(F203)+1+IF(MID(D203,LEN(F203)+1,1)=" ",1,0),99999)))</f>
        <v/>
      </c>
      <c r="F203" s="259" t="str">
        <f>IF(OR(G203="",G203=0,G203="0"),"",IF(LEN(G203)&lt;=C198,G203,IF(LEN(SUBSTITUTE(H203," ",""))=C198+1,LEFT(G203,C198),LEFT(G203,FIND("§",SUBSTITUTE(H203," ","§",LEN(H203)-LEN(SUBSTITUTE(H203," ",""))))-1))))</f>
        <v/>
      </c>
      <c r="G203" s="259" t="str">
        <f t="shared" si="8"/>
        <v/>
      </c>
      <c r="H203" s="259" t="str">
        <f>IF(OR(G203="",G203=0,G203="0"),"",LEFT(G203,C198+1))</f>
        <v/>
      </c>
      <c r="I203" s="261"/>
      <c r="J203" s="86"/>
      <c r="K203" s="247" t="str">
        <f>IF(LEN(TRIM(L203))&gt;0,MAX(K13:K202)+1,"")</f>
        <v/>
      </c>
      <c r="L203" s="89"/>
      <c r="M203" s="276"/>
      <c r="N203" s="277"/>
      <c r="X203" s="3">
        <v>1</v>
      </c>
    </row>
    <row r="204" spans="2:24" ht="15.75">
      <c r="B204" s="247"/>
      <c r="C204" s="264"/>
      <c r="D204" s="259" t="str" cm="1">
        <f t="array" ref="D204">IF(ROW()=ROW(D196),C199,INDEX(E196:E209,ROW()-ROW(D196)))</f>
        <v/>
      </c>
      <c r="E204" s="260" t="str">
        <f>IF(OR(D204="",C198="",C198&lt;=0,F204=""),"",TRIM(MID(D204,LEN(F204)+1+IF(MID(D204,LEN(F204)+1,1)=" ",1,0),99999)))</f>
        <v/>
      </c>
      <c r="F204" s="259" t="str">
        <f>IF(OR(G204="",G204=0,G204="0"),"",IF(LEN(G204)&lt;=C198,G204,IF(LEN(SUBSTITUTE(H204," ",""))=C198+1,LEFT(G204,C198),LEFT(G204,FIND("§",SUBSTITUTE(H204," ","§",LEN(H204)-LEN(SUBSTITUTE(H204," ",""))))-1))))</f>
        <v/>
      </c>
      <c r="G204" s="259" t="str">
        <f t="shared" si="8"/>
        <v/>
      </c>
      <c r="H204" s="259" t="str">
        <f>IF(OR(G204="",G204=0,G204="0"),"",LEFT(G204,C198+1))</f>
        <v/>
      </c>
      <c r="I204" s="261"/>
      <c r="J204" s="86"/>
      <c r="K204" s="247" t="str">
        <f>IF(LEN(TRIM(L204))&gt;0,MAX(K13:K203)+1,"")</f>
        <v/>
      </c>
      <c r="L204" s="89"/>
      <c r="M204" s="276"/>
      <c r="N204" s="277"/>
      <c r="X204" s="3">
        <v>1</v>
      </c>
    </row>
    <row r="205" spans="2:24" ht="15.75">
      <c r="B205" s="247"/>
      <c r="C205" s="264"/>
      <c r="D205" s="259" t="str" cm="1">
        <f t="array" ref="D205">IF(ROW()=ROW(D196),C199,INDEX(E196:E209,ROW()-ROW(D196)))</f>
        <v/>
      </c>
      <c r="E205" s="260" t="str">
        <f>IF(OR(D205="",C198="",C198&lt;=0,F205=""),"",TRIM(MID(D205,LEN(F205)+1+IF(MID(D205,LEN(F205)+1,1)=" ",1,0),99999)))</f>
        <v/>
      </c>
      <c r="F205" s="259" t="str">
        <f>IF(OR(G205="",G205=0,G205="0"),"",IF(LEN(G205)&lt;=C198,G205,IF(LEN(SUBSTITUTE(H205," ",""))=C198+1,LEFT(G205,C198),LEFT(G205,FIND("§",SUBSTITUTE(H205," ","§",LEN(H205)-LEN(SUBSTITUTE(H205," ",""))))-1))))</f>
        <v/>
      </c>
      <c r="G205" s="259" t="str">
        <f t="shared" si="8"/>
        <v/>
      </c>
      <c r="H205" s="259" t="str">
        <f>IF(OR(G205="",G205=0,G205="0"),"",LEFT(G205,C198+1))</f>
        <v/>
      </c>
      <c r="I205" s="261"/>
      <c r="J205" s="86"/>
      <c r="K205" s="247" t="str">
        <f>IF(LEN(TRIM(L205))&gt;0,MAX(K13:K204)+1,"")</f>
        <v/>
      </c>
      <c r="L205" s="89"/>
      <c r="M205" s="276"/>
      <c r="N205" s="277"/>
      <c r="X205" s="3">
        <v>1</v>
      </c>
    </row>
    <row r="206" spans="2:24" ht="15.75">
      <c r="B206" s="247"/>
      <c r="C206" s="264"/>
      <c r="D206" s="259" t="str" cm="1">
        <f t="array" ref="D206">IF(ROW()=ROW(D196),C199,INDEX(E196:E209,ROW()-ROW(D196)))</f>
        <v/>
      </c>
      <c r="E206" s="260" t="str">
        <f>IF(OR(D206="",C198="",C198&lt;=0,F206=""),"",TRIM(MID(D206,LEN(F206)+1+IF(MID(D206,LEN(F206)+1,1)=" ",1,0),99999)))</f>
        <v/>
      </c>
      <c r="F206" s="259" t="str">
        <f>IF(OR(G206="",G206=0,G206="0"),"",IF(LEN(G206)&lt;=C198,G206,IF(LEN(SUBSTITUTE(H206," ",""))=C198+1,LEFT(G206,C198),LEFT(G206,FIND("§",SUBSTITUTE(H206," ","§",LEN(H206)-LEN(SUBSTITUTE(H206," ",""))))-1))))</f>
        <v/>
      </c>
      <c r="G206" s="259" t="str">
        <f t="shared" ref="G206:G269" si="9">IF(OR(D206="",D206=0),"",TRIM(SUBSTITUTE(SUBSTITUTE(D206,CHAR(160)," "),CHAR(10)," ")))</f>
        <v/>
      </c>
      <c r="H206" s="259" t="str">
        <f>IF(OR(G206="",G206=0,G206="0"),"",LEFT(G206,C198+1))</f>
        <v/>
      </c>
      <c r="I206" s="261"/>
      <c r="J206" s="86"/>
      <c r="K206" s="247" t="str">
        <f>IF(LEN(TRIM(L206))&gt;0,MAX(K13:K205)+1,"")</f>
        <v/>
      </c>
      <c r="L206" s="89"/>
      <c r="M206" s="276"/>
      <c r="N206" s="277"/>
      <c r="X206" s="3">
        <v>1</v>
      </c>
    </row>
    <row r="207" spans="2:24" ht="15.75">
      <c r="B207" s="247"/>
      <c r="C207" s="264"/>
      <c r="D207" s="259" t="str" cm="1">
        <f t="array" ref="D207">IF(ROW()=ROW(D196),C199,INDEX(E196:E209,ROW()-ROW(D196)))</f>
        <v/>
      </c>
      <c r="E207" s="260" t="str">
        <f>IF(OR(D207="",C198="",C198&lt;=0,F207=""),"",TRIM(MID(D207,LEN(F207)+1+IF(MID(D207,LEN(F207)+1,1)=" ",1,0),99999)))</f>
        <v/>
      </c>
      <c r="F207" s="259" t="str">
        <f>IF(OR(G207="",G207=0,G207="0"),"",IF(LEN(G207)&lt;=C198,G207,IF(LEN(SUBSTITUTE(H207," ",""))=C198+1,LEFT(G207,C198),LEFT(G207,FIND("§",SUBSTITUTE(H207," ","§",LEN(H207)-LEN(SUBSTITUTE(H207," ",""))))-1))))</f>
        <v/>
      </c>
      <c r="G207" s="259" t="str">
        <f t="shared" si="9"/>
        <v/>
      </c>
      <c r="H207" s="259" t="str">
        <f>IF(OR(G207="",G207=0,G207="0"),"",LEFT(G207,C198+1))</f>
        <v/>
      </c>
      <c r="I207" s="261"/>
      <c r="J207" s="86"/>
      <c r="K207" s="247" t="str">
        <f>IF(LEN(TRIM(L207))&gt;0,MAX(K13:K206)+1,"")</f>
        <v/>
      </c>
      <c r="L207" s="89"/>
      <c r="M207" s="276"/>
      <c r="N207" s="277"/>
      <c r="X207" s="3">
        <v>1</v>
      </c>
    </row>
    <row r="208" spans="2:24" ht="15.75">
      <c r="B208" s="247"/>
      <c r="C208" s="264"/>
      <c r="D208" s="259" t="str" cm="1">
        <f t="array" ref="D208">IF(ROW()=ROW(D196),C199,INDEX(E196:E209,ROW()-ROW(D196)))</f>
        <v/>
      </c>
      <c r="E208" s="260" t="str">
        <f>IF(OR(D208="",C198="",C198&lt;=0,F208=""),"",TRIM(MID(D208,LEN(F208)+1+IF(MID(D208,LEN(F208)+1,1)=" ",1,0),99999)))</f>
        <v/>
      </c>
      <c r="F208" s="259" t="str">
        <f>IF(OR(G208="",G208=0,G208="0"),"",IF(LEN(G208)&lt;=C198,G208,IF(LEN(SUBSTITUTE(H208," ",""))=C198+1,LEFT(G208,C198),LEFT(G208,FIND("§",SUBSTITUTE(H208," ","§",LEN(H208)-LEN(SUBSTITUTE(H208," ",""))))-1))))</f>
        <v/>
      </c>
      <c r="G208" s="259" t="str">
        <f t="shared" si="9"/>
        <v/>
      </c>
      <c r="H208" s="259" t="str">
        <f>IF(OR(G208="",G208=0,G208="0"),"",LEFT(G208,C198+1))</f>
        <v/>
      </c>
      <c r="I208" s="261"/>
      <c r="J208" s="86"/>
      <c r="K208" s="247" t="str">
        <f>IF(LEN(TRIM(L208))&gt;0,MAX(K13:K207)+1,"")</f>
        <v/>
      </c>
      <c r="L208" s="89"/>
      <c r="M208" s="276"/>
      <c r="N208" s="277"/>
      <c r="X208" s="3">
        <v>1</v>
      </c>
    </row>
    <row r="209" spans="2:24" ht="15.75">
      <c r="B209" s="247"/>
      <c r="C209" s="264"/>
      <c r="D209" s="259" t="str" cm="1">
        <f t="array" ref="D209">IF(ROW()=ROW(D196),C199,INDEX(E196:E209,ROW()-ROW(D196)))</f>
        <v/>
      </c>
      <c r="E209" s="260" t="str">
        <f>IF(OR(D209="",C198="",C198&lt;=0,F209=""),"",TRIM(MID(D209,LEN(F209)+1+IF(MID(D209,LEN(F209)+1,1)=" ",1,0),99999)))</f>
        <v/>
      </c>
      <c r="F209" s="259" t="str">
        <f>IF(OR(G209="",G209=0,G209="0"),"",IF(LEN(G209)&lt;=C198,G209,IF(LEN(SUBSTITUTE(H209," ",""))=C198+1,LEFT(G209,C198),LEFT(G209,FIND("§",SUBSTITUTE(H209," ","§",LEN(H209)-LEN(SUBSTITUTE(H209," ",""))))-1))))</f>
        <v/>
      </c>
      <c r="G209" s="259" t="str">
        <f t="shared" si="9"/>
        <v/>
      </c>
      <c r="H209" s="259" t="str">
        <f>IF(OR(G209="",G209=0,G209="0"),"",LEFT(G209,C198+1))</f>
        <v/>
      </c>
      <c r="I209" s="261"/>
      <c r="J209" s="86"/>
      <c r="K209" s="247" t="str">
        <f>IF(LEN(TRIM(L209))&gt;0,MAX(K13:K208)+1,"")</f>
        <v/>
      </c>
      <c r="L209" s="89"/>
      <c r="M209" s="276"/>
      <c r="N209" s="277"/>
      <c r="X209" s="3">
        <v>1</v>
      </c>
    </row>
    <row r="210" spans="2:24" ht="15.75">
      <c r="B210" s="247"/>
      <c r="C210" s="258" t="str">
        <f>IF(TRIM(SUBSTITUTE(J28,CHAR(160),""))="","",J28)</f>
        <v>3. Dans une cocotte en fonte, faites chauffer l’huile d’olive à feu moyen. Ajoutez la viande et faites-la dorer de tous les côtés. Retirez-la de la cocotte et réservez-la.</v>
      </c>
      <c r="D210" s="259" t="str" cm="1">
        <f t="array" ref="D210">IF(ROW()=ROW(D210),C213,INDEX(E210:E223,ROW()-ROW(D210)))</f>
        <v>3. Dans une cocotte en fonte, faites chauffer l’huile d’olive à feu moyen. Ajoutez la viande et faites-la dorer de tous les côtés. Retirez-la de la cocotte et réservez-la.</v>
      </c>
      <c r="E210" s="260" t="str">
        <f>IF(OR(D210="",C212="",C212&lt;=0,F210=""),"",TRIM(MID(D210,LEN(F210)+1+IF(MID(D210,LEN(F210)+1,1)=" ",1,0),99999)))</f>
        <v>les côtés. Retirez-la de la cocotte et réservez-la.</v>
      </c>
      <c r="F210" s="259" t="str">
        <f>IF(OR(G210="",G210=0,G210="0"),"",IF(LEN(G210)&lt;=C212,G210,IF(LEN(SUBSTITUTE(H210," ",""))=C212+1,LEFT(G210,C212),LEFT(G210,FIND("§",SUBSTITUTE(H210," ","§",LEN(H210)-LEN(SUBSTITUTE(H210," ",""))))-1))))</f>
        <v>3. Dans une cocotte en fonte, faites chauffer l’huile d’olive à feu moyen. Ajoutez la viande et faites-la dorer de tous</v>
      </c>
      <c r="G210" s="259" t="str">
        <f t="shared" si="9"/>
        <v>3. Dans une cocotte en fonte, faites chauffer l’huile d’olive à feu moyen. Ajoutez la viande et faites-la dorer de tous les côtés. Retirez-la de la cocotte et réservez-la.</v>
      </c>
      <c r="H210" s="259" t="str">
        <f>IF(OR(G210="",G210=0,G210="0"),"",LEFT(G210,C212+1))</f>
        <v>3. Dans une cocotte en fonte, faites chauffer l’huile d’olive à feu moyen. Ajoutez la viande et faites-la dorer de tous l</v>
      </c>
      <c r="I210" s="261"/>
      <c r="J210" s="86"/>
      <c r="K210" s="247" t="str">
        <f>IF(LEN(TRIM(L210))&gt;0,MAX(K13:K209)+1,"")</f>
        <v/>
      </c>
      <c r="L210" s="89"/>
      <c r="M210" s="276"/>
      <c r="N210" s="277"/>
      <c r="X210" s="3">
        <v>1</v>
      </c>
    </row>
    <row r="211" spans="2:24" ht="15.75">
      <c r="B211" s="247"/>
      <c r="C211" s="264" t="str">
        <f>TRIM(SUBSTITUTE(SUBSTITUTE(SUBSTITUTE(SUBSTITUTE(SUBSTITUTE(SUBSTITUTE(SUBSTITUTE(SUBSTITUTE(SUBSTITUTE(CLEAN(IF(OR(LEFT(C210,1)="-",LEFT(C210,1)="="),MID(C210,2,99999),C210)),"—","-"),"–","-"),CHAR(160)," "),CHAR(9)," "),CHAR(13)," "),CHAR(10)," ")," "," ")," "," ")," "," "))</f>
        <v>3. Dans une cocotte en fonte, faites chauffer l’huile d’olive à feu moyen. Ajoutez la viande et faites-la dorer de tous les côtés. Retirez-la de la cocotte et réservez-la.</v>
      </c>
      <c r="D211" s="259" t="str" cm="1">
        <f t="array" ref="D211">IF(ROW()=ROW(D210),C213,INDEX(E210:E223,ROW()-ROW(D210)))</f>
        <v>les côtés. Retirez-la de la cocotte et réservez-la.</v>
      </c>
      <c r="E211" s="260" t="str">
        <f>IF(OR(D211="",C212="",C212&lt;=0,F211=""),"",TRIM(MID(D211,LEN(F211)+1+IF(MID(D211,LEN(F211)+1,1)=" ",1,0),99999)))</f>
        <v/>
      </c>
      <c r="F211" s="259" t="str">
        <f>IF(OR(G211="",G211=0,G211="0"),"",IF(LEN(G211)&lt;=C212,G211,IF(LEN(SUBSTITUTE(H211," ",""))=C212+1,LEFT(G211,C212),LEFT(G211,FIND("§",SUBSTITUTE(H211," ","§",LEN(H211)-LEN(SUBSTITUTE(H211," ",""))))-1))))</f>
        <v>les côtés. Retirez-la de la cocotte et réservez-la.</v>
      </c>
      <c r="G211" s="259" t="str">
        <f t="shared" si="9"/>
        <v>les côtés. Retirez-la de la cocotte et réservez-la.</v>
      </c>
      <c r="H211" s="259" t="str">
        <f>IF(OR(G211="",G211=0,G211="0"),"",LEFT(G211,C212+1))</f>
        <v>les côtés. Retirez-la de la cocotte et réservez-la.</v>
      </c>
      <c r="I211" s="261"/>
      <c r="J211" s="86"/>
      <c r="K211" s="247" t="str">
        <f>IF(LEN(TRIM(L211))&gt;0,MAX(K13:K210)+1,"")</f>
        <v/>
      </c>
      <c r="L211" s="89"/>
      <c r="M211" s="276"/>
      <c r="N211" s="277"/>
      <c r="X211" s="3">
        <v>1</v>
      </c>
    </row>
    <row r="212" spans="2:24" ht="15.75">
      <c r="B212" s="247"/>
      <c r="C212" s="265">
        <f>C11</f>
        <v>120</v>
      </c>
      <c r="D212" s="259" t="str" cm="1">
        <f t="array" ref="D212">IF(ROW()=ROW(D210),C213,INDEX(E210:E223,ROW()-ROW(D210)))</f>
        <v/>
      </c>
      <c r="E212" s="260" t="str">
        <f>IF(OR(D212="",C212="",C212&lt;=0,F212=""),"",TRIM(MID(D212,LEN(F212)+1+IF(MID(D212,LEN(F212)+1,1)=" ",1,0),99999)))</f>
        <v/>
      </c>
      <c r="F212" s="259" t="str">
        <f>IF(OR(G212="",G212=0,G212="0"),"",IF(LEN(G212)&lt;=C212,G212,IF(LEN(SUBSTITUTE(H212," ",""))=C212+1,LEFT(G212,C212),LEFT(G212,FIND("§",SUBSTITUTE(H212," ","§",LEN(H212)-LEN(SUBSTITUTE(H212," ",""))))-1))))</f>
        <v/>
      </c>
      <c r="G212" s="259" t="str">
        <f t="shared" si="9"/>
        <v/>
      </c>
      <c r="H212" s="259" t="str">
        <f>IF(OR(G212="",G212=0,G212="0"),"",LEFT(G212,C212+1))</f>
        <v/>
      </c>
      <c r="I212" s="261"/>
      <c r="J212" s="86"/>
      <c r="K212" s="247" t="str">
        <f>IF(LEN(TRIM(L212))&gt;0,MAX(K13:K211)+1,"")</f>
        <v/>
      </c>
      <c r="L212" s="89"/>
      <c r="M212" s="276"/>
      <c r="N212" s="277"/>
      <c r="X212" s="3">
        <v>1</v>
      </c>
    </row>
    <row r="213" spans="2:24" ht="15.75">
      <c r="B213" s="247"/>
      <c r="C213" s="264" t="str">
        <f>IF(UPPER(TRIM(C12))="X",C217,C211)</f>
        <v>3. Dans une cocotte en fonte, faites chauffer l’huile d’olive à feu moyen. Ajoutez la viande et faites-la dorer de tous les côtés. Retirez-la de la cocotte et réservez-la.</v>
      </c>
      <c r="D213" s="259" t="str" cm="1">
        <f t="array" ref="D213">IF(ROW()=ROW(D210),C213,INDEX(E210:E223,ROW()-ROW(D210)))</f>
        <v/>
      </c>
      <c r="E213" s="260" t="str">
        <f>IF(OR(D213="",C212="",C212&lt;=0,F213=""),"",TRIM(MID(D213,LEN(F213)+1+IF(MID(D213,LEN(F213)+1,1)=" ",1,0),99999)))</f>
        <v/>
      </c>
      <c r="F213" s="259" t="str">
        <f>IF(OR(G213="",G213=0,G213="0"),"",IF(LEN(G213)&lt;=C212,G213,IF(LEN(SUBSTITUTE(H213," ",""))=C212+1,LEFT(G213,C212),LEFT(G213,FIND("§",SUBSTITUTE(H213," ","§",LEN(H213)-LEN(SUBSTITUTE(H213," ",""))))-1))))</f>
        <v/>
      </c>
      <c r="G213" s="259" t="str">
        <f t="shared" si="9"/>
        <v/>
      </c>
      <c r="H213" s="259" t="str">
        <f>IF(OR(G213="",G213=0,G213="0"),"",LEFT(G213,C212+1))</f>
        <v/>
      </c>
      <c r="I213" s="261"/>
      <c r="J213" s="86"/>
      <c r="K213" s="247" t="str">
        <f>IF(LEN(TRIM(L213))&gt;0,MAX(K13:K212)+1,"")</f>
        <v/>
      </c>
      <c r="L213" s="89"/>
      <c r="M213" s="276"/>
      <c r="N213" s="277"/>
      <c r="X213" s="3">
        <v>1</v>
      </c>
    </row>
    <row r="214" spans="2:24" ht="15.75">
      <c r="B214" s="247"/>
      <c r="C214" s="266" t="str">
        <f>TRIM(SUBSTITUTE(SUBSTITUTE(SUBSTITUTE(SUBSTITUTE(SUBSTITUTE(SUBSTITUTE(SUBSTITUTE(SUBSTITUTE(SUBSTITUTE(SUBSTITUTE(C211,","," "),";"," "),":"," "),"!"," "),"?"," "),"…"," "),"»"," "),"«"," "),"/"," "),"."," "))</f>
        <v>3 Dans une cocotte en fonte faites chauffer l’huile d’olive à feu moyen Ajoutez la viande et faites-la dorer de tous les côtés Retirez-la de la cocotte et réservez-la</v>
      </c>
      <c r="D214" s="259" t="str" cm="1">
        <f t="array" ref="D214">IF(ROW()=ROW(D210),C213,INDEX(E210:E223,ROW()-ROW(D210)))</f>
        <v/>
      </c>
      <c r="E214" s="260" t="str">
        <f>IF(OR(D214="",C212="",C212&lt;=0,F214=""),"",TRIM(MID(D214,LEN(F214)+1+IF(MID(D214,LEN(F214)+1,1)=" ",1,0),99999)))</f>
        <v/>
      </c>
      <c r="F214" s="259" t="str">
        <f>IF(OR(G214="",G214=0,G214="0"),"",IF(LEN(G214)&lt;=C212,G214,IF(LEN(SUBSTITUTE(H214," ",""))=C212+1,LEFT(G214,C212),LEFT(G214,FIND("§",SUBSTITUTE(H214," ","§",LEN(H214)-LEN(SUBSTITUTE(H214," ",""))))-1))))</f>
        <v/>
      </c>
      <c r="G214" s="259" t="str">
        <f t="shared" si="9"/>
        <v/>
      </c>
      <c r="H214" s="259" t="str">
        <f>IF(OR(G214="",G214=0,G214="0"),"",LEFT(G214,C212+1))</f>
        <v/>
      </c>
      <c r="I214" s="261"/>
      <c r="J214" s="86"/>
      <c r="K214" s="247" t="str">
        <f>IF(LEN(TRIM(L214))&gt;0,MAX(K13:K213)+1,"")</f>
        <v/>
      </c>
      <c r="L214" s="89"/>
      <c r="M214" s="276"/>
      <c r="N214" s="277"/>
      <c r="X214" s="3">
        <v>1</v>
      </c>
    </row>
    <row r="215" spans="2:24" ht="15.75">
      <c r="B215" s="247"/>
      <c r="C215" s="259" t="str">
        <f>TRIM(SUBSTITUTE(SUBSTITUTE(SUBSTITUTE(SUBSTITUTE(SUBSTITUTE(SUBSTITUTE(SUBSTITUTE(SUBSTITUTE(C214,"("," "),")"," "),CHAR(34)," "),"-"," "),"_"," "),"&lt;"," "),"&gt;"," "),"="," "))</f>
        <v>3 Dans une cocotte en fonte faites chauffer l’huile d’olive à feu moyen Ajoutez la viande et faites la dorer de tous les côtés Retirez la de la cocotte et réservez la</v>
      </c>
      <c r="D215" s="259" t="str" cm="1">
        <f t="array" ref="D215">IF(ROW()=ROW(D210),C213,INDEX(E210:E223,ROW()-ROW(D210)))</f>
        <v/>
      </c>
      <c r="E215" s="260" t="str">
        <f>IF(OR(D215="",C212="",C212&lt;=0,F215=""),"",TRIM(MID(D215,LEN(F215)+1+IF(MID(D215,LEN(F215)+1,1)=" ",1,0),99999)))</f>
        <v/>
      </c>
      <c r="F215" s="259" t="str">
        <f>IF(OR(G215="",G215=0,G215="0"),"",IF(LEN(G215)&lt;=C212,G215,IF(LEN(SUBSTITUTE(H215," ",""))=C212+1,LEFT(G215,C212),LEFT(G215,FIND("§",SUBSTITUTE(H215," ","§",LEN(H215)-LEN(SUBSTITUTE(H215," ",""))))-1))))</f>
        <v/>
      </c>
      <c r="G215" s="259" t="str">
        <f t="shared" si="9"/>
        <v/>
      </c>
      <c r="H215" s="259" t="str">
        <f>IF(OR(G215="",G215=0,G215="0"),"",LEFT(G215,C212+1))</f>
        <v/>
      </c>
      <c r="I215" s="261"/>
      <c r="J215" s="86"/>
      <c r="K215" s="247" t="str">
        <f>IF(LEN(TRIM(L215))&gt;0,MAX(K13:K214)+1,"")</f>
        <v/>
      </c>
      <c r="L215" s="89"/>
      <c r="M215" s="276"/>
      <c r="N215" s="277"/>
      <c r="X215" s="3">
        <v>1</v>
      </c>
    </row>
    <row r="216" spans="2:24" ht="15.75">
      <c r="B216" s="247"/>
      <c r="C216" s="264" t="str">
        <f>TRIM(SUBSTITUTE(SUBSTITUTE(SUBSTITUTE(SUBSTITUTE(C215,"►"," "),"▼"," "),"▲"," "),"◄"," "))</f>
        <v>3 Dans une cocotte en fonte faites chauffer l’huile d’olive à feu moyen Ajoutez la viande et faites la dorer de tous les côtés Retirez la de la cocotte et réservez la</v>
      </c>
      <c r="D216" s="259" t="str" cm="1">
        <f t="array" ref="D216">IF(ROW()=ROW(D210),C213,INDEX(E210:E223,ROW()-ROW(D210)))</f>
        <v/>
      </c>
      <c r="E216" s="260" t="str">
        <f>IF(OR(D216="",C212="",C212&lt;=0,F216=""),"",TRIM(MID(D216,LEN(F216)+1+IF(MID(D216,LEN(F216)+1,1)=" ",1,0),99999)))</f>
        <v/>
      </c>
      <c r="F216" s="259" t="str">
        <f>IF(OR(G216="",G216=0,G216="0"),"",IF(LEN(G216)&lt;=C212,G216,IF(LEN(SUBSTITUTE(H216," ",""))=C212+1,LEFT(G216,C212),LEFT(G216,FIND("§",SUBSTITUTE(H216," ","§",LEN(H216)-LEN(SUBSTITUTE(H216," ",""))))-1))))</f>
        <v/>
      </c>
      <c r="G216" s="259" t="str">
        <f t="shared" si="9"/>
        <v/>
      </c>
      <c r="H216" s="259" t="str">
        <f>IF(OR(G216="",G216=0,G216="0"),"",LEFT(G216,C212+1))</f>
        <v/>
      </c>
      <c r="I216" s="261"/>
      <c r="J216" s="86"/>
      <c r="K216" s="247" t="str">
        <f>IF(LEN(TRIM(L216))&gt;0,MAX(K13:K215)+1,"")</f>
        <v/>
      </c>
      <c r="L216" s="89"/>
      <c r="M216" s="276"/>
      <c r="N216" s="277"/>
      <c r="X216" s="3">
        <v>1</v>
      </c>
    </row>
    <row r="217" spans="2:24" ht="15.75">
      <c r="B217" s="247"/>
      <c r="C217" s="264" t="str">
        <f>TRIM(SUBSTITUTE(SUBSTITUTE(C216,"“"," "),"”"," "))</f>
        <v>3 Dans une cocotte en fonte faites chauffer l’huile d’olive à feu moyen Ajoutez la viande et faites la dorer de tous les côtés Retirez la de la cocotte et réservez la</v>
      </c>
      <c r="D217" s="259" t="str" cm="1">
        <f t="array" ref="D217">IF(ROW()=ROW(D210),C213,INDEX(E210:E223,ROW()-ROW(D210)))</f>
        <v/>
      </c>
      <c r="E217" s="260" t="str">
        <f>IF(OR(D217="",C212="",C212&lt;=0,F217=""),"",TRIM(MID(D217,LEN(F217)+1+IF(MID(D217,LEN(F217)+1,1)=" ",1,0),99999)))</f>
        <v/>
      </c>
      <c r="F217" s="259" t="str">
        <f>IF(OR(G217="",G217=0,G217="0"),"",IF(LEN(G217)&lt;=C212,G217,IF(LEN(SUBSTITUTE(H217," ",""))=C212+1,LEFT(G217,C212),LEFT(G217,FIND("§",SUBSTITUTE(H217," ","§",LEN(H217)-LEN(SUBSTITUTE(H217," ",""))))-1))))</f>
        <v/>
      </c>
      <c r="G217" s="259" t="str">
        <f t="shared" si="9"/>
        <v/>
      </c>
      <c r="H217" s="259" t="str">
        <f>IF(OR(G217="",G217=0,G217="0"),"",LEFT(G217,C212+1))</f>
        <v/>
      </c>
      <c r="I217" s="261"/>
      <c r="J217" s="86"/>
      <c r="K217" s="247" t="str">
        <f>IF(LEN(TRIM(L217))&gt;0,MAX(K13:K216)+1,"")</f>
        <v/>
      </c>
      <c r="L217" s="89"/>
      <c r="M217" s="276"/>
      <c r="N217" s="277"/>
      <c r="X217" s="3">
        <v>1</v>
      </c>
    </row>
    <row r="218" spans="2:24" ht="15.75">
      <c r="B218" s="247"/>
      <c r="C218" s="264"/>
      <c r="D218" s="259" t="str" cm="1">
        <f t="array" ref="D218">IF(ROW()=ROW(D210),C213,INDEX(E210:E223,ROW()-ROW(D210)))</f>
        <v/>
      </c>
      <c r="E218" s="260" t="str">
        <f>IF(OR(D218="",C212="",C212&lt;=0,F218=""),"",TRIM(MID(D218,LEN(F218)+1+IF(MID(D218,LEN(F218)+1,1)=" ",1,0),99999)))</f>
        <v/>
      </c>
      <c r="F218" s="259" t="str">
        <f>IF(OR(G218="",G218=0,G218="0"),"",IF(LEN(G218)&lt;=C212,G218,IF(LEN(SUBSTITUTE(H218," ",""))=C212+1,LEFT(G218,C212),LEFT(G218,FIND("§",SUBSTITUTE(H218," ","§",LEN(H218)-LEN(SUBSTITUTE(H218," ",""))))-1))))</f>
        <v/>
      </c>
      <c r="G218" s="259" t="str">
        <f t="shared" si="9"/>
        <v/>
      </c>
      <c r="H218" s="259" t="str">
        <f>IF(OR(G218="",G218=0,G218="0"),"",LEFT(G218,C212+1))</f>
        <v/>
      </c>
      <c r="I218" s="261"/>
      <c r="J218" s="86"/>
      <c r="K218" s="247" t="str">
        <f>IF(LEN(TRIM(L218))&gt;0,MAX(K13:K217)+1,"")</f>
        <v/>
      </c>
      <c r="L218" s="89"/>
      <c r="M218" s="276"/>
      <c r="N218" s="277"/>
      <c r="X218" s="3">
        <v>1</v>
      </c>
    </row>
    <row r="219" spans="2:24" ht="15.75">
      <c r="B219" s="247"/>
      <c r="C219" s="264"/>
      <c r="D219" s="259" t="str" cm="1">
        <f t="array" ref="D219">IF(ROW()=ROW(D210),C213,INDEX(E210:E223,ROW()-ROW(D210)))</f>
        <v/>
      </c>
      <c r="E219" s="260" t="str">
        <f>IF(OR(D219="",C212="",C212&lt;=0,F219=""),"",TRIM(MID(D219,LEN(F219)+1+IF(MID(D219,LEN(F219)+1,1)=" ",1,0),99999)))</f>
        <v/>
      </c>
      <c r="F219" s="259" t="str">
        <f>IF(OR(G219="",G219=0,G219="0"),"",IF(LEN(G219)&lt;=C212,G219,IF(LEN(SUBSTITUTE(H219," ",""))=C212+1,LEFT(G219,C212),LEFT(G219,FIND("§",SUBSTITUTE(H219," ","§",LEN(H219)-LEN(SUBSTITUTE(H219," ",""))))-1))))</f>
        <v/>
      </c>
      <c r="G219" s="259" t="str">
        <f t="shared" si="9"/>
        <v/>
      </c>
      <c r="H219" s="259" t="str">
        <f>IF(OR(G219="",G219=0,G219="0"),"",LEFT(G219,C212+1))</f>
        <v/>
      </c>
      <c r="I219" s="261"/>
      <c r="J219" s="86"/>
      <c r="K219" s="247" t="str">
        <f>IF(LEN(TRIM(L219))&gt;0,MAX(K13:K218)+1,"")</f>
        <v/>
      </c>
      <c r="L219" s="89"/>
      <c r="M219" s="276"/>
      <c r="N219" s="277"/>
      <c r="X219" s="3">
        <v>1</v>
      </c>
    </row>
    <row r="220" spans="2:24" ht="15.75">
      <c r="B220" s="247"/>
      <c r="C220" s="264"/>
      <c r="D220" s="259" t="str" cm="1">
        <f t="array" ref="D220">IF(ROW()=ROW(D210),C213,INDEX(E210:E223,ROW()-ROW(D210)))</f>
        <v/>
      </c>
      <c r="E220" s="260" t="str">
        <f>IF(OR(D220="",C212="",C212&lt;=0,F220=""),"",TRIM(MID(D220,LEN(F220)+1+IF(MID(D220,LEN(F220)+1,1)=" ",1,0),99999)))</f>
        <v/>
      </c>
      <c r="F220" s="259" t="str">
        <f>IF(OR(G220="",G220=0,G220="0"),"",IF(LEN(G220)&lt;=C212,G220,IF(LEN(SUBSTITUTE(H220," ",""))=C212+1,LEFT(G220,C212),LEFT(G220,FIND("§",SUBSTITUTE(H220," ","§",LEN(H220)-LEN(SUBSTITUTE(H220," ",""))))-1))))</f>
        <v/>
      </c>
      <c r="G220" s="259" t="str">
        <f t="shared" si="9"/>
        <v/>
      </c>
      <c r="H220" s="259" t="str">
        <f>IF(OR(G220="",G220=0,G220="0"),"",LEFT(G220,C212+1))</f>
        <v/>
      </c>
      <c r="I220" s="261"/>
      <c r="J220" s="86"/>
      <c r="K220" s="247" t="str">
        <f>IF(LEN(TRIM(L220))&gt;0,MAX(K13:K219)+1,"")</f>
        <v/>
      </c>
      <c r="L220" s="89"/>
      <c r="M220" s="276"/>
      <c r="N220" s="277"/>
      <c r="X220" s="3">
        <v>1</v>
      </c>
    </row>
    <row r="221" spans="2:24" ht="15.75">
      <c r="B221" s="247"/>
      <c r="C221" s="264"/>
      <c r="D221" s="259" t="str" cm="1">
        <f t="array" ref="D221">IF(ROW()=ROW(D210),C213,INDEX(E210:E223,ROW()-ROW(D210)))</f>
        <v/>
      </c>
      <c r="E221" s="260" t="str">
        <f>IF(OR(D221="",C212="",C212&lt;=0,F221=""),"",TRIM(MID(D221,LEN(F221)+1+IF(MID(D221,LEN(F221)+1,1)=" ",1,0),99999)))</f>
        <v/>
      </c>
      <c r="F221" s="259" t="str">
        <f>IF(OR(G221="",G221=0,G221="0"),"",IF(LEN(G221)&lt;=C212,G221,IF(LEN(SUBSTITUTE(H221," ",""))=C212+1,LEFT(G221,C212),LEFT(G221,FIND("§",SUBSTITUTE(H221," ","§",LEN(H221)-LEN(SUBSTITUTE(H221," ",""))))-1))))</f>
        <v/>
      </c>
      <c r="G221" s="259" t="str">
        <f t="shared" si="9"/>
        <v/>
      </c>
      <c r="H221" s="259" t="str">
        <f>IF(OR(G221="",G221=0,G221="0"),"",LEFT(G221,C212+1))</f>
        <v/>
      </c>
      <c r="I221" s="261"/>
      <c r="J221" s="86"/>
      <c r="K221" s="247" t="str">
        <f>IF(LEN(TRIM(L221))&gt;0,MAX(K13:K220)+1,"")</f>
        <v/>
      </c>
      <c r="L221" s="89"/>
      <c r="M221" s="276"/>
      <c r="N221" s="277"/>
      <c r="X221" s="3">
        <v>1</v>
      </c>
    </row>
    <row r="222" spans="2:24" ht="15.75">
      <c r="B222" s="247"/>
      <c r="C222" s="264"/>
      <c r="D222" s="259" t="str" cm="1">
        <f t="array" ref="D222">IF(ROW()=ROW(D210),C213,INDEX(E210:E223,ROW()-ROW(D210)))</f>
        <v/>
      </c>
      <c r="E222" s="260" t="str">
        <f>IF(OR(D222="",C212="",C212&lt;=0,F222=""),"",TRIM(MID(D222,LEN(F222)+1+IF(MID(D222,LEN(F222)+1,1)=" ",1,0),99999)))</f>
        <v/>
      </c>
      <c r="F222" s="259" t="str">
        <f>IF(OR(G222="",G222=0,G222="0"),"",IF(LEN(G222)&lt;=C212,G222,IF(LEN(SUBSTITUTE(H222," ",""))=C212+1,LEFT(G222,C212),LEFT(G222,FIND("§",SUBSTITUTE(H222," ","§",LEN(H222)-LEN(SUBSTITUTE(H222," ",""))))-1))))</f>
        <v/>
      </c>
      <c r="G222" s="259" t="str">
        <f t="shared" si="9"/>
        <v/>
      </c>
      <c r="H222" s="259" t="str">
        <f>IF(OR(G222="",G222=0,G222="0"),"",LEFT(G222,C212+1))</f>
        <v/>
      </c>
      <c r="I222" s="261"/>
      <c r="J222" s="86"/>
      <c r="K222" s="247" t="str">
        <f>IF(LEN(TRIM(L222))&gt;0,MAX(K13:K221)+1,"")</f>
        <v/>
      </c>
      <c r="L222" s="89"/>
      <c r="M222" s="276"/>
      <c r="N222" s="277"/>
      <c r="X222" s="3">
        <v>1</v>
      </c>
    </row>
    <row r="223" spans="2:24" ht="15.75">
      <c r="B223" s="247"/>
      <c r="C223" s="264"/>
      <c r="D223" s="259" t="str" cm="1">
        <f t="array" ref="D223">IF(ROW()=ROW(D210),C213,INDEX(E210:E223,ROW()-ROW(D210)))</f>
        <v/>
      </c>
      <c r="E223" s="260" t="str">
        <f>IF(OR(D223="",C212="",C212&lt;=0,F223=""),"",TRIM(MID(D223,LEN(F223)+1+IF(MID(D223,LEN(F223)+1,1)=" ",1,0),99999)))</f>
        <v/>
      </c>
      <c r="F223" s="259" t="str">
        <f>IF(OR(G223="",G223=0,G223="0"),"",IF(LEN(G223)&lt;=C212,G223,IF(LEN(SUBSTITUTE(H223," ",""))=C212+1,LEFT(G223,C212),LEFT(G223,FIND("§",SUBSTITUTE(H223," ","§",LEN(H223)-LEN(SUBSTITUTE(H223," ",""))))-1))))</f>
        <v/>
      </c>
      <c r="G223" s="259" t="str">
        <f t="shared" si="9"/>
        <v/>
      </c>
      <c r="H223" s="259" t="str">
        <f>IF(OR(G223="",G223=0,G223="0"),"",LEFT(G223,C212+1))</f>
        <v/>
      </c>
      <c r="I223" s="261"/>
      <c r="J223" s="86"/>
      <c r="K223" s="247" t="str">
        <f>IF(LEN(TRIM(L223))&gt;0,MAX(K13:K222)+1,"")</f>
        <v/>
      </c>
      <c r="L223" s="89"/>
      <c r="M223" s="276"/>
      <c r="N223" s="277"/>
      <c r="X223" s="3">
        <v>1</v>
      </c>
    </row>
    <row r="224" spans="2:24" ht="15.75">
      <c r="B224" s="247"/>
      <c r="C224" s="258" t="str">
        <f>IF(TRIM(SUBSTITUTE(J29,CHAR(160),""))="","",J29)</f>
        <v/>
      </c>
      <c r="D224" s="259" t="str" cm="1">
        <f t="array" ref="D224">IF(ROW()=ROW(D224),C227,INDEX(E224:E237,ROW()-ROW(D224)))</f>
        <v/>
      </c>
      <c r="E224" s="260" t="str">
        <f>IF(OR(D224="",C226="",C226&lt;=0,F224=""),"",TRIM(MID(D224,LEN(F224)+1+IF(MID(D224,LEN(F224)+1,1)=" ",1,0),99999)))</f>
        <v/>
      </c>
      <c r="F224" s="259" t="str">
        <f>IF(OR(G224="",G224=0,G224="0"),"",IF(LEN(G224)&lt;=C226,G224,IF(LEN(SUBSTITUTE(H224," ",""))=C226+1,LEFT(G224,C226),LEFT(G224,FIND("§",SUBSTITUTE(H224," ","§",LEN(H224)-LEN(SUBSTITUTE(H224," ",""))))-1))))</f>
        <v/>
      </c>
      <c r="G224" s="259" t="str">
        <f t="shared" si="9"/>
        <v/>
      </c>
      <c r="H224" s="259" t="str">
        <f>IF(OR(G224="",G224=0,G224="0"),"",LEFT(G224,C226+1))</f>
        <v/>
      </c>
      <c r="I224" s="261"/>
      <c r="J224" s="86"/>
      <c r="K224" s="247" t="str">
        <f>IF(LEN(TRIM(L224))&gt;0,MAX(K13:K223)+1,"")</f>
        <v/>
      </c>
      <c r="L224" s="89"/>
      <c r="M224" s="276"/>
      <c r="N224" s="277"/>
      <c r="X224" s="3">
        <v>1</v>
      </c>
    </row>
    <row r="225" spans="2:24" ht="15.75">
      <c r="B225" s="247"/>
      <c r="C225" s="264" t="str">
        <f>TRIM(SUBSTITUTE(SUBSTITUTE(SUBSTITUTE(SUBSTITUTE(SUBSTITUTE(SUBSTITUTE(SUBSTITUTE(SUBSTITUTE(SUBSTITUTE(CLEAN(IF(OR(LEFT(C224,1)="-",LEFT(C224,1)="="),MID(C224,2,99999),C224)),"—","-"),"–","-"),CHAR(160)," "),CHAR(9)," "),CHAR(13)," "),CHAR(10)," ")," "," ")," "," ")," "," "))</f>
        <v/>
      </c>
      <c r="D225" s="259" t="str" cm="1">
        <f t="array" ref="D225">IF(ROW()=ROW(D224),C227,INDEX(E224:E237,ROW()-ROW(D224)))</f>
        <v/>
      </c>
      <c r="E225" s="260" t="str">
        <f>IF(OR(D225="",C226="",C226&lt;=0,F225=""),"",TRIM(MID(D225,LEN(F225)+1+IF(MID(D225,LEN(F225)+1,1)=" ",1,0),99999)))</f>
        <v/>
      </c>
      <c r="F225" s="259" t="str">
        <f>IF(OR(G225="",G225=0,G225="0"),"",IF(LEN(G225)&lt;=C226,G225,IF(LEN(SUBSTITUTE(H225," ",""))=C226+1,LEFT(G225,C226),LEFT(G225,FIND("§",SUBSTITUTE(H225," ","§",LEN(H225)-LEN(SUBSTITUTE(H225," ",""))))-1))))</f>
        <v/>
      </c>
      <c r="G225" s="259" t="str">
        <f t="shared" si="9"/>
        <v/>
      </c>
      <c r="H225" s="259" t="str">
        <f>IF(OR(G225="",G225=0,G225="0"),"",LEFT(G225,C226+1))</f>
        <v/>
      </c>
      <c r="I225" s="261"/>
      <c r="J225" s="86"/>
      <c r="K225" s="247" t="str">
        <f>IF(LEN(TRIM(L225))&gt;0,MAX(K13:K224)+1,"")</f>
        <v/>
      </c>
      <c r="L225" s="89"/>
      <c r="M225" s="276"/>
      <c r="N225" s="277"/>
      <c r="X225" s="3">
        <v>1</v>
      </c>
    </row>
    <row r="226" spans="2:24" ht="15.75">
      <c r="B226" s="247"/>
      <c r="C226" s="265">
        <f>C11</f>
        <v>120</v>
      </c>
      <c r="D226" s="259" t="str" cm="1">
        <f t="array" ref="D226">IF(ROW()=ROW(D224),C227,INDEX(E224:E237,ROW()-ROW(D224)))</f>
        <v/>
      </c>
      <c r="E226" s="260" t="str">
        <f>IF(OR(D226="",C226="",C226&lt;=0,F226=""),"",TRIM(MID(D226,LEN(F226)+1+IF(MID(D226,LEN(F226)+1,1)=" ",1,0),99999)))</f>
        <v/>
      </c>
      <c r="F226" s="259" t="str">
        <f>IF(OR(G226="",G226=0,G226="0"),"",IF(LEN(G226)&lt;=C226,G226,IF(LEN(SUBSTITUTE(H226," ",""))=C226+1,LEFT(G226,C226),LEFT(G226,FIND("§",SUBSTITUTE(H226," ","§",LEN(H226)-LEN(SUBSTITUTE(H226," ",""))))-1))))</f>
        <v/>
      </c>
      <c r="G226" s="259" t="str">
        <f t="shared" si="9"/>
        <v/>
      </c>
      <c r="H226" s="259" t="str">
        <f>IF(OR(G226="",G226=0,G226="0"),"",LEFT(G226,C226+1))</f>
        <v/>
      </c>
      <c r="I226" s="261"/>
      <c r="J226" s="86"/>
      <c r="K226" s="247" t="str">
        <f>IF(LEN(TRIM(L226))&gt;0,MAX(K13:K225)+1,"")</f>
        <v/>
      </c>
      <c r="L226" s="89"/>
      <c r="M226" s="276"/>
      <c r="N226" s="277"/>
      <c r="X226" s="3">
        <v>1</v>
      </c>
    </row>
    <row r="227" spans="2:24" ht="15.75">
      <c r="B227" s="247"/>
      <c r="C227" s="264" t="str">
        <f>IF(UPPER(TRIM(C12))="X",C231,C225)</f>
        <v/>
      </c>
      <c r="D227" s="259" t="str" cm="1">
        <f t="array" ref="D227">IF(ROW()=ROW(D224),C227,INDEX(E224:E237,ROW()-ROW(D224)))</f>
        <v/>
      </c>
      <c r="E227" s="260" t="str">
        <f>IF(OR(D227="",C226="",C226&lt;=0,F227=""),"",TRIM(MID(D227,LEN(F227)+1+IF(MID(D227,LEN(F227)+1,1)=" ",1,0),99999)))</f>
        <v/>
      </c>
      <c r="F227" s="259" t="str">
        <f>IF(OR(G227="",G227=0,G227="0"),"",IF(LEN(G227)&lt;=C226,G227,IF(LEN(SUBSTITUTE(H227," ",""))=C226+1,LEFT(G227,C226),LEFT(G227,FIND("§",SUBSTITUTE(H227," ","§",LEN(H227)-LEN(SUBSTITUTE(H227," ",""))))-1))))</f>
        <v/>
      </c>
      <c r="G227" s="259" t="str">
        <f t="shared" si="9"/>
        <v/>
      </c>
      <c r="H227" s="259" t="str">
        <f>IF(OR(G227="",G227=0,G227="0"),"",LEFT(G227,C226+1))</f>
        <v/>
      </c>
      <c r="I227" s="261"/>
      <c r="J227" s="86"/>
      <c r="K227" s="247" t="str">
        <f>IF(LEN(TRIM(L227))&gt;0,MAX(K13:K226)+1,"")</f>
        <v/>
      </c>
      <c r="L227" s="89"/>
      <c r="M227" s="276"/>
      <c r="N227" s="277"/>
      <c r="X227" s="3">
        <v>1</v>
      </c>
    </row>
    <row r="228" spans="2:24" ht="15.75">
      <c r="B228" s="247"/>
      <c r="C228" s="266" t="str">
        <f>TRIM(SUBSTITUTE(SUBSTITUTE(SUBSTITUTE(SUBSTITUTE(SUBSTITUTE(SUBSTITUTE(SUBSTITUTE(SUBSTITUTE(SUBSTITUTE(SUBSTITUTE(C225,","," "),";"," "),":"," "),"!"," "),"?"," "),"…"," "),"»"," "),"«"," "),"/"," "),"."," "))</f>
        <v/>
      </c>
      <c r="D228" s="259" t="str" cm="1">
        <f t="array" ref="D228">IF(ROW()=ROW(D224),C227,INDEX(E224:E237,ROW()-ROW(D224)))</f>
        <v/>
      </c>
      <c r="E228" s="260" t="str">
        <f>IF(OR(D228="",C226="",C226&lt;=0,F228=""),"",TRIM(MID(D228,LEN(F228)+1+IF(MID(D228,LEN(F228)+1,1)=" ",1,0),99999)))</f>
        <v/>
      </c>
      <c r="F228" s="259" t="str">
        <f>IF(OR(G228="",G228=0,G228="0"),"",IF(LEN(G228)&lt;=C226,G228,IF(LEN(SUBSTITUTE(H228," ",""))=C226+1,LEFT(G228,C226),LEFT(G228,FIND("§",SUBSTITUTE(H228," ","§",LEN(H228)-LEN(SUBSTITUTE(H228," ",""))))-1))))</f>
        <v/>
      </c>
      <c r="G228" s="259" t="str">
        <f t="shared" si="9"/>
        <v/>
      </c>
      <c r="H228" s="259" t="str">
        <f>IF(OR(G228="",G228=0,G228="0"),"",LEFT(G228,C226+1))</f>
        <v/>
      </c>
      <c r="I228" s="261"/>
      <c r="J228" s="86"/>
      <c r="K228" s="247" t="str">
        <f>IF(LEN(TRIM(L228))&gt;0,MAX(K13:K227)+1,"")</f>
        <v/>
      </c>
      <c r="L228" s="89"/>
      <c r="M228" s="276"/>
      <c r="N228" s="277"/>
      <c r="X228" s="3">
        <v>1</v>
      </c>
    </row>
    <row r="229" spans="2:24" ht="15.75">
      <c r="B229" s="247"/>
      <c r="C229" s="259" t="str">
        <f>TRIM(SUBSTITUTE(SUBSTITUTE(SUBSTITUTE(SUBSTITUTE(SUBSTITUTE(SUBSTITUTE(SUBSTITUTE(SUBSTITUTE(C228,"("," "),")"," "),CHAR(34)," "),"-"," "),"_"," "),"&lt;"," "),"&gt;"," "),"="," "))</f>
        <v/>
      </c>
      <c r="D229" s="259" t="str" cm="1">
        <f t="array" ref="D229">IF(ROW()=ROW(D224),C227,INDEX(E224:E237,ROW()-ROW(D224)))</f>
        <v/>
      </c>
      <c r="E229" s="260" t="str">
        <f>IF(OR(D229="",C226="",C226&lt;=0,F229=""),"",TRIM(MID(D229,LEN(F229)+1+IF(MID(D229,LEN(F229)+1,1)=" ",1,0),99999)))</f>
        <v/>
      </c>
      <c r="F229" s="259" t="str">
        <f>IF(OR(G229="",G229=0,G229="0"),"",IF(LEN(G229)&lt;=C226,G229,IF(LEN(SUBSTITUTE(H229," ",""))=C226+1,LEFT(G229,C226),LEFT(G229,FIND("§",SUBSTITUTE(H229," ","§",LEN(H229)-LEN(SUBSTITUTE(H229," ",""))))-1))))</f>
        <v/>
      </c>
      <c r="G229" s="259" t="str">
        <f t="shared" si="9"/>
        <v/>
      </c>
      <c r="H229" s="259" t="str">
        <f>IF(OR(G229="",G229=0,G229="0"),"",LEFT(G229,C226+1))</f>
        <v/>
      </c>
      <c r="I229" s="261"/>
      <c r="J229" s="86"/>
      <c r="K229" s="247" t="str">
        <f>IF(LEN(TRIM(L229))&gt;0,MAX(K13:K228)+1,"")</f>
        <v/>
      </c>
      <c r="L229" s="89"/>
      <c r="M229" s="276"/>
      <c r="N229" s="277"/>
      <c r="X229" s="3">
        <v>1</v>
      </c>
    </row>
    <row r="230" spans="2:24" ht="15.75">
      <c r="B230" s="247"/>
      <c r="C230" s="264" t="str">
        <f>TRIM(SUBSTITUTE(SUBSTITUTE(SUBSTITUTE(SUBSTITUTE(C229,"►"," "),"▼"," "),"▲"," "),"◄"," "))</f>
        <v/>
      </c>
      <c r="D230" s="259" t="str" cm="1">
        <f t="array" ref="D230">IF(ROW()=ROW(D224),C227,INDEX(E224:E237,ROW()-ROW(D224)))</f>
        <v/>
      </c>
      <c r="E230" s="260" t="str">
        <f>IF(OR(D230="",C226="",C226&lt;=0,F230=""),"",TRIM(MID(D230,LEN(F230)+1+IF(MID(D230,LEN(F230)+1,1)=" ",1,0),99999)))</f>
        <v/>
      </c>
      <c r="F230" s="259" t="str">
        <f>IF(OR(G230="",G230=0,G230="0"),"",IF(LEN(G230)&lt;=C226,G230,IF(LEN(SUBSTITUTE(H230," ",""))=C226+1,LEFT(G230,C226),LEFT(G230,FIND("§",SUBSTITUTE(H230," ","§",LEN(H230)-LEN(SUBSTITUTE(H230," ",""))))-1))))</f>
        <v/>
      </c>
      <c r="G230" s="259" t="str">
        <f t="shared" si="9"/>
        <v/>
      </c>
      <c r="H230" s="259" t="str">
        <f>IF(OR(G230="",G230=0,G230="0"),"",LEFT(G230,C226+1))</f>
        <v/>
      </c>
      <c r="I230" s="261"/>
      <c r="J230" s="86"/>
      <c r="K230" s="247" t="str">
        <f>IF(LEN(TRIM(L230))&gt;0,MAX(K13:K229)+1,"")</f>
        <v/>
      </c>
      <c r="L230" s="89"/>
      <c r="M230" s="276"/>
      <c r="N230" s="277"/>
      <c r="X230" s="3">
        <v>1</v>
      </c>
    </row>
    <row r="231" spans="2:24" ht="15.75">
      <c r="B231" s="247"/>
      <c r="C231" s="264" t="str">
        <f>TRIM(SUBSTITUTE(SUBSTITUTE(C230,"“"," "),"”"," "))</f>
        <v/>
      </c>
      <c r="D231" s="259" t="str" cm="1">
        <f t="array" ref="D231">IF(ROW()=ROW(D224),C227,INDEX(E224:E237,ROW()-ROW(D224)))</f>
        <v/>
      </c>
      <c r="E231" s="260" t="str">
        <f>IF(OR(D231="",C226="",C226&lt;=0,F231=""),"",TRIM(MID(D231,LEN(F231)+1+IF(MID(D231,LEN(F231)+1,1)=" ",1,0),99999)))</f>
        <v/>
      </c>
      <c r="F231" s="259" t="str">
        <f>IF(OR(G231="",G231=0,G231="0"),"",IF(LEN(G231)&lt;=C226,G231,IF(LEN(SUBSTITUTE(H231," ",""))=C226+1,LEFT(G231,C226),LEFT(G231,FIND("§",SUBSTITUTE(H231," ","§",LEN(H231)-LEN(SUBSTITUTE(H231," ",""))))-1))))</f>
        <v/>
      </c>
      <c r="G231" s="259" t="str">
        <f t="shared" si="9"/>
        <v/>
      </c>
      <c r="H231" s="259" t="str">
        <f>IF(OR(G231="",G231=0,G231="0"),"",LEFT(G231,C226+1))</f>
        <v/>
      </c>
      <c r="I231" s="261"/>
      <c r="J231" s="86"/>
      <c r="K231" s="247" t="str">
        <f>IF(LEN(TRIM(L231))&gt;0,MAX(K13:K230)+1,"")</f>
        <v/>
      </c>
      <c r="L231" s="89"/>
      <c r="M231" s="276"/>
      <c r="N231" s="277"/>
      <c r="X231" s="3">
        <v>1</v>
      </c>
    </row>
    <row r="232" spans="2:24" ht="15.75">
      <c r="B232" s="247"/>
      <c r="C232" s="264"/>
      <c r="D232" s="259" t="str" cm="1">
        <f t="array" ref="D232">IF(ROW()=ROW(D224),C227,INDEX(E224:E237,ROW()-ROW(D224)))</f>
        <v/>
      </c>
      <c r="E232" s="260" t="str">
        <f>IF(OR(D232="",C226="",C226&lt;=0,F232=""),"",TRIM(MID(D232,LEN(F232)+1+IF(MID(D232,LEN(F232)+1,1)=" ",1,0),99999)))</f>
        <v/>
      </c>
      <c r="F232" s="259" t="str">
        <f>IF(OR(G232="",G232=0,G232="0"),"",IF(LEN(G232)&lt;=C226,G232,IF(LEN(SUBSTITUTE(H232," ",""))=C226+1,LEFT(G232,C226),LEFT(G232,FIND("§",SUBSTITUTE(H232," ","§",LEN(H232)-LEN(SUBSTITUTE(H232," ",""))))-1))))</f>
        <v/>
      </c>
      <c r="G232" s="259" t="str">
        <f t="shared" si="9"/>
        <v/>
      </c>
      <c r="H232" s="259" t="str">
        <f>IF(OR(G232="",G232=0,G232="0"),"",LEFT(G232,C226+1))</f>
        <v/>
      </c>
      <c r="I232" s="261"/>
      <c r="J232" s="86"/>
      <c r="K232" s="247" t="str">
        <f>IF(LEN(TRIM(L232))&gt;0,MAX(K13:K231)+1,"")</f>
        <v/>
      </c>
      <c r="L232" s="89"/>
      <c r="M232" s="276"/>
      <c r="N232" s="277"/>
      <c r="X232" s="3">
        <v>1</v>
      </c>
    </row>
    <row r="233" spans="2:24" ht="15.75">
      <c r="B233" s="247"/>
      <c r="C233" s="264"/>
      <c r="D233" s="259" t="str" cm="1">
        <f t="array" ref="D233">IF(ROW()=ROW(D224),C227,INDEX(E224:E237,ROW()-ROW(D224)))</f>
        <v/>
      </c>
      <c r="E233" s="260" t="str">
        <f>IF(OR(D233="",C226="",C226&lt;=0,F233=""),"",TRIM(MID(D233,LEN(F233)+1+IF(MID(D233,LEN(F233)+1,1)=" ",1,0),99999)))</f>
        <v/>
      </c>
      <c r="F233" s="259" t="str">
        <f>IF(OR(G233="",G233=0,G233="0"),"",IF(LEN(G233)&lt;=C226,G233,IF(LEN(SUBSTITUTE(H233," ",""))=C226+1,LEFT(G233,C226),LEFT(G233,FIND("§",SUBSTITUTE(H233," ","§",LEN(H233)-LEN(SUBSTITUTE(H233," ",""))))-1))))</f>
        <v/>
      </c>
      <c r="G233" s="259" t="str">
        <f t="shared" si="9"/>
        <v/>
      </c>
      <c r="H233" s="259" t="str">
        <f>IF(OR(G233="",G233=0,G233="0"),"",LEFT(G233,C226+1))</f>
        <v/>
      </c>
      <c r="I233" s="261"/>
      <c r="J233" s="86"/>
      <c r="K233" s="247" t="str">
        <f>IF(LEN(TRIM(L233))&gt;0,MAX(K13:K232)+1,"")</f>
        <v/>
      </c>
      <c r="L233" s="89"/>
      <c r="M233" s="276"/>
      <c r="N233" s="277"/>
      <c r="X233" s="3">
        <v>1</v>
      </c>
    </row>
    <row r="234" spans="2:24" ht="15.75">
      <c r="B234" s="247"/>
      <c r="C234" s="264"/>
      <c r="D234" s="259" t="str" cm="1">
        <f t="array" ref="D234">IF(ROW()=ROW(D224),C227,INDEX(E224:E237,ROW()-ROW(D224)))</f>
        <v/>
      </c>
      <c r="E234" s="260" t="str">
        <f>IF(OR(D234="",C226="",C226&lt;=0,F234=""),"",TRIM(MID(D234,LEN(F234)+1+IF(MID(D234,LEN(F234)+1,1)=" ",1,0),99999)))</f>
        <v/>
      </c>
      <c r="F234" s="259" t="str">
        <f>IF(OR(G234="",G234=0,G234="0"),"",IF(LEN(G234)&lt;=C226,G234,IF(LEN(SUBSTITUTE(H234," ",""))=C226+1,LEFT(G234,C226),LEFT(G234,FIND("§",SUBSTITUTE(H234," ","§",LEN(H234)-LEN(SUBSTITUTE(H234," ",""))))-1))))</f>
        <v/>
      </c>
      <c r="G234" s="259" t="str">
        <f t="shared" si="9"/>
        <v/>
      </c>
      <c r="H234" s="259" t="str">
        <f>IF(OR(G234="",G234=0,G234="0"),"",LEFT(G234,C226+1))</f>
        <v/>
      </c>
      <c r="I234" s="261"/>
      <c r="J234" s="86"/>
      <c r="K234" s="247" t="str">
        <f>IF(LEN(TRIM(L234))&gt;0,MAX(K13:K233)+1,"")</f>
        <v/>
      </c>
      <c r="L234" s="89"/>
      <c r="M234" s="276"/>
      <c r="N234" s="277"/>
      <c r="X234" s="3">
        <v>1</v>
      </c>
    </row>
    <row r="235" spans="2:24" ht="15.75">
      <c r="B235" s="247"/>
      <c r="C235" s="264"/>
      <c r="D235" s="259" t="str" cm="1">
        <f t="array" ref="D235">IF(ROW()=ROW(D224),C227,INDEX(E224:E237,ROW()-ROW(D224)))</f>
        <v/>
      </c>
      <c r="E235" s="260" t="str">
        <f>IF(OR(D235="",C226="",C226&lt;=0,F235=""),"",TRIM(MID(D235,LEN(F235)+1+IF(MID(D235,LEN(F235)+1,1)=" ",1,0),99999)))</f>
        <v/>
      </c>
      <c r="F235" s="259" t="str">
        <f>IF(OR(G235="",G235=0,G235="0"),"",IF(LEN(G235)&lt;=C226,G235,IF(LEN(SUBSTITUTE(H235," ",""))=C226+1,LEFT(G235,C226),LEFT(G235,FIND("§",SUBSTITUTE(H235," ","§",LEN(H235)-LEN(SUBSTITUTE(H235," ",""))))-1))))</f>
        <v/>
      </c>
      <c r="G235" s="259" t="str">
        <f t="shared" si="9"/>
        <v/>
      </c>
      <c r="H235" s="259" t="str">
        <f>IF(OR(G235="",G235=0,G235="0"),"",LEFT(G235,C226+1))</f>
        <v/>
      </c>
      <c r="I235" s="261"/>
      <c r="J235" s="86"/>
      <c r="K235" s="247" t="str">
        <f>IF(LEN(TRIM(L235))&gt;0,MAX(K13:K234)+1,"")</f>
        <v/>
      </c>
      <c r="L235" s="89"/>
      <c r="M235" s="276"/>
      <c r="N235" s="277"/>
      <c r="X235" s="3">
        <v>1</v>
      </c>
    </row>
    <row r="236" spans="2:24" ht="15.75">
      <c r="B236" s="247"/>
      <c r="C236" s="264"/>
      <c r="D236" s="259" t="str" cm="1">
        <f t="array" ref="D236">IF(ROW()=ROW(D224),C227,INDEX(E224:E237,ROW()-ROW(D224)))</f>
        <v/>
      </c>
      <c r="E236" s="260" t="str">
        <f>IF(OR(D236="",C226="",C226&lt;=0,F236=""),"",TRIM(MID(D236,LEN(F236)+1+IF(MID(D236,LEN(F236)+1,1)=" ",1,0),99999)))</f>
        <v/>
      </c>
      <c r="F236" s="259" t="str">
        <f>IF(OR(G236="",G236=0,G236="0"),"",IF(LEN(G236)&lt;=C226,G236,IF(LEN(SUBSTITUTE(H236," ",""))=C226+1,LEFT(G236,C226),LEFT(G236,FIND("§",SUBSTITUTE(H236," ","§",LEN(H236)-LEN(SUBSTITUTE(H236," ",""))))-1))))</f>
        <v/>
      </c>
      <c r="G236" s="259" t="str">
        <f t="shared" si="9"/>
        <v/>
      </c>
      <c r="H236" s="259" t="str">
        <f>IF(OR(G236="",G236=0,G236="0"),"",LEFT(G236,C226+1))</f>
        <v/>
      </c>
      <c r="I236" s="261"/>
      <c r="J236" s="86"/>
      <c r="K236" s="247" t="str">
        <f>IF(LEN(TRIM(L236))&gt;0,MAX(K13:K235)+1,"")</f>
        <v/>
      </c>
      <c r="L236" s="89"/>
      <c r="M236" s="276"/>
      <c r="N236" s="277"/>
      <c r="X236" s="3">
        <v>1</v>
      </c>
    </row>
    <row r="237" spans="2:24" ht="15.75">
      <c r="B237" s="247"/>
      <c r="C237" s="264"/>
      <c r="D237" s="259" t="str" cm="1">
        <f t="array" ref="D237">IF(ROW()=ROW(D224),C227,INDEX(E224:E237,ROW()-ROW(D224)))</f>
        <v/>
      </c>
      <c r="E237" s="260" t="str">
        <f>IF(OR(D237="",C226="",C226&lt;=0,F237=""),"",TRIM(MID(D237,LEN(F237)+1+IF(MID(D237,LEN(F237)+1,1)=" ",1,0),99999)))</f>
        <v/>
      </c>
      <c r="F237" s="259" t="str">
        <f>IF(OR(G237="",G237=0,G237="0"),"",IF(LEN(G237)&lt;=C226,G237,IF(LEN(SUBSTITUTE(H237," ",""))=C226+1,LEFT(G237,C226),LEFT(G237,FIND("§",SUBSTITUTE(H237," ","§",LEN(H237)-LEN(SUBSTITUTE(H237," ",""))))-1))))</f>
        <v/>
      </c>
      <c r="G237" s="259" t="str">
        <f t="shared" si="9"/>
        <v/>
      </c>
      <c r="H237" s="259" t="str">
        <f>IF(OR(G237="",G237=0,G237="0"),"",LEFT(G237,C226+1))</f>
        <v/>
      </c>
      <c r="I237" s="261"/>
      <c r="J237" s="86"/>
      <c r="K237" s="247" t="str">
        <f>IF(LEN(TRIM(L237))&gt;0,MAX(K13:K236)+1,"")</f>
        <v/>
      </c>
      <c r="L237" s="89"/>
      <c r="M237" s="276"/>
      <c r="N237" s="277"/>
      <c r="X237" s="3">
        <v>1</v>
      </c>
    </row>
    <row r="238" spans="2:24" ht="15.75">
      <c r="B238" s="247"/>
      <c r="C238" s="258" t="str">
        <f>IF(TRIM(SUBSTITUTE(J30,CHAR(160),""))="","",J30)</f>
        <v>4. Dans la même cocotte, faites revenir les légumes et les lardons pendant environ 5 minutes. Saupoudrez de farine et mélangez bien.</v>
      </c>
      <c r="D238" s="259" t="str" cm="1">
        <f t="array" ref="D238">IF(ROW()=ROW(D238),C241,INDEX(E238:E251,ROW()-ROW(D238)))</f>
        <v>4. Dans la même cocotte, faites revenir les légumes et les lardons pendant environ 5 minutes. Saupoudrez de farine et mélangez bien.</v>
      </c>
      <c r="E238" s="260" t="str">
        <f>IF(OR(D238="",C240="",C240&lt;=0,F238=""),"",TRIM(MID(D238,LEN(F238)+1+IF(MID(D238,LEN(F238)+1,1)=" ",1,0),99999)))</f>
        <v>mélangez bien.</v>
      </c>
      <c r="F238" s="259" t="str">
        <f>IF(OR(G238="",G238=0,G238="0"),"",IF(LEN(G238)&lt;=C240,G238,IF(LEN(SUBSTITUTE(H238," ",""))=C240+1,LEFT(G238,C240),LEFT(G238,FIND("§",SUBSTITUTE(H238," ","§",LEN(H238)-LEN(SUBSTITUTE(H238," ",""))))-1))))</f>
        <v>4. Dans la même cocotte, faites revenir les légumes et les lardons pendant environ 5 minutes. Saupoudrez de farine et</v>
      </c>
      <c r="G238" s="259" t="str">
        <f t="shared" si="9"/>
        <v>4. Dans la même cocotte, faites revenir les légumes et les lardons pendant environ 5 minutes. Saupoudrez de farine et mélangez bien.</v>
      </c>
      <c r="H238" s="259" t="str">
        <f>IF(OR(G238="",G238=0,G238="0"),"",LEFT(G238,C240+1))</f>
        <v>4. Dans la même cocotte, faites revenir les légumes et les lardons pendant environ 5 minutes. Saupoudrez de farine et mél</v>
      </c>
      <c r="I238" s="261"/>
      <c r="J238" s="86"/>
      <c r="K238" s="247" t="str">
        <f>IF(LEN(TRIM(L238))&gt;0,MAX(K13:K237)+1,"")</f>
        <v/>
      </c>
      <c r="L238" s="89"/>
      <c r="M238" s="276"/>
      <c r="N238" s="277"/>
      <c r="X238" s="3">
        <v>1</v>
      </c>
    </row>
    <row r="239" spans="2:24" ht="15.75">
      <c r="B239" s="247"/>
      <c r="C239" s="264" t="str">
        <f>TRIM(SUBSTITUTE(SUBSTITUTE(SUBSTITUTE(SUBSTITUTE(SUBSTITUTE(SUBSTITUTE(SUBSTITUTE(SUBSTITUTE(SUBSTITUTE(CLEAN(IF(OR(LEFT(C238,1)="-",LEFT(C238,1)="="),MID(C238,2,99999),C238)),"—","-"),"–","-"),CHAR(160)," "),CHAR(9)," "),CHAR(13)," "),CHAR(10)," ")," "," ")," "," ")," "," "))</f>
        <v>4. Dans la même cocotte, faites revenir les légumes et les lardons pendant environ 5 minutes. Saupoudrez de farine et mélangez bien.</v>
      </c>
      <c r="D239" s="259" t="str" cm="1">
        <f t="array" ref="D239">IF(ROW()=ROW(D238),C241,INDEX(E238:E251,ROW()-ROW(D238)))</f>
        <v>mélangez bien.</v>
      </c>
      <c r="E239" s="260" t="str">
        <f>IF(OR(D239="",C240="",C240&lt;=0,F239=""),"",TRIM(MID(D239,LEN(F239)+1+IF(MID(D239,LEN(F239)+1,1)=" ",1,0),99999)))</f>
        <v/>
      </c>
      <c r="F239" s="259" t="str">
        <f>IF(OR(G239="",G239=0,G239="0"),"",IF(LEN(G239)&lt;=C240,G239,IF(LEN(SUBSTITUTE(H239," ",""))=C240+1,LEFT(G239,C240),LEFT(G239,FIND("§",SUBSTITUTE(H239," ","§",LEN(H239)-LEN(SUBSTITUTE(H239," ",""))))-1))))</f>
        <v>mélangez bien.</v>
      </c>
      <c r="G239" s="259" t="str">
        <f t="shared" si="9"/>
        <v>mélangez bien.</v>
      </c>
      <c r="H239" s="259" t="str">
        <f>IF(OR(G239="",G239=0,G239="0"),"",LEFT(G239,C240+1))</f>
        <v>mélangez bien.</v>
      </c>
      <c r="I239" s="261"/>
      <c r="J239" s="86"/>
      <c r="K239" s="247" t="str">
        <f>IF(LEN(TRIM(L239))&gt;0,MAX(K13:K238)+1,"")</f>
        <v/>
      </c>
      <c r="L239" s="89"/>
      <c r="M239" s="276"/>
      <c r="N239" s="277"/>
      <c r="X239" s="3">
        <v>1</v>
      </c>
    </row>
    <row r="240" spans="2:24" ht="15.75">
      <c r="B240" s="247"/>
      <c r="C240" s="265">
        <f>C11</f>
        <v>120</v>
      </c>
      <c r="D240" s="259" t="str" cm="1">
        <f t="array" ref="D240">IF(ROW()=ROW(D238),C241,INDEX(E238:E251,ROW()-ROW(D238)))</f>
        <v/>
      </c>
      <c r="E240" s="260" t="str">
        <f>IF(OR(D240="",C240="",C240&lt;=0,F240=""),"",TRIM(MID(D240,LEN(F240)+1+IF(MID(D240,LEN(F240)+1,1)=" ",1,0),99999)))</f>
        <v/>
      </c>
      <c r="F240" s="259" t="str">
        <f>IF(OR(G240="",G240=0,G240="0"),"",IF(LEN(G240)&lt;=C240,G240,IF(LEN(SUBSTITUTE(H240," ",""))=C240+1,LEFT(G240,C240),LEFT(G240,FIND("§",SUBSTITUTE(H240," ","§",LEN(H240)-LEN(SUBSTITUTE(H240," ",""))))-1))))</f>
        <v/>
      </c>
      <c r="G240" s="259" t="str">
        <f t="shared" si="9"/>
        <v/>
      </c>
      <c r="H240" s="259" t="str">
        <f>IF(OR(G240="",G240=0,G240="0"),"",LEFT(G240,C240+1))</f>
        <v/>
      </c>
      <c r="I240" s="261"/>
      <c r="J240" s="86"/>
      <c r="K240" s="247" t="str">
        <f>IF(LEN(TRIM(L240))&gt;0,MAX(K13:K239)+1,"")</f>
        <v/>
      </c>
      <c r="L240" s="89"/>
      <c r="M240" s="276"/>
      <c r="N240" s="277"/>
      <c r="X240" s="3">
        <v>1</v>
      </c>
    </row>
    <row r="241" spans="2:24" ht="15.75">
      <c r="B241" s="247"/>
      <c r="C241" s="264" t="str">
        <f>IF(UPPER(TRIM(C12))="X",C245,C239)</f>
        <v>4. Dans la même cocotte, faites revenir les légumes et les lardons pendant environ 5 minutes. Saupoudrez de farine et mélangez bien.</v>
      </c>
      <c r="D241" s="259" t="str" cm="1">
        <f t="array" ref="D241">IF(ROW()=ROW(D238),C241,INDEX(E238:E251,ROW()-ROW(D238)))</f>
        <v/>
      </c>
      <c r="E241" s="260" t="str">
        <f>IF(OR(D241="",C240="",C240&lt;=0,F241=""),"",TRIM(MID(D241,LEN(F241)+1+IF(MID(D241,LEN(F241)+1,1)=" ",1,0),99999)))</f>
        <v/>
      </c>
      <c r="F241" s="259" t="str">
        <f>IF(OR(G241="",G241=0,G241="0"),"",IF(LEN(G241)&lt;=C240,G241,IF(LEN(SUBSTITUTE(H241," ",""))=C240+1,LEFT(G241,C240),LEFT(G241,FIND("§",SUBSTITUTE(H241," ","§",LEN(H241)-LEN(SUBSTITUTE(H241," ",""))))-1))))</f>
        <v/>
      </c>
      <c r="G241" s="259" t="str">
        <f t="shared" si="9"/>
        <v/>
      </c>
      <c r="H241" s="259" t="str">
        <f>IF(OR(G241="",G241=0,G241="0"),"",LEFT(G241,C240+1))</f>
        <v/>
      </c>
      <c r="I241" s="261"/>
      <c r="J241" s="86"/>
      <c r="K241" s="247" t="str">
        <f>IF(LEN(TRIM(L241))&gt;0,MAX(K13:K240)+1,"")</f>
        <v/>
      </c>
      <c r="L241" s="89"/>
      <c r="M241" s="276"/>
      <c r="N241" s="277"/>
      <c r="X241" s="3">
        <v>1</v>
      </c>
    </row>
    <row r="242" spans="2:24" ht="15.75">
      <c r="B242" s="247"/>
      <c r="C242" s="266" t="str">
        <f>TRIM(SUBSTITUTE(SUBSTITUTE(SUBSTITUTE(SUBSTITUTE(SUBSTITUTE(SUBSTITUTE(SUBSTITUTE(SUBSTITUTE(SUBSTITUTE(SUBSTITUTE(C239,","," "),";"," "),":"," "),"!"," "),"?"," "),"…"," "),"»"," "),"«"," "),"/"," "),"."," "))</f>
        <v>4 Dans la même cocotte faites revenir les légumes et les lardons pendant environ 5 minutes Saupoudrez de farine et mélangez bien</v>
      </c>
      <c r="D242" s="259" t="str" cm="1">
        <f t="array" ref="D242">IF(ROW()=ROW(D238),C241,INDEX(E238:E251,ROW()-ROW(D238)))</f>
        <v/>
      </c>
      <c r="E242" s="260" t="str">
        <f>IF(OR(D242="",C240="",C240&lt;=0,F242=""),"",TRIM(MID(D242,LEN(F242)+1+IF(MID(D242,LEN(F242)+1,1)=" ",1,0),99999)))</f>
        <v/>
      </c>
      <c r="F242" s="259" t="str">
        <f>IF(OR(G242="",G242=0,G242="0"),"",IF(LEN(G242)&lt;=C240,G242,IF(LEN(SUBSTITUTE(H242," ",""))=C240+1,LEFT(G242,C240),LEFT(G242,FIND("§",SUBSTITUTE(H242," ","§",LEN(H242)-LEN(SUBSTITUTE(H242," ",""))))-1))))</f>
        <v/>
      </c>
      <c r="G242" s="259" t="str">
        <f t="shared" si="9"/>
        <v/>
      </c>
      <c r="H242" s="259" t="str">
        <f>IF(OR(G242="",G242=0,G242="0"),"",LEFT(G242,C240+1))</f>
        <v/>
      </c>
      <c r="I242" s="261"/>
      <c r="J242" s="86"/>
      <c r="K242" s="247" t="str">
        <f>IF(LEN(TRIM(L242))&gt;0,MAX(K13:K241)+1,"")</f>
        <v/>
      </c>
      <c r="L242" s="89"/>
      <c r="M242" s="276"/>
      <c r="N242" s="277"/>
      <c r="X242" s="3">
        <v>1</v>
      </c>
    </row>
    <row r="243" spans="2:24" ht="15.75">
      <c r="B243" s="247"/>
      <c r="C243" s="259" t="str">
        <f>TRIM(SUBSTITUTE(SUBSTITUTE(SUBSTITUTE(SUBSTITUTE(SUBSTITUTE(SUBSTITUTE(SUBSTITUTE(SUBSTITUTE(C242,"("," "),")"," "),CHAR(34)," "),"-"," "),"_"," "),"&lt;"," "),"&gt;"," "),"="," "))</f>
        <v>4 Dans la même cocotte faites revenir les légumes et les lardons pendant environ 5 minutes Saupoudrez de farine et mélangez bien</v>
      </c>
      <c r="D243" s="259" t="str" cm="1">
        <f t="array" ref="D243">IF(ROW()=ROW(D238),C241,INDEX(E238:E251,ROW()-ROW(D238)))</f>
        <v/>
      </c>
      <c r="E243" s="260" t="str">
        <f>IF(OR(D243="",C240="",C240&lt;=0,F243=""),"",TRIM(MID(D243,LEN(F243)+1+IF(MID(D243,LEN(F243)+1,1)=" ",1,0),99999)))</f>
        <v/>
      </c>
      <c r="F243" s="259" t="str">
        <f>IF(OR(G243="",G243=0,G243="0"),"",IF(LEN(G243)&lt;=C240,G243,IF(LEN(SUBSTITUTE(H243," ",""))=C240+1,LEFT(G243,C240),LEFT(G243,FIND("§",SUBSTITUTE(H243," ","§",LEN(H243)-LEN(SUBSTITUTE(H243," ",""))))-1))))</f>
        <v/>
      </c>
      <c r="G243" s="259" t="str">
        <f t="shared" si="9"/>
        <v/>
      </c>
      <c r="H243" s="259" t="str">
        <f>IF(OR(G243="",G243=0,G243="0"),"",LEFT(G243,C240+1))</f>
        <v/>
      </c>
      <c r="I243" s="261"/>
      <c r="J243" s="86"/>
      <c r="K243" s="247" t="str">
        <f>IF(LEN(TRIM(L243))&gt;0,MAX(K13:K242)+1,"")</f>
        <v/>
      </c>
      <c r="L243" s="89"/>
      <c r="M243" s="276"/>
      <c r="N243" s="277"/>
      <c r="X243" s="3">
        <v>1</v>
      </c>
    </row>
    <row r="244" spans="2:24" ht="15.75">
      <c r="B244" s="247"/>
      <c r="C244" s="264" t="str">
        <f>TRIM(SUBSTITUTE(SUBSTITUTE(SUBSTITUTE(SUBSTITUTE(C243,"►"," "),"▼"," "),"▲"," "),"◄"," "))</f>
        <v>4 Dans la même cocotte faites revenir les légumes et les lardons pendant environ 5 minutes Saupoudrez de farine et mélangez bien</v>
      </c>
      <c r="D244" s="259" t="str" cm="1">
        <f t="array" ref="D244">IF(ROW()=ROW(D238),C241,INDEX(E238:E251,ROW()-ROW(D238)))</f>
        <v/>
      </c>
      <c r="E244" s="260" t="str">
        <f>IF(OR(D244="",C240="",C240&lt;=0,F244=""),"",TRIM(MID(D244,LEN(F244)+1+IF(MID(D244,LEN(F244)+1,1)=" ",1,0),99999)))</f>
        <v/>
      </c>
      <c r="F244" s="259" t="str">
        <f>IF(OR(G244="",G244=0,G244="0"),"",IF(LEN(G244)&lt;=C240,G244,IF(LEN(SUBSTITUTE(H244," ",""))=C240+1,LEFT(G244,C240),LEFT(G244,FIND("§",SUBSTITUTE(H244," ","§",LEN(H244)-LEN(SUBSTITUTE(H244," ",""))))-1))))</f>
        <v/>
      </c>
      <c r="G244" s="259" t="str">
        <f t="shared" si="9"/>
        <v/>
      </c>
      <c r="H244" s="259" t="str">
        <f>IF(OR(G244="",G244=0,G244="0"),"",LEFT(G244,C240+1))</f>
        <v/>
      </c>
      <c r="I244" s="261"/>
      <c r="J244" s="86"/>
      <c r="K244" s="247" t="str">
        <f>IF(LEN(TRIM(L244))&gt;0,MAX(K13:K243)+1,"")</f>
        <v/>
      </c>
      <c r="L244" s="89"/>
      <c r="M244" s="276"/>
      <c r="N244" s="277"/>
      <c r="X244" s="3">
        <v>1</v>
      </c>
    </row>
    <row r="245" spans="2:24" ht="15.75">
      <c r="B245" s="247"/>
      <c r="C245" s="264" t="str">
        <f>TRIM(SUBSTITUTE(SUBSTITUTE(C244,"“"," "),"”"," "))</f>
        <v>4 Dans la même cocotte faites revenir les légumes et les lardons pendant environ 5 minutes Saupoudrez de farine et mélangez bien</v>
      </c>
      <c r="D245" s="259" t="str" cm="1">
        <f t="array" ref="D245">IF(ROW()=ROW(D238),C241,INDEX(E238:E251,ROW()-ROW(D238)))</f>
        <v/>
      </c>
      <c r="E245" s="260" t="str">
        <f>IF(OR(D245="",C240="",C240&lt;=0,F245=""),"",TRIM(MID(D245,LEN(F245)+1+IF(MID(D245,LEN(F245)+1,1)=" ",1,0),99999)))</f>
        <v/>
      </c>
      <c r="F245" s="259" t="str">
        <f>IF(OR(G245="",G245=0,G245="0"),"",IF(LEN(G245)&lt;=C240,G245,IF(LEN(SUBSTITUTE(H245," ",""))=C240+1,LEFT(G245,C240),LEFT(G245,FIND("§",SUBSTITUTE(H245," ","§",LEN(H245)-LEN(SUBSTITUTE(H245," ",""))))-1))))</f>
        <v/>
      </c>
      <c r="G245" s="259" t="str">
        <f t="shared" si="9"/>
        <v/>
      </c>
      <c r="H245" s="259" t="str">
        <f>IF(OR(G245="",G245=0,G245="0"),"",LEFT(G245,C240+1))</f>
        <v/>
      </c>
      <c r="I245" s="261"/>
      <c r="J245" s="86"/>
      <c r="K245" s="247" t="str">
        <f>IF(LEN(TRIM(L245))&gt;0,MAX(K13:K244)+1,"")</f>
        <v/>
      </c>
      <c r="L245" s="89"/>
      <c r="M245" s="276"/>
      <c r="N245" s="277"/>
      <c r="X245" s="3">
        <v>1</v>
      </c>
    </row>
    <row r="246" spans="2:24" ht="15.75">
      <c r="B246" s="247"/>
      <c r="C246" s="264"/>
      <c r="D246" s="259" t="str" cm="1">
        <f t="array" ref="D246">IF(ROW()=ROW(D238),C241,INDEX(E238:E251,ROW()-ROW(D238)))</f>
        <v/>
      </c>
      <c r="E246" s="260" t="str">
        <f>IF(OR(D246="",C240="",C240&lt;=0,F246=""),"",TRIM(MID(D246,LEN(F246)+1+IF(MID(D246,LEN(F246)+1,1)=" ",1,0),99999)))</f>
        <v/>
      </c>
      <c r="F246" s="259" t="str">
        <f>IF(OR(G246="",G246=0,G246="0"),"",IF(LEN(G246)&lt;=C240,G246,IF(LEN(SUBSTITUTE(H246," ",""))=C240+1,LEFT(G246,C240),LEFT(G246,FIND("§",SUBSTITUTE(H246," ","§",LEN(H246)-LEN(SUBSTITUTE(H246," ",""))))-1))))</f>
        <v/>
      </c>
      <c r="G246" s="259" t="str">
        <f t="shared" si="9"/>
        <v/>
      </c>
      <c r="H246" s="259" t="str">
        <f>IF(OR(G246="",G246=0,G246="0"),"",LEFT(G246,C240+1))</f>
        <v/>
      </c>
      <c r="I246" s="261"/>
      <c r="J246" s="86"/>
      <c r="K246" s="247" t="str">
        <f>IF(LEN(TRIM(L246))&gt;0,MAX(K13:K245)+1,"")</f>
        <v/>
      </c>
      <c r="L246" s="89"/>
      <c r="M246" s="276"/>
      <c r="N246" s="277"/>
      <c r="X246" s="3">
        <v>1</v>
      </c>
    </row>
    <row r="247" spans="2:24" ht="15.75">
      <c r="B247" s="247"/>
      <c r="C247" s="264"/>
      <c r="D247" s="259" t="str" cm="1">
        <f t="array" ref="D247">IF(ROW()=ROW(D238),C241,INDEX(E238:E251,ROW()-ROW(D238)))</f>
        <v/>
      </c>
      <c r="E247" s="260" t="str">
        <f>IF(OR(D247="",C240="",C240&lt;=0,F247=""),"",TRIM(MID(D247,LEN(F247)+1+IF(MID(D247,LEN(F247)+1,1)=" ",1,0),99999)))</f>
        <v/>
      </c>
      <c r="F247" s="259" t="str">
        <f>IF(OR(G247="",G247=0,G247="0"),"",IF(LEN(G247)&lt;=C240,G247,IF(LEN(SUBSTITUTE(H247," ",""))=C240+1,LEFT(G247,C240),LEFT(G247,FIND("§",SUBSTITUTE(H247," ","§",LEN(H247)-LEN(SUBSTITUTE(H247," ",""))))-1))))</f>
        <v/>
      </c>
      <c r="G247" s="259" t="str">
        <f t="shared" si="9"/>
        <v/>
      </c>
      <c r="H247" s="259" t="str">
        <f>IF(OR(G247="",G247=0,G247="0"),"",LEFT(G247,C240+1))</f>
        <v/>
      </c>
      <c r="I247" s="261"/>
      <c r="J247" s="86"/>
      <c r="K247" s="247" t="str">
        <f>IF(LEN(TRIM(L247))&gt;0,MAX(K13:K246)+1,"")</f>
        <v/>
      </c>
      <c r="L247" s="89"/>
      <c r="M247" s="276"/>
      <c r="N247" s="277"/>
      <c r="X247" s="3">
        <v>1</v>
      </c>
    </row>
    <row r="248" spans="2:24" ht="15.75">
      <c r="B248" s="247"/>
      <c r="C248" s="264"/>
      <c r="D248" s="259" t="str" cm="1">
        <f t="array" ref="D248">IF(ROW()=ROW(D238),C241,INDEX(E238:E251,ROW()-ROW(D238)))</f>
        <v/>
      </c>
      <c r="E248" s="260" t="str">
        <f>IF(OR(D248="",C240="",C240&lt;=0,F248=""),"",TRIM(MID(D248,LEN(F248)+1+IF(MID(D248,LEN(F248)+1,1)=" ",1,0),99999)))</f>
        <v/>
      </c>
      <c r="F248" s="259" t="str">
        <f>IF(OR(G248="",G248=0,G248="0"),"",IF(LEN(G248)&lt;=C240,G248,IF(LEN(SUBSTITUTE(H248," ",""))=C240+1,LEFT(G248,C240),LEFT(G248,FIND("§",SUBSTITUTE(H248," ","§",LEN(H248)-LEN(SUBSTITUTE(H248," ",""))))-1))))</f>
        <v/>
      </c>
      <c r="G248" s="259" t="str">
        <f t="shared" si="9"/>
        <v/>
      </c>
      <c r="H248" s="259" t="str">
        <f>IF(OR(G248="",G248=0,G248="0"),"",LEFT(G248,C240+1))</f>
        <v/>
      </c>
      <c r="I248" s="261"/>
      <c r="J248" s="86"/>
      <c r="K248" s="247" t="str">
        <f>IF(LEN(TRIM(L248))&gt;0,MAX(K13:K247)+1,"")</f>
        <v/>
      </c>
      <c r="L248" s="89"/>
      <c r="M248" s="276"/>
      <c r="N248" s="277"/>
      <c r="X248" s="3">
        <v>1</v>
      </c>
    </row>
    <row r="249" spans="2:24" ht="15.75">
      <c r="B249" s="247"/>
      <c r="C249" s="264"/>
      <c r="D249" s="259" t="str" cm="1">
        <f t="array" ref="D249">IF(ROW()=ROW(D238),C241,INDEX(E238:E251,ROW()-ROW(D238)))</f>
        <v/>
      </c>
      <c r="E249" s="260" t="str">
        <f>IF(OR(D249="",C240="",C240&lt;=0,F249=""),"",TRIM(MID(D249,LEN(F249)+1+IF(MID(D249,LEN(F249)+1,1)=" ",1,0),99999)))</f>
        <v/>
      </c>
      <c r="F249" s="259" t="str">
        <f>IF(OR(G249="",G249=0,G249="0"),"",IF(LEN(G249)&lt;=C240,G249,IF(LEN(SUBSTITUTE(H249," ",""))=C240+1,LEFT(G249,C240),LEFT(G249,FIND("§",SUBSTITUTE(H249," ","§",LEN(H249)-LEN(SUBSTITUTE(H249," ",""))))-1))))</f>
        <v/>
      </c>
      <c r="G249" s="259" t="str">
        <f t="shared" si="9"/>
        <v/>
      </c>
      <c r="H249" s="259" t="str">
        <f>IF(OR(G249="",G249=0,G249="0"),"",LEFT(G249,C240+1))</f>
        <v/>
      </c>
      <c r="I249" s="261"/>
      <c r="J249" s="86"/>
      <c r="K249" s="247" t="str">
        <f>IF(LEN(TRIM(L249))&gt;0,MAX(K13:K248)+1,"")</f>
        <v/>
      </c>
      <c r="L249" s="89"/>
      <c r="M249" s="276"/>
      <c r="N249" s="277"/>
      <c r="X249" s="3">
        <v>1</v>
      </c>
    </row>
    <row r="250" spans="2:24" ht="15.75">
      <c r="B250" s="247"/>
      <c r="C250" s="264"/>
      <c r="D250" s="259" t="str" cm="1">
        <f t="array" ref="D250">IF(ROW()=ROW(D238),C241,INDEX(E238:E251,ROW()-ROW(D238)))</f>
        <v/>
      </c>
      <c r="E250" s="260" t="str">
        <f>IF(OR(D250="",C240="",C240&lt;=0,F250=""),"",TRIM(MID(D250,LEN(F250)+1+IF(MID(D250,LEN(F250)+1,1)=" ",1,0),99999)))</f>
        <v/>
      </c>
      <c r="F250" s="259" t="str">
        <f>IF(OR(G250="",G250=0,G250="0"),"",IF(LEN(G250)&lt;=C240,G250,IF(LEN(SUBSTITUTE(H250," ",""))=C240+1,LEFT(G250,C240),LEFT(G250,FIND("§",SUBSTITUTE(H250," ","§",LEN(H250)-LEN(SUBSTITUTE(H250," ",""))))-1))))</f>
        <v/>
      </c>
      <c r="G250" s="259" t="str">
        <f t="shared" si="9"/>
        <v/>
      </c>
      <c r="H250" s="259" t="str">
        <f>IF(OR(G250="",G250=0,G250="0"),"",LEFT(G250,C240+1))</f>
        <v/>
      </c>
      <c r="I250" s="261"/>
      <c r="J250" s="86"/>
      <c r="K250" s="247" t="str">
        <f>IF(LEN(TRIM(L250))&gt;0,MAX(K13:K249)+1,"")</f>
        <v/>
      </c>
      <c r="L250" s="89"/>
      <c r="M250" s="276"/>
      <c r="N250" s="277"/>
      <c r="X250" s="3">
        <v>1</v>
      </c>
    </row>
    <row r="251" spans="2:24" ht="15.75">
      <c r="B251" s="247"/>
      <c r="C251" s="264"/>
      <c r="D251" s="259" t="str" cm="1">
        <f t="array" ref="D251">IF(ROW()=ROW(D238),C241,INDEX(E238:E251,ROW()-ROW(D238)))</f>
        <v/>
      </c>
      <c r="E251" s="260" t="str">
        <f>IF(OR(D251="",C240="",C240&lt;=0,F251=""),"",TRIM(MID(D251,LEN(F251)+1+IF(MID(D251,LEN(F251)+1,1)=" ",1,0),99999)))</f>
        <v/>
      </c>
      <c r="F251" s="259" t="str">
        <f>IF(OR(G251="",G251=0,G251="0"),"",IF(LEN(G251)&lt;=C240,G251,IF(LEN(SUBSTITUTE(H251," ",""))=C240+1,LEFT(G251,C240),LEFT(G251,FIND("§",SUBSTITUTE(H251," ","§",LEN(H251)-LEN(SUBSTITUTE(H251," ",""))))-1))))</f>
        <v/>
      </c>
      <c r="G251" s="259" t="str">
        <f t="shared" si="9"/>
        <v/>
      </c>
      <c r="H251" s="259" t="str">
        <f>IF(OR(G251="",G251=0,G251="0"),"",LEFT(G251,C240+1))</f>
        <v/>
      </c>
      <c r="I251" s="261"/>
      <c r="J251" s="86"/>
      <c r="K251" s="247" t="str">
        <f>IF(LEN(TRIM(L251))&gt;0,MAX(K13:K250)+1,"")</f>
        <v/>
      </c>
      <c r="L251" s="89"/>
      <c r="M251" s="276"/>
      <c r="N251" s="277"/>
      <c r="X251" s="3">
        <v>1</v>
      </c>
    </row>
    <row r="252" spans="2:24" ht="15.75">
      <c r="B252" s="247"/>
      <c r="C252" s="258" t="str">
        <f>IF(TRIM(SUBSTITUTE(J31,CHAR(160),""))="","",J31)</f>
        <v/>
      </c>
      <c r="D252" s="259" t="str" cm="1">
        <f t="array" ref="D252">IF(ROW()=ROW(D252),C255,INDEX(E252:E265,ROW()-ROW(D252)))</f>
        <v/>
      </c>
      <c r="E252" s="260" t="str">
        <f>IF(OR(D252="",C254="",C254&lt;=0,F252=""),"",TRIM(MID(D252,LEN(F252)+1+IF(MID(D252,LEN(F252)+1,1)=" ",1,0),99999)))</f>
        <v/>
      </c>
      <c r="F252" s="259" t="str">
        <f>IF(OR(G252="",G252=0,G252="0"),"",IF(LEN(G252)&lt;=C254,G252,IF(LEN(SUBSTITUTE(H252," ",""))=C254+1,LEFT(G252,C254),LEFT(G252,FIND("§",SUBSTITUTE(H252," ","§",LEN(H252)-LEN(SUBSTITUTE(H252," ",""))))-1))))</f>
        <v/>
      </c>
      <c r="G252" s="259" t="str">
        <f t="shared" si="9"/>
        <v/>
      </c>
      <c r="H252" s="259" t="str">
        <f>IF(OR(G252="",G252=0,G252="0"),"",LEFT(G252,C254+1))</f>
        <v/>
      </c>
      <c r="I252" s="261"/>
      <c r="J252" s="86"/>
      <c r="K252" s="247" t="str">
        <f>IF(LEN(TRIM(L252))&gt;0,MAX(K13:K251)+1,"")</f>
        <v/>
      </c>
      <c r="L252" s="89"/>
      <c r="M252" s="276"/>
      <c r="N252" s="277"/>
      <c r="X252" s="3">
        <v>1</v>
      </c>
    </row>
    <row r="253" spans="2:24" ht="15.75">
      <c r="B253" s="247"/>
      <c r="C253" s="264" t="str">
        <f>TRIM(SUBSTITUTE(SUBSTITUTE(SUBSTITUTE(SUBSTITUTE(SUBSTITUTE(SUBSTITUTE(SUBSTITUTE(SUBSTITUTE(SUBSTITUTE(CLEAN(IF(OR(LEFT(C252,1)="-",LEFT(C252,1)="="),MID(C252,2,99999),C252)),"—","-"),"–","-"),CHAR(160)," "),CHAR(9)," "),CHAR(13)," "),CHAR(10)," ")," "," ")," "," ")," "," "))</f>
        <v/>
      </c>
      <c r="D253" s="259" t="str" cm="1">
        <f t="array" ref="D253">IF(ROW()=ROW(D252),C255,INDEX(E252:E265,ROW()-ROW(D252)))</f>
        <v/>
      </c>
      <c r="E253" s="260" t="str">
        <f>IF(OR(D253="",C254="",C254&lt;=0,F253=""),"",TRIM(MID(D253,LEN(F253)+1+IF(MID(D253,LEN(F253)+1,1)=" ",1,0),99999)))</f>
        <v/>
      </c>
      <c r="F253" s="259" t="str">
        <f>IF(OR(G253="",G253=0,G253="0"),"",IF(LEN(G253)&lt;=C254,G253,IF(LEN(SUBSTITUTE(H253," ",""))=C254+1,LEFT(G253,C254),LEFT(G253,FIND("§",SUBSTITUTE(H253," ","§",LEN(H253)-LEN(SUBSTITUTE(H253," ",""))))-1))))</f>
        <v/>
      </c>
      <c r="G253" s="259" t="str">
        <f t="shared" si="9"/>
        <v/>
      </c>
      <c r="H253" s="259" t="str">
        <f>IF(OR(G253="",G253=0,G253="0"),"",LEFT(G253,C254+1))</f>
        <v/>
      </c>
      <c r="I253" s="261"/>
      <c r="J253" s="86"/>
      <c r="K253" s="247" t="str">
        <f>IF(LEN(TRIM(L253))&gt;0,MAX(K13:K252)+1,"")</f>
        <v/>
      </c>
      <c r="L253" s="89"/>
      <c r="M253" s="276"/>
      <c r="N253" s="277"/>
      <c r="X253" s="3">
        <v>1</v>
      </c>
    </row>
    <row r="254" spans="2:24" ht="15.75">
      <c r="B254" s="247"/>
      <c r="C254" s="265">
        <f>C11</f>
        <v>120</v>
      </c>
      <c r="D254" s="259" t="str" cm="1">
        <f t="array" ref="D254">IF(ROW()=ROW(D252),C255,INDEX(E252:E265,ROW()-ROW(D252)))</f>
        <v/>
      </c>
      <c r="E254" s="260" t="str">
        <f>IF(OR(D254="",C254="",C254&lt;=0,F254=""),"",TRIM(MID(D254,LEN(F254)+1+IF(MID(D254,LEN(F254)+1,1)=" ",1,0),99999)))</f>
        <v/>
      </c>
      <c r="F254" s="259" t="str">
        <f>IF(OR(G254="",G254=0,G254="0"),"",IF(LEN(G254)&lt;=C254,G254,IF(LEN(SUBSTITUTE(H254," ",""))=C254+1,LEFT(G254,C254),LEFT(G254,FIND("§",SUBSTITUTE(H254," ","§",LEN(H254)-LEN(SUBSTITUTE(H254," ",""))))-1))))</f>
        <v/>
      </c>
      <c r="G254" s="259" t="str">
        <f t="shared" si="9"/>
        <v/>
      </c>
      <c r="H254" s="259" t="str">
        <f>IF(OR(G254="",G254=0,G254="0"),"",LEFT(G254,C254+1))</f>
        <v/>
      </c>
      <c r="I254" s="261"/>
      <c r="J254" s="86"/>
      <c r="K254" s="247" t="str">
        <f>IF(LEN(TRIM(L254))&gt;0,MAX(K13:K253)+1,"")</f>
        <v/>
      </c>
      <c r="L254" s="89"/>
      <c r="M254" s="276"/>
      <c r="N254" s="277"/>
      <c r="X254" s="3">
        <v>1</v>
      </c>
    </row>
    <row r="255" spans="2:24" ht="15.75">
      <c r="B255" s="247"/>
      <c r="C255" s="264" t="str">
        <f>IF(UPPER(TRIM(C12))="X",C259,C253)</f>
        <v/>
      </c>
      <c r="D255" s="259" t="str" cm="1">
        <f t="array" ref="D255">IF(ROW()=ROW(D252),C255,INDEX(E252:E265,ROW()-ROW(D252)))</f>
        <v/>
      </c>
      <c r="E255" s="260" t="str">
        <f>IF(OR(D255="",C254="",C254&lt;=0,F255=""),"",TRIM(MID(D255,LEN(F255)+1+IF(MID(D255,LEN(F255)+1,1)=" ",1,0),99999)))</f>
        <v/>
      </c>
      <c r="F255" s="259" t="str">
        <f>IF(OR(G255="",G255=0,G255="0"),"",IF(LEN(G255)&lt;=C254,G255,IF(LEN(SUBSTITUTE(H255," ",""))=C254+1,LEFT(G255,C254),LEFT(G255,FIND("§",SUBSTITUTE(H255," ","§",LEN(H255)-LEN(SUBSTITUTE(H255," ",""))))-1))))</f>
        <v/>
      </c>
      <c r="G255" s="259" t="str">
        <f t="shared" si="9"/>
        <v/>
      </c>
      <c r="H255" s="259" t="str">
        <f>IF(OR(G255="",G255=0,G255="0"),"",LEFT(G255,C254+1))</f>
        <v/>
      </c>
      <c r="I255" s="261"/>
      <c r="J255" s="86"/>
      <c r="K255" s="247" t="str">
        <f>IF(LEN(TRIM(L255))&gt;0,MAX(K13:K254)+1,"")</f>
        <v/>
      </c>
      <c r="L255" s="89"/>
      <c r="M255" s="276"/>
      <c r="N255" s="277"/>
      <c r="X255" s="3">
        <v>1</v>
      </c>
    </row>
    <row r="256" spans="2:24" ht="15.75">
      <c r="B256" s="247"/>
      <c r="C256" s="266" t="str">
        <f>TRIM(SUBSTITUTE(SUBSTITUTE(SUBSTITUTE(SUBSTITUTE(SUBSTITUTE(SUBSTITUTE(SUBSTITUTE(SUBSTITUTE(SUBSTITUTE(SUBSTITUTE(C253,","," "),";"," "),":"," "),"!"," "),"?"," "),"…"," "),"»"," "),"«"," "),"/"," "),"."," "))</f>
        <v/>
      </c>
      <c r="D256" s="259" t="str" cm="1">
        <f t="array" ref="D256">IF(ROW()=ROW(D252),C255,INDEX(E252:E265,ROW()-ROW(D252)))</f>
        <v/>
      </c>
      <c r="E256" s="260" t="str">
        <f>IF(OR(D256="",C254="",C254&lt;=0,F256=""),"",TRIM(MID(D256,LEN(F256)+1+IF(MID(D256,LEN(F256)+1,1)=" ",1,0),99999)))</f>
        <v/>
      </c>
      <c r="F256" s="259" t="str">
        <f>IF(OR(G256="",G256=0,G256="0"),"",IF(LEN(G256)&lt;=C254,G256,IF(LEN(SUBSTITUTE(H256," ",""))=C254+1,LEFT(G256,C254),LEFT(G256,FIND("§",SUBSTITUTE(H256," ","§",LEN(H256)-LEN(SUBSTITUTE(H256," ",""))))-1))))</f>
        <v/>
      </c>
      <c r="G256" s="259" t="str">
        <f t="shared" si="9"/>
        <v/>
      </c>
      <c r="H256" s="259" t="str">
        <f>IF(OR(G256="",G256=0,G256="0"),"",LEFT(G256,C254+1))</f>
        <v/>
      </c>
      <c r="I256" s="261"/>
      <c r="J256" s="86"/>
      <c r="K256" s="247" t="str">
        <f>IF(LEN(TRIM(L256))&gt;0,MAX(K13:K255)+1,"")</f>
        <v/>
      </c>
      <c r="L256" s="89"/>
      <c r="M256" s="276"/>
      <c r="N256" s="277"/>
      <c r="X256" s="3">
        <v>1</v>
      </c>
    </row>
    <row r="257" spans="2:24" ht="15.75">
      <c r="B257" s="247"/>
      <c r="C257" s="259" t="str">
        <f>TRIM(SUBSTITUTE(SUBSTITUTE(SUBSTITUTE(SUBSTITUTE(SUBSTITUTE(SUBSTITUTE(SUBSTITUTE(SUBSTITUTE(C256,"("," "),")"," "),CHAR(34)," "),"-"," "),"_"," "),"&lt;"," "),"&gt;"," "),"="," "))</f>
        <v/>
      </c>
      <c r="D257" s="259" t="str" cm="1">
        <f t="array" ref="D257">IF(ROW()=ROW(D252),C255,INDEX(E252:E265,ROW()-ROW(D252)))</f>
        <v/>
      </c>
      <c r="E257" s="260" t="str">
        <f>IF(OR(D257="",C254="",C254&lt;=0,F257=""),"",TRIM(MID(D257,LEN(F257)+1+IF(MID(D257,LEN(F257)+1,1)=" ",1,0),99999)))</f>
        <v/>
      </c>
      <c r="F257" s="259" t="str">
        <f>IF(OR(G257="",G257=0,G257="0"),"",IF(LEN(G257)&lt;=C254,G257,IF(LEN(SUBSTITUTE(H257," ",""))=C254+1,LEFT(G257,C254),LEFT(G257,FIND("§",SUBSTITUTE(H257," ","§",LEN(H257)-LEN(SUBSTITUTE(H257," ",""))))-1))))</f>
        <v/>
      </c>
      <c r="G257" s="259" t="str">
        <f t="shared" si="9"/>
        <v/>
      </c>
      <c r="H257" s="259" t="str">
        <f>IF(OR(G257="",G257=0,G257="0"),"",LEFT(G257,C254+1))</f>
        <v/>
      </c>
      <c r="I257" s="261"/>
      <c r="J257" s="86"/>
      <c r="K257" s="247" t="str">
        <f>IF(LEN(TRIM(L257))&gt;0,MAX(K13:K256)+1,"")</f>
        <v/>
      </c>
      <c r="L257" s="89"/>
      <c r="M257" s="276"/>
      <c r="N257" s="277"/>
      <c r="X257" s="3">
        <v>1</v>
      </c>
    </row>
    <row r="258" spans="2:24" ht="15.75">
      <c r="B258" s="247"/>
      <c r="C258" s="264" t="str">
        <f>TRIM(SUBSTITUTE(SUBSTITUTE(SUBSTITUTE(SUBSTITUTE(C257,"►"," "),"▼"," "),"▲"," "),"◄"," "))</f>
        <v/>
      </c>
      <c r="D258" s="259" t="str" cm="1">
        <f t="array" ref="D258">IF(ROW()=ROW(D252),C255,INDEX(E252:E265,ROW()-ROW(D252)))</f>
        <v/>
      </c>
      <c r="E258" s="260" t="str">
        <f>IF(OR(D258="",C254="",C254&lt;=0,F258=""),"",TRIM(MID(D258,LEN(F258)+1+IF(MID(D258,LEN(F258)+1,1)=" ",1,0),99999)))</f>
        <v/>
      </c>
      <c r="F258" s="259" t="str">
        <f>IF(OR(G258="",G258=0,G258="0"),"",IF(LEN(G258)&lt;=C254,G258,IF(LEN(SUBSTITUTE(H258," ",""))=C254+1,LEFT(G258,C254),LEFT(G258,FIND("§",SUBSTITUTE(H258," ","§",LEN(H258)-LEN(SUBSTITUTE(H258," ",""))))-1))))</f>
        <v/>
      </c>
      <c r="G258" s="259" t="str">
        <f t="shared" si="9"/>
        <v/>
      </c>
      <c r="H258" s="259" t="str">
        <f>IF(OR(G258="",G258=0,G258="0"),"",LEFT(G258,C254+1))</f>
        <v/>
      </c>
      <c r="I258" s="261"/>
      <c r="J258" s="86"/>
      <c r="K258" s="247" t="str">
        <f>IF(LEN(TRIM(L258))&gt;0,MAX(K13:K257)+1,"")</f>
        <v/>
      </c>
      <c r="L258" s="89"/>
      <c r="M258" s="276"/>
      <c r="N258" s="277"/>
      <c r="X258" s="3">
        <v>1</v>
      </c>
    </row>
    <row r="259" spans="2:24" ht="15.75">
      <c r="B259" s="247"/>
      <c r="C259" s="264" t="str">
        <f>TRIM(SUBSTITUTE(SUBSTITUTE(C258,"“"," "),"”"," "))</f>
        <v/>
      </c>
      <c r="D259" s="259" t="str" cm="1">
        <f t="array" ref="D259">IF(ROW()=ROW(D252),C255,INDEX(E252:E265,ROW()-ROW(D252)))</f>
        <v/>
      </c>
      <c r="E259" s="260" t="str">
        <f>IF(OR(D259="",C254="",C254&lt;=0,F259=""),"",TRIM(MID(D259,LEN(F259)+1+IF(MID(D259,LEN(F259)+1,1)=" ",1,0),99999)))</f>
        <v/>
      </c>
      <c r="F259" s="259" t="str">
        <f>IF(OR(G259="",G259=0,G259="0"),"",IF(LEN(G259)&lt;=C254,G259,IF(LEN(SUBSTITUTE(H259," ",""))=C254+1,LEFT(G259,C254),LEFT(G259,FIND("§",SUBSTITUTE(H259," ","§",LEN(H259)-LEN(SUBSTITUTE(H259," ",""))))-1))))</f>
        <v/>
      </c>
      <c r="G259" s="259" t="str">
        <f t="shared" si="9"/>
        <v/>
      </c>
      <c r="H259" s="259" t="str">
        <f>IF(OR(G259="",G259=0,G259="0"),"",LEFT(G259,C254+1))</f>
        <v/>
      </c>
      <c r="I259" s="261"/>
      <c r="J259" s="86"/>
      <c r="K259" s="247" t="str">
        <f>IF(LEN(TRIM(L259))&gt;0,MAX(K13:K258)+1,"")</f>
        <v/>
      </c>
      <c r="L259" s="89"/>
      <c r="M259" s="276"/>
      <c r="N259" s="277"/>
      <c r="X259" s="3">
        <v>1</v>
      </c>
    </row>
    <row r="260" spans="2:24" ht="15.75">
      <c r="B260" s="247"/>
      <c r="C260" s="264"/>
      <c r="D260" s="259" t="str" cm="1">
        <f t="array" ref="D260">IF(ROW()=ROW(D252),C255,INDEX(E252:E265,ROW()-ROW(D252)))</f>
        <v/>
      </c>
      <c r="E260" s="260" t="str">
        <f>IF(OR(D260="",C254="",C254&lt;=0,F260=""),"",TRIM(MID(D260,LEN(F260)+1+IF(MID(D260,LEN(F260)+1,1)=" ",1,0),99999)))</f>
        <v/>
      </c>
      <c r="F260" s="259" t="str">
        <f>IF(OR(G260="",G260=0,G260="0"),"",IF(LEN(G260)&lt;=C254,G260,IF(LEN(SUBSTITUTE(H260," ",""))=C254+1,LEFT(G260,C254),LEFT(G260,FIND("§",SUBSTITUTE(H260," ","§",LEN(H260)-LEN(SUBSTITUTE(H260," ",""))))-1))))</f>
        <v/>
      </c>
      <c r="G260" s="259" t="str">
        <f t="shared" si="9"/>
        <v/>
      </c>
      <c r="H260" s="259" t="str">
        <f>IF(OR(G260="",G260=0,G260="0"),"",LEFT(G260,C254+1))</f>
        <v/>
      </c>
      <c r="I260" s="261"/>
      <c r="J260" s="86"/>
      <c r="K260" s="247" t="str">
        <f>IF(LEN(TRIM(L260))&gt;0,MAX(K13:K259)+1,"")</f>
        <v/>
      </c>
      <c r="L260" s="89"/>
      <c r="M260" s="276"/>
      <c r="N260" s="277"/>
      <c r="X260" s="3">
        <v>1</v>
      </c>
    </row>
    <row r="261" spans="2:24" ht="15.75">
      <c r="B261" s="247"/>
      <c r="C261" s="264"/>
      <c r="D261" s="259" t="str" cm="1">
        <f t="array" ref="D261">IF(ROW()=ROW(D252),C255,INDEX(E252:E265,ROW()-ROW(D252)))</f>
        <v/>
      </c>
      <c r="E261" s="260" t="str">
        <f>IF(OR(D261="",C254="",C254&lt;=0,F261=""),"",TRIM(MID(D261,LEN(F261)+1+IF(MID(D261,LEN(F261)+1,1)=" ",1,0),99999)))</f>
        <v/>
      </c>
      <c r="F261" s="259" t="str">
        <f>IF(OR(G261="",G261=0,G261="0"),"",IF(LEN(G261)&lt;=C254,G261,IF(LEN(SUBSTITUTE(H261," ",""))=C254+1,LEFT(G261,C254),LEFT(G261,FIND("§",SUBSTITUTE(H261," ","§",LEN(H261)-LEN(SUBSTITUTE(H261," ",""))))-1))))</f>
        <v/>
      </c>
      <c r="G261" s="259" t="str">
        <f t="shared" si="9"/>
        <v/>
      </c>
      <c r="H261" s="259" t="str">
        <f>IF(OR(G261="",G261=0,G261="0"),"",LEFT(G261,C254+1))</f>
        <v/>
      </c>
      <c r="I261" s="261"/>
      <c r="J261" s="86"/>
      <c r="K261" s="247" t="str">
        <f>IF(LEN(TRIM(L261))&gt;0,MAX(K13:K260)+1,"")</f>
        <v/>
      </c>
      <c r="L261" s="89"/>
      <c r="M261" s="276"/>
      <c r="N261" s="277"/>
      <c r="X261" s="3">
        <v>1</v>
      </c>
    </row>
    <row r="262" spans="2:24" ht="15.75">
      <c r="B262" s="247"/>
      <c r="C262" s="264"/>
      <c r="D262" s="259" t="str" cm="1">
        <f t="array" ref="D262">IF(ROW()=ROW(D252),C255,INDEX(E252:E265,ROW()-ROW(D252)))</f>
        <v/>
      </c>
      <c r="E262" s="260" t="str">
        <f>IF(OR(D262="",C254="",C254&lt;=0,F262=""),"",TRIM(MID(D262,LEN(F262)+1+IF(MID(D262,LEN(F262)+1,1)=" ",1,0),99999)))</f>
        <v/>
      </c>
      <c r="F262" s="259" t="str">
        <f>IF(OR(G262="",G262=0,G262="0"),"",IF(LEN(G262)&lt;=C254,G262,IF(LEN(SUBSTITUTE(H262," ",""))=C254+1,LEFT(G262,C254),LEFT(G262,FIND("§",SUBSTITUTE(H262," ","§",LEN(H262)-LEN(SUBSTITUTE(H262," ",""))))-1))))</f>
        <v/>
      </c>
      <c r="G262" s="259" t="str">
        <f t="shared" si="9"/>
        <v/>
      </c>
      <c r="H262" s="259" t="str">
        <f>IF(OR(G262="",G262=0,G262="0"),"",LEFT(G262,C254+1))</f>
        <v/>
      </c>
      <c r="I262" s="261"/>
      <c r="J262" s="86"/>
      <c r="K262" s="247" t="str">
        <f>IF(LEN(TRIM(L262))&gt;0,MAX(K13:K261)+1,"")</f>
        <v/>
      </c>
      <c r="L262" s="89"/>
      <c r="M262" s="276"/>
      <c r="N262" s="277"/>
      <c r="X262" s="3">
        <v>1</v>
      </c>
    </row>
    <row r="263" spans="2:24" ht="15.75">
      <c r="B263" s="247"/>
      <c r="C263" s="264"/>
      <c r="D263" s="259" t="str" cm="1">
        <f t="array" ref="D263">IF(ROW()=ROW(D252),C255,INDEX(E252:E265,ROW()-ROW(D252)))</f>
        <v/>
      </c>
      <c r="E263" s="260" t="str">
        <f>IF(OR(D263="",C254="",C254&lt;=0,F263=""),"",TRIM(MID(D263,LEN(F263)+1+IF(MID(D263,LEN(F263)+1,1)=" ",1,0),99999)))</f>
        <v/>
      </c>
      <c r="F263" s="259" t="str">
        <f>IF(OR(G263="",G263=0,G263="0"),"",IF(LEN(G263)&lt;=C254,G263,IF(LEN(SUBSTITUTE(H263," ",""))=C254+1,LEFT(G263,C254),LEFT(G263,FIND("§",SUBSTITUTE(H263," ","§",LEN(H263)-LEN(SUBSTITUTE(H263," ",""))))-1))))</f>
        <v/>
      </c>
      <c r="G263" s="259" t="str">
        <f t="shared" si="9"/>
        <v/>
      </c>
      <c r="H263" s="259" t="str">
        <f>IF(OR(G263="",G263=0,G263="0"),"",LEFT(G263,C254+1))</f>
        <v/>
      </c>
      <c r="I263" s="261"/>
      <c r="J263" s="86"/>
      <c r="K263" s="247" t="str">
        <f>IF(LEN(TRIM(L263))&gt;0,MAX(K13:K262)+1,"")</f>
        <v/>
      </c>
      <c r="L263" s="89"/>
      <c r="M263" s="276"/>
      <c r="N263" s="277"/>
      <c r="X263" s="3">
        <v>1</v>
      </c>
    </row>
    <row r="264" spans="2:24" ht="15.75">
      <c r="B264" s="247"/>
      <c r="C264" s="264"/>
      <c r="D264" s="259" t="str" cm="1">
        <f t="array" ref="D264">IF(ROW()=ROW(D252),C255,INDEX(E252:E265,ROW()-ROW(D252)))</f>
        <v/>
      </c>
      <c r="E264" s="260" t="str">
        <f>IF(OR(D264="",C254="",C254&lt;=0,F264=""),"",TRIM(MID(D264,LEN(F264)+1+IF(MID(D264,LEN(F264)+1,1)=" ",1,0),99999)))</f>
        <v/>
      </c>
      <c r="F264" s="259" t="str">
        <f>IF(OR(G264="",G264=0,G264="0"),"",IF(LEN(G264)&lt;=C254,G264,IF(LEN(SUBSTITUTE(H264," ",""))=C254+1,LEFT(G264,C254),LEFT(G264,FIND("§",SUBSTITUTE(H264," ","§",LEN(H264)-LEN(SUBSTITUTE(H264," ",""))))-1))))</f>
        <v/>
      </c>
      <c r="G264" s="259" t="str">
        <f t="shared" si="9"/>
        <v/>
      </c>
      <c r="H264" s="259" t="str">
        <f>IF(OR(G264="",G264=0,G264="0"),"",LEFT(G264,C254+1))</f>
        <v/>
      </c>
      <c r="I264" s="261"/>
      <c r="J264" s="86"/>
      <c r="K264" s="247" t="str">
        <f>IF(LEN(TRIM(L264))&gt;0,MAX(K13:K263)+1,"")</f>
        <v/>
      </c>
      <c r="L264" s="89"/>
      <c r="M264" s="276"/>
      <c r="N264" s="277"/>
      <c r="X264" s="3">
        <v>1</v>
      </c>
    </row>
    <row r="265" spans="2:24" ht="15.75">
      <c r="B265" s="247"/>
      <c r="C265" s="264"/>
      <c r="D265" s="259" t="str" cm="1">
        <f t="array" ref="D265">IF(ROW()=ROW(D252),C255,INDEX(E252:E265,ROW()-ROW(D252)))</f>
        <v/>
      </c>
      <c r="E265" s="260" t="str">
        <f>IF(OR(D265="",C254="",C254&lt;=0,F265=""),"",TRIM(MID(D265,LEN(F265)+1+IF(MID(D265,LEN(F265)+1,1)=" ",1,0),99999)))</f>
        <v/>
      </c>
      <c r="F265" s="259" t="str">
        <f>IF(OR(G265="",G265=0,G265="0"),"",IF(LEN(G265)&lt;=C254,G265,IF(LEN(SUBSTITUTE(H265," ",""))=C254+1,LEFT(G265,C254),LEFT(G265,FIND("§",SUBSTITUTE(H265," ","§",LEN(H265)-LEN(SUBSTITUTE(H265," ",""))))-1))))</f>
        <v/>
      </c>
      <c r="G265" s="259" t="str">
        <f t="shared" si="9"/>
        <v/>
      </c>
      <c r="H265" s="259" t="str">
        <f>IF(OR(G265="",G265=0,G265="0"),"",LEFT(G265,C254+1))</f>
        <v/>
      </c>
      <c r="I265" s="261"/>
      <c r="J265" s="86"/>
      <c r="K265" s="247" t="str">
        <f>IF(LEN(TRIM(L265))&gt;0,MAX(K13:K264)+1,"")</f>
        <v/>
      </c>
      <c r="L265" s="89"/>
      <c r="M265" s="276"/>
      <c r="N265" s="277"/>
      <c r="X265" s="3">
        <v>1</v>
      </c>
    </row>
    <row r="266" spans="2:24" ht="15.75">
      <c r="B266" s="247"/>
      <c r="C266" s="258" t="str">
        <f>IF(TRIM(SUBSTITUTE(J32,CHAR(160),""))="","",J32)</f>
        <v>5. Remettez la viande dans la cocotte et versez la marinade filtrée par-dessus. Ajoutez de l’eau si nécessaire pour recouvrir la viande. Salez et poivrez.</v>
      </c>
      <c r="D266" s="259" t="str" cm="1">
        <f t="array" ref="D266">IF(ROW()=ROW(D266),C269,INDEX(E266:E279,ROW()-ROW(D266)))</f>
        <v>5. Remettez la viande dans la cocotte et versez la marinade filtrée par-dessus. Ajoutez de l’eau si nécessaire pour recouvrir la viande. Salez et poivrez.</v>
      </c>
      <c r="E266" s="260" t="str">
        <f>IF(OR(D266="",C268="",C268&lt;=0,F266=""),"",TRIM(MID(D266,LEN(F266)+1+IF(MID(D266,LEN(F266)+1,1)=" ",1,0),99999)))</f>
        <v>recouvrir la viande. Salez et poivrez.</v>
      </c>
      <c r="F266" s="259" t="str">
        <f>IF(OR(G266="",G266=0,G266="0"),"",IF(LEN(G266)&lt;=C268,G266,IF(LEN(SUBSTITUTE(H266," ",""))=C268+1,LEFT(G266,C268),LEFT(G266,FIND("§",SUBSTITUTE(H266," ","§",LEN(H266)-LEN(SUBSTITUTE(H266," ",""))))-1))))</f>
        <v>5. Remettez la viande dans la cocotte et versez la marinade filtrée par-dessus. Ajoutez de l’eau si nécessaire pour</v>
      </c>
      <c r="G266" s="259" t="str">
        <f t="shared" si="9"/>
        <v>5. Remettez la viande dans la cocotte et versez la marinade filtrée par-dessus. Ajoutez de l’eau si nécessaire pour recouvrir la viande. Salez et poivrez.</v>
      </c>
      <c r="H266" s="259" t="str">
        <f>IF(OR(G266="",G266=0,G266="0"),"",LEFT(G266,C268+1))</f>
        <v>5. Remettez la viande dans la cocotte et versez la marinade filtrée par-dessus. Ajoutez de l’eau si nécessaire pour recou</v>
      </c>
      <c r="I266" s="261"/>
      <c r="J266" s="86"/>
      <c r="K266" s="247" t="str">
        <f>IF(LEN(TRIM(L266))&gt;0,MAX(K13:K265)+1,"")</f>
        <v/>
      </c>
      <c r="L266" s="89"/>
      <c r="M266" s="276"/>
      <c r="N266" s="277"/>
      <c r="X266" s="3">
        <v>1</v>
      </c>
    </row>
    <row r="267" spans="2:24" ht="15.75">
      <c r="B267" s="247"/>
      <c r="C267" s="264" t="str">
        <f>TRIM(SUBSTITUTE(SUBSTITUTE(SUBSTITUTE(SUBSTITUTE(SUBSTITUTE(SUBSTITUTE(SUBSTITUTE(SUBSTITUTE(SUBSTITUTE(CLEAN(IF(OR(LEFT(C266,1)="-",LEFT(C266,1)="="),MID(C266,2,99999),C266)),"—","-"),"–","-"),CHAR(160)," "),CHAR(9)," "),CHAR(13)," "),CHAR(10)," ")," "," ")," "," ")," "," "))</f>
        <v>5. Remettez la viande dans la cocotte et versez la marinade filtrée par-dessus. Ajoutez de l’eau si nécessaire pour recouvrir la viande. Salez et poivrez.</v>
      </c>
      <c r="D267" s="259" t="str" cm="1">
        <f t="array" ref="D267">IF(ROW()=ROW(D266),C269,INDEX(E266:E279,ROW()-ROW(D266)))</f>
        <v>recouvrir la viande. Salez et poivrez.</v>
      </c>
      <c r="E267" s="260" t="str">
        <f>IF(OR(D267="",C268="",C268&lt;=0,F267=""),"",TRIM(MID(D267,LEN(F267)+1+IF(MID(D267,LEN(F267)+1,1)=" ",1,0),99999)))</f>
        <v/>
      </c>
      <c r="F267" s="259" t="str">
        <f>IF(OR(G267="",G267=0,G267="0"),"",IF(LEN(G267)&lt;=C268,G267,IF(LEN(SUBSTITUTE(H267," ",""))=C268+1,LEFT(G267,C268),LEFT(G267,FIND("§",SUBSTITUTE(H267," ","§",LEN(H267)-LEN(SUBSTITUTE(H267," ",""))))-1))))</f>
        <v>recouvrir la viande. Salez et poivrez.</v>
      </c>
      <c r="G267" s="259" t="str">
        <f t="shared" si="9"/>
        <v>recouvrir la viande. Salez et poivrez.</v>
      </c>
      <c r="H267" s="259" t="str">
        <f>IF(OR(G267="",G267=0,G267="0"),"",LEFT(G267,C268+1))</f>
        <v>recouvrir la viande. Salez et poivrez.</v>
      </c>
      <c r="I267" s="261"/>
      <c r="J267" s="86"/>
      <c r="K267" s="247" t="str">
        <f>IF(LEN(TRIM(L267))&gt;0,MAX(K13:K266)+1,"")</f>
        <v/>
      </c>
      <c r="L267" s="89"/>
      <c r="M267" s="276"/>
      <c r="N267" s="277"/>
      <c r="X267" s="3">
        <v>1</v>
      </c>
    </row>
    <row r="268" spans="2:24" ht="15.75">
      <c r="B268" s="247"/>
      <c r="C268" s="265">
        <f>C11</f>
        <v>120</v>
      </c>
      <c r="D268" s="259" t="str" cm="1">
        <f t="array" ref="D268">IF(ROW()=ROW(D266),C269,INDEX(E266:E279,ROW()-ROW(D266)))</f>
        <v/>
      </c>
      <c r="E268" s="260" t="str">
        <f>IF(OR(D268="",C268="",C268&lt;=0,F268=""),"",TRIM(MID(D268,LEN(F268)+1+IF(MID(D268,LEN(F268)+1,1)=" ",1,0),99999)))</f>
        <v/>
      </c>
      <c r="F268" s="259" t="str">
        <f>IF(OR(G268="",G268=0,G268="0"),"",IF(LEN(G268)&lt;=C268,G268,IF(LEN(SUBSTITUTE(H268," ",""))=C268+1,LEFT(G268,C268),LEFT(G268,FIND("§",SUBSTITUTE(H268," ","§",LEN(H268)-LEN(SUBSTITUTE(H268," ",""))))-1))))</f>
        <v/>
      </c>
      <c r="G268" s="259" t="str">
        <f t="shared" si="9"/>
        <v/>
      </c>
      <c r="H268" s="259" t="str">
        <f>IF(OR(G268="",G268=0,G268="0"),"",LEFT(G268,C268+1))</f>
        <v/>
      </c>
      <c r="I268" s="261"/>
      <c r="J268" s="86"/>
      <c r="K268" s="247" t="str">
        <f>IF(LEN(TRIM(L268))&gt;0,MAX(K13:K267)+1,"")</f>
        <v/>
      </c>
      <c r="L268" s="89"/>
      <c r="M268" s="276"/>
      <c r="N268" s="277"/>
      <c r="X268" s="3">
        <v>1</v>
      </c>
    </row>
    <row r="269" spans="2:24" ht="15.75">
      <c r="B269" s="247"/>
      <c r="C269" s="264" t="str">
        <f>IF(UPPER(TRIM(C12))="X",C273,C267)</f>
        <v>5. Remettez la viande dans la cocotte et versez la marinade filtrée par-dessus. Ajoutez de l’eau si nécessaire pour recouvrir la viande. Salez et poivrez.</v>
      </c>
      <c r="D269" s="259" t="str" cm="1">
        <f t="array" ref="D269">IF(ROW()=ROW(D266),C269,INDEX(E266:E279,ROW()-ROW(D266)))</f>
        <v/>
      </c>
      <c r="E269" s="260" t="str">
        <f>IF(OR(D269="",C268="",C268&lt;=0,F269=""),"",TRIM(MID(D269,LEN(F269)+1+IF(MID(D269,LEN(F269)+1,1)=" ",1,0),99999)))</f>
        <v/>
      </c>
      <c r="F269" s="259" t="str">
        <f>IF(OR(G269="",G269=0,G269="0"),"",IF(LEN(G269)&lt;=C268,G269,IF(LEN(SUBSTITUTE(H269," ",""))=C268+1,LEFT(G269,C268),LEFT(G269,FIND("§",SUBSTITUTE(H269," ","§",LEN(H269)-LEN(SUBSTITUTE(H269," ",""))))-1))))</f>
        <v/>
      </c>
      <c r="G269" s="259" t="str">
        <f t="shared" si="9"/>
        <v/>
      </c>
      <c r="H269" s="259" t="str">
        <f>IF(OR(G269="",G269=0,G269="0"),"",LEFT(G269,C268+1))</f>
        <v/>
      </c>
      <c r="I269" s="261"/>
      <c r="J269" s="86"/>
      <c r="K269" s="247" t="str">
        <f>IF(LEN(TRIM(L269))&gt;0,MAX(K13:K268)+1,"")</f>
        <v/>
      </c>
      <c r="L269" s="89"/>
      <c r="M269" s="276"/>
      <c r="N269" s="277"/>
      <c r="X269" s="3">
        <v>1</v>
      </c>
    </row>
    <row r="270" spans="2:24" ht="15.75">
      <c r="B270" s="247"/>
      <c r="C270" s="266" t="str">
        <f>TRIM(SUBSTITUTE(SUBSTITUTE(SUBSTITUTE(SUBSTITUTE(SUBSTITUTE(SUBSTITUTE(SUBSTITUTE(SUBSTITUTE(SUBSTITUTE(SUBSTITUTE(C267,","," "),";"," "),":"," "),"!"," "),"?"," "),"…"," "),"»"," "),"«"," "),"/"," "),"."," "))</f>
        <v>5 Remettez la viande dans la cocotte et versez la marinade filtrée par-dessus Ajoutez de l’eau si nécessaire pour recouvrir la viande Salez et poivrez</v>
      </c>
      <c r="D270" s="259" t="str" cm="1">
        <f t="array" ref="D270">IF(ROW()=ROW(D266),C269,INDEX(E266:E279,ROW()-ROW(D266)))</f>
        <v/>
      </c>
      <c r="E270" s="260" t="str">
        <f>IF(OR(D270="",C268="",C268&lt;=0,F270=""),"",TRIM(MID(D270,LEN(F270)+1+IF(MID(D270,LEN(F270)+1,1)=" ",1,0),99999)))</f>
        <v/>
      </c>
      <c r="F270" s="259" t="str">
        <f>IF(OR(G270="",G270=0,G270="0"),"",IF(LEN(G270)&lt;=C268,G270,IF(LEN(SUBSTITUTE(H270," ",""))=C268+1,LEFT(G270,C268),LEFT(G270,FIND("§",SUBSTITUTE(H270," ","§",LEN(H270)-LEN(SUBSTITUTE(H270," ",""))))-1))))</f>
        <v/>
      </c>
      <c r="G270" s="259" t="str">
        <f t="shared" ref="G270:G333" si="10">IF(OR(D270="",D270=0),"",TRIM(SUBSTITUTE(SUBSTITUTE(D270,CHAR(160)," "),CHAR(10)," ")))</f>
        <v/>
      </c>
      <c r="H270" s="259" t="str">
        <f>IF(OR(G270="",G270=0,G270="0"),"",LEFT(G270,C268+1))</f>
        <v/>
      </c>
      <c r="I270" s="261"/>
      <c r="J270" s="86"/>
      <c r="K270" s="247" t="str">
        <f>IF(LEN(TRIM(L270))&gt;0,MAX(K13:K269)+1,"")</f>
        <v/>
      </c>
      <c r="L270" s="89"/>
      <c r="M270" s="276"/>
      <c r="N270" s="277"/>
      <c r="X270" s="3">
        <v>1</v>
      </c>
    </row>
    <row r="271" spans="2:24" ht="15.75">
      <c r="B271" s="247"/>
      <c r="C271" s="259" t="str">
        <f>TRIM(SUBSTITUTE(SUBSTITUTE(SUBSTITUTE(SUBSTITUTE(SUBSTITUTE(SUBSTITUTE(SUBSTITUTE(SUBSTITUTE(C270,"("," "),")"," "),CHAR(34)," "),"-"," "),"_"," "),"&lt;"," "),"&gt;"," "),"="," "))</f>
        <v>5 Remettez la viande dans la cocotte et versez la marinade filtrée par dessus Ajoutez de l’eau si nécessaire pour recouvrir la viande Salez et poivrez</v>
      </c>
      <c r="D271" s="259" t="str" cm="1">
        <f t="array" ref="D271">IF(ROW()=ROW(D266),C269,INDEX(E266:E279,ROW()-ROW(D266)))</f>
        <v/>
      </c>
      <c r="E271" s="260" t="str">
        <f>IF(OR(D271="",C268="",C268&lt;=0,F271=""),"",TRIM(MID(D271,LEN(F271)+1+IF(MID(D271,LEN(F271)+1,1)=" ",1,0),99999)))</f>
        <v/>
      </c>
      <c r="F271" s="259" t="str">
        <f>IF(OR(G271="",G271=0,G271="0"),"",IF(LEN(G271)&lt;=C268,G271,IF(LEN(SUBSTITUTE(H271," ",""))=C268+1,LEFT(G271,C268),LEFT(G271,FIND("§",SUBSTITUTE(H271," ","§",LEN(H271)-LEN(SUBSTITUTE(H271," ",""))))-1))))</f>
        <v/>
      </c>
      <c r="G271" s="259" t="str">
        <f t="shared" si="10"/>
        <v/>
      </c>
      <c r="H271" s="259" t="str">
        <f>IF(OR(G271="",G271=0,G271="0"),"",LEFT(G271,C268+1))</f>
        <v/>
      </c>
      <c r="I271" s="261"/>
      <c r="J271" s="86"/>
      <c r="K271" s="247" t="str">
        <f>IF(LEN(TRIM(L271))&gt;0,MAX(K13:K270)+1,"")</f>
        <v/>
      </c>
      <c r="L271" s="89"/>
      <c r="M271" s="276"/>
      <c r="N271" s="277"/>
      <c r="X271" s="3">
        <v>1</v>
      </c>
    </row>
    <row r="272" spans="2:24" ht="15.75">
      <c r="B272" s="247"/>
      <c r="C272" s="264" t="str">
        <f>TRIM(SUBSTITUTE(SUBSTITUTE(SUBSTITUTE(SUBSTITUTE(C271,"►"," "),"▼"," "),"▲"," "),"◄"," "))</f>
        <v>5 Remettez la viande dans la cocotte et versez la marinade filtrée par dessus Ajoutez de l’eau si nécessaire pour recouvrir la viande Salez et poivrez</v>
      </c>
      <c r="D272" s="259" t="str" cm="1">
        <f t="array" ref="D272">IF(ROW()=ROW(D266),C269,INDEX(E266:E279,ROW()-ROW(D266)))</f>
        <v/>
      </c>
      <c r="E272" s="260" t="str">
        <f>IF(OR(D272="",C268="",C268&lt;=0,F272=""),"",TRIM(MID(D272,LEN(F272)+1+IF(MID(D272,LEN(F272)+1,1)=" ",1,0),99999)))</f>
        <v/>
      </c>
      <c r="F272" s="259" t="str">
        <f>IF(OR(G272="",G272=0,G272="0"),"",IF(LEN(G272)&lt;=C268,G272,IF(LEN(SUBSTITUTE(H272," ",""))=C268+1,LEFT(G272,C268),LEFT(G272,FIND("§",SUBSTITUTE(H272," ","§",LEN(H272)-LEN(SUBSTITUTE(H272," ",""))))-1))))</f>
        <v/>
      </c>
      <c r="G272" s="259" t="str">
        <f t="shared" si="10"/>
        <v/>
      </c>
      <c r="H272" s="259" t="str">
        <f>IF(OR(G272="",G272=0,G272="0"),"",LEFT(G272,C268+1))</f>
        <v/>
      </c>
      <c r="I272" s="261"/>
      <c r="J272" s="86"/>
      <c r="K272" s="247" t="str">
        <f>IF(LEN(TRIM(L272))&gt;0,MAX(K13:K271)+1,"")</f>
        <v/>
      </c>
      <c r="L272" s="89"/>
      <c r="M272" s="276"/>
      <c r="N272" s="277"/>
      <c r="X272" s="3">
        <v>1</v>
      </c>
    </row>
    <row r="273" spans="2:24" ht="15.75">
      <c r="B273" s="247"/>
      <c r="C273" s="264" t="str">
        <f>TRIM(SUBSTITUTE(SUBSTITUTE(C272,"“"," "),"”"," "))</f>
        <v>5 Remettez la viande dans la cocotte et versez la marinade filtrée par dessus Ajoutez de l’eau si nécessaire pour recouvrir la viande Salez et poivrez</v>
      </c>
      <c r="D273" s="259" t="str" cm="1">
        <f t="array" ref="D273">IF(ROW()=ROW(D266),C269,INDEX(E266:E279,ROW()-ROW(D266)))</f>
        <v/>
      </c>
      <c r="E273" s="260" t="str">
        <f>IF(OR(D273="",C268="",C268&lt;=0,F273=""),"",TRIM(MID(D273,LEN(F273)+1+IF(MID(D273,LEN(F273)+1,1)=" ",1,0),99999)))</f>
        <v/>
      </c>
      <c r="F273" s="259" t="str">
        <f>IF(OR(G273="",G273=0,G273="0"),"",IF(LEN(G273)&lt;=C268,G273,IF(LEN(SUBSTITUTE(H273," ",""))=C268+1,LEFT(G273,C268),LEFT(G273,FIND("§",SUBSTITUTE(H273," ","§",LEN(H273)-LEN(SUBSTITUTE(H273," ",""))))-1))))</f>
        <v/>
      </c>
      <c r="G273" s="259" t="str">
        <f t="shared" si="10"/>
        <v/>
      </c>
      <c r="H273" s="259" t="str">
        <f>IF(OR(G273="",G273=0,G273="0"),"",LEFT(G273,C268+1))</f>
        <v/>
      </c>
      <c r="I273" s="261"/>
      <c r="J273" s="86"/>
      <c r="K273" s="247" t="str">
        <f>IF(LEN(TRIM(L273))&gt;0,MAX(K13:K272)+1,"")</f>
        <v/>
      </c>
      <c r="L273" s="89"/>
      <c r="M273" s="276"/>
      <c r="N273" s="277"/>
      <c r="X273" s="3">
        <v>1</v>
      </c>
    </row>
    <row r="274" spans="2:24" ht="15.75">
      <c r="B274" s="247"/>
      <c r="C274" s="264"/>
      <c r="D274" s="259" t="str" cm="1">
        <f t="array" ref="D274">IF(ROW()=ROW(D266),C269,INDEX(E266:E279,ROW()-ROW(D266)))</f>
        <v/>
      </c>
      <c r="E274" s="260" t="str">
        <f>IF(OR(D274="",C268="",C268&lt;=0,F274=""),"",TRIM(MID(D274,LEN(F274)+1+IF(MID(D274,LEN(F274)+1,1)=" ",1,0),99999)))</f>
        <v/>
      </c>
      <c r="F274" s="259" t="str">
        <f>IF(OR(G274="",G274=0,G274="0"),"",IF(LEN(G274)&lt;=C268,G274,IF(LEN(SUBSTITUTE(H274," ",""))=C268+1,LEFT(G274,C268),LEFT(G274,FIND("§",SUBSTITUTE(H274," ","§",LEN(H274)-LEN(SUBSTITUTE(H274," ",""))))-1))))</f>
        <v/>
      </c>
      <c r="G274" s="259" t="str">
        <f t="shared" si="10"/>
        <v/>
      </c>
      <c r="H274" s="259" t="str">
        <f>IF(OR(G274="",G274=0,G274="0"),"",LEFT(G274,C268+1))</f>
        <v/>
      </c>
      <c r="I274" s="261"/>
      <c r="J274" s="86"/>
      <c r="K274" s="247" t="str">
        <f>IF(LEN(TRIM(L274))&gt;0,MAX(K13:K273)+1,"")</f>
        <v/>
      </c>
      <c r="L274" s="89"/>
      <c r="M274" s="276"/>
      <c r="N274" s="277"/>
      <c r="X274" s="3">
        <v>1</v>
      </c>
    </row>
    <row r="275" spans="2:24" ht="15.75">
      <c r="B275" s="247"/>
      <c r="C275" s="264"/>
      <c r="D275" s="259" t="str" cm="1">
        <f t="array" ref="D275">IF(ROW()=ROW(D266),C269,INDEX(E266:E279,ROW()-ROW(D266)))</f>
        <v/>
      </c>
      <c r="E275" s="260" t="str">
        <f>IF(OR(D275="",C268="",C268&lt;=0,F275=""),"",TRIM(MID(D275,LEN(F275)+1+IF(MID(D275,LEN(F275)+1,1)=" ",1,0),99999)))</f>
        <v/>
      </c>
      <c r="F275" s="259" t="str">
        <f>IF(OR(G275="",G275=0,G275="0"),"",IF(LEN(G275)&lt;=C268,G275,IF(LEN(SUBSTITUTE(H275," ",""))=C268+1,LEFT(G275,C268),LEFT(G275,FIND("§",SUBSTITUTE(H275," ","§",LEN(H275)-LEN(SUBSTITUTE(H275," ",""))))-1))))</f>
        <v/>
      </c>
      <c r="G275" s="259" t="str">
        <f t="shared" si="10"/>
        <v/>
      </c>
      <c r="H275" s="259" t="str">
        <f>IF(OR(G275="",G275=0,G275="0"),"",LEFT(G275,C268+1))</f>
        <v/>
      </c>
      <c r="I275" s="261"/>
      <c r="J275" s="86"/>
      <c r="K275" s="247" t="str">
        <f>IF(LEN(TRIM(L275))&gt;0,MAX(K13:K274)+1,"")</f>
        <v/>
      </c>
      <c r="L275" s="89"/>
      <c r="M275" s="276"/>
      <c r="N275" s="277"/>
      <c r="X275" s="3">
        <v>1</v>
      </c>
    </row>
    <row r="276" spans="2:24" ht="15.75">
      <c r="B276" s="247"/>
      <c r="C276" s="264"/>
      <c r="D276" s="259" t="str" cm="1">
        <f t="array" ref="D276">IF(ROW()=ROW(D266),C269,INDEX(E266:E279,ROW()-ROW(D266)))</f>
        <v/>
      </c>
      <c r="E276" s="260" t="str">
        <f>IF(OR(D276="",C268="",C268&lt;=0,F276=""),"",TRIM(MID(D276,LEN(F276)+1+IF(MID(D276,LEN(F276)+1,1)=" ",1,0),99999)))</f>
        <v/>
      </c>
      <c r="F276" s="259" t="str">
        <f>IF(OR(G276="",G276=0,G276="0"),"",IF(LEN(G276)&lt;=C268,G276,IF(LEN(SUBSTITUTE(H276," ",""))=C268+1,LEFT(G276,C268),LEFT(G276,FIND("§",SUBSTITUTE(H276," ","§",LEN(H276)-LEN(SUBSTITUTE(H276," ",""))))-1))))</f>
        <v/>
      </c>
      <c r="G276" s="259" t="str">
        <f t="shared" si="10"/>
        <v/>
      </c>
      <c r="H276" s="259" t="str">
        <f>IF(OR(G276="",G276=0,G276="0"),"",LEFT(G276,C268+1))</f>
        <v/>
      </c>
      <c r="I276" s="261"/>
      <c r="J276" s="86"/>
      <c r="K276" s="247" t="str">
        <f>IF(LEN(TRIM(L276))&gt;0,MAX(K13:K275)+1,"")</f>
        <v/>
      </c>
      <c r="L276" s="89"/>
      <c r="M276" s="276"/>
      <c r="N276" s="277"/>
      <c r="X276" s="3">
        <v>1</v>
      </c>
    </row>
    <row r="277" spans="2:24" ht="15.75">
      <c r="B277" s="247"/>
      <c r="C277" s="264"/>
      <c r="D277" s="259" t="str" cm="1">
        <f t="array" ref="D277">IF(ROW()=ROW(D266),C269,INDEX(E266:E279,ROW()-ROW(D266)))</f>
        <v/>
      </c>
      <c r="E277" s="260" t="str">
        <f>IF(OR(D277="",C268="",C268&lt;=0,F277=""),"",TRIM(MID(D277,LEN(F277)+1+IF(MID(D277,LEN(F277)+1,1)=" ",1,0),99999)))</f>
        <v/>
      </c>
      <c r="F277" s="259" t="str">
        <f>IF(OR(G277="",G277=0,G277="0"),"",IF(LEN(G277)&lt;=C268,G277,IF(LEN(SUBSTITUTE(H277," ",""))=C268+1,LEFT(G277,C268),LEFT(G277,FIND("§",SUBSTITUTE(H277," ","§",LEN(H277)-LEN(SUBSTITUTE(H277," ",""))))-1))))</f>
        <v/>
      </c>
      <c r="G277" s="259" t="str">
        <f t="shared" si="10"/>
        <v/>
      </c>
      <c r="H277" s="259" t="str">
        <f>IF(OR(G277="",G277=0,G277="0"),"",LEFT(G277,C268+1))</f>
        <v/>
      </c>
      <c r="I277" s="261"/>
      <c r="J277" s="86"/>
      <c r="K277" s="247" t="str">
        <f>IF(LEN(TRIM(L277))&gt;0,MAX(K13:K276)+1,"")</f>
        <v/>
      </c>
      <c r="L277" s="89"/>
      <c r="M277" s="276"/>
      <c r="N277" s="277"/>
      <c r="X277" s="3">
        <v>1</v>
      </c>
    </row>
    <row r="278" spans="2:24" ht="15.75">
      <c r="B278" s="247"/>
      <c r="C278" s="264"/>
      <c r="D278" s="259" t="str" cm="1">
        <f t="array" ref="D278">IF(ROW()=ROW(D266),C269,INDEX(E266:E279,ROW()-ROW(D266)))</f>
        <v/>
      </c>
      <c r="E278" s="260" t="str">
        <f>IF(OR(D278="",C268="",C268&lt;=0,F278=""),"",TRIM(MID(D278,LEN(F278)+1+IF(MID(D278,LEN(F278)+1,1)=" ",1,0),99999)))</f>
        <v/>
      </c>
      <c r="F278" s="259" t="str">
        <f>IF(OR(G278="",G278=0,G278="0"),"",IF(LEN(G278)&lt;=C268,G278,IF(LEN(SUBSTITUTE(H278," ",""))=C268+1,LEFT(G278,C268),LEFT(G278,FIND("§",SUBSTITUTE(H278," ","§",LEN(H278)-LEN(SUBSTITUTE(H278," ",""))))-1))))</f>
        <v/>
      </c>
      <c r="G278" s="259" t="str">
        <f t="shared" si="10"/>
        <v/>
      </c>
      <c r="H278" s="259" t="str">
        <f>IF(OR(G278="",G278=0,G278="0"),"",LEFT(G278,C268+1))</f>
        <v/>
      </c>
      <c r="I278" s="261"/>
      <c r="J278" s="86"/>
      <c r="K278" s="247" t="str">
        <f>IF(LEN(TRIM(L278))&gt;0,MAX(K13:K277)+1,"")</f>
        <v/>
      </c>
      <c r="L278" s="89"/>
      <c r="M278" s="276"/>
      <c r="N278" s="277"/>
      <c r="X278" s="3">
        <v>1</v>
      </c>
    </row>
    <row r="279" spans="2:24" ht="15.75">
      <c r="B279" s="247"/>
      <c r="C279" s="264"/>
      <c r="D279" s="259" t="str" cm="1">
        <f t="array" ref="D279">IF(ROW()=ROW(D266),C269,INDEX(E266:E279,ROW()-ROW(D266)))</f>
        <v/>
      </c>
      <c r="E279" s="260" t="str">
        <f>IF(OR(D279="",C268="",C268&lt;=0,F279=""),"",TRIM(MID(D279,LEN(F279)+1+IF(MID(D279,LEN(F279)+1,1)=" ",1,0),99999)))</f>
        <v/>
      </c>
      <c r="F279" s="259" t="str">
        <f>IF(OR(G279="",G279=0,G279="0"),"",IF(LEN(G279)&lt;=C268,G279,IF(LEN(SUBSTITUTE(H279," ",""))=C268+1,LEFT(G279,C268),LEFT(G279,FIND("§",SUBSTITUTE(H279," ","§",LEN(H279)-LEN(SUBSTITUTE(H279," ",""))))-1))))</f>
        <v/>
      </c>
      <c r="G279" s="259" t="str">
        <f t="shared" si="10"/>
        <v/>
      </c>
      <c r="H279" s="259" t="str">
        <f>IF(OR(G279="",G279=0,G279="0"),"",LEFT(G279,C268+1))</f>
        <v/>
      </c>
      <c r="I279" s="261"/>
      <c r="J279" s="86"/>
      <c r="K279" s="247" t="str">
        <f>IF(LEN(TRIM(L279))&gt;0,MAX(K13:K278)+1,"")</f>
        <v/>
      </c>
      <c r="L279" s="89"/>
      <c r="M279" s="276"/>
      <c r="N279" s="277"/>
      <c r="X279" s="3">
        <v>1</v>
      </c>
    </row>
    <row r="280" spans="2:24" ht="15.75">
      <c r="B280" s="247"/>
      <c r="C280" s="258" t="str">
        <f>IF(TRIM(SUBSTITUTE(J33,CHAR(160),""))="","",J33)</f>
        <v/>
      </c>
      <c r="D280" s="259" t="str" cm="1">
        <f t="array" ref="D280">IF(ROW()=ROW(D280),C283,INDEX(E280:E293,ROW()-ROW(D280)))</f>
        <v/>
      </c>
      <c r="E280" s="260" t="str">
        <f>IF(OR(D280="",C282="",C282&lt;=0,F280=""),"",TRIM(MID(D280,LEN(F280)+1+IF(MID(D280,LEN(F280)+1,1)=" ",1,0),99999)))</f>
        <v/>
      </c>
      <c r="F280" s="259" t="str">
        <f>IF(OR(G280="",G280=0,G280="0"),"",IF(LEN(G280)&lt;=C282,G280,IF(LEN(SUBSTITUTE(H280," ",""))=C282+1,LEFT(G280,C282),LEFT(G280,FIND("§",SUBSTITUTE(H280," ","§",LEN(H280)-LEN(SUBSTITUTE(H280," ",""))))-1))))</f>
        <v/>
      </c>
      <c r="G280" s="259" t="str">
        <f t="shared" si="10"/>
        <v/>
      </c>
      <c r="H280" s="259" t="str">
        <f>IF(OR(G280="",G280=0,G280="0"),"",LEFT(G280,C282+1))</f>
        <v/>
      </c>
      <c r="I280" s="261"/>
      <c r="J280" s="86"/>
      <c r="K280" s="247" t="str">
        <f>IF(LEN(TRIM(L280))&gt;0,MAX(K13:K279)+1,"")</f>
        <v/>
      </c>
      <c r="L280" s="89"/>
      <c r="M280" s="276"/>
      <c r="N280" s="277"/>
      <c r="X280" s="3">
        <v>1</v>
      </c>
    </row>
    <row r="281" spans="2:24" ht="15.75">
      <c r="B281" s="247"/>
      <c r="C281" s="264" t="str">
        <f>TRIM(SUBSTITUTE(SUBSTITUTE(SUBSTITUTE(SUBSTITUTE(SUBSTITUTE(SUBSTITUTE(SUBSTITUTE(SUBSTITUTE(SUBSTITUTE(CLEAN(IF(OR(LEFT(C280,1)="-",LEFT(C280,1)="="),MID(C280,2,99999),C280)),"—","-"),"–","-"),CHAR(160)," "),CHAR(9)," "),CHAR(13)," "),CHAR(10)," ")," "," ")," "," ")," "," "))</f>
        <v/>
      </c>
      <c r="D281" s="259" t="str" cm="1">
        <f t="array" ref="D281">IF(ROW()=ROW(D280),C283,INDEX(E280:E293,ROW()-ROW(D280)))</f>
        <v/>
      </c>
      <c r="E281" s="260" t="str">
        <f>IF(OR(D281="",C282="",C282&lt;=0,F281=""),"",TRIM(MID(D281,LEN(F281)+1+IF(MID(D281,LEN(F281)+1,1)=" ",1,0),99999)))</f>
        <v/>
      </c>
      <c r="F281" s="259" t="str">
        <f>IF(OR(G281="",G281=0,G281="0"),"",IF(LEN(G281)&lt;=C282,G281,IF(LEN(SUBSTITUTE(H281," ",""))=C282+1,LEFT(G281,C282),LEFT(G281,FIND("§",SUBSTITUTE(H281," ","§",LEN(H281)-LEN(SUBSTITUTE(H281," ",""))))-1))))</f>
        <v/>
      </c>
      <c r="G281" s="259" t="str">
        <f t="shared" si="10"/>
        <v/>
      </c>
      <c r="H281" s="259" t="str">
        <f>IF(OR(G281="",G281=0,G281="0"),"",LEFT(G281,C282+1))</f>
        <v/>
      </c>
      <c r="I281" s="261"/>
      <c r="J281" s="86"/>
      <c r="K281" s="247" t="str">
        <f>IF(LEN(TRIM(L281))&gt;0,MAX(K13:K280)+1,"")</f>
        <v/>
      </c>
      <c r="L281" s="89"/>
      <c r="M281" s="276"/>
      <c r="N281" s="277"/>
      <c r="X281" s="3">
        <v>1</v>
      </c>
    </row>
    <row r="282" spans="2:24" ht="15.75">
      <c r="B282" s="247"/>
      <c r="C282" s="265">
        <f>C11</f>
        <v>120</v>
      </c>
      <c r="D282" s="259" t="str" cm="1">
        <f t="array" ref="D282">IF(ROW()=ROW(D280),C283,INDEX(E280:E293,ROW()-ROW(D280)))</f>
        <v/>
      </c>
      <c r="E282" s="260" t="str">
        <f>IF(OR(D282="",C282="",C282&lt;=0,F282=""),"",TRIM(MID(D282,LEN(F282)+1+IF(MID(D282,LEN(F282)+1,1)=" ",1,0),99999)))</f>
        <v/>
      </c>
      <c r="F282" s="259" t="str">
        <f>IF(OR(G282="",G282=0,G282="0"),"",IF(LEN(G282)&lt;=C282,G282,IF(LEN(SUBSTITUTE(H282," ",""))=C282+1,LEFT(G282,C282),LEFT(G282,FIND("§",SUBSTITUTE(H282," ","§",LEN(H282)-LEN(SUBSTITUTE(H282," ",""))))-1))))</f>
        <v/>
      </c>
      <c r="G282" s="259" t="str">
        <f t="shared" si="10"/>
        <v/>
      </c>
      <c r="H282" s="259" t="str">
        <f>IF(OR(G282="",G282=0,G282="0"),"",LEFT(G282,C282+1))</f>
        <v/>
      </c>
      <c r="I282" s="261"/>
      <c r="J282" s="86"/>
      <c r="K282" s="247" t="str">
        <f>IF(LEN(TRIM(L282))&gt;0,MAX(K13:K281)+1,"")</f>
        <v/>
      </c>
      <c r="L282" s="89"/>
      <c r="M282" s="276"/>
      <c r="N282" s="277"/>
      <c r="X282" s="3">
        <v>1</v>
      </c>
    </row>
    <row r="283" spans="2:24" ht="15.75">
      <c r="B283" s="247"/>
      <c r="C283" s="264" t="str">
        <f>IF(UPPER(TRIM(C12))="X",C287,C281)</f>
        <v/>
      </c>
      <c r="D283" s="259" t="str" cm="1">
        <f t="array" ref="D283">IF(ROW()=ROW(D280),C283,INDEX(E280:E293,ROW()-ROW(D280)))</f>
        <v/>
      </c>
      <c r="E283" s="260" t="str">
        <f>IF(OR(D283="",C282="",C282&lt;=0,F283=""),"",TRIM(MID(D283,LEN(F283)+1+IF(MID(D283,LEN(F283)+1,1)=" ",1,0),99999)))</f>
        <v/>
      </c>
      <c r="F283" s="259" t="str">
        <f>IF(OR(G283="",G283=0,G283="0"),"",IF(LEN(G283)&lt;=C282,G283,IF(LEN(SUBSTITUTE(H283," ",""))=C282+1,LEFT(G283,C282),LEFT(G283,FIND("§",SUBSTITUTE(H283," ","§",LEN(H283)-LEN(SUBSTITUTE(H283," ",""))))-1))))</f>
        <v/>
      </c>
      <c r="G283" s="259" t="str">
        <f t="shared" si="10"/>
        <v/>
      </c>
      <c r="H283" s="259" t="str">
        <f>IF(OR(G283="",G283=0,G283="0"),"",LEFT(G283,C282+1))</f>
        <v/>
      </c>
      <c r="I283" s="261"/>
      <c r="J283" s="86"/>
      <c r="K283" s="247" t="str">
        <f>IF(LEN(TRIM(L283))&gt;0,MAX(K13:K282)+1,"")</f>
        <v/>
      </c>
      <c r="L283" s="89"/>
      <c r="M283" s="276"/>
      <c r="N283" s="277"/>
      <c r="X283" s="3">
        <v>1</v>
      </c>
    </row>
    <row r="284" spans="2:24" ht="15.75">
      <c r="B284" s="247"/>
      <c r="C284" s="266" t="str">
        <f>TRIM(SUBSTITUTE(SUBSTITUTE(SUBSTITUTE(SUBSTITUTE(SUBSTITUTE(SUBSTITUTE(SUBSTITUTE(SUBSTITUTE(SUBSTITUTE(SUBSTITUTE(C281,","," "),";"," "),":"," "),"!"," "),"?"," "),"…"," "),"»"," "),"«"," "),"/"," "),"."," "))</f>
        <v/>
      </c>
      <c r="D284" s="259" t="str" cm="1">
        <f t="array" ref="D284">IF(ROW()=ROW(D280),C283,INDEX(E280:E293,ROW()-ROW(D280)))</f>
        <v/>
      </c>
      <c r="E284" s="260" t="str">
        <f>IF(OR(D284="",C282="",C282&lt;=0,F284=""),"",TRIM(MID(D284,LEN(F284)+1+IF(MID(D284,LEN(F284)+1,1)=" ",1,0),99999)))</f>
        <v/>
      </c>
      <c r="F284" s="259" t="str">
        <f>IF(OR(G284="",G284=0,G284="0"),"",IF(LEN(G284)&lt;=C282,G284,IF(LEN(SUBSTITUTE(H284," ",""))=C282+1,LEFT(G284,C282),LEFT(G284,FIND("§",SUBSTITUTE(H284," ","§",LEN(H284)-LEN(SUBSTITUTE(H284," ",""))))-1))))</f>
        <v/>
      </c>
      <c r="G284" s="259" t="str">
        <f t="shared" si="10"/>
        <v/>
      </c>
      <c r="H284" s="259" t="str">
        <f>IF(OR(G284="",G284=0,G284="0"),"",LEFT(G284,C282+1))</f>
        <v/>
      </c>
      <c r="I284" s="261"/>
      <c r="J284" s="86"/>
      <c r="K284" s="247" t="str">
        <f>IF(LEN(TRIM(L284))&gt;0,MAX(K13:K283)+1,"")</f>
        <v/>
      </c>
      <c r="L284" s="89"/>
      <c r="M284" s="276"/>
      <c r="N284" s="277"/>
      <c r="X284" s="3">
        <v>1</v>
      </c>
    </row>
    <row r="285" spans="2:24" ht="15.75">
      <c r="B285" s="247"/>
      <c r="C285" s="259" t="str">
        <f>TRIM(SUBSTITUTE(SUBSTITUTE(SUBSTITUTE(SUBSTITUTE(SUBSTITUTE(SUBSTITUTE(SUBSTITUTE(SUBSTITUTE(C284,"("," "),")"," "),CHAR(34)," "),"-"," "),"_"," "),"&lt;"," "),"&gt;"," "),"="," "))</f>
        <v/>
      </c>
      <c r="D285" s="259" t="str" cm="1">
        <f t="array" ref="D285">IF(ROW()=ROW(D280),C283,INDEX(E280:E293,ROW()-ROW(D280)))</f>
        <v/>
      </c>
      <c r="E285" s="260" t="str">
        <f>IF(OR(D285="",C282="",C282&lt;=0,F285=""),"",TRIM(MID(D285,LEN(F285)+1+IF(MID(D285,LEN(F285)+1,1)=" ",1,0),99999)))</f>
        <v/>
      </c>
      <c r="F285" s="259" t="str">
        <f>IF(OR(G285="",G285=0,G285="0"),"",IF(LEN(G285)&lt;=C282,G285,IF(LEN(SUBSTITUTE(H285," ",""))=C282+1,LEFT(G285,C282),LEFT(G285,FIND("§",SUBSTITUTE(H285," ","§",LEN(H285)-LEN(SUBSTITUTE(H285," ",""))))-1))))</f>
        <v/>
      </c>
      <c r="G285" s="259" t="str">
        <f t="shared" si="10"/>
        <v/>
      </c>
      <c r="H285" s="259" t="str">
        <f>IF(OR(G285="",G285=0,G285="0"),"",LEFT(G285,C282+1))</f>
        <v/>
      </c>
      <c r="I285" s="261"/>
      <c r="J285" s="86"/>
      <c r="K285" s="247" t="str">
        <f>IF(LEN(TRIM(L285))&gt;0,MAX(K13:K284)+1,"")</f>
        <v/>
      </c>
      <c r="L285" s="89"/>
      <c r="M285" s="276"/>
      <c r="N285" s="277"/>
      <c r="X285" s="3">
        <v>1</v>
      </c>
    </row>
    <row r="286" spans="2:24" ht="15.75">
      <c r="B286" s="247"/>
      <c r="C286" s="264" t="str">
        <f>TRIM(SUBSTITUTE(SUBSTITUTE(SUBSTITUTE(SUBSTITUTE(C285,"►"," "),"▼"," "),"▲"," "),"◄"," "))</f>
        <v/>
      </c>
      <c r="D286" s="259" t="str" cm="1">
        <f t="array" ref="D286">IF(ROW()=ROW(D280),C283,INDEX(E280:E293,ROW()-ROW(D280)))</f>
        <v/>
      </c>
      <c r="E286" s="260" t="str">
        <f>IF(OR(D286="",C282="",C282&lt;=0,F286=""),"",TRIM(MID(D286,LEN(F286)+1+IF(MID(D286,LEN(F286)+1,1)=" ",1,0),99999)))</f>
        <v/>
      </c>
      <c r="F286" s="259" t="str">
        <f>IF(OR(G286="",G286=0,G286="0"),"",IF(LEN(G286)&lt;=C282,G286,IF(LEN(SUBSTITUTE(H286," ",""))=C282+1,LEFT(G286,C282),LEFT(G286,FIND("§",SUBSTITUTE(H286," ","§",LEN(H286)-LEN(SUBSTITUTE(H286," ",""))))-1))))</f>
        <v/>
      </c>
      <c r="G286" s="259" t="str">
        <f t="shared" si="10"/>
        <v/>
      </c>
      <c r="H286" s="259" t="str">
        <f>IF(OR(G286="",G286=0,G286="0"),"",LEFT(G286,C282+1))</f>
        <v/>
      </c>
      <c r="I286" s="261"/>
      <c r="J286" s="86"/>
      <c r="K286" s="247" t="str">
        <f>IF(LEN(TRIM(L286))&gt;0,MAX(K13:K285)+1,"")</f>
        <v/>
      </c>
      <c r="L286" s="89"/>
      <c r="M286" s="276"/>
      <c r="N286" s="277"/>
      <c r="X286" s="3">
        <v>1</v>
      </c>
    </row>
    <row r="287" spans="2:24" ht="15.75">
      <c r="B287" s="247"/>
      <c r="C287" s="264" t="str">
        <f>TRIM(SUBSTITUTE(SUBSTITUTE(C286,"“"," "),"”"," "))</f>
        <v/>
      </c>
      <c r="D287" s="259" t="str" cm="1">
        <f t="array" ref="D287">IF(ROW()=ROW(D280),C283,INDEX(E280:E293,ROW()-ROW(D280)))</f>
        <v/>
      </c>
      <c r="E287" s="260" t="str">
        <f>IF(OR(D287="",C282="",C282&lt;=0,F287=""),"",TRIM(MID(D287,LEN(F287)+1+IF(MID(D287,LEN(F287)+1,1)=" ",1,0),99999)))</f>
        <v/>
      </c>
      <c r="F287" s="259" t="str">
        <f>IF(OR(G287="",G287=0,G287="0"),"",IF(LEN(G287)&lt;=C282,G287,IF(LEN(SUBSTITUTE(H287," ",""))=C282+1,LEFT(G287,C282),LEFT(G287,FIND("§",SUBSTITUTE(H287," ","§",LEN(H287)-LEN(SUBSTITUTE(H287," ",""))))-1))))</f>
        <v/>
      </c>
      <c r="G287" s="259" t="str">
        <f t="shared" si="10"/>
        <v/>
      </c>
      <c r="H287" s="259" t="str">
        <f>IF(OR(G287="",G287=0,G287="0"),"",LEFT(G287,C282+1))</f>
        <v/>
      </c>
      <c r="I287" s="261"/>
      <c r="J287" s="86"/>
      <c r="K287" s="247" t="str">
        <f>IF(LEN(TRIM(L287))&gt;0,MAX(K13:K286)+1,"")</f>
        <v/>
      </c>
      <c r="L287" s="89"/>
      <c r="M287" s="276"/>
      <c r="N287" s="277"/>
      <c r="X287" s="3">
        <v>1</v>
      </c>
    </row>
    <row r="288" spans="2:24" ht="15.75">
      <c r="B288" s="247"/>
      <c r="C288" s="264"/>
      <c r="D288" s="259" t="str" cm="1">
        <f t="array" ref="D288">IF(ROW()=ROW(D280),C283,INDEX(E280:E293,ROW()-ROW(D280)))</f>
        <v/>
      </c>
      <c r="E288" s="260" t="str">
        <f>IF(OR(D288="",C282="",C282&lt;=0,F288=""),"",TRIM(MID(D288,LEN(F288)+1+IF(MID(D288,LEN(F288)+1,1)=" ",1,0),99999)))</f>
        <v/>
      </c>
      <c r="F288" s="259" t="str">
        <f>IF(OR(G288="",G288=0,G288="0"),"",IF(LEN(G288)&lt;=C282,G288,IF(LEN(SUBSTITUTE(H288," ",""))=C282+1,LEFT(G288,C282),LEFT(G288,FIND("§",SUBSTITUTE(H288," ","§",LEN(H288)-LEN(SUBSTITUTE(H288," ",""))))-1))))</f>
        <v/>
      </c>
      <c r="G288" s="259" t="str">
        <f t="shared" si="10"/>
        <v/>
      </c>
      <c r="H288" s="259" t="str">
        <f>IF(OR(G288="",G288=0,G288="0"),"",LEFT(G288,C282+1))</f>
        <v/>
      </c>
      <c r="I288" s="261"/>
      <c r="J288" s="86"/>
      <c r="K288" s="247" t="str">
        <f>IF(LEN(TRIM(L288))&gt;0,MAX(K13:K287)+1,"")</f>
        <v/>
      </c>
      <c r="L288" s="89"/>
      <c r="M288" s="276"/>
      <c r="N288" s="277"/>
      <c r="X288" s="3">
        <v>1</v>
      </c>
    </row>
    <row r="289" spans="2:24" ht="15.75">
      <c r="B289" s="247"/>
      <c r="C289" s="264"/>
      <c r="D289" s="259" t="str" cm="1">
        <f t="array" ref="D289">IF(ROW()=ROW(D280),C283,INDEX(E280:E293,ROW()-ROW(D280)))</f>
        <v/>
      </c>
      <c r="E289" s="260" t="str">
        <f>IF(OR(D289="",C282="",C282&lt;=0,F289=""),"",TRIM(MID(D289,LEN(F289)+1+IF(MID(D289,LEN(F289)+1,1)=" ",1,0),99999)))</f>
        <v/>
      </c>
      <c r="F289" s="259" t="str">
        <f>IF(OR(G289="",G289=0,G289="0"),"",IF(LEN(G289)&lt;=C282,G289,IF(LEN(SUBSTITUTE(H289," ",""))=C282+1,LEFT(G289,C282),LEFT(G289,FIND("§",SUBSTITUTE(H289," ","§",LEN(H289)-LEN(SUBSTITUTE(H289," ",""))))-1))))</f>
        <v/>
      </c>
      <c r="G289" s="259" t="str">
        <f t="shared" si="10"/>
        <v/>
      </c>
      <c r="H289" s="259" t="str">
        <f>IF(OR(G289="",G289=0,G289="0"),"",LEFT(G289,C282+1))</f>
        <v/>
      </c>
      <c r="I289" s="261"/>
      <c r="J289" s="86"/>
      <c r="K289" s="247" t="str">
        <f>IF(LEN(TRIM(L289))&gt;0,MAX(K13:K288)+1,"")</f>
        <v/>
      </c>
      <c r="L289" s="89"/>
      <c r="M289" s="276"/>
      <c r="N289" s="277"/>
      <c r="X289" s="3">
        <v>1</v>
      </c>
    </row>
    <row r="290" spans="2:24" ht="15.75">
      <c r="B290" s="247"/>
      <c r="C290" s="264"/>
      <c r="D290" s="259" t="str" cm="1">
        <f t="array" ref="D290">IF(ROW()=ROW(D280),C283,INDEX(E280:E293,ROW()-ROW(D280)))</f>
        <v/>
      </c>
      <c r="E290" s="260" t="str">
        <f>IF(OR(D290="",C282="",C282&lt;=0,F290=""),"",TRIM(MID(D290,LEN(F290)+1+IF(MID(D290,LEN(F290)+1,1)=" ",1,0),99999)))</f>
        <v/>
      </c>
      <c r="F290" s="259" t="str">
        <f>IF(OR(G290="",G290=0,G290="0"),"",IF(LEN(G290)&lt;=C282,G290,IF(LEN(SUBSTITUTE(H290," ",""))=C282+1,LEFT(G290,C282),LEFT(G290,FIND("§",SUBSTITUTE(H290," ","§",LEN(H290)-LEN(SUBSTITUTE(H290," ",""))))-1))))</f>
        <v/>
      </c>
      <c r="G290" s="259" t="str">
        <f t="shared" si="10"/>
        <v/>
      </c>
      <c r="H290" s="259" t="str">
        <f>IF(OR(G290="",G290=0,G290="0"),"",LEFT(G290,C282+1))</f>
        <v/>
      </c>
      <c r="I290" s="261"/>
      <c r="J290" s="86"/>
      <c r="K290" s="247" t="str">
        <f>IF(LEN(TRIM(L290))&gt;0,MAX(K13:K289)+1,"")</f>
        <v/>
      </c>
      <c r="L290" s="89"/>
      <c r="M290" s="276"/>
      <c r="N290" s="277"/>
      <c r="X290" s="3">
        <v>1</v>
      </c>
    </row>
    <row r="291" spans="2:24" ht="15.75">
      <c r="B291" s="247"/>
      <c r="C291" s="264"/>
      <c r="D291" s="259" t="str" cm="1">
        <f t="array" ref="D291">IF(ROW()=ROW(D280),C283,INDEX(E280:E293,ROW()-ROW(D280)))</f>
        <v/>
      </c>
      <c r="E291" s="260" t="str">
        <f>IF(OR(D291="",C282="",C282&lt;=0,F291=""),"",TRIM(MID(D291,LEN(F291)+1+IF(MID(D291,LEN(F291)+1,1)=" ",1,0),99999)))</f>
        <v/>
      </c>
      <c r="F291" s="259" t="str">
        <f>IF(OR(G291="",G291=0,G291="0"),"",IF(LEN(G291)&lt;=C282,G291,IF(LEN(SUBSTITUTE(H291," ",""))=C282+1,LEFT(G291,C282),LEFT(G291,FIND("§",SUBSTITUTE(H291," ","§",LEN(H291)-LEN(SUBSTITUTE(H291," ",""))))-1))))</f>
        <v/>
      </c>
      <c r="G291" s="259" t="str">
        <f t="shared" si="10"/>
        <v/>
      </c>
      <c r="H291" s="259" t="str">
        <f>IF(OR(G291="",G291=0,G291="0"),"",LEFT(G291,C282+1))</f>
        <v/>
      </c>
      <c r="I291" s="261"/>
      <c r="J291" s="86"/>
      <c r="K291" s="247" t="str">
        <f>IF(LEN(TRIM(L291))&gt;0,MAX(K13:K290)+1,"")</f>
        <v/>
      </c>
      <c r="L291" s="89"/>
      <c r="M291" s="276"/>
      <c r="N291" s="277"/>
      <c r="X291" s="3">
        <v>1</v>
      </c>
    </row>
    <row r="292" spans="2:24" ht="15.75">
      <c r="B292" s="247"/>
      <c r="C292" s="264"/>
      <c r="D292" s="259" t="str" cm="1">
        <f t="array" ref="D292">IF(ROW()=ROW(D280),C283,INDEX(E280:E293,ROW()-ROW(D280)))</f>
        <v/>
      </c>
      <c r="E292" s="260" t="str">
        <f>IF(OR(D292="",C282="",C282&lt;=0,F292=""),"",TRIM(MID(D292,LEN(F292)+1+IF(MID(D292,LEN(F292)+1,1)=" ",1,0),99999)))</f>
        <v/>
      </c>
      <c r="F292" s="259" t="str">
        <f>IF(OR(G292="",G292=0,G292="0"),"",IF(LEN(G292)&lt;=C282,G292,IF(LEN(SUBSTITUTE(H292," ",""))=C282+1,LEFT(G292,C282),LEFT(G292,FIND("§",SUBSTITUTE(H292," ","§",LEN(H292)-LEN(SUBSTITUTE(H292," ",""))))-1))))</f>
        <v/>
      </c>
      <c r="G292" s="259" t="str">
        <f t="shared" si="10"/>
        <v/>
      </c>
      <c r="H292" s="259" t="str">
        <f>IF(OR(G292="",G292=0,G292="0"),"",LEFT(G292,C282+1))</f>
        <v/>
      </c>
      <c r="I292" s="261"/>
      <c r="J292" s="86"/>
      <c r="K292" s="247" t="str">
        <f>IF(LEN(TRIM(L292))&gt;0,MAX(K13:K291)+1,"")</f>
        <v/>
      </c>
      <c r="L292" s="89"/>
      <c r="M292" s="276"/>
      <c r="N292" s="277"/>
      <c r="X292" s="3">
        <v>1</v>
      </c>
    </row>
    <row r="293" spans="2:24" ht="15.75">
      <c r="B293" s="247"/>
      <c r="C293" s="264"/>
      <c r="D293" s="259" t="str" cm="1">
        <f t="array" ref="D293">IF(ROW()=ROW(D280),C283,INDEX(E280:E293,ROW()-ROW(D280)))</f>
        <v/>
      </c>
      <c r="E293" s="260" t="str">
        <f>IF(OR(D293="",C282="",C282&lt;=0,F293=""),"",TRIM(MID(D293,LEN(F293)+1+IF(MID(D293,LEN(F293)+1,1)=" ",1,0),99999)))</f>
        <v/>
      </c>
      <c r="F293" s="259" t="str">
        <f>IF(OR(G293="",G293=0,G293="0"),"",IF(LEN(G293)&lt;=C282,G293,IF(LEN(SUBSTITUTE(H293," ",""))=C282+1,LEFT(G293,C282),LEFT(G293,FIND("§",SUBSTITUTE(H293," ","§",LEN(H293)-LEN(SUBSTITUTE(H293," ",""))))-1))))</f>
        <v/>
      </c>
      <c r="G293" s="259" t="str">
        <f t="shared" si="10"/>
        <v/>
      </c>
      <c r="H293" s="259" t="str">
        <f>IF(OR(G293="",G293=0,G293="0"),"",LEFT(G293,C282+1))</f>
        <v/>
      </c>
      <c r="I293" s="261"/>
      <c r="J293" s="86"/>
      <c r="K293" s="247" t="str">
        <f>IF(LEN(TRIM(L293))&gt;0,MAX(K13:K292)+1,"")</f>
        <v/>
      </c>
      <c r="L293" s="89"/>
      <c r="M293" s="276"/>
      <c r="N293" s="277"/>
      <c r="X293" s="3">
        <v>1</v>
      </c>
    </row>
    <row r="294" spans="2:24" ht="15.75">
      <c r="B294" s="247"/>
      <c r="C294" s="258" t="str">
        <f>IF(TRIM(SUBSTITUTE(J34,CHAR(160),""))="","",J34)</f>
        <v>6. Portez à ébullition, puis baissez le feu et laissez mijoter à feu doux pendant environ 3 heures, en remuant de temps en temps. La viande doit être tendre et la sauce onctueuse.</v>
      </c>
      <c r="D294" s="259" t="str" cm="1">
        <f t="array" ref="D294">IF(ROW()=ROW(D294),C297,INDEX(E294:E307,ROW()-ROW(D294)))</f>
        <v>6. Portez à ébullition, puis baissez le feu et laissez mijoter à feu doux pendant environ 3 heures, en remuant de temps en temps. La viande doit être tendre et la sauce onctueuse.</v>
      </c>
      <c r="E294" s="260" t="str">
        <f>IF(OR(D294="",C296="",C296&lt;=0,F294=""),"",TRIM(MID(D294,LEN(F294)+1+IF(MID(D294,LEN(F294)+1,1)=" ",1,0),99999)))</f>
        <v>en temps. La viande doit être tendre et la sauce onctueuse.</v>
      </c>
      <c r="F294" s="259" t="str">
        <f>IF(OR(G294="",G294=0,G294="0"),"",IF(LEN(G294)&lt;=C296,G294,IF(LEN(SUBSTITUTE(H294," ",""))=C296+1,LEFT(G294,C296),LEFT(G294,FIND("§",SUBSTITUTE(H294," ","§",LEN(H294)-LEN(SUBSTITUTE(H294," ",""))))-1))))</f>
        <v>6. Portez à ébullition, puis baissez le feu et laissez mijoter à feu doux pendant environ 3 heures, en remuant de temps</v>
      </c>
      <c r="G294" s="259" t="str">
        <f t="shared" si="10"/>
        <v>6. Portez à ébullition, puis baissez le feu et laissez mijoter à feu doux pendant environ 3 heures, en remuant de temps en temps. La viande doit être tendre et la sauce onctueuse.</v>
      </c>
      <c r="H294" s="259" t="str">
        <f>IF(OR(G294="",G294=0,G294="0"),"",LEFT(G294,C296+1))</f>
        <v>6. Portez à ébullition, puis baissez le feu et laissez mijoter à feu doux pendant environ 3 heures, en remuant de temps e</v>
      </c>
      <c r="I294" s="261"/>
      <c r="J294" s="86"/>
      <c r="K294" s="247" t="str">
        <f>IF(LEN(TRIM(L294))&gt;0,MAX(K13:K293)+1,"")</f>
        <v/>
      </c>
      <c r="L294" s="89"/>
      <c r="M294" s="276"/>
      <c r="N294" s="277"/>
      <c r="X294" s="3">
        <v>1</v>
      </c>
    </row>
    <row r="295" spans="2:24" ht="15.75">
      <c r="B295" s="247"/>
      <c r="C295" s="264" t="str">
        <f>TRIM(SUBSTITUTE(SUBSTITUTE(SUBSTITUTE(SUBSTITUTE(SUBSTITUTE(SUBSTITUTE(SUBSTITUTE(SUBSTITUTE(SUBSTITUTE(CLEAN(IF(OR(LEFT(C294,1)="-",LEFT(C294,1)="="),MID(C294,2,99999),C294)),"—","-"),"–","-"),CHAR(160)," "),CHAR(9)," "),CHAR(13)," "),CHAR(10)," ")," "," ")," "," ")," "," "))</f>
        <v>6. Portez à ébullition, puis baissez le feu et laissez mijoter à feu doux pendant environ 3 heures, en remuant de temps en temps. La viande doit être tendre et la sauce onctueuse.</v>
      </c>
      <c r="D295" s="259" t="str" cm="1">
        <f t="array" ref="D295">IF(ROW()=ROW(D294),C297,INDEX(E294:E307,ROW()-ROW(D294)))</f>
        <v>en temps. La viande doit être tendre et la sauce onctueuse.</v>
      </c>
      <c r="E295" s="260" t="str">
        <f>IF(OR(D295="",C296="",C296&lt;=0,F295=""),"",TRIM(MID(D295,LEN(F295)+1+IF(MID(D295,LEN(F295)+1,1)=" ",1,0),99999)))</f>
        <v/>
      </c>
      <c r="F295" s="259" t="str">
        <f>IF(OR(G295="",G295=0,G295="0"),"",IF(LEN(G295)&lt;=C296,G295,IF(LEN(SUBSTITUTE(H295," ",""))=C296+1,LEFT(G295,C296),LEFT(G295,FIND("§",SUBSTITUTE(H295," ","§",LEN(H295)-LEN(SUBSTITUTE(H295," ",""))))-1))))</f>
        <v>en temps. La viande doit être tendre et la sauce onctueuse.</v>
      </c>
      <c r="G295" s="259" t="str">
        <f t="shared" si="10"/>
        <v>en temps. La viande doit être tendre et la sauce onctueuse.</v>
      </c>
      <c r="H295" s="259" t="str">
        <f>IF(OR(G295="",G295=0,G295="0"),"",LEFT(G295,C296+1))</f>
        <v>en temps. La viande doit être tendre et la sauce onctueuse.</v>
      </c>
      <c r="I295" s="261"/>
      <c r="J295" s="86"/>
      <c r="K295" s="247" t="str">
        <f>IF(LEN(TRIM(L295))&gt;0,MAX(K13:K294)+1,"")</f>
        <v/>
      </c>
      <c r="L295" s="89"/>
      <c r="M295" s="276"/>
      <c r="N295" s="277"/>
      <c r="X295" s="3">
        <v>1</v>
      </c>
    </row>
    <row r="296" spans="2:24" ht="15.75">
      <c r="B296" s="247"/>
      <c r="C296" s="265">
        <f>C11</f>
        <v>120</v>
      </c>
      <c r="D296" s="259" t="str" cm="1">
        <f t="array" ref="D296">IF(ROW()=ROW(D294),C297,INDEX(E294:E307,ROW()-ROW(D294)))</f>
        <v/>
      </c>
      <c r="E296" s="260" t="str">
        <f>IF(OR(D296="",C296="",C296&lt;=0,F296=""),"",TRIM(MID(D296,LEN(F296)+1+IF(MID(D296,LEN(F296)+1,1)=" ",1,0),99999)))</f>
        <v/>
      </c>
      <c r="F296" s="259" t="str">
        <f>IF(OR(G296="",G296=0,G296="0"),"",IF(LEN(G296)&lt;=C296,G296,IF(LEN(SUBSTITUTE(H296," ",""))=C296+1,LEFT(G296,C296),LEFT(G296,FIND("§",SUBSTITUTE(H296," ","§",LEN(H296)-LEN(SUBSTITUTE(H296," ",""))))-1))))</f>
        <v/>
      </c>
      <c r="G296" s="259" t="str">
        <f t="shared" si="10"/>
        <v/>
      </c>
      <c r="H296" s="259" t="str">
        <f>IF(OR(G296="",G296=0,G296="0"),"",LEFT(G296,C296+1))</f>
        <v/>
      </c>
      <c r="I296" s="261"/>
      <c r="J296" s="86"/>
      <c r="K296" s="247" t="str">
        <f>IF(LEN(TRIM(L296))&gt;0,MAX(K13:K295)+1,"")</f>
        <v/>
      </c>
      <c r="L296" s="89"/>
      <c r="M296" s="276"/>
      <c r="N296" s="277"/>
      <c r="X296" s="3">
        <v>1</v>
      </c>
    </row>
    <row r="297" spans="2:24" ht="15.75">
      <c r="B297" s="247"/>
      <c r="C297" s="264" t="str">
        <f>IF(UPPER(TRIM(C12))="X",C301,C295)</f>
        <v>6. Portez à ébullition, puis baissez le feu et laissez mijoter à feu doux pendant environ 3 heures, en remuant de temps en temps. La viande doit être tendre et la sauce onctueuse.</v>
      </c>
      <c r="D297" s="259" t="str" cm="1">
        <f t="array" ref="D297">IF(ROW()=ROW(D294),C297,INDEX(E294:E307,ROW()-ROW(D294)))</f>
        <v/>
      </c>
      <c r="E297" s="260" t="str">
        <f>IF(OR(D297="",C296="",C296&lt;=0,F297=""),"",TRIM(MID(D297,LEN(F297)+1+IF(MID(D297,LEN(F297)+1,1)=" ",1,0),99999)))</f>
        <v/>
      </c>
      <c r="F297" s="259" t="str">
        <f>IF(OR(G297="",G297=0,G297="0"),"",IF(LEN(G297)&lt;=C296,G297,IF(LEN(SUBSTITUTE(H297," ",""))=C296+1,LEFT(G297,C296),LEFT(G297,FIND("§",SUBSTITUTE(H297," ","§",LEN(H297)-LEN(SUBSTITUTE(H297," ",""))))-1))))</f>
        <v/>
      </c>
      <c r="G297" s="259" t="str">
        <f t="shared" si="10"/>
        <v/>
      </c>
      <c r="H297" s="259" t="str">
        <f>IF(OR(G297="",G297=0,G297="0"),"",LEFT(G297,C296+1))</f>
        <v/>
      </c>
      <c r="I297" s="261"/>
      <c r="J297" s="86"/>
      <c r="K297" s="247" t="str">
        <f>IF(LEN(TRIM(L297))&gt;0,MAX(K13:K296)+1,"")</f>
        <v/>
      </c>
      <c r="L297" s="89"/>
      <c r="M297" s="276"/>
      <c r="N297" s="277"/>
      <c r="X297" s="3">
        <v>1</v>
      </c>
    </row>
    <row r="298" spans="2:24" ht="15.75">
      <c r="B298" s="247"/>
      <c r="C298" s="266" t="str">
        <f>TRIM(SUBSTITUTE(SUBSTITUTE(SUBSTITUTE(SUBSTITUTE(SUBSTITUTE(SUBSTITUTE(SUBSTITUTE(SUBSTITUTE(SUBSTITUTE(SUBSTITUTE(C295,","," "),";"," "),":"," "),"!"," "),"?"," "),"…"," "),"»"," "),"«"," "),"/"," "),"."," "))</f>
        <v>6 Portez à ébullition puis baissez le feu et laissez mijoter à feu doux pendant environ 3 heures en remuant de temps en temps La viande doit être tendre et la sauce onctueuse</v>
      </c>
      <c r="D298" s="259" t="str" cm="1">
        <f t="array" ref="D298">IF(ROW()=ROW(D294),C297,INDEX(E294:E307,ROW()-ROW(D294)))</f>
        <v/>
      </c>
      <c r="E298" s="260" t="str">
        <f>IF(OR(D298="",C296="",C296&lt;=0,F298=""),"",TRIM(MID(D298,LEN(F298)+1+IF(MID(D298,LEN(F298)+1,1)=" ",1,0),99999)))</f>
        <v/>
      </c>
      <c r="F298" s="259" t="str">
        <f>IF(OR(G298="",G298=0,G298="0"),"",IF(LEN(G298)&lt;=C296,G298,IF(LEN(SUBSTITUTE(H298," ",""))=C296+1,LEFT(G298,C296),LEFT(G298,FIND("§",SUBSTITUTE(H298," ","§",LEN(H298)-LEN(SUBSTITUTE(H298," ",""))))-1))))</f>
        <v/>
      </c>
      <c r="G298" s="259" t="str">
        <f t="shared" si="10"/>
        <v/>
      </c>
      <c r="H298" s="259" t="str">
        <f>IF(OR(G298="",G298=0,G298="0"),"",LEFT(G298,C296+1))</f>
        <v/>
      </c>
      <c r="I298" s="261"/>
      <c r="J298" s="86"/>
      <c r="K298" s="247" t="str">
        <f>IF(LEN(TRIM(L298))&gt;0,MAX(K13:K297)+1,"")</f>
        <v/>
      </c>
      <c r="L298" s="89"/>
      <c r="M298" s="276"/>
      <c r="N298" s="277"/>
      <c r="X298" s="3">
        <v>1</v>
      </c>
    </row>
    <row r="299" spans="2:24" ht="15.75">
      <c r="B299" s="247"/>
      <c r="C299" s="259" t="str">
        <f>TRIM(SUBSTITUTE(SUBSTITUTE(SUBSTITUTE(SUBSTITUTE(SUBSTITUTE(SUBSTITUTE(SUBSTITUTE(SUBSTITUTE(C298,"("," "),")"," "),CHAR(34)," "),"-"," "),"_"," "),"&lt;"," "),"&gt;"," "),"="," "))</f>
        <v>6 Portez à ébullition puis baissez le feu et laissez mijoter à feu doux pendant environ 3 heures en remuant de temps en temps La viande doit être tendre et la sauce onctueuse</v>
      </c>
      <c r="D299" s="259" t="str" cm="1">
        <f t="array" ref="D299">IF(ROW()=ROW(D294),C297,INDEX(E294:E307,ROW()-ROW(D294)))</f>
        <v/>
      </c>
      <c r="E299" s="260" t="str">
        <f>IF(OR(D299="",C296="",C296&lt;=0,F299=""),"",TRIM(MID(D299,LEN(F299)+1+IF(MID(D299,LEN(F299)+1,1)=" ",1,0),99999)))</f>
        <v/>
      </c>
      <c r="F299" s="259" t="str">
        <f>IF(OR(G299="",G299=0,G299="0"),"",IF(LEN(G299)&lt;=C296,G299,IF(LEN(SUBSTITUTE(H299," ",""))=C296+1,LEFT(G299,C296),LEFT(G299,FIND("§",SUBSTITUTE(H299," ","§",LEN(H299)-LEN(SUBSTITUTE(H299," ",""))))-1))))</f>
        <v/>
      </c>
      <c r="G299" s="259" t="str">
        <f t="shared" si="10"/>
        <v/>
      </c>
      <c r="H299" s="259" t="str">
        <f>IF(OR(G299="",G299=0,G299="0"),"",LEFT(G299,C296+1))</f>
        <v/>
      </c>
      <c r="I299" s="261"/>
      <c r="J299" s="86"/>
      <c r="K299" s="247" t="str">
        <f>IF(LEN(TRIM(L299))&gt;0,MAX(K13:K298)+1,"")</f>
        <v/>
      </c>
      <c r="L299" s="89"/>
      <c r="M299" s="276"/>
      <c r="N299" s="277"/>
      <c r="X299" s="3">
        <v>1</v>
      </c>
    </row>
    <row r="300" spans="2:24" ht="15.75">
      <c r="B300" s="247"/>
      <c r="C300" s="264" t="str">
        <f>TRIM(SUBSTITUTE(SUBSTITUTE(SUBSTITUTE(SUBSTITUTE(C299,"►"," "),"▼"," "),"▲"," "),"◄"," "))</f>
        <v>6 Portez à ébullition puis baissez le feu et laissez mijoter à feu doux pendant environ 3 heures en remuant de temps en temps La viande doit être tendre et la sauce onctueuse</v>
      </c>
      <c r="D300" s="259" t="str" cm="1">
        <f t="array" ref="D300">IF(ROW()=ROW(D294),C297,INDEX(E294:E307,ROW()-ROW(D294)))</f>
        <v/>
      </c>
      <c r="E300" s="260" t="str">
        <f>IF(OR(D300="",C296="",C296&lt;=0,F300=""),"",TRIM(MID(D300,LEN(F300)+1+IF(MID(D300,LEN(F300)+1,1)=" ",1,0),99999)))</f>
        <v/>
      </c>
      <c r="F300" s="259" t="str">
        <f>IF(OR(G300="",G300=0,G300="0"),"",IF(LEN(G300)&lt;=C296,G300,IF(LEN(SUBSTITUTE(H300," ",""))=C296+1,LEFT(G300,C296),LEFT(G300,FIND("§",SUBSTITUTE(H300," ","§",LEN(H300)-LEN(SUBSTITUTE(H300," ",""))))-1))))</f>
        <v/>
      </c>
      <c r="G300" s="259" t="str">
        <f t="shared" si="10"/>
        <v/>
      </c>
      <c r="H300" s="259" t="str">
        <f>IF(OR(G300="",G300=0,G300="0"),"",LEFT(G300,C296+1))</f>
        <v/>
      </c>
      <c r="I300" s="261"/>
      <c r="J300" s="86"/>
      <c r="K300" s="247" t="str">
        <f>IF(LEN(TRIM(L300))&gt;0,MAX(K13:K299)+1,"")</f>
        <v/>
      </c>
      <c r="L300" s="89"/>
      <c r="M300" s="276"/>
      <c r="N300" s="277"/>
      <c r="X300" s="3">
        <v>1</v>
      </c>
    </row>
    <row r="301" spans="2:24" ht="15.75">
      <c r="B301" s="247"/>
      <c r="C301" s="264" t="str">
        <f>TRIM(SUBSTITUTE(SUBSTITUTE(C300,"“"," "),"”"," "))</f>
        <v>6 Portez à ébullition puis baissez le feu et laissez mijoter à feu doux pendant environ 3 heures en remuant de temps en temps La viande doit être tendre et la sauce onctueuse</v>
      </c>
      <c r="D301" s="259" t="str" cm="1">
        <f t="array" ref="D301">IF(ROW()=ROW(D294),C297,INDEX(E294:E307,ROW()-ROW(D294)))</f>
        <v/>
      </c>
      <c r="E301" s="260" t="str">
        <f>IF(OR(D301="",C296="",C296&lt;=0,F301=""),"",TRIM(MID(D301,LEN(F301)+1+IF(MID(D301,LEN(F301)+1,1)=" ",1,0),99999)))</f>
        <v/>
      </c>
      <c r="F301" s="259" t="str">
        <f>IF(OR(G301="",G301=0,G301="0"),"",IF(LEN(G301)&lt;=C296,G301,IF(LEN(SUBSTITUTE(H301," ",""))=C296+1,LEFT(G301,C296),LEFT(G301,FIND("§",SUBSTITUTE(H301," ","§",LEN(H301)-LEN(SUBSTITUTE(H301," ",""))))-1))))</f>
        <v/>
      </c>
      <c r="G301" s="259" t="str">
        <f t="shared" si="10"/>
        <v/>
      </c>
      <c r="H301" s="259" t="str">
        <f>IF(OR(G301="",G301=0,G301="0"),"",LEFT(G301,C296+1))</f>
        <v/>
      </c>
      <c r="I301" s="261"/>
      <c r="J301" s="86"/>
      <c r="K301" s="247" t="str">
        <f>IF(LEN(TRIM(L301))&gt;0,MAX(K13:K300)+1,"")</f>
        <v/>
      </c>
      <c r="L301" s="89"/>
      <c r="M301" s="276"/>
      <c r="N301" s="277"/>
      <c r="X301" s="3">
        <v>1</v>
      </c>
    </row>
    <row r="302" spans="2:24" ht="15.75">
      <c r="B302" s="247"/>
      <c r="C302" s="264"/>
      <c r="D302" s="259" t="str" cm="1">
        <f t="array" ref="D302">IF(ROW()=ROW(D294),C297,INDEX(E294:E307,ROW()-ROW(D294)))</f>
        <v/>
      </c>
      <c r="E302" s="260" t="str">
        <f>IF(OR(D302="",C296="",C296&lt;=0,F302=""),"",TRIM(MID(D302,LEN(F302)+1+IF(MID(D302,LEN(F302)+1,1)=" ",1,0),99999)))</f>
        <v/>
      </c>
      <c r="F302" s="259" t="str">
        <f>IF(OR(G302="",G302=0,G302="0"),"",IF(LEN(G302)&lt;=C296,G302,IF(LEN(SUBSTITUTE(H302," ",""))=C296+1,LEFT(G302,C296),LEFT(G302,FIND("§",SUBSTITUTE(H302," ","§",LEN(H302)-LEN(SUBSTITUTE(H302," ",""))))-1))))</f>
        <v/>
      </c>
      <c r="G302" s="259" t="str">
        <f t="shared" si="10"/>
        <v/>
      </c>
      <c r="H302" s="259" t="str">
        <f>IF(OR(G302="",G302=0,G302="0"),"",LEFT(G302,C296+1))</f>
        <v/>
      </c>
      <c r="I302" s="261"/>
      <c r="J302" s="86"/>
      <c r="K302" s="247" t="str">
        <f>IF(LEN(TRIM(L302))&gt;0,MAX(K13:K301)+1,"")</f>
        <v/>
      </c>
      <c r="L302" s="89"/>
      <c r="M302" s="276"/>
      <c r="N302" s="277"/>
      <c r="X302" s="3">
        <v>1</v>
      </c>
    </row>
    <row r="303" spans="2:24" ht="15.75">
      <c r="B303" s="247"/>
      <c r="C303" s="264"/>
      <c r="D303" s="259" t="str" cm="1">
        <f t="array" ref="D303">IF(ROW()=ROW(D294),C297,INDEX(E294:E307,ROW()-ROW(D294)))</f>
        <v/>
      </c>
      <c r="E303" s="260" t="str">
        <f>IF(OR(D303="",C296="",C296&lt;=0,F303=""),"",TRIM(MID(D303,LEN(F303)+1+IF(MID(D303,LEN(F303)+1,1)=" ",1,0),99999)))</f>
        <v/>
      </c>
      <c r="F303" s="259" t="str">
        <f>IF(OR(G303="",G303=0,G303="0"),"",IF(LEN(G303)&lt;=C296,G303,IF(LEN(SUBSTITUTE(H303," ",""))=C296+1,LEFT(G303,C296),LEFT(G303,FIND("§",SUBSTITUTE(H303," ","§",LEN(H303)-LEN(SUBSTITUTE(H303," ",""))))-1))))</f>
        <v/>
      </c>
      <c r="G303" s="259" t="str">
        <f t="shared" si="10"/>
        <v/>
      </c>
      <c r="H303" s="259" t="str">
        <f>IF(OR(G303="",G303=0,G303="0"),"",LEFT(G303,C296+1))</f>
        <v/>
      </c>
      <c r="I303" s="261"/>
      <c r="J303" s="86"/>
      <c r="K303" s="247" t="str">
        <f>IF(LEN(TRIM(L303))&gt;0,MAX(K13:K302)+1,"")</f>
        <v/>
      </c>
      <c r="L303" s="89"/>
      <c r="M303" s="276"/>
      <c r="N303" s="277"/>
      <c r="X303" s="3">
        <v>1</v>
      </c>
    </row>
    <row r="304" spans="2:24" ht="15.75">
      <c r="B304" s="247"/>
      <c r="C304" s="264"/>
      <c r="D304" s="259" t="str" cm="1">
        <f t="array" ref="D304">IF(ROW()=ROW(D294),C297,INDEX(E294:E307,ROW()-ROW(D294)))</f>
        <v/>
      </c>
      <c r="E304" s="260" t="str">
        <f>IF(OR(D304="",C296="",C296&lt;=0,F304=""),"",TRIM(MID(D304,LEN(F304)+1+IF(MID(D304,LEN(F304)+1,1)=" ",1,0),99999)))</f>
        <v/>
      </c>
      <c r="F304" s="259" t="str">
        <f>IF(OR(G304="",G304=0,G304="0"),"",IF(LEN(G304)&lt;=C296,G304,IF(LEN(SUBSTITUTE(H304," ",""))=C296+1,LEFT(G304,C296),LEFT(G304,FIND("§",SUBSTITUTE(H304," ","§",LEN(H304)-LEN(SUBSTITUTE(H304," ",""))))-1))))</f>
        <v/>
      </c>
      <c r="G304" s="259" t="str">
        <f t="shared" si="10"/>
        <v/>
      </c>
      <c r="H304" s="259" t="str">
        <f>IF(OR(G304="",G304=0,G304="0"),"",LEFT(G304,C296+1))</f>
        <v/>
      </c>
      <c r="I304" s="261"/>
      <c r="J304" s="86"/>
      <c r="K304" s="247" t="str">
        <f>IF(LEN(TRIM(L304))&gt;0,MAX(K13:K303)+1,"")</f>
        <v/>
      </c>
      <c r="L304" s="89"/>
      <c r="M304" s="276"/>
      <c r="N304" s="277"/>
      <c r="X304" s="3">
        <v>1</v>
      </c>
    </row>
    <row r="305" spans="2:24" ht="15.75">
      <c r="B305" s="247"/>
      <c r="C305" s="264"/>
      <c r="D305" s="259" t="str" cm="1">
        <f t="array" ref="D305">IF(ROW()=ROW(D294),C297,INDEX(E294:E307,ROW()-ROW(D294)))</f>
        <v/>
      </c>
      <c r="E305" s="260" t="str">
        <f>IF(OR(D305="",C296="",C296&lt;=0,F305=""),"",TRIM(MID(D305,LEN(F305)+1+IF(MID(D305,LEN(F305)+1,1)=" ",1,0),99999)))</f>
        <v/>
      </c>
      <c r="F305" s="259" t="str">
        <f>IF(OR(G305="",G305=0,G305="0"),"",IF(LEN(G305)&lt;=C296,G305,IF(LEN(SUBSTITUTE(H305," ",""))=C296+1,LEFT(G305,C296),LEFT(G305,FIND("§",SUBSTITUTE(H305," ","§",LEN(H305)-LEN(SUBSTITUTE(H305," ",""))))-1))))</f>
        <v/>
      </c>
      <c r="G305" s="259" t="str">
        <f t="shared" si="10"/>
        <v/>
      </c>
      <c r="H305" s="259" t="str">
        <f>IF(OR(G305="",G305=0,G305="0"),"",LEFT(G305,C296+1))</f>
        <v/>
      </c>
      <c r="I305" s="261"/>
      <c r="J305" s="86"/>
      <c r="K305" s="247" t="str">
        <f>IF(LEN(TRIM(L305))&gt;0,MAX(K13:K304)+1,"")</f>
        <v/>
      </c>
      <c r="L305" s="89"/>
      <c r="M305" s="276"/>
      <c r="N305" s="277"/>
      <c r="X305" s="3">
        <v>1</v>
      </c>
    </row>
    <row r="306" spans="2:24" ht="15.75">
      <c r="B306" s="247"/>
      <c r="C306" s="264"/>
      <c r="D306" s="259" t="str" cm="1">
        <f t="array" ref="D306">IF(ROW()=ROW(D294),C297,INDEX(E294:E307,ROW()-ROW(D294)))</f>
        <v/>
      </c>
      <c r="E306" s="260" t="str">
        <f>IF(OR(D306="",C296="",C296&lt;=0,F306=""),"",TRIM(MID(D306,LEN(F306)+1+IF(MID(D306,LEN(F306)+1,1)=" ",1,0),99999)))</f>
        <v/>
      </c>
      <c r="F306" s="259" t="str">
        <f>IF(OR(G306="",G306=0,G306="0"),"",IF(LEN(G306)&lt;=C296,G306,IF(LEN(SUBSTITUTE(H306," ",""))=C296+1,LEFT(G306,C296),LEFT(G306,FIND("§",SUBSTITUTE(H306," ","§",LEN(H306)-LEN(SUBSTITUTE(H306," ",""))))-1))))</f>
        <v/>
      </c>
      <c r="G306" s="259" t="str">
        <f t="shared" si="10"/>
        <v/>
      </c>
      <c r="H306" s="259" t="str">
        <f>IF(OR(G306="",G306=0,G306="0"),"",LEFT(G306,C296+1))</f>
        <v/>
      </c>
      <c r="I306" s="261"/>
      <c r="J306" s="86"/>
      <c r="K306" s="247" t="str">
        <f>IF(LEN(TRIM(L306))&gt;0,MAX(K13:K305)+1,"")</f>
        <v/>
      </c>
      <c r="L306" s="89"/>
      <c r="M306" s="276"/>
      <c r="N306" s="277"/>
      <c r="X306" s="3">
        <v>1</v>
      </c>
    </row>
    <row r="307" spans="2:24" ht="15.75">
      <c r="B307" s="247"/>
      <c r="C307" s="264"/>
      <c r="D307" s="259" t="str" cm="1">
        <f t="array" ref="D307">IF(ROW()=ROW(D294),C297,INDEX(E294:E307,ROW()-ROW(D294)))</f>
        <v/>
      </c>
      <c r="E307" s="260" t="str">
        <f>IF(OR(D307="",C296="",C296&lt;=0,F307=""),"",TRIM(MID(D307,LEN(F307)+1+IF(MID(D307,LEN(F307)+1,1)=" ",1,0),99999)))</f>
        <v/>
      </c>
      <c r="F307" s="259" t="str">
        <f>IF(OR(G307="",G307=0,G307="0"),"",IF(LEN(G307)&lt;=C296,G307,IF(LEN(SUBSTITUTE(H307," ",""))=C296+1,LEFT(G307,C296),LEFT(G307,FIND("§",SUBSTITUTE(H307," ","§",LEN(H307)-LEN(SUBSTITUTE(H307," ",""))))-1))))</f>
        <v/>
      </c>
      <c r="G307" s="259" t="str">
        <f t="shared" si="10"/>
        <v/>
      </c>
      <c r="H307" s="259" t="str">
        <f>IF(OR(G307="",G307=0,G307="0"),"",LEFT(G307,C296+1))</f>
        <v/>
      </c>
      <c r="I307" s="261"/>
      <c r="J307" s="86"/>
      <c r="K307" s="247" t="str">
        <f>IF(LEN(TRIM(L307))&gt;0,MAX(K13:K306)+1,"")</f>
        <v/>
      </c>
      <c r="L307" s="89"/>
      <c r="M307" s="276"/>
      <c r="N307" s="277"/>
      <c r="X307" s="3">
        <v>1</v>
      </c>
    </row>
    <row r="308" spans="2:24" ht="15.75">
      <c r="B308" s="247"/>
      <c r="C308" s="258" t="str">
        <f>IF(TRIM(SUBSTITUTE(J35,CHAR(160),""))="","",J35)</f>
        <v/>
      </c>
      <c r="D308" s="259" t="str" cm="1">
        <f t="array" ref="D308">IF(ROW()=ROW(D308),C311,INDEX(E308:E321,ROW()-ROW(D308)))</f>
        <v/>
      </c>
      <c r="E308" s="260" t="str">
        <f>IF(OR(D308="",C310="",C310&lt;=0,F308=""),"",TRIM(MID(D308,LEN(F308)+1+IF(MID(D308,LEN(F308)+1,1)=" ",1,0),99999)))</f>
        <v/>
      </c>
      <c r="F308" s="259" t="str">
        <f>IF(OR(G308="",G308=0,G308="0"),"",IF(LEN(G308)&lt;=C310,G308,IF(LEN(SUBSTITUTE(H308," ",""))=C310+1,LEFT(G308,C310),LEFT(G308,FIND("§",SUBSTITUTE(H308," ","§",LEN(H308)-LEN(SUBSTITUTE(H308," ",""))))-1))))</f>
        <v/>
      </c>
      <c r="G308" s="259" t="str">
        <f t="shared" si="10"/>
        <v/>
      </c>
      <c r="H308" s="259" t="str">
        <f>IF(OR(G308="",G308=0,G308="0"),"",LEFT(G308,C310+1))</f>
        <v/>
      </c>
      <c r="I308" s="261"/>
      <c r="J308" s="86"/>
      <c r="K308" s="247" t="str">
        <f>IF(LEN(TRIM(L308))&gt;0,MAX(K13:K307)+1,"")</f>
        <v/>
      </c>
      <c r="L308" s="89"/>
      <c r="M308" s="276"/>
      <c r="N308" s="277"/>
      <c r="X308" s="3">
        <v>1</v>
      </c>
    </row>
    <row r="309" spans="2:24" ht="15.75">
      <c r="B309" s="247"/>
      <c r="C309" s="264" t="str">
        <f>TRIM(SUBSTITUTE(SUBSTITUTE(SUBSTITUTE(SUBSTITUTE(SUBSTITUTE(SUBSTITUTE(SUBSTITUTE(SUBSTITUTE(SUBSTITUTE(CLEAN(IF(OR(LEFT(C308,1)="-",LEFT(C308,1)="="),MID(C308,2,99999),C308)),"—","-"),"–","-"),CHAR(160)," "),CHAR(9)," "),CHAR(13)," "),CHAR(10)," ")," "," ")," "," ")," "," "))</f>
        <v/>
      </c>
      <c r="D309" s="259" t="str" cm="1">
        <f t="array" ref="D309">IF(ROW()=ROW(D308),C311,INDEX(E308:E321,ROW()-ROW(D308)))</f>
        <v/>
      </c>
      <c r="E309" s="260" t="str">
        <f>IF(OR(D309="",C310="",C310&lt;=0,F309=""),"",TRIM(MID(D309,LEN(F309)+1+IF(MID(D309,LEN(F309)+1,1)=" ",1,0),99999)))</f>
        <v/>
      </c>
      <c r="F309" s="259" t="str">
        <f>IF(OR(G309="",G309=0,G309="0"),"",IF(LEN(G309)&lt;=C310,G309,IF(LEN(SUBSTITUTE(H309," ",""))=C310+1,LEFT(G309,C310),LEFT(G309,FIND("§",SUBSTITUTE(H309," ","§",LEN(H309)-LEN(SUBSTITUTE(H309," ",""))))-1))))</f>
        <v/>
      </c>
      <c r="G309" s="259" t="str">
        <f t="shared" si="10"/>
        <v/>
      </c>
      <c r="H309" s="259" t="str">
        <f>IF(OR(G309="",G309=0,G309="0"),"",LEFT(G309,C310+1))</f>
        <v/>
      </c>
      <c r="I309" s="261"/>
      <c r="J309" s="86"/>
      <c r="K309" s="247" t="str">
        <f>IF(LEN(TRIM(L309))&gt;0,MAX(K13:K308)+1,"")</f>
        <v/>
      </c>
      <c r="L309" s="89"/>
      <c r="M309" s="276"/>
      <c r="N309" s="277"/>
      <c r="X309" s="3">
        <v>1</v>
      </c>
    </row>
    <row r="310" spans="2:24" ht="15.75">
      <c r="B310" s="247"/>
      <c r="C310" s="265">
        <f>C11</f>
        <v>120</v>
      </c>
      <c r="D310" s="259" t="str" cm="1">
        <f t="array" ref="D310">IF(ROW()=ROW(D308),C311,INDEX(E308:E321,ROW()-ROW(D308)))</f>
        <v/>
      </c>
      <c r="E310" s="260" t="str">
        <f>IF(OR(D310="",C310="",C310&lt;=0,F310=""),"",TRIM(MID(D310,LEN(F310)+1+IF(MID(D310,LEN(F310)+1,1)=" ",1,0),99999)))</f>
        <v/>
      </c>
      <c r="F310" s="259" t="str">
        <f>IF(OR(G310="",G310=0,G310="0"),"",IF(LEN(G310)&lt;=C310,G310,IF(LEN(SUBSTITUTE(H310," ",""))=C310+1,LEFT(G310,C310),LEFT(G310,FIND("§",SUBSTITUTE(H310," ","§",LEN(H310)-LEN(SUBSTITUTE(H310," ",""))))-1))))</f>
        <v/>
      </c>
      <c r="G310" s="259" t="str">
        <f t="shared" si="10"/>
        <v/>
      </c>
      <c r="H310" s="259" t="str">
        <f>IF(OR(G310="",G310=0,G310="0"),"",LEFT(G310,C310+1))</f>
        <v/>
      </c>
      <c r="I310" s="261"/>
      <c r="J310" s="86"/>
      <c r="K310" s="247" t="str">
        <f>IF(LEN(TRIM(L310))&gt;0,MAX(K13:K309)+1,"")</f>
        <v/>
      </c>
      <c r="L310" s="89"/>
      <c r="M310" s="276"/>
      <c r="N310" s="277"/>
      <c r="X310" s="3">
        <v>1</v>
      </c>
    </row>
    <row r="311" spans="2:24" ht="15.75">
      <c r="B311" s="247"/>
      <c r="C311" s="264" t="str">
        <f>IF(UPPER(TRIM(C12))="X",C315,C309)</f>
        <v/>
      </c>
      <c r="D311" s="259" t="str" cm="1">
        <f t="array" ref="D311">IF(ROW()=ROW(D308),C311,INDEX(E308:E321,ROW()-ROW(D308)))</f>
        <v/>
      </c>
      <c r="E311" s="260" t="str">
        <f>IF(OR(D311="",C310="",C310&lt;=0,F311=""),"",TRIM(MID(D311,LEN(F311)+1+IF(MID(D311,LEN(F311)+1,1)=" ",1,0),99999)))</f>
        <v/>
      </c>
      <c r="F311" s="259" t="str">
        <f>IF(OR(G311="",G311=0,G311="0"),"",IF(LEN(G311)&lt;=C310,G311,IF(LEN(SUBSTITUTE(H311," ",""))=C310+1,LEFT(G311,C310),LEFT(G311,FIND("§",SUBSTITUTE(H311," ","§",LEN(H311)-LEN(SUBSTITUTE(H311," ",""))))-1))))</f>
        <v/>
      </c>
      <c r="G311" s="259" t="str">
        <f t="shared" si="10"/>
        <v/>
      </c>
      <c r="H311" s="259" t="str">
        <f>IF(OR(G311="",G311=0,G311="0"),"",LEFT(G311,C310+1))</f>
        <v/>
      </c>
      <c r="I311" s="261"/>
      <c r="J311" s="86"/>
      <c r="K311" s="247" t="str">
        <f>IF(LEN(TRIM(L311))&gt;0,MAX(K13:K310)+1,"")</f>
        <v/>
      </c>
      <c r="L311" s="89"/>
      <c r="M311" s="276"/>
      <c r="N311" s="277"/>
      <c r="X311" s="3">
        <v>1</v>
      </c>
    </row>
    <row r="312" spans="2:24" ht="15.75">
      <c r="B312" s="247"/>
      <c r="C312" s="266" t="str">
        <f>TRIM(SUBSTITUTE(SUBSTITUTE(SUBSTITUTE(SUBSTITUTE(SUBSTITUTE(SUBSTITUTE(SUBSTITUTE(SUBSTITUTE(SUBSTITUTE(SUBSTITUTE(C309,","," "),";"," "),":"," "),"!"," "),"?"," "),"…"," "),"»"," "),"«"," "),"/"," "),"."," "))</f>
        <v/>
      </c>
      <c r="D312" s="259" t="str" cm="1">
        <f t="array" ref="D312">IF(ROW()=ROW(D308),C311,INDEX(E308:E321,ROW()-ROW(D308)))</f>
        <v/>
      </c>
      <c r="E312" s="260" t="str">
        <f>IF(OR(D312="",C310="",C310&lt;=0,F312=""),"",TRIM(MID(D312,LEN(F312)+1+IF(MID(D312,LEN(F312)+1,1)=" ",1,0),99999)))</f>
        <v/>
      </c>
      <c r="F312" s="259" t="str">
        <f>IF(OR(G312="",G312=0,G312="0"),"",IF(LEN(G312)&lt;=C310,G312,IF(LEN(SUBSTITUTE(H312," ",""))=C310+1,LEFT(G312,C310),LEFT(G312,FIND("§",SUBSTITUTE(H312," ","§",LEN(H312)-LEN(SUBSTITUTE(H312," ",""))))-1))))</f>
        <v/>
      </c>
      <c r="G312" s="259" t="str">
        <f t="shared" si="10"/>
        <v/>
      </c>
      <c r="H312" s="259" t="str">
        <f>IF(OR(G312="",G312=0,G312="0"),"",LEFT(G312,C310+1))</f>
        <v/>
      </c>
      <c r="I312" s="261"/>
      <c r="J312" s="86"/>
      <c r="K312" s="247" t="str">
        <f>IF(LEN(TRIM(L312))&gt;0,MAX(K13:K311)+1,"")</f>
        <v/>
      </c>
      <c r="L312" s="89"/>
      <c r="M312" s="276"/>
      <c r="N312" s="277"/>
      <c r="X312" s="3">
        <v>1</v>
      </c>
    </row>
    <row r="313" spans="2:24" ht="15.75">
      <c r="B313" s="247"/>
      <c r="C313" s="259" t="str">
        <f>TRIM(SUBSTITUTE(SUBSTITUTE(SUBSTITUTE(SUBSTITUTE(SUBSTITUTE(SUBSTITUTE(SUBSTITUTE(SUBSTITUTE(C312,"("," "),")"," "),CHAR(34)," "),"-"," "),"_"," "),"&lt;"," "),"&gt;"," "),"="," "))</f>
        <v/>
      </c>
      <c r="D313" s="259" t="str" cm="1">
        <f t="array" ref="D313">IF(ROW()=ROW(D308),C311,INDEX(E308:E321,ROW()-ROW(D308)))</f>
        <v/>
      </c>
      <c r="E313" s="260" t="str">
        <f>IF(OR(D313="",C310="",C310&lt;=0,F313=""),"",TRIM(MID(D313,LEN(F313)+1+IF(MID(D313,LEN(F313)+1,1)=" ",1,0),99999)))</f>
        <v/>
      </c>
      <c r="F313" s="259" t="str">
        <f>IF(OR(G313="",G313=0,G313="0"),"",IF(LEN(G313)&lt;=C310,G313,IF(LEN(SUBSTITUTE(H313," ",""))=C310+1,LEFT(G313,C310),LEFT(G313,FIND("§",SUBSTITUTE(H313," ","§",LEN(H313)-LEN(SUBSTITUTE(H313," ",""))))-1))))</f>
        <v/>
      </c>
      <c r="G313" s="259" t="str">
        <f t="shared" si="10"/>
        <v/>
      </c>
      <c r="H313" s="259" t="str">
        <f>IF(OR(G313="",G313=0,G313="0"),"",LEFT(G313,C310+1))</f>
        <v/>
      </c>
      <c r="I313" s="261"/>
      <c r="J313" s="86"/>
      <c r="K313" s="247" t="str">
        <f>IF(LEN(TRIM(L313))&gt;0,MAX(K13:K312)+1,"")</f>
        <v/>
      </c>
      <c r="L313" s="89"/>
      <c r="M313" s="276"/>
      <c r="N313" s="277"/>
      <c r="X313" s="3">
        <v>1</v>
      </c>
    </row>
    <row r="314" spans="2:24" ht="15.75">
      <c r="B314" s="247"/>
      <c r="C314" s="264" t="str">
        <f>TRIM(SUBSTITUTE(SUBSTITUTE(SUBSTITUTE(SUBSTITUTE(C313,"►"," "),"▼"," "),"▲"," "),"◄"," "))</f>
        <v/>
      </c>
      <c r="D314" s="259" t="str" cm="1">
        <f t="array" ref="D314">IF(ROW()=ROW(D308),C311,INDEX(E308:E321,ROW()-ROW(D308)))</f>
        <v/>
      </c>
      <c r="E314" s="260" t="str">
        <f>IF(OR(D314="",C310="",C310&lt;=0,F314=""),"",TRIM(MID(D314,LEN(F314)+1+IF(MID(D314,LEN(F314)+1,1)=" ",1,0),99999)))</f>
        <v/>
      </c>
      <c r="F314" s="259" t="str">
        <f>IF(OR(G314="",G314=0,G314="0"),"",IF(LEN(G314)&lt;=C310,G314,IF(LEN(SUBSTITUTE(H314," ",""))=C310+1,LEFT(G314,C310),LEFT(G314,FIND("§",SUBSTITUTE(H314," ","§",LEN(H314)-LEN(SUBSTITUTE(H314," ",""))))-1))))</f>
        <v/>
      </c>
      <c r="G314" s="259" t="str">
        <f t="shared" si="10"/>
        <v/>
      </c>
      <c r="H314" s="259" t="str">
        <f>IF(OR(G314="",G314=0,G314="0"),"",LEFT(G314,C310+1))</f>
        <v/>
      </c>
      <c r="I314" s="261"/>
      <c r="J314" s="86"/>
      <c r="K314" s="247" t="str">
        <f>IF(LEN(TRIM(L314))&gt;0,MAX(K13:K313)+1,"")</f>
        <v/>
      </c>
      <c r="L314" s="89"/>
      <c r="M314" s="276"/>
      <c r="N314" s="277"/>
      <c r="X314" s="3">
        <v>1</v>
      </c>
    </row>
    <row r="315" spans="2:24" ht="15.75">
      <c r="B315" s="247"/>
      <c r="C315" s="264" t="str">
        <f>TRIM(SUBSTITUTE(SUBSTITUTE(C314,"“"," "),"”"," "))</f>
        <v/>
      </c>
      <c r="D315" s="259" t="str" cm="1">
        <f t="array" ref="D315">IF(ROW()=ROW(D308),C311,INDEX(E308:E321,ROW()-ROW(D308)))</f>
        <v/>
      </c>
      <c r="E315" s="260" t="str">
        <f>IF(OR(D315="",C310="",C310&lt;=0,F315=""),"",TRIM(MID(D315,LEN(F315)+1+IF(MID(D315,LEN(F315)+1,1)=" ",1,0),99999)))</f>
        <v/>
      </c>
      <c r="F315" s="259" t="str">
        <f>IF(OR(G315="",G315=0,G315="0"),"",IF(LEN(G315)&lt;=C310,G315,IF(LEN(SUBSTITUTE(H315," ",""))=C310+1,LEFT(G315,C310),LEFT(G315,FIND("§",SUBSTITUTE(H315," ","§",LEN(H315)-LEN(SUBSTITUTE(H315," ",""))))-1))))</f>
        <v/>
      </c>
      <c r="G315" s="259" t="str">
        <f t="shared" si="10"/>
        <v/>
      </c>
      <c r="H315" s="259" t="str">
        <f>IF(OR(G315="",G315=0,G315="0"),"",LEFT(G315,C310+1))</f>
        <v/>
      </c>
      <c r="I315" s="261"/>
      <c r="J315" s="86"/>
      <c r="K315" s="247" t="str">
        <f>IF(LEN(TRIM(L315))&gt;0,MAX(K13:K314)+1,"")</f>
        <v/>
      </c>
      <c r="L315" s="89"/>
      <c r="M315" s="276"/>
      <c r="N315" s="277"/>
      <c r="X315" s="3">
        <v>1</v>
      </c>
    </row>
    <row r="316" spans="2:24" ht="15.75">
      <c r="B316" s="247"/>
      <c r="C316" s="264"/>
      <c r="D316" s="259" t="str" cm="1">
        <f t="array" ref="D316">IF(ROW()=ROW(D308),C311,INDEX(E308:E321,ROW()-ROW(D308)))</f>
        <v/>
      </c>
      <c r="E316" s="260" t="str">
        <f>IF(OR(D316="",C310="",C310&lt;=0,F316=""),"",TRIM(MID(D316,LEN(F316)+1+IF(MID(D316,LEN(F316)+1,1)=" ",1,0),99999)))</f>
        <v/>
      </c>
      <c r="F316" s="259" t="str">
        <f>IF(OR(G316="",G316=0,G316="0"),"",IF(LEN(G316)&lt;=C310,G316,IF(LEN(SUBSTITUTE(H316," ",""))=C310+1,LEFT(G316,C310),LEFT(G316,FIND("§",SUBSTITUTE(H316," ","§",LEN(H316)-LEN(SUBSTITUTE(H316," ",""))))-1))))</f>
        <v/>
      </c>
      <c r="G316" s="259" t="str">
        <f t="shared" si="10"/>
        <v/>
      </c>
      <c r="H316" s="259" t="str">
        <f>IF(OR(G316="",G316=0,G316="0"),"",LEFT(G316,C310+1))</f>
        <v/>
      </c>
      <c r="I316" s="261"/>
      <c r="J316" s="86"/>
      <c r="K316" s="247" t="str">
        <f>IF(LEN(TRIM(L316))&gt;0,MAX(K13:K315)+1,"")</f>
        <v/>
      </c>
      <c r="L316" s="89"/>
      <c r="M316" s="276"/>
      <c r="N316" s="277"/>
      <c r="X316" s="3">
        <v>1</v>
      </c>
    </row>
    <row r="317" spans="2:24" ht="15.75">
      <c r="B317" s="247"/>
      <c r="C317" s="264"/>
      <c r="D317" s="259" t="str" cm="1">
        <f t="array" ref="D317">IF(ROW()=ROW(D308),C311,INDEX(E308:E321,ROW()-ROW(D308)))</f>
        <v/>
      </c>
      <c r="E317" s="260" t="str">
        <f>IF(OR(D317="",C310="",C310&lt;=0,F317=""),"",TRIM(MID(D317,LEN(F317)+1+IF(MID(D317,LEN(F317)+1,1)=" ",1,0),99999)))</f>
        <v/>
      </c>
      <c r="F317" s="259" t="str">
        <f>IF(OR(G317="",G317=0,G317="0"),"",IF(LEN(G317)&lt;=C310,G317,IF(LEN(SUBSTITUTE(H317," ",""))=C310+1,LEFT(G317,C310),LEFT(G317,FIND("§",SUBSTITUTE(H317," ","§",LEN(H317)-LEN(SUBSTITUTE(H317," ",""))))-1))))</f>
        <v/>
      </c>
      <c r="G317" s="259" t="str">
        <f t="shared" si="10"/>
        <v/>
      </c>
      <c r="H317" s="259" t="str">
        <f>IF(OR(G317="",G317=0,G317="0"),"",LEFT(G317,C310+1))</f>
        <v/>
      </c>
      <c r="I317" s="261"/>
      <c r="J317" s="86"/>
      <c r="K317" s="247" t="str">
        <f>IF(LEN(TRIM(L317))&gt;0,MAX(K13:K316)+1,"")</f>
        <v/>
      </c>
      <c r="L317" s="89"/>
      <c r="M317" s="276"/>
      <c r="N317" s="277"/>
      <c r="X317" s="3">
        <v>1</v>
      </c>
    </row>
    <row r="318" spans="2:24" ht="15.75">
      <c r="B318" s="247"/>
      <c r="C318" s="264"/>
      <c r="D318" s="259" t="str" cm="1">
        <f t="array" ref="D318">IF(ROW()=ROW(D308),C311,INDEX(E308:E321,ROW()-ROW(D308)))</f>
        <v/>
      </c>
      <c r="E318" s="260" t="str">
        <f>IF(OR(D318="",C310="",C310&lt;=0,F318=""),"",TRIM(MID(D318,LEN(F318)+1+IF(MID(D318,LEN(F318)+1,1)=" ",1,0),99999)))</f>
        <v/>
      </c>
      <c r="F318" s="259" t="str">
        <f>IF(OR(G318="",G318=0,G318="0"),"",IF(LEN(G318)&lt;=C310,G318,IF(LEN(SUBSTITUTE(H318," ",""))=C310+1,LEFT(G318,C310),LEFT(G318,FIND("§",SUBSTITUTE(H318," ","§",LEN(H318)-LEN(SUBSTITUTE(H318," ",""))))-1))))</f>
        <v/>
      </c>
      <c r="G318" s="259" t="str">
        <f t="shared" si="10"/>
        <v/>
      </c>
      <c r="H318" s="259" t="str">
        <f>IF(OR(G318="",G318=0,G318="0"),"",LEFT(G318,C310+1))</f>
        <v/>
      </c>
      <c r="I318" s="261"/>
      <c r="J318" s="86"/>
      <c r="K318" s="247" t="str">
        <f>IF(LEN(TRIM(L318))&gt;0,MAX(K13:K317)+1,"")</f>
        <v/>
      </c>
      <c r="L318" s="89"/>
      <c r="M318" s="276"/>
      <c r="N318" s="277"/>
      <c r="X318" s="3">
        <v>1</v>
      </c>
    </row>
    <row r="319" spans="2:24" ht="15.75">
      <c r="B319" s="247"/>
      <c r="C319" s="264"/>
      <c r="D319" s="259" t="str" cm="1">
        <f t="array" ref="D319">IF(ROW()=ROW(D308),C311,INDEX(E308:E321,ROW()-ROW(D308)))</f>
        <v/>
      </c>
      <c r="E319" s="260" t="str">
        <f>IF(OR(D319="",C310="",C310&lt;=0,F319=""),"",TRIM(MID(D319,LEN(F319)+1+IF(MID(D319,LEN(F319)+1,1)=" ",1,0),99999)))</f>
        <v/>
      </c>
      <c r="F319" s="259" t="str">
        <f>IF(OR(G319="",G319=0,G319="0"),"",IF(LEN(G319)&lt;=C310,G319,IF(LEN(SUBSTITUTE(H319," ",""))=C310+1,LEFT(G319,C310),LEFT(G319,FIND("§",SUBSTITUTE(H319," ","§",LEN(H319)-LEN(SUBSTITUTE(H319," ",""))))-1))))</f>
        <v/>
      </c>
      <c r="G319" s="259" t="str">
        <f t="shared" si="10"/>
        <v/>
      </c>
      <c r="H319" s="259" t="str">
        <f>IF(OR(G319="",G319=0,G319="0"),"",LEFT(G319,C310+1))</f>
        <v/>
      </c>
      <c r="I319" s="261"/>
      <c r="J319" s="86"/>
      <c r="K319" s="247" t="str">
        <f>IF(LEN(TRIM(L319))&gt;0,MAX(K13:K318)+1,"")</f>
        <v/>
      </c>
      <c r="L319" s="89"/>
      <c r="M319" s="276"/>
      <c r="N319" s="277"/>
      <c r="X319" s="3">
        <v>1</v>
      </c>
    </row>
    <row r="320" spans="2:24" ht="15.75">
      <c r="B320" s="247"/>
      <c r="C320" s="264"/>
      <c r="D320" s="259" t="str" cm="1">
        <f t="array" ref="D320">IF(ROW()=ROW(D308),C311,INDEX(E308:E321,ROW()-ROW(D308)))</f>
        <v/>
      </c>
      <c r="E320" s="260" t="str">
        <f>IF(OR(D320="",C310="",C310&lt;=0,F320=""),"",TRIM(MID(D320,LEN(F320)+1+IF(MID(D320,LEN(F320)+1,1)=" ",1,0),99999)))</f>
        <v/>
      </c>
      <c r="F320" s="259" t="str">
        <f>IF(OR(G320="",G320=0,G320="0"),"",IF(LEN(G320)&lt;=C310,G320,IF(LEN(SUBSTITUTE(H320," ",""))=C310+1,LEFT(G320,C310),LEFT(G320,FIND("§",SUBSTITUTE(H320," ","§",LEN(H320)-LEN(SUBSTITUTE(H320," ",""))))-1))))</f>
        <v/>
      </c>
      <c r="G320" s="259" t="str">
        <f t="shared" si="10"/>
        <v/>
      </c>
      <c r="H320" s="259" t="str">
        <f>IF(OR(G320="",G320=0,G320="0"),"",LEFT(G320,C310+1))</f>
        <v/>
      </c>
      <c r="I320" s="261"/>
      <c r="J320" s="86"/>
      <c r="K320" s="247" t="str">
        <f>IF(LEN(TRIM(L320))&gt;0,MAX(K13:K319)+1,"")</f>
        <v/>
      </c>
      <c r="L320" s="89"/>
      <c r="M320" s="276"/>
      <c r="N320" s="277"/>
      <c r="X320" s="3">
        <v>1</v>
      </c>
    </row>
    <row r="321" spans="2:24" ht="15.75">
      <c r="B321" s="247"/>
      <c r="C321" s="264"/>
      <c r="D321" s="259" t="str" cm="1">
        <f t="array" ref="D321">IF(ROW()=ROW(D308),C311,INDEX(E308:E321,ROW()-ROW(D308)))</f>
        <v/>
      </c>
      <c r="E321" s="260" t="str">
        <f>IF(OR(D321="",C310="",C310&lt;=0,F321=""),"",TRIM(MID(D321,LEN(F321)+1+IF(MID(D321,LEN(F321)+1,1)=" ",1,0),99999)))</f>
        <v/>
      </c>
      <c r="F321" s="259" t="str">
        <f>IF(OR(G321="",G321=0,G321="0"),"",IF(LEN(G321)&lt;=C310,G321,IF(LEN(SUBSTITUTE(H321," ",""))=C310+1,LEFT(G321,C310),LEFT(G321,FIND("§",SUBSTITUTE(H321," ","§",LEN(H321)-LEN(SUBSTITUTE(H321," ",""))))-1))))</f>
        <v/>
      </c>
      <c r="G321" s="259" t="str">
        <f t="shared" si="10"/>
        <v/>
      </c>
      <c r="H321" s="259" t="str">
        <f>IF(OR(G321="",G321=0,G321="0"),"",LEFT(G321,C310+1))</f>
        <v/>
      </c>
      <c r="I321" s="261"/>
      <c r="J321" s="86"/>
      <c r="K321" s="247" t="str">
        <f>IF(LEN(TRIM(L321))&gt;0,MAX(K13:K320)+1,"")</f>
        <v/>
      </c>
      <c r="L321" s="89"/>
      <c r="M321" s="276"/>
      <c r="N321" s="277"/>
      <c r="X321" s="3">
        <v>1</v>
      </c>
    </row>
    <row r="322" spans="2:24" ht="15.75">
      <c r="B322" s="247"/>
      <c r="C322" s="258" t="str">
        <f>IF(TRIM(SUBSTITUTE(J36,CHAR(160),""))="","",J36)</f>
        <v>7. Pendant ce temps, faites revenir les champignons dans une poêle avec un peu d’huile d’olive pendant environ 5 minutes.</v>
      </c>
      <c r="D322" s="259" t="str" cm="1">
        <f t="array" ref="D322">IF(ROW()=ROW(D322),C325,INDEX(E322:E335,ROW()-ROW(D322)))</f>
        <v>7. Pendant ce temps, faites revenir les champignons dans une poêle avec un peu d’huile d’olive pendant environ 5 minutes.</v>
      </c>
      <c r="E322" s="260" t="str">
        <f>IF(OR(D322="",C324="",C324&lt;=0,F322=""),"",TRIM(MID(D322,LEN(F322)+1+IF(MID(D322,LEN(F322)+1,1)=" ",1,0),99999)))</f>
        <v>minutes.</v>
      </c>
      <c r="F322" s="259" t="str">
        <f>IF(OR(G322="",G322=0,G322="0"),"",IF(LEN(G322)&lt;=C324,G322,IF(LEN(SUBSTITUTE(H322," ",""))=C324+1,LEFT(G322,C324),LEFT(G322,FIND("§",SUBSTITUTE(H322," ","§",LEN(H322)-LEN(SUBSTITUTE(H322," ",""))))-1))))</f>
        <v>7. Pendant ce temps, faites revenir les champignons dans une poêle avec un peu d’huile d’olive pendant environ 5</v>
      </c>
      <c r="G322" s="259" t="str">
        <f t="shared" si="10"/>
        <v>7. Pendant ce temps, faites revenir les champignons dans une poêle avec un peu d’huile d’olive pendant environ 5 minutes.</v>
      </c>
      <c r="H322" s="259" t="str">
        <f>IF(OR(G322="",G322=0,G322="0"),"",LEFT(G322,C324+1))</f>
        <v>7. Pendant ce temps, faites revenir les champignons dans une poêle avec un peu d’huile d’olive pendant environ 5 minutes.</v>
      </c>
      <c r="I322" s="261"/>
      <c r="J322" s="86"/>
      <c r="K322" s="247" t="str">
        <f>IF(LEN(TRIM(L322))&gt;0,MAX(K13:K321)+1,"")</f>
        <v/>
      </c>
      <c r="L322" s="89"/>
      <c r="M322" s="276"/>
      <c r="N322" s="277"/>
      <c r="X322" s="3">
        <v>1</v>
      </c>
    </row>
    <row r="323" spans="2:24" ht="15.75">
      <c r="B323" s="247"/>
      <c r="C323" s="264" t="str">
        <f>TRIM(SUBSTITUTE(SUBSTITUTE(SUBSTITUTE(SUBSTITUTE(SUBSTITUTE(SUBSTITUTE(SUBSTITUTE(SUBSTITUTE(SUBSTITUTE(CLEAN(IF(OR(LEFT(C322,1)="-",LEFT(C322,1)="="),MID(C322,2,99999),C322)),"—","-"),"–","-"),CHAR(160)," "),CHAR(9)," "),CHAR(13)," "),CHAR(10)," ")," "," ")," "," ")," "," "))</f>
        <v>7. Pendant ce temps, faites revenir les champignons dans une poêle avec un peu d’huile d’olive pendant environ 5 minutes.</v>
      </c>
      <c r="D323" s="259" t="str" cm="1">
        <f t="array" ref="D323">IF(ROW()=ROW(D322),C325,INDEX(E322:E335,ROW()-ROW(D322)))</f>
        <v>minutes.</v>
      </c>
      <c r="E323" s="260" t="str">
        <f>IF(OR(D323="",C324="",C324&lt;=0,F323=""),"",TRIM(MID(D323,LEN(F323)+1+IF(MID(D323,LEN(F323)+1,1)=" ",1,0),99999)))</f>
        <v/>
      </c>
      <c r="F323" s="259" t="str">
        <f>IF(OR(G323="",G323=0,G323="0"),"",IF(LEN(G323)&lt;=C324,G323,IF(LEN(SUBSTITUTE(H323," ",""))=C324+1,LEFT(G323,C324),LEFT(G323,FIND("§",SUBSTITUTE(H323," ","§",LEN(H323)-LEN(SUBSTITUTE(H323," ",""))))-1))))</f>
        <v>minutes.</v>
      </c>
      <c r="G323" s="259" t="str">
        <f t="shared" si="10"/>
        <v>minutes.</v>
      </c>
      <c r="H323" s="259" t="str">
        <f>IF(OR(G323="",G323=0,G323="0"),"",LEFT(G323,C324+1))</f>
        <v>minutes.</v>
      </c>
      <c r="I323" s="261"/>
      <c r="J323" s="86"/>
      <c r="K323" s="247" t="str">
        <f>IF(LEN(TRIM(L323))&gt;0,MAX(K13:K322)+1,"")</f>
        <v/>
      </c>
      <c r="L323" s="89"/>
      <c r="M323" s="276"/>
      <c r="N323" s="277"/>
      <c r="X323" s="3">
        <v>1</v>
      </c>
    </row>
    <row r="324" spans="2:24" ht="15.75">
      <c r="B324" s="247"/>
      <c r="C324" s="265">
        <f>C11</f>
        <v>120</v>
      </c>
      <c r="D324" s="259" t="str" cm="1">
        <f t="array" ref="D324">IF(ROW()=ROW(D322),C325,INDEX(E322:E335,ROW()-ROW(D322)))</f>
        <v/>
      </c>
      <c r="E324" s="260" t="str">
        <f>IF(OR(D324="",C324="",C324&lt;=0,F324=""),"",TRIM(MID(D324,LEN(F324)+1+IF(MID(D324,LEN(F324)+1,1)=" ",1,0),99999)))</f>
        <v/>
      </c>
      <c r="F324" s="259" t="str">
        <f>IF(OR(G324="",G324=0,G324="0"),"",IF(LEN(G324)&lt;=C324,G324,IF(LEN(SUBSTITUTE(H324," ",""))=C324+1,LEFT(G324,C324),LEFT(G324,FIND("§",SUBSTITUTE(H324," ","§",LEN(H324)-LEN(SUBSTITUTE(H324," ",""))))-1))))</f>
        <v/>
      </c>
      <c r="G324" s="259" t="str">
        <f t="shared" si="10"/>
        <v/>
      </c>
      <c r="H324" s="259" t="str">
        <f>IF(OR(G324="",G324=0,G324="0"),"",LEFT(G324,C324+1))</f>
        <v/>
      </c>
      <c r="I324" s="261"/>
      <c r="J324" s="86"/>
      <c r="K324" s="247" t="str">
        <f>IF(LEN(TRIM(L324))&gt;0,MAX(K13:K323)+1,"")</f>
        <v/>
      </c>
      <c r="L324" s="89"/>
      <c r="M324" s="276"/>
      <c r="N324" s="277"/>
      <c r="X324" s="3">
        <v>1</v>
      </c>
    </row>
    <row r="325" spans="2:24" ht="15.75">
      <c r="B325" s="247"/>
      <c r="C325" s="264" t="str">
        <f>IF(UPPER(TRIM(C12))="X",C329,C323)</f>
        <v>7. Pendant ce temps, faites revenir les champignons dans une poêle avec un peu d’huile d’olive pendant environ 5 minutes.</v>
      </c>
      <c r="D325" s="259" t="str" cm="1">
        <f t="array" ref="D325">IF(ROW()=ROW(D322),C325,INDEX(E322:E335,ROW()-ROW(D322)))</f>
        <v/>
      </c>
      <c r="E325" s="260" t="str">
        <f>IF(OR(D325="",C324="",C324&lt;=0,F325=""),"",TRIM(MID(D325,LEN(F325)+1+IF(MID(D325,LEN(F325)+1,1)=" ",1,0),99999)))</f>
        <v/>
      </c>
      <c r="F325" s="259" t="str">
        <f>IF(OR(G325="",G325=0,G325="0"),"",IF(LEN(G325)&lt;=C324,G325,IF(LEN(SUBSTITUTE(H325," ",""))=C324+1,LEFT(G325,C324),LEFT(G325,FIND("§",SUBSTITUTE(H325," ","§",LEN(H325)-LEN(SUBSTITUTE(H325," ",""))))-1))))</f>
        <v/>
      </c>
      <c r="G325" s="259" t="str">
        <f t="shared" si="10"/>
        <v/>
      </c>
      <c r="H325" s="259" t="str">
        <f>IF(OR(G325="",G325=0,G325="0"),"",LEFT(G325,C324+1))</f>
        <v/>
      </c>
      <c r="I325" s="261"/>
      <c r="J325" s="86"/>
      <c r="K325" s="247" t="str">
        <f>IF(LEN(TRIM(L325))&gt;0,MAX(K13:K324)+1,"")</f>
        <v/>
      </c>
      <c r="L325" s="89"/>
      <c r="M325" s="276"/>
      <c r="N325" s="277"/>
      <c r="X325" s="3">
        <v>1</v>
      </c>
    </row>
    <row r="326" spans="2:24" ht="15.75">
      <c r="B326" s="247"/>
      <c r="C326" s="266" t="str">
        <f>TRIM(SUBSTITUTE(SUBSTITUTE(SUBSTITUTE(SUBSTITUTE(SUBSTITUTE(SUBSTITUTE(SUBSTITUTE(SUBSTITUTE(SUBSTITUTE(SUBSTITUTE(C323,","," "),";"," "),":"," "),"!"," "),"?"," "),"…"," "),"»"," "),"«"," "),"/"," "),"."," "))</f>
        <v>7 Pendant ce temps faites revenir les champignons dans une poêle avec un peu d’huile d’olive pendant environ 5 minutes</v>
      </c>
      <c r="D326" s="259" t="str" cm="1">
        <f t="array" ref="D326">IF(ROW()=ROW(D322),C325,INDEX(E322:E335,ROW()-ROW(D322)))</f>
        <v/>
      </c>
      <c r="E326" s="260" t="str">
        <f>IF(OR(D326="",C324="",C324&lt;=0,F326=""),"",TRIM(MID(D326,LEN(F326)+1+IF(MID(D326,LEN(F326)+1,1)=" ",1,0),99999)))</f>
        <v/>
      </c>
      <c r="F326" s="259" t="str">
        <f>IF(OR(G326="",G326=0,G326="0"),"",IF(LEN(G326)&lt;=C324,G326,IF(LEN(SUBSTITUTE(H326," ",""))=C324+1,LEFT(G326,C324),LEFT(G326,FIND("§",SUBSTITUTE(H326," ","§",LEN(H326)-LEN(SUBSTITUTE(H326," ",""))))-1))))</f>
        <v/>
      </c>
      <c r="G326" s="259" t="str">
        <f t="shared" si="10"/>
        <v/>
      </c>
      <c r="H326" s="259" t="str">
        <f>IF(OR(G326="",G326=0,G326="0"),"",LEFT(G326,C324+1))</f>
        <v/>
      </c>
      <c r="I326" s="261"/>
      <c r="J326" s="86"/>
      <c r="K326" s="247" t="str">
        <f>IF(LEN(TRIM(L326))&gt;0,MAX(K13:K325)+1,"")</f>
        <v/>
      </c>
      <c r="L326" s="89"/>
      <c r="M326" s="276"/>
      <c r="N326" s="277"/>
      <c r="X326" s="3">
        <v>1</v>
      </c>
    </row>
    <row r="327" spans="2:24" ht="15.75">
      <c r="B327" s="247"/>
      <c r="C327" s="259" t="str">
        <f>TRIM(SUBSTITUTE(SUBSTITUTE(SUBSTITUTE(SUBSTITUTE(SUBSTITUTE(SUBSTITUTE(SUBSTITUTE(SUBSTITUTE(C326,"("," "),")"," "),CHAR(34)," "),"-"," "),"_"," "),"&lt;"," "),"&gt;"," "),"="," "))</f>
        <v>7 Pendant ce temps faites revenir les champignons dans une poêle avec un peu d’huile d’olive pendant environ 5 minutes</v>
      </c>
      <c r="D327" s="259" t="str" cm="1">
        <f t="array" ref="D327">IF(ROW()=ROW(D322),C325,INDEX(E322:E335,ROW()-ROW(D322)))</f>
        <v/>
      </c>
      <c r="E327" s="260" t="str">
        <f>IF(OR(D327="",C324="",C324&lt;=0,F327=""),"",TRIM(MID(D327,LEN(F327)+1+IF(MID(D327,LEN(F327)+1,1)=" ",1,0),99999)))</f>
        <v/>
      </c>
      <c r="F327" s="259" t="str">
        <f>IF(OR(G327="",G327=0,G327="0"),"",IF(LEN(G327)&lt;=C324,G327,IF(LEN(SUBSTITUTE(H327," ",""))=C324+1,LEFT(G327,C324),LEFT(G327,FIND("§",SUBSTITUTE(H327," ","§",LEN(H327)-LEN(SUBSTITUTE(H327," ",""))))-1))))</f>
        <v/>
      </c>
      <c r="G327" s="259" t="str">
        <f t="shared" si="10"/>
        <v/>
      </c>
      <c r="H327" s="259" t="str">
        <f>IF(OR(G327="",G327=0,G327="0"),"",LEFT(G327,C324+1))</f>
        <v/>
      </c>
      <c r="I327" s="261"/>
      <c r="J327" s="86"/>
      <c r="K327" s="247" t="str">
        <f>IF(LEN(TRIM(L327))&gt;0,MAX(K13:K326)+1,"")</f>
        <v/>
      </c>
      <c r="L327" s="89"/>
      <c r="M327" s="276"/>
      <c r="N327" s="277"/>
      <c r="X327" s="3">
        <v>1</v>
      </c>
    </row>
    <row r="328" spans="2:24" ht="15.75">
      <c r="B328" s="247"/>
      <c r="C328" s="264" t="str">
        <f>TRIM(SUBSTITUTE(SUBSTITUTE(SUBSTITUTE(SUBSTITUTE(C327,"►"," "),"▼"," "),"▲"," "),"◄"," "))</f>
        <v>7 Pendant ce temps faites revenir les champignons dans une poêle avec un peu d’huile d’olive pendant environ 5 minutes</v>
      </c>
      <c r="D328" s="259" t="str" cm="1">
        <f t="array" ref="D328">IF(ROW()=ROW(D322),C325,INDEX(E322:E335,ROW()-ROW(D322)))</f>
        <v/>
      </c>
      <c r="E328" s="260" t="str">
        <f>IF(OR(D328="",C324="",C324&lt;=0,F328=""),"",TRIM(MID(D328,LEN(F328)+1+IF(MID(D328,LEN(F328)+1,1)=" ",1,0),99999)))</f>
        <v/>
      </c>
      <c r="F328" s="259" t="str">
        <f>IF(OR(G328="",G328=0,G328="0"),"",IF(LEN(G328)&lt;=C324,G328,IF(LEN(SUBSTITUTE(H328," ",""))=C324+1,LEFT(G328,C324),LEFT(G328,FIND("§",SUBSTITUTE(H328," ","§",LEN(H328)-LEN(SUBSTITUTE(H328," ",""))))-1))))</f>
        <v/>
      </c>
      <c r="G328" s="259" t="str">
        <f t="shared" si="10"/>
        <v/>
      </c>
      <c r="H328" s="259" t="str">
        <f>IF(OR(G328="",G328=0,G328="0"),"",LEFT(G328,C324+1))</f>
        <v/>
      </c>
      <c r="I328" s="261"/>
      <c r="J328" s="86"/>
      <c r="K328" s="247" t="str">
        <f>IF(LEN(TRIM(L328))&gt;0,MAX(K13:K327)+1,"")</f>
        <v/>
      </c>
      <c r="L328" s="89"/>
      <c r="M328" s="276"/>
      <c r="N328" s="277"/>
      <c r="X328" s="3">
        <v>1</v>
      </c>
    </row>
    <row r="329" spans="2:24" ht="15.75">
      <c r="B329" s="247"/>
      <c r="C329" s="264" t="str">
        <f>TRIM(SUBSTITUTE(SUBSTITUTE(C328,"“"," "),"”"," "))</f>
        <v>7 Pendant ce temps faites revenir les champignons dans une poêle avec un peu d’huile d’olive pendant environ 5 minutes</v>
      </c>
      <c r="D329" s="259" t="str" cm="1">
        <f t="array" ref="D329">IF(ROW()=ROW(D322),C325,INDEX(E322:E335,ROW()-ROW(D322)))</f>
        <v/>
      </c>
      <c r="E329" s="260" t="str">
        <f>IF(OR(D329="",C324="",C324&lt;=0,F329=""),"",TRIM(MID(D329,LEN(F329)+1+IF(MID(D329,LEN(F329)+1,1)=" ",1,0),99999)))</f>
        <v/>
      </c>
      <c r="F329" s="259" t="str">
        <f>IF(OR(G329="",G329=0,G329="0"),"",IF(LEN(G329)&lt;=C324,G329,IF(LEN(SUBSTITUTE(H329," ",""))=C324+1,LEFT(G329,C324),LEFT(G329,FIND("§",SUBSTITUTE(H329," ","§",LEN(H329)-LEN(SUBSTITUTE(H329," ",""))))-1))))</f>
        <v/>
      </c>
      <c r="G329" s="259" t="str">
        <f t="shared" si="10"/>
        <v/>
      </c>
      <c r="H329" s="259" t="str">
        <f>IF(OR(G329="",G329=0,G329="0"),"",LEFT(G329,C324+1))</f>
        <v/>
      </c>
      <c r="I329" s="261"/>
      <c r="J329" s="86"/>
      <c r="K329" s="247" t="str">
        <f>IF(LEN(TRIM(L329))&gt;0,MAX(K13:K328)+1,"")</f>
        <v/>
      </c>
      <c r="L329" s="89"/>
      <c r="M329" s="276"/>
      <c r="N329" s="277"/>
      <c r="X329" s="3">
        <v>1</v>
      </c>
    </row>
    <row r="330" spans="2:24" ht="15.75">
      <c r="B330" s="247"/>
      <c r="C330" s="264"/>
      <c r="D330" s="259" t="str" cm="1">
        <f t="array" ref="D330">IF(ROW()=ROW(D322),C325,INDEX(E322:E335,ROW()-ROW(D322)))</f>
        <v/>
      </c>
      <c r="E330" s="260" t="str">
        <f>IF(OR(D330="",C324="",C324&lt;=0,F330=""),"",TRIM(MID(D330,LEN(F330)+1+IF(MID(D330,LEN(F330)+1,1)=" ",1,0),99999)))</f>
        <v/>
      </c>
      <c r="F330" s="259" t="str">
        <f>IF(OR(G330="",G330=0,G330="0"),"",IF(LEN(G330)&lt;=C324,G330,IF(LEN(SUBSTITUTE(H330," ",""))=C324+1,LEFT(G330,C324),LEFT(G330,FIND("§",SUBSTITUTE(H330," ","§",LEN(H330)-LEN(SUBSTITUTE(H330," ",""))))-1))))</f>
        <v/>
      </c>
      <c r="G330" s="259" t="str">
        <f t="shared" si="10"/>
        <v/>
      </c>
      <c r="H330" s="259" t="str">
        <f>IF(OR(G330="",G330=0,G330="0"),"",LEFT(G330,C324+1))</f>
        <v/>
      </c>
      <c r="I330" s="261"/>
      <c r="J330" s="86"/>
      <c r="K330" s="247" t="str">
        <f>IF(LEN(TRIM(L330))&gt;0,MAX(K13:K329)+1,"")</f>
        <v/>
      </c>
      <c r="L330" s="89"/>
      <c r="M330" s="276"/>
      <c r="N330" s="277"/>
      <c r="X330" s="3">
        <v>1</v>
      </c>
    </row>
    <row r="331" spans="2:24" ht="15.75">
      <c r="B331" s="247"/>
      <c r="C331" s="264"/>
      <c r="D331" s="259" t="str" cm="1">
        <f t="array" ref="D331">IF(ROW()=ROW(D322),C325,INDEX(E322:E335,ROW()-ROW(D322)))</f>
        <v/>
      </c>
      <c r="E331" s="260" t="str">
        <f>IF(OR(D331="",C324="",C324&lt;=0,F331=""),"",TRIM(MID(D331,LEN(F331)+1+IF(MID(D331,LEN(F331)+1,1)=" ",1,0),99999)))</f>
        <v/>
      </c>
      <c r="F331" s="259" t="str">
        <f>IF(OR(G331="",G331=0,G331="0"),"",IF(LEN(G331)&lt;=C324,G331,IF(LEN(SUBSTITUTE(H331," ",""))=C324+1,LEFT(G331,C324),LEFT(G331,FIND("§",SUBSTITUTE(H331," ","§",LEN(H331)-LEN(SUBSTITUTE(H331," ",""))))-1))))</f>
        <v/>
      </c>
      <c r="G331" s="259" t="str">
        <f t="shared" si="10"/>
        <v/>
      </c>
      <c r="H331" s="259" t="str">
        <f>IF(OR(G331="",G331=0,G331="0"),"",LEFT(G331,C324+1))</f>
        <v/>
      </c>
      <c r="I331" s="261"/>
      <c r="J331" s="86"/>
      <c r="K331" s="247" t="str">
        <f>IF(LEN(TRIM(L331))&gt;0,MAX(K13:K330)+1,"")</f>
        <v/>
      </c>
      <c r="L331" s="89"/>
      <c r="M331" s="276"/>
      <c r="N331" s="277"/>
      <c r="X331" s="3">
        <v>1</v>
      </c>
    </row>
    <row r="332" spans="2:24" ht="15.75">
      <c r="B332" s="247"/>
      <c r="C332" s="264"/>
      <c r="D332" s="259" t="str" cm="1">
        <f t="array" ref="D332">IF(ROW()=ROW(D322),C325,INDEX(E322:E335,ROW()-ROW(D322)))</f>
        <v/>
      </c>
      <c r="E332" s="260" t="str">
        <f>IF(OR(D332="",C324="",C324&lt;=0,F332=""),"",TRIM(MID(D332,LEN(F332)+1+IF(MID(D332,LEN(F332)+1,1)=" ",1,0),99999)))</f>
        <v/>
      </c>
      <c r="F332" s="259" t="str">
        <f>IF(OR(G332="",G332=0,G332="0"),"",IF(LEN(G332)&lt;=C324,G332,IF(LEN(SUBSTITUTE(H332," ",""))=C324+1,LEFT(G332,C324),LEFT(G332,FIND("§",SUBSTITUTE(H332," ","§",LEN(H332)-LEN(SUBSTITUTE(H332," ",""))))-1))))</f>
        <v/>
      </c>
      <c r="G332" s="259" t="str">
        <f t="shared" si="10"/>
        <v/>
      </c>
      <c r="H332" s="259" t="str">
        <f>IF(OR(G332="",G332=0,G332="0"),"",LEFT(G332,C324+1))</f>
        <v/>
      </c>
      <c r="I332" s="261"/>
      <c r="J332" s="86"/>
      <c r="K332" s="247" t="str">
        <f>IF(LEN(TRIM(L332))&gt;0,MAX(K13:K331)+1,"")</f>
        <v/>
      </c>
      <c r="L332" s="89"/>
      <c r="M332" s="276"/>
      <c r="N332" s="277"/>
      <c r="X332" s="3">
        <v>1</v>
      </c>
    </row>
    <row r="333" spans="2:24" ht="15.75">
      <c r="B333" s="247"/>
      <c r="C333" s="264"/>
      <c r="D333" s="259" t="str" cm="1">
        <f t="array" ref="D333">IF(ROW()=ROW(D322),C325,INDEX(E322:E335,ROW()-ROW(D322)))</f>
        <v/>
      </c>
      <c r="E333" s="260" t="str">
        <f>IF(OR(D333="",C324="",C324&lt;=0,F333=""),"",TRIM(MID(D333,LEN(F333)+1+IF(MID(D333,LEN(F333)+1,1)=" ",1,0),99999)))</f>
        <v/>
      </c>
      <c r="F333" s="259" t="str">
        <f>IF(OR(G333="",G333=0,G333="0"),"",IF(LEN(G333)&lt;=C324,G333,IF(LEN(SUBSTITUTE(H333," ",""))=C324+1,LEFT(G333,C324),LEFT(G333,FIND("§",SUBSTITUTE(H333," ","§",LEN(H333)-LEN(SUBSTITUTE(H333," ",""))))-1))))</f>
        <v/>
      </c>
      <c r="G333" s="259" t="str">
        <f t="shared" si="10"/>
        <v/>
      </c>
      <c r="H333" s="259" t="str">
        <f>IF(OR(G333="",G333=0,G333="0"),"",LEFT(G333,C324+1))</f>
        <v/>
      </c>
      <c r="I333" s="261"/>
      <c r="J333" s="86"/>
      <c r="K333" s="247" t="str">
        <f>IF(LEN(TRIM(L333))&gt;0,MAX(K13:K332)+1,"")</f>
        <v/>
      </c>
      <c r="L333" s="89"/>
      <c r="M333" s="276"/>
      <c r="N333" s="277"/>
      <c r="X333" s="3">
        <v>1</v>
      </c>
    </row>
    <row r="334" spans="2:24" ht="15.75">
      <c r="B334" s="247"/>
      <c r="C334" s="264"/>
      <c r="D334" s="259" t="str" cm="1">
        <f t="array" ref="D334">IF(ROW()=ROW(D322),C325,INDEX(E322:E335,ROW()-ROW(D322)))</f>
        <v/>
      </c>
      <c r="E334" s="260" t="str">
        <f>IF(OR(D334="",C324="",C324&lt;=0,F334=""),"",TRIM(MID(D334,LEN(F334)+1+IF(MID(D334,LEN(F334)+1,1)=" ",1,0),99999)))</f>
        <v/>
      </c>
      <c r="F334" s="259" t="str">
        <f>IF(OR(G334="",G334=0,G334="0"),"",IF(LEN(G334)&lt;=C324,G334,IF(LEN(SUBSTITUTE(H334," ",""))=C324+1,LEFT(G334,C324),LEFT(G334,FIND("§",SUBSTITUTE(H334," ","§",LEN(H334)-LEN(SUBSTITUTE(H334," ",""))))-1))))</f>
        <v/>
      </c>
      <c r="G334" s="259" t="str">
        <f t="shared" ref="G334:G397" si="11">IF(OR(D334="",D334=0),"",TRIM(SUBSTITUTE(SUBSTITUTE(D334,CHAR(160)," "),CHAR(10)," ")))</f>
        <v/>
      </c>
      <c r="H334" s="259" t="str">
        <f>IF(OR(G334="",G334=0,G334="0"),"",LEFT(G334,C324+1))</f>
        <v/>
      </c>
      <c r="I334" s="261"/>
      <c r="J334" s="86"/>
      <c r="K334" s="247" t="str">
        <f>IF(LEN(TRIM(L334))&gt;0,MAX(K13:K333)+1,"")</f>
        <v/>
      </c>
      <c r="L334" s="89"/>
      <c r="M334" s="276"/>
      <c r="N334" s="277"/>
      <c r="X334" s="3">
        <v>1</v>
      </c>
    </row>
    <row r="335" spans="2:24" ht="15.75">
      <c r="B335" s="247"/>
      <c r="C335" s="264"/>
      <c r="D335" s="259" t="str" cm="1">
        <f t="array" ref="D335">IF(ROW()=ROW(D322),C325,INDEX(E322:E335,ROW()-ROW(D322)))</f>
        <v/>
      </c>
      <c r="E335" s="260" t="str">
        <f>IF(OR(D335="",C324="",C324&lt;=0,F335=""),"",TRIM(MID(D335,LEN(F335)+1+IF(MID(D335,LEN(F335)+1,1)=" ",1,0),99999)))</f>
        <v/>
      </c>
      <c r="F335" s="259" t="str">
        <f>IF(OR(G335="",G335=0,G335="0"),"",IF(LEN(G335)&lt;=C324,G335,IF(LEN(SUBSTITUTE(H335," ",""))=C324+1,LEFT(G335,C324),LEFT(G335,FIND("§",SUBSTITUTE(H335," ","§",LEN(H335)-LEN(SUBSTITUTE(H335," ",""))))-1))))</f>
        <v/>
      </c>
      <c r="G335" s="259" t="str">
        <f t="shared" si="11"/>
        <v/>
      </c>
      <c r="H335" s="259" t="str">
        <f>IF(OR(G335="",G335=0,G335="0"),"",LEFT(G335,C324+1))</f>
        <v/>
      </c>
      <c r="I335" s="261"/>
      <c r="J335" s="86"/>
      <c r="K335" s="247" t="str">
        <f>IF(LEN(TRIM(L335))&gt;0,MAX(K13:K334)+1,"")</f>
        <v/>
      </c>
      <c r="L335" s="89"/>
      <c r="M335" s="276"/>
      <c r="N335" s="277"/>
      <c r="X335" s="3">
        <v>1</v>
      </c>
    </row>
    <row r="336" spans="2:24" ht="15.75">
      <c r="B336" s="247"/>
      <c r="C336" s="258" t="str">
        <f>IF(TRIM(SUBSTITUTE(J37,CHAR(160),""))="","",J37)</f>
        <v/>
      </c>
      <c r="D336" s="259" t="str" cm="1">
        <f t="array" ref="D336">IF(ROW()=ROW(D336),C339,INDEX(E336:E349,ROW()-ROW(D336)))</f>
        <v/>
      </c>
      <c r="E336" s="260" t="str">
        <f>IF(OR(D336="",C338="",C338&lt;=0,F336=""),"",TRIM(MID(D336,LEN(F336)+1+IF(MID(D336,LEN(F336)+1,1)=" ",1,0),99999)))</f>
        <v/>
      </c>
      <c r="F336" s="259" t="str">
        <f>IF(OR(G336="",G336=0,G336="0"),"",IF(LEN(G336)&lt;=C338,G336,IF(LEN(SUBSTITUTE(H336," ",""))=C338+1,LEFT(G336,C338),LEFT(G336,FIND("§",SUBSTITUTE(H336," ","§",LEN(H336)-LEN(SUBSTITUTE(H336," ",""))))-1))))</f>
        <v/>
      </c>
      <c r="G336" s="259" t="str">
        <f t="shared" si="11"/>
        <v/>
      </c>
      <c r="H336" s="259" t="str">
        <f>IF(OR(G336="",G336=0,G336="0"),"",LEFT(G336,C338+1))</f>
        <v/>
      </c>
      <c r="I336" s="261"/>
      <c r="J336" s="86"/>
      <c r="K336" s="247" t="str">
        <f>IF(LEN(TRIM(L336))&gt;0,MAX(K13:K335)+1,"")</f>
        <v/>
      </c>
      <c r="L336" s="89"/>
      <c r="M336" s="276"/>
      <c r="N336" s="277"/>
      <c r="X336" s="3">
        <v>1</v>
      </c>
    </row>
    <row r="337" spans="2:24" ht="15.75">
      <c r="B337" s="247"/>
      <c r="C337" s="264" t="str">
        <f>TRIM(SUBSTITUTE(SUBSTITUTE(SUBSTITUTE(SUBSTITUTE(SUBSTITUTE(SUBSTITUTE(SUBSTITUTE(SUBSTITUTE(SUBSTITUTE(CLEAN(IF(OR(LEFT(C336,1)="-",LEFT(C336,1)="="),MID(C336,2,99999),C336)),"—","-"),"–","-"),CHAR(160)," "),CHAR(9)," "),CHAR(13)," "),CHAR(10)," ")," "," ")," "," ")," "," "))</f>
        <v/>
      </c>
      <c r="D337" s="259" t="str" cm="1">
        <f t="array" ref="D337">IF(ROW()=ROW(D336),C339,INDEX(E336:E349,ROW()-ROW(D336)))</f>
        <v/>
      </c>
      <c r="E337" s="260" t="str">
        <f>IF(OR(D337="",C338="",C338&lt;=0,F337=""),"",TRIM(MID(D337,LEN(F337)+1+IF(MID(D337,LEN(F337)+1,1)=" ",1,0),99999)))</f>
        <v/>
      </c>
      <c r="F337" s="259" t="str">
        <f>IF(OR(G337="",G337=0,G337="0"),"",IF(LEN(G337)&lt;=C338,G337,IF(LEN(SUBSTITUTE(H337," ",""))=C338+1,LEFT(G337,C338),LEFT(G337,FIND("§",SUBSTITUTE(H337," ","§",LEN(H337)-LEN(SUBSTITUTE(H337," ",""))))-1))))</f>
        <v/>
      </c>
      <c r="G337" s="259" t="str">
        <f t="shared" si="11"/>
        <v/>
      </c>
      <c r="H337" s="259" t="str">
        <f>IF(OR(G337="",G337=0,G337="0"),"",LEFT(G337,C338+1))</f>
        <v/>
      </c>
      <c r="I337" s="261"/>
      <c r="J337" s="86"/>
      <c r="K337" s="247" t="str">
        <f>IF(LEN(TRIM(L337))&gt;0,MAX(K13:K336)+1,"")</f>
        <v/>
      </c>
      <c r="L337" s="89"/>
      <c r="M337" s="276"/>
      <c r="N337" s="277"/>
      <c r="X337" s="3">
        <v>1</v>
      </c>
    </row>
    <row r="338" spans="2:24" ht="15.75">
      <c r="B338" s="247"/>
      <c r="C338" s="265">
        <f>C11</f>
        <v>120</v>
      </c>
      <c r="D338" s="259" t="str" cm="1">
        <f t="array" ref="D338">IF(ROW()=ROW(D336),C339,INDEX(E336:E349,ROW()-ROW(D336)))</f>
        <v/>
      </c>
      <c r="E338" s="260" t="str">
        <f>IF(OR(D338="",C338="",C338&lt;=0,F338=""),"",TRIM(MID(D338,LEN(F338)+1+IF(MID(D338,LEN(F338)+1,1)=" ",1,0),99999)))</f>
        <v/>
      </c>
      <c r="F338" s="259" t="str">
        <f>IF(OR(G338="",G338=0,G338="0"),"",IF(LEN(G338)&lt;=C338,G338,IF(LEN(SUBSTITUTE(H338," ",""))=C338+1,LEFT(G338,C338),LEFT(G338,FIND("§",SUBSTITUTE(H338," ","§",LEN(H338)-LEN(SUBSTITUTE(H338," ",""))))-1))))</f>
        <v/>
      </c>
      <c r="G338" s="259" t="str">
        <f t="shared" si="11"/>
        <v/>
      </c>
      <c r="H338" s="259" t="str">
        <f>IF(OR(G338="",G338=0,G338="0"),"",LEFT(G338,C338+1))</f>
        <v/>
      </c>
      <c r="I338" s="261"/>
      <c r="J338" s="86"/>
      <c r="K338" s="247" t="str">
        <f>IF(LEN(TRIM(L338))&gt;0,MAX(K13:K337)+1,"")</f>
        <v/>
      </c>
      <c r="L338" s="89"/>
      <c r="M338" s="276"/>
      <c r="N338" s="277"/>
      <c r="X338" s="3">
        <v>1</v>
      </c>
    </row>
    <row r="339" spans="2:24" ht="15.75">
      <c r="B339" s="247"/>
      <c r="C339" s="264" t="str">
        <f>IF(UPPER(TRIM(C12))="X",C343,C337)</f>
        <v/>
      </c>
      <c r="D339" s="259" t="str" cm="1">
        <f t="array" ref="D339">IF(ROW()=ROW(D336),C339,INDEX(E336:E349,ROW()-ROW(D336)))</f>
        <v/>
      </c>
      <c r="E339" s="260" t="str">
        <f>IF(OR(D339="",C338="",C338&lt;=0,F339=""),"",TRIM(MID(D339,LEN(F339)+1+IF(MID(D339,LEN(F339)+1,1)=" ",1,0),99999)))</f>
        <v/>
      </c>
      <c r="F339" s="259" t="str">
        <f>IF(OR(G339="",G339=0,G339="0"),"",IF(LEN(G339)&lt;=C338,G339,IF(LEN(SUBSTITUTE(H339," ",""))=C338+1,LEFT(G339,C338),LEFT(G339,FIND("§",SUBSTITUTE(H339," ","§",LEN(H339)-LEN(SUBSTITUTE(H339," ",""))))-1))))</f>
        <v/>
      </c>
      <c r="G339" s="259" t="str">
        <f t="shared" si="11"/>
        <v/>
      </c>
      <c r="H339" s="259" t="str">
        <f>IF(OR(G339="",G339=0,G339="0"),"",LEFT(G339,C338+1))</f>
        <v/>
      </c>
      <c r="I339" s="261"/>
      <c r="J339" s="86"/>
      <c r="K339" s="247" t="str">
        <f>IF(LEN(TRIM(L339))&gt;0,MAX(K13:K338)+1,"")</f>
        <v/>
      </c>
      <c r="L339" s="89"/>
      <c r="M339" s="276"/>
      <c r="N339" s="277"/>
      <c r="X339" s="3">
        <v>1</v>
      </c>
    </row>
    <row r="340" spans="2:24" ht="15.75">
      <c r="B340" s="247"/>
      <c r="C340" s="266" t="str">
        <f>TRIM(SUBSTITUTE(SUBSTITUTE(SUBSTITUTE(SUBSTITUTE(SUBSTITUTE(SUBSTITUTE(SUBSTITUTE(SUBSTITUTE(SUBSTITUTE(SUBSTITUTE(C337,","," "),";"," "),":"," "),"!"," "),"?"," "),"…"," "),"»"," "),"«"," "),"/"," "),"."," "))</f>
        <v/>
      </c>
      <c r="D340" s="259" t="str" cm="1">
        <f t="array" ref="D340">IF(ROW()=ROW(D336),C339,INDEX(E336:E349,ROW()-ROW(D336)))</f>
        <v/>
      </c>
      <c r="E340" s="260" t="str">
        <f>IF(OR(D340="",C338="",C338&lt;=0,F340=""),"",TRIM(MID(D340,LEN(F340)+1+IF(MID(D340,LEN(F340)+1,1)=" ",1,0),99999)))</f>
        <v/>
      </c>
      <c r="F340" s="259" t="str">
        <f>IF(OR(G340="",G340=0,G340="0"),"",IF(LEN(G340)&lt;=C338,G340,IF(LEN(SUBSTITUTE(H340," ",""))=C338+1,LEFT(G340,C338),LEFT(G340,FIND("§",SUBSTITUTE(H340," ","§",LEN(H340)-LEN(SUBSTITUTE(H340," ",""))))-1))))</f>
        <v/>
      </c>
      <c r="G340" s="259" t="str">
        <f t="shared" si="11"/>
        <v/>
      </c>
      <c r="H340" s="259" t="str">
        <f>IF(OR(G340="",G340=0,G340="0"),"",LEFT(G340,C338+1))</f>
        <v/>
      </c>
      <c r="I340" s="261"/>
      <c r="J340" s="86"/>
      <c r="K340" s="247" t="str">
        <f>IF(LEN(TRIM(L340))&gt;0,MAX(K13:K339)+1,"")</f>
        <v/>
      </c>
      <c r="L340" s="89"/>
      <c r="M340" s="276"/>
      <c r="N340" s="277"/>
      <c r="X340" s="3">
        <v>1</v>
      </c>
    </row>
    <row r="341" spans="2:24" ht="15.75">
      <c r="B341" s="247"/>
      <c r="C341" s="259" t="str">
        <f>TRIM(SUBSTITUTE(SUBSTITUTE(SUBSTITUTE(SUBSTITUTE(SUBSTITUTE(SUBSTITUTE(SUBSTITUTE(SUBSTITUTE(C340,"("," "),")"," "),CHAR(34)," "),"-"," "),"_"," "),"&lt;"," "),"&gt;"," "),"="," "))</f>
        <v/>
      </c>
      <c r="D341" s="259" t="str" cm="1">
        <f t="array" ref="D341">IF(ROW()=ROW(D336),C339,INDEX(E336:E349,ROW()-ROW(D336)))</f>
        <v/>
      </c>
      <c r="E341" s="260" t="str">
        <f>IF(OR(D341="",C338="",C338&lt;=0,F341=""),"",TRIM(MID(D341,LEN(F341)+1+IF(MID(D341,LEN(F341)+1,1)=" ",1,0),99999)))</f>
        <v/>
      </c>
      <c r="F341" s="259" t="str">
        <f>IF(OR(G341="",G341=0,G341="0"),"",IF(LEN(G341)&lt;=C338,G341,IF(LEN(SUBSTITUTE(H341," ",""))=C338+1,LEFT(G341,C338),LEFT(G341,FIND("§",SUBSTITUTE(H341," ","§",LEN(H341)-LEN(SUBSTITUTE(H341," ",""))))-1))))</f>
        <v/>
      </c>
      <c r="G341" s="259" t="str">
        <f t="shared" si="11"/>
        <v/>
      </c>
      <c r="H341" s="259" t="str">
        <f>IF(OR(G341="",G341=0,G341="0"),"",LEFT(G341,C338+1))</f>
        <v/>
      </c>
      <c r="I341" s="261"/>
      <c r="J341" s="86"/>
      <c r="K341" s="247" t="str">
        <f>IF(LEN(TRIM(L341))&gt;0,MAX(K13:K340)+1,"")</f>
        <v/>
      </c>
      <c r="L341" s="89"/>
      <c r="M341" s="276"/>
      <c r="N341" s="277"/>
      <c r="X341" s="3">
        <v>1</v>
      </c>
    </row>
    <row r="342" spans="2:24" ht="15.75">
      <c r="B342" s="247"/>
      <c r="C342" s="264" t="str">
        <f>TRIM(SUBSTITUTE(SUBSTITUTE(SUBSTITUTE(SUBSTITUTE(C341,"►"," "),"▼"," "),"▲"," "),"◄"," "))</f>
        <v/>
      </c>
      <c r="D342" s="259" t="str" cm="1">
        <f t="array" ref="D342">IF(ROW()=ROW(D336),C339,INDEX(E336:E349,ROW()-ROW(D336)))</f>
        <v/>
      </c>
      <c r="E342" s="260" t="str">
        <f>IF(OR(D342="",C338="",C338&lt;=0,F342=""),"",TRIM(MID(D342,LEN(F342)+1+IF(MID(D342,LEN(F342)+1,1)=" ",1,0),99999)))</f>
        <v/>
      </c>
      <c r="F342" s="259" t="str">
        <f>IF(OR(G342="",G342=0,G342="0"),"",IF(LEN(G342)&lt;=C338,G342,IF(LEN(SUBSTITUTE(H342," ",""))=C338+1,LEFT(G342,C338),LEFT(G342,FIND("§",SUBSTITUTE(H342," ","§",LEN(H342)-LEN(SUBSTITUTE(H342," ",""))))-1))))</f>
        <v/>
      </c>
      <c r="G342" s="259" t="str">
        <f t="shared" si="11"/>
        <v/>
      </c>
      <c r="H342" s="259" t="str">
        <f>IF(OR(G342="",G342=0,G342="0"),"",LEFT(G342,C338+1))</f>
        <v/>
      </c>
      <c r="I342" s="261"/>
      <c r="J342" s="86"/>
      <c r="K342" s="247" t="str">
        <f>IF(LEN(TRIM(L342))&gt;0,MAX(K13:K341)+1,"")</f>
        <v/>
      </c>
      <c r="L342" s="89"/>
      <c r="M342" s="276"/>
      <c r="N342" s="277"/>
      <c r="X342" s="3">
        <v>1</v>
      </c>
    </row>
    <row r="343" spans="2:24" ht="15.75">
      <c r="B343" s="247"/>
      <c r="C343" s="264" t="str">
        <f>TRIM(SUBSTITUTE(SUBSTITUTE(C342,"“"," "),"”"," "))</f>
        <v/>
      </c>
      <c r="D343" s="259" t="str" cm="1">
        <f t="array" ref="D343">IF(ROW()=ROW(D336),C339,INDEX(E336:E349,ROW()-ROW(D336)))</f>
        <v/>
      </c>
      <c r="E343" s="260" t="str">
        <f>IF(OR(D343="",C338="",C338&lt;=0,F343=""),"",TRIM(MID(D343,LEN(F343)+1+IF(MID(D343,LEN(F343)+1,1)=" ",1,0),99999)))</f>
        <v/>
      </c>
      <c r="F343" s="259" t="str">
        <f>IF(OR(G343="",G343=0,G343="0"),"",IF(LEN(G343)&lt;=C338,G343,IF(LEN(SUBSTITUTE(H343," ",""))=C338+1,LEFT(G343,C338),LEFT(G343,FIND("§",SUBSTITUTE(H343," ","§",LEN(H343)-LEN(SUBSTITUTE(H343," ",""))))-1))))</f>
        <v/>
      </c>
      <c r="G343" s="259" t="str">
        <f t="shared" si="11"/>
        <v/>
      </c>
      <c r="H343" s="259" t="str">
        <f>IF(OR(G343="",G343=0,G343="0"),"",LEFT(G343,C338+1))</f>
        <v/>
      </c>
      <c r="I343" s="261"/>
      <c r="J343" s="86"/>
      <c r="K343" s="247" t="str">
        <f>IF(LEN(TRIM(L343))&gt;0,MAX(K13:K342)+1,"")</f>
        <v/>
      </c>
      <c r="L343" s="89"/>
      <c r="M343" s="276"/>
      <c r="N343" s="277"/>
      <c r="X343" s="3">
        <v>1</v>
      </c>
    </row>
    <row r="344" spans="2:24" ht="15.75">
      <c r="B344" s="247"/>
      <c r="C344" s="264"/>
      <c r="D344" s="259" t="str" cm="1">
        <f t="array" ref="D344">IF(ROW()=ROW(D336),C339,INDEX(E336:E349,ROW()-ROW(D336)))</f>
        <v/>
      </c>
      <c r="E344" s="260" t="str">
        <f>IF(OR(D344="",C338="",C338&lt;=0,F344=""),"",TRIM(MID(D344,LEN(F344)+1+IF(MID(D344,LEN(F344)+1,1)=" ",1,0),99999)))</f>
        <v/>
      </c>
      <c r="F344" s="259" t="str">
        <f>IF(OR(G344="",G344=0,G344="0"),"",IF(LEN(G344)&lt;=C338,G344,IF(LEN(SUBSTITUTE(H344," ",""))=C338+1,LEFT(G344,C338),LEFT(G344,FIND("§",SUBSTITUTE(H344," ","§",LEN(H344)-LEN(SUBSTITUTE(H344," ",""))))-1))))</f>
        <v/>
      </c>
      <c r="G344" s="259" t="str">
        <f t="shared" si="11"/>
        <v/>
      </c>
      <c r="H344" s="259" t="str">
        <f>IF(OR(G344="",G344=0,G344="0"),"",LEFT(G344,C338+1))</f>
        <v/>
      </c>
      <c r="I344" s="261"/>
      <c r="J344" s="86"/>
      <c r="K344" s="247" t="str">
        <f>IF(LEN(TRIM(L344))&gt;0,MAX(K13:K343)+1,"")</f>
        <v/>
      </c>
      <c r="L344" s="89"/>
      <c r="M344" s="276"/>
      <c r="N344" s="277"/>
      <c r="X344" s="3">
        <v>1</v>
      </c>
    </row>
    <row r="345" spans="2:24" ht="15.75">
      <c r="B345" s="247"/>
      <c r="C345" s="264"/>
      <c r="D345" s="259" t="str" cm="1">
        <f t="array" ref="D345">IF(ROW()=ROW(D336),C339,INDEX(E336:E349,ROW()-ROW(D336)))</f>
        <v/>
      </c>
      <c r="E345" s="260" t="str">
        <f>IF(OR(D345="",C338="",C338&lt;=0,F345=""),"",TRIM(MID(D345,LEN(F345)+1+IF(MID(D345,LEN(F345)+1,1)=" ",1,0),99999)))</f>
        <v/>
      </c>
      <c r="F345" s="259" t="str">
        <f>IF(OR(G345="",G345=0,G345="0"),"",IF(LEN(G345)&lt;=C338,G345,IF(LEN(SUBSTITUTE(H345," ",""))=C338+1,LEFT(G345,C338),LEFT(G345,FIND("§",SUBSTITUTE(H345," ","§",LEN(H345)-LEN(SUBSTITUTE(H345," ",""))))-1))))</f>
        <v/>
      </c>
      <c r="G345" s="259" t="str">
        <f t="shared" si="11"/>
        <v/>
      </c>
      <c r="H345" s="259" t="str">
        <f>IF(OR(G345="",G345=0,G345="0"),"",LEFT(G345,C338+1))</f>
        <v/>
      </c>
      <c r="I345" s="261"/>
      <c r="J345" s="86"/>
      <c r="K345" s="247" t="str">
        <f>IF(LEN(TRIM(L345))&gt;0,MAX(K13:K344)+1,"")</f>
        <v/>
      </c>
      <c r="L345" s="89"/>
      <c r="M345" s="276"/>
      <c r="N345" s="277"/>
      <c r="X345" s="3">
        <v>1</v>
      </c>
    </row>
    <row r="346" spans="2:24" ht="15.75">
      <c r="B346" s="247"/>
      <c r="C346" s="264"/>
      <c r="D346" s="259" t="str" cm="1">
        <f t="array" ref="D346">IF(ROW()=ROW(D336),C339,INDEX(E336:E349,ROW()-ROW(D336)))</f>
        <v/>
      </c>
      <c r="E346" s="260" t="str">
        <f>IF(OR(D346="",C338="",C338&lt;=0,F346=""),"",TRIM(MID(D346,LEN(F346)+1+IF(MID(D346,LEN(F346)+1,1)=" ",1,0),99999)))</f>
        <v/>
      </c>
      <c r="F346" s="259" t="str">
        <f>IF(OR(G346="",G346=0,G346="0"),"",IF(LEN(G346)&lt;=C338,G346,IF(LEN(SUBSTITUTE(H346," ",""))=C338+1,LEFT(G346,C338),LEFT(G346,FIND("§",SUBSTITUTE(H346," ","§",LEN(H346)-LEN(SUBSTITUTE(H346," ",""))))-1))))</f>
        <v/>
      </c>
      <c r="G346" s="259" t="str">
        <f t="shared" si="11"/>
        <v/>
      </c>
      <c r="H346" s="259" t="str">
        <f>IF(OR(G346="",G346=0,G346="0"),"",LEFT(G346,C338+1))</f>
        <v/>
      </c>
      <c r="I346" s="261"/>
      <c r="J346" s="86"/>
      <c r="K346" s="247" t="str">
        <f>IF(LEN(TRIM(L346))&gt;0,MAX(K13:K345)+1,"")</f>
        <v/>
      </c>
      <c r="L346" s="89"/>
      <c r="M346" s="276"/>
      <c r="N346" s="277"/>
      <c r="X346" s="3">
        <v>1</v>
      </c>
    </row>
    <row r="347" spans="2:24" ht="15.75">
      <c r="B347" s="247"/>
      <c r="C347" s="264"/>
      <c r="D347" s="259" t="str" cm="1">
        <f t="array" ref="D347">IF(ROW()=ROW(D336),C339,INDEX(E336:E349,ROW()-ROW(D336)))</f>
        <v/>
      </c>
      <c r="E347" s="260" t="str">
        <f>IF(OR(D347="",C338="",C338&lt;=0,F347=""),"",TRIM(MID(D347,LEN(F347)+1+IF(MID(D347,LEN(F347)+1,1)=" ",1,0),99999)))</f>
        <v/>
      </c>
      <c r="F347" s="259" t="str">
        <f>IF(OR(G347="",G347=0,G347="0"),"",IF(LEN(G347)&lt;=C338,G347,IF(LEN(SUBSTITUTE(H347," ",""))=C338+1,LEFT(G347,C338),LEFT(G347,FIND("§",SUBSTITUTE(H347," ","§",LEN(H347)-LEN(SUBSTITUTE(H347," ",""))))-1))))</f>
        <v/>
      </c>
      <c r="G347" s="259" t="str">
        <f t="shared" si="11"/>
        <v/>
      </c>
      <c r="H347" s="259" t="str">
        <f>IF(OR(G347="",G347=0,G347="0"),"",LEFT(G347,C338+1))</f>
        <v/>
      </c>
      <c r="I347" s="261"/>
      <c r="J347" s="86"/>
      <c r="K347" s="247" t="str">
        <f>IF(LEN(TRIM(L347))&gt;0,MAX(K13:K346)+1,"")</f>
        <v/>
      </c>
      <c r="L347" s="89"/>
      <c r="M347" s="276"/>
      <c r="N347" s="277"/>
      <c r="X347" s="3">
        <v>1</v>
      </c>
    </row>
    <row r="348" spans="2:24" ht="15.75">
      <c r="B348" s="247"/>
      <c r="C348" s="264"/>
      <c r="D348" s="259" t="str" cm="1">
        <f t="array" ref="D348">IF(ROW()=ROW(D336),C339,INDEX(E336:E349,ROW()-ROW(D336)))</f>
        <v/>
      </c>
      <c r="E348" s="260" t="str">
        <f>IF(OR(D348="",C338="",C338&lt;=0,F348=""),"",TRIM(MID(D348,LEN(F348)+1+IF(MID(D348,LEN(F348)+1,1)=" ",1,0),99999)))</f>
        <v/>
      </c>
      <c r="F348" s="259" t="str">
        <f>IF(OR(G348="",G348=0,G348="0"),"",IF(LEN(G348)&lt;=C338,G348,IF(LEN(SUBSTITUTE(H348," ",""))=C338+1,LEFT(G348,C338),LEFT(G348,FIND("§",SUBSTITUTE(H348," ","§",LEN(H348)-LEN(SUBSTITUTE(H348," ",""))))-1))))</f>
        <v/>
      </c>
      <c r="G348" s="259" t="str">
        <f t="shared" si="11"/>
        <v/>
      </c>
      <c r="H348" s="259" t="str">
        <f>IF(OR(G348="",G348=0,G348="0"),"",LEFT(G348,C338+1))</f>
        <v/>
      </c>
      <c r="I348" s="261"/>
      <c r="J348" s="86"/>
      <c r="K348" s="247" t="str">
        <f>IF(LEN(TRIM(L348))&gt;0,MAX(K13:K347)+1,"")</f>
        <v/>
      </c>
      <c r="L348" s="89"/>
      <c r="M348" s="276"/>
      <c r="N348" s="277"/>
      <c r="X348" s="3">
        <v>1</v>
      </c>
    </row>
    <row r="349" spans="2:24" ht="15.75">
      <c r="B349" s="247"/>
      <c r="C349" s="264"/>
      <c r="D349" s="259" t="str" cm="1">
        <f t="array" ref="D349">IF(ROW()=ROW(D336),C339,INDEX(E336:E349,ROW()-ROW(D336)))</f>
        <v/>
      </c>
      <c r="E349" s="260" t="str">
        <f>IF(OR(D349="",C338="",C338&lt;=0,F349=""),"",TRIM(MID(D349,LEN(F349)+1+IF(MID(D349,LEN(F349)+1,1)=" ",1,0),99999)))</f>
        <v/>
      </c>
      <c r="F349" s="259" t="str">
        <f>IF(OR(G349="",G349=0,G349="0"),"",IF(LEN(G349)&lt;=C338,G349,IF(LEN(SUBSTITUTE(H349," ",""))=C338+1,LEFT(G349,C338),LEFT(G349,FIND("§",SUBSTITUTE(H349," ","§",LEN(H349)-LEN(SUBSTITUTE(H349," ",""))))-1))))</f>
        <v/>
      </c>
      <c r="G349" s="259" t="str">
        <f t="shared" si="11"/>
        <v/>
      </c>
      <c r="H349" s="259" t="str">
        <f>IF(OR(G349="",G349=0,G349="0"),"",LEFT(G349,C338+1))</f>
        <v/>
      </c>
      <c r="I349" s="261"/>
      <c r="J349" s="86"/>
      <c r="K349" s="247" t="str">
        <f>IF(LEN(TRIM(L349))&gt;0,MAX(K13:K348)+1,"")</f>
        <v/>
      </c>
      <c r="L349" s="89"/>
      <c r="M349" s="276"/>
      <c r="N349" s="277"/>
      <c r="X349" s="3">
        <v>1</v>
      </c>
    </row>
    <row r="350" spans="2:24" ht="15.75">
      <c r="B350" s="247"/>
      <c r="C350" s="258" t="str">
        <f>IF(TRIM(SUBSTITUTE(J38,CHAR(160),""))="","",J38)</f>
        <v>8. Ajoutez les champignons dans la cocotte environ 30 minutes avant la fin de la cuisson.</v>
      </c>
      <c r="D350" s="259" t="str" cm="1">
        <f t="array" ref="D350">IF(ROW()=ROW(D350),C353,INDEX(E350:E363,ROW()-ROW(D350)))</f>
        <v>8. Ajoutez les champignons dans la cocotte environ 30 minutes avant la fin de la cuisson.</v>
      </c>
      <c r="E350" s="260" t="str">
        <f>IF(OR(D350="",C352="",C352&lt;=0,F350=""),"",TRIM(MID(D350,LEN(F350)+1+IF(MID(D350,LEN(F350)+1,1)=" ",1,0),99999)))</f>
        <v/>
      </c>
      <c r="F350" s="259" t="str">
        <f>IF(OR(G350="",G350=0,G350="0"),"",IF(LEN(G350)&lt;=C352,G350,IF(LEN(SUBSTITUTE(H350," ",""))=C352+1,LEFT(G350,C352),LEFT(G350,FIND("§",SUBSTITUTE(H350," ","§",LEN(H350)-LEN(SUBSTITUTE(H350," ",""))))-1))))</f>
        <v>8. Ajoutez les champignons dans la cocotte environ 30 minutes avant la fin de la cuisson.</v>
      </c>
      <c r="G350" s="259" t="str">
        <f t="shared" si="11"/>
        <v>8. Ajoutez les champignons dans la cocotte environ 30 minutes avant la fin de la cuisson.</v>
      </c>
      <c r="H350" s="259" t="str">
        <f>IF(OR(G350="",G350=0,G350="0"),"",LEFT(G350,C352+1))</f>
        <v>8. Ajoutez les champignons dans la cocotte environ 30 minutes avant la fin de la cuisson.</v>
      </c>
      <c r="I350" s="261"/>
      <c r="J350" s="86"/>
      <c r="K350" s="247" t="str">
        <f>IF(LEN(TRIM(L350))&gt;0,MAX(K13:K349)+1,"")</f>
        <v/>
      </c>
      <c r="L350" s="89"/>
      <c r="M350" s="276"/>
      <c r="N350" s="277"/>
      <c r="X350" s="3">
        <v>1</v>
      </c>
    </row>
    <row r="351" spans="2:24" ht="15.75">
      <c r="B351" s="247"/>
      <c r="C351" s="264" t="str">
        <f>TRIM(SUBSTITUTE(SUBSTITUTE(SUBSTITUTE(SUBSTITUTE(SUBSTITUTE(SUBSTITUTE(SUBSTITUTE(SUBSTITUTE(SUBSTITUTE(CLEAN(IF(OR(LEFT(C350,1)="-",LEFT(C350,1)="="),MID(C350,2,99999),C350)),"—","-"),"–","-"),CHAR(160)," "),CHAR(9)," "),CHAR(13)," "),CHAR(10)," ")," "," ")," "," ")," "," "))</f>
        <v>8. Ajoutez les champignons dans la cocotte environ 30 minutes avant la fin de la cuisson.</v>
      </c>
      <c r="D351" s="259" t="str" cm="1">
        <f t="array" ref="D351">IF(ROW()=ROW(D350),C353,INDEX(E350:E363,ROW()-ROW(D350)))</f>
        <v/>
      </c>
      <c r="E351" s="260" t="str">
        <f>IF(OR(D351="",C352="",C352&lt;=0,F351=""),"",TRIM(MID(D351,LEN(F351)+1+IF(MID(D351,LEN(F351)+1,1)=" ",1,0),99999)))</f>
        <v/>
      </c>
      <c r="F351" s="259" t="str">
        <f>IF(OR(G351="",G351=0,G351="0"),"",IF(LEN(G351)&lt;=C352,G351,IF(LEN(SUBSTITUTE(H351," ",""))=C352+1,LEFT(G351,C352),LEFT(G351,FIND("§",SUBSTITUTE(H351," ","§",LEN(H351)-LEN(SUBSTITUTE(H351," ",""))))-1))))</f>
        <v/>
      </c>
      <c r="G351" s="259" t="str">
        <f t="shared" si="11"/>
        <v/>
      </c>
      <c r="H351" s="259" t="str">
        <f>IF(OR(G351="",G351=0,G351="0"),"",LEFT(G351,C352+1))</f>
        <v/>
      </c>
      <c r="I351" s="261"/>
      <c r="J351" s="86"/>
      <c r="K351" s="247" t="str">
        <f>IF(LEN(TRIM(L351))&gt;0,MAX(K13:K350)+1,"")</f>
        <v/>
      </c>
      <c r="L351" s="89"/>
      <c r="M351" s="276"/>
      <c r="N351" s="277"/>
      <c r="X351" s="3">
        <v>1</v>
      </c>
    </row>
    <row r="352" spans="2:24" ht="15.75">
      <c r="B352" s="247"/>
      <c r="C352" s="265">
        <f>C11</f>
        <v>120</v>
      </c>
      <c r="D352" s="259" t="str" cm="1">
        <f t="array" ref="D352">IF(ROW()=ROW(D350),C353,INDEX(E350:E363,ROW()-ROW(D350)))</f>
        <v/>
      </c>
      <c r="E352" s="260" t="str">
        <f>IF(OR(D352="",C352="",C352&lt;=0,F352=""),"",TRIM(MID(D352,LEN(F352)+1+IF(MID(D352,LEN(F352)+1,1)=" ",1,0),99999)))</f>
        <v/>
      </c>
      <c r="F352" s="259" t="str">
        <f>IF(OR(G352="",G352=0,G352="0"),"",IF(LEN(G352)&lt;=C352,G352,IF(LEN(SUBSTITUTE(H352," ",""))=C352+1,LEFT(G352,C352),LEFT(G352,FIND("§",SUBSTITUTE(H352," ","§",LEN(H352)-LEN(SUBSTITUTE(H352," ",""))))-1))))</f>
        <v/>
      </c>
      <c r="G352" s="259" t="str">
        <f t="shared" si="11"/>
        <v/>
      </c>
      <c r="H352" s="259" t="str">
        <f>IF(OR(G352="",G352=0,G352="0"),"",LEFT(G352,C352+1))</f>
        <v/>
      </c>
      <c r="I352" s="261"/>
      <c r="J352" s="86"/>
      <c r="K352" s="247" t="str">
        <f>IF(LEN(TRIM(L352))&gt;0,MAX(K13:K351)+1,"")</f>
        <v/>
      </c>
      <c r="L352" s="89"/>
      <c r="M352" s="276"/>
      <c r="N352" s="277"/>
      <c r="X352" s="3">
        <v>1</v>
      </c>
    </row>
    <row r="353" spans="2:24" ht="15.75">
      <c r="B353" s="247"/>
      <c r="C353" s="264" t="str">
        <f>IF(UPPER(TRIM(C12))="X",C357,C351)</f>
        <v>8. Ajoutez les champignons dans la cocotte environ 30 minutes avant la fin de la cuisson.</v>
      </c>
      <c r="D353" s="259" t="str" cm="1">
        <f t="array" ref="D353">IF(ROW()=ROW(D350),C353,INDEX(E350:E363,ROW()-ROW(D350)))</f>
        <v/>
      </c>
      <c r="E353" s="260" t="str">
        <f>IF(OR(D353="",C352="",C352&lt;=0,F353=""),"",TRIM(MID(D353,LEN(F353)+1+IF(MID(D353,LEN(F353)+1,1)=" ",1,0),99999)))</f>
        <v/>
      </c>
      <c r="F353" s="259" t="str">
        <f>IF(OR(G353="",G353=0,G353="0"),"",IF(LEN(G353)&lt;=C352,G353,IF(LEN(SUBSTITUTE(H353," ",""))=C352+1,LEFT(G353,C352),LEFT(G353,FIND("§",SUBSTITUTE(H353," ","§",LEN(H353)-LEN(SUBSTITUTE(H353," ",""))))-1))))</f>
        <v/>
      </c>
      <c r="G353" s="259" t="str">
        <f t="shared" si="11"/>
        <v/>
      </c>
      <c r="H353" s="259" t="str">
        <f>IF(OR(G353="",G353=0,G353="0"),"",LEFT(G353,C352+1))</f>
        <v/>
      </c>
      <c r="I353" s="261"/>
      <c r="J353" s="86"/>
      <c r="K353" s="247" t="str">
        <f>IF(LEN(TRIM(L353))&gt;0,MAX(K13:K352)+1,"")</f>
        <v/>
      </c>
      <c r="L353" s="89"/>
      <c r="M353" s="276"/>
      <c r="N353" s="277"/>
      <c r="X353" s="3">
        <v>1</v>
      </c>
    </row>
    <row r="354" spans="2:24" ht="15.75">
      <c r="B354" s="247"/>
      <c r="C354" s="266" t="str">
        <f>TRIM(SUBSTITUTE(SUBSTITUTE(SUBSTITUTE(SUBSTITUTE(SUBSTITUTE(SUBSTITUTE(SUBSTITUTE(SUBSTITUTE(SUBSTITUTE(SUBSTITUTE(C351,","," "),";"," "),":"," "),"!"," "),"?"," "),"…"," "),"»"," "),"«"," "),"/"," "),"."," "))</f>
        <v>8 Ajoutez les champignons dans la cocotte environ 30 minutes avant la fin de la cuisson</v>
      </c>
      <c r="D354" s="259" t="str" cm="1">
        <f t="array" ref="D354">IF(ROW()=ROW(D350),C353,INDEX(E350:E363,ROW()-ROW(D350)))</f>
        <v/>
      </c>
      <c r="E354" s="260" t="str">
        <f>IF(OR(D354="",C352="",C352&lt;=0,F354=""),"",TRIM(MID(D354,LEN(F354)+1+IF(MID(D354,LEN(F354)+1,1)=" ",1,0),99999)))</f>
        <v/>
      </c>
      <c r="F354" s="259" t="str">
        <f>IF(OR(G354="",G354=0,G354="0"),"",IF(LEN(G354)&lt;=C352,G354,IF(LEN(SUBSTITUTE(H354," ",""))=C352+1,LEFT(G354,C352),LEFT(G354,FIND("§",SUBSTITUTE(H354," ","§",LEN(H354)-LEN(SUBSTITUTE(H354," ",""))))-1))))</f>
        <v/>
      </c>
      <c r="G354" s="259" t="str">
        <f t="shared" si="11"/>
        <v/>
      </c>
      <c r="H354" s="259" t="str">
        <f>IF(OR(G354="",G354=0,G354="0"),"",LEFT(G354,C352+1))</f>
        <v/>
      </c>
      <c r="I354" s="261"/>
      <c r="J354" s="86"/>
      <c r="K354" s="247" t="str">
        <f>IF(LEN(TRIM(L354))&gt;0,MAX(K13:K353)+1,"")</f>
        <v/>
      </c>
      <c r="L354" s="89"/>
      <c r="M354" s="276"/>
      <c r="N354" s="277"/>
      <c r="X354" s="3">
        <v>1</v>
      </c>
    </row>
    <row r="355" spans="2:24" ht="15.75">
      <c r="B355" s="247"/>
      <c r="C355" s="259" t="str">
        <f>TRIM(SUBSTITUTE(SUBSTITUTE(SUBSTITUTE(SUBSTITUTE(SUBSTITUTE(SUBSTITUTE(SUBSTITUTE(SUBSTITUTE(C354,"("," "),")"," "),CHAR(34)," "),"-"," "),"_"," "),"&lt;"," "),"&gt;"," "),"="," "))</f>
        <v>8 Ajoutez les champignons dans la cocotte environ 30 minutes avant la fin de la cuisson</v>
      </c>
      <c r="D355" s="259" t="str" cm="1">
        <f t="array" ref="D355">IF(ROW()=ROW(D350),C353,INDEX(E350:E363,ROW()-ROW(D350)))</f>
        <v/>
      </c>
      <c r="E355" s="260" t="str">
        <f>IF(OR(D355="",C352="",C352&lt;=0,F355=""),"",TRIM(MID(D355,LEN(F355)+1+IF(MID(D355,LEN(F355)+1,1)=" ",1,0),99999)))</f>
        <v/>
      </c>
      <c r="F355" s="259" t="str">
        <f>IF(OR(G355="",G355=0,G355="0"),"",IF(LEN(G355)&lt;=C352,G355,IF(LEN(SUBSTITUTE(H355," ",""))=C352+1,LEFT(G355,C352),LEFT(G355,FIND("§",SUBSTITUTE(H355," ","§",LEN(H355)-LEN(SUBSTITUTE(H355," ",""))))-1))))</f>
        <v/>
      </c>
      <c r="G355" s="259" t="str">
        <f t="shared" si="11"/>
        <v/>
      </c>
      <c r="H355" s="259" t="str">
        <f>IF(OR(G355="",G355=0,G355="0"),"",LEFT(G355,C352+1))</f>
        <v/>
      </c>
      <c r="I355" s="261"/>
      <c r="J355" s="86"/>
      <c r="K355" s="247" t="str">
        <f>IF(LEN(TRIM(L355))&gt;0,MAX(K13:K354)+1,"")</f>
        <v/>
      </c>
      <c r="L355" s="89"/>
      <c r="M355" s="276"/>
      <c r="N355" s="277"/>
      <c r="X355" s="3">
        <v>1</v>
      </c>
    </row>
    <row r="356" spans="2:24" ht="15.75">
      <c r="B356" s="247"/>
      <c r="C356" s="264" t="str">
        <f>TRIM(SUBSTITUTE(SUBSTITUTE(SUBSTITUTE(SUBSTITUTE(C355,"►"," "),"▼"," "),"▲"," "),"◄"," "))</f>
        <v>8 Ajoutez les champignons dans la cocotte environ 30 minutes avant la fin de la cuisson</v>
      </c>
      <c r="D356" s="259" t="str" cm="1">
        <f t="array" ref="D356">IF(ROW()=ROW(D350),C353,INDEX(E350:E363,ROW()-ROW(D350)))</f>
        <v/>
      </c>
      <c r="E356" s="260" t="str">
        <f>IF(OR(D356="",C352="",C352&lt;=0,F356=""),"",TRIM(MID(D356,LEN(F356)+1+IF(MID(D356,LEN(F356)+1,1)=" ",1,0),99999)))</f>
        <v/>
      </c>
      <c r="F356" s="259" t="str">
        <f>IF(OR(G356="",G356=0,G356="0"),"",IF(LEN(G356)&lt;=C352,G356,IF(LEN(SUBSTITUTE(H356," ",""))=C352+1,LEFT(G356,C352),LEFT(G356,FIND("§",SUBSTITUTE(H356," ","§",LEN(H356)-LEN(SUBSTITUTE(H356," ",""))))-1))))</f>
        <v/>
      </c>
      <c r="G356" s="259" t="str">
        <f t="shared" si="11"/>
        <v/>
      </c>
      <c r="H356" s="259" t="str">
        <f>IF(OR(G356="",G356=0,G356="0"),"",LEFT(G356,C352+1))</f>
        <v/>
      </c>
      <c r="I356" s="261"/>
      <c r="J356" s="86"/>
      <c r="K356" s="247" t="str">
        <f>IF(LEN(TRIM(L356))&gt;0,MAX(K13:K355)+1,"")</f>
        <v/>
      </c>
      <c r="L356" s="89"/>
      <c r="M356" s="276"/>
      <c r="N356" s="277"/>
      <c r="X356" s="3">
        <v>1</v>
      </c>
    </row>
    <row r="357" spans="2:24" ht="15.75">
      <c r="B357" s="247"/>
      <c r="C357" s="264" t="str">
        <f>TRIM(SUBSTITUTE(SUBSTITUTE(C356,"“"," "),"”"," "))</f>
        <v>8 Ajoutez les champignons dans la cocotte environ 30 minutes avant la fin de la cuisson</v>
      </c>
      <c r="D357" s="259" t="str" cm="1">
        <f t="array" ref="D357">IF(ROW()=ROW(D350),C353,INDEX(E350:E363,ROW()-ROW(D350)))</f>
        <v/>
      </c>
      <c r="E357" s="260" t="str">
        <f>IF(OR(D357="",C352="",C352&lt;=0,F357=""),"",TRIM(MID(D357,LEN(F357)+1+IF(MID(D357,LEN(F357)+1,1)=" ",1,0),99999)))</f>
        <v/>
      </c>
      <c r="F357" s="259" t="str">
        <f>IF(OR(G357="",G357=0,G357="0"),"",IF(LEN(G357)&lt;=C352,G357,IF(LEN(SUBSTITUTE(H357," ",""))=C352+1,LEFT(G357,C352),LEFT(G357,FIND("§",SUBSTITUTE(H357," ","§",LEN(H357)-LEN(SUBSTITUTE(H357," ",""))))-1))))</f>
        <v/>
      </c>
      <c r="G357" s="259" t="str">
        <f t="shared" si="11"/>
        <v/>
      </c>
      <c r="H357" s="259" t="str">
        <f>IF(OR(G357="",G357=0,G357="0"),"",LEFT(G357,C352+1))</f>
        <v/>
      </c>
      <c r="I357" s="261"/>
      <c r="J357" s="86"/>
      <c r="K357" s="247" t="str">
        <f>IF(LEN(TRIM(L357))&gt;0,MAX(K13:K356)+1,"")</f>
        <v/>
      </c>
      <c r="L357" s="89"/>
      <c r="M357" s="276"/>
      <c r="N357" s="277"/>
      <c r="X357" s="3">
        <v>1</v>
      </c>
    </row>
    <row r="358" spans="2:24" ht="15.75">
      <c r="B358" s="247"/>
      <c r="C358" s="264"/>
      <c r="D358" s="259" t="str" cm="1">
        <f t="array" ref="D358">IF(ROW()=ROW(D350),C353,INDEX(E350:E363,ROW()-ROW(D350)))</f>
        <v/>
      </c>
      <c r="E358" s="260" t="str">
        <f>IF(OR(D358="",C352="",C352&lt;=0,F358=""),"",TRIM(MID(D358,LEN(F358)+1+IF(MID(D358,LEN(F358)+1,1)=" ",1,0),99999)))</f>
        <v/>
      </c>
      <c r="F358" s="259" t="str">
        <f>IF(OR(G358="",G358=0,G358="0"),"",IF(LEN(G358)&lt;=C352,G358,IF(LEN(SUBSTITUTE(H358," ",""))=C352+1,LEFT(G358,C352),LEFT(G358,FIND("§",SUBSTITUTE(H358," ","§",LEN(H358)-LEN(SUBSTITUTE(H358," ",""))))-1))))</f>
        <v/>
      </c>
      <c r="G358" s="259" t="str">
        <f t="shared" si="11"/>
        <v/>
      </c>
      <c r="H358" s="259" t="str">
        <f>IF(OR(G358="",G358=0,G358="0"),"",LEFT(G358,C352+1))</f>
        <v/>
      </c>
      <c r="I358" s="261"/>
      <c r="J358" s="86"/>
      <c r="K358" s="247" t="str">
        <f>IF(LEN(TRIM(L358))&gt;0,MAX(K13:K357)+1,"")</f>
        <v/>
      </c>
      <c r="L358" s="89"/>
      <c r="M358" s="276"/>
      <c r="N358" s="277"/>
      <c r="X358" s="3">
        <v>1</v>
      </c>
    </row>
    <row r="359" spans="2:24" ht="15.75">
      <c r="B359" s="247"/>
      <c r="C359" s="264"/>
      <c r="D359" s="259" t="str" cm="1">
        <f t="array" ref="D359">IF(ROW()=ROW(D350),C353,INDEX(E350:E363,ROW()-ROW(D350)))</f>
        <v/>
      </c>
      <c r="E359" s="260" t="str">
        <f>IF(OR(D359="",C352="",C352&lt;=0,F359=""),"",TRIM(MID(D359,LEN(F359)+1+IF(MID(D359,LEN(F359)+1,1)=" ",1,0),99999)))</f>
        <v/>
      </c>
      <c r="F359" s="259" t="str">
        <f>IF(OR(G359="",G359=0,G359="0"),"",IF(LEN(G359)&lt;=C352,G359,IF(LEN(SUBSTITUTE(H359," ",""))=C352+1,LEFT(G359,C352),LEFT(G359,FIND("§",SUBSTITUTE(H359," ","§",LEN(H359)-LEN(SUBSTITUTE(H359," ",""))))-1))))</f>
        <v/>
      </c>
      <c r="G359" s="259" t="str">
        <f t="shared" si="11"/>
        <v/>
      </c>
      <c r="H359" s="259" t="str">
        <f>IF(OR(G359="",G359=0,G359="0"),"",LEFT(G359,C352+1))</f>
        <v/>
      </c>
      <c r="I359" s="261"/>
      <c r="J359" s="86"/>
      <c r="K359" s="247" t="str">
        <f>IF(LEN(TRIM(L359))&gt;0,MAX(K13:K358)+1,"")</f>
        <v/>
      </c>
      <c r="L359" s="89"/>
      <c r="M359" s="276"/>
      <c r="N359" s="277"/>
      <c r="X359" s="3">
        <v>1</v>
      </c>
    </row>
    <row r="360" spans="2:24" ht="15.75">
      <c r="B360" s="247"/>
      <c r="C360" s="264"/>
      <c r="D360" s="259" t="str" cm="1">
        <f t="array" ref="D360">IF(ROW()=ROW(D350),C353,INDEX(E350:E363,ROW()-ROW(D350)))</f>
        <v/>
      </c>
      <c r="E360" s="260" t="str">
        <f>IF(OR(D360="",C352="",C352&lt;=0,F360=""),"",TRIM(MID(D360,LEN(F360)+1+IF(MID(D360,LEN(F360)+1,1)=" ",1,0),99999)))</f>
        <v/>
      </c>
      <c r="F360" s="259" t="str">
        <f>IF(OR(G360="",G360=0,G360="0"),"",IF(LEN(G360)&lt;=C352,G360,IF(LEN(SUBSTITUTE(H360," ",""))=C352+1,LEFT(G360,C352),LEFT(G360,FIND("§",SUBSTITUTE(H360," ","§",LEN(H360)-LEN(SUBSTITUTE(H360," ",""))))-1))))</f>
        <v/>
      </c>
      <c r="G360" s="259" t="str">
        <f t="shared" si="11"/>
        <v/>
      </c>
      <c r="H360" s="259" t="str">
        <f>IF(OR(G360="",G360=0,G360="0"),"",LEFT(G360,C352+1))</f>
        <v/>
      </c>
      <c r="I360" s="261"/>
      <c r="J360" s="86"/>
      <c r="K360" s="247" t="str">
        <f>IF(LEN(TRIM(L360))&gt;0,MAX(K13:K359)+1,"")</f>
        <v/>
      </c>
      <c r="L360" s="89"/>
      <c r="M360" s="276"/>
      <c r="N360" s="277"/>
      <c r="X360" s="3">
        <v>1</v>
      </c>
    </row>
    <row r="361" spans="2:24" ht="15.75">
      <c r="B361" s="247"/>
      <c r="C361" s="264"/>
      <c r="D361" s="259" t="str" cm="1">
        <f t="array" ref="D361">IF(ROW()=ROW(D350),C353,INDEX(E350:E363,ROW()-ROW(D350)))</f>
        <v/>
      </c>
      <c r="E361" s="260" t="str">
        <f>IF(OR(D361="",C352="",C352&lt;=0,F361=""),"",TRIM(MID(D361,LEN(F361)+1+IF(MID(D361,LEN(F361)+1,1)=" ",1,0),99999)))</f>
        <v/>
      </c>
      <c r="F361" s="259" t="str">
        <f>IF(OR(G361="",G361=0,G361="0"),"",IF(LEN(G361)&lt;=C352,G361,IF(LEN(SUBSTITUTE(H361," ",""))=C352+1,LEFT(G361,C352),LEFT(G361,FIND("§",SUBSTITUTE(H361," ","§",LEN(H361)-LEN(SUBSTITUTE(H361," ",""))))-1))))</f>
        <v/>
      </c>
      <c r="G361" s="259" t="str">
        <f t="shared" si="11"/>
        <v/>
      </c>
      <c r="H361" s="259" t="str">
        <f>IF(OR(G361="",G361=0,G361="0"),"",LEFT(G361,C352+1))</f>
        <v/>
      </c>
      <c r="I361" s="261"/>
      <c r="J361" s="86"/>
      <c r="K361" s="247" t="str">
        <f>IF(LEN(TRIM(L361))&gt;0,MAX(K13:K360)+1,"")</f>
        <v/>
      </c>
      <c r="L361" s="89"/>
      <c r="M361" s="276"/>
      <c r="N361" s="277"/>
      <c r="X361" s="3">
        <v>1</v>
      </c>
    </row>
    <row r="362" spans="2:24" ht="15.75">
      <c r="B362" s="247"/>
      <c r="C362" s="264"/>
      <c r="D362" s="259" t="str" cm="1">
        <f t="array" ref="D362">IF(ROW()=ROW(D350),C353,INDEX(E350:E363,ROW()-ROW(D350)))</f>
        <v/>
      </c>
      <c r="E362" s="260" t="str">
        <f>IF(OR(D362="",C352="",C352&lt;=0,F362=""),"",TRIM(MID(D362,LEN(F362)+1+IF(MID(D362,LEN(F362)+1,1)=" ",1,0),99999)))</f>
        <v/>
      </c>
      <c r="F362" s="259" t="str">
        <f>IF(OR(G362="",G362=0,G362="0"),"",IF(LEN(G362)&lt;=C352,G362,IF(LEN(SUBSTITUTE(H362," ",""))=C352+1,LEFT(G362,C352),LEFT(G362,FIND("§",SUBSTITUTE(H362," ","§",LEN(H362)-LEN(SUBSTITUTE(H362," ",""))))-1))))</f>
        <v/>
      </c>
      <c r="G362" s="259" t="str">
        <f t="shared" si="11"/>
        <v/>
      </c>
      <c r="H362" s="259" t="str">
        <f>IF(OR(G362="",G362=0,G362="0"),"",LEFT(G362,C352+1))</f>
        <v/>
      </c>
      <c r="I362" s="261"/>
      <c r="J362" s="86"/>
      <c r="K362" s="247" t="str">
        <f>IF(LEN(TRIM(L362))&gt;0,MAX(K13:K361)+1,"")</f>
        <v/>
      </c>
      <c r="L362" s="89"/>
      <c r="M362" s="276"/>
      <c r="N362" s="277"/>
      <c r="X362" s="3">
        <v>1</v>
      </c>
    </row>
    <row r="363" spans="2:24" ht="15.75">
      <c r="B363" s="247"/>
      <c r="C363" s="264"/>
      <c r="D363" s="259" t="str" cm="1">
        <f t="array" ref="D363">IF(ROW()=ROW(D350),C353,INDEX(E350:E363,ROW()-ROW(D350)))</f>
        <v/>
      </c>
      <c r="E363" s="260" t="str">
        <f>IF(OR(D363="",C352="",C352&lt;=0,F363=""),"",TRIM(MID(D363,LEN(F363)+1+IF(MID(D363,LEN(F363)+1,1)=" ",1,0),99999)))</f>
        <v/>
      </c>
      <c r="F363" s="259" t="str">
        <f>IF(OR(G363="",G363=0,G363="0"),"",IF(LEN(G363)&lt;=C352,G363,IF(LEN(SUBSTITUTE(H363," ",""))=C352+1,LEFT(G363,C352),LEFT(G363,FIND("§",SUBSTITUTE(H363," ","§",LEN(H363)-LEN(SUBSTITUTE(H363," ",""))))-1))))</f>
        <v/>
      </c>
      <c r="G363" s="259" t="str">
        <f t="shared" si="11"/>
        <v/>
      </c>
      <c r="H363" s="259" t="str">
        <f>IF(OR(G363="",G363=0,G363="0"),"",LEFT(G363,C352+1))</f>
        <v/>
      </c>
      <c r="I363" s="261"/>
      <c r="J363" s="86"/>
      <c r="K363" s="247" t="str">
        <f>IF(LEN(TRIM(L363))&gt;0,MAX(K13:K362)+1,"")</f>
        <v/>
      </c>
      <c r="L363" s="89"/>
      <c r="M363" s="276"/>
      <c r="N363" s="277"/>
      <c r="X363" s="3">
        <v>1</v>
      </c>
    </row>
    <row r="364" spans="2:24" ht="15.75">
      <c r="B364" s="247"/>
      <c r="C364" s="258" t="str">
        <f>IF(TRIM(SUBSTITUTE(J39,CHAR(160),""))="","",J39)</f>
        <v/>
      </c>
      <c r="D364" s="259" t="str" cm="1">
        <f t="array" ref="D364">IF(ROW()=ROW(D364),C367,INDEX(E364:E377,ROW()-ROW(D364)))</f>
        <v/>
      </c>
      <c r="E364" s="260" t="str">
        <f>IF(OR(D364="",C366="",C366&lt;=0,F364=""),"",TRIM(MID(D364,LEN(F364)+1+IF(MID(D364,LEN(F364)+1,1)=" ",1,0),99999)))</f>
        <v/>
      </c>
      <c r="F364" s="259" t="str">
        <f>IF(OR(G364="",G364=0,G364="0"),"",IF(LEN(G364)&lt;=C366,G364,IF(LEN(SUBSTITUTE(H364," ",""))=C366+1,LEFT(G364,C366),LEFT(G364,FIND("§",SUBSTITUTE(H364," ","§",LEN(H364)-LEN(SUBSTITUTE(H364," ",""))))-1))))</f>
        <v/>
      </c>
      <c r="G364" s="259" t="str">
        <f t="shared" si="11"/>
        <v/>
      </c>
      <c r="H364" s="259" t="str">
        <f>IF(OR(G364="",G364=0,G364="0"),"",LEFT(G364,C366+1))</f>
        <v/>
      </c>
      <c r="I364" s="261"/>
      <c r="J364" s="86"/>
      <c r="K364" s="247" t="str">
        <f>IF(LEN(TRIM(L364))&gt;0,MAX(K13:K363)+1,"")</f>
        <v/>
      </c>
      <c r="L364" s="89"/>
      <c r="M364" s="276"/>
      <c r="N364" s="277"/>
      <c r="X364" s="3">
        <v>1</v>
      </c>
    </row>
    <row r="365" spans="2:24" ht="15.75">
      <c r="B365" s="247"/>
      <c r="C365" s="264" t="str">
        <f>TRIM(SUBSTITUTE(SUBSTITUTE(SUBSTITUTE(SUBSTITUTE(SUBSTITUTE(SUBSTITUTE(SUBSTITUTE(SUBSTITUTE(SUBSTITUTE(CLEAN(IF(OR(LEFT(C364,1)="-",LEFT(C364,1)="="),MID(C364,2,99999),C364)),"—","-"),"–","-"),CHAR(160)," "),CHAR(9)," "),CHAR(13)," "),CHAR(10)," ")," "," ")," "," ")," "," "))</f>
        <v/>
      </c>
      <c r="D365" s="259" t="str" cm="1">
        <f t="array" ref="D365">IF(ROW()=ROW(D364),C367,INDEX(E364:E377,ROW()-ROW(D364)))</f>
        <v/>
      </c>
      <c r="E365" s="260" t="str">
        <f>IF(OR(D365="",C366="",C366&lt;=0,F365=""),"",TRIM(MID(D365,LEN(F365)+1+IF(MID(D365,LEN(F365)+1,1)=" ",1,0),99999)))</f>
        <v/>
      </c>
      <c r="F365" s="259" t="str">
        <f>IF(OR(G365="",G365=0,G365="0"),"",IF(LEN(G365)&lt;=C366,G365,IF(LEN(SUBSTITUTE(H365," ",""))=C366+1,LEFT(G365,C366),LEFT(G365,FIND("§",SUBSTITUTE(H365," ","§",LEN(H365)-LEN(SUBSTITUTE(H365," ",""))))-1))))</f>
        <v/>
      </c>
      <c r="G365" s="259" t="str">
        <f t="shared" si="11"/>
        <v/>
      </c>
      <c r="H365" s="259" t="str">
        <f>IF(OR(G365="",G365=0,G365="0"),"",LEFT(G365,C366+1))</f>
        <v/>
      </c>
      <c r="I365" s="261"/>
      <c r="J365" s="86"/>
      <c r="K365" s="247" t="str">
        <f>IF(LEN(TRIM(L365))&gt;0,MAX(K13:K364)+1,"")</f>
        <v/>
      </c>
      <c r="L365" s="89"/>
      <c r="M365" s="276"/>
      <c r="N365" s="277"/>
      <c r="X365" s="3">
        <v>1</v>
      </c>
    </row>
    <row r="366" spans="2:24" ht="15.75">
      <c r="B366" s="247"/>
      <c r="C366" s="265">
        <f>C11</f>
        <v>120</v>
      </c>
      <c r="D366" s="259" t="str" cm="1">
        <f t="array" ref="D366">IF(ROW()=ROW(D364),C367,INDEX(E364:E377,ROW()-ROW(D364)))</f>
        <v/>
      </c>
      <c r="E366" s="260" t="str">
        <f>IF(OR(D366="",C366="",C366&lt;=0,F366=""),"",TRIM(MID(D366,LEN(F366)+1+IF(MID(D366,LEN(F366)+1,1)=" ",1,0),99999)))</f>
        <v/>
      </c>
      <c r="F366" s="259" t="str">
        <f>IF(OR(G366="",G366=0,G366="0"),"",IF(LEN(G366)&lt;=C366,G366,IF(LEN(SUBSTITUTE(H366," ",""))=C366+1,LEFT(G366,C366),LEFT(G366,FIND("§",SUBSTITUTE(H366," ","§",LEN(H366)-LEN(SUBSTITUTE(H366," ",""))))-1))))</f>
        <v/>
      </c>
      <c r="G366" s="259" t="str">
        <f t="shared" si="11"/>
        <v/>
      </c>
      <c r="H366" s="259" t="str">
        <f>IF(OR(G366="",G366=0,G366="0"),"",LEFT(G366,C366+1))</f>
        <v/>
      </c>
      <c r="I366" s="261"/>
      <c r="J366" s="86"/>
      <c r="K366" s="247" t="str">
        <f>IF(LEN(TRIM(L366))&gt;0,MAX(K13:K365)+1,"")</f>
        <v/>
      </c>
      <c r="L366" s="89"/>
      <c r="M366" s="276"/>
      <c r="N366" s="277"/>
      <c r="X366" s="3">
        <v>1</v>
      </c>
    </row>
    <row r="367" spans="2:24" ht="15.75">
      <c r="B367" s="247"/>
      <c r="C367" s="264" t="str">
        <f>IF(UPPER(TRIM(C12))="X",C371,C365)</f>
        <v/>
      </c>
      <c r="D367" s="259" t="str" cm="1">
        <f t="array" ref="D367">IF(ROW()=ROW(D364),C367,INDEX(E364:E377,ROW()-ROW(D364)))</f>
        <v/>
      </c>
      <c r="E367" s="260" t="str">
        <f>IF(OR(D367="",C366="",C366&lt;=0,F367=""),"",TRIM(MID(D367,LEN(F367)+1+IF(MID(D367,LEN(F367)+1,1)=" ",1,0),99999)))</f>
        <v/>
      </c>
      <c r="F367" s="259" t="str">
        <f>IF(OR(G367="",G367=0,G367="0"),"",IF(LEN(G367)&lt;=C366,G367,IF(LEN(SUBSTITUTE(H367," ",""))=C366+1,LEFT(G367,C366),LEFT(G367,FIND("§",SUBSTITUTE(H367," ","§",LEN(H367)-LEN(SUBSTITUTE(H367," ",""))))-1))))</f>
        <v/>
      </c>
      <c r="G367" s="259" t="str">
        <f t="shared" si="11"/>
        <v/>
      </c>
      <c r="H367" s="259" t="str">
        <f>IF(OR(G367="",G367=0,G367="0"),"",LEFT(G367,C366+1))</f>
        <v/>
      </c>
      <c r="I367" s="261"/>
      <c r="J367" s="86"/>
      <c r="K367" s="247" t="str">
        <f>IF(LEN(TRIM(L367))&gt;0,MAX(K13:K366)+1,"")</f>
        <v/>
      </c>
      <c r="L367" s="89"/>
      <c r="M367" s="276"/>
      <c r="N367" s="277"/>
      <c r="X367" s="3">
        <v>1</v>
      </c>
    </row>
    <row r="368" spans="2:24" ht="15.75">
      <c r="B368" s="247"/>
      <c r="C368" s="266" t="str">
        <f>TRIM(SUBSTITUTE(SUBSTITUTE(SUBSTITUTE(SUBSTITUTE(SUBSTITUTE(SUBSTITUTE(SUBSTITUTE(SUBSTITUTE(SUBSTITUTE(SUBSTITUTE(C365,","," "),";"," "),":"," "),"!"," "),"?"," "),"…"," "),"»"," "),"«"," "),"/"," "),"."," "))</f>
        <v/>
      </c>
      <c r="D368" s="259" t="str" cm="1">
        <f t="array" ref="D368">IF(ROW()=ROW(D364),C367,INDEX(E364:E377,ROW()-ROW(D364)))</f>
        <v/>
      </c>
      <c r="E368" s="260" t="str">
        <f>IF(OR(D368="",C366="",C366&lt;=0,F368=""),"",TRIM(MID(D368,LEN(F368)+1+IF(MID(D368,LEN(F368)+1,1)=" ",1,0),99999)))</f>
        <v/>
      </c>
      <c r="F368" s="259" t="str">
        <f>IF(OR(G368="",G368=0,G368="0"),"",IF(LEN(G368)&lt;=C366,G368,IF(LEN(SUBSTITUTE(H368," ",""))=C366+1,LEFT(G368,C366),LEFT(G368,FIND("§",SUBSTITUTE(H368," ","§",LEN(H368)-LEN(SUBSTITUTE(H368," ",""))))-1))))</f>
        <v/>
      </c>
      <c r="G368" s="259" t="str">
        <f t="shared" si="11"/>
        <v/>
      </c>
      <c r="H368" s="259" t="str">
        <f>IF(OR(G368="",G368=0,G368="0"),"",LEFT(G368,C366+1))</f>
        <v/>
      </c>
      <c r="I368" s="261"/>
      <c r="J368" s="86"/>
      <c r="K368" s="247" t="str">
        <f>IF(LEN(TRIM(L368))&gt;0,MAX(K13:K367)+1,"")</f>
        <v/>
      </c>
      <c r="L368" s="89"/>
      <c r="M368" s="276"/>
      <c r="N368" s="277"/>
      <c r="X368" s="3">
        <v>1</v>
      </c>
    </row>
    <row r="369" spans="2:24" ht="15.75">
      <c r="B369" s="247"/>
      <c r="C369" s="259" t="str">
        <f>TRIM(SUBSTITUTE(SUBSTITUTE(SUBSTITUTE(SUBSTITUTE(SUBSTITUTE(SUBSTITUTE(SUBSTITUTE(SUBSTITUTE(C368,"("," "),")"," "),CHAR(34)," "),"-"," "),"_"," "),"&lt;"," "),"&gt;"," "),"="," "))</f>
        <v/>
      </c>
      <c r="D369" s="259" t="str" cm="1">
        <f t="array" ref="D369">IF(ROW()=ROW(D364),C367,INDEX(E364:E377,ROW()-ROW(D364)))</f>
        <v/>
      </c>
      <c r="E369" s="260" t="str">
        <f>IF(OR(D369="",C366="",C366&lt;=0,F369=""),"",TRIM(MID(D369,LEN(F369)+1+IF(MID(D369,LEN(F369)+1,1)=" ",1,0),99999)))</f>
        <v/>
      </c>
      <c r="F369" s="259" t="str">
        <f>IF(OR(G369="",G369=0,G369="0"),"",IF(LEN(G369)&lt;=C366,G369,IF(LEN(SUBSTITUTE(H369," ",""))=C366+1,LEFT(G369,C366),LEFT(G369,FIND("§",SUBSTITUTE(H369," ","§",LEN(H369)-LEN(SUBSTITUTE(H369," ",""))))-1))))</f>
        <v/>
      </c>
      <c r="G369" s="259" t="str">
        <f t="shared" si="11"/>
        <v/>
      </c>
      <c r="H369" s="259" t="str">
        <f>IF(OR(G369="",G369=0,G369="0"),"",LEFT(G369,C366+1))</f>
        <v/>
      </c>
      <c r="I369" s="261"/>
      <c r="J369" s="86"/>
      <c r="K369" s="247" t="str">
        <f>IF(LEN(TRIM(L369))&gt;0,MAX(K13:K368)+1,"")</f>
        <v/>
      </c>
      <c r="L369" s="89"/>
      <c r="M369" s="276"/>
      <c r="N369" s="277"/>
      <c r="X369" s="3">
        <v>1</v>
      </c>
    </row>
    <row r="370" spans="2:24" ht="15.75">
      <c r="B370" s="247"/>
      <c r="C370" s="264" t="str">
        <f>TRIM(SUBSTITUTE(SUBSTITUTE(SUBSTITUTE(SUBSTITUTE(C369,"►"," "),"▼"," "),"▲"," "),"◄"," "))</f>
        <v/>
      </c>
      <c r="D370" s="259" t="str" cm="1">
        <f t="array" ref="D370">IF(ROW()=ROW(D364),C367,INDEX(E364:E377,ROW()-ROW(D364)))</f>
        <v/>
      </c>
      <c r="E370" s="260" t="str">
        <f>IF(OR(D370="",C366="",C366&lt;=0,F370=""),"",TRIM(MID(D370,LEN(F370)+1+IF(MID(D370,LEN(F370)+1,1)=" ",1,0),99999)))</f>
        <v/>
      </c>
      <c r="F370" s="259" t="str">
        <f>IF(OR(G370="",G370=0,G370="0"),"",IF(LEN(G370)&lt;=C366,G370,IF(LEN(SUBSTITUTE(H370," ",""))=C366+1,LEFT(G370,C366),LEFT(G370,FIND("§",SUBSTITUTE(H370," ","§",LEN(H370)-LEN(SUBSTITUTE(H370," ",""))))-1))))</f>
        <v/>
      </c>
      <c r="G370" s="259" t="str">
        <f t="shared" si="11"/>
        <v/>
      </c>
      <c r="H370" s="259" t="str">
        <f>IF(OR(G370="",G370=0,G370="0"),"",LEFT(G370,C366+1))</f>
        <v/>
      </c>
      <c r="I370" s="261"/>
      <c r="J370" s="86"/>
      <c r="K370" s="247" t="str">
        <f>IF(LEN(TRIM(L370))&gt;0,MAX(K13:K369)+1,"")</f>
        <v/>
      </c>
      <c r="L370" s="89"/>
      <c r="M370" s="276"/>
      <c r="N370" s="277"/>
      <c r="X370" s="3">
        <v>1</v>
      </c>
    </row>
    <row r="371" spans="2:24" ht="15.75">
      <c r="B371" s="247"/>
      <c r="C371" s="264" t="str">
        <f>TRIM(SUBSTITUTE(SUBSTITUTE(C370,"“"," "),"”"," "))</f>
        <v/>
      </c>
      <c r="D371" s="259" t="str" cm="1">
        <f t="array" ref="D371">IF(ROW()=ROW(D364),C367,INDEX(E364:E377,ROW()-ROW(D364)))</f>
        <v/>
      </c>
      <c r="E371" s="260" t="str">
        <f>IF(OR(D371="",C366="",C366&lt;=0,F371=""),"",TRIM(MID(D371,LEN(F371)+1+IF(MID(D371,LEN(F371)+1,1)=" ",1,0),99999)))</f>
        <v/>
      </c>
      <c r="F371" s="259" t="str">
        <f>IF(OR(G371="",G371=0,G371="0"),"",IF(LEN(G371)&lt;=C366,G371,IF(LEN(SUBSTITUTE(H371," ",""))=C366+1,LEFT(G371,C366),LEFT(G371,FIND("§",SUBSTITUTE(H371," ","§",LEN(H371)-LEN(SUBSTITUTE(H371," ",""))))-1))))</f>
        <v/>
      </c>
      <c r="G371" s="259" t="str">
        <f t="shared" si="11"/>
        <v/>
      </c>
      <c r="H371" s="259" t="str">
        <f>IF(OR(G371="",G371=0,G371="0"),"",LEFT(G371,C366+1))</f>
        <v/>
      </c>
      <c r="I371" s="261"/>
      <c r="J371" s="86"/>
      <c r="K371" s="247" t="str">
        <f>IF(LEN(TRIM(L371))&gt;0,MAX(K13:K370)+1,"")</f>
        <v/>
      </c>
      <c r="L371" s="89"/>
      <c r="M371" s="276"/>
      <c r="N371" s="277"/>
      <c r="X371" s="3">
        <v>1</v>
      </c>
    </row>
    <row r="372" spans="2:24" ht="15.75">
      <c r="B372" s="247"/>
      <c r="C372" s="264"/>
      <c r="D372" s="259" t="str" cm="1">
        <f t="array" ref="D372">IF(ROW()=ROW(D364),C367,INDEX(E364:E377,ROW()-ROW(D364)))</f>
        <v/>
      </c>
      <c r="E372" s="260" t="str">
        <f>IF(OR(D372="",C366="",C366&lt;=0,F372=""),"",TRIM(MID(D372,LEN(F372)+1+IF(MID(D372,LEN(F372)+1,1)=" ",1,0),99999)))</f>
        <v/>
      </c>
      <c r="F372" s="259" t="str">
        <f>IF(OR(G372="",G372=0,G372="0"),"",IF(LEN(G372)&lt;=C366,G372,IF(LEN(SUBSTITUTE(H372," ",""))=C366+1,LEFT(G372,C366),LEFT(G372,FIND("§",SUBSTITUTE(H372," ","§",LEN(H372)-LEN(SUBSTITUTE(H372," ",""))))-1))))</f>
        <v/>
      </c>
      <c r="G372" s="259" t="str">
        <f t="shared" si="11"/>
        <v/>
      </c>
      <c r="H372" s="259" t="str">
        <f>IF(OR(G372="",G372=0,G372="0"),"",LEFT(G372,C366+1))</f>
        <v/>
      </c>
      <c r="I372" s="261"/>
      <c r="J372" s="86"/>
      <c r="K372" s="247" t="str">
        <f>IF(LEN(TRIM(L372))&gt;0,MAX(K13:K371)+1,"")</f>
        <v/>
      </c>
      <c r="L372" s="89"/>
      <c r="M372" s="276"/>
      <c r="N372" s="277"/>
      <c r="X372" s="3">
        <v>1</v>
      </c>
    </row>
    <row r="373" spans="2:24" ht="15.75">
      <c r="B373" s="247"/>
      <c r="C373" s="264"/>
      <c r="D373" s="259" t="str" cm="1">
        <f t="array" ref="D373">IF(ROW()=ROW(D364),C367,INDEX(E364:E377,ROW()-ROW(D364)))</f>
        <v/>
      </c>
      <c r="E373" s="260" t="str">
        <f>IF(OR(D373="",C366="",C366&lt;=0,F373=""),"",TRIM(MID(D373,LEN(F373)+1+IF(MID(D373,LEN(F373)+1,1)=" ",1,0),99999)))</f>
        <v/>
      </c>
      <c r="F373" s="259" t="str">
        <f>IF(OR(G373="",G373=0,G373="0"),"",IF(LEN(G373)&lt;=C366,G373,IF(LEN(SUBSTITUTE(H373," ",""))=C366+1,LEFT(G373,C366),LEFT(G373,FIND("§",SUBSTITUTE(H373," ","§",LEN(H373)-LEN(SUBSTITUTE(H373," ",""))))-1))))</f>
        <v/>
      </c>
      <c r="G373" s="259" t="str">
        <f t="shared" si="11"/>
        <v/>
      </c>
      <c r="H373" s="259" t="str">
        <f>IF(OR(G373="",G373=0,G373="0"),"",LEFT(G373,C366+1))</f>
        <v/>
      </c>
      <c r="I373" s="261"/>
      <c r="J373" s="86"/>
      <c r="K373" s="247" t="str">
        <f>IF(LEN(TRIM(L373))&gt;0,MAX(K13:K372)+1,"")</f>
        <v/>
      </c>
      <c r="L373" s="89"/>
      <c r="M373" s="276"/>
      <c r="N373" s="277"/>
      <c r="X373" s="3">
        <v>1</v>
      </c>
    </row>
    <row r="374" spans="2:24" ht="15.75">
      <c r="B374" s="247"/>
      <c r="C374" s="264"/>
      <c r="D374" s="259" t="str" cm="1">
        <f t="array" ref="D374">IF(ROW()=ROW(D364),C367,INDEX(E364:E377,ROW()-ROW(D364)))</f>
        <v/>
      </c>
      <c r="E374" s="260" t="str">
        <f>IF(OR(D374="",C366="",C366&lt;=0,F374=""),"",TRIM(MID(D374,LEN(F374)+1+IF(MID(D374,LEN(F374)+1,1)=" ",1,0),99999)))</f>
        <v/>
      </c>
      <c r="F374" s="259" t="str">
        <f>IF(OR(G374="",G374=0,G374="0"),"",IF(LEN(G374)&lt;=C366,G374,IF(LEN(SUBSTITUTE(H374," ",""))=C366+1,LEFT(G374,C366),LEFT(G374,FIND("§",SUBSTITUTE(H374," ","§",LEN(H374)-LEN(SUBSTITUTE(H374," ",""))))-1))))</f>
        <v/>
      </c>
      <c r="G374" s="259" t="str">
        <f t="shared" si="11"/>
        <v/>
      </c>
      <c r="H374" s="259" t="str">
        <f>IF(OR(G374="",G374=0,G374="0"),"",LEFT(G374,C366+1))</f>
        <v/>
      </c>
      <c r="I374" s="261"/>
      <c r="J374" s="86"/>
      <c r="K374" s="247" t="str">
        <f>IF(LEN(TRIM(L374))&gt;0,MAX(K13:K373)+1,"")</f>
        <v/>
      </c>
      <c r="L374" s="89"/>
      <c r="M374" s="276"/>
      <c r="N374" s="277"/>
      <c r="X374" s="3">
        <v>1</v>
      </c>
    </row>
    <row r="375" spans="2:24" ht="15.75">
      <c r="B375" s="247"/>
      <c r="C375" s="264"/>
      <c r="D375" s="259" t="str" cm="1">
        <f t="array" ref="D375">IF(ROW()=ROW(D364),C367,INDEX(E364:E377,ROW()-ROW(D364)))</f>
        <v/>
      </c>
      <c r="E375" s="260" t="str">
        <f>IF(OR(D375="",C366="",C366&lt;=0,F375=""),"",TRIM(MID(D375,LEN(F375)+1+IF(MID(D375,LEN(F375)+1,1)=" ",1,0),99999)))</f>
        <v/>
      </c>
      <c r="F375" s="259" t="str">
        <f>IF(OR(G375="",G375=0,G375="0"),"",IF(LEN(G375)&lt;=C366,G375,IF(LEN(SUBSTITUTE(H375," ",""))=C366+1,LEFT(G375,C366),LEFT(G375,FIND("§",SUBSTITUTE(H375," ","§",LEN(H375)-LEN(SUBSTITUTE(H375," ",""))))-1))))</f>
        <v/>
      </c>
      <c r="G375" s="259" t="str">
        <f t="shared" si="11"/>
        <v/>
      </c>
      <c r="H375" s="259" t="str">
        <f>IF(OR(G375="",G375=0,G375="0"),"",LEFT(G375,C366+1))</f>
        <v/>
      </c>
      <c r="I375" s="261"/>
      <c r="J375" s="86"/>
      <c r="K375" s="247" t="str">
        <f>IF(LEN(TRIM(L375))&gt;0,MAX(K13:K374)+1,"")</f>
        <v/>
      </c>
      <c r="L375" s="89"/>
      <c r="M375" s="276"/>
      <c r="N375" s="277"/>
      <c r="X375" s="3">
        <v>1</v>
      </c>
    </row>
    <row r="376" spans="2:24" ht="15.75">
      <c r="B376" s="247"/>
      <c r="C376" s="264"/>
      <c r="D376" s="259" t="str" cm="1">
        <f t="array" ref="D376">IF(ROW()=ROW(D364),C367,INDEX(E364:E377,ROW()-ROW(D364)))</f>
        <v/>
      </c>
      <c r="E376" s="260" t="str">
        <f>IF(OR(D376="",C366="",C366&lt;=0,F376=""),"",TRIM(MID(D376,LEN(F376)+1+IF(MID(D376,LEN(F376)+1,1)=" ",1,0),99999)))</f>
        <v/>
      </c>
      <c r="F376" s="259" t="str">
        <f>IF(OR(G376="",G376=0,G376="0"),"",IF(LEN(G376)&lt;=C366,G376,IF(LEN(SUBSTITUTE(H376," ",""))=C366+1,LEFT(G376,C366),LEFT(G376,FIND("§",SUBSTITUTE(H376," ","§",LEN(H376)-LEN(SUBSTITUTE(H376," ",""))))-1))))</f>
        <v/>
      </c>
      <c r="G376" s="259" t="str">
        <f t="shared" si="11"/>
        <v/>
      </c>
      <c r="H376" s="259" t="str">
        <f>IF(OR(G376="",G376=0,G376="0"),"",LEFT(G376,C366+1))</f>
        <v/>
      </c>
      <c r="I376" s="261"/>
      <c r="J376" s="86"/>
      <c r="K376" s="247" t="str">
        <f>IF(LEN(TRIM(L376))&gt;0,MAX(K13:K375)+1,"")</f>
        <v/>
      </c>
      <c r="L376" s="89"/>
      <c r="M376" s="276"/>
      <c r="N376" s="277"/>
      <c r="X376" s="3">
        <v>1</v>
      </c>
    </row>
    <row r="377" spans="2:24" ht="15.75">
      <c r="B377" s="247"/>
      <c r="C377" s="264"/>
      <c r="D377" s="259" t="str" cm="1">
        <f t="array" ref="D377">IF(ROW()=ROW(D364),C367,INDEX(E364:E377,ROW()-ROW(D364)))</f>
        <v/>
      </c>
      <c r="E377" s="260" t="str">
        <f>IF(OR(D377="",C366="",C366&lt;=0,F377=""),"",TRIM(MID(D377,LEN(F377)+1+IF(MID(D377,LEN(F377)+1,1)=" ",1,0),99999)))</f>
        <v/>
      </c>
      <c r="F377" s="259" t="str">
        <f>IF(OR(G377="",G377=0,G377="0"),"",IF(LEN(G377)&lt;=C366,G377,IF(LEN(SUBSTITUTE(H377," ",""))=C366+1,LEFT(G377,C366),LEFT(G377,FIND("§",SUBSTITUTE(H377," ","§",LEN(H377)-LEN(SUBSTITUTE(H377," ",""))))-1))))</f>
        <v/>
      </c>
      <c r="G377" s="259" t="str">
        <f t="shared" si="11"/>
        <v/>
      </c>
      <c r="H377" s="259" t="str">
        <f>IF(OR(G377="",G377=0,G377="0"),"",LEFT(G377,C366+1))</f>
        <v/>
      </c>
      <c r="I377" s="261"/>
      <c r="J377" s="86"/>
      <c r="K377" s="247" t="str">
        <f>IF(LEN(TRIM(L377))&gt;0,MAX(K13:K376)+1,"")</f>
        <v/>
      </c>
      <c r="L377" s="89"/>
      <c r="M377" s="276"/>
      <c r="N377" s="277"/>
      <c r="X377" s="3">
        <v>1</v>
      </c>
    </row>
    <row r="378" spans="2:24" ht="15.75">
      <c r="B378" s="247"/>
      <c r="C378" s="258" t="str">
        <f>IF(TRIM(SUBSTITUTE(J40,CHAR(160),""))="","",J40)</f>
        <v>9. Servez le bœuf bourguignon bien chaud accompagné de pommes de terre, de pâtes ou de riz.</v>
      </c>
      <c r="D378" s="259" t="str" cm="1">
        <f t="array" ref="D378">IF(ROW()=ROW(D378),C381,INDEX(E378:E391,ROW()-ROW(D378)))</f>
        <v>9. Servez le bœuf bourguignon bien chaud accompagné de pommes de terre, de pâtes ou de riz.</v>
      </c>
      <c r="E378" s="260" t="str">
        <f>IF(OR(D378="",C380="",C380&lt;=0,F378=""),"",TRIM(MID(D378,LEN(F378)+1+IF(MID(D378,LEN(F378)+1,1)=" ",1,0),99999)))</f>
        <v/>
      </c>
      <c r="F378" s="259" t="str">
        <f>IF(OR(G378="",G378=0,G378="0"),"",IF(LEN(G378)&lt;=C380,G378,IF(LEN(SUBSTITUTE(H378," ",""))=C380+1,LEFT(G378,C380),LEFT(G378,FIND("§",SUBSTITUTE(H378," ","§",LEN(H378)-LEN(SUBSTITUTE(H378," ",""))))-1))))</f>
        <v>9. Servez le bœuf bourguignon bien chaud accompagné de pommes de terre, de pâtes ou de riz.</v>
      </c>
      <c r="G378" s="259" t="str">
        <f t="shared" si="11"/>
        <v>9. Servez le bœuf bourguignon bien chaud accompagné de pommes de terre, de pâtes ou de riz.</v>
      </c>
      <c r="H378" s="259" t="str">
        <f>IF(OR(G378="",G378=0,G378="0"),"",LEFT(G378,C380+1))</f>
        <v>9. Servez le bœuf bourguignon bien chaud accompagné de pommes de terre, de pâtes ou de riz.</v>
      </c>
      <c r="I378" s="261"/>
      <c r="J378" s="86"/>
      <c r="K378" s="247" t="str">
        <f>IF(LEN(TRIM(L378))&gt;0,MAX(K13:K377)+1,"")</f>
        <v/>
      </c>
      <c r="L378" s="89"/>
      <c r="M378" s="276"/>
      <c r="N378" s="277"/>
      <c r="X378" s="3">
        <v>1</v>
      </c>
    </row>
    <row r="379" spans="2:24" ht="15.75">
      <c r="B379" s="247"/>
      <c r="C379" s="264" t="str">
        <f>TRIM(SUBSTITUTE(SUBSTITUTE(SUBSTITUTE(SUBSTITUTE(SUBSTITUTE(SUBSTITUTE(SUBSTITUTE(SUBSTITUTE(SUBSTITUTE(CLEAN(IF(OR(LEFT(C378,1)="-",LEFT(C378,1)="="),MID(C378,2,99999),C378)),"—","-"),"–","-"),CHAR(160)," "),CHAR(9)," "),CHAR(13)," "),CHAR(10)," ")," "," ")," "," ")," "," "))</f>
        <v>9. Servez le bœuf bourguignon bien chaud accompagné de pommes de terre, de pâtes ou de riz.</v>
      </c>
      <c r="D379" s="259" t="str" cm="1">
        <f t="array" ref="D379">IF(ROW()=ROW(D378),C381,INDEX(E378:E391,ROW()-ROW(D378)))</f>
        <v/>
      </c>
      <c r="E379" s="260" t="str">
        <f>IF(OR(D379="",C380="",C380&lt;=0,F379=""),"",TRIM(MID(D379,LEN(F379)+1+IF(MID(D379,LEN(F379)+1,1)=" ",1,0),99999)))</f>
        <v/>
      </c>
      <c r="F379" s="259" t="str">
        <f>IF(OR(G379="",G379=0,G379="0"),"",IF(LEN(G379)&lt;=C380,G379,IF(LEN(SUBSTITUTE(H379," ",""))=C380+1,LEFT(G379,C380),LEFT(G379,FIND("§",SUBSTITUTE(H379," ","§",LEN(H379)-LEN(SUBSTITUTE(H379," ",""))))-1))))</f>
        <v/>
      </c>
      <c r="G379" s="259" t="str">
        <f t="shared" si="11"/>
        <v/>
      </c>
      <c r="H379" s="259" t="str">
        <f>IF(OR(G379="",G379=0,G379="0"),"",LEFT(G379,C380+1))</f>
        <v/>
      </c>
      <c r="I379" s="261"/>
      <c r="J379" s="86"/>
      <c r="K379" s="247" t="str">
        <f>IF(LEN(TRIM(L379))&gt;0,MAX(K13:K378)+1,"")</f>
        <v/>
      </c>
      <c r="L379" s="89"/>
      <c r="M379" s="276"/>
      <c r="N379" s="277"/>
      <c r="X379" s="3">
        <v>1</v>
      </c>
    </row>
    <row r="380" spans="2:24" ht="15.75">
      <c r="B380" s="247"/>
      <c r="C380" s="265">
        <f>C11</f>
        <v>120</v>
      </c>
      <c r="D380" s="259" t="str" cm="1">
        <f t="array" ref="D380">IF(ROW()=ROW(D378),C381,INDEX(E378:E391,ROW()-ROW(D378)))</f>
        <v/>
      </c>
      <c r="E380" s="260" t="str">
        <f>IF(OR(D380="",C380="",C380&lt;=0,F380=""),"",TRIM(MID(D380,LEN(F380)+1+IF(MID(D380,LEN(F380)+1,1)=" ",1,0),99999)))</f>
        <v/>
      </c>
      <c r="F380" s="259" t="str">
        <f>IF(OR(G380="",G380=0,G380="0"),"",IF(LEN(G380)&lt;=C380,G380,IF(LEN(SUBSTITUTE(H380," ",""))=C380+1,LEFT(G380,C380),LEFT(G380,FIND("§",SUBSTITUTE(H380," ","§",LEN(H380)-LEN(SUBSTITUTE(H380," ",""))))-1))))</f>
        <v/>
      </c>
      <c r="G380" s="259" t="str">
        <f t="shared" si="11"/>
        <v/>
      </c>
      <c r="H380" s="259" t="str">
        <f>IF(OR(G380="",G380=0,G380="0"),"",LEFT(G380,C380+1))</f>
        <v/>
      </c>
      <c r="I380" s="261"/>
      <c r="J380" s="86"/>
      <c r="K380" s="247" t="str">
        <f>IF(LEN(TRIM(L380))&gt;0,MAX(K13:K379)+1,"")</f>
        <v/>
      </c>
      <c r="L380" s="89"/>
      <c r="M380" s="276"/>
      <c r="N380" s="277"/>
      <c r="X380" s="3">
        <v>1</v>
      </c>
    </row>
    <row r="381" spans="2:24" ht="15.75">
      <c r="B381" s="247"/>
      <c r="C381" s="264" t="str">
        <f>IF(UPPER(TRIM(C12))="X",C385,C379)</f>
        <v>9. Servez le bœuf bourguignon bien chaud accompagné de pommes de terre, de pâtes ou de riz.</v>
      </c>
      <c r="D381" s="259" t="str" cm="1">
        <f t="array" ref="D381">IF(ROW()=ROW(D378),C381,INDEX(E378:E391,ROW()-ROW(D378)))</f>
        <v/>
      </c>
      <c r="E381" s="260" t="str">
        <f>IF(OR(D381="",C380="",C380&lt;=0,F381=""),"",TRIM(MID(D381,LEN(F381)+1+IF(MID(D381,LEN(F381)+1,1)=" ",1,0),99999)))</f>
        <v/>
      </c>
      <c r="F381" s="259" t="str">
        <f>IF(OR(G381="",G381=0,G381="0"),"",IF(LEN(G381)&lt;=C380,G381,IF(LEN(SUBSTITUTE(H381," ",""))=C380+1,LEFT(G381,C380),LEFT(G381,FIND("§",SUBSTITUTE(H381," ","§",LEN(H381)-LEN(SUBSTITUTE(H381," ",""))))-1))))</f>
        <v/>
      </c>
      <c r="G381" s="259" t="str">
        <f t="shared" si="11"/>
        <v/>
      </c>
      <c r="H381" s="259" t="str">
        <f>IF(OR(G381="",G381=0,G381="0"),"",LEFT(G381,C380+1))</f>
        <v/>
      </c>
      <c r="I381" s="261"/>
      <c r="J381" s="86"/>
      <c r="K381" s="247" t="str">
        <f>IF(LEN(TRIM(L381))&gt;0,MAX(K13:K380)+1,"")</f>
        <v/>
      </c>
      <c r="L381" s="89"/>
      <c r="M381" s="276"/>
      <c r="N381" s="277"/>
      <c r="X381" s="3">
        <v>1</v>
      </c>
    </row>
    <row r="382" spans="2:24" ht="15.75">
      <c r="B382" s="247"/>
      <c r="C382" s="266" t="str">
        <f>TRIM(SUBSTITUTE(SUBSTITUTE(SUBSTITUTE(SUBSTITUTE(SUBSTITUTE(SUBSTITUTE(SUBSTITUTE(SUBSTITUTE(SUBSTITUTE(SUBSTITUTE(C379,","," "),";"," "),":"," "),"!"," "),"?"," "),"…"," "),"»"," "),"«"," "),"/"," "),"."," "))</f>
        <v>9 Servez le bœuf bourguignon bien chaud accompagné de pommes de terre de pâtes ou de riz</v>
      </c>
      <c r="D382" s="259" t="str" cm="1">
        <f t="array" ref="D382">IF(ROW()=ROW(D378),C381,INDEX(E378:E391,ROW()-ROW(D378)))</f>
        <v/>
      </c>
      <c r="E382" s="260" t="str">
        <f>IF(OR(D382="",C380="",C380&lt;=0,F382=""),"",TRIM(MID(D382,LEN(F382)+1+IF(MID(D382,LEN(F382)+1,1)=" ",1,0),99999)))</f>
        <v/>
      </c>
      <c r="F382" s="259" t="str">
        <f>IF(OR(G382="",G382=0,G382="0"),"",IF(LEN(G382)&lt;=C380,G382,IF(LEN(SUBSTITUTE(H382," ",""))=C380+1,LEFT(G382,C380),LEFT(G382,FIND("§",SUBSTITUTE(H382," ","§",LEN(H382)-LEN(SUBSTITUTE(H382," ",""))))-1))))</f>
        <v/>
      </c>
      <c r="G382" s="259" t="str">
        <f t="shared" si="11"/>
        <v/>
      </c>
      <c r="H382" s="259" t="str">
        <f>IF(OR(G382="",G382=0,G382="0"),"",LEFT(G382,C380+1))</f>
        <v/>
      </c>
      <c r="I382" s="261"/>
      <c r="J382" s="86"/>
      <c r="K382" s="247" t="str">
        <f>IF(LEN(TRIM(L382))&gt;0,MAX(K13:K381)+1,"")</f>
        <v/>
      </c>
      <c r="L382" s="89"/>
      <c r="M382" s="276"/>
      <c r="N382" s="277"/>
      <c r="X382" s="3">
        <v>1</v>
      </c>
    </row>
    <row r="383" spans="2:24" ht="15.75">
      <c r="B383" s="247"/>
      <c r="C383" s="259" t="str">
        <f>TRIM(SUBSTITUTE(SUBSTITUTE(SUBSTITUTE(SUBSTITUTE(SUBSTITUTE(SUBSTITUTE(SUBSTITUTE(SUBSTITUTE(C382,"("," "),")"," "),CHAR(34)," "),"-"," "),"_"," "),"&lt;"," "),"&gt;"," "),"="," "))</f>
        <v>9 Servez le bœuf bourguignon bien chaud accompagné de pommes de terre de pâtes ou de riz</v>
      </c>
      <c r="D383" s="259" t="str" cm="1">
        <f t="array" ref="D383">IF(ROW()=ROW(D378),C381,INDEX(E378:E391,ROW()-ROW(D378)))</f>
        <v/>
      </c>
      <c r="E383" s="260" t="str">
        <f>IF(OR(D383="",C380="",C380&lt;=0,F383=""),"",TRIM(MID(D383,LEN(F383)+1+IF(MID(D383,LEN(F383)+1,1)=" ",1,0),99999)))</f>
        <v/>
      </c>
      <c r="F383" s="259" t="str">
        <f>IF(OR(G383="",G383=0,G383="0"),"",IF(LEN(G383)&lt;=C380,G383,IF(LEN(SUBSTITUTE(H383," ",""))=C380+1,LEFT(G383,C380),LEFT(G383,FIND("§",SUBSTITUTE(H383," ","§",LEN(H383)-LEN(SUBSTITUTE(H383," ",""))))-1))))</f>
        <v/>
      </c>
      <c r="G383" s="259" t="str">
        <f t="shared" si="11"/>
        <v/>
      </c>
      <c r="H383" s="259" t="str">
        <f>IF(OR(G383="",G383=0,G383="0"),"",LEFT(G383,C380+1))</f>
        <v/>
      </c>
      <c r="I383" s="261"/>
      <c r="J383" s="86"/>
      <c r="K383" s="247" t="str">
        <f>IF(LEN(TRIM(L383))&gt;0,MAX(K13:K382)+1,"")</f>
        <v/>
      </c>
      <c r="L383" s="89"/>
      <c r="M383" s="276"/>
      <c r="N383" s="277"/>
      <c r="X383" s="3">
        <v>1</v>
      </c>
    </row>
    <row r="384" spans="2:24" ht="15.75">
      <c r="B384" s="247"/>
      <c r="C384" s="264" t="str">
        <f>TRIM(SUBSTITUTE(SUBSTITUTE(SUBSTITUTE(SUBSTITUTE(C383,"►"," "),"▼"," "),"▲"," "),"◄"," "))</f>
        <v>9 Servez le bœuf bourguignon bien chaud accompagné de pommes de terre de pâtes ou de riz</v>
      </c>
      <c r="D384" s="259" t="str" cm="1">
        <f t="array" ref="D384">IF(ROW()=ROW(D378),C381,INDEX(E378:E391,ROW()-ROW(D378)))</f>
        <v/>
      </c>
      <c r="E384" s="260" t="str">
        <f>IF(OR(D384="",C380="",C380&lt;=0,F384=""),"",TRIM(MID(D384,LEN(F384)+1+IF(MID(D384,LEN(F384)+1,1)=" ",1,0),99999)))</f>
        <v/>
      </c>
      <c r="F384" s="259" t="str">
        <f>IF(OR(G384="",G384=0,G384="0"),"",IF(LEN(G384)&lt;=C380,G384,IF(LEN(SUBSTITUTE(H384," ",""))=C380+1,LEFT(G384,C380),LEFT(G384,FIND("§",SUBSTITUTE(H384," ","§",LEN(H384)-LEN(SUBSTITUTE(H384," ",""))))-1))))</f>
        <v/>
      </c>
      <c r="G384" s="259" t="str">
        <f t="shared" si="11"/>
        <v/>
      </c>
      <c r="H384" s="259" t="str">
        <f>IF(OR(G384="",G384=0,G384="0"),"",LEFT(G384,C380+1))</f>
        <v/>
      </c>
      <c r="I384" s="261"/>
      <c r="J384" s="86"/>
      <c r="K384" s="247" t="str">
        <f>IF(LEN(TRIM(L384))&gt;0,MAX(K13:K383)+1,"")</f>
        <v/>
      </c>
      <c r="L384" s="89"/>
      <c r="M384" s="276"/>
      <c r="N384" s="277"/>
      <c r="X384" s="3">
        <v>1</v>
      </c>
    </row>
    <row r="385" spans="2:24" ht="15.75">
      <c r="B385" s="247"/>
      <c r="C385" s="264" t="str">
        <f>TRIM(SUBSTITUTE(SUBSTITUTE(C384,"“"," "),"”"," "))</f>
        <v>9 Servez le bœuf bourguignon bien chaud accompagné de pommes de terre de pâtes ou de riz</v>
      </c>
      <c r="D385" s="259" t="str" cm="1">
        <f t="array" ref="D385">IF(ROW()=ROW(D378),C381,INDEX(E378:E391,ROW()-ROW(D378)))</f>
        <v/>
      </c>
      <c r="E385" s="260" t="str">
        <f>IF(OR(D385="",C380="",C380&lt;=0,F385=""),"",TRIM(MID(D385,LEN(F385)+1+IF(MID(D385,LEN(F385)+1,1)=" ",1,0),99999)))</f>
        <v/>
      </c>
      <c r="F385" s="259" t="str">
        <f>IF(OR(G385="",G385=0,G385="0"),"",IF(LEN(G385)&lt;=C380,G385,IF(LEN(SUBSTITUTE(H385," ",""))=C380+1,LEFT(G385,C380),LEFT(G385,FIND("§",SUBSTITUTE(H385," ","§",LEN(H385)-LEN(SUBSTITUTE(H385," ",""))))-1))))</f>
        <v/>
      </c>
      <c r="G385" s="259" t="str">
        <f t="shared" si="11"/>
        <v/>
      </c>
      <c r="H385" s="259" t="str">
        <f>IF(OR(G385="",G385=0,G385="0"),"",LEFT(G385,C380+1))</f>
        <v/>
      </c>
      <c r="I385" s="261"/>
      <c r="J385" s="86"/>
      <c r="K385" s="247" t="str">
        <f>IF(LEN(TRIM(L385))&gt;0,MAX(K13:K384)+1,"")</f>
        <v/>
      </c>
      <c r="L385" s="89"/>
      <c r="M385" s="276"/>
      <c r="N385" s="277"/>
      <c r="X385" s="3">
        <v>1</v>
      </c>
    </row>
    <row r="386" spans="2:24" ht="15.75">
      <c r="B386" s="247"/>
      <c r="C386" s="264"/>
      <c r="D386" s="259" t="str" cm="1">
        <f t="array" ref="D386">IF(ROW()=ROW(D378),C381,INDEX(E378:E391,ROW()-ROW(D378)))</f>
        <v/>
      </c>
      <c r="E386" s="260" t="str">
        <f>IF(OR(D386="",C380="",C380&lt;=0,F386=""),"",TRIM(MID(D386,LEN(F386)+1+IF(MID(D386,LEN(F386)+1,1)=" ",1,0),99999)))</f>
        <v/>
      </c>
      <c r="F386" s="259" t="str">
        <f>IF(OR(G386="",G386=0,G386="0"),"",IF(LEN(G386)&lt;=C380,G386,IF(LEN(SUBSTITUTE(H386," ",""))=C380+1,LEFT(G386,C380),LEFT(G386,FIND("§",SUBSTITUTE(H386," ","§",LEN(H386)-LEN(SUBSTITUTE(H386," ",""))))-1))))</f>
        <v/>
      </c>
      <c r="G386" s="259" t="str">
        <f t="shared" si="11"/>
        <v/>
      </c>
      <c r="H386" s="259" t="str">
        <f>IF(OR(G386="",G386=0,G386="0"),"",LEFT(G386,C380+1))</f>
        <v/>
      </c>
      <c r="I386" s="261"/>
      <c r="J386" s="86"/>
      <c r="K386" s="247" t="str">
        <f>IF(LEN(TRIM(L386))&gt;0,MAX(K13:K385)+1,"")</f>
        <v/>
      </c>
      <c r="L386" s="89"/>
      <c r="M386" s="276"/>
      <c r="N386" s="277"/>
      <c r="X386" s="3">
        <v>1</v>
      </c>
    </row>
    <row r="387" spans="2:24" ht="15.75">
      <c r="B387" s="247"/>
      <c r="C387" s="264"/>
      <c r="D387" s="259" t="str" cm="1">
        <f t="array" ref="D387">IF(ROW()=ROW(D378),C381,INDEX(E378:E391,ROW()-ROW(D378)))</f>
        <v/>
      </c>
      <c r="E387" s="260" t="str">
        <f>IF(OR(D387="",C380="",C380&lt;=0,F387=""),"",TRIM(MID(D387,LEN(F387)+1+IF(MID(D387,LEN(F387)+1,1)=" ",1,0),99999)))</f>
        <v/>
      </c>
      <c r="F387" s="259" t="str">
        <f>IF(OR(G387="",G387=0,G387="0"),"",IF(LEN(G387)&lt;=C380,G387,IF(LEN(SUBSTITUTE(H387," ",""))=C380+1,LEFT(G387,C380),LEFT(G387,FIND("§",SUBSTITUTE(H387," ","§",LEN(H387)-LEN(SUBSTITUTE(H387," ",""))))-1))))</f>
        <v/>
      </c>
      <c r="G387" s="259" t="str">
        <f t="shared" si="11"/>
        <v/>
      </c>
      <c r="H387" s="259" t="str">
        <f>IF(OR(G387="",G387=0,G387="0"),"",LEFT(G387,C380+1))</f>
        <v/>
      </c>
      <c r="I387" s="261"/>
      <c r="J387" s="86"/>
      <c r="K387" s="247" t="str">
        <f>IF(LEN(TRIM(L387))&gt;0,MAX(K13:K386)+1,"")</f>
        <v/>
      </c>
      <c r="L387" s="89"/>
      <c r="M387" s="276"/>
      <c r="N387" s="277"/>
      <c r="X387" s="3">
        <v>1</v>
      </c>
    </row>
    <row r="388" spans="2:24" ht="15.75">
      <c r="B388" s="247"/>
      <c r="C388" s="264"/>
      <c r="D388" s="259" t="str" cm="1">
        <f t="array" ref="D388">IF(ROW()=ROW(D378),C381,INDEX(E378:E391,ROW()-ROW(D378)))</f>
        <v/>
      </c>
      <c r="E388" s="260" t="str">
        <f>IF(OR(D388="",C380="",C380&lt;=0,F388=""),"",TRIM(MID(D388,LEN(F388)+1+IF(MID(D388,LEN(F388)+1,1)=" ",1,0),99999)))</f>
        <v/>
      </c>
      <c r="F388" s="259" t="str">
        <f>IF(OR(G388="",G388=0,G388="0"),"",IF(LEN(G388)&lt;=C380,G388,IF(LEN(SUBSTITUTE(H388," ",""))=C380+1,LEFT(G388,C380),LEFT(G388,FIND("§",SUBSTITUTE(H388," ","§",LEN(H388)-LEN(SUBSTITUTE(H388," ",""))))-1))))</f>
        <v/>
      </c>
      <c r="G388" s="259" t="str">
        <f t="shared" si="11"/>
        <v/>
      </c>
      <c r="H388" s="259" t="str">
        <f>IF(OR(G388="",G388=0,G388="0"),"",LEFT(G388,C380+1))</f>
        <v/>
      </c>
      <c r="I388" s="261"/>
      <c r="J388" s="86"/>
      <c r="K388" s="247" t="str">
        <f>IF(LEN(TRIM(L388))&gt;0,MAX(K13:K387)+1,"")</f>
        <v/>
      </c>
      <c r="L388" s="89"/>
      <c r="M388" s="276"/>
      <c r="N388" s="277"/>
      <c r="X388" s="3">
        <v>1</v>
      </c>
    </row>
    <row r="389" spans="2:24" ht="15.75">
      <c r="B389" s="247"/>
      <c r="C389" s="264"/>
      <c r="D389" s="259" t="str" cm="1">
        <f t="array" ref="D389">IF(ROW()=ROW(D378),C381,INDEX(E378:E391,ROW()-ROW(D378)))</f>
        <v/>
      </c>
      <c r="E389" s="260" t="str">
        <f>IF(OR(D389="",C380="",C380&lt;=0,F389=""),"",TRIM(MID(D389,LEN(F389)+1+IF(MID(D389,LEN(F389)+1,1)=" ",1,0),99999)))</f>
        <v/>
      </c>
      <c r="F389" s="259" t="str">
        <f>IF(OR(G389="",G389=0,G389="0"),"",IF(LEN(G389)&lt;=C380,G389,IF(LEN(SUBSTITUTE(H389," ",""))=C380+1,LEFT(G389,C380),LEFT(G389,FIND("§",SUBSTITUTE(H389," ","§",LEN(H389)-LEN(SUBSTITUTE(H389," ",""))))-1))))</f>
        <v/>
      </c>
      <c r="G389" s="259" t="str">
        <f t="shared" si="11"/>
        <v/>
      </c>
      <c r="H389" s="259" t="str">
        <f>IF(OR(G389="",G389=0,G389="0"),"",LEFT(G389,C380+1))</f>
        <v/>
      </c>
      <c r="I389" s="261"/>
      <c r="J389" s="86"/>
      <c r="K389" s="247" t="str">
        <f>IF(LEN(TRIM(L389))&gt;0,MAX(K13:K388)+1,"")</f>
        <v/>
      </c>
      <c r="L389" s="89"/>
      <c r="M389" s="276"/>
      <c r="N389" s="277"/>
      <c r="X389" s="3">
        <v>1</v>
      </c>
    </row>
    <row r="390" spans="2:24" ht="15.75">
      <c r="B390" s="247"/>
      <c r="C390" s="264"/>
      <c r="D390" s="259" t="str" cm="1">
        <f t="array" ref="D390">IF(ROW()=ROW(D378),C381,INDEX(E378:E391,ROW()-ROW(D378)))</f>
        <v/>
      </c>
      <c r="E390" s="260" t="str">
        <f>IF(OR(D390="",C380="",C380&lt;=0,F390=""),"",TRIM(MID(D390,LEN(F390)+1+IF(MID(D390,LEN(F390)+1,1)=" ",1,0),99999)))</f>
        <v/>
      </c>
      <c r="F390" s="259" t="str">
        <f>IF(OR(G390="",G390=0,G390="0"),"",IF(LEN(G390)&lt;=C380,G390,IF(LEN(SUBSTITUTE(H390," ",""))=C380+1,LEFT(G390,C380),LEFT(G390,FIND("§",SUBSTITUTE(H390," ","§",LEN(H390)-LEN(SUBSTITUTE(H390," ",""))))-1))))</f>
        <v/>
      </c>
      <c r="G390" s="259" t="str">
        <f t="shared" si="11"/>
        <v/>
      </c>
      <c r="H390" s="259" t="str">
        <f>IF(OR(G390="",G390=0,G390="0"),"",LEFT(G390,C380+1))</f>
        <v/>
      </c>
      <c r="I390" s="261"/>
      <c r="J390" s="86"/>
      <c r="K390" s="247" t="str">
        <f>IF(LEN(TRIM(L390))&gt;0,MAX(K13:K389)+1,"")</f>
        <v/>
      </c>
      <c r="L390" s="89"/>
      <c r="M390" s="276"/>
      <c r="N390" s="277"/>
      <c r="X390" s="3">
        <v>1</v>
      </c>
    </row>
    <row r="391" spans="2:24" ht="15.75">
      <c r="B391" s="247"/>
      <c r="C391" s="264"/>
      <c r="D391" s="259" t="str" cm="1">
        <f t="array" ref="D391">IF(ROW()=ROW(D378),C381,INDEX(E378:E391,ROW()-ROW(D378)))</f>
        <v/>
      </c>
      <c r="E391" s="260" t="str">
        <f>IF(OR(D391="",C380="",C380&lt;=0,F391=""),"",TRIM(MID(D391,LEN(F391)+1+IF(MID(D391,LEN(F391)+1,1)=" ",1,0),99999)))</f>
        <v/>
      </c>
      <c r="F391" s="259" t="str">
        <f>IF(OR(G391="",G391=0,G391="0"),"",IF(LEN(G391)&lt;=C380,G391,IF(LEN(SUBSTITUTE(H391," ",""))=C380+1,LEFT(G391,C380),LEFT(G391,FIND("§",SUBSTITUTE(H391," ","§",LEN(H391)-LEN(SUBSTITUTE(H391," ",""))))-1))))</f>
        <v/>
      </c>
      <c r="G391" s="259" t="str">
        <f t="shared" si="11"/>
        <v/>
      </c>
      <c r="H391" s="259" t="str">
        <f>IF(OR(G391="",G391=0,G391="0"),"",LEFT(G391,C380+1))</f>
        <v/>
      </c>
      <c r="I391" s="261"/>
      <c r="J391" s="86"/>
      <c r="K391" s="247" t="str">
        <f>IF(LEN(TRIM(L391))&gt;0,MAX(K13:K390)+1,"")</f>
        <v/>
      </c>
      <c r="L391" s="89"/>
      <c r="M391" s="276"/>
      <c r="N391" s="277"/>
      <c r="X391" s="3">
        <v>1</v>
      </c>
    </row>
    <row r="392" spans="2:24" ht="15.75">
      <c r="B392" s="247"/>
      <c r="C392" s="258" t="str">
        <f>IF(TRIM(SUBSTITUTE(J41,CHAR(160),""))="","",J41)</f>
        <v>►</v>
      </c>
      <c r="D392" s="259" t="str" cm="1">
        <f t="array" ref="D392">IF(ROW()=ROW(D392),C395,INDEX(E392:E405,ROW()-ROW(D392)))</f>
        <v>►</v>
      </c>
      <c r="E392" s="260" t="str">
        <f>IF(OR(D392="",C394="",C394&lt;=0,F392=""),"",TRIM(MID(D392,LEN(F392)+1+IF(MID(D392,LEN(F392)+1,1)=" ",1,0),99999)))</f>
        <v/>
      </c>
      <c r="F392" s="259" t="str">
        <f>IF(OR(G392="",G392=0,G392="0"),"",IF(LEN(G392)&lt;=C394,G392,IF(LEN(SUBSTITUTE(H392," ",""))=C394+1,LEFT(G392,C394),LEFT(G392,FIND("§",SUBSTITUTE(H392," ","§",LEN(H392)-LEN(SUBSTITUTE(H392," ",""))))-1))))</f>
        <v>►</v>
      </c>
      <c r="G392" s="259" t="str">
        <f t="shared" si="11"/>
        <v>►</v>
      </c>
      <c r="H392" s="259" t="str">
        <f>IF(OR(G392="",G392=0,G392="0"),"",LEFT(G392,C394+1))</f>
        <v>►</v>
      </c>
      <c r="I392" s="261"/>
      <c r="J392" s="86"/>
      <c r="K392" s="247" t="str">
        <f>IF(LEN(TRIM(L392))&gt;0,MAX(K13:K391)+1,"")</f>
        <v/>
      </c>
      <c r="L392" s="89"/>
      <c r="M392" s="276"/>
      <c r="N392" s="277"/>
      <c r="X392" s="3">
        <v>1</v>
      </c>
    </row>
    <row r="393" spans="2:24" ht="15.75">
      <c r="B393" s="247"/>
      <c r="C393" s="264" t="str">
        <f>TRIM(SUBSTITUTE(SUBSTITUTE(SUBSTITUTE(SUBSTITUTE(SUBSTITUTE(SUBSTITUTE(SUBSTITUTE(SUBSTITUTE(SUBSTITUTE(CLEAN(IF(OR(LEFT(C392,1)="-",LEFT(C392,1)="="),MID(C392,2,99999),C392)),"—","-"),"–","-"),CHAR(160)," "),CHAR(9)," "),CHAR(13)," "),CHAR(10)," ")," "," ")," "," ")," "," "))</f>
        <v>►</v>
      </c>
      <c r="D393" s="259" t="str" cm="1">
        <f t="array" ref="D393">IF(ROW()=ROW(D392),C395,INDEX(E392:E405,ROW()-ROW(D392)))</f>
        <v/>
      </c>
      <c r="E393" s="260" t="str">
        <f>IF(OR(D393="",C394="",C394&lt;=0,F393=""),"",TRIM(MID(D393,LEN(F393)+1+IF(MID(D393,LEN(F393)+1,1)=" ",1,0),99999)))</f>
        <v/>
      </c>
      <c r="F393" s="259" t="str">
        <f>IF(OR(G393="",G393=0,G393="0"),"",IF(LEN(G393)&lt;=C394,G393,IF(LEN(SUBSTITUTE(H393," ",""))=C394+1,LEFT(G393,C394),LEFT(G393,FIND("§",SUBSTITUTE(H393," ","§",LEN(H393)-LEN(SUBSTITUTE(H393," ",""))))-1))))</f>
        <v/>
      </c>
      <c r="G393" s="259" t="str">
        <f t="shared" si="11"/>
        <v/>
      </c>
      <c r="H393" s="259" t="str">
        <f>IF(OR(G393="",G393=0,G393="0"),"",LEFT(G393,C394+1))</f>
        <v/>
      </c>
      <c r="I393" s="261"/>
      <c r="J393" s="86"/>
      <c r="K393" s="247" t="str">
        <f>IF(LEN(TRIM(L393))&gt;0,MAX(K13:K392)+1,"")</f>
        <v/>
      </c>
      <c r="L393" s="89"/>
      <c r="M393" s="276"/>
      <c r="N393" s="277"/>
      <c r="X393" s="3">
        <v>1</v>
      </c>
    </row>
    <row r="394" spans="2:24" ht="15.75">
      <c r="B394" s="247"/>
      <c r="C394" s="265">
        <f>C11</f>
        <v>120</v>
      </c>
      <c r="D394" s="259" t="str" cm="1">
        <f t="array" ref="D394">IF(ROW()=ROW(D392),C395,INDEX(E392:E405,ROW()-ROW(D392)))</f>
        <v/>
      </c>
      <c r="E394" s="260" t="str">
        <f>IF(OR(D394="",C394="",C394&lt;=0,F394=""),"",TRIM(MID(D394,LEN(F394)+1+IF(MID(D394,LEN(F394)+1,1)=" ",1,0),99999)))</f>
        <v/>
      </c>
      <c r="F394" s="259" t="str">
        <f>IF(OR(G394="",G394=0,G394="0"),"",IF(LEN(G394)&lt;=C394,G394,IF(LEN(SUBSTITUTE(H394," ",""))=C394+1,LEFT(G394,C394),LEFT(G394,FIND("§",SUBSTITUTE(H394," ","§",LEN(H394)-LEN(SUBSTITUTE(H394," ",""))))-1))))</f>
        <v/>
      </c>
      <c r="G394" s="259" t="str">
        <f t="shared" si="11"/>
        <v/>
      </c>
      <c r="H394" s="259" t="str">
        <f>IF(OR(G394="",G394=0,G394="0"),"",LEFT(G394,C394+1))</f>
        <v/>
      </c>
      <c r="I394" s="261"/>
      <c r="J394" s="86"/>
      <c r="K394" s="247" t="str">
        <f>IF(LEN(TRIM(L394))&gt;0,MAX(K13:K393)+1,"")</f>
        <v/>
      </c>
      <c r="L394" s="89"/>
      <c r="M394" s="276"/>
      <c r="N394" s="277"/>
      <c r="X394" s="3">
        <v>1</v>
      </c>
    </row>
    <row r="395" spans="2:24" ht="15.75">
      <c r="B395" s="247"/>
      <c r="C395" s="264" t="str">
        <f>IF(UPPER(TRIM(C12))="X",C399,C393)</f>
        <v>►</v>
      </c>
      <c r="D395" s="259" t="str" cm="1">
        <f t="array" ref="D395">IF(ROW()=ROW(D392),C395,INDEX(E392:E405,ROW()-ROW(D392)))</f>
        <v/>
      </c>
      <c r="E395" s="260" t="str">
        <f>IF(OR(D395="",C394="",C394&lt;=0,F395=""),"",TRIM(MID(D395,LEN(F395)+1+IF(MID(D395,LEN(F395)+1,1)=" ",1,0),99999)))</f>
        <v/>
      </c>
      <c r="F395" s="259" t="str">
        <f>IF(OR(G395="",G395=0,G395="0"),"",IF(LEN(G395)&lt;=C394,G395,IF(LEN(SUBSTITUTE(H395," ",""))=C394+1,LEFT(G395,C394),LEFT(G395,FIND("§",SUBSTITUTE(H395," ","§",LEN(H395)-LEN(SUBSTITUTE(H395," ",""))))-1))))</f>
        <v/>
      </c>
      <c r="G395" s="259" t="str">
        <f t="shared" si="11"/>
        <v/>
      </c>
      <c r="H395" s="259" t="str">
        <f>IF(OR(G395="",G395=0,G395="0"),"",LEFT(G395,C394+1))</f>
        <v/>
      </c>
      <c r="I395" s="261"/>
      <c r="J395" s="86"/>
      <c r="K395" s="247" t="str">
        <f>IF(LEN(TRIM(L395))&gt;0,MAX(K13:K394)+1,"")</f>
        <v/>
      </c>
      <c r="L395" s="89"/>
      <c r="M395" s="276"/>
      <c r="N395" s="277"/>
      <c r="X395" s="3">
        <v>1</v>
      </c>
    </row>
    <row r="396" spans="2:24" ht="15.75">
      <c r="B396" s="247"/>
      <c r="C396" s="266" t="str">
        <f>TRIM(SUBSTITUTE(SUBSTITUTE(SUBSTITUTE(SUBSTITUTE(SUBSTITUTE(SUBSTITUTE(SUBSTITUTE(SUBSTITUTE(SUBSTITUTE(SUBSTITUTE(C393,","," "),";"," "),":"," "),"!"," "),"?"," "),"…"," "),"»"," "),"«"," "),"/"," "),"."," "))</f>
        <v>►</v>
      </c>
      <c r="D396" s="259" t="str" cm="1">
        <f t="array" ref="D396">IF(ROW()=ROW(D392),C395,INDEX(E392:E405,ROW()-ROW(D392)))</f>
        <v/>
      </c>
      <c r="E396" s="260" t="str">
        <f>IF(OR(D396="",C394="",C394&lt;=0,F396=""),"",TRIM(MID(D396,LEN(F396)+1+IF(MID(D396,LEN(F396)+1,1)=" ",1,0),99999)))</f>
        <v/>
      </c>
      <c r="F396" s="259" t="str">
        <f>IF(OR(G396="",G396=0,G396="0"),"",IF(LEN(G396)&lt;=C394,G396,IF(LEN(SUBSTITUTE(H396," ",""))=C394+1,LEFT(G396,C394),LEFT(G396,FIND("§",SUBSTITUTE(H396," ","§",LEN(H396)-LEN(SUBSTITUTE(H396," ",""))))-1))))</f>
        <v/>
      </c>
      <c r="G396" s="259" t="str">
        <f t="shared" si="11"/>
        <v/>
      </c>
      <c r="H396" s="259" t="str">
        <f>IF(OR(G396="",G396=0,G396="0"),"",LEFT(G396,C394+1))</f>
        <v/>
      </c>
      <c r="I396" s="261"/>
      <c r="J396" s="86"/>
      <c r="K396" s="247" t="str">
        <f>IF(LEN(TRIM(L396))&gt;0,MAX(K13:K395)+1,"")</f>
        <v/>
      </c>
      <c r="L396" s="89"/>
      <c r="M396" s="276"/>
      <c r="N396" s="277"/>
      <c r="X396" s="3">
        <v>1</v>
      </c>
    </row>
    <row r="397" spans="2:24" ht="15.75">
      <c r="B397" s="247"/>
      <c r="C397" s="259" t="str">
        <f>TRIM(SUBSTITUTE(SUBSTITUTE(SUBSTITUTE(SUBSTITUTE(SUBSTITUTE(SUBSTITUTE(SUBSTITUTE(SUBSTITUTE(C396,"("," "),")"," "),CHAR(34)," "),"-"," "),"_"," "),"&lt;"," "),"&gt;"," "),"="," "))</f>
        <v>►</v>
      </c>
      <c r="D397" s="259" t="str" cm="1">
        <f t="array" ref="D397">IF(ROW()=ROW(D392),C395,INDEX(E392:E405,ROW()-ROW(D392)))</f>
        <v/>
      </c>
      <c r="E397" s="260" t="str">
        <f>IF(OR(D397="",C394="",C394&lt;=0,F397=""),"",TRIM(MID(D397,LEN(F397)+1+IF(MID(D397,LEN(F397)+1,1)=" ",1,0),99999)))</f>
        <v/>
      </c>
      <c r="F397" s="259" t="str">
        <f>IF(OR(G397="",G397=0,G397="0"),"",IF(LEN(G397)&lt;=C394,G397,IF(LEN(SUBSTITUTE(H397," ",""))=C394+1,LEFT(G397,C394),LEFT(G397,FIND("§",SUBSTITUTE(H397," ","§",LEN(H397)-LEN(SUBSTITUTE(H397," ",""))))-1))))</f>
        <v/>
      </c>
      <c r="G397" s="259" t="str">
        <f t="shared" si="11"/>
        <v/>
      </c>
      <c r="H397" s="259" t="str">
        <f>IF(OR(G397="",G397=0,G397="0"),"",LEFT(G397,C394+1))</f>
        <v/>
      </c>
      <c r="I397" s="261"/>
      <c r="J397" s="86"/>
      <c r="K397" s="247" t="str">
        <f>IF(LEN(TRIM(L397))&gt;0,MAX(K13:K396)+1,"")</f>
        <v/>
      </c>
      <c r="L397" s="89"/>
      <c r="M397" s="276"/>
      <c r="N397" s="277"/>
      <c r="X397" s="3">
        <v>1</v>
      </c>
    </row>
    <row r="398" spans="2:24" ht="15.75">
      <c r="B398" s="247"/>
      <c r="C398" s="264" t="str">
        <f>TRIM(SUBSTITUTE(SUBSTITUTE(SUBSTITUTE(SUBSTITUTE(C397,"►"," "),"▼"," "),"▲"," "),"◄"," "))</f>
        <v/>
      </c>
      <c r="D398" s="259" t="str" cm="1">
        <f t="array" ref="D398">IF(ROW()=ROW(D392),C395,INDEX(E392:E405,ROW()-ROW(D392)))</f>
        <v/>
      </c>
      <c r="E398" s="260" t="str">
        <f>IF(OR(D398="",C394="",C394&lt;=0,F398=""),"",TRIM(MID(D398,LEN(F398)+1+IF(MID(D398,LEN(F398)+1,1)=" ",1,0),99999)))</f>
        <v/>
      </c>
      <c r="F398" s="259" t="str">
        <f>IF(OR(G398="",G398=0,G398="0"),"",IF(LEN(G398)&lt;=C394,G398,IF(LEN(SUBSTITUTE(H398," ",""))=C394+1,LEFT(G398,C394),LEFT(G398,FIND("§",SUBSTITUTE(H398," ","§",LEN(H398)-LEN(SUBSTITUTE(H398," ",""))))-1))))</f>
        <v/>
      </c>
      <c r="G398" s="259" t="str">
        <f t="shared" ref="G398:G461" si="12">IF(OR(D398="",D398=0),"",TRIM(SUBSTITUTE(SUBSTITUTE(D398,CHAR(160)," "),CHAR(10)," ")))</f>
        <v/>
      </c>
      <c r="H398" s="259" t="str">
        <f>IF(OR(G398="",G398=0,G398="0"),"",LEFT(G398,C394+1))</f>
        <v/>
      </c>
      <c r="I398" s="261"/>
      <c r="J398" s="86"/>
      <c r="K398" s="247" t="str">
        <f>IF(LEN(TRIM(L398))&gt;0,MAX(K13:K397)+1,"")</f>
        <v/>
      </c>
      <c r="L398" s="89"/>
      <c r="M398" s="276"/>
      <c r="N398" s="277"/>
      <c r="X398" s="3">
        <v>1</v>
      </c>
    </row>
    <row r="399" spans="2:24" ht="15.75">
      <c r="B399" s="247"/>
      <c r="C399" s="264" t="str">
        <f>TRIM(SUBSTITUTE(SUBSTITUTE(C398,"“"," "),"”"," "))</f>
        <v/>
      </c>
      <c r="D399" s="259" t="str" cm="1">
        <f t="array" ref="D399">IF(ROW()=ROW(D392),C395,INDEX(E392:E405,ROW()-ROW(D392)))</f>
        <v/>
      </c>
      <c r="E399" s="260" t="str">
        <f>IF(OR(D399="",C394="",C394&lt;=0,F399=""),"",TRIM(MID(D399,LEN(F399)+1+IF(MID(D399,LEN(F399)+1,1)=" ",1,0),99999)))</f>
        <v/>
      </c>
      <c r="F399" s="259" t="str">
        <f>IF(OR(G399="",G399=0,G399="0"),"",IF(LEN(G399)&lt;=C394,G399,IF(LEN(SUBSTITUTE(H399," ",""))=C394+1,LEFT(G399,C394),LEFT(G399,FIND("§",SUBSTITUTE(H399," ","§",LEN(H399)-LEN(SUBSTITUTE(H399," ",""))))-1))))</f>
        <v/>
      </c>
      <c r="G399" s="259" t="str">
        <f t="shared" si="12"/>
        <v/>
      </c>
      <c r="H399" s="259" t="str">
        <f>IF(OR(G399="",G399=0,G399="0"),"",LEFT(G399,C394+1))</f>
        <v/>
      </c>
      <c r="I399" s="261"/>
      <c r="J399" s="86"/>
      <c r="K399" s="247" t="str">
        <f>IF(LEN(TRIM(L399))&gt;0,MAX(K13:K398)+1,"")</f>
        <v/>
      </c>
      <c r="L399" s="89"/>
      <c r="M399" s="276"/>
      <c r="N399" s="277"/>
      <c r="X399" s="3">
        <v>1</v>
      </c>
    </row>
    <row r="400" spans="2:24" ht="15.75">
      <c r="B400" s="247"/>
      <c r="C400" s="264"/>
      <c r="D400" s="259" t="str" cm="1">
        <f t="array" ref="D400">IF(ROW()=ROW(D392),C395,INDEX(E392:E405,ROW()-ROW(D392)))</f>
        <v/>
      </c>
      <c r="E400" s="260" t="str">
        <f>IF(OR(D400="",C394="",C394&lt;=0,F400=""),"",TRIM(MID(D400,LEN(F400)+1+IF(MID(D400,LEN(F400)+1,1)=" ",1,0),99999)))</f>
        <v/>
      </c>
      <c r="F400" s="259" t="str">
        <f>IF(OR(G400="",G400=0,G400="0"),"",IF(LEN(G400)&lt;=C394,G400,IF(LEN(SUBSTITUTE(H400," ",""))=C394+1,LEFT(G400,C394),LEFT(G400,FIND("§",SUBSTITUTE(H400," ","§",LEN(H400)-LEN(SUBSTITUTE(H400," ",""))))-1))))</f>
        <v/>
      </c>
      <c r="G400" s="259" t="str">
        <f t="shared" si="12"/>
        <v/>
      </c>
      <c r="H400" s="259" t="str">
        <f>IF(OR(G400="",G400=0,G400="0"),"",LEFT(G400,C394+1))</f>
        <v/>
      </c>
      <c r="I400" s="261"/>
      <c r="J400" s="86"/>
      <c r="K400" s="247" t="str">
        <f>IF(LEN(TRIM(L400))&gt;0,MAX(K13:K399)+1,"")</f>
        <v/>
      </c>
      <c r="L400" s="89"/>
      <c r="M400" s="276"/>
      <c r="N400" s="277"/>
      <c r="X400" s="3">
        <v>1</v>
      </c>
    </row>
    <row r="401" spans="2:24" ht="15.75">
      <c r="B401" s="247"/>
      <c r="C401" s="264"/>
      <c r="D401" s="259" t="str" cm="1">
        <f t="array" ref="D401">IF(ROW()=ROW(D392),C395,INDEX(E392:E405,ROW()-ROW(D392)))</f>
        <v/>
      </c>
      <c r="E401" s="260" t="str">
        <f>IF(OR(D401="",C394="",C394&lt;=0,F401=""),"",TRIM(MID(D401,LEN(F401)+1+IF(MID(D401,LEN(F401)+1,1)=" ",1,0),99999)))</f>
        <v/>
      </c>
      <c r="F401" s="259" t="str">
        <f>IF(OR(G401="",G401=0,G401="0"),"",IF(LEN(G401)&lt;=C394,G401,IF(LEN(SUBSTITUTE(H401," ",""))=C394+1,LEFT(G401,C394),LEFT(G401,FIND("§",SUBSTITUTE(H401," ","§",LEN(H401)-LEN(SUBSTITUTE(H401," ",""))))-1))))</f>
        <v/>
      </c>
      <c r="G401" s="259" t="str">
        <f t="shared" si="12"/>
        <v/>
      </c>
      <c r="H401" s="259" t="str">
        <f>IF(OR(G401="",G401=0,G401="0"),"",LEFT(G401,C394+1))</f>
        <v/>
      </c>
      <c r="I401" s="261"/>
      <c r="J401" s="86"/>
      <c r="K401" s="247" t="str">
        <f>IF(LEN(TRIM(L401))&gt;0,MAX(K13:K400)+1,"")</f>
        <v/>
      </c>
      <c r="L401" s="89"/>
      <c r="M401" s="276"/>
      <c r="N401" s="277"/>
      <c r="X401" s="3">
        <v>1</v>
      </c>
    </row>
    <row r="402" spans="2:24" ht="15.75">
      <c r="B402" s="247"/>
      <c r="C402" s="264"/>
      <c r="D402" s="259" t="str" cm="1">
        <f t="array" ref="D402">IF(ROW()=ROW(D392),C395,INDEX(E392:E405,ROW()-ROW(D392)))</f>
        <v/>
      </c>
      <c r="E402" s="260" t="str">
        <f>IF(OR(D402="",C394="",C394&lt;=0,F402=""),"",TRIM(MID(D402,LEN(F402)+1+IF(MID(D402,LEN(F402)+1,1)=" ",1,0),99999)))</f>
        <v/>
      </c>
      <c r="F402" s="259" t="str">
        <f>IF(OR(G402="",G402=0,G402="0"),"",IF(LEN(G402)&lt;=C394,G402,IF(LEN(SUBSTITUTE(H402," ",""))=C394+1,LEFT(G402,C394),LEFT(G402,FIND("§",SUBSTITUTE(H402," ","§",LEN(H402)-LEN(SUBSTITUTE(H402," ",""))))-1))))</f>
        <v/>
      </c>
      <c r="G402" s="259" t="str">
        <f t="shared" si="12"/>
        <v/>
      </c>
      <c r="H402" s="259" t="str">
        <f>IF(OR(G402="",G402=0,G402="0"),"",LEFT(G402,C394+1))</f>
        <v/>
      </c>
      <c r="I402" s="261"/>
      <c r="J402" s="86"/>
      <c r="K402" s="247" t="str">
        <f>IF(LEN(TRIM(L402))&gt;0,MAX(K13:K401)+1,"")</f>
        <v/>
      </c>
      <c r="L402" s="89"/>
      <c r="M402" s="276"/>
      <c r="N402" s="277"/>
      <c r="X402" s="3">
        <v>1</v>
      </c>
    </row>
    <row r="403" spans="2:24" ht="15.75">
      <c r="B403" s="247"/>
      <c r="C403" s="264"/>
      <c r="D403" s="259" t="str" cm="1">
        <f t="array" ref="D403">IF(ROW()=ROW(D392),C395,INDEX(E392:E405,ROW()-ROW(D392)))</f>
        <v/>
      </c>
      <c r="E403" s="260" t="str">
        <f>IF(OR(D403="",C394="",C394&lt;=0,F403=""),"",TRIM(MID(D403,LEN(F403)+1+IF(MID(D403,LEN(F403)+1,1)=" ",1,0),99999)))</f>
        <v/>
      </c>
      <c r="F403" s="259" t="str">
        <f>IF(OR(G403="",G403=0,G403="0"),"",IF(LEN(G403)&lt;=C394,G403,IF(LEN(SUBSTITUTE(H403," ",""))=C394+1,LEFT(G403,C394),LEFT(G403,FIND("§",SUBSTITUTE(H403," ","§",LEN(H403)-LEN(SUBSTITUTE(H403," ",""))))-1))))</f>
        <v/>
      </c>
      <c r="G403" s="259" t="str">
        <f t="shared" si="12"/>
        <v/>
      </c>
      <c r="H403" s="259" t="str">
        <f>IF(OR(G403="",G403=0,G403="0"),"",LEFT(G403,C394+1))</f>
        <v/>
      </c>
      <c r="I403" s="261"/>
      <c r="J403" s="86"/>
      <c r="K403" s="247" t="str">
        <f>IF(LEN(TRIM(L403))&gt;0,MAX(K13:K402)+1,"")</f>
        <v/>
      </c>
      <c r="L403" s="89"/>
      <c r="M403" s="276"/>
      <c r="N403" s="277"/>
      <c r="X403" s="3">
        <v>1</v>
      </c>
    </row>
    <row r="404" spans="2:24" ht="15.75">
      <c r="B404" s="247"/>
      <c r="C404" s="264"/>
      <c r="D404" s="259" t="str" cm="1">
        <f t="array" ref="D404">IF(ROW()=ROW(D392),C395,INDEX(E392:E405,ROW()-ROW(D392)))</f>
        <v/>
      </c>
      <c r="E404" s="260" t="str">
        <f>IF(OR(D404="",C394="",C394&lt;=0,F404=""),"",TRIM(MID(D404,LEN(F404)+1+IF(MID(D404,LEN(F404)+1,1)=" ",1,0),99999)))</f>
        <v/>
      </c>
      <c r="F404" s="259" t="str">
        <f>IF(OR(G404="",G404=0,G404="0"),"",IF(LEN(G404)&lt;=C394,G404,IF(LEN(SUBSTITUTE(H404," ",""))=C394+1,LEFT(G404,C394),LEFT(G404,FIND("§",SUBSTITUTE(H404," ","§",LEN(H404)-LEN(SUBSTITUTE(H404," ",""))))-1))))</f>
        <v/>
      </c>
      <c r="G404" s="259" t="str">
        <f t="shared" si="12"/>
        <v/>
      </c>
      <c r="H404" s="259" t="str">
        <f>IF(OR(G404="",G404=0,G404="0"),"",LEFT(G404,C394+1))</f>
        <v/>
      </c>
      <c r="I404" s="261"/>
      <c r="J404" s="86"/>
      <c r="K404" s="247" t="str">
        <f>IF(LEN(TRIM(L404))&gt;0,MAX(K13:K403)+1,"")</f>
        <v/>
      </c>
      <c r="L404" s="89"/>
      <c r="M404" s="276"/>
      <c r="N404" s="277"/>
      <c r="X404" s="3">
        <v>1</v>
      </c>
    </row>
    <row r="405" spans="2:24" ht="15.75">
      <c r="B405" s="247"/>
      <c r="C405" s="264"/>
      <c r="D405" s="259" t="str" cm="1">
        <f t="array" ref="D405">IF(ROW()=ROW(D392),C395,INDEX(E392:E405,ROW()-ROW(D392)))</f>
        <v/>
      </c>
      <c r="E405" s="260" t="str">
        <f>IF(OR(D405="",C394="",C394&lt;=0,F405=""),"",TRIM(MID(D405,LEN(F405)+1+IF(MID(D405,LEN(F405)+1,1)=" ",1,0),99999)))</f>
        <v/>
      </c>
      <c r="F405" s="259" t="str">
        <f>IF(OR(G405="",G405=0,G405="0"),"",IF(LEN(G405)&lt;=C394,G405,IF(LEN(SUBSTITUTE(H405," ",""))=C394+1,LEFT(G405,C394),LEFT(G405,FIND("§",SUBSTITUTE(H405," ","§",LEN(H405)-LEN(SUBSTITUTE(H405," ",""))))-1))))</f>
        <v/>
      </c>
      <c r="G405" s="259" t="str">
        <f t="shared" si="12"/>
        <v/>
      </c>
      <c r="H405" s="259" t="str">
        <f>IF(OR(G405="",G405=0,G405="0"),"",LEFT(G405,C394+1))</f>
        <v/>
      </c>
      <c r="I405" s="261"/>
      <c r="J405" s="86"/>
      <c r="K405" s="247" t="str">
        <f>IF(LEN(TRIM(L405))&gt;0,MAX(K13:K404)+1,"")</f>
        <v/>
      </c>
      <c r="L405" s="89"/>
      <c r="M405" s="276"/>
      <c r="N405" s="277"/>
      <c r="X405" s="3">
        <v>1</v>
      </c>
    </row>
    <row r="406" spans="2:24" ht="15.75">
      <c r="B406" s="247"/>
      <c r="C406" s="258" t="str">
        <f>IF(TRIM(SUBSTITUTE(J42,CHAR(160),""))="","",J42)</f>
        <v xml:space="preserve">Séparez le blanc du jaune d’œuf. Versez la farine dans un saladier et mélangez avec le sucre et la levure. </v>
      </c>
      <c r="D406" s="259" t="str" cm="1">
        <f t="array" ref="D406">IF(ROW()=ROW(D406),C409,INDEX(E406:E419,ROW()-ROW(D406)))</f>
        <v>Séparez le blanc du jaune d’œuf. Versez la farine dans un saladier et mélangez avec le sucre et la levure.</v>
      </c>
      <c r="E406" s="260" t="str">
        <f>IF(OR(D406="",C408="",C408&lt;=0,F406=""),"",TRIM(MID(D406,LEN(F406)+1+IF(MID(D406,LEN(F406)+1,1)=" ",1,0),99999)))</f>
        <v/>
      </c>
      <c r="F406" s="259" t="str">
        <f>IF(OR(G406="",G406=0,G406="0"),"",IF(LEN(G406)&lt;=C408,G406,IF(LEN(SUBSTITUTE(H406," ",""))=C408+1,LEFT(G406,C408),LEFT(G406,FIND("§",SUBSTITUTE(H406," ","§",LEN(H406)-LEN(SUBSTITUTE(H406," ",""))))-1))))</f>
        <v>Séparez le blanc du jaune d’œuf. Versez la farine dans un saladier et mélangez avec le sucre et la levure.</v>
      </c>
      <c r="G406" s="259" t="str">
        <f t="shared" si="12"/>
        <v>Séparez le blanc du jaune d’œuf. Versez la farine dans un saladier et mélangez avec le sucre et la levure.</v>
      </c>
      <c r="H406" s="259" t="str">
        <f>IF(OR(G406="",G406=0,G406="0"),"",LEFT(G406,C408+1))</f>
        <v>Séparez le blanc du jaune d’œuf. Versez la farine dans un saladier et mélangez avec le sucre et la levure.</v>
      </c>
      <c r="I406" s="261"/>
      <c r="J406" s="86"/>
      <c r="K406" s="247" t="str">
        <f>IF(LEN(TRIM(L406))&gt;0,MAX(K13:K405)+1,"")</f>
        <v/>
      </c>
      <c r="L406" s="89"/>
      <c r="M406" s="276"/>
      <c r="N406" s="277"/>
      <c r="X406" s="3">
        <v>1</v>
      </c>
    </row>
    <row r="407" spans="2:24" ht="15.75">
      <c r="B407" s="247"/>
      <c r="C407" s="264" t="str">
        <f>TRIM(SUBSTITUTE(SUBSTITUTE(SUBSTITUTE(SUBSTITUTE(SUBSTITUTE(SUBSTITUTE(SUBSTITUTE(SUBSTITUTE(SUBSTITUTE(CLEAN(IF(OR(LEFT(C406,1)="-",LEFT(C406,1)="="),MID(C406,2,99999),C406)),"—","-"),"–","-"),CHAR(160)," "),CHAR(9)," "),CHAR(13)," "),CHAR(10)," ")," "," ")," "," ")," "," "))</f>
        <v>Séparez le blanc du jaune d’œuf. Versez la farine dans un saladier et mélangez avec le sucre et la levure.</v>
      </c>
      <c r="D407" s="259" t="str" cm="1">
        <f t="array" ref="D407">IF(ROW()=ROW(D406),C409,INDEX(E406:E419,ROW()-ROW(D406)))</f>
        <v/>
      </c>
      <c r="E407" s="260" t="str">
        <f>IF(OR(D407="",C408="",C408&lt;=0,F407=""),"",TRIM(MID(D407,LEN(F407)+1+IF(MID(D407,LEN(F407)+1,1)=" ",1,0),99999)))</f>
        <v/>
      </c>
      <c r="F407" s="259" t="str">
        <f>IF(OR(G407="",G407=0,G407="0"),"",IF(LEN(G407)&lt;=C408,G407,IF(LEN(SUBSTITUTE(H407," ",""))=C408+1,LEFT(G407,C408),LEFT(G407,FIND("§",SUBSTITUTE(H407," ","§",LEN(H407)-LEN(SUBSTITUTE(H407," ",""))))-1))))</f>
        <v/>
      </c>
      <c r="G407" s="259" t="str">
        <f t="shared" si="12"/>
        <v/>
      </c>
      <c r="H407" s="259" t="str">
        <f>IF(OR(G407="",G407=0,G407="0"),"",LEFT(G407,C408+1))</f>
        <v/>
      </c>
      <c r="I407" s="261"/>
      <c r="J407" s="86"/>
      <c r="K407" s="247" t="str">
        <f>IF(LEN(TRIM(L407))&gt;0,MAX(K13:K406)+1,"")</f>
        <v/>
      </c>
      <c r="L407" s="89"/>
      <c r="M407" s="276"/>
      <c r="N407" s="277"/>
      <c r="X407" s="3">
        <v>1</v>
      </c>
    </row>
    <row r="408" spans="2:24" ht="15.75">
      <c r="B408" s="247"/>
      <c r="C408" s="265">
        <f>C11</f>
        <v>120</v>
      </c>
      <c r="D408" s="259" t="str" cm="1">
        <f t="array" ref="D408">IF(ROW()=ROW(D406),C409,INDEX(E406:E419,ROW()-ROW(D406)))</f>
        <v/>
      </c>
      <c r="E408" s="260" t="str">
        <f>IF(OR(D408="",C408="",C408&lt;=0,F408=""),"",TRIM(MID(D408,LEN(F408)+1+IF(MID(D408,LEN(F408)+1,1)=" ",1,0),99999)))</f>
        <v/>
      </c>
      <c r="F408" s="259" t="str">
        <f>IF(OR(G408="",G408=0,G408="0"),"",IF(LEN(G408)&lt;=C408,G408,IF(LEN(SUBSTITUTE(H408," ",""))=C408+1,LEFT(G408,C408),LEFT(G408,FIND("§",SUBSTITUTE(H408," ","§",LEN(H408)-LEN(SUBSTITUTE(H408," ",""))))-1))))</f>
        <v/>
      </c>
      <c r="G408" s="259" t="str">
        <f t="shared" si="12"/>
        <v/>
      </c>
      <c r="H408" s="259" t="str">
        <f>IF(OR(G408="",G408=0,G408="0"),"",LEFT(G408,C408+1))</f>
        <v/>
      </c>
      <c r="I408" s="261"/>
      <c r="J408" s="86"/>
      <c r="K408" s="247" t="str">
        <f>IF(LEN(TRIM(L408))&gt;0,MAX(K13:K407)+1,"")</f>
        <v/>
      </c>
      <c r="L408" s="89"/>
      <c r="M408" s="276"/>
      <c r="N408" s="277"/>
      <c r="X408" s="3">
        <v>1</v>
      </c>
    </row>
    <row r="409" spans="2:24" ht="15.75">
      <c r="B409" s="247"/>
      <c r="C409" s="264" t="str">
        <f>IF(UPPER(TRIM(C12))="X",C413,C407)</f>
        <v>Séparez le blanc du jaune d’œuf. Versez la farine dans un saladier et mélangez avec le sucre et la levure.</v>
      </c>
      <c r="D409" s="259" t="str" cm="1">
        <f t="array" ref="D409">IF(ROW()=ROW(D406),C409,INDEX(E406:E419,ROW()-ROW(D406)))</f>
        <v/>
      </c>
      <c r="E409" s="260" t="str">
        <f>IF(OR(D409="",C408="",C408&lt;=0,F409=""),"",TRIM(MID(D409,LEN(F409)+1+IF(MID(D409,LEN(F409)+1,1)=" ",1,0),99999)))</f>
        <v/>
      </c>
      <c r="F409" s="259" t="str">
        <f>IF(OR(G409="",G409=0,G409="0"),"",IF(LEN(G409)&lt;=C408,G409,IF(LEN(SUBSTITUTE(H409," ",""))=C408+1,LEFT(G409,C408),LEFT(G409,FIND("§",SUBSTITUTE(H409," ","§",LEN(H409)-LEN(SUBSTITUTE(H409," ",""))))-1))))</f>
        <v/>
      </c>
      <c r="G409" s="259" t="str">
        <f t="shared" si="12"/>
        <v/>
      </c>
      <c r="H409" s="259" t="str">
        <f>IF(OR(G409="",G409=0,G409="0"),"",LEFT(G409,C408+1))</f>
        <v/>
      </c>
      <c r="I409" s="261"/>
      <c r="J409" s="86"/>
      <c r="K409" s="247" t="str">
        <f>IF(LEN(TRIM(L409))&gt;0,MAX(K13:K408)+1,"")</f>
        <v/>
      </c>
      <c r="L409" s="89"/>
      <c r="M409" s="276"/>
      <c r="N409" s="277"/>
      <c r="X409" s="3">
        <v>1</v>
      </c>
    </row>
    <row r="410" spans="2:24" ht="15.75">
      <c r="B410" s="247"/>
      <c r="C410" s="266" t="str">
        <f>TRIM(SUBSTITUTE(SUBSTITUTE(SUBSTITUTE(SUBSTITUTE(SUBSTITUTE(SUBSTITUTE(SUBSTITUTE(SUBSTITUTE(SUBSTITUTE(SUBSTITUTE(C407,","," "),";"," "),":"," "),"!"," "),"?"," "),"…"," "),"»"," "),"«"," "),"/"," "),"."," "))</f>
        <v>Séparez le blanc du jaune d’œuf Versez la farine dans un saladier et mélangez avec le sucre et la levure</v>
      </c>
      <c r="D410" s="259" t="str" cm="1">
        <f t="array" ref="D410">IF(ROW()=ROW(D406),C409,INDEX(E406:E419,ROW()-ROW(D406)))</f>
        <v/>
      </c>
      <c r="E410" s="260" t="str">
        <f>IF(OR(D410="",C408="",C408&lt;=0,F410=""),"",TRIM(MID(D410,LEN(F410)+1+IF(MID(D410,LEN(F410)+1,1)=" ",1,0),99999)))</f>
        <v/>
      </c>
      <c r="F410" s="259" t="str">
        <f>IF(OR(G410="",G410=0,G410="0"),"",IF(LEN(G410)&lt;=C408,G410,IF(LEN(SUBSTITUTE(H410," ",""))=C408+1,LEFT(G410,C408),LEFT(G410,FIND("§",SUBSTITUTE(H410," ","§",LEN(H410)-LEN(SUBSTITUTE(H410," ",""))))-1))))</f>
        <v/>
      </c>
      <c r="G410" s="259" t="str">
        <f t="shared" si="12"/>
        <v/>
      </c>
      <c r="H410" s="259" t="str">
        <f>IF(OR(G410="",G410=0,G410="0"),"",LEFT(G410,C408+1))</f>
        <v/>
      </c>
      <c r="I410" s="261"/>
      <c r="J410" s="86"/>
      <c r="K410" s="247" t="str">
        <f>IF(LEN(TRIM(L410))&gt;0,MAX(K13:K409)+1,"")</f>
        <v/>
      </c>
      <c r="L410" s="89"/>
      <c r="M410" s="276"/>
      <c r="N410" s="277"/>
      <c r="X410" s="3">
        <v>1</v>
      </c>
    </row>
    <row r="411" spans="2:24" ht="15.75">
      <c r="B411" s="247"/>
      <c r="C411" s="259" t="str">
        <f>TRIM(SUBSTITUTE(SUBSTITUTE(SUBSTITUTE(SUBSTITUTE(SUBSTITUTE(SUBSTITUTE(SUBSTITUTE(SUBSTITUTE(C410,"("," "),")"," "),CHAR(34)," "),"-"," "),"_"," "),"&lt;"," "),"&gt;"," "),"="," "))</f>
        <v>Séparez le blanc du jaune d’œuf Versez la farine dans un saladier et mélangez avec le sucre et la levure</v>
      </c>
      <c r="D411" s="259" t="str" cm="1">
        <f t="array" ref="D411">IF(ROW()=ROW(D406),C409,INDEX(E406:E419,ROW()-ROW(D406)))</f>
        <v/>
      </c>
      <c r="E411" s="260" t="str">
        <f>IF(OR(D411="",C408="",C408&lt;=0,F411=""),"",TRIM(MID(D411,LEN(F411)+1+IF(MID(D411,LEN(F411)+1,1)=" ",1,0),99999)))</f>
        <v/>
      </c>
      <c r="F411" s="259" t="str">
        <f>IF(OR(G411="",G411=0,G411="0"),"",IF(LEN(G411)&lt;=C408,G411,IF(LEN(SUBSTITUTE(H411," ",""))=C408+1,LEFT(G411,C408),LEFT(G411,FIND("§",SUBSTITUTE(H411," ","§",LEN(H411)-LEN(SUBSTITUTE(H411," ",""))))-1))))</f>
        <v/>
      </c>
      <c r="G411" s="259" t="str">
        <f t="shared" si="12"/>
        <v/>
      </c>
      <c r="H411" s="259" t="str">
        <f>IF(OR(G411="",G411=0,G411="0"),"",LEFT(G411,C408+1))</f>
        <v/>
      </c>
      <c r="I411" s="261"/>
      <c r="J411" s="86"/>
      <c r="K411" s="247" t="str">
        <f>IF(LEN(TRIM(L411))&gt;0,MAX(K13:K410)+1,"")</f>
        <v/>
      </c>
      <c r="L411" s="89"/>
      <c r="M411" s="276"/>
      <c r="N411" s="277"/>
      <c r="X411" s="3">
        <v>1</v>
      </c>
    </row>
    <row r="412" spans="2:24" ht="15.75">
      <c r="B412" s="247"/>
      <c r="C412" s="264" t="str">
        <f>TRIM(SUBSTITUTE(SUBSTITUTE(SUBSTITUTE(SUBSTITUTE(C411,"►"," "),"▼"," "),"▲"," "),"◄"," "))</f>
        <v>Séparez le blanc du jaune d’œuf Versez la farine dans un saladier et mélangez avec le sucre et la levure</v>
      </c>
      <c r="D412" s="259" t="str" cm="1">
        <f t="array" ref="D412">IF(ROW()=ROW(D406),C409,INDEX(E406:E419,ROW()-ROW(D406)))</f>
        <v/>
      </c>
      <c r="E412" s="260" t="str">
        <f>IF(OR(D412="",C408="",C408&lt;=0,F412=""),"",TRIM(MID(D412,LEN(F412)+1+IF(MID(D412,LEN(F412)+1,1)=" ",1,0),99999)))</f>
        <v/>
      </c>
      <c r="F412" s="259" t="str">
        <f>IF(OR(G412="",G412=0,G412="0"),"",IF(LEN(G412)&lt;=C408,G412,IF(LEN(SUBSTITUTE(H412," ",""))=C408+1,LEFT(G412,C408),LEFT(G412,FIND("§",SUBSTITUTE(H412," ","§",LEN(H412)-LEN(SUBSTITUTE(H412," ",""))))-1))))</f>
        <v/>
      </c>
      <c r="G412" s="259" t="str">
        <f t="shared" si="12"/>
        <v/>
      </c>
      <c r="H412" s="259" t="str">
        <f>IF(OR(G412="",G412=0,G412="0"),"",LEFT(G412,C408+1))</f>
        <v/>
      </c>
      <c r="I412" s="261"/>
      <c r="J412" s="86"/>
      <c r="K412" s="247" t="str">
        <f>IF(LEN(TRIM(L412))&gt;0,MAX(K13:K411)+1,"")</f>
        <v/>
      </c>
      <c r="L412" s="89"/>
      <c r="M412" s="276"/>
      <c r="N412" s="277"/>
      <c r="X412" s="3">
        <v>1</v>
      </c>
    </row>
    <row r="413" spans="2:24" ht="15.75">
      <c r="B413" s="247"/>
      <c r="C413" s="264" t="str">
        <f>TRIM(SUBSTITUTE(SUBSTITUTE(C412,"“"," "),"”"," "))</f>
        <v>Séparez le blanc du jaune d’œuf Versez la farine dans un saladier et mélangez avec le sucre et la levure</v>
      </c>
      <c r="D413" s="259" t="str" cm="1">
        <f t="array" ref="D413">IF(ROW()=ROW(D406),C409,INDEX(E406:E419,ROW()-ROW(D406)))</f>
        <v/>
      </c>
      <c r="E413" s="260" t="str">
        <f>IF(OR(D413="",C408="",C408&lt;=0,F413=""),"",TRIM(MID(D413,LEN(F413)+1+IF(MID(D413,LEN(F413)+1,1)=" ",1,0),99999)))</f>
        <v/>
      </c>
      <c r="F413" s="259" t="str">
        <f>IF(OR(G413="",G413=0,G413="0"),"",IF(LEN(G413)&lt;=C408,G413,IF(LEN(SUBSTITUTE(H413," ",""))=C408+1,LEFT(G413,C408),LEFT(G413,FIND("§",SUBSTITUTE(H413," ","§",LEN(H413)-LEN(SUBSTITUTE(H413," ",""))))-1))))</f>
        <v/>
      </c>
      <c r="G413" s="259" t="str">
        <f t="shared" si="12"/>
        <v/>
      </c>
      <c r="H413" s="259" t="str">
        <f>IF(OR(G413="",G413=0,G413="0"),"",LEFT(G413,C408+1))</f>
        <v/>
      </c>
      <c r="I413" s="261"/>
      <c r="J413" s="86"/>
      <c r="K413" s="247" t="str">
        <f>IF(LEN(TRIM(L413))&gt;0,MAX(K13:K412)+1,"")</f>
        <v/>
      </c>
      <c r="L413" s="89"/>
      <c r="M413" s="276"/>
      <c r="N413" s="277"/>
      <c r="X413" s="3">
        <v>1</v>
      </c>
    </row>
    <row r="414" spans="2:24" ht="15.75">
      <c r="B414" s="247"/>
      <c r="C414" s="264"/>
      <c r="D414" s="259" t="str" cm="1">
        <f t="array" ref="D414">IF(ROW()=ROW(D406),C409,INDEX(E406:E419,ROW()-ROW(D406)))</f>
        <v/>
      </c>
      <c r="E414" s="260" t="str">
        <f>IF(OR(D414="",C408="",C408&lt;=0,F414=""),"",TRIM(MID(D414,LEN(F414)+1+IF(MID(D414,LEN(F414)+1,1)=" ",1,0),99999)))</f>
        <v/>
      </c>
      <c r="F414" s="259" t="str">
        <f>IF(OR(G414="",G414=0,G414="0"),"",IF(LEN(G414)&lt;=C408,G414,IF(LEN(SUBSTITUTE(H414," ",""))=C408+1,LEFT(G414,C408),LEFT(G414,FIND("§",SUBSTITUTE(H414," ","§",LEN(H414)-LEN(SUBSTITUTE(H414," ",""))))-1))))</f>
        <v/>
      </c>
      <c r="G414" s="259" t="str">
        <f t="shared" si="12"/>
        <v/>
      </c>
      <c r="H414" s="259" t="str">
        <f>IF(OR(G414="",G414=0,G414="0"),"",LEFT(G414,C408+1))</f>
        <v/>
      </c>
      <c r="I414" s="261"/>
      <c r="J414" s="86"/>
      <c r="K414" s="247" t="str">
        <f>IF(LEN(TRIM(L414))&gt;0,MAX(K13:K413)+1,"")</f>
        <v/>
      </c>
      <c r="L414" s="89"/>
      <c r="M414" s="276"/>
      <c r="N414" s="277"/>
      <c r="X414" s="3">
        <v>1</v>
      </c>
    </row>
    <row r="415" spans="2:24" ht="15.75">
      <c r="B415" s="247"/>
      <c r="C415" s="264"/>
      <c r="D415" s="259" t="str" cm="1">
        <f t="array" ref="D415">IF(ROW()=ROW(D406),C409,INDEX(E406:E419,ROW()-ROW(D406)))</f>
        <v/>
      </c>
      <c r="E415" s="260" t="str">
        <f>IF(OR(D415="",C408="",C408&lt;=0,F415=""),"",TRIM(MID(D415,LEN(F415)+1+IF(MID(D415,LEN(F415)+1,1)=" ",1,0),99999)))</f>
        <v/>
      </c>
      <c r="F415" s="259" t="str">
        <f>IF(OR(G415="",G415=0,G415="0"),"",IF(LEN(G415)&lt;=C408,G415,IF(LEN(SUBSTITUTE(H415," ",""))=C408+1,LEFT(G415,C408),LEFT(G415,FIND("§",SUBSTITUTE(H415," ","§",LEN(H415)-LEN(SUBSTITUTE(H415," ",""))))-1))))</f>
        <v/>
      </c>
      <c r="G415" s="259" t="str">
        <f t="shared" si="12"/>
        <v/>
      </c>
      <c r="H415" s="259" t="str">
        <f>IF(OR(G415="",G415=0,G415="0"),"",LEFT(G415,C408+1))</f>
        <v/>
      </c>
      <c r="I415" s="261"/>
      <c r="J415" s="86"/>
      <c r="K415" s="247" t="str">
        <f>IF(LEN(TRIM(L415))&gt;0,MAX(K13:K414)+1,"")</f>
        <v/>
      </c>
      <c r="L415" s="89"/>
      <c r="M415" s="276"/>
      <c r="N415" s="277"/>
      <c r="X415" s="3">
        <v>1</v>
      </c>
    </row>
    <row r="416" spans="2:24" ht="15.75">
      <c r="B416" s="247"/>
      <c r="C416" s="264"/>
      <c r="D416" s="259" t="str" cm="1">
        <f t="array" ref="D416">IF(ROW()=ROW(D406),C409,INDEX(E406:E419,ROW()-ROW(D406)))</f>
        <v/>
      </c>
      <c r="E416" s="260" t="str">
        <f>IF(OR(D416="",C408="",C408&lt;=0,F416=""),"",TRIM(MID(D416,LEN(F416)+1+IF(MID(D416,LEN(F416)+1,1)=" ",1,0),99999)))</f>
        <v/>
      </c>
      <c r="F416" s="259" t="str">
        <f>IF(OR(G416="",G416=0,G416="0"),"",IF(LEN(G416)&lt;=C408,G416,IF(LEN(SUBSTITUTE(H416," ",""))=C408+1,LEFT(G416,C408),LEFT(G416,FIND("§",SUBSTITUTE(H416," ","§",LEN(H416)-LEN(SUBSTITUTE(H416," ",""))))-1))))</f>
        <v/>
      </c>
      <c r="G416" s="259" t="str">
        <f t="shared" si="12"/>
        <v/>
      </c>
      <c r="H416" s="259" t="str">
        <f>IF(OR(G416="",G416=0,G416="0"),"",LEFT(G416,C408+1))</f>
        <v/>
      </c>
      <c r="I416" s="261"/>
      <c r="J416" s="86"/>
      <c r="K416" s="247" t="str">
        <f>IF(LEN(TRIM(L416))&gt;0,MAX(K13:K415)+1,"")</f>
        <v/>
      </c>
      <c r="L416" s="89"/>
      <c r="M416" s="276"/>
      <c r="N416" s="277"/>
      <c r="X416" s="3">
        <v>1</v>
      </c>
    </row>
    <row r="417" spans="2:24" ht="15.75">
      <c r="B417" s="247"/>
      <c r="C417" s="264"/>
      <c r="D417" s="259" t="str" cm="1">
        <f t="array" ref="D417">IF(ROW()=ROW(D406),C409,INDEX(E406:E419,ROW()-ROW(D406)))</f>
        <v/>
      </c>
      <c r="E417" s="260" t="str">
        <f>IF(OR(D417="",C408="",C408&lt;=0,F417=""),"",TRIM(MID(D417,LEN(F417)+1+IF(MID(D417,LEN(F417)+1,1)=" ",1,0),99999)))</f>
        <v/>
      </c>
      <c r="F417" s="259" t="str">
        <f>IF(OR(G417="",G417=0,G417="0"),"",IF(LEN(G417)&lt;=C408,G417,IF(LEN(SUBSTITUTE(H417," ",""))=C408+1,LEFT(G417,C408),LEFT(G417,FIND("§",SUBSTITUTE(H417," ","§",LEN(H417)-LEN(SUBSTITUTE(H417," ",""))))-1))))</f>
        <v/>
      </c>
      <c r="G417" s="259" t="str">
        <f t="shared" si="12"/>
        <v/>
      </c>
      <c r="H417" s="259" t="str">
        <f>IF(OR(G417="",G417=0,G417="0"),"",LEFT(G417,C408+1))</f>
        <v/>
      </c>
      <c r="I417" s="261"/>
      <c r="J417" s="86"/>
      <c r="K417" s="247" t="str">
        <f>IF(LEN(TRIM(L417))&gt;0,MAX(K13:K416)+1,"")</f>
        <v/>
      </c>
      <c r="L417" s="89"/>
      <c r="M417" s="276"/>
      <c r="N417" s="277"/>
      <c r="X417" s="3">
        <v>1</v>
      </c>
    </row>
    <row r="418" spans="2:24" ht="15.75">
      <c r="B418" s="247"/>
      <c r="C418" s="264"/>
      <c r="D418" s="259" t="str" cm="1">
        <f t="array" ref="D418">IF(ROW()=ROW(D406),C409,INDEX(E406:E419,ROW()-ROW(D406)))</f>
        <v/>
      </c>
      <c r="E418" s="260" t="str">
        <f>IF(OR(D418="",C408="",C408&lt;=0,F418=""),"",TRIM(MID(D418,LEN(F418)+1+IF(MID(D418,LEN(F418)+1,1)=" ",1,0),99999)))</f>
        <v/>
      </c>
      <c r="F418" s="259" t="str">
        <f>IF(OR(G418="",G418=0,G418="0"),"",IF(LEN(G418)&lt;=C408,G418,IF(LEN(SUBSTITUTE(H418," ",""))=C408+1,LEFT(G418,C408),LEFT(G418,FIND("§",SUBSTITUTE(H418," ","§",LEN(H418)-LEN(SUBSTITUTE(H418," ",""))))-1))))</f>
        <v/>
      </c>
      <c r="G418" s="259" t="str">
        <f t="shared" si="12"/>
        <v/>
      </c>
      <c r="H418" s="259" t="str">
        <f>IF(OR(G418="",G418=0,G418="0"),"",LEFT(G418,C408+1))</f>
        <v/>
      </c>
      <c r="I418" s="261"/>
      <c r="J418" s="86"/>
      <c r="K418" s="247" t="str">
        <f>IF(LEN(TRIM(L418))&gt;0,MAX(K13:K417)+1,"")</f>
        <v/>
      </c>
      <c r="L418" s="89"/>
      <c r="M418" s="276"/>
      <c r="N418" s="277"/>
      <c r="X418" s="3">
        <v>1</v>
      </c>
    </row>
    <row r="419" spans="2:24" ht="15.75">
      <c r="B419" s="247"/>
      <c r="C419" s="264"/>
      <c r="D419" s="259" t="str" cm="1">
        <f t="array" ref="D419">IF(ROW()=ROW(D406),C409,INDEX(E406:E419,ROW()-ROW(D406)))</f>
        <v/>
      </c>
      <c r="E419" s="260" t="str">
        <f>IF(OR(D419="",C408="",C408&lt;=0,F419=""),"",TRIM(MID(D419,LEN(F419)+1+IF(MID(D419,LEN(F419)+1,1)=" ",1,0),99999)))</f>
        <v/>
      </c>
      <c r="F419" s="259" t="str">
        <f>IF(OR(G419="",G419=0,G419="0"),"",IF(LEN(G419)&lt;=C408,G419,IF(LEN(SUBSTITUTE(H419," ",""))=C408+1,LEFT(G419,C408),LEFT(G419,FIND("§",SUBSTITUTE(H419," ","§",LEN(H419)-LEN(SUBSTITUTE(H419," ",""))))-1))))</f>
        <v/>
      </c>
      <c r="G419" s="259" t="str">
        <f t="shared" si="12"/>
        <v/>
      </c>
      <c r="H419" s="259" t="str">
        <f>IF(OR(G419="",G419=0,G419="0"),"",LEFT(G419,C408+1))</f>
        <v/>
      </c>
      <c r="I419" s="261"/>
      <c r="J419" s="86"/>
      <c r="K419" s="247" t="str">
        <f>IF(LEN(TRIM(L419))&gt;0,MAX(K13:K418)+1,"")</f>
        <v/>
      </c>
      <c r="L419" s="89"/>
      <c r="M419" s="276"/>
      <c r="N419" s="277"/>
      <c r="X419" s="3">
        <v>1</v>
      </c>
    </row>
    <row r="420" spans="2:24" ht="15.75">
      <c r="B420" s="247"/>
      <c r="C420" s="258" t="str">
        <f>IF(TRIM(SUBSTITUTE(J43,CHAR(160),""))="","",J43)</f>
        <v>Faites un puits au centre, ajoutez le jaune d’œuf et délayez petit à petit avec le lait.</v>
      </c>
      <c r="D420" s="259" t="str" cm="1">
        <f t="array" ref="D420">IF(ROW()=ROW(D420),C423,INDEX(E420:E433,ROW()-ROW(D420)))</f>
        <v>Faites un puits au centre, ajoutez le jaune d’œuf et délayez petit à petit avec le lait.</v>
      </c>
      <c r="E420" s="260" t="str">
        <f>IF(OR(D420="",C422="",C422&lt;=0,F420=""),"",TRIM(MID(D420,LEN(F420)+1+IF(MID(D420,LEN(F420)+1,1)=" ",1,0),99999)))</f>
        <v/>
      </c>
      <c r="F420" s="259" t="str">
        <f>IF(OR(G420="",G420=0,G420="0"),"",IF(LEN(G420)&lt;=C422,G420,IF(LEN(SUBSTITUTE(H420," ",""))=C422+1,LEFT(G420,C422),LEFT(G420,FIND("§",SUBSTITUTE(H420," ","§",LEN(H420)-LEN(SUBSTITUTE(H420," ",""))))-1))))</f>
        <v>Faites un puits au centre, ajoutez le jaune d’œuf et délayez petit à petit avec le lait.</v>
      </c>
      <c r="G420" s="259" t="str">
        <f t="shared" si="12"/>
        <v>Faites un puits au centre, ajoutez le jaune d’œuf et délayez petit à petit avec le lait.</v>
      </c>
      <c r="H420" s="259" t="str">
        <f>IF(OR(G420="",G420=0,G420="0"),"",LEFT(G420,C422+1))</f>
        <v>Faites un puits au centre, ajoutez le jaune d’œuf et délayez petit à petit avec le lait.</v>
      </c>
      <c r="I420" s="261"/>
      <c r="J420" s="86"/>
      <c r="K420" s="247" t="str">
        <f>IF(LEN(TRIM(L420))&gt;0,MAX(K13:K419)+1,"")</f>
        <v/>
      </c>
      <c r="L420" s="89"/>
      <c r="M420" s="276"/>
      <c r="N420" s="277"/>
      <c r="X420" s="3">
        <v>1</v>
      </c>
    </row>
    <row r="421" spans="2:24" ht="15.75">
      <c r="B421" s="247"/>
      <c r="C421" s="264" t="str">
        <f>TRIM(SUBSTITUTE(SUBSTITUTE(SUBSTITUTE(SUBSTITUTE(SUBSTITUTE(SUBSTITUTE(SUBSTITUTE(SUBSTITUTE(SUBSTITUTE(CLEAN(IF(OR(LEFT(C420,1)="-",LEFT(C420,1)="="),MID(C420,2,99999),C420)),"—","-"),"–","-"),CHAR(160)," "),CHAR(9)," "),CHAR(13)," "),CHAR(10)," ")," "," ")," "," ")," "," "))</f>
        <v>Faites un puits au centre, ajoutez le jaune d’œuf et délayez petit à petit avec le lait.</v>
      </c>
      <c r="D421" s="259" t="str" cm="1">
        <f t="array" ref="D421">IF(ROW()=ROW(D420),C423,INDEX(E420:E433,ROW()-ROW(D420)))</f>
        <v/>
      </c>
      <c r="E421" s="260" t="str">
        <f>IF(OR(D421="",C422="",C422&lt;=0,F421=""),"",TRIM(MID(D421,LEN(F421)+1+IF(MID(D421,LEN(F421)+1,1)=" ",1,0),99999)))</f>
        <v/>
      </c>
      <c r="F421" s="259" t="str">
        <f>IF(OR(G421="",G421=0,G421="0"),"",IF(LEN(G421)&lt;=C422,G421,IF(LEN(SUBSTITUTE(H421," ",""))=C422+1,LEFT(G421,C422),LEFT(G421,FIND("§",SUBSTITUTE(H421," ","§",LEN(H421)-LEN(SUBSTITUTE(H421," ",""))))-1))))</f>
        <v/>
      </c>
      <c r="G421" s="259" t="str">
        <f t="shared" si="12"/>
        <v/>
      </c>
      <c r="H421" s="259" t="str">
        <f>IF(OR(G421="",G421=0,G421="0"),"",LEFT(G421,C422+1))</f>
        <v/>
      </c>
      <c r="I421" s="261"/>
      <c r="J421" s="86"/>
      <c r="K421" s="247" t="str">
        <f>IF(LEN(TRIM(L421))&gt;0,MAX(K13:K420)+1,"")</f>
        <v/>
      </c>
      <c r="L421" s="89"/>
      <c r="M421" s="276"/>
      <c r="N421" s="277"/>
      <c r="X421" s="3">
        <v>1</v>
      </c>
    </row>
    <row r="422" spans="2:24" ht="15.75">
      <c r="B422" s="247"/>
      <c r="C422" s="265">
        <f>C11</f>
        <v>120</v>
      </c>
      <c r="D422" s="259" t="str" cm="1">
        <f t="array" ref="D422">IF(ROW()=ROW(D420),C423,INDEX(E420:E433,ROW()-ROW(D420)))</f>
        <v/>
      </c>
      <c r="E422" s="260" t="str">
        <f>IF(OR(D422="",C422="",C422&lt;=0,F422=""),"",TRIM(MID(D422,LEN(F422)+1+IF(MID(D422,LEN(F422)+1,1)=" ",1,0),99999)))</f>
        <v/>
      </c>
      <c r="F422" s="259" t="str">
        <f>IF(OR(G422="",G422=0,G422="0"),"",IF(LEN(G422)&lt;=C422,G422,IF(LEN(SUBSTITUTE(H422," ",""))=C422+1,LEFT(G422,C422),LEFT(G422,FIND("§",SUBSTITUTE(H422," ","§",LEN(H422)-LEN(SUBSTITUTE(H422," ",""))))-1))))</f>
        <v/>
      </c>
      <c r="G422" s="259" t="str">
        <f t="shared" si="12"/>
        <v/>
      </c>
      <c r="H422" s="259" t="str">
        <f>IF(OR(G422="",G422=0,G422="0"),"",LEFT(G422,C422+1))</f>
        <v/>
      </c>
      <c r="I422" s="261"/>
      <c r="J422" s="86"/>
      <c r="K422" s="247" t="str">
        <f>IF(LEN(TRIM(L422))&gt;0,MAX(K13:K421)+1,"")</f>
        <v/>
      </c>
      <c r="L422" s="89"/>
      <c r="M422" s="276"/>
      <c r="N422" s="277"/>
      <c r="X422" s="3">
        <v>1</v>
      </c>
    </row>
    <row r="423" spans="2:24" ht="15.75">
      <c r="B423" s="247"/>
      <c r="C423" s="264" t="str">
        <f>IF(UPPER(TRIM(C12))="X",C427,C421)</f>
        <v>Faites un puits au centre, ajoutez le jaune d’œuf et délayez petit à petit avec le lait.</v>
      </c>
      <c r="D423" s="259" t="str" cm="1">
        <f t="array" ref="D423">IF(ROW()=ROW(D420),C423,INDEX(E420:E433,ROW()-ROW(D420)))</f>
        <v/>
      </c>
      <c r="E423" s="260" t="str">
        <f>IF(OR(D423="",C422="",C422&lt;=0,F423=""),"",TRIM(MID(D423,LEN(F423)+1+IF(MID(D423,LEN(F423)+1,1)=" ",1,0),99999)))</f>
        <v/>
      </c>
      <c r="F423" s="259" t="str">
        <f>IF(OR(G423="",G423=0,G423="0"),"",IF(LEN(G423)&lt;=C422,G423,IF(LEN(SUBSTITUTE(H423," ",""))=C422+1,LEFT(G423,C422),LEFT(G423,FIND("§",SUBSTITUTE(H423," ","§",LEN(H423)-LEN(SUBSTITUTE(H423," ",""))))-1))))</f>
        <v/>
      </c>
      <c r="G423" s="259" t="str">
        <f t="shared" si="12"/>
        <v/>
      </c>
      <c r="H423" s="259" t="str">
        <f>IF(OR(G423="",G423=0,G423="0"),"",LEFT(G423,C422+1))</f>
        <v/>
      </c>
      <c r="I423" s="261"/>
      <c r="J423" s="86"/>
      <c r="K423" s="247" t="str">
        <f>IF(LEN(TRIM(L423))&gt;0,MAX(K13:K422)+1,"")</f>
        <v/>
      </c>
      <c r="L423" s="89"/>
      <c r="M423" s="276"/>
      <c r="N423" s="277"/>
      <c r="X423" s="3">
        <v>1</v>
      </c>
    </row>
    <row r="424" spans="2:24" ht="15.75">
      <c r="B424" s="247"/>
      <c r="C424" s="266" t="str">
        <f>TRIM(SUBSTITUTE(SUBSTITUTE(SUBSTITUTE(SUBSTITUTE(SUBSTITUTE(SUBSTITUTE(SUBSTITUTE(SUBSTITUTE(SUBSTITUTE(SUBSTITUTE(C421,","," "),";"," "),":"," "),"!"," "),"?"," "),"…"," "),"»"," "),"«"," "),"/"," "),"."," "))</f>
        <v>Faites un puits au centre ajoutez le jaune d’œuf et délayez petit à petit avec le lait</v>
      </c>
      <c r="D424" s="259" t="str" cm="1">
        <f t="array" ref="D424">IF(ROW()=ROW(D420),C423,INDEX(E420:E433,ROW()-ROW(D420)))</f>
        <v/>
      </c>
      <c r="E424" s="260" t="str">
        <f>IF(OR(D424="",C422="",C422&lt;=0,F424=""),"",TRIM(MID(D424,LEN(F424)+1+IF(MID(D424,LEN(F424)+1,1)=" ",1,0),99999)))</f>
        <v/>
      </c>
      <c r="F424" s="259" t="str">
        <f>IF(OR(G424="",G424=0,G424="0"),"",IF(LEN(G424)&lt;=C422,G424,IF(LEN(SUBSTITUTE(H424," ",""))=C422+1,LEFT(G424,C422),LEFT(G424,FIND("§",SUBSTITUTE(H424," ","§",LEN(H424)-LEN(SUBSTITUTE(H424," ",""))))-1))))</f>
        <v/>
      </c>
      <c r="G424" s="259" t="str">
        <f t="shared" si="12"/>
        <v/>
      </c>
      <c r="H424" s="259" t="str">
        <f>IF(OR(G424="",G424=0,G424="0"),"",LEFT(G424,C422+1))</f>
        <v/>
      </c>
      <c r="I424" s="261"/>
      <c r="J424" s="86"/>
      <c r="K424" s="247" t="str">
        <f>IF(LEN(TRIM(L424))&gt;0,MAX(K13:K423)+1,"")</f>
        <v/>
      </c>
      <c r="L424" s="89"/>
      <c r="M424" s="276"/>
      <c r="N424" s="277"/>
      <c r="X424" s="3">
        <v>1</v>
      </c>
    </row>
    <row r="425" spans="2:24" ht="15.75">
      <c r="B425" s="247"/>
      <c r="C425" s="259" t="str">
        <f>TRIM(SUBSTITUTE(SUBSTITUTE(SUBSTITUTE(SUBSTITUTE(SUBSTITUTE(SUBSTITUTE(SUBSTITUTE(SUBSTITUTE(C424,"("," "),")"," "),CHAR(34)," "),"-"," "),"_"," "),"&lt;"," "),"&gt;"," "),"="," "))</f>
        <v>Faites un puits au centre ajoutez le jaune d’œuf et délayez petit à petit avec le lait</v>
      </c>
      <c r="D425" s="259" t="str" cm="1">
        <f t="array" ref="D425">IF(ROW()=ROW(D420),C423,INDEX(E420:E433,ROW()-ROW(D420)))</f>
        <v/>
      </c>
      <c r="E425" s="260" t="str">
        <f>IF(OR(D425="",C422="",C422&lt;=0,F425=""),"",TRIM(MID(D425,LEN(F425)+1+IF(MID(D425,LEN(F425)+1,1)=" ",1,0),99999)))</f>
        <v/>
      </c>
      <c r="F425" s="259" t="str">
        <f>IF(OR(G425="",G425=0,G425="0"),"",IF(LEN(G425)&lt;=C422,G425,IF(LEN(SUBSTITUTE(H425," ",""))=C422+1,LEFT(G425,C422),LEFT(G425,FIND("§",SUBSTITUTE(H425," ","§",LEN(H425)-LEN(SUBSTITUTE(H425," ",""))))-1))))</f>
        <v/>
      </c>
      <c r="G425" s="259" t="str">
        <f t="shared" si="12"/>
        <v/>
      </c>
      <c r="H425" s="259" t="str">
        <f>IF(OR(G425="",G425=0,G425="0"),"",LEFT(G425,C422+1))</f>
        <v/>
      </c>
      <c r="I425" s="261"/>
      <c r="J425" s="86"/>
      <c r="K425" s="247" t="str">
        <f>IF(LEN(TRIM(L425))&gt;0,MAX(K13:K424)+1,"")</f>
        <v/>
      </c>
      <c r="L425" s="89"/>
      <c r="M425" s="276"/>
      <c r="N425" s="277"/>
      <c r="X425" s="3">
        <v>1</v>
      </c>
    </row>
    <row r="426" spans="2:24" ht="15.75">
      <c r="B426" s="247"/>
      <c r="C426" s="264" t="str">
        <f>TRIM(SUBSTITUTE(SUBSTITUTE(SUBSTITUTE(SUBSTITUTE(C425,"►"," "),"▼"," "),"▲"," "),"◄"," "))</f>
        <v>Faites un puits au centre ajoutez le jaune d’œuf et délayez petit à petit avec le lait</v>
      </c>
      <c r="D426" s="259" t="str" cm="1">
        <f t="array" ref="D426">IF(ROW()=ROW(D420),C423,INDEX(E420:E433,ROW()-ROW(D420)))</f>
        <v/>
      </c>
      <c r="E426" s="260" t="str">
        <f>IF(OR(D426="",C422="",C422&lt;=0,F426=""),"",TRIM(MID(D426,LEN(F426)+1+IF(MID(D426,LEN(F426)+1,1)=" ",1,0),99999)))</f>
        <v/>
      </c>
      <c r="F426" s="259" t="str">
        <f>IF(OR(G426="",G426=0,G426="0"),"",IF(LEN(G426)&lt;=C422,G426,IF(LEN(SUBSTITUTE(H426," ",""))=C422+1,LEFT(G426,C422),LEFT(G426,FIND("§",SUBSTITUTE(H426," ","§",LEN(H426)-LEN(SUBSTITUTE(H426," ",""))))-1))))</f>
        <v/>
      </c>
      <c r="G426" s="259" t="str">
        <f t="shared" si="12"/>
        <v/>
      </c>
      <c r="H426" s="259" t="str">
        <f>IF(OR(G426="",G426=0,G426="0"),"",LEFT(G426,C422+1))</f>
        <v/>
      </c>
      <c r="I426" s="261"/>
      <c r="J426" s="86"/>
      <c r="K426" s="247" t="str">
        <f>IF(LEN(TRIM(L426))&gt;0,MAX(K13:K425)+1,"")</f>
        <v/>
      </c>
      <c r="L426" s="89"/>
      <c r="M426" s="276"/>
      <c r="N426" s="277"/>
      <c r="X426" s="3">
        <v>1</v>
      </c>
    </row>
    <row r="427" spans="2:24" ht="15.75">
      <c r="B427" s="247"/>
      <c r="C427" s="264" t="str">
        <f>TRIM(SUBSTITUTE(SUBSTITUTE(C426,"“"," "),"”"," "))</f>
        <v>Faites un puits au centre ajoutez le jaune d’œuf et délayez petit à petit avec le lait</v>
      </c>
      <c r="D427" s="259" t="str" cm="1">
        <f t="array" ref="D427">IF(ROW()=ROW(D420),C423,INDEX(E420:E433,ROW()-ROW(D420)))</f>
        <v/>
      </c>
      <c r="E427" s="260" t="str">
        <f>IF(OR(D427="",C422="",C422&lt;=0,F427=""),"",TRIM(MID(D427,LEN(F427)+1+IF(MID(D427,LEN(F427)+1,1)=" ",1,0),99999)))</f>
        <v/>
      </c>
      <c r="F427" s="259" t="str">
        <f>IF(OR(G427="",G427=0,G427="0"),"",IF(LEN(G427)&lt;=C422,G427,IF(LEN(SUBSTITUTE(H427," ",""))=C422+1,LEFT(G427,C422),LEFT(G427,FIND("§",SUBSTITUTE(H427," ","§",LEN(H427)-LEN(SUBSTITUTE(H427," ",""))))-1))))</f>
        <v/>
      </c>
      <c r="G427" s="259" t="str">
        <f t="shared" si="12"/>
        <v/>
      </c>
      <c r="H427" s="259" t="str">
        <f>IF(OR(G427="",G427=0,G427="0"),"",LEFT(G427,C422+1))</f>
        <v/>
      </c>
      <c r="I427" s="261"/>
      <c r="J427" s="86"/>
      <c r="K427" s="247" t="str">
        <f>IF(LEN(TRIM(L427))&gt;0,MAX(K13:K426)+1,"")</f>
        <v/>
      </c>
      <c r="L427" s="89"/>
      <c r="M427" s="276"/>
      <c r="N427" s="277"/>
      <c r="X427" s="3">
        <v>1</v>
      </c>
    </row>
    <row r="428" spans="2:24" ht="15.75">
      <c r="B428" s="247"/>
      <c r="C428" s="264"/>
      <c r="D428" s="259" t="str" cm="1">
        <f t="array" ref="D428">IF(ROW()=ROW(D420),C423,INDEX(E420:E433,ROW()-ROW(D420)))</f>
        <v/>
      </c>
      <c r="E428" s="260" t="str">
        <f>IF(OR(D428="",C422="",C422&lt;=0,F428=""),"",TRIM(MID(D428,LEN(F428)+1+IF(MID(D428,LEN(F428)+1,1)=" ",1,0),99999)))</f>
        <v/>
      </c>
      <c r="F428" s="259" t="str">
        <f>IF(OR(G428="",G428=0,G428="0"),"",IF(LEN(G428)&lt;=C422,G428,IF(LEN(SUBSTITUTE(H428," ",""))=C422+1,LEFT(G428,C422),LEFT(G428,FIND("§",SUBSTITUTE(H428," ","§",LEN(H428)-LEN(SUBSTITUTE(H428," ",""))))-1))))</f>
        <v/>
      </c>
      <c r="G428" s="259" t="str">
        <f t="shared" si="12"/>
        <v/>
      </c>
      <c r="H428" s="259" t="str">
        <f>IF(OR(G428="",G428=0,G428="0"),"",LEFT(G428,C422+1))</f>
        <v/>
      </c>
      <c r="I428" s="261"/>
      <c r="J428" s="86"/>
      <c r="K428" s="247" t="str">
        <f>IF(LEN(TRIM(L428))&gt;0,MAX(K13:K427)+1,"")</f>
        <v/>
      </c>
      <c r="L428" s="89"/>
      <c r="M428" s="276"/>
      <c r="N428" s="277"/>
      <c r="X428" s="3">
        <v>1</v>
      </c>
    </row>
    <row r="429" spans="2:24" ht="15.75">
      <c r="B429" s="247"/>
      <c r="C429" s="264"/>
      <c r="D429" s="259" t="str" cm="1">
        <f t="array" ref="D429">IF(ROW()=ROW(D420),C423,INDEX(E420:E433,ROW()-ROW(D420)))</f>
        <v/>
      </c>
      <c r="E429" s="260" t="str">
        <f>IF(OR(D429="",C422="",C422&lt;=0,F429=""),"",TRIM(MID(D429,LEN(F429)+1+IF(MID(D429,LEN(F429)+1,1)=" ",1,0),99999)))</f>
        <v/>
      </c>
      <c r="F429" s="259" t="str">
        <f>IF(OR(G429="",G429=0,G429="0"),"",IF(LEN(G429)&lt;=C422,G429,IF(LEN(SUBSTITUTE(H429," ",""))=C422+1,LEFT(G429,C422),LEFT(G429,FIND("§",SUBSTITUTE(H429," ","§",LEN(H429)-LEN(SUBSTITUTE(H429," ",""))))-1))))</f>
        <v/>
      </c>
      <c r="G429" s="259" t="str">
        <f t="shared" si="12"/>
        <v/>
      </c>
      <c r="H429" s="259" t="str">
        <f>IF(OR(G429="",G429=0,G429="0"),"",LEFT(G429,C422+1))</f>
        <v/>
      </c>
      <c r="I429" s="261"/>
      <c r="J429" s="86"/>
      <c r="K429" s="247" t="str">
        <f>IF(LEN(TRIM(L429))&gt;0,MAX(K13:K428)+1,"")</f>
        <v/>
      </c>
      <c r="L429" s="89"/>
      <c r="M429" s="276"/>
      <c r="N429" s="277"/>
      <c r="X429" s="3">
        <v>1</v>
      </c>
    </row>
    <row r="430" spans="2:24" ht="15.75">
      <c r="B430" s="247"/>
      <c r="C430" s="264"/>
      <c r="D430" s="259" t="str" cm="1">
        <f t="array" ref="D430">IF(ROW()=ROW(D420),C423,INDEX(E420:E433,ROW()-ROW(D420)))</f>
        <v/>
      </c>
      <c r="E430" s="260" t="str">
        <f>IF(OR(D430="",C422="",C422&lt;=0,F430=""),"",TRIM(MID(D430,LEN(F430)+1+IF(MID(D430,LEN(F430)+1,1)=" ",1,0),99999)))</f>
        <v/>
      </c>
      <c r="F430" s="259" t="str">
        <f>IF(OR(G430="",G430=0,G430="0"),"",IF(LEN(G430)&lt;=C422,G430,IF(LEN(SUBSTITUTE(H430," ",""))=C422+1,LEFT(G430,C422),LEFT(G430,FIND("§",SUBSTITUTE(H430," ","§",LEN(H430)-LEN(SUBSTITUTE(H430," ",""))))-1))))</f>
        <v/>
      </c>
      <c r="G430" s="259" t="str">
        <f t="shared" si="12"/>
        <v/>
      </c>
      <c r="H430" s="259" t="str">
        <f>IF(OR(G430="",G430=0,G430="0"),"",LEFT(G430,C422+1))</f>
        <v/>
      </c>
      <c r="I430" s="261"/>
      <c r="J430" s="86"/>
      <c r="K430" s="247" t="str">
        <f>IF(LEN(TRIM(L430))&gt;0,MAX(K13:K429)+1,"")</f>
        <v/>
      </c>
      <c r="L430" s="89"/>
      <c r="M430" s="276"/>
      <c r="N430" s="277"/>
      <c r="X430" s="3">
        <v>1</v>
      </c>
    </row>
    <row r="431" spans="2:24" ht="15.75">
      <c r="B431" s="247"/>
      <c r="C431" s="264"/>
      <c r="D431" s="259" t="str" cm="1">
        <f t="array" ref="D431">IF(ROW()=ROW(D420),C423,INDEX(E420:E433,ROW()-ROW(D420)))</f>
        <v/>
      </c>
      <c r="E431" s="260" t="str">
        <f>IF(OR(D431="",C422="",C422&lt;=0,F431=""),"",TRIM(MID(D431,LEN(F431)+1+IF(MID(D431,LEN(F431)+1,1)=" ",1,0),99999)))</f>
        <v/>
      </c>
      <c r="F431" s="259" t="str">
        <f>IF(OR(G431="",G431=0,G431="0"),"",IF(LEN(G431)&lt;=C422,G431,IF(LEN(SUBSTITUTE(H431," ",""))=C422+1,LEFT(G431,C422),LEFT(G431,FIND("§",SUBSTITUTE(H431," ","§",LEN(H431)-LEN(SUBSTITUTE(H431," ",""))))-1))))</f>
        <v/>
      </c>
      <c r="G431" s="259" t="str">
        <f t="shared" si="12"/>
        <v/>
      </c>
      <c r="H431" s="259" t="str">
        <f>IF(OR(G431="",G431=0,G431="0"),"",LEFT(G431,C422+1))</f>
        <v/>
      </c>
      <c r="I431" s="261"/>
      <c r="J431" s="86"/>
      <c r="K431" s="247" t="str">
        <f>IF(LEN(TRIM(L431))&gt;0,MAX(K13:K430)+1,"")</f>
        <v/>
      </c>
      <c r="L431" s="89"/>
      <c r="M431" s="276"/>
      <c r="N431" s="277"/>
      <c r="X431" s="3">
        <v>1</v>
      </c>
    </row>
    <row r="432" spans="2:24" ht="15.75">
      <c r="B432" s="247"/>
      <c r="C432" s="264"/>
      <c r="D432" s="259" t="str" cm="1">
        <f t="array" ref="D432">IF(ROW()=ROW(D420),C423,INDEX(E420:E433,ROW()-ROW(D420)))</f>
        <v/>
      </c>
      <c r="E432" s="260" t="str">
        <f>IF(OR(D432="",C422="",C422&lt;=0,F432=""),"",TRIM(MID(D432,LEN(F432)+1+IF(MID(D432,LEN(F432)+1,1)=" ",1,0),99999)))</f>
        <v/>
      </c>
      <c r="F432" s="259" t="str">
        <f>IF(OR(G432="",G432=0,G432="0"),"",IF(LEN(G432)&lt;=C422,G432,IF(LEN(SUBSTITUTE(H432," ",""))=C422+1,LEFT(G432,C422),LEFT(G432,FIND("§",SUBSTITUTE(H432," ","§",LEN(H432)-LEN(SUBSTITUTE(H432," ",""))))-1))))</f>
        <v/>
      </c>
      <c r="G432" s="259" t="str">
        <f t="shared" si="12"/>
        <v/>
      </c>
      <c r="H432" s="259" t="str">
        <f>IF(OR(G432="",G432=0,G432="0"),"",LEFT(G432,C422+1))</f>
        <v/>
      </c>
      <c r="I432" s="261"/>
      <c r="J432" s="86"/>
      <c r="K432" s="247" t="str">
        <f>IF(LEN(TRIM(L432))&gt;0,MAX(K13:K431)+1,"")</f>
        <v/>
      </c>
      <c r="L432" s="89"/>
      <c r="M432" s="276"/>
      <c r="N432" s="277"/>
      <c r="X432" s="3">
        <v>1</v>
      </c>
    </row>
    <row r="433" spans="2:24" ht="15.75">
      <c r="B433" s="247"/>
      <c r="C433" s="264"/>
      <c r="D433" s="259" t="str" cm="1">
        <f t="array" ref="D433">IF(ROW()=ROW(D420),C423,INDEX(E420:E433,ROW()-ROW(D420)))</f>
        <v/>
      </c>
      <c r="E433" s="260" t="str">
        <f>IF(OR(D433="",C422="",C422&lt;=0,F433=""),"",TRIM(MID(D433,LEN(F433)+1+IF(MID(D433,LEN(F433)+1,1)=" ",1,0),99999)))</f>
        <v/>
      </c>
      <c r="F433" s="259" t="str">
        <f>IF(OR(G433="",G433=0,G433="0"),"",IF(LEN(G433)&lt;=C422,G433,IF(LEN(SUBSTITUTE(H433," ",""))=C422+1,LEFT(G433,C422),LEFT(G433,FIND("§",SUBSTITUTE(H433," ","§",LEN(H433)-LEN(SUBSTITUTE(H433," ",""))))-1))))</f>
        <v/>
      </c>
      <c r="G433" s="259" t="str">
        <f t="shared" si="12"/>
        <v/>
      </c>
      <c r="H433" s="259" t="str">
        <f>IF(OR(G433="",G433=0,G433="0"),"",LEFT(G433,C422+1))</f>
        <v/>
      </c>
      <c r="I433" s="261"/>
      <c r="J433" s="86"/>
      <c r="K433" s="247" t="str">
        <f>IF(LEN(TRIM(L433))&gt;0,MAX(K13:K432)+1,"")</f>
        <v/>
      </c>
      <c r="L433" s="89"/>
      <c r="M433" s="276"/>
      <c r="N433" s="277"/>
      <c r="X433" s="3">
        <v>1</v>
      </c>
    </row>
    <row r="434" spans="2:24" ht="15.75">
      <c r="B434" s="247"/>
      <c r="C434" s="258" t="str">
        <f>IF(TRIM(SUBSTITUTE(J44,CHAR(160),""))="","",J44)</f>
        <v>Fouettez le blanc en neige puis incorporez-le à la préparation. Laissez reposer la pâte 2h.</v>
      </c>
      <c r="D434" s="259" t="str" cm="1">
        <f t="array" ref="D434">IF(ROW()=ROW(D434),C437,INDEX(E434:E447,ROW()-ROW(D434)))</f>
        <v>Fouettez le blanc en neige puis incorporez-le à la préparation. Laissez reposer la pâte 2h.</v>
      </c>
      <c r="E434" s="260" t="str">
        <f>IF(OR(D434="",C436="",C436&lt;=0,F434=""),"",TRIM(MID(D434,LEN(F434)+1+IF(MID(D434,LEN(F434)+1,1)=" ",1,0),99999)))</f>
        <v/>
      </c>
      <c r="F434" s="259" t="str">
        <f>IF(OR(G434="",G434=0,G434="0"),"",IF(LEN(G434)&lt;=C436,G434,IF(LEN(SUBSTITUTE(H434," ",""))=C436+1,LEFT(G434,C436),LEFT(G434,FIND("§",SUBSTITUTE(H434," ","§",LEN(H434)-LEN(SUBSTITUTE(H434," ",""))))-1))))</f>
        <v>Fouettez le blanc en neige puis incorporez-le à la préparation. Laissez reposer la pâte 2h.</v>
      </c>
      <c r="G434" s="259" t="str">
        <f t="shared" si="12"/>
        <v>Fouettez le blanc en neige puis incorporez-le à la préparation. Laissez reposer la pâte 2h.</v>
      </c>
      <c r="H434" s="259" t="str">
        <f>IF(OR(G434="",G434=0,G434="0"),"",LEFT(G434,C436+1))</f>
        <v>Fouettez le blanc en neige puis incorporez-le à la préparation. Laissez reposer la pâte 2h.</v>
      </c>
      <c r="I434" s="261"/>
      <c r="J434" s="86"/>
      <c r="K434" s="247" t="str">
        <f>IF(LEN(TRIM(L434))&gt;0,MAX(K13:K433)+1,"")</f>
        <v/>
      </c>
      <c r="L434" s="89"/>
      <c r="M434" s="276"/>
      <c r="N434" s="277"/>
      <c r="X434" s="3">
        <v>1</v>
      </c>
    </row>
    <row r="435" spans="2:24" ht="15.75">
      <c r="B435" s="247"/>
      <c r="C435" s="264" t="str">
        <f>TRIM(SUBSTITUTE(SUBSTITUTE(SUBSTITUTE(SUBSTITUTE(SUBSTITUTE(SUBSTITUTE(SUBSTITUTE(SUBSTITUTE(SUBSTITUTE(CLEAN(IF(OR(LEFT(C434,1)="-",LEFT(C434,1)="="),MID(C434,2,99999),C434)),"—","-"),"–","-"),CHAR(160)," "),CHAR(9)," "),CHAR(13)," "),CHAR(10)," ")," "," ")," "," ")," "," "))</f>
        <v>Fouettez le blanc en neige puis incorporez-le à la préparation. Laissez reposer la pâte 2h.</v>
      </c>
      <c r="D435" s="259" t="str" cm="1">
        <f t="array" ref="D435">IF(ROW()=ROW(D434),C437,INDEX(E434:E447,ROW()-ROW(D434)))</f>
        <v/>
      </c>
      <c r="E435" s="260" t="str">
        <f>IF(OR(D435="",C436="",C436&lt;=0,F435=""),"",TRIM(MID(D435,LEN(F435)+1+IF(MID(D435,LEN(F435)+1,1)=" ",1,0),99999)))</f>
        <v/>
      </c>
      <c r="F435" s="259" t="str">
        <f>IF(OR(G435="",G435=0,G435="0"),"",IF(LEN(G435)&lt;=C436,G435,IF(LEN(SUBSTITUTE(H435," ",""))=C436+1,LEFT(G435,C436),LEFT(G435,FIND("§",SUBSTITUTE(H435," ","§",LEN(H435)-LEN(SUBSTITUTE(H435," ",""))))-1))))</f>
        <v/>
      </c>
      <c r="G435" s="259" t="str">
        <f t="shared" si="12"/>
        <v/>
      </c>
      <c r="H435" s="259" t="str">
        <f>IF(OR(G435="",G435=0,G435="0"),"",LEFT(G435,C436+1))</f>
        <v/>
      </c>
      <c r="I435" s="261"/>
      <c r="J435" s="86"/>
      <c r="K435" s="247" t="str">
        <f>IF(LEN(TRIM(L435))&gt;0,MAX(K13:K434)+1,"")</f>
        <v/>
      </c>
      <c r="L435" s="89"/>
      <c r="M435" s="276"/>
      <c r="N435" s="277"/>
      <c r="X435" s="3">
        <v>1</v>
      </c>
    </row>
    <row r="436" spans="2:24" ht="15.75">
      <c r="B436" s="247"/>
      <c r="C436" s="265">
        <f>C11</f>
        <v>120</v>
      </c>
      <c r="D436" s="259" t="str" cm="1">
        <f t="array" ref="D436">IF(ROW()=ROW(D434),C437,INDEX(E434:E447,ROW()-ROW(D434)))</f>
        <v/>
      </c>
      <c r="E436" s="260" t="str">
        <f>IF(OR(D436="",C436="",C436&lt;=0,F436=""),"",TRIM(MID(D436,LEN(F436)+1+IF(MID(D436,LEN(F436)+1,1)=" ",1,0),99999)))</f>
        <v/>
      </c>
      <c r="F436" s="259" t="str">
        <f>IF(OR(G436="",G436=0,G436="0"),"",IF(LEN(G436)&lt;=C436,G436,IF(LEN(SUBSTITUTE(H436," ",""))=C436+1,LEFT(G436,C436),LEFT(G436,FIND("§",SUBSTITUTE(H436," ","§",LEN(H436)-LEN(SUBSTITUTE(H436," ",""))))-1))))</f>
        <v/>
      </c>
      <c r="G436" s="259" t="str">
        <f t="shared" si="12"/>
        <v/>
      </c>
      <c r="H436" s="259" t="str">
        <f>IF(OR(G436="",G436=0,G436="0"),"",LEFT(G436,C436+1))</f>
        <v/>
      </c>
      <c r="I436" s="261"/>
      <c r="J436" s="86"/>
      <c r="K436" s="247" t="str">
        <f>IF(LEN(TRIM(L436))&gt;0,MAX(K13:K435)+1,"")</f>
        <v/>
      </c>
      <c r="L436" s="89"/>
      <c r="M436" s="276"/>
      <c r="N436" s="277"/>
      <c r="X436" s="3">
        <v>1</v>
      </c>
    </row>
    <row r="437" spans="2:24" ht="15.75">
      <c r="B437" s="247"/>
      <c r="C437" s="264" t="str">
        <f>IF(UPPER(TRIM(C12))="X",C441,C435)</f>
        <v>Fouettez le blanc en neige puis incorporez-le à la préparation. Laissez reposer la pâte 2h.</v>
      </c>
      <c r="D437" s="259" t="str" cm="1">
        <f t="array" ref="D437">IF(ROW()=ROW(D434),C437,INDEX(E434:E447,ROW()-ROW(D434)))</f>
        <v/>
      </c>
      <c r="E437" s="260" t="str">
        <f>IF(OR(D437="",C436="",C436&lt;=0,F437=""),"",TRIM(MID(D437,LEN(F437)+1+IF(MID(D437,LEN(F437)+1,1)=" ",1,0),99999)))</f>
        <v/>
      </c>
      <c r="F437" s="259" t="str">
        <f>IF(OR(G437="",G437=0,G437="0"),"",IF(LEN(G437)&lt;=C436,G437,IF(LEN(SUBSTITUTE(H437," ",""))=C436+1,LEFT(G437,C436),LEFT(G437,FIND("§",SUBSTITUTE(H437," ","§",LEN(H437)-LEN(SUBSTITUTE(H437," ",""))))-1))))</f>
        <v/>
      </c>
      <c r="G437" s="259" t="str">
        <f t="shared" si="12"/>
        <v/>
      </c>
      <c r="H437" s="259" t="str">
        <f>IF(OR(G437="",G437=0,G437="0"),"",LEFT(G437,C436+1))</f>
        <v/>
      </c>
      <c r="I437" s="261"/>
      <c r="J437" s="86"/>
      <c r="K437" s="247" t="str">
        <f>IF(LEN(TRIM(L437))&gt;0,MAX(K13:K436)+1,"")</f>
        <v/>
      </c>
      <c r="L437" s="89"/>
      <c r="M437" s="276"/>
      <c r="N437" s="277"/>
      <c r="X437" s="3">
        <v>1</v>
      </c>
    </row>
    <row r="438" spans="2:24" ht="15.75">
      <c r="B438" s="247"/>
      <c r="C438" s="266" t="str">
        <f>TRIM(SUBSTITUTE(SUBSTITUTE(SUBSTITUTE(SUBSTITUTE(SUBSTITUTE(SUBSTITUTE(SUBSTITUTE(SUBSTITUTE(SUBSTITUTE(SUBSTITUTE(C435,","," "),";"," "),":"," "),"!"," "),"?"," "),"…"," "),"»"," "),"«"," "),"/"," "),"."," "))</f>
        <v>Fouettez le blanc en neige puis incorporez-le à la préparation Laissez reposer la pâte 2h</v>
      </c>
      <c r="D438" s="259" t="str" cm="1">
        <f t="array" ref="D438">IF(ROW()=ROW(D434),C437,INDEX(E434:E447,ROW()-ROW(D434)))</f>
        <v/>
      </c>
      <c r="E438" s="260" t="str">
        <f>IF(OR(D438="",C436="",C436&lt;=0,F438=""),"",TRIM(MID(D438,LEN(F438)+1+IF(MID(D438,LEN(F438)+1,1)=" ",1,0),99999)))</f>
        <v/>
      </c>
      <c r="F438" s="259" t="str">
        <f>IF(OR(G438="",G438=0,G438="0"),"",IF(LEN(G438)&lt;=C436,G438,IF(LEN(SUBSTITUTE(H438," ",""))=C436+1,LEFT(G438,C436),LEFT(G438,FIND("§",SUBSTITUTE(H438," ","§",LEN(H438)-LEN(SUBSTITUTE(H438," ",""))))-1))))</f>
        <v/>
      </c>
      <c r="G438" s="259" t="str">
        <f t="shared" si="12"/>
        <v/>
      </c>
      <c r="H438" s="259" t="str">
        <f>IF(OR(G438="",G438=0,G438="0"),"",LEFT(G438,C436+1))</f>
        <v/>
      </c>
      <c r="I438" s="261"/>
      <c r="J438" s="86"/>
      <c r="K438" s="247" t="str">
        <f>IF(LEN(TRIM(L438))&gt;0,MAX(K13:K437)+1,"")</f>
        <v/>
      </c>
      <c r="L438" s="89"/>
      <c r="M438" s="276"/>
      <c r="N438" s="277"/>
      <c r="X438" s="3">
        <v>1</v>
      </c>
    </row>
    <row r="439" spans="2:24" ht="15.75">
      <c r="B439" s="247"/>
      <c r="C439" s="259" t="str">
        <f>TRIM(SUBSTITUTE(SUBSTITUTE(SUBSTITUTE(SUBSTITUTE(SUBSTITUTE(SUBSTITUTE(SUBSTITUTE(SUBSTITUTE(C438,"("," "),")"," "),CHAR(34)," "),"-"," "),"_"," "),"&lt;"," "),"&gt;"," "),"="," "))</f>
        <v>Fouettez le blanc en neige puis incorporez le à la préparation Laissez reposer la pâte 2h</v>
      </c>
      <c r="D439" s="259" t="str" cm="1">
        <f t="array" ref="D439">IF(ROW()=ROW(D434),C437,INDEX(E434:E447,ROW()-ROW(D434)))</f>
        <v/>
      </c>
      <c r="E439" s="260" t="str">
        <f>IF(OR(D439="",C436="",C436&lt;=0,F439=""),"",TRIM(MID(D439,LEN(F439)+1+IF(MID(D439,LEN(F439)+1,1)=" ",1,0),99999)))</f>
        <v/>
      </c>
      <c r="F439" s="259" t="str">
        <f>IF(OR(G439="",G439=0,G439="0"),"",IF(LEN(G439)&lt;=C436,G439,IF(LEN(SUBSTITUTE(H439," ",""))=C436+1,LEFT(G439,C436),LEFT(G439,FIND("§",SUBSTITUTE(H439," ","§",LEN(H439)-LEN(SUBSTITUTE(H439," ",""))))-1))))</f>
        <v/>
      </c>
      <c r="G439" s="259" t="str">
        <f t="shared" si="12"/>
        <v/>
      </c>
      <c r="H439" s="259" t="str">
        <f>IF(OR(G439="",G439=0,G439="0"),"",LEFT(G439,C436+1))</f>
        <v/>
      </c>
      <c r="I439" s="261"/>
      <c r="J439" s="86"/>
      <c r="K439" s="247" t="str">
        <f>IF(LEN(TRIM(L439))&gt;0,MAX(K13:K438)+1,"")</f>
        <v/>
      </c>
      <c r="L439" s="89"/>
      <c r="M439" s="276"/>
      <c r="N439" s="277"/>
      <c r="X439" s="3">
        <v>1</v>
      </c>
    </row>
    <row r="440" spans="2:24" ht="15.75">
      <c r="B440" s="247"/>
      <c r="C440" s="264" t="str">
        <f>TRIM(SUBSTITUTE(SUBSTITUTE(SUBSTITUTE(SUBSTITUTE(C439,"►"," "),"▼"," "),"▲"," "),"◄"," "))</f>
        <v>Fouettez le blanc en neige puis incorporez le à la préparation Laissez reposer la pâte 2h</v>
      </c>
      <c r="D440" s="259" t="str" cm="1">
        <f t="array" ref="D440">IF(ROW()=ROW(D434),C437,INDEX(E434:E447,ROW()-ROW(D434)))</f>
        <v/>
      </c>
      <c r="E440" s="260" t="str">
        <f>IF(OR(D440="",C436="",C436&lt;=0,F440=""),"",TRIM(MID(D440,LEN(F440)+1+IF(MID(D440,LEN(F440)+1,1)=" ",1,0),99999)))</f>
        <v/>
      </c>
      <c r="F440" s="259" t="str">
        <f>IF(OR(G440="",G440=0,G440="0"),"",IF(LEN(G440)&lt;=C436,G440,IF(LEN(SUBSTITUTE(H440," ",""))=C436+1,LEFT(G440,C436),LEFT(G440,FIND("§",SUBSTITUTE(H440," ","§",LEN(H440)-LEN(SUBSTITUTE(H440," ",""))))-1))))</f>
        <v/>
      </c>
      <c r="G440" s="259" t="str">
        <f t="shared" si="12"/>
        <v/>
      </c>
      <c r="H440" s="259" t="str">
        <f>IF(OR(G440="",G440=0,G440="0"),"",LEFT(G440,C436+1))</f>
        <v/>
      </c>
      <c r="I440" s="261"/>
      <c r="J440" s="86"/>
      <c r="K440" s="247" t="str">
        <f>IF(LEN(TRIM(L440))&gt;0,MAX(K13:K439)+1,"")</f>
        <v/>
      </c>
      <c r="L440" s="89"/>
      <c r="M440" s="276"/>
      <c r="N440" s="277"/>
      <c r="X440" s="3">
        <v>1</v>
      </c>
    </row>
    <row r="441" spans="2:24" ht="15.75">
      <c r="B441" s="247"/>
      <c r="C441" s="264" t="str">
        <f>TRIM(SUBSTITUTE(SUBSTITUTE(C440,"“"," "),"”"," "))</f>
        <v>Fouettez le blanc en neige puis incorporez le à la préparation Laissez reposer la pâte 2h</v>
      </c>
      <c r="D441" s="259" t="str" cm="1">
        <f t="array" ref="D441">IF(ROW()=ROW(D434),C437,INDEX(E434:E447,ROW()-ROW(D434)))</f>
        <v/>
      </c>
      <c r="E441" s="260" t="str">
        <f>IF(OR(D441="",C436="",C436&lt;=0,F441=""),"",TRIM(MID(D441,LEN(F441)+1+IF(MID(D441,LEN(F441)+1,1)=" ",1,0),99999)))</f>
        <v/>
      </c>
      <c r="F441" s="259" t="str">
        <f>IF(OR(G441="",G441=0,G441="0"),"",IF(LEN(G441)&lt;=C436,G441,IF(LEN(SUBSTITUTE(H441," ",""))=C436+1,LEFT(G441,C436),LEFT(G441,FIND("§",SUBSTITUTE(H441," ","§",LEN(H441)-LEN(SUBSTITUTE(H441," ",""))))-1))))</f>
        <v/>
      </c>
      <c r="G441" s="259" t="str">
        <f t="shared" si="12"/>
        <v/>
      </c>
      <c r="H441" s="259" t="str">
        <f>IF(OR(G441="",G441=0,G441="0"),"",LEFT(G441,C436+1))</f>
        <v/>
      </c>
      <c r="I441" s="261"/>
      <c r="J441" s="86"/>
      <c r="K441" s="247" t="str">
        <f>IF(LEN(TRIM(L441))&gt;0,MAX(K13:K440)+1,"")</f>
        <v/>
      </c>
      <c r="L441" s="89"/>
      <c r="M441" s="276"/>
      <c r="N441" s="277"/>
      <c r="X441" s="3">
        <v>1</v>
      </c>
    </row>
    <row r="442" spans="2:24" ht="15.75">
      <c r="B442" s="247"/>
      <c r="C442" s="264"/>
      <c r="D442" s="259" t="str" cm="1">
        <f t="array" ref="D442">IF(ROW()=ROW(D434),C437,INDEX(E434:E447,ROW()-ROW(D434)))</f>
        <v/>
      </c>
      <c r="E442" s="260" t="str">
        <f>IF(OR(D442="",C436="",C436&lt;=0,F442=""),"",TRIM(MID(D442,LEN(F442)+1+IF(MID(D442,LEN(F442)+1,1)=" ",1,0),99999)))</f>
        <v/>
      </c>
      <c r="F442" s="259" t="str">
        <f>IF(OR(G442="",G442=0,G442="0"),"",IF(LEN(G442)&lt;=C436,G442,IF(LEN(SUBSTITUTE(H442," ",""))=C436+1,LEFT(G442,C436),LEFT(G442,FIND("§",SUBSTITUTE(H442," ","§",LEN(H442)-LEN(SUBSTITUTE(H442," ",""))))-1))))</f>
        <v/>
      </c>
      <c r="G442" s="259" t="str">
        <f t="shared" si="12"/>
        <v/>
      </c>
      <c r="H442" s="259" t="str">
        <f>IF(OR(G442="",G442=0,G442="0"),"",LEFT(G442,C436+1))</f>
        <v/>
      </c>
      <c r="I442" s="261"/>
      <c r="J442" s="86"/>
      <c r="K442" s="247" t="str">
        <f>IF(LEN(TRIM(L442))&gt;0,MAX(K13:K441)+1,"")</f>
        <v/>
      </c>
      <c r="L442" s="89"/>
      <c r="M442" s="276"/>
      <c r="N442" s="277"/>
      <c r="X442" s="3">
        <v>1</v>
      </c>
    </row>
    <row r="443" spans="2:24" ht="15.75">
      <c r="B443" s="247"/>
      <c r="C443" s="264"/>
      <c r="D443" s="259" t="str" cm="1">
        <f t="array" ref="D443">IF(ROW()=ROW(D434),C437,INDEX(E434:E447,ROW()-ROW(D434)))</f>
        <v/>
      </c>
      <c r="E443" s="260" t="str">
        <f>IF(OR(D443="",C436="",C436&lt;=0,F443=""),"",TRIM(MID(D443,LEN(F443)+1+IF(MID(D443,LEN(F443)+1,1)=" ",1,0),99999)))</f>
        <v/>
      </c>
      <c r="F443" s="259" t="str">
        <f>IF(OR(G443="",G443=0,G443="0"),"",IF(LEN(G443)&lt;=C436,G443,IF(LEN(SUBSTITUTE(H443," ",""))=C436+1,LEFT(G443,C436),LEFT(G443,FIND("§",SUBSTITUTE(H443," ","§",LEN(H443)-LEN(SUBSTITUTE(H443," ",""))))-1))))</f>
        <v/>
      </c>
      <c r="G443" s="259" t="str">
        <f t="shared" si="12"/>
        <v/>
      </c>
      <c r="H443" s="259" t="str">
        <f>IF(OR(G443="",G443=0,G443="0"),"",LEFT(G443,C436+1))</f>
        <v/>
      </c>
      <c r="I443" s="261"/>
      <c r="J443" s="86"/>
      <c r="K443" s="247" t="str">
        <f>IF(LEN(TRIM(L443))&gt;0,MAX(K13:K442)+1,"")</f>
        <v/>
      </c>
      <c r="L443" s="89"/>
      <c r="M443" s="276"/>
      <c r="N443" s="277"/>
      <c r="X443" s="3">
        <v>1</v>
      </c>
    </row>
    <row r="444" spans="2:24" ht="15.75">
      <c r="B444" s="247"/>
      <c r="C444" s="264"/>
      <c r="D444" s="259" t="str" cm="1">
        <f t="array" ref="D444">IF(ROW()=ROW(D434),C437,INDEX(E434:E447,ROW()-ROW(D434)))</f>
        <v/>
      </c>
      <c r="E444" s="260" t="str">
        <f>IF(OR(D444="",C436="",C436&lt;=0,F444=""),"",TRIM(MID(D444,LEN(F444)+1+IF(MID(D444,LEN(F444)+1,1)=" ",1,0),99999)))</f>
        <v/>
      </c>
      <c r="F444" s="259" t="str">
        <f>IF(OR(G444="",G444=0,G444="0"),"",IF(LEN(G444)&lt;=C436,G444,IF(LEN(SUBSTITUTE(H444," ",""))=C436+1,LEFT(G444,C436),LEFT(G444,FIND("§",SUBSTITUTE(H444," ","§",LEN(H444)-LEN(SUBSTITUTE(H444," ",""))))-1))))</f>
        <v/>
      </c>
      <c r="G444" s="259" t="str">
        <f t="shared" si="12"/>
        <v/>
      </c>
      <c r="H444" s="259" t="str">
        <f>IF(OR(G444="",G444=0,G444="0"),"",LEFT(G444,C436+1))</f>
        <v/>
      </c>
      <c r="I444" s="261"/>
      <c r="J444" s="86"/>
      <c r="K444" s="247" t="str">
        <f>IF(LEN(TRIM(L444))&gt;0,MAX(K13:K443)+1,"")</f>
        <v/>
      </c>
      <c r="L444" s="89"/>
      <c r="M444" s="276"/>
      <c r="N444" s="277"/>
      <c r="X444" s="3">
        <v>1</v>
      </c>
    </row>
    <row r="445" spans="2:24" ht="15.75">
      <c r="B445" s="247"/>
      <c r="C445" s="264"/>
      <c r="D445" s="259" t="str" cm="1">
        <f t="array" ref="D445">IF(ROW()=ROW(D434),C437,INDEX(E434:E447,ROW()-ROW(D434)))</f>
        <v/>
      </c>
      <c r="E445" s="260" t="str">
        <f>IF(OR(D445="",C436="",C436&lt;=0,F445=""),"",TRIM(MID(D445,LEN(F445)+1+IF(MID(D445,LEN(F445)+1,1)=" ",1,0),99999)))</f>
        <v/>
      </c>
      <c r="F445" s="259" t="str">
        <f>IF(OR(G445="",G445=0,G445="0"),"",IF(LEN(G445)&lt;=C436,G445,IF(LEN(SUBSTITUTE(H445," ",""))=C436+1,LEFT(G445,C436),LEFT(G445,FIND("§",SUBSTITUTE(H445," ","§",LEN(H445)-LEN(SUBSTITUTE(H445," ",""))))-1))))</f>
        <v/>
      </c>
      <c r="G445" s="259" t="str">
        <f t="shared" si="12"/>
        <v/>
      </c>
      <c r="H445" s="259" t="str">
        <f>IF(OR(G445="",G445=0,G445="0"),"",LEFT(G445,C436+1))</f>
        <v/>
      </c>
      <c r="I445" s="261"/>
      <c r="J445" s="86"/>
      <c r="K445" s="247" t="str">
        <f>IF(LEN(TRIM(L445))&gt;0,MAX(K13:K444)+1,"")</f>
        <v/>
      </c>
      <c r="L445" s="89"/>
      <c r="M445" s="276"/>
      <c r="N445" s="277"/>
      <c r="X445" s="3">
        <v>1</v>
      </c>
    </row>
    <row r="446" spans="2:24" ht="15.75">
      <c r="B446" s="247"/>
      <c r="C446" s="264"/>
      <c r="D446" s="259" t="str" cm="1">
        <f t="array" ref="D446">IF(ROW()=ROW(D434),C437,INDEX(E434:E447,ROW()-ROW(D434)))</f>
        <v/>
      </c>
      <c r="E446" s="260" t="str">
        <f>IF(OR(D446="",C436="",C436&lt;=0,F446=""),"",TRIM(MID(D446,LEN(F446)+1+IF(MID(D446,LEN(F446)+1,1)=" ",1,0),99999)))</f>
        <v/>
      </c>
      <c r="F446" s="259" t="str">
        <f>IF(OR(G446="",G446=0,G446="0"),"",IF(LEN(G446)&lt;=C436,G446,IF(LEN(SUBSTITUTE(H446," ",""))=C436+1,LEFT(G446,C436),LEFT(G446,FIND("§",SUBSTITUTE(H446," ","§",LEN(H446)-LEN(SUBSTITUTE(H446," ",""))))-1))))</f>
        <v/>
      </c>
      <c r="G446" s="259" t="str">
        <f t="shared" si="12"/>
        <v/>
      </c>
      <c r="H446" s="259" t="str">
        <f>IF(OR(G446="",G446=0,G446="0"),"",LEFT(G446,C436+1))</f>
        <v/>
      </c>
      <c r="I446" s="261"/>
      <c r="J446" s="86"/>
      <c r="K446" s="247" t="str">
        <f>IF(LEN(TRIM(L446))&gt;0,MAX(K13:K445)+1,"")</f>
        <v/>
      </c>
      <c r="L446" s="89"/>
      <c r="M446" s="276"/>
      <c r="N446" s="277"/>
      <c r="X446" s="3">
        <v>1</v>
      </c>
    </row>
    <row r="447" spans="2:24" ht="15.75">
      <c r="B447" s="247"/>
      <c r="C447" s="264"/>
      <c r="D447" s="259" t="str" cm="1">
        <f t="array" ref="D447">IF(ROW()=ROW(D434),C437,INDEX(E434:E447,ROW()-ROW(D434)))</f>
        <v/>
      </c>
      <c r="E447" s="260" t="str">
        <f>IF(OR(D447="",C436="",C436&lt;=0,F447=""),"",TRIM(MID(D447,LEN(F447)+1+IF(MID(D447,LEN(F447)+1,1)=" ",1,0),99999)))</f>
        <v/>
      </c>
      <c r="F447" s="259" t="str">
        <f>IF(OR(G447="",G447=0,G447="0"),"",IF(LEN(G447)&lt;=C436,G447,IF(LEN(SUBSTITUTE(H447," ",""))=C436+1,LEFT(G447,C436),LEFT(G447,FIND("§",SUBSTITUTE(H447," ","§",LEN(H447)-LEN(SUBSTITUTE(H447," ",""))))-1))))</f>
        <v/>
      </c>
      <c r="G447" s="259" t="str">
        <f t="shared" si="12"/>
        <v/>
      </c>
      <c r="H447" s="259" t="str">
        <f>IF(OR(G447="",G447=0,G447="0"),"",LEFT(G447,C436+1))</f>
        <v/>
      </c>
      <c r="I447" s="261"/>
      <c r="J447" s="86"/>
      <c r="K447" s="247" t="str">
        <f>IF(LEN(TRIM(L447))&gt;0,MAX(K13:K446)+1,"")</f>
        <v/>
      </c>
      <c r="L447" s="89"/>
      <c r="M447" s="276"/>
      <c r="N447" s="277"/>
      <c r="X447" s="3">
        <v>1</v>
      </c>
    </row>
    <row r="448" spans="2:24" ht="15.75">
      <c r="B448" s="247"/>
      <c r="C448" s="258" t="str">
        <f>IF(TRIM(SUBSTITUTE(J45,CHAR(160),""))="","",J45)</f>
        <v xml:space="preserve">Faites chauffer le bain de friture. </v>
      </c>
      <c r="D448" s="259" t="str" cm="1">
        <f t="array" ref="D448">IF(ROW()=ROW(D448),C451,INDEX(E448:E461,ROW()-ROW(D448)))</f>
        <v>Faites chauffer le bain de friture.</v>
      </c>
      <c r="E448" s="260" t="str">
        <f>IF(OR(D448="",C450="",C450&lt;=0,F448=""),"",TRIM(MID(D448,LEN(F448)+1+IF(MID(D448,LEN(F448)+1,1)=" ",1,0),99999)))</f>
        <v/>
      </c>
      <c r="F448" s="259" t="str">
        <f>IF(OR(G448="",G448=0,G448="0"),"",IF(LEN(G448)&lt;=C450,G448,IF(LEN(SUBSTITUTE(H448," ",""))=C450+1,LEFT(G448,C450),LEFT(G448,FIND("§",SUBSTITUTE(H448," ","§",LEN(H448)-LEN(SUBSTITUTE(H448," ",""))))-1))))</f>
        <v>Faites chauffer le bain de friture.</v>
      </c>
      <c r="G448" s="259" t="str">
        <f t="shared" si="12"/>
        <v>Faites chauffer le bain de friture.</v>
      </c>
      <c r="H448" s="259" t="str">
        <f>IF(OR(G448="",G448=0,G448="0"),"",LEFT(G448,C450+1))</f>
        <v>Faites chauffer le bain de friture.</v>
      </c>
      <c r="I448" s="261"/>
      <c r="J448" s="86"/>
      <c r="K448" s="247" t="str">
        <f>IF(LEN(TRIM(L448))&gt;0,MAX(K13:K447)+1,"")</f>
        <v/>
      </c>
      <c r="L448" s="89"/>
      <c r="M448" s="276"/>
      <c r="N448" s="277"/>
      <c r="X448" s="3">
        <v>1</v>
      </c>
    </row>
    <row r="449" spans="2:24" ht="15.75">
      <c r="B449" s="247"/>
      <c r="C449" s="264" t="str">
        <f>TRIM(SUBSTITUTE(SUBSTITUTE(SUBSTITUTE(SUBSTITUTE(SUBSTITUTE(SUBSTITUTE(SUBSTITUTE(SUBSTITUTE(SUBSTITUTE(CLEAN(IF(OR(LEFT(C448,1)="-",LEFT(C448,1)="="),MID(C448,2,99999),C448)),"—","-"),"–","-"),CHAR(160)," "),CHAR(9)," "),CHAR(13)," "),CHAR(10)," ")," "," ")," "," ")," "," "))</f>
        <v>Faites chauffer le bain de friture.</v>
      </c>
      <c r="D449" s="259" t="str" cm="1">
        <f t="array" ref="D449">IF(ROW()=ROW(D448),C451,INDEX(E448:E461,ROW()-ROW(D448)))</f>
        <v/>
      </c>
      <c r="E449" s="260" t="str">
        <f>IF(OR(D449="",C450="",C450&lt;=0,F449=""),"",TRIM(MID(D449,LEN(F449)+1+IF(MID(D449,LEN(F449)+1,1)=" ",1,0),99999)))</f>
        <v/>
      </c>
      <c r="F449" s="259" t="str">
        <f>IF(OR(G449="",G449=0,G449="0"),"",IF(LEN(G449)&lt;=C450,G449,IF(LEN(SUBSTITUTE(H449," ",""))=C450+1,LEFT(G449,C450),LEFT(G449,FIND("§",SUBSTITUTE(H449," ","§",LEN(H449)-LEN(SUBSTITUTE(H449," ",""))))-1))))</f>
        <v/>
      </c>
      <c r="G449" s="259" t="str">
        <f t="shared" si="12"/>
        <v/>
      </c>
      <c r="H449" s="259" t="str">
        <f>IF(OR(G449="",G449=0,G449="0"),"",LEFT(G449,C450+1))</f>
        <v/>
      </c>
      <c r="I449" s="261"/>
      <c r="J449" s="86"/>
      <c r="K449" s="247" t="str">
        <f>IF(LEN(TRIM(L449))&gt;0,MAX(K13:K448)+1,"")</f>
        <v/>
      </c>
      <c r="L449" s="89"/>
      <c r="M449" s="276"/>
      <c r="N449" s="277"/>
      <c r="X449" s="3">
        <v>1</v>
      </c>
    </row>
    <row r="450" spans="2:24" ht="15.75">
      <c r="B450" s="247"/>
      <c r="C450" s="265">
        <f>C11</f>
        <v>120</v>
      </c>
      <c r="D450" s="259" t="str" cm="1">
        <f t="array" ref="D450">IF(ROW()=ROW(D448),C451,INDEX(E448:E461,ROW()-ROW(D448)))</f>
        <v/>
      </c>
      <c r="E450" s="260" t="str">
        <f>IF(OR(D450="",C450="",C450&lt;=0,F450=""),"",TRIM(MID(D450,LEN(F450)+1+IF(MID(D450,LEN(F450)+1,1)=" ",1,0),99999)))</f>
        <v/>
      </c>
      <c r="F450" s="259" t="str">
        <f>IF(OR(G450="",G450=0,G450="0"),"",IF(LEN(G450)&lt;=C450,G450,IF(LEN(SUBSTITUTE(H450," ",""))=C450+1,LEFT(G450,C450),LEFT(G450,FIND("§",SUBSTITUTE(H450," ","§",LEN(H450)-LEN(SUBSTITUTE(H450," ",""))))-1))))</f>
        <v/>
      </c>
      <c r="G450" s="259" t="str">
        <f t="shared" si="12"/>
        <v/>
      </c>
      <c r="H450" s="259" t="str">
        <f>IF(OR(G450="",G450=0,G450="0"),"",LEFT(G450,C450+1))</f>
        <v/>
      </c>
      <c r="I450" s="261"/>
      <c r="J450" s="86"/>
      <c r="K450" s="247" t="str">
        <f>IF(LEN(TRIM(L450))&gt;0,MAX(K13:K449)+1,"")</f>
        <v/>
      </c>
      <c r="L450" s="89"/>
      <c r="M450" s="276"/>
      <c r="N450" s="277"/>
      <c r="X450" s="3">
        <v>1</v>
      </c>
    </row>
    <row r="451" spans="2:24" ht="15.75">
      <c r="B451" s="247"/>
      <c r="C451" s="264" t="str">
        <f>IF(UPPER(TRIM(C12))="X",C455,C449)</f>
        <v>Faites chauffer le bain de friture.</v>
      </c>
      <c r="D451" s="259" t="str" cm="1">
        <f t="array" ref="D451">IF(ROW()=ROW(D448),C451,INDEX(E448:E461,ROW()-ROW(D448)))</f>
        <v/>
      </c>
      <c r="E451" s="260" t="str">
        <f>IF(OR(D451="",C450="",C450&lt;=0,F451=""),"",TRIM(MID(D451,LEN(F451)+1+IF(MID(D451,LEN(F451)+1,1)=" ",1,0),99999)))</f>
        <v/>
      </c>
      <c r="F451" s="259" t="str">
        <f>IF(OR(G451="",G451=0,G451="0"),"",IF(LEN(G451)&lt;=C450,G451,IF(LEN(SUBSTITUTE(H451," ",""))=C450+1,LEFT(G451,C450),LEFT(G451,FIND("§",SUBSTITUTE(H451," ","§",LEN(H451)-LEN(SUBSTITUTE(H451," ",""))))-1))))</f>
        <v/>
      </c>
      <c r="G451" s="259" t="str">
        <f t="shared" si="12"/>
        <v/>
      </c>
      <c r="H451" s="259" t="str">
        <f>IF(OR(G451="",G451=0,G451="0"),"",LEFT(G451,C450+1))</f>
        <v/>
      </c>
      <c r="I451" s="261"/>
      <c r="J451" s="86"/>
      <c r="K451" s="247" t="str">
        <f>IF(LEN(TRIM(L451))&gt;0,MAX(K13:K450)+1,"")</f>
        <v/>
      </c>
      <c r="L451" s="89"/>
      <c r="M451" s="276"/>
      <c r="N451" s="277"/>
      <c r="X451" s="3">
        <v>1</v>
      </c>
    </row>
    <row r="452" spans="2:24" ht="15.75">
      <c r="B452" s="247"/>
      <c r="C452" s="266" t="str">
        <f>TRIM(SUBSTITUTE(SUBSTITUTE(SUBSTITUTE(SUBSTITUTE(SUBSTITUTE(SUBSTITUTE(SUBSTITUTE(SUBSTITUTE(SUBSTITUTE(SUBSTITUTE(C449,","," "),";"," "),":"," "),"!"," "),"?"," "),"…"," "),"»"," "),"«"," "),"/"," "),"."," "))</f>
        <v>Faites chauffer le bain de friture</v>
      </c>
      <c r="D452" s="259" t="str" cm="1">
        <f t="array" ref="D452">IF(ROW()=ROW(D448),C451,INDEX(E448:E461,ROW()-ROW(D448)))</f>
        <v/>
      </c>
      <c r="E452" s="260" t="str">
        <f>IF(OR(D452="",C450="",C450&lt;=0,F452=""),"",TRIM(MID(D452,LEN(F452)+1+IF(MID(D452,LEN(F452)+1,1)=" ",1,0),99999)))</f>
        <v/>
      </c>
      <c r="F452" s="259" t="str">
        <f>IF(OR(G452="",G452=0,G452="0"),"",IF(LEN(G452)&lt;=C450,G452,IF(LEN(SUBSTITUTE(H452," ",""))=C450+1,LEFT(G452,C450),LEFT(G452,FIND("§",SUBSTITUTE(H452," ","§",LEN(H452)-LEN(SUBSTITUTE(H452," ",""))))-1))))</f>
        <v/>
      </c>
      <c r="G452" s="259" t="str">
        <f t="shared" si="12"/>
        <v/>
      </c>
      <c r="H452" s="259" t="str">
        <f>IF(OR(G452="",G452=0,G452="0"),"",LEFT(G452,C450+1))</f>
        <v/>
      </c>
      <c r="I452" s="261"/>
      <c r="J452" s="86"/>
      <c r="K452" s="247" t="str">
        <f>IF(LEN(TRIM(L452))&gt;0,MAX(K13:K451)+1,"")</f>
        <v/>
      </c>
      <c r="L452" s="89"/>
      <c r="M452" s="276"/>
      <c r="N452" s="277"/>
      <c r="X452" s="3">
        <v>1</v>
      </c>
    </row>
    <row r="453" spans="2:24" ht="15.75">
      <c r="B453" s="247"/>
      <c r="C453" s="259" t="str">
        <f>TRIM(SUBSTITUTE(SUBSTITUTE(SUBSTITUTE(SUBSTITUTE(SUBSTITUTE(SUBSTITUTE(SUBSTITUTE(SUBSTITUTE(C452,"("," "),")"," "),CHAR(34)," "),"-"," "),"_"," "),"&lt;"," "),"&gt;"," "),"="," "))</f>
        <v>Faites chauffer le bain de friture</v>
      </c>
      <c r="D453" s="259" t="str" cm="1">
        <f t="array" ref="D453">IF(ROW()=ROW(D448),C451,INDEX(E448:E461,ROW()-ROW(D448)))</f>
        <v/>
      </c>
      <c r="E453" s="260" t="str">
        <f>IF(OR(D453="",C450="",C450&lt;=0,F453=""),"",TRIM(MID(D453,LEN(F453)+1+IF(MID(D453,LEN(F453)+1,1)=" ",1,0),99999)))</f>
        <v/>
      </c>
      <c r="F453" s="259" t="str">
        <f>IF(OR(G453="",G453=0,G453="0"),"",IF(LEN(G453)&lt;=C450,G453,IF(LEN(SUBSTITUTE(H453," ",""))=C450+1,LEFT(G453,C450),LEFT(G453,FIND("§",SUBSTITUTE(H453," ","§",LEN(H453)-LEN(SUBSTITUTE(H453," ",""))))-1))))</f>
        <v/>
      </c>
      <c r="G453" s="259" t="str">
        <f t="shared" si="12"/>
        <v/>
      </c>
      <c r="H453" s="259" t="str">
        <f>IF(OR(G453="",G453=0,G453="0"),"",LEFT(G453,C450+1))</f>
        <v/>
      </c>
      <c r="I453" s="261"/>
      <c r="J453" s="86"/>
      <c r="K453" s="247" t="str">
        <f>IF(LEN(TRIM(L453))&gt;0,MAX(K13:K452)+1,"")</f>
        <v/>
      </c>
      <c r="L453" s="89"/>
      <c r="M453" s="276"/>
      <c r="N453" s="277"/>
      <c r="X453" s="3">
        <v>1</v>
      </c>
    </row>
    <row r="454" spans="2:24" ht="15.75">
      <c r="B454" s="247"/>
      <c r="C454" s="264" t="str">
        <f>TRIM(SUBSTITUTE(SUBSTITUTE(SUBSTITUTE(SUBSTITUTE(C453,"►"," "),"▼"," "),"▲"," "),"◄"," "))</f>
        <v>Faites chauffer le bain de friture</v>
      </c>
      <c r="D454" s="259" t="str" cm="1">
        <f t="array" ref="D454">IF(ROW()=ROW(D448),C451,INDEX(E448:E461,ROW()-ROW(D448)))</f>
        <v/>
      </c>
      <c r="E454" s="260" t="str">
        <f>IF(OR(D454="",C450="",C450&lt;=0,F454=""),"",TRIM(MID(D454,LEN(F454)+1+IF(MID(D454,LEN(F454)+1,1)=" ",1,0),99999)))</f>
        <v/>
      </c>
      <c r="F454" s="259" t="str">
        <f>IF(OR(G454="",G454=0,G454="0"),"",IF(LEN(G454)&lt;=C450,G454,IF(LEN(SUBSTITUTE(H454," ",""))=C450+1,LEFT(G454,C450),LEFT(G454,FIND("§",SUBSTITUTE(H454," ","§",LEN(H454)-LEN(SUBSTITUTE(H454," ",""))))-1))))</f>
        <v/>
      </c>
      <c r="G454" s="259" t="str">
        <f t="shared" si="12"/>
        <v/>
      </c>
      <c r="H454" s="259" t="str">
        <f>IF(OR(G454="",G454=0,G454="0"),"",LEFT(G454,C450+1))</f>
        <v/>
      </c>
      <c r="I454" s="261"/>
      <c r="J454" s="86"/>
      <c r="K454" s="247" t="str">
        <f>IF(LEN(TRIM(L454))&gt;0,MAX(K13:K453)+1,"")</f>
        <v/>
      </c>
      <c r="L454" s="89"/>
      <c r="M454" s="276"/>
      <c r="N454" s="277"/>
      <c r="X454" s="3">
        <v>1</v>
      </c>
    </row>
    <row r="455" spans="2:24" ht="15.75">
      <c r="B455" s="247"/>
      <c r="C455" s="264" t="str">
        <f>TRIM(SUBSTITUTE(SUBSTITUTE(C454,"“"," "),"”"," "))</f>
        <v>Faites chauffer le bain de friture</v>
      </c>
      <c r="D455" s="259" t="str" cm="1">
        <f t="array" ref="D455">IF(ROW()=ROW(D448),C451,INDEX(E448:E461,ROW()-ROW(D448)))</f>
        <v/>
      </c>
      <c r="E455" s="260" t="str">
        <f>IF(OR(D455="",C450="",C450&lt;=0,F455=""),"",TRIM(MID(D455,LEN(F455)+1+IF(MID(D455,LEN(F455)+1,1)=" ",1,0),99999)))</f>
        <v/>
      </c>
      <c r="F455" s="259" t="str">
        <f>IF(OR(G455="",G455=0,G455="0"),"",IF(LEN(G455)&lt;=C450,G455,IF(LEN(SUBSTITUTE(H455," ",""))=C450+1,LEFT(G455,C450),LEFT(G455,FIND("§",SUBSTITUTE(H455," ","§",LEN(H455)-LEN(SUBSTITUTE(H455," ",""))))-1))))</f>
        <v/>
      </c>
      <c r="G455" s="259" t="str">
        <f t="shared" si="12"/>
        <v/>
      </c>
      <c r="H455" s="259" t="str">
        <f>IF(OR(G455="",G455=0,G455="0"),"",LEFT(G455,C450+1))</f>
        <v/>
      </c>
      <c r="I455" s="261"/>
      <c r="J455" s="86"/>
      <c r="K455" s="247" t="str">
        <f>IF(LEN(TRIM(L455))&gt;0,MAX(K13:K454)+1,"")</f>
        <v/>
      </c>
      <c r="L455" s="89"/>
      <c r="M455" s="276"/>
      <c r="N455" s="277"/>
      <c r="X455" s="3">
        <v>1</v>
      </c>
    </row>
    <row r="456" spans="2:24" ht="15.75">
      <c r="B456" s="247"/>
      <c r="C456" s="264"/>
      <c r="D456" s="259" t="str" cm="1">
        <f t="array" ref="D456">IF(ROW()=ROW(D448),C451,INDEX(E448:E461,ROW()-ROW(D448)))</f>
        <v/>
      </c>
      <c r="E456" s="260" t="str">
        <f>IF(OR(D456="",C450="",C450&lt;=0,F456=""),"",TRIM(MID(D456,LEN(F456)+1+IF(MID(D456,LEN(F456)+1,1)=" ",1,0),99999)))</f>
        <v/>
      </c>
      <c r="F456" s="259" t="str">
        <f>IF(OR(G456="",G456=0,G456="0"),"",IF(LEN(G456)&lt;=C450,G456,IF(LEN(SUBSTITUTE(H456," ",""))=C450+1,LEFT(G456,C450),LEFT(G456,FIND("§",SUBSTITUTE(H456," ","§",LEN(H456)-LEN(SUBSTITUTE(H456," ",""))))-1))))</f>
        <v/>
      </c>
      <c r="G456" s="259" t="str">
        <f t="shared" si="12"/>
        <v/>
      </c>
      <c r="H456" s="259" t="str">
        <f>IF(OR(G456="",G456=0,G456="0"),"",LEFT(G456,C450+1))</f>
        <v/>
      </c>
      <c r="I456" s="261"/>
      <c r="J456" s="86"/>
      <c r="K456" s="247" t="str">
        <f>IF(LEN(TRIM(L456))&gt;0,MAX(K13:K455)+1,"")</f>
        <v/>
      </c>
      <c r="L456" s="89"/>
      <c r="M456" s="276"/>
      <c r="N456" s="277"/>
      <c r="X456" s="3">
        <v>1</v>
      </c>
    </row>
    <row r="457" spans="2:24" ht="15.75">
      <c r="B457" s="247"/>
      <c r="C457" s="264"/>
      <c r="D457" s="259" t="str" cm="1">
        <f t="array" ref="D457">IF(ROW()=ROW(D448),C451,INDEX(E448:E461,ROW()-ROW(D448)))</f>
        <v/>
      </c>
      <c r="E457" s="260" t="str">
        <f>IF(OR(D457="",C450="",C450&lt;=0,F457=""),"",TRIM(MID(D457,LEN(F457)+1+IF(MID(D457,LEN(F457)+1,1)=" ",1,0),99999)))</f>
        <v/>
      </c>
      <c r="F457" s="259" t="str">
        <f>IF(OR(G457="",G457=0,G457="0"),"",IF(LEN(G457)&lt;=C450,G457,IF(LEN(SUBSTITUTE(H457," ",""))=C450+1,LEFT(G457,C450),LEFT(G457,FIND("§",SUBSTITUTE(H457," ","§",LEN(H457)-LEN(SUBSTITUTE(H457," ",""))))-1))))</f>
        <v/>
      </c>
      <c r="G457" s="259" t="str">
        <f t="shared" si="12"/>
        <v/>
      </c>
      <c r="H457" s="259" t="str">
        <f>IF(OR(G457="",G457=0,G457="0"),"",LEFT(G457,C450+1))</f>
        <v/>
      </c>
      <c r="I457" s="261"/>
      <c r="J457" s="86"/>
      <c r="K457" s="247" t="str">
        <f>IF(LEN(TRIM(L457))&gt;0,MAX(K13:K456)+1,"")</f>
        <v/>
      </c>
      <c r="L457" s="89"/>
      <c r="M457" s="276"/>
      <c r="N457" s="277"/>
      <c r="X457" s="3">
        <v>1</v>
      </c>
    </row>
    <row r="458" spans="2:24" ht="15.75">
      <c r="B458" s="247"/>
      <c r="C458" s="264"/>
      <c r="D458" s="259" t="str" cm="1">
        <f t="array" ref="D458">IF(ROW()=ROW(D448),C451,INDEX(E448:E461,ROW()-ROW(D448)))</f>
        <v/>
      </c>
      <c r="E458" s="260" t="str">
        <f>IF(OR(D458="",C450="",C450&lt;=0,F458=""),"",TRIM(MID(D458,LEN(F458)+1+IF(MID(D458,LEN(F458)+1,1)=" ",1,0),99999)))</f>
        <v/>
      </c>
      <c r="F458" s="259" t="str">
        <f>IF(OR(G458="",G458=0,G458="0"),"",IF(LEN(G458)&lt;=C450,G458,IF(LEN(SUBSTITUTE(H458," ",""))=C450+1,LEFT(G458,C450),LEFT(G458,FIND("§",SUBSTITUTE(H458," ","§",LEN(H458)-LEN(SUBSTITUTE(H458," ",""))))-1))))</f>
        <v/>
      </c>
      <c r="G458" s="259" t="str">
        <f t="shared" si="12"/>
        <v/>
      </c>
      <c r="H458" s="259" t="str">
        <f>IF(OR(G458="",G458=0,G458="0"),"",LEFT(G458,C450+1))</f>
        <v/>
      </c>
      <c r="I458" s="261"/>
      <c r="J458" s="86"/>
      <c r="K458" s="247" t="str">
        <f>IF(LEN(TRIM(L458))&gt;0,MAX(K13:K457)+1,"")</f>
        <v/>
      </c>
      <c r="L458" s="89"/>
      <c r="M458" s="276"/>
      <c r="N458" s="277"/>
      <c r="X458" s="3">
        <v>1</v>
      </c>
    </row>
    <row r="459" spans="2:24" ht="15.75">
      <c r="B459" s="247"/>
      <c r="C459" s="264"/>
      <c r="D459" s="259" t="str" cm="1">
        <f t="array" ref="D459">IF(ROW()=ROW(D448),C451,INDEX(E448:E461,ROW()-ROW(D448)))</f>
        <v/>
      </c>
      <c r="E459" s="260" t="str">
        <f>IF(OR(D459="",C450="",C450&lt;=0,F459=""),"",TRIM(MID(D459,LEN(F459)+1+IF(MID(D459,LEN(F459)+1,1)=" ",1,0),99999)))</f>
        <v/>
      </c>
      <c r="F459" s="259" t="str">
        <f>IF(OR(G459="",G459=0,G459="0"),"",IF(LEN(G459)&lt;=C450,G459,IF(LEN(SUBSTITUTE(H459," ",""))=C450+1,LEFT(G459,C450),LEFT(G459,FIND("§",SUBSTITUTE(H459," ","§",LEN(H459)-LEN(SUBSTITUTE(H459," ",""))))-1))))</f>
        <v/>
      </c>
      <c r="G459" s="259" t="str">
        <f t="shared" si="12"/>
        <v/>
      </c>
      <c r="H459" s="259" t="str">
        <f>IF(OR(G459="",G459=0,G459="0"),"",LEFT(G459,C450+1))</f>
        <v/>
      </c>
      <c r="I459" s="261"/>
      <c r="J459" s="86"/>
      <c r="K459" s="247" t="str">
        <f>IF(LEN(TRIM(L459))&gt;0,MAX(K13:K458)+1,"")</f>
        <v/>
      </c>
      <c r="L459" s="89"/>
      <c r="M459" s="276"/>
      <c r="N459" s="277"/>
      <c r="X459" s="3">
        <v>1</v>
      </c>
    </row>
    <row r="460" spans="2:24" ht="15.75">
      <c r="B460" s="247"/>
      <c r="C460" s="264"/>
      <c r="D460" s="259" t="str" cm="1">
        <f t="array" ref="D460">IF(ROW()=ROW(D448),C451,INDEX(E448:E461,ROW()-ROW(D448)))</f>
        <v/>
      </c>
      <c r="E460" s="260" t="str">
        <f>IF(OR(D460="",C450="",C450&lt;=0,F460=""),"",TRIM(MID(D460,LEN(F460)+1+IF(MID(D460,LEN(F460)+1,1)=" ",1,0),99999)))</f>
        <v/>
      </c>
      <c r="F460" s="259" t="str">
        <f>IF(OR(G460="",G460=0,G460="0"),"",IF(LEN(G460)&lt;=C450,G460,IF(LEN(SUBSTITUTE(H460," ",""))=C450+1,LEFT(G460,C450),LEFT(G460,FIND("§",SUBSTITUTE(H460," ","§",LEN(H460)-LEN(SUBSTITUTE(H460," ",""))))-1))))</f>
        <v/>
      </c>
      <c r="G460" s="259" t="str">
        <f t="shared" si="12"/>
        <v/>
      </c>
      <c r="H460" s="259" t="str">
        <f>IF(OR(G460="",G460=0,G460="0"),"",LEFT(G460,C450+1))</f>
        <v/>
      </c>
      <c r="I460" s="261"/>
      <c r="J460" s="86"/>
      <c r="K460" s="247" t="str">
        <f>IF(LEN(TRIM(L460))&gt;0,MAX(K13:K459)+1,"")</f>
        <v/>
      </c>
      <c r="L460" s="89"/>
      <c r="M460" s="276"/>
      <c r="N460" s="277"/>
      <c r="X460" s="3">
        <v>1</v>
      </c>
    </row>
    <row r="461" spans="2:24" ht="15.75">
      <c r="B461" s="247"/>
      <c r="C461" s="264"/>
      <c r="D461" s="259" t="str" cm="1">
        <f t="array" ref="D461">IF(ROW()=ROW(D448),C451,INDEX(E448:E461,ROW()-ROW(D448)))</f>
        <v/>
      </c>
      <c r="E461" s="260" t="str">
        <f>IF(OR(D461="",C450="",C450&lt;=0,F461=""),"",TRIM(MID(D461,LEN(F461)+1+IF(MID(D461,LEN(F461)+1,1)=" ",1,0),99999)))</f>
        <v/>
      </c>
      <c r="F461" s="259" t="str">
        <f>IF(OR(G461="",G461=0,G461="0"),"",IF(LEN(G461)&lt;=C450,G461,IF(LEN(SUBSTITUTE(H461," ",""))=C450+1,LEFT(G461,C450),LEFT(G461,FIND("§",SUBSTITUTE(H461," ","§",LEN(H461)-LEN(SUBSTITUTE(H461," ",""))))-1))))</f>
        <v/>
      </c>
      <c r="G461" s="259" t="str">
        <f t="shared" si="12"/>
        <v/>
      </c>
      <c r="H461" s="259" t="str">
        <f>IF(OR(G461="",G461=0,G461="0"),"",LEFT(G461,C450+1))</f>
        <v/>
      </c>
      <c r="I461" s="261"/>
      <c r="J461" s="86"/>
      <c r="K461" s="247" t="str">
        <f>IF(LEN(TRIM(L461))&gt;0,MAX(K13:K460)+1,"")</f>
        <v/>
      </c>
      <c r="L461" s="89"/>
      <c r="M461" s="276"/>
      <c r="N461" s="277"/>
      <c r="X461" s="3">
        <v>1</v>
      </c>
    </row>
    <row r="462" spans="2:24" ht="15.75">
      <c r="B462" s="247"/>
      <c r="C462" s="258" t="str">
        <f>IF(TRIM(SUBSTITUTE(J46,CHAR(160),""))="","",J46)</f>
        <v xml:space="preserve">Nettoyez les fleurs d’accacia sans les faire tremper puis plongez-les dans la pâte à beignet puis la friture. </v>
      </c>
      <c r="D462" s="259" t="str" cm="1">
        <f t="array" ref="D462">IF(ROW()=ROW(D462),C465,INDEX(E462:E475,ROW()-ROW(D462)))</f>
        <v>Nettoyez les fleurs d’accacia sans les faire tremper puis plongez-les dans la pâte à beignet puis la friture.</v>
      </c>
      <c r="E462" s="260" t="str">
        <f>IF(OR(D462="",C464="",C464&lt;=0,F462=""),"",TRIM(MID(D462,LEN(F462)+1+IF(MID(D462,LEN(F462)+1,1)=" ",1,0),99999)))</f>
        <v/>
      </c>
      <c r="F462" s="259" t="str">
        <f>IF(OR(G462="",G462=0,G462="0"),"",IF(LEN(G462)&lt;=C464,G462,IF(LEN(SUBSTITUTE(H462," ",""))=C464+1,LEFT(G462,C464),LEFT(G462,FIND("§",SUBSTITUTE(H462," ","§",LEN(H462)-LEN(SUBSTITUTE(H462," ",""))))-1))))</f>
        <v>Nettoyez les fleurs d’accacia sans les faire tremper puis plongez-les dans la pâte à beignet puis la friture.</v>
      </c>
      <c r="G462" s="259" t="str">
        <f t="shared" ref="G462:G525" si="13">IF(OR(D462="",D462=0),"",TRIM(SUBSTITUTE(SUBSTITUTE(D462,CHAR(160)," "),CHAR(10)," ")))</f>
        <v>Nettoyez les fleurs d’accacia sans les faire tremper puis plongez-les dans la pâte à beignet puis la friture.</v>
      </c>
      <c r="H462" s="259" t="str">
        <f>IF(OR(G462="",G462=0,G462="0"),"",LEFT(G462,C464+1))</f>
        <v>Nettoyez les fleurs d’accacia sans les faire tremper puis plongez-les dans la pâte à beignet puis la friture.</v>
      </c>
      <c r="I462" s="261"/>
      <c r="J462" s="86"/>
      <c r="K462" s="247" t="str">
        <f>IF(LEN(TRIM(L462))&gt;0,MAX(K13:K461)+1,"")</f>
        <v/>
      </c>
      <c r="L462" s="89"/>
      <c r="M462" s="276"/>
      <c r="N462" s="277"/>
      <c r="X462" s="3">
        <v>1</v>
      </c>
    </row>
    <row r="463" spans="2:24" ht="15.75">
      <c r="B463" s="247"/>
      <c r="C463" s="264" t="str">
        <f>TRIM(SUBSTITUTE(SUBSTITUTE(SUBSTITUTE(SUBSTITUTE(SUBSTITUTE(SUBSTITUTE(SUBSTITUTE(SUBSTITUTE(SUBSTITUTE(CLEAN(IF(OR(LEFT(C462,1)="-",LEFT(C462,1)="="),MID(C462,2,99999),C462)),"—","-"),"–","-"),CHAR(160)," "),CHAR(9)," "),CHAR(13)," "),CHAR(10)," ")," "," ")," "," ")," "," "))</f>
        <v>Nettoyez les fleurs d’accacia sans les faire tremper puis plongez-les dans la pâte à beignet puis la friture.</v>
      </c>
      <c r="D463" s="259" t="str" cm="1">
        <f t="array" ref="D463">IF(ROW()=ROW(D462),C465,INDEX(E462:E475,ROW()-ROW(D462)))</f>
        <v/>
      </c>
      <c r="E463" s="260" t="str">
        <f>IF(OR(D463="",C464="",C464&lt;=0,F463=""),"",TRIM(MID(D463,LEN(F463)+1+IF(MID(D463,LEN(F463)+1,1)=" ",1,0),99999)))</f>
        <v/>
      </c>
      <c r="F463" s="259" t="str">
        <f>IF(OR(G463="",G463=0,G463="0"),"",IF(LEN(G463)&lt;=C464,G463,IF(LEN(SUBSTITUTE(H463," ",""))=C464+1,LEFT(G463,C464),LEFT(G463,FIND("§",SUBSTITUTE(H463," ","§",LEN(H463)-LEN(SUBSTITUTE(H463," ",""))))-1))))</f>
        <v/>
      </c>
      <c r="G463" s="259" t="str">
        <f t="shared" si="13"/>
        <v/>
      </c>
      <c r="H463" s="259" t="str">
        <f>IF(OR(G463="",G463=0,G463="0"),"",LEFT(G463,C464+1))</f>
        <v/>
      </c>
      <c r="I463" s="261"/>
      <c r="J463" s="86"/>
      <c r="K463" s="247" t="str">
        <f>IF(LEN(TRIM(L463))&gt;0,MAX(K13:K462)+1,"")</f>
        <v/>
      </c>
      <c r="L463" s="89"/>
      <c r="M463" s="276"/>
      <c r="N463" s="277"/>
      <c r="X463" s="3">
        <v>1</v>
      </c>
    </row>
    <row r="464" spans="2:24" ht="15.75">
      <c r="B464" s="247"/>
      <c r="C464" s="265">
        <f>C11</f>
        <v>120</v>
      </c>
      <c r="D464" s="259" t="str" cm="1">
        <f t="array" ref="D464">IF(ROW()=ROW(D462),C465,INDEX(E462:E475,ROW()-ROW(D462)))</f>
        <v/>
      </c>
      <c r="E464" s="260" t="str">
        <f>IF(OR(D464="",C464="",C464&lt;=0,F464=""),"",TRIM(MID(D464,LEN(F464)+1+IF(MID(D464,LEN(F464)+1,1)=" ",1,0),99999)))</f>
        <v/>
      </c>
      <c r="F464" s="259" t="str">
        <f>IF(OR(G464="",G464=0,G464="0"),"",IF(LEN(G464)&lt;=C464,G464,IF(LEN(SUBSTITUTE(H464," ",""))=C464+1,LEFT(G464,C464),LEFT(G464,FIND("§",SUBSTITUTE(H464," ","§",LEN(H464)-LEN(SUBSTITUTE(H464," ",""))))-1))))</f>
        <v/>
      </c>
      <c r="G464" s="259" t="str">
        <f t="shared" si="13"/>
        <v/>
      </c>
      <c r="H464" s="259" t="str">
        <f>IF(OR(G464="",G464=0,G464="0"),"",LEFT(G464,C464+1))</f>
        <v/>
      </c>
      <c r="I464" s="261"/>
      <c r="J464" s="86"/>
      <c r="K464" s="247" t="str">
        <f>IF(LEN(TRIM(L464))&gt;0,MAX(K13:K463)+1,"")</f>
        <v/>
      </c>
      <c r="L464" s="89"/>
      <c r="M464" s="276"/>
      <c r="N464" s="277"/>
      <c r="X464" s="3">
        <v>1</v>
      </c>
    </row>
    <row r="465" spans="2:24" ht="15.75">
      <c r="B465" s="247"/>
      <c r="C465" s="264" t="str">
        <f>IF(UPPER(TRIM(C12))="X",C469,C463)</f>
        <v>Nettoyez les fleurs d’accacia sans les faire tremper puis plongez-les dans la pâte à beignet puis la friture.</v>
      </c>
      <c r="D465" s="259" t="str" cm="1">
        <f t="array" ref="D465">IF(ROW()=ROW(D462),C465,INDEX(E462:E475,ROW()-ROW(D462)))</f>
        <v/>
      </c>
      <c r="E465" s="260" t="str">
        <f>IF(OR(D465="",C464="",C464&lt;=0,F465=""),"",TRIM(MID(D465,LEN(F465)+1+IF(MID(D465,LEN(F465)+1,1)=" ",1,0),99999)))</f>
        <v/>
      </c>
      <c r="F465" s="259" t="str">
        <f>IF(OR(G465="",G465=0,G465="0"),"",IF(LEN(G465)&lt;=C464,G465,IF(LEN(SUBSTITUTE(H465," ",""))=C464+1,LEFT(G465,C464),LEFT(G465,FIND("§",SUBSTITUTE(H465," ","§",LEN(H465)-LEN(SUBSTITUTE(H465," ",""))))-1))))</f>
        <v/>
      </c>
      <c r="G465" s="259" t="str">
        <f t="shared" si="13"/>
        <v/>
      </c>
      <c r="H465" s="259" t="str">
        <f>IF(OR(G465="",G465=0,G465="0"),"",LEFT(G465,C464+1))</f>
        <v/>
      </c>
      <c r="I465" s="261"/>
      <c r="J465" s="86"/>
      <c r="K465" s="247" t="str">
        <f>IF(LEN(TRIM(L465))&gt;0,MAX(K13:K464)+1,"")</f>
        <v/>
      </c>
      <c r="L465" s="89"/>
      <c r="M465" s="276"/>
      <c r="N465" s="277"/>
      <c r="X465" s="3">
        <v>1</v>
      </c>
    </row>
    <row r="466" spans="2:24" ht="15.75">
      <c r="B466" s="247"/>
      <c r="C466" s="266" t="str">
        <f>TRIM(SUBSTITUTE(SUBSTITUTE(SUBSTITUTE(SUBSTITUTE(SUBSTITUTE(SUBSTITUTE(SUBSTITUTE(SUBSTITUTE(SUBSTITUTE(SUBSTITUTE(C463,","," "),";"," "),":"," "),"!"," "),"?"," "),"…"," "),"»"," "),"«"," "),"/"," "),"."," "))</f>
        <v>Nettoyez les fleurs d’accacia sans les faire tremper puis plongez-les dans la pâte à beignet puis la friture</v>
      </c>
      <c r="D466" s="259" t="str" cm="1">
        <f t="array" ref="D466">IF(ROW()=ROW(D462),C465,INDEX(E462:E475,ROW()-ROW(D462)))</f>
        <v/>
      </c>
      <c r="E466" s="260" t="str">
        <f>IF(OR(D466="",C464="",C464&lt;=0,F466=""),"",TRIM(MID(D466,LEN(F466)+1+IF(MID(D466,LEN(F466)+1,1)=" ",1,0),99999)))</f>
        <v/>
      </c>
      <c r="F466" s="259" t="str">
        <f>IF(OR(G466="",G466=0,G466="0"),"",IF(LEN(G466)&lt;=C464,G466,IF(LEN(SUBSTITUTE(H466," ",""))=C464+1,LEFT(G466,C464),LEFT(G466,FIND("§",SUBSTITUTE(H466," ","§",LEN(H466)-LEN(SUBSTITUTE(H466," ",""))))-1))))</f>
        <v/>
      </c>
      <c r="G466" s="259" t="str">
        <f t="shared" si="13"/>
        <v/>
      </c>
      <c r="H466" s="259" t="str">
        <f>IF(OR(G466="",G466=0,G466="0"),"",LEFT(G466,C464+1))</f>
        <v/>
      </c>
      <c r="I466" s="261"/>
      <c r="J466" s="86"/>
      <c r="K466" s="247" t="str">
        <f>IF(LEN(TRIM(L466))&gt;0,MAX(K13:K465)+1,"")</f>
        <v/>
      </c>
      <c r="L466" s="89"/>
      <c r="M466" s="276"/>
      <c r="N466" s="277"/>
      <c r="X466" s="3">
        <v>1</v>
      </c>
    </row>
    <row r="467" spans="2:24" ht="15.75">
      <c r="B467" s="247"/>
      <c r="C467" s="259" t="str">
        <f>TRIM(SUBSTITUTE(SUBSTITUTE(SUBSTITUTE(SUBSTITUTE(SUBSTITUTE(SUBSTITUTE(SUBSTITUTE(SUBSTITUTE(C466,"("," "),")"," "),CHAR(34)," "),"-"," "),"_"," "),"&lt;"," "),"&gt;"," "),"="," "))</f>
        <v>Nettoyez les fleurs d’accacia sans les faire tremper puis plongez les dans la pâte à beignet puis la friture</v>
      </c>
      <c r="D467" s="259" t="str" cm="1">
        <f t="array" ref="D467">IF(ROW()=ROW(D462),C465,INDEX(E462:E475,ROW()-ROW(D462)))</f>
        <v/>
      </c>
      <c r="E467" s="260" t="str">
        <f>IF(OR(D467="",C464="",C464&lt;=0,F467=""),"",TRIM(MID(D467,LEN(F467)+1+IF(MID(D467,LEN(F467)+1,1)=" ",1,0),99999)))</f>
        <v/>
      </c>
      <c r="F467" s="259" t="str">
        <f>IF(OR(G467="",G467=0,G467="0"),"",IF(LEN(G467)&lt;=C464,G467,IF(LEN(SUBSTITUTE(H467," ",""))=C464+1,LEFT(G467,C464),LEFT(G467,FIND("§",SUBSTITUTE(H467," ","§",LEN(H467)-LEN(SUBSTITUTE(H467," ",""))))-1))))</f>
        <v/>
      </c>
      <c r="G467" s="259" t="str">
        <f t="shared" si="13"/>
        <v/>
      </c>
      <c r="H467" s="259" t="str">
        <f>IF(OR(G467="",G467=0,G467="0"),"",LEFT(G467,C464+1))</f>
        <v/>
      </c>
      <c r="I467" s="261"/>
      <c r="J467" s="86"/>
      <c r="K467" s="247" t="str">
        <f>IF(LEN(TRIM(L467))&gt;0,MAX(K13:K466)+1,"")</f>
        <v/>
      </c>
      <c r="L467" s="89"/>
      <c r="M467" s="276"/>
      <c r="N467" s="277"/>
      <c r="X467" s="3">
        <v>1</v>
      </c>
    </row>
    <row r="468" spans="2:24" ht="15.75">
      <c r="B468" s="247"/>
      <c r="C468" s="264" t="str">
        <f>TRIM(SUBSTITUTE(SUBSTITUTE(SUBSTITUTE(SUBSTITUTE(C467,"►"," "),"▼"," "),"▲"," "),"◄"," "))</f>
        <v>Nettoyez les fleurs d’accacia sans les faire tremper puis plongez les dans la pâte à beignet puis la friture</v>
      </c>
      <c r="D468" s="259" t="str" cm="1">
        <f t="array" ref="D468">IF(ROW()=ROW(D462),C465,INDEX(E462:E475,ROW()-ROW(D462)))</f>
        <v/>
      </c>
      <c r="E468" s="260" t="str">
        <f>IF(OR(D468="",C464="",C464&lt;=0,F468=""),"",TRIM(MID(D468,LEN(F468)+1+IF(MID(D468,LEN(F468)+1,1)=" ",1,0),99999)))</f>
        <v/>
      </c>
      <c r="F468" s="259" t="str">
        <f>IF(OR(G468="",G468=0,G468="0"),"",IF(LEN(G468)&lt;=C464,G468,IF(LEN(SUBSTITUTE(H468," ",""))=C464+1,LEFT(G468,C464),LEFT(G468,FIND("§",SUBSTITUTE(H468," ","§",LEN(H468)-LEN(SUBSTITUTE(H468," ",""))))-1))))</f>
        <v/>
      </c>
      <c r="G468" s="259" t="str">
        <f t="shared" si="13"/>
        <v/>
      </c>
      <c r="H468" s="259" t="str">
        <f>IF(OR(G468="",G468=0,G468="0"),"",LEFT(G468,C464+1))</f>
        <v/>
      </c>
      <c r="I468" s="261"/>
      <c r="J468" s="86"/>
      <c r="K468" s="247" t="str">
        <f>IF(LEN(TRIM(L468))&gt;0,MAX(K13:K467)+1,"")</f>
        <v/>
      </c>
      <c r="L468" s="89"/>
      <c r="M468" s="276"/>
      <c r="N468" s="277"/>
      <c r="X468" s="3">
        <v>1</v>
      </c>
    </row>
    <row r="469" spans="2:24" ht="15.75">
      <c r="B469" s="247"/>
      <c r="C469" s="264" t="str">
        <f>TRIM(SUBSTITUTE(SUBSTITUTE(C468,"“"," "),"”"," "))</f>
        <v>Nettoyez les fleurs d’accacia sans les faire tremper puis plongez les dans la pâte à beignet puis la friture</v>
      </c>
      <c r="D469" s="259" t="str" cm="1">
        <f t="array" ref="D469">IF(ROW()=ROW(D462),C465,INDEX(E462:E475,ROW()-ROW(D462)))</f>
        <v/>
      </c>
      <c r="E469" s="260" t="str">
        <f>IF(OR(D469="",C464="",C464&lt;=0,F469=""),"",TRIM(MID(D469,LEN(F469)+1+IF(MID(D469,LEN(F469)+1,1)=" ",1,0),99999)))</f>
        <v/>
      </c>
      <c r="F469" s="259" t="str">
        <f>IF(OR(G469="",G469=0,G469="0"),"",IF(LEN(G469)&lt;=C464,G469,IF(LEN(SUBSTITUTE(H469," ",""))=C464+1,LEFT(G469,C464),LEFT(G469,FIND("§",SUBSTITUTE(H469," ","§",LEN(H469)-LEN(SUBSTITUTE(H469," ",""))))-1))))</f>
        <v/>
      </c>
      <c r="G469" s="259" t="str">
        <f t="shared" si="13"/>
        <v/>
      </c>
      <c r="H469" s="259" t="str">
        <f>IF(OR(G469="",G469=0,G469="0"),"",LEFT(G469,C464+1))</f>
        <v/>
      </c>
      <c r="I469" s="261"/>
      <c r="J469" s="86"/>
      <c r="K469" s="247" t="str">
        <f>IF(LEN(TRIM(L469))&gt;0,MAX(K13:K468)+1,"")</f>
        <v/>
      </c>
      <c r="L469" s="89"/>
      <c r="M469" s="276"/>
      <c r="N469" s="277"/>
      <c r="X469" s="3">
        <v>1</v>
      </c>
    </row>
    <row r="470" spans="2:24" ht="15.75">
      <c r="B470" s="247"/>
      <c r="C470" s="264"/>
      <c r="D470" s="259" t="str" cm="1">
        <f t="array" ref="D470">IF(ROW()=ROW(D462),C465,INDEX(E462:E475,ROW()-ROW(D462)))</f>
        <v/>
      </c>
      <c r="E470" s="260" t="str">
        <f>IF(OR(D470="",C464="",C464&lt;=0,F470=""),"",TRIM(MID(D470,LEN(F470)+1+IF(MID(D470,LEN(F470)+1,1)=" ",1,0),99999)))</f>
        <v/>
      </c>
      <c r="F470" s="259" t="str">
        <f>IF(OR(G470="",G470=0,G470="0"),"",IF(LEN(G470)&lt;=C464,G470,IF(LEN(SUBSTITUTE(H470," ",""))=C464+1,LEFT(G470,C464),LEFT(G470,FIND("§",SUBSTITUTE(H470," ","§",LEN(H470)-LEN(SUBSTITUTE(H470," ",""))))-1))))</f>
        <v/>
      </c>
      <c r="G470" s="259" t="str">
        <f t="shared" si="13"/>
        <v/>
      </c>
      <c r="H470" s="259" t="str">
        <f>IF(OR(G470="",G470=0,G470="0"),"",LEFT(G470,C464+1))</f>
        <v/>
      </c>
      <c r="I470" s="261"/>
      <c r="J470" s="86"/>
      <c r="K470" s="247" t="str">
        <f>IF(LEN(TRIM(L470))&gt;0,MAX(K13:K469)+1,"")</f>
        <v/>
      </c>
      <c r="L470" s="89"/>
      <c r="M470" s="276"/>
      <c r="N470" s="277"/>
      <c r="X470" s="3">
        <v>1</v>
      </c>
    </row>
    <row r="471" spans="2:24" ht="15.75">
      <c r="B471" s="247"/>
      <c r="C471" s="264"/>
      <c r="D471" s="259" t="str" cm="1">
        <f t="array" ref="D471">IF(ROW()=ROW(D462),C465,INDEX(E462:E475,ROW()-ROW(D462)))</f>
        <v/>
      </c>
      <c r="E471" s="260" t="str">
        <f>IF(OR(D471="",C464="",C464&lt;=0,F471=""),"",TRIM(MID(D471,LEN(F471)+1+IF(MID(D471,LEN(F471)+1,1)=" ",1,0),99999)))</f>
        <v/>
      </c>
      <c r="F471" s="259" t="str">
        <f>IF(OR(G471="",G471=0,G471="0"),"",IF(LEN(G471)&lt;=C464,G471,IF(LEN(SUBSTITUTE(H471," ",""))=C464+1,LEFT(G471,C464),LEFT(G471,FIND("§",SUBSTITUTE(H471," ","§",LEN(H471)-LEN(SUBSTITUTE(H471," ",""))))-1))))</f>
        <v/>
      </c>
      <c r="G471" s="259" t="str">
        <f t="shared" si="13"/>
        <v/>
      </c>
      <c r="H471" s="259" t="str">
        <f>IF(OR(G471="",G471=0,G471="0"),"",LEFT(G471,C464+1))</f>
        <v/>
      </c>
      <c r="I471" s="261"/>
      <c r="J471" s="86"/>
      <c r="K471" s="247" t="str">
        <f>IF(LEN(TRIM(L471))&gt;0,MAX(K13:K470)+1,"")</f>
        <v/>
      </c>
      <c r="L471" s="89"/>
      <c r="M471" s="276"/>
      <c r="N471" s="277"/>
      <c r="X471" s="3">
        <v>1</v>
      </c>
    </row>
    <row r="472" spans="2:24" ht="15.75">
      <c r="B472" s="247"/>
      <c r="C472" s="264"/>
      <c r="D472" s="259" t="str" cm="1">
        <f t="array" ref="D472">IF(ROW()=ROW(D462),C465,INDEX(E462:E475,ROW()-ROW(D462)))</f>
        <v/>
      </c>
      <c r="E472" s="260" t="str">
        <f>IF(OR(D472="",C464="",C464&lt;=0,F472=""),"",TRIM(MID(D472,LEN(F472)+1+IF(MID(D472,LEN(F472)+1,1)=" ",1,0),99999)))</f>
        <v/>
      </c>
      <c r="F472" s="259" t="str">
        <f>IF(OR(G472="",G472=0,G472="0"),"",IF(LEN(G472)&lt;=C464,G472,IF(LEN(SUBSTITUTE(H472," ",""))=C464+1,LEFT(G472,C464),LEFT(G472,FIND("§",SUBSTITUTE(H472," ","§",LEN(H472)-LEN(SUBSTITUTE(H472," ",""))))-1))))</f>
        <v/>
      </c>
      <c r="G472" s="259" t="str">
        <f t="shared" si="13"/>
        <v/>
      </c>
      <c r="H472" s="259" t="str">
        <f>IF(OR(G472="",G472=0,G472="0"),"",LEFT(G472,C464+1))</f>
        <v/>
      </c>
      <c r="I472" s="261"/>
      <c r="J472" s="86"/>
      <c r="K472" s="247" t="str">
        <f>IF(LEN(TRIM(L472))&gt;0,MAX(K13:K471)+1,"")</f>
        <v/>
      </c>
      <c r="L472" s="89"/>
      <c r="M472" s="276"/>
      <c r="N472" s="277"/>
      <c r="X472" s="3">
        <v>1</v>
      </c>
    </row>
    <row r="473" spans="2:24" ht="15.75">
      <c r="B473" s="247"/>
      <c r="C473" s="264"/>
      <c r="D473" s="259" t="str" cm="1">
        <f t="array" ref="D473">IF(ROW()=ROW(D462),C465,INDEX(E462:E475,ROW()-ROW(D462)))</f>
        <v/>
      </c>
      <c r="E473" s="260" t="str">
        <f>IF(OR(D473="",C464="",C464&lt;=0,F473=""),"",TRIM(MID(D473,LEN(F473)+1+IF(MID(D473,LEN(F473)+1,1)=" ",1,0),99999)))</f>
        <v/>
      </c>
      <c r="F473" s="259" t="str">
        <f>IF(OR(G473="",G473=0,G473="0"),"",IF(LEN(G473)&lt;=C464,G473,IF(LEN(SUBSTITUTE(H473," ",""))=C464+1,LEFT(G473,C464),LEFT(G473,FIND("§",SUBSTITUTE(H473," ","§",LEN(H473)-LEN(SUBSTITUTE(H473," ",""))))-1))))</f>
        <v/>
      </c>
      <c r="G473" s="259" t="str">
        <f t="shared" si="13"/>
        <v/>
      </c>
      <c r="H473" s="259" t="str">
        <f>IF(OR(G473="",G473=0,G473="0"),"",LEFT(G473,C464+1))</f>
        <v/>
      </c>
      <c r="I473" s="261"/>
      <c r="J473" s="86"/>
      <c r="K473" s="247" t="str">
        <f>IF(LEN(TRIM(L473))&gt;0,MAX(K13:K472)+1,"")</f>
        <v/>
      </c>
      <c r="L473" s="89"/>
      <c r="M473" s="276"/>
      <c r="N473" s="277"/>
      <c r="X473" s="3">
        <v>1</v>
      </c>
    </row>
    <row r="474" spans="2:24" ht="15.75">
      <c r="B474" s="247"/>
      <c r="C474" s="264"/>
      <c r="D474" s="259" t="str" cm="1">
        <f t="array" ref="D474">IF(ROW()=ROW(D462),C465,INDEX(E462:E475,ROW()-ROW(D462)))</f>
        <v/>
      </c>
      <c r="E474" s="260" t="str">
        <f>IF(OR(D474="",C464="",C464&lt;=0,F474=""),"",TRIM(MID(D474,LEN(F474)+1+IF(MID(D474,LEN(F474)+1,1)=" ",1,0),99999)))</f>
        <v/>
      </c>
      <c r="F474" s="259" t="str">
        <f>IF(OR(G474="",G474=0,G474="0"),"",IF(LEN(G474)&lt;=C464,G474,IF(LEN(SUBSTITUTE(H474," ",""))=C464+1,LEFT(G474,C464),LEFT(G474,FIND("§",SUBSTITUTE(H474," ","§",LEN(H474)-LEN(SUBSTITUTE(H474," ",""))))-1))))</f>
        <v/>
      </c>
      <c r="G474" s="259" t="str">
        <f t="shared" si="13"/>
        <v/>
      </c>
      <c r="H474" s="259" t="str">
        <f>IF(OR(G474="",G474=0,G474="0"),"",LEFT(G474,C464+1))</f>
        <v/>
      </c>
      <c r="I474" s="261"/>
      <c r="J474" s="86"/>
      <c r="K474" s="247" t="str">
        <f>IF(LEN(TRIM(L474))&gt;0,MAX(K13:K473)+1,"")</f>
        <v/>
      </c>
      <c r="L474" s="89"/>
      <c r="M474" s="276"/>
      <c r="N474" s="277"/>
      <c r="X474" s="3">
        <v>1</v>
      </c>
    </row>
    <row r="475" spans="2:24" ht="15.75">
      <c r="B475" s="247"/>
      <c r="C475" s="264"/>
      <c r="D475" s="259" t="str" cm="1">
        <f t="array" ref="D475">IF(ROW()=ROW(D462),C465,INDEX(E462:E475,ROW()-ROW(D462)))</f>
        <v/>
      </c>
      <c r="E475" s="260" t="str">
        <f>IF(OR(D475="",C464="",C464&lt;=0,F475=""),"",TRIM(MID(D475,LEN(F475)+1+IF(MID(D475,LEN(F475)+1,1)=" ",1,0),99999)))</f>
        <v/>
      </c>
      <c r="F475" s="259" t="str">
        <f>IF(OR(G475="",G475=0,G475="0"),"",IF(LEN(G475)&lt;=C464,G475,IF(LEN(SUBSTITUTE(H475," ",""))=C464+1,LEFT(G475,C464),LEFT(G475,FIND("§",SUBSTITUTE(H475," ","§",LEN(H475)-LEN(SUBSTITUTE(H475," ",""))))-1))))</f>
        <v/>
      </c>
      <c r="G475" s="259" t="str">
        <f t="shared" si="13"/>
        <v/>
      </c>
      <c r="H475" s="259" t="str">
        <f>IF(OR(G475="",G475=0,G475="0"),"",LEFT(G475,C464+1))</f>
        <v/>
      </c>
      <c r="I475" s="261"/>
      <c r="J475" s="86"/>
      <c r="K475" s="247" t="str">
        <f>IF(LEN(TRIM(L475))&gt;0,MAX(K13:K474)+1,"")</f>
        <v/>
      </c>
      <c r="L475" s="89"/>
      <c r="M475" s="276"/>
      <c r="N475" s="277"/>
      <c r="X475" s="3">
        <v>1</v>
      </c>
    </row>
    <row r="476" spans="2:24" ht="15.75">
      <c r="B476" s="247"/>
      <c r="C476" s="258" t="str">
        <f>IF(TRIM(SUBSTITUTE(J47,CHAR(160),""))="","",J47)</f>
        <v>Laissez cuire 2 min en les retournant.</v>
      </c>
      <c r="D476" s="259" t="str" cm="1">
        <f t="array" ref="D476">IF(ROW()=ROW(D476),C479,INDEX(E476:E489,ROW()-ROW(D476)))</f>
        <v>Laissez cuire 2 min en les retournant.</v>
      </c>
      <c r="E476" s="260" t="str">
        <f>IF(OR(D476="",C478="",C478&lt;=0,F476=""),"",TRIM(MID(D476,LEN(F476)+1+IF(MID(D476,LEN(F476)+1,1)=" ",1,0),99999)))</f>
        <v/>
      </c>
      <c r="F476" s="259" t="str">
        <f>IF(OR(G476="",G476=0,G476="0"),"",IF(LEN(G476)&lt;=C478,G476,IF(LEN(SUBSTITUTE(H476," ",""))=C478+1,LEFT(G476,C478),LEFT(G476,FIND("§",SUBSTITUTE(H476," ","§",LEN(H476)-LEN(SUBSTITUTE(H476," ",""))))-1))))</f>
        <v>Laissez cuire 2 min en les retournant.</v>
      </c>
      <c r="G476" s="259" t="str">
        <f t="shared" si="13"/>
        <v>Laissez cuire 2 min en les retournant.</v>
      </c>
      <c r="H476" s="259" t="str">
        <f>IF(OR(G476="",G476=0,G476="0"),"",LEFT(G476,C478+1))</f>
        <v>Laissez cuire 2 min en les retournant.</v>
      </c>
      <c r="I476" s="261"/>
      <c r="J476" s="86"/>
      <c r="K476" s="247" t="str">
        <f>IF(LEN(TRIM(L476))&gt;0,MAX(K13:K475)+1,"")</f>
        <v/>
      </c>
      <c r="L476" s="89"/>
      <c r="M476" s="276"/>
      <c r="N476" s="277"/>
      <c r="X476" s="3">
        <v>1</v>
      </c>
    </row>
    <row r="477" spans="2:24" ht="15.75">
      <c r="B477" s="247"/>
      <c r="C477" s="264" t="str">
        <f>TRIM(SUBSTITUTE(SUBSTITUTE(SUBSTITUTE(SUBSTITUTE(SUBSTITUTE(SUBSTITUTE(SUBSTITUTE(SUBSTITUTE(SUBSTITUTE(CLEAN(IF(OR(LEFT(C476,1)="-",LEFT(C476,1)="="),MID(C476,2,99999),C476)),"—","-"),"–","-"),CHAR(160)," "),CHAR(9)," "),CHAR(13)," "),CHAR(10)," ")," "," ")," "," ")," "," "))</f>
        <v>Laissez cuire 2 min en les retournant.</v>
      </c>
      <c r="D477" s="259" t="str" cm="1">
        <f t="array" ref="D477">IF(ROW()=ROW(D476),C479,INDEX(E476:E489,ROW()-ROW(D476)))</f>
        <v/>
      </c>
      <c r="E477" s="260" t="str">
        <f>IF(OR(D477="",C478="",C478&lt;=0,F477=""),"",TRIM(MID(D477,LEN(F477)+1+IF(MID(D477,LEN(F477)+1,1)=" ",1,0),99999)))</f>
        <v/>
      </c>
      <c r="F477" s="259" t="str">
        <f>IF(OR(G477="",G477=0,G477="0"),"",IF(LEN(G477)&lt;=C478,G477,IF(LEN(SUBSTITUTE(H477," ",""))=C478+1,LEFT(G477,C478),LEFT(G477,FIND("§",SUBSTITUTE(H477," ","§",LEN(H477)-LEN(SUBSTITUTE(H477," ",""))))-1))))</f>
        <v/>
      </c>
      <c r="G477" s="259" t="str">
        <f t="shared" si="13"/>
        <v/>
      </c>
      <c r="H477" s="259" t="str">
        <f>IF(OR(G477="",G477=0,G477="0"),"",LEFT(G477,C478+1))</f>
        <v/>
      </c>
      <c r="I477" s="261"/>
      <c r="J477" s="86"/>
      <c r="K477" s="247" t="str">
        <f>IF(LEN(TRIM(L477))&gt;0,MAX(K13:K476)+1,"")</f>
        <v/>
      </c>
      <c r="L477" s="89"/>
      <c r="M477" s="276"/>
      <c r="N477" s="277"/>
      <c r="X477" s="3">
        <v>1</v>
      </c>
    </row>
    <row r="478" spans="2:24" ht="15.75">
      <c r="B478" s="247"/>
      <c r="C478" s="265">
        <f>C11</f>
        <v>120</v>
      </c>
      <c r="D478" s="259" t="str" cm="1">
        <f t="array" ref="D478">IF(ROW()=ROW(D476),C479,INDEX(E476:E489,ROW()-ROW(D476)))</f>
        <v/>
      </c>
      <c r="E478" s="260" t="str">
        <f>IF(OR(D478="",C478="",C478&lt;=0,F478=""),"",TRIM(MID(D478,LEN(F478)+1+IF(MID(D478,LEN(F478)+1,1)=" ",1,0),99999)))</f>
        <v/>
      </c>
      <c r="F478" s="259" t="str">
        <f>IF(OR(G478="",G478=0,G478="0"),"",IF(LEN(G478)&lt;=C478,G478,IF(LEN(SUBSTITUTE(H478," ",""))=C478+1,LEFT(G478,C478),LEFT(G478,FIND("§",SUBSTITUTE(H478," ","§",LEN(H478)-LEN(SUBSTITUTE(H478," ",""))))-1))))</f>
        <v/>
      </c>
      <c r="G478" s="259" t="str">
        <f t="shared" si="13"/>
        <v/>
      </c>
      <c r="H478" s="259" t="str">
        <f>IF(OR(G478="",G478=0,G478="0"),"",LEFT(G478,C478+1))</f>
        <v/>
      </c>
      <c r="I478" s="261"/>
      <c r="J478" s="86"/>
      <c r="K478" s="247" t="str">
        <f>IF(LEN(TRIM(L478))&gt;0,MAX(K13:K477)+1,"")</f>
        <v/>
      </c>
      <c r="L478" s="89"/>
      <c r="M478" s="276"/>
      <c r="N478" s="277"/>
      <c r="X478" s="3">
        <v>1</v>
      </c>
    </row>
    <row r="479" spans="2:24" ht="15.75">
      <c r="B479" s="247"/>
      <c r="C479" s="264" t="str">
        <f>IF(UPPER(TRIM(C12))="X",C483,C477)</f>
        <v>Laissez cuire 2 min en les retournant.</v>
      </c>
      <c r="D479" s="259" t="str" cm="1">
        <f t="array" ref="D479">IF(ROW()=ROW(D476),C479,INDEX(E476:E489,ROW()-ROW(D476)))</f>
        <v/>
      </c>
      <c r="E479" s="260" t="str">
        <f>IF(OR(D479="",C478="",C478&lt;=0,F479=""),"",TRIM(MID(D479,LEN(F479)+1+IF(MID(D479,LEN(F479)+1,1)=" ",1,0),99999)))</f>
        <v/>
      </c>
      <c r="F479" s="259" t="str">
        <f>IF(OR(G479="",G479=0,G479="0"),"",IF(LEN(G479)&lt;=C478,G479,IF(LEN(SUBSTITUTE(H479," ",""))=C478+1,LEFT(G479,C478),LEFT(G479,FIND("§",SUBSTITUTE(H479," ","§",LEN(H479)-LEN(SUBSTITUTE(H479," ",""))))-1))))</f>
        <v/>
      </c>
      <c r="G479" s="259" t="str">
        <f t="shared" si="13"/>
        <v/>
      </c>
      <c r="H479" s="259" t="str">
        <f>IF(OR(G479="",G479=0,G479="0"),"",LEFT(G479,C478+1))</f>
        <v/>
      </c>
      <c r="I479" s="261"/>
      <c r="J479" s="86"/>
      <c r="K479" s="247" t="str">
        <f>IF(LEN(TRIM(L479))&gt;0,MAX(K13:K478)+1,"")</f>
        <v/>
      </c>
      <c r="L479" s="89"/>
      <c r="M479" s="276"/>
      <c r="N479" s="277"/>
      <c r="X479" s="3">
        <v>1</v>
      </c>
    </row>
    <row r="480" spans="2:24" ht="15.75">
      <c r="B480" s="247"/>
      <c r="C480" s="266" t="str">
        <f>TRIM(SUBSTITUTE(SUBSTITUTE(SUBSTITUTE(SUBSTITUTE(SUBSTITUTE(SUBSTITUTE(SUBSTITUTE(SUBSTITUTE(SUBSTITUTE(SUBSTITUTE(C477,","," "),";"," "),":"," "),"!"," "),"?"," "),"…"," "),"»"," "),"«"," "),"/"," "),"."," "))</f>
        <v>Laissez cuire 2 min en les retournant</v>
      </c>
      <c r="D480" s="259" t="str" cm="1">
        <f t="array" ref="D480">IF(ROW()=ROW(D476),C479,INDEX(E476:E489,ROW()-ROW(D476)))</f>
        <v/>
      </c>
      <c r="E480" s="260" t="str">
        <f>IF(OR(D480="",C478="",C478&lt;=0,F480=""),"",TRIM(MID(D480,LEN(F480)+1+IF(MID(D480,LEN(F480)+1,1)=" ",1,0),99999)))</f>
        <v/>
      </c>
      <c r="F480" s="259" t="str">
        <f>IF(OR(G480="",G480=0,G480="0"),"",IF(LEN(G480)&lt;=C478,G480,IF(LEN(SUBSTITUTE(H480," ",""))=C478+1,LEFT(G480,C478),LEFT(G480,FIND("§",SUBSTITUTE(H480," ","§",LEN(H480)-LEN(SUBSTITUTE(H480," ",""))))-1))))</f>
        <v/>
      </c>
      <c r="G480" s="259" t="str">
        <f t="shared" si="13"/>
        <v/>
      </c>
      <c r="H480" s="259" t="str">
        <f>IF(OR(G480="",G480=0,G480="0"),"",LEFT(G480,C478+1))</f>
        <v/>
      </c>
      <c r="I480" s="261"/>
      <c r="J480" s="86"/>
      <c r="K480" s="247" t="str">
        <f>IF(LEN(TRIM(L480))&gt;0,MAX(K13:K479)+1,"")</f>
        <v/>
      </c>
      <c r="L480" s="89"/>
      <c r="M480" s="276"/>
      <c r="N480" s="277"/>
      <c r="X480" s="3">
        <v>1</v>
      </c>
    </row>
    <row r="481" spans="2:24" ht="15.75">
      <c r="B481" s="247"/>
      <c r="C481" s="259" t="str">
        <f>TRIM(SUBSTITUTE(SUBSTITUTE(SUBSTITUTE(SUBSTITUTE(SUBSTITUTE(SUBSTITUTE(SUBSTITUTE(SUBSTITUTE(C480,"("," "),")"," "),CHAR(34)," "),"-"," "),"_"," "),"&lt;"," "),"&gt;"," "),"="," "))</f>
        <v>Laissez cuire 2 min en les retournant</v>
      </c>
      <c r="D481" s="259" t="str" cm="1">
        <f t="array" ref="D481">IF(ROW()=ROW(D476),C479,INDEX(E476:E489,ROW()-ROW(D476)))</f>
        <v/>
      </c>
      <c r="E481" s="260" t="str">
        <f>IF(OR(D481="",C478="",C478&lt;=0,F481=""),"",TRIM(MID(D481,LEN(F481)+1+IF(MID(D481,LEN(F481)+1,1)=" ",1,0),99999)))</f>
        <v/>
      </c>
      <c r="F481" s="259" t="str">
        <f>IF(OR(G481="",G481=0,G481="0"),"",IF(LEN(G481)&lt;=C478,G481,IF(LEN(SUBSTITUTE(H481," ",""))=C478+1,LEFT(G481,C478),LEFT(G481,FIND("§",SUBSTITUTE(H481," ","§",LEN(H481)-LEN(SUBSTITUTE(H481," ",""))))-1))))</f>
        <v/>
      </c>
      <c r="G481" s="259" t="str">
        <f t="shared" si="13"/>
        <v/>
      </c>
      <c r="H481" s="259" t="str">
        <f>IF(OR(G481="",G481=0,G481="0"),"",LEFT(G481,C478+1))</f>
        <v/>
      </c>
      <c r="I481" s="261"/>
      <c r="J481" s="86"/>
      <c r="K481" s="247" t="str">
        <f>IF(LEN(TRIM(L481))&gt;0,MAX(K13:K480)+1,"")</f>
        <v/>
      </c>
      <c r="L481" s="89"/>
      <c r="M481" s="276"/>
      <c r="N481" s="277"/>
      <c r="X481" s="3">
        <v>1</v>
      </c>
    </row>
    <row r="482" spans="2:24" ht="15.75">
      <c r="B482" s="247"/>
      <c r="C482" s="264" t="str">
        <f>TRIM(SUBSTITUTE(SUBSTITUTE(SUBSTITUTE(SUBSTITUTE(C481,"►"," "),"▼"," "),"▲"," "),"◄"," "))</f>
        <v>Laissez cuire 2 min en les retournant</v>
      </c>
      <c r="D482" s="259" t="str" cm="1">
        <f t="array" ref="D482">IF(ROW()=ROW(D476),C479,INDEX(E476:E489,ROW()-ROW(D476)))</f>
        <v/>
      </c>
      <c r="E482" s="260" t="str">
        <f>IF(OR(D482="",C478="",C478&lt;=0,F482=""),"",TRIM(MID(D482,LEN(F482)+1+IF(MID(D482,LEN(F482)+1,1)=" ",1,0),99999)))</f>
        <v/>
      </c>
      <c r="F482" s="259" t="str">
        <f>IF(OR(G482="",G482=0,G482="0"),"",IF(LEN(G482)&lt;=C478,G482,IF(LEN(SUBSTITUTE(H482," ",""))=C478+1,LEFT(G482,C478),LEFT(G482,FIND("§",SUBSTITUTE(H482," ","§",LEN(H482)-LEN(SUBSTITUTE(H482," ",""))))-1))))</f>
        <v/>
      </c>
      <c r="G482" s="259" t="str">
        <f t="shared" si="13"/>
        <v/>
      </c>
      <c r="H482" s="259" t="str">
        <f>IF(OR(G482="",G482=0,G482="0"),"",LEFT(G482,C478+1))</f>
        <v/>
      </c>
      <c r="I482" s="261"/>
      <c r="J482" s="86"/>
      <c r="K482" s="247" t="str">
        <f>IF(LEN(TRIM(L482))&gt;0,MAX(K13:K481)+1,"")</f>
        <v/>
      </c>
      <c r="L482" s="89"/>
      <c r="M482" s="276"/>
      <c r="N482" s="277"/>
      <c r="X482" s="3">
        <v>1</v>
      </c>
    </row>
    <row r="483" spans="2:24" ht="15.75">
      <c r="B483" s="247"/>
      <c r="C483" s="264" t="str">
        <f>TRIM(SUBSTITUTE(SUBSTITUTE(C482,"“"," "),"”"," "))</f>
        <v>Laissez cuire 2 min en les retournant</v>
      </c>
      <c r="D483" s="259" t="str" cm="1">
        <f t="array" ref="D483">IF(ROW()=ROW(D476),C479,INDEX(E476:E489,ROW()-ROW(D476)))</f>
        <v/>
      </c>
      <c r="E483" s="260" t="str">
        <f>IF(OR(D483="",C478="",C478&lt;=0,F483=""),"",TRIM(MID(D483,LEN(F483)+1+IF(MID(D483,LEN(F483)+1,1)=" ",1,0),99999)))</f>
        <v/>
      </c>
      <c r="F483" s="259" t="str">
        <f>IF(OR(G483="",G483=0,G483="0"),"",IF(LEN(G483)&lt;=C478,G483,IF(LEN(SUBSTITUTE(H483," ",""))=C478+1,LEFT(G483,C478),LEFT(G483,FIND("§",SUBSTITUTE(H483," ","§",LEN(H483)-LEN(SUBSTITUTE(H483," ",""))))-1))))</f>
        <v/>
      </c>
      <c r="G483" s="259" t="str">
        <f t="shared" si="13"/>
        <v/>
      </c>
      <c r="H483" s="259" t="str">
        <f>IF(OR(G483="",G483=0,G483="0"),"",LEFT(G483,C478+1))</f>
        <v/>
      </c>
      <c r="I483" s="261"/>
      <c r="J483" s="86"/>
      <c r="K483" s="247" t="str">
        <f>IF(LEN(TRIM(L483))&gt;0,MAX(K13:K482)+1,"")</f>
        <v/>
      </c>
      <c r="L483" s="89"/>
      <c r="M483" s="276"/>
      <c r="N483" s="277"/>
      <c r="X483" s="3">
        <v>1</v>
      </c>
    </row>
    <row r="484" spans="2:24" ht="15.75">
      <c r="B484" s="247"/>
      <c r="C484" s="264"/>
      <c r="D484" s="259" t="str" cm="1">
        <f t="array" ref="D484">IF(ROW()=ROW(D476),C479,INDEX(E476:E489,ROW()-ROW(D476)))</f>
        <v/>
      </c>
      <c r="E484" s="260" t="str">
        <f>IF(OR(D484="",C478="",C478&lt;=0,F484=""),"",TRIM(MID(D484,LEN(F484)+1+IF(MID(D484,LEN(F484)+1,1)=" ",1,0),99999)))</f>
        <v/>
      </c>
      <c r="F484" s="259" t="str">
        <f>IF(OR(G484="",G484=0,G484="0"),"",IF(LEN(G484)&lt;=C478,G484,IF(LEN(SUBSTITUTE(H484," ",""))=C478+1,LEFT(G484,C478),LEFT(G484,FIND("§",SUBSTITUTE(H484," ","§",LEN(H484)-LEN(SUBSTITUTE(H484," ",""))))-1))))</f>
        <v/>
      </c>
      <c r="G484" s="259" t="str">
        <f t="shared" si="13"/>
        <v/>
      </c>
      <c r="H484" s="259" t="str">
        <f>IF(OR(G484="",G484=0,G484="0"),"",LEFT(G484,C478+1))</f>
        <v/>
      </c>
      <c r="I484" s="261"/>
      <c r="J484" s="86"/>
      <c r="K484" s="247" t="str">
        <f>IF(LEN(TRIM(L484))&gt;0,MAX(K13:K483)+1,"")</f>
        <v/>
      </c>
      <c r="L484" s="89"/>
      <c r="M484" s="276"/>
      <c r="N484" s="277"/>
      <c r="X484" s="3">
        <v>1</v>
      </c>
    </row>
    <row r="485" spans="2:24" ht="15.75">
      <c r="B485" s="247"/>
      <c r="C485" s="264"/>
      <c r="D485" s="259" t="str" cm="1">
        <f t="array" ref="D485">IF(ROW()=ROW(D476),C479,INDEX(E476:E489,ROW()-ROW(D476)))</f>
        <v/>
      </c>
      <c r="E485" s="260" t="str">
        <f>IF(OR(D485="",C478="",C478&lt;=0,F485=""),"",TRIM(MID(D485,LEN(F485)+1+IF(MID(D485,LEN(F485)+1,1)=" ",1,0),99999)))</f>
        <v/>
      </c>
      <c r="F485" s="259" t="str">
        <f>IF(OR(G485="",G485=0,G485="0"),"",IF(LEN(G485)&lt;=C478,G485,IF(LEN(SUBSTITUTE(H485," ",""))=C478+1,LEFT(G485,C478),LEFT(G485,FIND("§",SUBSTITUTE(H485," ","§",LEN(H485)-LEN(SUBSTITUTE(H485," ",""))))-1))))</f>
        <v/>
      </c>
      <c r="G485" s="259" t="str">
        <f t="shared" si="13"/>
        <v/>
      </c>
      <c r="H485" s="259" t="str">
        <f>IF(OR(G485="",G485=0,G485="0"),"",LEFT(G485,C478+1))</f>
        <v/>
      </c>
      <c r="I485" s="261"/>
      <c r="J485" s="86"/>
      <c r="K485" s="247" t="str">
        <f>IF(LEN(TRIM(L485))&gt;0,MAX(K13:K484)+1,"")</f>
        <v/>
      </c>
      <c r="L485" s="89"/>
      <c r="M485" s="276"/>
      <c r="N485" s="277"/>
      <c r="X485" s="3">
        <v>1</v>
      </c>
    </row>
    <row r="486" spans="2:24" ht="15.75">
      <c r="B486" s="247"/>
      <c r="C486" s="264"/>
      <c r="D486" s="259" t="str" cm="1">
        <f t="array" ref="D486">IF(ROW()=ROW(D476),C479,INDEX(E476:E489,ROW()-ROW(D476)))</f>
        <v/>
      </c>
      <c r="E486" s="260" t="str">
        <f>IF(OR(D486="",C478="",C478&lt;=0,F486=""),"",TRIM(MID(D486,LEN(F486)+1+IF(MID(D486,LEN(F486)+1,1)=" ",1,0),99999)))</f>
        <v/>
      </c>
      <c r="F486" s="259" t="str">
        <f>IF(OR(G486="",G486=0,G486="0"),"",IF(LEN(G486)&lt;=C478,G486,IF(LEN(SUBSTITUTE(H486," ",""))=C478+1,LEFT(G486,C478),LEFT(G486,FIND("§",SUBSTITUTE(H486," ","§",LEN(H486)-LEN(SUBSTITUTE(H486," ",""))))-1))))</f>
        <v/>
      </c>
      <c r="G486" s="259" t="str">
        <f t="shared" si="13"/>
        <v/>
      </c>
      <c r="H486" s="259" t="str">
        <f>IF(OR(G486="",G486=0,G486="0"),"",LEFT(G486,C478+1))</f>
        <v/>
      </c>
      <c r="I486" s="261"/>
      <c r="J486" s="86"/>
      <c r="K486" s="247" t="str">
        <f>IF(LEN(TRIM(L486))&gt;0,MAX(K13:K485)+1,"")</f>
        <v/>
      </c>
      <c r="L486" s="89"/>
      <c r="M486" s="276"/>
      <c r="N486" s="277"/>
      <c r="X486" s="3">
        <v>1</v>
      </c>
    </row>
    <row r="487" spans="2:24" ht="15.75">
      <c r="B487" s="247"/>
      <c r="C487" s="264"/>
      <c r="D487" s="259" t="str" cm="1">
        <f t="array" ref="D487">IF(ROW()=ROW(D476),C479,INDEX(E476:E489,ROW()-ROW(D476)))</f>
        <v/>
      </c>
      <c r="E487" s="260" t="str">
        <f>IF(OR(D487="",C478="",C478&lt;=0,F487=""),"",TRIM(MID(D487,LEN(F487)+1+IF(MID(D487,LEN(F487)+1,1)=" ",1,0),99999)))</f>
        <v/>
      </c>
      <c r="F487" s="259" t="str">
        <f>IF(OR(G487="",G487=0,G487="0"),"",IF(LEN(G487)&lt;=C478,G487,IF(LEN(SUBSTITUTE(H487," ",""))=C478+1,LEFT(G487,C478),LEFT(G487,FIND("§",SUBSTITUTE(H487," ","§",LEN(H487)-LEN(SUBSTITUTE(H487," ",""))))-1))))</f>
        <v/>
      </c>
      <c r="G487" s="259" t="str">
        <f t="shared" si="13"/>
        <v/>
      </c>
      <c r="H487" s="259" t="str">
        <f>IF(OR(G487="",G487=0,G487="0"),"",LEFT(G487,C478+1))</f>
        <v/>
      </c>
      <c r="I487" s="261"/>
      <c r="J487" s="86"/>
      <c r="K487" s="247" t="str">
        <f>IF(LEN(TRIM(L487))&gt;0,MAX(K13:K486)+1,"")</f>
        <v/>
      </c>
      <c r="L487" s="89"/>
      <c r="M487" s="276"/>
      <c r="N487" s="277"/>
      <c r="X487" s="3">
        <v>1</v>
      </c>
    </row>
    <row r="488" spans="2:24" ht="15.75">
      <c r="B488" s="247"/>
      <c r="C488" s="264"/>
      <c r="D488" s="259" t="str" cm="1">
        <f t="array" ref="D488">IF(ROW()=ROW(D476),C479,INDEX(E476:E489,ROW()-ROW(D476)))</f>
        <v/>
      </c>
      <c r="E488" s="260" t="str">
        <f>IF(OR(D488="",C478="",C478&lt;=0,F488=""),"",TRIM(MID(D488,LEN(F488)+1+IF(MID(D488,LEN(F488)+1,1)=" ",1,0),99999)))</f>
        <v/>
      </c>
      <c r="F488" s="259" t="str">
        <f>IF(OR(G488="",G488=0,G488="0"),"",IF(LEN(G488)&lt;=C478,G488,IF(LEN(SUBSTITUTE(H488," ",""))=C478+1,LEFT(G488,C478),LEFT(G488,FIND("§",SUBSTITUTE(H488," ","§",LEN(H488)-LEN(SUBSTITUTE(H488," ",""))))-1))))</f>
        <v/>
      </c>
      <c r="G488" s="259" t="str">
        <f t="shared" si="13"/>
        <v/>
      </c>
      <c r="H488" s="259" t="str">
        <f>IF(OR(G488="",G488=0,G488="0"),"",LEFT(G488,C478+1))</f>
        <v/>
      </c>
      <c r="I488" s="261"/>
      <c r="J488" s="86"/>
      <c r="K488" s="247" t="str">
        <f>IF(LEN(TRIM(L488))&gt;0,MAX(K13:K487)+1,"")</f>
        <v/>
      </c>
      <c r="L488" s="89"/>
      <c r="M488" s="276"/>
      <c r="N488" s="277"/>
      <c r="X488" s="3">
        <v>1</v>
      </c>
    </row>
    <row r="489" spans="2:24" ht="15.75">
      <c r="B489" s="247"/>
      <c r="C489" s="264"/>
      <c r="D489" s="259" t="str" cm="1">
        <f t="array" ref="D489">IF(ROW()=ROW(D476),C479,INDEX(E476:E489,ROW()-ROW(D476)))</f>
        <v/>
      </c>
      <c r="E489" s="260" t="str">
        <f>IF(OR(D489="",C478="",C478&lt;=0,F489=""),"",TRIM(MID(D489,LEN(F489)+1+IF(MID(D489,LEN(F489)+1,1)=" ",1,0),99999)))</f>
        <v/>
      </c>
      <c r="F489" s="259" t="str">
        <f>IF(OR(G489="",G489=0,G489="0"),"",IF(LEN(G489)&lt;=C478,G489,IF(LEN(SUBSTITUTE(H489," ",""))=C478+1,LEFT(G489,C478),LEFT(G489,FIND("§",SUBSTITUTE(H489," ","§",LEN(H489)-LEN(SUBSTITUTE(H489," ",""))))-1))))</f>
        <v/>
      </c>
      <c r="G489" s="259" t="str">
        <f t="shared" si="13"/>
        <v/>
      </c>
      <c r="H489" s="259" t="str">
        <f>IF(OR(G489="",G489=0,G489="0"),"",LEFT(G489,C478+1))</f>
        <v/>
      </c>
      <c r="I489" s="261"/>
      <c r="J489" s="86"/>
      <c r="K489" s="247" t="str">
        <f>IF(LEN(TRIM(L489))&gt;0,MAX(K13:K488)+1,"")</f>
        <v/>
      </c>
      <c r="L489" s="89"/>
      <c r="M489" s="276"/>
      <c r="N489" s="277"/>
      <c r="X489" s="3">
        <v>1</v>
      </c>
    </row>
    <row r="490" spans="2:24" ht="15.75">
      <c r="B490" s="247"/>
      <c r="C490" s="258" t="str">
        <f>IF(TRIM(SUBSTITUTE(J48,CHAR(160),""))="","",J48)</f>
        <v>Egouttez sur un papier absorbant, saupoudrez de sucre et dégustez.</v>
      </c>
      <c r="D490" s="259" t="str" cm="1">
        <f t="array" ref="D490">IF(ROW()=ROW(D490),C493,INDEX(E490:E503,ROW()-ROW(D490)))</f>
        <v>Egouttez sur un papier absorbant, saupoudrez de sucre et dégustez.</v>
      </c>
      <c r="E490" s="260" t="str">
        <f>IF(OR(D490="",C492="",C492&lt;=0,F490=""),"",TRIM(MID(D490,LEN(F490)+1+IF(MID(D490,LEN(F490)+1,1)=" ",1,0),99999)))</f>
        <v/>
      </c>
      <c r="F490" s="259" t="str">
        <f>IF(OR(G490="",G490=0,G490="0"),"",IF(LEN(G490)&lt;=C492,G490,IF(LEN(SUBSTITUTE(H490," ",""))=C492+1,LEFT(G490,C492),LEFT(G490,FIND("§",SUBSTITUTE(H490," ","§",LEN(H490)-LEN(SUBSTITUTE(H490," ",""))))-1))))</f>
        <v>Egouttez sur un papier absorbant, saupoudrez de sucre et dégustez.</v>
      </c>
      <c r="G490" s="259" t="str">
        <f t="shared" si="13"/>
        <v>Egouttez sur un papier absorbant, saupoudrez de sucre et dégustez.</v>
      </c>
      <c r="H490" s="259" t="str">
        <f>IF(OR(G490="",G490=0,G490="0"),"",LEFT(G490,C492+1))</f>
        <v>Egouttez sur un papier absorbant, saupoudrez de sucre et dégustez.</v>
      </c>
      <c r="I490" s="261"/>
      <c r="J490" s="86"/>
      <c r="K490" s="247" t="str">
        <f>IF(LEN(TRIM(L490))&gt;0,MAX(K13:K489)+1,"")</f>
        <v/>
      </c>
      <c r="L490" s="89"/>
      <c r="M490" s="276"/>
      <c r="N490" s="277"/>
      <c r="X490" s="3">
        <v>1</v>
      </c>
    </row>
    <row r="491" spans="2:24" ht="15.75">
      <c r="B491" s="247"/>
      <c r="C491" s="264" t="str">
        <f>TRIM(SUBSTITUTE(SUBSTITUTE(SUBSTITUTE(SUBSTITUTE(SUBSTITUTE(SUBSTITUTE(SUBSTITUTE(SUBSTITUTE(SUBSTITUTE(CLEAN(IF(OR(LEFT(C490,1)="-",LEFT(C490,1)="="),MID(C490,2,99999),C490)),"—","-"),"–","-"),CHAR(160)," "),CHAR(9)," "),CHAR(13)," "),CHAR(10)," ")," "," ")," "," ")," "," "))</f>
        <v>Egouttez sur un papier absorbant, saupoudrez de sucre et dégustez.</v>
      </c>
      <c r="D491" s="259" t="str" cm="1">
        <f t="array" ref="D491">IF(ROW()=ROW(D490),C493,INDEX(E490:E503,ROW()-ROW(D490)))</f>
        <v/>
      </c>
      <c r="E491" s="260" t="str">
        <f>IF(OR(D491="",C492="",C492&lt;=0,F491=""),"",TRIM(MID(D491,LEN(F491)+1+IF(MID(D491,LEN(F491)+1,1)=" ",1,0),99999)))</f>
        <v/>
      </c>
      <c r="F491" s="259" t="str">
        <f>IF(OR(G491="",G491=0,G491="0"),"",IF(LEN(G491)&lt;=C492,G491,IF(LEN(SUBSTITUTE(H491," ",""))=C492+1,LEFT(G491,C492),LEFT(G491,FIND("§",SUBSTITUTE(H491," ","§",LEN(H491)-LEN(SUBSTITUTE(H491," ",""))))-1))))</f>
        <v/>
      </c>
      <c r="G491" s="259" t="str">
        <f t="shared" si="13"/>
        <v/>
      </c>
      <c r="H491" s="259" t="str">
        <f>IF(OR(G491="",G491=0,G491="0"),"",LEFT(G491,C492+1))</f>
        <v/>
      </c>
      <c r="I491" s="261"/>
      <c r="J491" s="86"/>
      <c r="K491" s="247" t="str">
        <f>IF(LEN(TRIM(L491))&gt;0,MAX(K13:K490)+1,"")</f>
        <v/>
      </c>
      <c r="L491" s="89"/>
      <c r="M491" s="276"/>
      <c r="N491" s="277"/>
      <c r="X491" s="3">
        <v>1</v>
      </c>
    </row>
    <row r="492" spans="2:24" ht="15.75">
      <c r="B492" s="247"/>
      <c r="C492" s="265">
        <f>C11</f>
        <v>120</v>
      </c>
      <c r="D492" s="259" t="str" cm="1">
        <f t="array" ref="D492">IF(ROW()=ROW(D490),C493,INDEX(E490:E503,ROW()-ROW(D490)))</f>
        <v/>
      </c>
      <c r="E492" s="260" t="str">
        <f>IF(OR(D492="",C492="",C492&lt;=0,F492=""),"",TRIM(MID(D492,LEN(F492)+1+IF(MID(D492,LEN(F492)+1,1)=" ",1,0),99999)))</f>
        <v/>
      </c>
      <c r="F492" s="259" t="str">
        <f>IF(OR(G492="",G492=0,G492="0"),"",IF(LEN(G492)&lt;=C492,G492,IF(LEN(SUBSTITUTE(H492," ",""))=C492+1,LEFT(G492,C492),LEFT(G492,FIND("§",SUBSTITUTE(H492," ","§",LEN(H492)-LEN(SUBSTITUTE(H492," ",""))))-1))))</f>
        <v/>
      </c>
      <c r="G492" s="259" t="str">
        <f t="shared" si="13"/>
        <v/>
      </c>
      <c r="H492" s="259" t="str">
        <f>IF(OR(G492="",G492=0,G492="0"),"",LEFT(G492,C492+1))</f>
        <v/>
      </c>
      <c r="I492" s="261"/>
      <c r="J492" s="86"/>
      <c r="K492" s="247" t="str">
        <f>IF(LEN(TRIM(L492))&gt;0,MAX(K13:K491)+1,"")</f>
        <v/>
      </c>
      <c r="L492" s="89"/>
      <c r="M492" s="276"/>
      <c r="N492" s="277"/>
      <c r="X492" s="3">
        <v>1</v>
      </c>
    </row>
    <row r="493" spans="2:24" ht="15.75">
      <c r="B493" s="247"/>
      <c r="C493" s="264" t="str">
        <f>IF(UPPER(TRIM(C12))="X",C497,C491)</f>
        <v>Egouttez sur un papier absorbant, saupoudrez de sucre et dégustez.</v>
      </c>
      <c r="D493" s="259" t="str" cm="1">
        <f t="array" ref="D493">IF(ROW()=ROW(D490),C493,INDEX(E490:E503,ROW()-ROW(D490)))</f>
        <v/>
      </c>
      <c r="E493" s="260" t="str">
        <f>IF(OR(D493="",C492="",C492&lt;=0,F493=""),"",TRIM(MID(D493,LEN(F493)+1+IF(MID(D493,LEN(F493)+1,1)=" ",1,0),99999)))</f>
        <v/>
      </c>
      <c r="F493" s="259" t="str">
        <f>IF(OR(G493="",G493=0,G493="0"),"",IF(LEN(G493)&lt;=C492,G493,IF(LEN(SUBSTITUTE(H493," ",""))=C492+1,LEFT(G493,C492),LEFT(G493,FIND("§",SUBSTITUTE(H493," ","§",LEN(H493)-LEN(SUBSTITUTE(H493," ",""))))-1))))</f>
        <v/>
      </c>
      <c r="G493" s="259" t="str">
        <f t="shared" si="13"/>
        <v/>
      </c>
      <c r="H493" s="259" t="str">
        <f>IF(OR(G493="",G493=0,G493="0"),"",LEFT(G493,C492+1))</f>
        <v/>
      </c>
      <c r="I493" s="261"/>
      <c r="J493" s="86"/>
      <c r="K493" s="247" t="str">
        <f>IF(LEN(TRIM(L493))&gt;0,MAX(K13:K492)+1,"")</f>
        <v/>
      </c>
      <c r="L493" s="89"/>
      <c r="M493" s="276"/>
      <c r="N493" s="277"/>
      <c r="X493" s="3">
        <v>1</v>
      </c>
    </row>
    <row r="494" spans="2:24" ht="15.75">
      <c r="B494" s="247"/>
      <c r="C494" s="266" t="str">
        <f>TRIM(SUBSTITUTE(SUBSTITUTE(SUBSTITUTE(SUBSTITUTE(SUBSTITUTE(SUBSTITUTE(SUBSTITUTE(SUBSTITUTE(SUBSTITUTE(SUBSTITUTE(C491,","," "),";"," "),":"," "),"!"," "),"?"," "),"…"," "),"»"," "),"«"," "),"/"," "),"."," "))</f>
        <v>Egouttez sur un papier absorbant saupoudrez de sucre et dégustez</v>
      </c>
      <c r="D494" s="259" t="str" cm="1">
        <f t="array" ref="D494">IF(ROW()=ROW(D490),C493,INDEX(E490:E503,ROW()-ROW(D490)))</f>
        <v/>
      </c>
      <c r="E494" s="260" t="str">
        <f>IF(OR(D494="",C492="",C492&lt;=0,F494=""),"",TRIM(MID(D494,LEN(F494)+1+IF(MID(D494,LEN(F494)+1,1)=" ",1,0),99999)))</f>
        <v/>
      </c>
      <c r="F494" s="259" t="str">
        <f>IF(OR(G494="",G494=0,G494="0"),"",IF(LEN(G494)&lt;=C492,G494,IF(LEN(SUBSTITUTE(H494," ",""))=C492+1,LEFT(G494,C492),LEFT(G494,FIND("§",SUBSTITUTE(H494," ","§",LEN(H494)-LEN(SUBSTITUTE(H494," ",""))))-1))))</f>
        <v/>
      </c>
      <c r="G494" s="259" t="str">
        <f t="shared" si="13"/>
        <v/>
      </c>
      <c r="H494" s="259" t="str">
        <f>IF(OR(G494="",G494=0,G494="0"),"",LEFT(G494,C492+1))</f>
        <v/>
      </c>
      <c r="I494" s="261"/>
      <c r="J494" s="86"/>
      <c r="K494" s="247" t="str">
        <f>IF(LEN(TRIM(L494))&gt;0,MAX(K13:K493)+1,"")</f>
        <v/>
      </c>
      <c r="L494" s="89"/>
      <c r="M494" s="276"/>
      <c r="N494" s="277"/>
      <c r="X494" s="3">
        <v>1</v>
      </c>
    </row>
    <row r="495" spans="2:24" ht="15.75">
      <c r="B495" s="247"/>
      <c r="C495" s="259" t="str">
        <f>TRIM(SUBSTITUTE(SUBSTITUTE(SUBSTITUTE(SUBSTITUTE(SUBSTITUTE(SUBSTITUTE(SUBSTITUTE(SUBSTITUTE(C494,"("," "),")"," "),CHAR(34)," "),"-"," "),"_"," "),"&lt;"," "),"&gt;"," "),"="," "))</f>
        <v>Egouttez sur un papier absorbant saupoudrez de sucre et dégustez</v>
      </c>
      <c r="D495" s="259" t="str" cm="1">
        <f t="array" ref="D495">IF(ROW()=ROW(D490),C493,INDEX(E490:E503,ROW()-ROW(D490)))</f>
        <v/>
      </c>
      <c r="E495" s="260" t="str">
        <f>IF(OR(D495="",C492="",C492&lt;=0,F495=""),"",TRIM(MID(D495,LEN(F495)+1+IF(MID(D495,LEN(F495)+1,1)=" ",1,0),99999)))</f>
        <v/>
      </c>
      <c r="F495" s="259" t="str">
        <f>IF(OR(G495="",G495=0,G495="0"),"",IF(LEN(G495)&lt;=C492,G495,IF(LEN(SUBSTITUTE(H495," ",""))=C492+1,LEFT(G495,C492),LEFT(G495,FIND("§",SUBSTITUTE(H495," ","§",LEN(H495)-LEN(SUBSTITUTE(H495," ",""))))-1))))</f>
        <v/>
      </c>
      <c r="G495" s="259" t="str">
        <f t="shared" si="13"/>
        <v/>
      </c>
      <c r="H495" s="259" t="str">
        <f>IF(OR(G495="",G495=0,G495="0"),"",LEFT(G495,C492+1))</f>
        <v/>
      </c>
      <c r="I495" s="261"/>
      <c r="J495" s="86"/>
      <c r="K495" s="247" t="str">
        <f>IF(LEN(TRIM(L495))&gt;0,MAX(K13:K494)+1,"")</f>
        <v/>
      </c>
      <c r="L495" s="89"/>
      <c r="M495" s="276"/>
      <c r="N495" s="277"/>
      <c r="X495" s="3">
        <v>1</v>
      </c>
    </row>
    <row r="496" spans="2:24" ht="15.75">
      <c r="B496" s="247"/>
      <c r="C496" s="264" t="str">
        <f>TRIM(SUBSTITUTE(SUBSTITUTE(SUBSTITUTE(SUBSTITUTE(C495,"►"," "),"▼"," "),"▲"," "),"◄"," "))</f>
        <v>Egouttez sur un papier absorbant saupoudrez de sucre et dégustez</v>
      </c>
      <c r="D496" s="259" t="str" cm="1">
        <f t="array" ref="D496">IF(ROW()=ROW(D490),C493,INDEX(E490:E503,ROW()-ROW(D490)))</f>
        <v/>
      </c>
      <c r="E496" s="260" t="str">
        <f>IF(OR(D496="",C492="",C492&lt;=0,F496=""),"",TRIM(MID(D496,LEN(F496)+1+IF(MID(D496,LEN(F496)+1,1)=" ",1,0),99999)))</f>
        <v/>
      </c>
      <c r="F496" s="259" t="str">
        <f>IF(OR(G496="",G496=0,G496="0"),"",IF(LEN(G496)&lt;=C492,G496,IF(LEN(SUBSTITUTE(H496," ",""))=C492+1,LEFT(G496,C492),LEFT(G496,FIND("§",SUBSTITUTE(H496," ","§",LEN(H496)-LEN(SUBSTITUTE(H496," ",""))))-1))))</f>
        <v/>
      </c>
      <c r="G496" s="259" t="str">
        <f t="shared" si="13"/>
        <v/>
      </c>
      <c r="H496" s="259" t="str">
        <f>IF(OR(G496="",G496=0,G496="0"),"",LEFT(G496,C492+1))</f>
        <v/>
      </c>
      <c r="I496" s="261"/>
      <c r="J496" s="86"/>
      <c r="K496" s="247" t="str">
        <f>IF(LEN(TRIM(L496))&gt;0,MAX(K13:K495)+1,"")</f>
        <v/>
      </c>
      <c r="L496" s="89"/>
      <c r="M496" s="276"/>
      <c r="N496" s="277"/>
      <c r="X496" s="3">
        <v>1</v>
      </c>
    </row>
    <row r="497" spans="2:24" ht="15.75">
      <c r="B497" s="247"/>
      <c r="C497" s="264" t="str">
        <f>TRIM(SUBSTITUTE(SUBSTITUTE(C496,"“"," "),"”"," "))</f>
        <v>Egouttez sur un papier absorbant saupoudrez de sucre et dégustez</v>
      </c>
      <c r="D497" s="259" t="str" cm="1">
        <f t="array" ref="D497">IF(ROW()=ROW(D490),C493,INDEX(E490:E503,ROW()-ROW(D490)))</f>
        <v/>
      </c>
      <c r="E497" s="260" t="str">
        <f>IF(OR(D497="",C492="",C492&lt;=0,F497=""),"",TRIM(MID(D497,LEN(F497)+1+IF(MID(D497,LEN(F497)+1,1)=" ",1,0),99999)))</f>
        <v/>
      </c>
      <c r="F497" s="259" t="str">
        <f>IF(OR(G497="",G497=0,G497="0"),"",IF(LEN(G497)&lt;=C492,G497,IF(LEN(SUBSTITUTE(H497," ",""))=C492+1,LEFT(G497,C492),LEFT(G497,FIND("§",SUBSTITUTE(H497," ","§",LEN(H497)-LEN(SUBSTITUTE(H497," ",""))))-1))))</f>
        <v/>
      </c>
      <c r="G497" s="259" t="str">
        <f t="shared" si="13"/>
        <v/>
      </c>
      <c r="H497" s="259" t="str">
        <f>IF(OR(G497="",G497=0,G497="0"),"",LEFT(G497,C492+1))</f>
        <v/>
      </c>
      <c r="I497" s="261"/>
      <c r="J497" s="86"/>
      <c r="K497" s="247" t="str">
        <f>IF(LEN(TRIM(L497))&gt;0,MAX(K13:K496)+1,"")</f>
        <v/>
      </c>
      <c r="L497" s="89"/>
      <c r="M497" s="276"/>
      <c r="N497" s="277"/>
      <c r="X497" s="3">
        <v>1</v>
      </c>
    </row>
    <row r="498" spans="2:24" ht="15.75">
      <c r="B498" s="247"/>
      <c r="C498" s="264"/>
      <c r="D498" s="259" t="str" cm="1">
        <f t="array" ref="D498">IF(ROW()=ROW(D490),C493,INDEX(E490:E503,ROW()-ROW(D490)))</f>
        <v/>
      </c>
      <c r="E498" s="260" t="str">
        <f>IF(OR(D498="",C492="",C492&lt;=0,F498=""),"",TRIM(MID(D498,LEN(F498)+1+IF(MID(D498,LEN(F498)+1,1)=" ",1,0),99999)))</f>
        <v/>
      </c>
      <c r="F498" s="259" t="str">
        <f>IF(OR(G498="",G498=0,G498="0"),"",IF(LEN(G498)&lt;=C492,G498,IF(LEN(SUBSTITUTE(H498," ",""))=C492+1,LEFT(G498,C492),LEFT(G498,FIND("§",SUBSTITUTE(H498," ","§",LEN(H498)-LEN(SUBSTITUTE(H498," ",""))))-1))))</f>
        <v/>
      </c>
      <c r="G498" s="259" t="str">
        <f t="shared" si="13"/>
        <v/>
      </c>
      <c r="H498" s="259" t="str">
        <f>IF(OR(G498="",G498=0,G498="0"),"",LEFT(G498,C492+1))</f>
        <v/>
      </c>
      <c r="I498" s="261"/>
      <c r="J498" s="86"/>
      <c r="K498" s="247" t="str">
        <f>IF(LEN(TRIM(L498))&gt;0,MAX(K13:K497)+1,"")</f>
        <v/>
      </c>
      <c r="L498" s="89"/>
      <c r="M498" s="276"/>
      <c r="N498" s="277"/>
      <c r="X498" s="3">
        <v>1</v>
      </c>
    </row>
    <row r="499" spans="2:24" ht="15.75">
      <c r="B499" s="247"/>
      <c r="C499" s="264"/>
      <c r="D499" s="259" t="str" cm="1">
        <f t="array" ref="D499">IF(ROW()=ROW(D490),C493,INDEX(E490:E503,ROW()-ROW(D490)))</f>
        <v/>
      </c>
      <c r="E499" s="260" t="str">
        <f>IF(OR(D499="",C492="",C492&lt;=0,F499=""),"",TRIM(MID(D499,LEN(F499)+1+IF(MID(D499,LEN(F499)+1,1)=" ",1,0),99999)))</f>
        <v/>
      </c>
      <c r="F499" s="259" t="str">
        <f>IF(OR(G499="",G499=0,G499="0"),"",IF(LEN(G499)&lt;=C492,G499,IF(LEN(SUBSTITUTE(H499," ",""))=C492+1,LEFT(G499,C492),LEFT(G499,FIND("§",SUBSTITUTE(H499," ","§",LEN(H499)-LEN(SUBSTITUTE(H499," ",""))))-1))))</f>
        <v/>
      </c>
      <c r="G499" s="259" t="str">
        <f t="shared" si="13"/>
        <v/>
      </c>
      <c r="H499" s="259" t="str">
        <f>IF(OR(G499="",G499=0,G499="0"),"",LEFT(G499,C492+1))</f>
        <v/>
      </c>
      <c r="I499" s="261"/>
      <c r="J499" s="86"/>
      <c r="K499" s="247" t="str">
        <f>IF(LEN(TRIM(L499))&gt;0,MAX(K13:K498)+1,"")</f>
        <v/>
      </c>
      <c r="L499" s="89"/>
      <c r="M499" s="276"/>
      <c r="N499" s="277"/>
      <c r="X499" s="3">
        <v>1</v>
      </c>
    </row>
    <row r="500" spans="2:24" ht="15.75">
      <c r="B500" s="247"/>
      <c r="C500" s="264"/>
      <c r="D500" s="259" t="str" cm="1">
        <f t="array" ref="D500">IF(ROW()=ROW(D490),C493,INDEX(E490:E503,ROW()-ROW(D490)))</f>
        <v/>
      </c>
      <c r="E500" s="260" t="str">
        <f>IF(OR(D500="",C492="",C492&lt;=0,F500=""),"",TRIM(MID(D500,LEN(F500)+1+IF(MID(D500,LEN(F500)+1,1)=" ",1,0),99999)))</f>
        <v/>
      </c>
      <c r="F500" s="259" t="str">
        <f>IF(OR(G500="",G500=0,G500="0"),"",IF(LEN(G500)&lt;=C492,G500,IF(LEN(SUBSTITUTE(H500," ",""))=C492+1,LEFT(G500,C492),LEFT(G500,FIND("§",SUBSTITUTE(H500," ","§",LEN(H500)-LEN(SUBSTITUTE(H500," ",""))))-1))))</f>
        <v/>
      </c>
      <c r="G500" s="259" t="str">
        <f t="shared" si="13"/>
        <v/>
      </c>
      <c r="H500" s="259" t="str">
        <f>IF(OR(G500="",G500=0,G500="0"),"",LEFT(G500,C492+1))</f>
        <v/>
      </c>
      <c r="I500" s="261"/>
      <c r="J500" s="86"/>
      <c r="K500" s="247" t="str">
        <f>IF(LEN(TRIM(L500))&gt;0,MAX(K13:K499)+1,"")</f>
        <v/>
      </c>
      <c r="L500" s="89"/>
      <c r="M500" s="276"/>
      <c r="N500" s="277"/>
      <c r="X500" s="3">
        <v>1</v>
      </c>
    </row>
    <row r="501" spans="2:24" ht="15.75">
      <c r="B501" s="247"/>
      <c r="C501" s="264"/>
      <c r="D501" s="259" t="str" cm="1">
        <f t="array" ref="D501">IF(ROW()=ROW(D490),C493,INDEX(E490:E503,ROW()-ROW(D490)))</f>
        <v/>
      </c>
      <c r="E501" s="260" t="str">
        <f>IF(OR(D501="",C492="",C492&lt;=0,F501=""),"",TRIM(MID(D501,LEN(F501)+1+IF(MID(D501,LEN(F501)+1,1)=" ",1,0),99999)))</f>
        <v/>
      </c>
      <c r="F501" s="259" t="str">
        <f>IF(OR(G501="",G501=0,G501="0"),"",IF(LEN(G501)&lt;=C492,G501,IF(LEN(SUBSTITUTE(H501," ",""))=C492+1,LEFT(G501,C492),LEFT(G501,FIND("§",SUBSTITUTE(H501," ","§",LEN(H501)-LEN(SUBSTITUTE(H501," ",""))))-1))))</f>
        <v/>
      </c>
      <c r="G501" s="259" t="str">
        <f t="shared" si="13"/>
        <v/>
      </c>
      <c r="H501" s="259" t="str">
        <f>IF(OR(G501="",G501=0,G501="0"),"",LEFT(G501,C492+1))</f>
        <v/>
      </c>
      <c r="I501" s="261"/>
      <c r="J501" s="86"/>
      <c r="K501" s="247" t="str">
        <f>IF(LEN(TRIM(L501))&gt;0,MAX(K13:K500)+1,"")</f>
        <v/>
      </c>
      <c r="L501" s="89"/>
      <c r="M501" s="276"/>
      <c r="N501" s="277"/>
      <c r="X501" s="3">
        <v>1</v>
      </c>
    </row>
    <row r="502" spans="2:24" ht="15.75">
      <c r="B502" s="247"/>
      <c r="C502" s="264"/>
      <c r="D502" s="259" t="str" cm="1">
        <f t="array" ref="D502">IF(ROW()=ROW(D490),C493,INDEX(E490:E503,ROW()-ROW(D490)))</f>
        <v/>
      </c>
      <c r="E502" s="260" t="str">
        <f>IF(OR(D502="",C492="",C492&lt;=0,F502=""),"",TRIM(MID(D502,LEN(F502)+1+IF(MID(D502,LEN(F502)+1,1)=" ",1,0),99999)))</f>
        <v/>
      </c>
      <c r="F502" s="259" t="str">
        <f>IF(OR(G502="",G502=0,G502="0"),"",IF(LEN(G502)&lt;=C492,G502,IF(LEN(SUBSTITUTE(H502," ",""))=C492+1,LEFT(G502,C492),LEFT(G502,FIND("§",SUBSTITUTE(H502," ","§",LEN(H502)-LEN(SUBSTITUTE(H502," ",""))))-1))))</f>
        <v/>
      </c>
      <c r="G502" s="259" t="str">
        <f t="shared" si="13"/>
        <v/>
      </c>
      <c r="H502" s="259" t="str">
        <f>IF(OR(G502="",G502=0,G502="0"),"",LEFT(G502,C492+1))</f>
        <v/>
      </c>
      <c r="I502" s="261"/>
      <c r="J502" s="86"/>
      <c r="K502" s="247" t="str">
        <f>IF(LEN(TRIM(L502))&gt;0,MAX(K13:K501)+1,"")</f>
        <v/>
      </c>
      <c r="L502" s="89"/>
      <c r="M502" s="276"/>
      <c r="N502" s="277"/>
      <c r="X502" s="3">
        <v>1</v>
      </c>
    </row>
    <row r="503" spans="2:24" ht="15.75">
      <c r="B503" s="247"/>
      <c r="C503" s="264"/>
      <c r="D503" s="259" t="str" cm="1">
        <f t="array" ref="D503">IF(ROW()=ROW(D490),C493,INDEX(E490:E503,ROW()-ROW(D490)))</f>
        <v/>
      </c>
      <c r="E503" s="260" t="str">
        <f>IF(OR(D503="",C492="",C492&lt;=0,F503=""),"",TRIM(MID(D503,LEN(F503)+1+IF(MID(D503,LEN(F503)+1,1)=" ",1,0),99999)))</f>
        <v/>
      </c>
      <c r="F503" s="259" t="str">
        <f>IF(OR(G503="",G503=0,G503="0"),"",IF(LEN(G503)&lt;=C492,G503,IF(LEN(SUBSTITUTE(H503," ",""))=C492+1,LEFT(G503,C492),LEFT(G503,FIND("§",SUBSTITUTE(H503," ","§",LEN(H503)-LEN(SUBSTITUTE(H503," ",""))))-1))))</f>
        <v/>
      </c>
      <c r="G503" s="259" t="str">
        <f t="shared" si="13"/>
        <v/>
      </c>
      <c r="H503" s="259" t="str">
        <f>IF(OR(G503="",G503=0,G503="0"),"",LEFT(G503,C492+1))</f>
        <v/>
      </c>
      <c r="I503" s="261"/>
      <c r="J503" s="86"/>
      <c r="K503" s="247" t="str">
        <f>IF(LEN(TRIM(L503))&gt;0,MAX(K13:K502)+1,"")</f>
        <v/>
      </c>
      <c r="L503" s="89"/>
      <c r="M503" s="276"/>
      <c r="N503" s="277"/>
      <c r="X503" s="3">
        <v>1</v>
      </c>
    </row>
    <row r="504" spans="2:24" ht="15.75">
      <c r="B504" s="247"/>
      <c r="C504" s="258" t="str">
        <f>IF(TRIM(SUBSTITUTE(J49,CHAR(160),""))="","",J49)</f>
        <v>►</v>
      </c>
      <c r="D504" s="259" t="str" cm="1">
        <f t="array" ref="D504">IF(ROW()=ROW(D504),C507,INDEX(E504:E517,ROW()-ROW(D504)))</f>
        <v>►</v>
      </c>
      <c r="E504" s="260" t="str">
        <f>IF(OR(D504="",C506="",C506&lt;=0,F504=""),"",TRIM(MID(D504,LEN(F504)+1+IF(MID(D504,LEN(F504)+1,1)=" ",1,0),99999)))</f>
        <v/>
      </c>
      <c r="F504" s="259" t="str">
        <f>IF(OR(G504="",G504=0,G504="0"),"",IF(LEN(G504)&lt;=C506,G504,IF(LEN(SUBSTITUTE(H504," ",""))=C506+1,LEFT(G504,C506),LEFT(G504,FIND("§",SUBSTITUTE(H504," ","§",LEN(H504)-LEN(SUBSTITUTE(H504," ",""))))-1))))</f>
        <v>►</v>
      </c>
      <c r="G504" s="259" t="str">
        <f t="shared" si="13"/>
        <v>►</v>
      </c>
      <c r="H504" s="259" t="str">
        <f>IF(OR(G504="",G504=0,G504="0"),"",LEFT(G504,C506+1))</f>
        <v>►</v>
      </c>
      <c r="I504" s="261"/>
      <c r="J504" s="86"/>
      <c r="K504" s="247" t="str">
        <f>IF(LEN(TRIM(L504))&gt;0,MAX(K13:K503)+1,"")</f>
        <v/>
      </c>
      <c r="L504" s="89"/>
      <c r="M504" s="276"/>
      <c r="N504" s="277"/>
      <c r="X504" s="3">
        <v>1</v>
      </c>
    </row>
    <row r="505" spans="2:24" ht="15.75">
      <c r="B505" s="247"/>
      <c r="C505" s="264" t="str">
        <f>TRIM(SUBSTITUTE(SUBSTITUTE(SUBSTITUTE(SUBSTITUTE(SUBSTITUTE(SUBSTITUTE(SUBSTITUTE(SUBSTITUTE(SUBSTITUTE(CLEAN(IF(OR(LEFT(C504,1)="-",LEFT(C504,1)="="),MID(C504,2,99999),C504)),"—","-"),"–","-"),CHAR(160)," "),CHAR(9)," "),CHAR(13)," "),CHAR(10)," ")," "," ")," "," ")," "," "))</f>
        <v>►</v>
      </c>
      <c r="D505" s="259" t="str" cm="1">
        <f t="array" ref="D505">IF(ROW()=ROW(D504),C507,INDEX(E504:E517,ROW()-ROW(D504)))</f>
        <v/>
      </c>
      <c r="E505" s="260" t="str">
        <f>IF(OR(D505="",C506="",C506&lt;=0,F505=""),"",TRIM(MID(D505,LEN(F505)+1+IF(MID(D505,LEN(F505)+1,1)=" ",1,0),99999)))</f>
        <v/>
      </c>
      <c r="F505" s="259" t="str">
        <f>IF(OR(G505="",G505=0,G505="0"),"",IF(LEN(G505)&lt;=C506,G505,IF(LEN(SUBSTITUTE(H505," ",""))=C506+1,LEFT(G505,C506),LEFT(G505,FIND("§",SUBSTITUTE(H505," ","§",LEN(H505)-LEN(SUBSTITUTE(H505," ",""))))-1))))</f>
        <v/>
      </c>
      <c r="G505" s="259" t="str">
        <f t="shared" si="13"/>
        <v/>
      </c>
      <c r="H505" s="259" t="str">
        <f>IF(OR(G505="",G505=0,G505="0"),"",LEFT(G505,C506+1))</f>
        <v/>
      </c>
      <c r="I505" s="261"/>
      <c r="J505" s="86"/>
      <c r="K505" s="247" t="str">
        <f>IF(LEN(TRIM(L505))&gt;0,MAX(K13:K504)+1,"")</f>
        <v/>
      </c>
      <c r="L505" s="89"/>
      <c r="M505" s="276"/>
      <c r="N505" s="277"/>
      <c r="X505" s="3">
        <v>1</v>
      </c>
    </row>
    <row r="506" spans="2:24" ht="15.75">
      <c r="B506" s="247"/>
      <c r="C506" s="265">
        <f>C11</f>
        <v>120</v>
      </c>
      <c r="D506" s="259" t="str" cm="1">
        <f t="array" ref="D506">IF(ROW()=ROW(D504),C507,INDEX(E504:E517,ROW()-ROW(D504)))</f>
        <v/>
      </c>
      <c r="E506" s="260" t="str">
        <f>IF(OR(D506="",C506="",C506&lt;=0,F506=""),"",TRIM(MID(D506,LEN(F506)+1+IF(MID(D506,LEN(F506)+1,1)=" ",1,0),99999)))</f>
        <v/>
      </c>
      <c r="F506" s="259" t="str">
        <f>IF(OR(G506="",G506=0,G506="0"),"",IF(LEN(G506)&lt;=C506,G506,IF(LEN(SUBSTITUTE(H506," ",""))=C506+1,LEFT(G506,C506),LEFT(G506,FIND("§",SUBSTITUTE(H506," ","§",LEN(H506)-LEN(SUBSTITUTE(H506," ",""))))-1))))</f>
        <v/>
      </c>
      <c r="G506" s="259" t="str">
        <f t="shared" si="13"/>
        <v/>
      </c>
      <c r="H506" s="259" t="str">
        <f>IF(OR(G506="",G506=0,G506="0"),"",LEFT(G506,C506+1))</f>
        <v/>
      </c>
      <c r="I506" s="261"/>
      <c r="J506" s="86"/>
      <c r="K506" s="247" t="str">
        <f>IF(LEN(TRIM(L506))&gt;0,MAX(K13:K505)+1,"")</f>
        <v/>
      </c>
      <c r="L506" s="89"/>
      <c r="M506" s="276"/>
      <c r="N506" s="277"/>
      <c r="X506" s="3">
        <v>1</v>
      </c>
    </row>
    <row r="507" spans="2:24" ht="15.75">
      <c r="B507" s="247"/>
      <c r="C507" s="264" t="str">
        <f>IF(UPPER(TRIM(C12))="X",C511,C505)</f>
        <v>►</v>
      </c>
      <c r="D507" s="259" t="str" cm="1">
        <f t="array" ref="D507">IF(ROW()=ROW(D504),C507,INDEX(E504:E517,ROW()-ROW(D504)))</f>
        <v/>
      </c>
      <c r="E507" s="260" t="str">
        <f>IF(OR(D507="",C506="",C506&lt;=0,F507=""),"",TRIM(MID(D507,LEN(F507)+1+IF(MID(D507,LEN(F507)+1,1)=" ",1,0),99999)))</f>
        <v/>
      </c>
      <c r="F507" s="259" t="str">
        <f>IF(OR(G507="",G507=0,G507="0"),"",IF(LEN(G507)&lt;=C506,G507,IF(LEN(SUBSTITUTE(H507," ",""))=C506+1,LEFT(G507,C506),LEFT(G507,FIND("§",SUBSTITUTE(H507," ","§",LEN(H507)-LEN(SUBSTITUTE(H507," ",""))))-1))))</f>
        <v/>
      </c>
      <c r="G507" s="259" t="str">
        <f t="shared" si="13"/>
        <v/>
      </c>
      <c r="H507" s="259" t="str">
        <f>IF(OR(G507="",G507=0,G507="0"),"",LEFT(G507,C506+1))</f>
        <v/>
      </c>
      <c r="I507" s="261"/>
      <c r="J507" s="86"/>
      <c r="K507" s="247" t="str">
        <f>IF(LEN(TRIM(L507))&gt;0,MAX(K13:K506)+1,"")</f>
        <v/>
      </c>
      <c r="L507" s="89"/>
      <c r="M507" s="276"/>
      <c r="N507" s="277"/>
      <c r="X507" s="3">
        <v>1</v>
      </c>
    </row>
    <row r="508" spans="2:24" ht="15.75">
      <c r="B508" s="247"/>
      <c r="C508" s="266" t="str">
        <f>TRIM(SUBSTITUTE(SUBSTITUTE(SUBSTITUTE(SUBSTITUTE(SUBSTITUTE(SUBSTITUTE(SUBSTITUTE(SUBSTITUTE(SUBSTITUTE(SUBSTITUTE(C505,","," "),";"," "),":"," "),"!"," "),"?"," "),"…"," "),"»"," "),"«"," "),"/"," "),"."," "))</f>
        <v>►</v>
      </c>
      <c r="D508" s="259" t="str" cm="1">
        <f t="array" ref="D508">IF(ROW()=ROW(D504),C507,INDEX(E504:E517,ROW()-ROW(D504)))</f>
        <v/>
      </c>
      <c r="E508" s="260" t="str">
        <f>IF(OR(D508="",C506="",C506&lt;=0,F508=""),"",TRIM(MID(D508,LEN(F508)+1+IF(MID(D508,LEN(F508)+1,1)=" ",1,0),99999)))</f>
        <v/>
      </c>
      <c r="F508" s="259" t="str">
        <f>IF(OR(G508="",G508=0,G508="0"),"",IF(LEN(G508)&lt;=C506,G508,IF(LEN(SUBSTITUTE(H508," ",""))=C506+1,LEFT(G508,C506),LEFT(G508,FIND("§",SUBSTITUTE(H508," ","§",LEN(H508)-LEN(SUBSTITUTE(H508," ",""))))-1))))</f>
        <v/>
      </c>
      <c r="G508" s="259" t="str">
        <f t="shared" si="13"/>
        <v/>
      </c>
      <c r="H508" s="259" t="str">
        <f>IF(OR(G508="",G508=0,G508="0"),"",LEFT(G508,C506+1))</f>
        <v/>
      </c>
      <c r="I508" s="261"/>
      <c r="J508" s="86"/>
      <c r="K508" s="247" t="str">
        <f>IF(LEN(TRIM(L508))&gt;0,MAX(K13:K507)+1,"")</f>
        <v/>
      </c>
      <c r="L508" s="89"/>
      <c r="M508" s="276"/>
      <c r="N508" s="277"/>
      <c r="X508" s="3">
        <v>1</v>
      </c>
    </row>
    <row r="509" spans="2:24" ht="15.75">
      <c r="B509" s="247"/>
      <c r="C509" s="259" t="str">
        <f>TRIM(SUBSTITUTE(SUBSTITUTE(SUBSTITUTE(SUBSTITUTE(SUBSTITUTE(SUBSTITUTE(SUBSTITUTE(SUBSTITUTE(C508,"("," "),")"," "),CHAR(34)," "),"-"," "),"_"," "),"&lt;"," "),"&gt;"," "),"="," "))</f>
        <v>►</v>
      </c>
      <c r="D509" s="259" t="str" cm="1">
        <f t="array" ref="D509">IF(ROW()=ROW(D504),C507,INDEX(E504:E517,ROW()-ROW(D504)))</f>
        <v/>
      </c>
      <c r="E509" s="260" t="str">
        <f>IF(OR(D509="",C506="",C506&lt;=0,F509=""),"",TRIM(MID(D509,LEN(F509)+1+IF(MID(D509,LEN(F509)+1,1)=" ",1,0),99999)))</f>
        <v/>
      </c>
      <c r="F509" s="259" t="str">
        <f>IF(OR(G509="",G509=0,G509="0"),"",IF(LEN(G509)&lt;=C506,G509,IF(LEN(SUBSTITUTE(H509," ",""))=C506+1,LEFT(G509,C506),LEFT(G509,FIND("§",SUBSTITUTE(H509," ","§",LEN(H509)-LEN(SUBSTITUTE(H509," ",""))))-1))))</f>
        <v/>
      </c>
      <c r="G509" s="259" t="str">
        <f t="shared" si="13"/>
        <v/>
      </c>
      <c r="H509" s="259" t="str">
        <f>IF(OR(G509="",G509=0,G509="0"),"",LEFT(G509,C506+1))</f>
        <v/>
      </c>
      <c r="I509" s="261"/>
      <c r="J509" s="86"/>
      <c r="K509" s="247" t="str">
        <f>IF(LEN(TRIM(L509))&gt;0,MAX(K13:K508)+1,"")</f>
        <v/>
      </c>
      <c r="L509" s="89"/>
      <c r="M509" s="276"/>
      <c r="N509" s="277"/>
      <c r="X509" s="3">
        <v>1</v>
      </c>
    </row>
    <row r="510" spans="2:24" ht="15.75">
      <c r="B510" s="247"/>
      <c r="C510" s="264" t="str">
        <f>TRIM(SUBSTITUTE(SUBSTITUTE(SUBSTITUTE(SUBSTITUTE(C509,"►"," "),"▼"," "),"▲"," "),"◄"," "))</f>
        <v/>
      </c>
      <c r="D510" s="259" t="str" cm="1">
        <f t="array" ref="D510">IF(ROW()=ROW(D504),C507,INDEX(E504:E517,ROW()-ROW(D504)))</f>
        <v/>
      </c>
      <c r="E510" s="260" t="str">
        <f>IF(OR(D510="",C506="",C506&lt;=0,F510=""),"",TRIM(MID(D510,LEN(F510)+1+IF(MID(D510,LEN(F510)+1,1)=" ",1,0),99999)))</f>
        <v/>
      </c>
      <c r="F510" s="259" t="str">
        <f>IF(OR(G510="",G510=0,G510="0"),"",IF(LEN(G510)&lt;=C506,G510,IF(LEN(SUBSTITUTE(H510," ",""))=C506+1,LEFT(G510,C506),LEFT(G510,FIND("§",SUBSTITUTE(H510," ","§",LEN(H510)-LEN(SUBSTITUTE(H510," ",""))))-1))))</f>
        <v/>
      </c>
      <c r="G510" s="259" t="str">
        <f t="shared" si="13"/>
        <v/>
      </c>
      <c r="H510" s="259" t="str">
        <f>IF(OR(G510="",G510=0,G510="0"),"",LEFT(G510,C506+1))</f>
        <v/>
      </c>
      <c r="I510" s="261"/>
      <c r="J510" s="86"/>
      <c r="K510" s="247" t="str">
        <f>IF(LEN(TRIM(L510))&gt;0,MAX(K13:K509)+1,"")</f>
        <v/>
      </c>
      <c r="L510" s="89"/>
      <c r="M510" s="276"/>
      <c r="N510" s="277"/>
      <c r="X510" s="3">
        <v>1</v>
      </c>
    </row>
    <row r="511" spans="2:24" ht="15.75">
      <c r="B511" s="247"/>
      <c r="C511" s="264" t="str">
        <f>TRIM(SUBSTITUTE(SUBSTITUTE(C510,"“"," "),"”"," "))</f>
        <v/>
      </c>
      <c r="D511" s="259" t="str" cm="1">
        <f t="array" ref="D511">IF(ROW()=ROW(D504),C507,INDEX(E504:E517,ROW()-ROW(D504)))</f>
        <v/>
      </c>
      <c r="E511" s="260" t="str">
        <f>IF(OR(D511="",C506="",C506&lt;=0,F511=""),"",TRIM(MID(D511,LEN(F511)+1+IF(MID(D511,LEN(F511)+1,1)=" ",1,0),99999)))</f>
        <v/>
      </c>
      <c r="F511" s="259" t="str">
        <f>IF(OR(G511="",G511=0,G511="0"),"",IF(LEN(G511)&lt;=C506,G511,IF(LEN(SUBSTITUTE(H511," ",""))=C506+1,LEFT(G511,C506),LEFT(G511,FIND("§",SUBSTITUTE(H511," ","§",LEN(H511)-LEN(SUBSTITUTE(H511," ",""))))-1))))</f>
        <v/>
      </c>
      <c r="G511" s="259" t="str">
        <f t="shared" si="13"/>
        <v/>
      </c>
      <c r="H511" s="259" t="str">
        <f>IF(OR(G511="",G511=0,G511="0"),"",LEFT(G511,C506+1))</f>
        <v/>
      </c>
      <c r="I511" s="261"/>
      <c r="J511" s="86"/>
      <c r="K511" s="247" t="str">
        <f>IF(LEN(TRIM(L511))&gt;0,MAX(K13:K510)+1,"")</f>
        <v/>
      </c>
      <c r="L511" s="89"/>
      <c r="M511" s="276"/>
      <c r="N511" s="277"/>
      <c r="X511" s="3">
        <v>1</v>
      </c>
    </row>
    <row r="512" spans="2:24" ht="15.75">
      <c r="B512" s="247"/>
      <c r="C512" s="264"/>
      <c r="D512" s="259" t="str" cm="1">
        <f t="array" ref="D512">IF(ROW()=ROW(D504),C507,INDEX(E504:E517,ROW()-ROW(D504)))</f>
        <v/>
      </c>
      <c r="E512" s="260" t="str">
        <f>IF(OR(D512="",C506="",C506&lt;=0,F512=""),"",TRIM(MID(D512,LEN(F512)+1+IF(MID(D512,LEN(F512)+1,1)=" ",1,0),99999)))</f>
        <v/>
      </c>
      <c r="F512" s="259" t="str">
        <f>IF(OR(G512="",G512=0,G512="0"),"",IF(LEN(G512)&lt;=C506,G512,IF(LEN(SUBSTITUTE(H512," ",""))=C506+1,LEFT(G512,C506),LEFT(G512,FIND("§",SUBSTITUTE(H512," ","§",LEN(H512)-LEN(SUBSTITUTE(H512," ",""))))-1))))</f>
        <v/>
      </c>
      <c r="G512" s="259" t="str">
        <f t="shared" si="13"/>
        <v/>
      </c>
      <c r="H512" s="259" t="str">
        <f>IF(OR(G512="",G512=0,G512="0"),"",LEFT(G512,C506+1))</f>
        <v/>
      </c>
      <c r="I512" s="261"/>
      <c r="J512" s="86"/>
      <c r="K512" s="247" t="str">
        <f>IF(LEN(TRIM(L512))&gt;0,MAX(K13:K511)+1,"")</f>
        <v/>
      </c>
      <c r="L512" s="89"/>
      <c r="M512" s="276"/>
      <c r="N512" s="277"/>
      <c r="X512" s="3">
        <v>1</v>
      </c>
    </row>
    <row r="513" spans="2:24" ht="15.75">
      <c r="B513" s="247"/>
      <c r="C513" s="264"/>
      <c r="D513" s="259" t="str" cm="1">
        <f t="array" ref="D513">IF(ROW()=ROW(D504),C507,INDEX(E504:E517,ROW()-ROW(D504)))</f>
        <v/>
      </c>
      <c r="E513" s="260" t="str">
        <f>IF(OR(D513="",C506="",C506&lt;=0,F513=""),"",TRIM(MID(D513,LEN(F513)+1+IF(MID(D513,LEN(F513)+1,1)=" ",1,0),99999)))</f>
        <v/>
      </c>
      <c r="F513" s="259" t="str">
        <f>IF(OR(G513="",G513=0,G513="0"),"",IF(LEN(G513)&lt;=C506,G513,IF(LEN(SUBSTITUTE(H513," ",""))=C506+1,LEFT(G513,C506),LEFT(G513,FIND("§",SUBSTITUTE(H513," ","§",LEN(H513)-LEN(SUBSTITUTE(H513," ",""))))-1))))</f>
        <v/>
      </c>
      <c r="G513" s="259" t="str">
        <f t="shared" si="13"/>
        <v/>
      </c>
      <c r="H513" s="259" t="str">
        <f>IF(OR(G513="",G513=0,G513="0"),"",LEFT(G513,C506+1))</f>
        <v/>
      </c>
      <c r="I513" s="261"/>
      <c r="J513" s="86"/>
      <c r="K513" s="247" t="str">
        <f>IF(LEN(TRIM(L513))&gt;0,MAX(K13:K512)+1,"")</f>
        <v/>
      </c>
      <c r="L513" s="89"/>
      <c r="M513" s="276"/>
      <c r="N513" s="277"/>
      <c r="X513" s="3">
        <v>1</v>
      </c>
    </row>
    <row r="514" spans="2:24" ht="15.75">
      <c r="B514" s="247"/>
      <c r="C514" s="264"/>
      <c r="D514" s="259" t="str" cm="1">
        <f t="array" ref="D514">IF(ROW()=ROW(D504),C507,INDEX(E504:E517,ROW()-ROW(D504)))</f>
        <v/>
      </c>
      <c r="E514" s="260" t="str">
        <f>IF(OR(D514="",C506="",C506&lt;=0,F514=""),"",TRIM(MID(D514,LEN(F514)+1+IF(MID(D514,LEN(F514)+1,1)=" ",1,0),99999)))</f>
        <v/>
      </c>
      <c r="F514" s="259" t="str">
        <f>IF(OR(G514="",G514=0,G514="0"),"",IF(LEN(G514)&lt;=C506,G514,IF(LEN(SUBSTITUTE(H514," ",""))=C506+1,LEFT(G514,C506),LEFT(G514,FIND("§",SUBSTITUTE(H514," ","§",LEN(H514)-LEN(SUBSTITUTE(H514," ",""))))-1))))</f>
        <v/>
      </c>
      <c r="G514" s="259" t="str">
        <f t="shared" si="13"/>
        <v/>
      </c>
      <c r="H514" s="259" t="str">
        <f>IF(OR(G514="",G514=0,G514="0"),"",LEFT(G514,C506+1))</f>
        <v/>
      </c>
      <c r="I514" s="261"/>
      <c r="J514" s="86"/>
      <c r="K514" s="247" t="str">
        <f>IF(LEN(TRIM(L514))&gt;0,MAX(K13:K513)+1,"")</f>
        <v/>
      </c>
      <c r="L514" s="89"/>
      <c r="M514" s="276"/>
      <c r="N514" s="277"/>
      <c r="X514" s="3">
        <v>1</v>
      </c>
    </row>
    <row r="515" spans="2:24" ht="15.75">
      <c r="B515" s="247"/>
      <c r="C515" s="264"/>
      <c r="D515" s="259" t="str" cm="1">
        <f t="array" ref="D515">IF(ROW()=ROW(D504),C507,INDEX(E504:E517,ROW()-ROW(D504)))</f>
        <v/>
      </c>
      <c r="E515" s="260" t="str">
        <f>IF(OR(D515="",C506="",C506&lt;=0,F515=""),"",TRIM(MID(D515,LEN(F515)+1+IF(MID(D515,LEN(F515)+1,1)=" ",1,0),99999)))</f>
        <v/>
      </c>
      <c r="F515" s="259" t="str">
        <f>IF(OR(G515="",G515=0,G515="0"),"",IF(LEN(G515)&lt;=C506,G515,IF(LEN(SUBSTITUTE(H515," ",""))=C506+1,LEFT(G515,C506),LEFT(G515,FIND("§",SUBSTITUTE(H515," ","§",LEN(H515)-LEN(SUBSTITUTE(H515," ",""))))-1))))</f>
        <v/>
      </c>
      <c r="G515" s="259" t="str">
        <f t="shared" si="13"/>
        <v/>
      </c>
      <c r="H515" s="259" t="str">
        <f>IF(OR(G515="",G515=0,G515="0"),"",LEFT(G515,C506+1))</f>
        <v/>
      </c>
      <c r="I515" s="261"/>
      <c r="J515" s="86"/>
      <c r="K515" s="247" t="str">
        <f>IF(LEN(TRIM(L515))&gt;0,MAX(K13:K514)+1,"")</f>
        <v/>
      </c>
      <c r="L515" s="89"/>
      <c r="M515" s="276"/>
      <c r="N515" s="277"/>
      <c r="X515" s="3">
        <v>1</v>
      </c>
    </row>
    <row r="516" spans="2:24" ht="15.75">
      <c r="B516" s="247"/>
      <c r="C516" s="264"/>
      <c r="D516" s="259" t="str" cm="1">
        <f t="array" ref="D516">IF(ROW()=ROW(D504),C507,INDEX(E504:E517,ROW()-ROW(D504)))</f>
        <v/>
      </c>
      <c r="E516" s="260" t="str">
        <f>IF(OR(D516="",C506="",C506&lt;=0,F516=""),"",TRIM(MID(D516,LEN(F516)+1+IF(MID(D516,LEN(F516)+1,1)=" ",1,0),99999)))</f>
        <v/>
      </c>
      <c r="F516" s="259" t="str">
        <f>IF(OR(G516="",G516=0,G516="0"),"",IF(LEN(G516)&lt;=C506,G516,IF(LEN(SUBSTITUTE(H516," ",""))=C506+1,LEFT(G516,C506),LEFT(G516,FIND("§",SUBSTITUTE(H516," ","§",LEN(H516)-LEN(SUBSTITUTE(H516," ",""))))-1))))</f>
        <v/>
      </c>
      <c r="G516" s="259" t="str">
        <f t="shared" si="13"/>
        <v/>
      </c>
      <c r="H516" s="259" t="str">
        <f>IF(OR(G516="",G516=0,G516="0"),"",LEFT(G516,C506+1))</f>
        <v/>
      </c>
      <c r="I516" s="261"/>
      <c r="J516" s="86"/>
      <c r="K516" s="247" t="str">
        <f>IF(LEN(TRIM(L516))&gt;0,MAX(K13:K515)+1,"")</f>
        <v/>
      </c>
      <c r="L516" s="89"/>
      <c r="M516" s="276"/>
      <c r="N516" s="277"/>
      <c r="X516" s="3">
        <v>1</v>
      </c>
    </row>
    <row r="517" spans="2:24" ht="15.75">
      <c r="B517" s="247"/>
      <c r="C517" s="264"/>
      <c r="D517" s="259" t="str" cm="1">
        <f t="array" ref="D517">IF(ROW()=ROW(D504),C507,INDEX(E504:E517,ROW()-ROW(D504)))</f>
        <v/>
      </c>
      <c r="E517" s="260" t="str">
        <f>IF(OR(D517="",C506="",C506&lt;=0,F517=""),"",TRIM(MID(D517,LEN(F517)+1+IF(MID(D517,LEN(F517)+1,1)=" ",1,0),99999)))</f>
        <v/>
      </c>
      <c r="F517" s="259" t="str">
        <f>IF(OR(G517="",G517=0,G517="0"),"",IF(LEN(G517)&lt;=C506,G517,IF(LEN(SUBSTITUTE(H517," ",""))=C506+1,LEFT(G517,C506),LEFT(G517,FIND("§",SUBSTITUTE(H517," ","§",LEN(H517)-LEN(SUBSTITUTE(H517," ",""))))-1))))</f>
        <v/>
      </c>
      <c r="G517" s="259" t="str">
        <f t="shared" si="13"/>
        <v/>
      </c>
      <c r="H517" s="259" t="str">
        <f>IF(OR(G517="",G517=0,G517="0"),"",LEFT(G517,C506+1))</f>
        <v/>
      </c>
      <c r="I517" s="261"/>
      <c r="J517" s="86"/>
      <c r="K517" s="247" t="str">
        <f>IF(LEN(TRIM(L517))&gt;0,MAX(K13:K516)+1,"")</f>
        <v/>
      </c>
      <c r="L517" s="89"/>
      <c r="M517" s="276"/>
      <c r="N517" s="277"/>
      <c r="X517" s="3">
        <v>1</v>
      </c>
    </row>
    <row r="518" spans="2:24" ht="15.75">
      <c r="B518" s="247"/>
      <c r="C518" s="258" t="str">
        <f>IF(TRIM(SUBSTITUTE(J50,CHAR(160),""))="","",J50)</f>
        <v/>
      </c>
      <c r="D518" s="259" t="str" cm="1">
        <f t="array" ref="D518">IF(ROW()=ROW(D518),C521,INDEX(E518:E531,ROW()-ROW(D518)))</f>
        <v/>
      </c>
      <c r="E518" s="260" t="str">
        <f>IF(OR(D518="",C520="",C520&lt;=0,F518=""),"",TRIM(MID(D518,LEN(F518)+1+IF(MID(D518,LEN(F518)+1,1)=" ",1,0),99999)))</f>
        <v/>
      </c>
      <c r="F518" s="259" t="str">
        <f>IF(OR(G518="",G518=0,G518="0"),"",IF(LEN(G518)&lt;=C520,G518,IF(LEN(SUBSTITUTE(H518," ",""))=C520+1,LEFT(G518,C520),LEFT(G518,FIND("§",SUBSTITUTE(H518," ","§",LEN(H518)-LEN(SUBSTITUTE(H518," ",""))))-1))))</f>
        <v/>
      </c>
      <c r="G518" s="259" t="str">
        <f t="shared" si="13"/>
        <v/>
      </c>
      <c r="H518" s="259" t="str">
        <f>IF(OR(G518="",G518=0,G518="0"),"",LEFT(G518,C520+1))</f>
        <v/>
      </c>
      <c r="I518" s="261"/>
      <c r="J518" s="86"/>
      <c r="K518" s="247" t="str">
        <f>IF(LEN(TRIM(L518))&gt;0,MAX(K13:K517)+1,"")</f>
        <v/>
      </c>
      <c r="L518" s="89"/>
      <c r="M518" s="276"/>
      <c r="N518" s="277"/>
      <c r="X518" s="3">
        <v>1</v>
      </c>
    </row>
    <row r="519" spans="2:24" ht="15.75">
      <c r="B519" s="247"/>
      <c r="C519" s="264" t="str">
        <f>TRIM(SUBSTITUTE(SUBSTITUTE(SUBSTITUTE(SUBSTITUTE(SUBSTITUTE(SUBSTITUTE(SUBSTITUTE(SUBSTITUTE(SUBSTITUTE(CLEAN(IF(OR(LEFT(C518,1)="-",LEFT(C518,1)="="),MID(C518,2,99999),C518)),"—","-"),"–","-"),CHAR(160)," "),CHAR(9)," "),CHAR(13)," "),CHAR(10)," ")," "," ")," "," ")," "," "))</f>
        <v/>
      </c>
      <c r="D519" s="259" t="str" cm="1">
        <f t="array" ref="D519">IF(ROW()=ROW(D518),C521,INDEX(E518:E531,ROW()-ROW(D518)))</f>
        <v/>
      </c>
      <c r="E519" s="260" t="str">
        <f>IF(OR(D519="",C520="",C520&lt;=0,F519=""),"",TRIM(MID(D519,LEN(F519)+1+IF(MID(D519,LEN(F519)+1,1)=" ",1,0),99999)))</f>
        <v/>
      </c>
      <c r="F519" s="259" t="str">
        <f>IF(OR(G519="",G519=0,G519="0"),"",IF(LEN(G519)&lt;=C520,G519,IF(LEN(SUBSTITUTE(H519," ",""))=C520+1,LEFT(G519,C520),LEFT(G519,FIND("§",SUBSTITUTE(H519," ","§",LEN(H519)-LEN(SUBSTITUTE(H519," ",""))))-1))))</f>
        <v/>
      </c>
      <c r="G519" s="259" t="str">
        <f t="shared" si="13"/>
        <v/>
      </c>
      <c r="H519" s="259" t="str">
        <f>IF(OR(G519="",G519=0,G519="0"),"",LEFT(G519,C520+1))</f>
        <v/>
      </c>
      <c r="I519" s="261"/>
      <c r="J519" s="86"/>
      <c r="K519" s="247" t="str">
        <f>IF(LEN(TRIM(L519))&gt;0,MAX(K13:K518)+1,"")</f>
        <v/>
      </c>
      <c r="L519" s="89"/>
      <c r="M519" s="276"/>
      <c r="N519" s="277"/>
      <c r="X519" s="3">
        <v>1</v>
      </c>
    </row>
    <row r="520" spans="2:24" ht="15.75">
      <c r="B520" s="247"/>
      <c r="C520" s="265">
        <f>C11</f>
        <v>120</v>
      </c>
      <c r="D520" s="259" t="str" cm="1">
        <f t="array" ref="D520">IF(ROW()=ROW(D518),C521,INDEX(E518:E531,ROW()-ROW(D518)))</f>
        <v/>
      </c>
      <c r="E520" s="260" t="str">
        <f>IF(OR(D520="",C520="",C520&lt;=0,F520=""),"",TRIM(MID(D520,LEN(F520)+1+IF(MID(D520,LEN(F520)+1,1)=" ",1,0),99999)))</f>
        <v/>
      </c>
      <c r="F520" s="259" t="str">
        <f>IF(OR(G520="",G520=0,G520="0"),"",IF(LEN(G520)&lt;=C520,G520,IF(LEN(SUBSTITUTE(H520," ",""))=C520+1,LEFT(G520,C520),LEFT(G520,FIND("§",SUBSTITUTE(H520," ","§",LEN(H520)-LEN(SUBSTITUTE(H520," ",""))))-1))))</f>
        <v/>
      </c>
      <c r="G520" s="259" t="str">
        <f t="shared" si="13"/>
        <v/>
      </c>
      <c r="H520" s="259" t="str">
        <f>IF(OR(G520="",G520=0,G520="0"),"",LEFT(G520,C520+1))</f>
        <v/>
      </c>
      <c r="I520" s="261"/>
      <c r="J520" s="86"/>
      <c r="K520" s="247" t="str">
        <f>IF(LEN(TRIM(L520))&gt;0,MAX(K13:K519)+1,"")</f>
        <v/>
      </c>
      <c r="L520" s="89"/>
      <c r="M520" s="276"/>
      <c r="N520" s="277"/>
      <c r="X520" s="3">
        <v>1</v>
      </c>
    </row>
    <row r="521" spans="2:24" ht="15.75">
      <c r="B521" s="247"/>
      <c r="C521" s="264" t="str">
        <f>IF(UPPER(TRIM(C12))="X",C525,C519)</f>
        <v/>
      </c>
      <c r="D521" s="259" t="str" cm="1">
        <f t="array" ref="D521">IF(ROW()=ROW(D518),C521,INDEX(E518:E531,ROW()-ROW(D518)))</f>
        <v/>
      </c>
      <c r="E521" s="260" t="str">
        <f>IF(OR(D521="",C520="",C520&lt;=0,F521=""),"",TRIM(MID(D521,LEN(F521)+1+IF(MID(D521,LEN(F521)+1,1)=" ",1,0),99999)))</f>
        <v/>
      </c>
      <c r="F521" s="259" t="str">
        <f>IF(OR(G521="",G521=0,G521="0"),"",IF(LEN(G521)&lt;=C520,G521,IF(LEN(SUBSTITUTE(H521," ",""))=C520+1,LEFT(G521,C520),LEFT(G521,FIND("§",SUBSTITUTE(H521," ","§",LEN(H521)-LEN(SUBSTITUTE(H521," ",""))))-1))))</f>
        <v/>
      </c>
      <c r="G521" s="259" t="str">
        <f t="shared" si="13"/>
        <v/>
      </c>
      <c r="H521" s="259" t="str">
        <f>IF(OR(G521="",G521=0,G521="0"),"",LEFT(G521,C520+1))</f>
        <v/>
      </c>
      <c r="I521" s="261"/>
      <c r="J521" s="86"/>
      <c r="K521" s="247" t="str">
        <f>IF(LEN(TRIM(L521))&gt;0,MAX(K13:K520)+1,"")</f>
        <v/>
      </c>
      <c r="L521" s="89"/>
      <c r="M521" s="276"/>
      <c r="N521" s="277"/>
      <c r="X521" s="3">
        <v>1</v>
      </c>
    </row>
    <row r="522" spans="2:24" ht="15.75">
      <c r="B522" s="247"/>
      <c r="C522" s="266" t="str">
        <f>TRIM(SUBSTITUTE(SUBSTITUTE(SUBSTITUTE(SUBSTITUTE(SUBSTITUTE(SUBSTITUTE(SUBSTITUTE(SUBSTITUTE(SUBSTITUTE(SUBSTITUTE(C519,","," "),";"," "),":"," "),"!"," "),"?"," "),"…"," "),"»"," "),"«"," "),"/"," "),"."," "))</f>
        <v/>
      </c>
      <c r="D522" s="259" t="str" cm="1">
        <f t="array" ref="D522">IF(ROW()=ROW(D518),C521,INDEX(E518:E531,ROW()-ROW(D518)))</f>
        <v/>
      </c>
      <c r="E522" s="260" t="str">
        <f>IF(OR(D522="",C520="",C520&lt;=0,F522=""),"",TRIM(MID(D522,LEN(F522)+1+IF(MID(D522,LEN(F522)+1,1)=" ",1,0),99999)))</f>
        <v/>
      </c>
      <c r="F522" s="259" t="str">
        <f>IF(OR(G522="",G522=0,G522="0"),"",IF(LEN(G522)&lt;=C520,G522,IF(LEN(SUBSTITUTE(H522," ",""))=C520+1,LEFT(G522,C520),LEFT(G522,FIND("§",SUBSTITUTE(H522," ","§",LEN(H522)-LEN(SUBSTITUTE(H522," ",""))))-1))))</f>
        <v/>
      </c>
      <c r="G522" s="259" t="str">
        <f t="shared" si="13"/>
        <v/>
      </c>
      <c r="H522" s="259" t="str">
        <f>IF(OR(G522="",G522=0,G522="0"),"",LEFT(G522,C520+1))</f>
        <v/>
      </c>
      <c r="I522" s="261"/>
      <c r="J522" s="86"/>
      <c r="K522" s="247" t="str">
        <f>IF(LEN(TRIM(L522))&gt;0,MAX(K13:K521)+1,"")</f>
        <v/>
      </c>
      <c r="L522" s="89"/>
      <c r="M522" s="276"/>
      <c r="N522" s="277"/>
      <c r="X522" s="3">
        <v>1</v>
      </c>
    </row>
    <row r="523" spans="2:24" ht="15.75">
      <c r="B523" s="247"/>
      <c r="C523" s="259" t="str">
        <f>TRIM(SUBSTITUTE(SUBSTITUTE(SUBSTITUTE(SUBSTITUTE(SUBSTITUTE(SUBSTITUTE(SUBSTITUTE(SUBSTITUTE(C522,"("," "),")"," "),CHAR(34)," "),"-"," "),"_"," "),"&lt;"," "),"&gt;"," "),"="," "))</f>
        <v/>
      </c>
      <c r="D523" s="259" t="str" cm="1">
        <f t="array" ref="D523">IF(ROW()=ROW(D518),C521,INDEX(E518:E531,ROW()-ROW(D518)))</f>
        <v/>
      </c>
      <c r="E523" s="260" t="str">
        <f>IF(OR(D523="",C520="",C520&lt;=0,F523=""),"",TRIM(MID(D523,LEN(F523)+1+IF(MID(D523,LEN(F523)+1,1)=" ",1,0),99999)))</f>
        <v/>
      </c>
      <c r="F523" s="259" t="str">
        <f>IF(OR(G523="",G523=0,G523="0"),"",IF(LEN(G523)&lt;=C520,G523,IF(LEN(SUBSTITUTE(H523," ",""))=C520+1,LEFT(G523,C520),LEFT(G523,FIND("§",SUBSTITUTE(H523," ","§",LEN(H523)-LEN(SUBSTITUTE(H523," ",""))))-1))))</f>
        <v/>
      </c>
      <c r="G523" s="259" t="str">
        <f t="shared" si="13"/>
        <v/>
      </c>
      <c r="H523" s="259" t="str">
        <f>IF(OR(G523="",G523=0,G523="0"),"",LEFT(G523,C520+1))</f>
        <v/>
      </c>
      <c r="I523" s="261"/>
      <c r="J523" s="86"/>
      <c r="K523" s="247" t="str">
        <f>IF(LEN(TRIM(L523))&gt;0,MAX(K13:K522)+1,"")</f>
        <v/>
      </c>
      <c r="L523" s="89"/>
      <c r="M523" s="276"/>
      <c r="N523" s="277"/>
      <c r="X523" s="3">
        <v>1</v>
      </c>
    </row>
    <row r="524" spans="2:24" ht="15.75">
      <c r="B524" s="247"/>
      <c r="C524" s="264" t="str">
        <f>TRIM(SUBSTITUTE(SUBSTITUTE(SUBSTITUTE(SUBSTITUTE(C523,"►"," "),"▼"," "),"▲"," "),"◄"," "))</f>
        <v/>
      </c>
      <c r="D524" s="259" t="str" cm="1">
        <f t="array" ref="D524">IF(ROW()=ROW(D518),C521,INDEX(E518:E531,ROW()-ROW(D518)))</f>
        <v/>
      </c>
      <c r="E524" s="260" t="str">
        <f>IF(OR(D524="",C520="",C520&lt;=0,F524=""),"",TRIM(MID(D524,LEN(F524)+1+IF(MID(D524,LEN(F524)+1,1)=" ",1,0),99999)))</f>
        <v/>
      </c>
      <c r="F524" s="259" t="str">
        <f>IF(OR(G524="",G524=0,G524="0"),"",IF(LEN(G524)&lt;=C520,G524,IF(LEN(SUBSTITUTE(H524," ",""))=C520+1,LEFT(G524,C520),LEFT(G524,FIND("§",SUBSTITUTE(H524," ","§",LEN(H524)-LEN(SUBSTITUTE(H524," ",""))))-1))))</f>
        <v/>
      </c>
      <c r="G524" s="259" t="str">
        <f t="shared" si="13"/>
        <v/>
      </c>
      <c r="H524" s="259" t="str">
        <f>IF(OR(G524="",G524=0,G524="0"),"",LEFT(G524,C520+1))</f>
        <v/>
      </c>
      <c r="I524" s="261"/>
      <c r="J524" s="86"/>
      <c r="K524" s="247" t="str">
        <f>IF(LEN(TRIM(L524))&gt;0,MAX(K13:K523)+1,"")</f>
        <v/>
      </c>
      <c r="L524" s="89"/>
      <c r="M524" s="276"/>
      <c r="N524" s="277"/>
      <c r="X524" s="3">
        <v>1</v>
      </c>
    </row>
    <row r="525" spans="2:24" ht="15.75">
      <c r="B525" s="247"/>
      <c r="C525" s="264" t="str">
        <f>TRIM(SUBSTITUTE(SUBSTITUTE(C524,"“"," "),"”"," "))</f>
        <v/>
      </c>
      <c r="D525" s="259" t="str" cm="1">
        <f t="array" ref="D525">IF(ROW()=ROW(D518),C521,INDEX(E518:E531,ROW()-ROW(D518)))</f>
        <v/>
      </c>
      <c r="E525" s="260" t="str">
        <f>IF(OR(D525="",C520="",C520&lt;=0,F525=""),"",TRIM(MID(D525,LEN(F525)+1+IF(MID(D525,LEN(F525)+1,1)=" ",1,0),99999)))</f>
        <v/>
      </c>
      <c r="F525" s="259" t="str">
        <f>IF(OR(G525="",G525=0,G525="0"),"",IF(LEN(G525)&lt;=C520,G525,IF(LEN(SUBSTITUTE(H525," ",""))=C520+1,LEFT(G525,C520),LEFT(G525,FIND("§",SUBSTITUTE(H525," ","§",LEN(H525)-LEN(SUBSTITUTE(H525," ",""))))-1))))</f>
        <v/>
      </c>
      <c r="G525" s="259" t="str">
        <f t="shared" si="13"/>
        <v/>
      </c>
      <c r="H525" s="259" t="str">
        <f>IF(OR(G525="",G525=0,G525="0"),"",LEFT(G525,C520+1))</f>
        <v/>
      </c>
      <c r="I525" s="261"/>
      <c r="J525" s="86"/>
      <c r="K525" s="247" t="str">
        <f>IF(LEN(TRIM(L525))&gt;0,MAX(K13:K524)+1,"")</f>
        <v/>
      </c>
      <c r="L525" s="89"/>
      <c r="M525" s="276"/>
      <c r="N525" s="277"/>
      <c r="X525" s="3">
        <v>1</v>
      </c>
    </row>
    <row r="526" spans="2:24" ht="15.75">
      <c r="B526" s="247"/>
      <c r="C526" s="264"/>
      <c r="D526" s="259" t="str" cm="1">
        <f t="array" ref="D526">IF(ROW()=ROW(D518),C521,INDEX(E518:E531,ROW()-ROW(D518)))</f>
        <v/>
      </c>
      <c r="E526" s="260" t="str">
        <f>IF(OR(D526="",C520="",C520&lt;=0,F526=""),"",TRIM(MID(D526,LEN(F526)+1+IF(MID(D526,LEN(F526)+1,1)=" ",1,0),99999)))</f>
        <v/>
      </c>
      <c r="F526" s="259" t="str">
        <f>IF(OR(G526="",G526=0,G526="0"),"",IF(LEN(G526)&lt;=C520,G526,IF(LEN(SUBSTITUTE(H526," ",""))=C520+1,LEFT(G526,C520),LEFT(G526,FIND("§",SUBSTITUTE(H526," ","§",LEN(H526)-LEN(SUBSTITUTE(H526," ",""))))-1))))</f>
        <v/>
      </c>
      <c r="G526" s="259" t="str">
        <f t="shared" ref="G526:G589" si="14">IF(OR(D526="",D526=0),"",TRIM(SUBSTITUTE(SUBSTITUTE(D526,CHAR(160)," "),CHAR(10)," ")))</f>
        <v/>
      </c>
      <c r="H526" s="259" t="str">
        <f>IF(OR(G526="",G526=0,G526="0"),"",LEFT(G526,C520+1))</f>
        <v/>
      </c>
      <c r="I526" s="261"/>
      <c r="J526" s="86"/>
      <c r="K526" s="247" t="str">
        <f>IF(LEN(TRIM(L526))&gt;0,MAX(K13:K525)+1,"")</f>
        <v/>
      </c>
      <c r="L526" s="89"/>
      <c r="M526" s="276"/>
      <c r="N526" s="277"/>
      <c r="X526" s="3">
        <v>1</v>
      </c>
    </row>
    <row r="527" spans="2:24" ht="15.75">
      <c r="B527" s="247"/>
      <c r="C527" s="264"/>
      <c r="D527" s="259" t="str" cm="1">
        <f t="array" ref="D527">IF(ROW()=ROW(D518),C521,INDEX(E518:E531,ROW()-ROW(D518)))</f>
        <v/>
      </c>
      <c r="E527" s="260" t="str">
        <f>IF(OR(D527="",C520="",C520&lt;=0,F527=""),"",TRIM(MID(D527,LEN(F527)+1+IF(MID(D527,LEN(F527)+1,1)=" ",1,0),99999)))</f>
        <v/>
      </c>
      <c r="F527" s="259" t="str">
        <f>IF(OR(G527="",G527=0,G527="0"),"",IF(LEN(G527)&lt;=C520,G527,IF(LEN(SUBSTITUTE(H527," ",""))=C520+1,LEFT(G527,C520),LEFT(G527,FIND("§",SUBSTITUTE(H527," ","§",LEN(H527)-LEN(SUBSTITUTE(H527," ",""))))-1))))</f>
        <v/>
      </c>
      <c r="G527" s="259" t="str">
        <f t="shared" si="14"/>
        <v/>
      </c>
      <c r="H527" s="259" t="str">
        <f>IF(OR(G527="",G527=0,G527="0"),"",LEFT(G527,C520+1))</f>
        <v/>
      </c>
      <c r="I527" s="261"/>
      <c r="J527" s="86"/>
      <c r="K527" s="247" t="str">
        <f>IF(LEN(TRIM(L527))&gt;0,MAX(K13:K526)+1,"")</f>
        <v/>
      </c>
      <c r="L527" s="89"/>
      <c r="M527" s="276"/>
      <c r="N527" s="277"/>
      <c r="X527" s="3">
        <v>1</v>
      </c>
    </row>
    <row r="528" spans="2:24" ht="15.75">
      <c r="B528" s="247"/>
      <c r="C528" s="264"/>
      <c r="D528" s="259" t="str" cm="1">
        <f t="array" ref="D528">IF(ROW()=ROW(D518),C521,INDEX(E518:E531,ROW()-ROW(D518)))</f>
        <v/>
      </c>
      <c r="E528" s="260" t="str">
        <f>IF(OR(D528="",C520="",C520&lt;=0,F528=""),"",TRIM(MID(D528,LEN(F528)+1+IF(MID(D528,LEN(F528)+1,1)=" ",1,0),99999)))</f>
        <v/>
      </c>
      <c r="F528" s="259" t="str">
        <f>IF(OR(G528="",G528=0,G528="0"),"",IF(LEN(G528)&lt;=C520,G528,IF(LEN(SUBSTITUTE(H528," ",""))=C520+1,LEFT(G528,C520),LEFT(G528,FIND("§",SUBSTITUTE(H528," ","§",LEN(H528)-LEN(SUBSTITUTE(H528," ",""))))-1))))</f>
        <v/>
      </c>
      <c r="G528" s="259" t="str">
        <f t="shared" si="14"/>
        <v/>
      </c>
      <c r="H528" s="259" t="str">
        <f>IF(OR(G528="",G528=0,G528="0"),"",LEFT(G528,C520+1))</f>
        <v/>
      </c>
      <c r="I528" s="261"/>
      <c r="J528" s="86"/>
      <c r="K528" s="247" t="str">
        <f>IF(LEN(TRIM(L528))&gt;0,MAX(K13:K527)+1,"")</f>
        <v/>
      </c>
      <c r="L528" s="89"/>
      <c r="M528" s="276"/>
      <c r="N528" s="277"/>
      <c r="X528" s="3">
        <v>1</v>
      </c>
    </row>
    <row r="529" spans="2:24" ht="15.75">
      <c r="B529" s="247"/>
      <c r="C529" s="264"/>
      <c r="D529" s="259" t="str" cm="1">
        <f t="array" ref="D529">IF(ROW()=ROW(D518),C521,INDEX(E518:E531,ROW()-ROW(D518)))</f>
        <v/>
      </c>
      <c r="E529" s="260" t="str">
        <f>IF(OR(D529="",C520="",C520&lt;=0,F529=""),"",TRIM(MID(D529,LEN(F529)+1+IF(MID(D529,LEN(F529)+1,1)=" ",1,0),99999)))</f>
        <v/>
      </c>
      <c r="F529" s="259" t="str">
        <f>IF(OR(G529="",G529=0,G529="0"),"",IF(LEN(G529)&lt;=C520,G529,IF(LEN(SUBSTITUTE(H529," ",""))=C520+1,LEFT(G529,C520),LEFT(G529,FIND("§",SUBSTITUTE(H529," ","§",LEN(H529)-LEN(SUBSTITUTE(H529," ",""))))-1))))</f>
        <v/>
      </c>
      <c r="G529" s="259" t="str">
        <f t="shared" si="14"/>
        <v/>
      </c>
      <c r="H529" s="259" t="str">
        <f>IF(OR(G529="",G529=0,G529="0"),"",LEFT(G529,C520+1))</f>
        <v/>
      </c>
      <c r="I529" s="261"/>
      <c r="J529" s="86"/>
      <c r="K529" s="247" t="str">
        <f>IF(LEN(TRIM(L529))&gt;0,MAX(K13:K528)+1,"")</f>
        <v/>
      </c>
      <c r="L529" s="89"/>
      <c r="M529" s="276"/>
      <c r="N529" s="277"/>
      <c r="X529" s="3">
        <v>1</v>
      </c>
    </row>
    <row r="530" spans="2:24" ht="15.75">
      <c r="B530" s="247"/>
      <c r="C530" s="264"/>
      <c r="D530" s="259" t="str" cm="1">
        <f t="array" ref="D530">IF(ROW()=ROW(D518),C521,INDEX(E518:E531,ROW()-ROW(D518)))</f>
        <v/>
      </c>
      <c r="E530" s="260" t="str">
        <f>IF(OR(D530="",C520="",C520&lt;=0,F530=""),"",TRIM(MID(D530,LEN(F530)+1+IF(MID(D530,LEN(F530)+1,1)=" ",1,0),99999)))</f>
        <v/>
      </c>
      <c r="F530" s="259" t="str">
        <f>IF(OR(G530="",G530=0,G530="0"),"",IF(LEN(G530)&lt;=C520,G530,IF(LEN(SUBSTITUTE(H530," ",""))=C520+1,LEFT(G530,C520),LEFT(G530,FIND("§",SUBSTITUTE(H530," ","§",LEN(H530)-LEN(SUBSTITUTE(H530," ",""))))-1))))</f>
        <v/>
      </c>
      <c r="G530" s="259" t="str">
        <f t="shared" si="14"/>
        <v/>
      </c>
      <c r="H530" s="259" t="str">
        <f>IF(OR(G530="",G530=0,G530="0"),"",LEFT(G530,C520+1))</f>
        <v/>
      </c>
      <c r="I530" s="261"/>
      <c r="J530" s="86"/>
      <c r="K530" s="247" t="str">
        <f>IF(LEN(TRIM(L530))&gt;0,MAX(K13:K529)+1,"")</f>
        <v/>
      </c>
      <c r="L530" s="89"/>
      <c r="M530" s="276"/>
      <c r="N530" s="277"/>
      <c r="X530" s="3">
        <v>1</v>
      </c>
    </row>
    <row r="531" spans="2:24" ht="15.75">
      <c r="B531" s="247"/>
      <c r="C531" s="264"/>
      <c r="D531" s="259" t="str" cm="1">
        <f t="array" ref="D531">IF(ROW()=ROW(D518),C521,INDEX(E518:E531,ROW()-ROW(D518)))</f>
        <v/>
      </c>
      <c r="E531" s="260" t="str">
        <f>IF(OR(D531="",C520="",C520&lt;=0,F531=""),"",TRIM(MID(D531,LEN(F531)+1+IF(MID(D531,LEN(F531)+1,1)=" ",1,0),99999)))</f>
        <v/>
      </c>
      <c r="F531" s="259" t="str">
        <f>IF(OR(G531="",G531=0,G531="0"),"",IF(LEN(G531)&lt;=C520,G531,IF(LEN(SUBSTITUTE(H531," ",""))=C520+1,LEFT(G531,C520),LEFT(G531,FIND("§",SUBSTITUTE(H531," ","§",LEN(H531)-LEN(SUBSTITUTE(H531," ",""))))-1))))</f>
        <v/>
      </c>
      <c r="G531" s="259" t="str">
        <f t="shared" si="14"/>
        <v/>
      </c>
      <c r="H531" s="259" t="str">
        <f>IF(OR(G531="",G531=0,G531="0"),"",LEFT(G531,C520+1))</f>
        <v/>
      </c>
      <c r="I531" s="261"/>
      <c r="J531" s="86"/>
      <c r="K531" s="247" t="str">
        <f>IF(LEN(TRIM(L531))&gt;0,MAX(K13:K530)+1,"")</f>
        <v/>
      </c>
      <c r="L531" s="89"/>
      <c r="M531" s="276"/>
      <c r="N531" s="277"/>
      <c r="X531" s="3">
        <v>1</v>
      </c>
    </row>
    <row r="532" spans="2:24" ht="15.75">
      <c r="B532" s="247"/>
      <c r="C532" s="258" t="str">
        <f>IF(TRIM(SUBSTITUTE(J51,CHAR(160),""))="","",J51)</f>
        <v/>
      </c>
      <c r="D532" s="259" t="str" cm="1">
        <f t="array" ref="D532">IF(ROW()=ROW(D532),C535,INDEX(E532:E545,ROW()-ROW(D532)))</f>
        <v/>
      </c>
      <c r="E532" s="260" t="str">
        <f>IF(OR(D532="",C534="",C534&lt;=0,F532=""),"",TRIM(MID(D532,LEN(F532)+1+IF(MID(D532,LEN(F532)+1,1)=" ",1,0),99999)))</f>
        <v/>
      </c>
      <c r="F532" s="259" t="str">
        <f>IF(OR(G532="",G532=0,G532="0"),"",IF(LEN(G532)&lt;=C534,G532,IF(LEN(SUBSTITUTE(H532," ",""))=C534+1,LEFT(G532,C534),LEFT(G532,FIND("§",SUBSTITUTE(H532," ","§",LEN(H532)-LEN(SUBSTITUTE(H532," ",""))))-1))))</f>
        <v/>
      </c>
      <c r="G532" s="259" t="str">
        <f t="shared" si="14"/>
        <v/>
      </c>
      <c r="H532" s="259" t="str">
        <f>IF(OR(G532="",G532=0,G532="0"),"",LEFT(G532,C534+1))</f>
        <v/>
      </c>
      <c r="I532" s="261"/>
      <c r="J532" s="86"/>
      <c r="K532" s="247" t="str">
        <f>IF(LEN(TRIM(L532))&gt;0,MAX(K13:K531)+1,"")</f>
        <v/>
      </c>
      <c r="L532" s="89"/>
      <c r="M532" s="276"/>
      <c r="N532" s="277"/>
      <c r="X532" s="3">
        <v>1</v>
      </c>
    </row>
    <row r="533" spans="2:24" ht="15.75">
      <c r="B533" s="247"/>
      <c r="C533" s="264" t="str">
        <f>TRIM(SUBSTITUTE(SUBSTITUTE(SUBSTITUTE(SUBSTITUTE(SUBSTITUTE(SUBSTITUTE(SUBSTITUTE(SUBSTITUTE(SUBSTITUTE(CLEAN(IF(OR(LEFT(C532,1)="-",LEFT(C532,1)="="),MID(C532,2,99999),C532)),"—","-"),"–","-"),CHAR(160)," "),CHAR(9)," "),CHAR(13)," "),CHAR(10)," ")," "," ")," "," ")," "," "))</f>
        <v/>
      </c>
      <c r="D533" s="259" t="str" cm="1">
        <f t="array" ref="D533">IF(ROW()=ROW(D532),C535,INDEX(E532:E545,ROW()-ROW(D532)))</f>
        <v/>
      </c>
      <c r="E533" s="260" t="str">
        <f>IF(OR(D533="",C534="",C534&lt;=0,F533=""),"",TRIM(MID(D533,LEN(F533)+1+IF(MID(D533,LEN(F533)+1,1)=" ",1,0),99999)))</f>
        <v/>
      </c>
      <c r="F533" s="259" t="str">
        <f>IF(OR(G533="",G533=0,G533="0"),"",IF(LEN(G533)&lt;=C534,G533,IF(LEN(SUBSTITUTE(H533," ",""))=C534+1,LEFT(G533,C534),LEFT(G533,FIND("§",SUBSTITUTE(H533," ","§",LEN(H533)-LEN(SUBSTITUTE(H533," ",""))))-1))))</f>
        <v/>
      </c>
      <c r="G533" s="259" t="str">
        <f t="shared" si="14"/>
        <v/>
      </c>
      <c r="H533" s="259" t="str">
        <f>IF(OR(G533="",G533=0,G533="0"),"",LEFT(G533,C534+1))</f>
        <v/>
      </c>
      <c r="I533" s="261"/>
      <c r="J533" s="86"/>
      <c r="K533" s="247" t="str">
        <f>IF(LEN(TRIM(L533))&gt;0,MAX(K13:K532)+1,"")</f>
        <v/>
      </c>
      <c r="L533" s="89"/>
      <c r="M533" s="276"/>
      <c r="N533" s="277"/>
      <c r="X533" s="3">
        <v>1</v>
      </c>
    </row>
    <row r="534" spans="2:24" ht="15.75">
      <c r="B534" s="247"/>
      <c r="C534" s="265">
        <f>C11</f>
        <v>120</v>
      </c>
      <c r="D534" s="259" t="str" cm="1">
        <f t="array" ref="D534">IF(ROW()=ROW(D532),C535,INDEX(E532:E545,ROW()-ROW(D532)))</f>
        <v/>
      </c>
      <c r="E534" s="260" t="str">
        <f>IF(OR(D534="",C534="",C534&lt;=0,F534=""),"",TRIM(MID(D534,LEN(F534)+1+IF(MID(D534,LEN(F534)+1,1)=" ",1,0),99999)))</f>
        <v/>
      </c>
      <c r="F534" s="259" t="str">
        <f>IF(OR(G534="",G534=0,G534="0"),"",IF(LEN(G534)&lt;=C534,G534,IF(LEN(SUBSTITUTE(H534," ",""))=C534+1,LEFT(G534,C534),LEFT(G534,FIND("§",SUBSTITUTE(H534," ","§",LEN(H534)-LEN(SUBSTITUTE(H534," ",""))))-1))))</f>
        <v/>
      </c>
      <c r="G534" s="259" t="str">
        <f t="shared" si="14"/>
        <v/>
      </c>
      <c r="H534" s="259" t="str">
        <f>IF(OR(G534="",G534=0,G534="0"),"",LEFT(G534,C534+1))</f>
        <v/>
      </c>
      <c r="I534" s="261"/>
      <c r="J534" s="86"/>
      <c r="K534" s="247" t="str">
        <f>IF(LEN(TRIM(L534))&gt;0,MAX(K13:K533)+1,"")</f>
        <v/>
      </c>
      <c r="L534" s="89"/>
      <c r="M534" s="276"/>
      <c r="N534" s="277"/>
      <c r="X534" s="3">
        <v>1</v>
      </c>
    </row>
    <row r="535" spans="2:24" ht="15.75">
      <c r="B535" s="247"/>
      <c r="C535" s="264" t="str">
        <f>IF(UPPER(TRIM(C12))="X",C539,C533)</f>
        <v/>
      </c>
      <c r="D535" s="259" t="str" cm="1">
        <f t="array" ref="D535">IF(ROW()=ROW(D532),C535,INDEX(E532:E545,ROW()-ROW(D532)))</f>
        <v/>
      </c>
      <c r="E535" s="260" t="str">
        <f>IF(OR(D535="",C534="",C534&lt;=0,F535=""),"",TRIM(MID(D535,LEN(F535)+1+IF(MID(D535,LEN(F535)+1,1)=" ",1,0),99999)))</f>
        <v/>
      </c>
      <c r="F535" s="259" t="str">
        <f>IF(OR(G535="",G535=0,G535="0"),"",IF(LEN(G535)&lt;=C534,G535,IF(LEN(SUBSTITUTE(H535," ",""))=C534+1,LEFT(G535,C534),LEFT(G535,FIND("§",SUBSTITUTE(H535," ","§",LEN(H535)-LEN(SUBSTITUTE(H535," ",""))))-1))))</f>
        <v/>
      </c>
      <c r="G535" s="259" t="str">
        <f t="shared" si="14"/>
        <v/>
      </c>
      <c r="H535" s="259" t="str">
        <f>IF(OR(G535="",G535=0,G535="0"),"",LEFT(G535,C534+1))</f>
        <v/>
      </c>
      <c r="I535" s="261"/>
      <c r="J535" s="86"/>
      <c r="K535" s="247" t="str">
        <f>IF(LEN(TRIM(L535))&gt;0,MAX(K13:K534)+1,"")</f>
        <v/>
      </c>
      <c r="L535" s="89"/>
      <c r="M535" s="276"/>
      <c r="N535" s="277"/>
      <c r="X535" s="3">
        <v>1</v>
      </c>
    </row>
    <row r="536" spans="2:24" ht="15.75">
      <c r="B536" s="247"/>
      <c r="C536" s="266" t="str">
        <f>TRIM(SUBSTITUTE(SUBSTITUTE(SUBSTITUTE(SUBSTITUTE(SUBSTITUTE(SUBSTITUTE(SUBSTITUTE(SUBSTITUTE(SUBSTITUTE(SUBSTITUTE(C533,","," "),";"," "),":"," "),"!"," "),"?"," "),"…"," "),"»"," "),"«"," "),"/"," "),"."," "))</f>
        <v/>
      </c>
      <c r="D536" s="259" t="str" cm="1">
        <f t="array" ref="D536">IF(ROW()=ROW(D532),C535,INDEX(E532:E545,ROW()-ROW(D532)))</f>
        <v/>
      </c>
      <c r="E536" s="260" t="str">
        <f>IF(OR(D536="",C534="",C534&lt;=0,F536=""),"",TRIM(MID(D536,LEN(F536)+1+IF(MID(D536,LEN(F536)+1,1)=" ",1,0),99999)))</f>
        <v/>
      </c>
      <c r="F536" s="259" t="str">
        <f>IF(OR(G536="",G536=0,G536="0"),"",IF(LEN(G536)&lt;=C534,G536,IF(LEN(SUBSTITUTE(H536," ",""))=C534+1,LEFT(G536,C534),LEFT(G536,FIND("§",SUBSTITUTE(H536," ","§",LEN(H536)-LEN(SUBSTITUTE(H536," ",""))))-1))))</f>
        <v/>
      </c>
      <c r="G536" s="259" t="str">
        <f t="shared" si="14"/>
        <v/>
      </c>
      <c r="H536" s="259" t="str">
        <f>IF(OR(G536="",G536=0,G536="0"),"",LEFT(G536,C534+1))</f>
        <v/>
      </c>
      <c r="I536" s="261"/>
      <c r="J536" s="86"/>
      <c r="K536" s="247" t="str">
        <f>IF(LEN(TRIM(L536))&gt;0,MAX(K13:K535)+1,"")</f>
        <v/>
      </c>
      <c r="L536" s="89"/>
      <c r="M536" s="276"/>
      <c r="N536" s="277"/>
      <c r="X536" s="3">
        <v>1</v>
      </c>
    </row>
    <row r="537" spans="2:24" ht="15.75">
      <c r="B537" s="247"/>
      <c r="C537" s="259" t="str">
        <f>TRIM(SUBSTITUTE(SUBSTITUTE(SUBSTITUTE(SUBSTITUTE(SUBSTITUTE(SUBSTITUTE(SUBSTITUTE(SUBSTITUTE(C536,"("," "),")"," "),CHAR(34)," "),"-"," "),"_"," "),"&lt;"," "),"&gt;"," "),"="," "))</f>
        <v/>
      </c>
      <c r="D537" s="259" t="str" cm="1">
        <f t="array" ref="D537">IF(ROW()=ROW(D532),C535,INDEX(E532:E545,ROW()-ROW(D532)))</f>
        <v/>
      </c>
      <c r="E537" s="260" t="str">
        <f>IF(OR(D537="",C534="",C534&lt;=0,F537=""),"",TRIM(MID(D537,LEN(F537)+1+IF(MID(D537,LEN(F537)+1,1)=" ",1,0),99999)))</f>
        <v/>
      </c>
      <c r="F537" s="259" t="str">
        <f>IF(OR(G537="",G537=0,G537="0"),"",IF(LEN(G537)&lt;=C534,G537,IF(LEN(SUBSTITUTE(H537," ",""))=C534+1,LEFT(G537,C534),LEFT(G537,FIND("§",SUBSTITUTE(H537," ","§",LEN(H537)-LEN(SUBSTITUTE(H537," ",""))))-1))))</f>
        <v/>
      </c>
      <c r="G537" s="259" t="str">
        <f t="shared" si="14"/>
        <v/>
      </c>
      <c r="H537" s="259" t="str">
        <f>IF(OR(G537="",G537=0,G537="0"),"",LEFT(G537,C534+1))</f>
        <v/>
      </c>
      <c r="I537" s="261"/>
      <c r="J537" s="86"/>
      <c r="K537" s="247" t="str">
        <f>IF(LEN(TRIM(L537))&gt;0,MAX(K13:K536)+1,"")</f>
        <v/>
      </c>
      <c r="L537" s="89"/>
      <c r="M537" s="276"/>
      <c r="N537" s="277"/>
      <c r="X537" s="3">
        <v>1</v>
      </c>
    </row>
    <row r="538" spans="2:24" ht="15.75">
      <c r="B538" s="247"/>
      <c r="C538" s="264" t="str">
        <f>TRIM(SUBSTITUTE(SUBSTITUTE(SUBSTITUTE(SUBSTITUTE(C537,"►"," "),"▼"," "),"▲"," "),"◄"," "))</f>
        <v/>
      </c>
      <c r="D538" s="259" t="str" cm="1">
        <f t="array" ref="D538">IF(ROW()=ROW(D532),C535,INDEX(E532:E545,ROW()-ROW(D532)))</f>
        <v/>
      </c>
      <c r="E538" s="260" t="str">
        <f>IF(OR(D538="",C534="",C534&lt;=0,F538=""),"",TRIM(MID(D538,LEN(F538)+1+IF(MID(D538,LEN(F538)+1,1)=" ",1,0),99999)))</f>
        <v/>
      </c>
      <c r="F538" s="259" t="str">
        <f>IF(OR(G538="",G538=0,G538="0"),"",IF(LEN(G538)&lt;=C534,G538,IF(LEN(SUBSTITUTE(H538," ",""))=C534+1,LEFT(G538,C534),LEFT(G538,FIND("§",SUBSTITUTE(H538," ","§",LEN(H538)-LEN(SUBSTITUTE(H538," ",""))))-1))))</f>
        <v/>
      </c>
      <c r="G538" s="259" t="str">
        <f t="shared" si="14"/>
        <v/>
      </c>
      <c r="H538" s="259" t="str">
        <f>IF(OR(G538="",G538=0,G538="0"),"",LEFT(G538,C534+1))</f>
        <v/>
      </c>
      <c r="I538" s="261"/>
      <c r="J538" s="86"/>
      <c r="K538" s="247" t="str">
        <f>IF(LEN(TRIM(L538))&gt;0,MAX(K13:K537)+1,"")</f>
        <v/>
      </c>
      <c r="L538" s="89"/>
      <c r="M538" s="276"/>
      <c r="N538" s="277"/>
      <c r="X538" s="3">
        <v>1</v>
      </c>
    </row>
    <row r="539" spans="2:24" ht="15.75">
      <c r="B539" s="247"/>
      <c r="C539" s="264" t="str">
        <f>TRIM(SUBSTITUTE(SUBSTITUTE(C538,"“"," "),"”"," "))</f>
        <v/>
      </c>
      <c r="D539" s="259" t="str" cm="1">
        <f t="array" ref="D539">IF(ROW()=ROW(D532),C535,INDEX(E532:E545,ROW()-ROW(D532)))</f>
        <v/>
      </c>
      <c r="E539" s="260" t="str">
        <f>IF(OR(D539="",C534="",C534&lt;=0,F539=""),"",TRIM(MID(D539,LEN(F539)+1+IF(MID(D539,LEN(F539)+1,1)=" ",1,0),99999)))</f>
        <v/>
      </c>
      <c r="F539" s="259" t="str">
        <f>IF(OR(G539="",G539=0,G539="0"),"",IF(LEN(G539)&lt;=C534,G539,IF(LEN(SUBSTITUTE(H539," ",""))=C534+1,LEFT(G539,C534),LEFT(G539,FIND("§",SUBSTITUTE(H539," ","§",LEN(H539)-LEN(SUBSTITUTE(H539," ",""))))-1))))</f>
        <v/>
      </c>
      <c r="G539" s="259" t="str">
        <f t="shared" si="14"/>
        <v/>
      </c>
      <c r="H539" s="259" t="str">
        <f>IF(OR(G539="",G539=0,G539="0"),"",LEFT(G539,C534+1))</f>
        <v/>
      </c>
      <c r="I539" s="261"/>
      <c r="J539" s="86"/>
      <c r="K539" s="247" t="str">
        <f>IF(LEN(TRIM(L539))&gt;0,MAX(K13:K538)+1,"")</f>
        <v/>
      </c>
      <c r="L539" s="89"/>
      <c r="M539" s="276"/>
      <c r="N539" s="277"/>
      <c r="X539" s="3">
        <v>1</v>
      </c>
    </row>
    <row r="540" spans="2:24" ht="15.75">
      <c r="B540" s="247"/>
      <c r="C540" s="264"/>
      <c r="D540" s="259" t="str" cm="1">
        <f t="array" ref="D540">IF(ROW()=ROW(D532),C535,INDEX(E532:E545,ROW()-ROW(D532)))</f>
        <v/>
      </c>
      <c r="E540" s="260" t="str">
        <f>IF(OR(D540="",C534="",C534&lt;=0,F540=""),"",TRIM(MID(D540,LEN(F540)+1+IF(MID(D540,LEN(F540)+1,1)=" ",1,0),99999)))</f>
        <v/>
      </c>
      <c r="F540" s="259" t="str">
        <f>IF(OR(G540="",G540=0,G540="0"),"",IF(LEN(G540)&lt;=C534,G540,IF(LEN(SUBSTITUTE(H540," ",""))=C534+1,LEFT(G540,C534),LEFT(G540,FIND("§",SUBSTITUTE(H540," ","§",LEN(H540)-LEN(SUBSTITUTE(H540," ",""))))-1))))</f>
        <v/>
      </c>
      <c r="G540" s="259" t="str">
        <f t="shared" si="14"/>
        <v/>
      </c>
      <c r="H540" s="259" t="str">
        <f>IF(OR(G540="",G540=0,G540="0"),"",LEFT(G540,C534+1))</f>
        <v/>
      </c>
      <c r="I540" s="261"/>
      <c r="J540" s="86"/>
      <c r="K540" s="247" t="str">
        <f>IF(LEN(TRIM(L540))&gt;0,MAX(K13:K539)+1,"")</f>
        <v/>
      </c>
      <c r="L540" s="89"/>
      <c r="M540" s="276"/>
      <c r="N540" s="277"/>
      <c r="X540" s="3">
        <v>1</v>
      </c>
    </row>
    <row r="541" spans="2:24" ht="15.75">
      <c r="B541" s="247"/>
      <c r="C541" s="264"/>
      <c r="D541" s="259" t="str" cm="1">
        <f t="array" ref="D541">IF(ROW()=ROW(D532),C535,INDEX(E532:E545,ROW()-ROW(D532)))</f>
        <v/>
      </c>
      <c r="E541" s="260" t="str">
        <f>IF(OR(D541="",C534="",C534&lt;=0,F541=""),"",TRIM(MID(D541,LEN(F541)+1+IF(MID(D541,LEN(F541)+1,1)=" ",1,0),99999)))</f>
        <v/>
      </c>
      <c r="F541" s="259" t="str">
        <f>IF(OR(G541="",G541=0,G541="0"),"",IF(LEN(G541)&lt;=C534,G541,IF(LEN(SUBSTITUTE(H541," ",""))=C534+1,LEFT(G541,C534),LEFT(G541,FIND("§",SUBSTITUTE(H541," ","§",LEN(H541)-LEN(SUBSTITUTE(H541," ",""))))-1))))</f>
        <v/>
      </c>
      <c r="G541" s="259" t="str">
        <f t="shared" si="14"/>
        <v/>
      </c>
      <c r="H541" s="259" t="str">
        <f>IF(OR(G541="",G541=0,G541="0"),"",LEFT(G541,C534+1))</f>
        <v/>
      </c>
      <c r="I541" s="261"/>
      <c r="J541" s="86"/>
      <c r="K541" s="247" t="str">
        <f>IF(LEN(TRIM(L541))&gt;0,MAX(K13:K540)+1,"")</f>
        <v/>
      </c>
      <c r="L541" s="89"/>
      <c r="M541" s="276"/>
      <c r="N541" s="277"/>
      <c r="X541" s="3">
        <v>1</v>
      </c>
    </row>
    <row r="542" spans="2:24" ht="15.75">
      <c r="B542" s="247"/>
      <c r="C542" s="264"/>
      <c r="D542" s="259" t="str" cm="1">
        <f t="array" ref="D542">IF(ROW()=ROW(D532),C535,INDEX(E532:E545,ROW()-ROW(D532)))</f>
        <v/>
      </c>
      <c r="E542" s="260" t="str">
        <f>IF(OR(D542="",C534="",C534&lt;=0,F542=""),"",TRIM(MID(D542,LEN(F542)+1+IF(MID(D542,LEN(F542)+1,1)=" ",1,0),99999)))</f>
        <v/>
      </c>
      <c r="F542" s="259" t="str">
        <f>IF(OR(G542="",G542=0,G542="0"),"",IF(LEN(G542)&lt;=C534,G542,IF(LEN(SUBSTITUTE(H542," ",""))=C534+1,LEFT(G542,C534),LEFT(G542,FIND("§",SUBSTITUTE(H542," ","§",LEN(H542)-LEN(SUBSTITUTE(H542," ",""))))-1))))</f>
        <v/>
      </c>
      <c r="G542" s="259" t="str">
        <f t="shared" si="14"/>
        <v/>
      </c>
      <c r="H542" s="259" t="str">
        <f>IF(OR(G542="",G542=0,G542="0"),"",LEFT(G542,C534+1))</f>
        <v/>
      </c>
      <c r="I542" s="261"/>
      <c r="J542" s="86"/>
      <c r="K542" s="247" t="str">
        <f>IF(LEN(TRIM(L542))&gt;0,MAX(K13:K541)+1,"")</f>
        <v/>
      </c>
      <c r="L542" s="89"/>
      <c r="M542" s="276"/>
      <c r="N542" s="277"/>
      <c r="X542" s="3">
        <v>1</v>
      </c>
    </row>
    <row r="543" spans="2:24" ht="15.75">
      <c r="B543" s="247"/>
      <c r="C543" s="264"/>
      <c r="D543" s="259" t="str" cm="1">
        <f t="array" ref="D543">IF(ROW()=ROW(D532),C535,INDEX(E532:E545,ROW()-ROW(D532)))</f>
        <v/>
      </c>
      <c r="E543" s="260" t="str">
        <f>IF(OR(D543="",C534="",C534&lt;=0,F543=""),"",TRIM(MID(D543,LEN(F543)+1+IF(MID(D543,LEN(F543)+1,1)=" ",1,0),99999)))</f>
        <v/>
      </c>
      <c r="F543" s="259" t="str">
        <f>IF(OR(G543="",G543=0,G543="0"),"",IF(LEN(G543)&lt;=C534,G543,IF(LEN(SUBSTITUTE(H543," ",""))=C534+1,LEFT(G543,C534),LEFT(G543,FIND("§",SUBSTITUTE(H543," ","§",LEN(H543)-LEN(SUBSTITUTE(H543," ",""))))-1))))</f>
        <v/>
      </c>
      <c r="G543" s="259" t="str">
        <f t="shared" si="14"/>
        <v/>
      </c>
      <c r="H543" s="259" t="str">
        <f>IF(OR(G543="",G543=0,G543="0"),"",LEFT(G543,C534+1))</f>
        <v/>
      </c>
      <c r="I543" s="261"/>
      <c r="J543" s="86"/>
      <c r="K543" s="247" t="str">
        <f>IF(LEN(TRIM(L543))&gt;0,MAX(K13:K542)+1,"")</f>
        <v/>
      </c>
      <c r="L543" s="89"/>
      <c r="M543" s="276"/>
      <c r="N543" s="277"/>
      <c r="X543" s="3">
        <v>1</v>
      </c>
    </row>
    <row r="544" spans="2:24" ht="15.75">
      <c r="B544" s="247"/>
      <c r="C544" s="264"/>
      <c r="D544" s="259" t="str" cm="1">
        <f t="array" ref="D544">IF(ROW()=ROW(D532),C535,INDEX(E532:E545,ROW()-ROW(D532)))</f>
        <v/>
      </c>
      <c r="E544" s="260" t="str">
        <f>IF(OR(D544="",C534="",C534&lt;=0,F544=""),"",TRIM(MID(D544,LEN(F544)+1+IF(MID(D544,LEN(F544)+1,1)=" ",1,0),99999)))</f>
        <v/>
      </c>
      <c r="F544" s="259" t="str">
        <f>IF(OR(G544="",G544=0,G544="0"),"",IF(LEN(G544)&lt;=C534,G544,IF(LEN(SUBSTITUTE(H544," ",""))=C534+1,LEFT(G544,C534),LEFT(G544,FIND("§",SUBSTITUTE(H544," ","§",LEN(H544)-LEN(SUBSTITUTE(H544," ",""))))-1))))</f>
        <v/>
      </c>
      <c r="G544" s="259" t="str">
        <f t="shared" si="14"/>
        <v/>
      </c>
      <c r="H544" s="259" t="str">
        <f>IF(OR(G544="",G544=0,G544="0"),"",LEFT(G544,C534+1))</f>
        <v/>
      </c>
      <c r="I544" s="261"/>
      <c r="J544" s="86"/>
      <c r="K544" s="247" t="str">
        <f>IF(LEN(TRIM(L544))&gt;0,MAX(K13:K543)+1,"")</f>
        <v/>
      </c>
      <c r="L544" s="89"/>
      <c r="M544" s="276"/>
      <c r="N544" s="277"/>
      <c r="X544" s="3">
        <v>1</v>
      </c>
    </row>
    <row r="545" spans="2:24" ht="15.75">
      <c r="B545" s="247"/>
      <c r="C545" s="264"/>
      <c r="D545" s="259" t="str" cm="1">
        <f t="array" ref="D545">IF(ROW()=ROW(D532),C535,INDEX(E532:E545,ROW()-ROW(D532)))</f>
        <v/>
      </c>
      <c r="E545" s="260" t="str">
        <f>IF(OR(D545="",C534="",C534&lt;=0,F545=""),"",TRIM(MID(D545,LEN(F545)+1+IF(MID(D545,LEN(F545)+1,1)=" ",1,0),99999)))</f>
        <v/>
      </c>
      <c r="F545" s="259" t="str">
        <f>IF(OR(G545="",G545=0,G545="0"),"",IF(LEN(G545)&lt;=C534,G545,IF(LEN(SUBSTITUTE(H545," ",""))=C534+1,LEFT(G545,C534),LEFT(G545,FIND("§",SUBSTITUTE(H545," ","§",LEN(H545)-LEN(SUBSTITUTE(H545," ",""))))-1))))</f>
        <v/>
      </c>
      <c r="G545" s="259" t="str">
        <f t="shared" si="14"/>
        <v/>
      </c>
      <c r="H545" s="259" t="str">
        <f>IF(OR(G545="",G545=0,G545="0"),"",LEFT(G545,C534+1))</f>
        <v/>
      </c>
      <c r="I545" s="261"/>
      <c r="J545" s="86"/>
      <c r="K545" s="247" t="str">
        <f>IF(LEN(TRIM(L545))&gt;0,MAX(K13:K544)+1,"")</f>
        <v/>
      </c>
      <c r="L545" s="89"/>
      <c r="M545" s="276"/>
      <c r="N545" s="277"/>
      <c r="X545" s="3">
        <v>1</v>
      </c>
    </row>
    <row r="546" spans="2:24" ht="15.75">
      <c r="B546" s="247"/>
      <c r="C546" s="258" t="str">
        <f>IF(TRIM(SUBSTITUTE(J52,CHAR(160),""))="","",J52)</f>
        <v/>
      </c>
      <c r="D546" s="259" t="str" cm="1">
        <f t="array" ref="D546">IF(ROW()=ROW(D546),C549,INDEX(E546:E559,ROW()-ROW(D546)))</f>
        <v/>
      </c>
      <c r="E546" s="260" t="str">
        <f>IF(OR(D546="",C548="",C548&lt;=0,F546=""),"",TRIM(MID(D546,LEN(F546)+1+IF(MID(D546,LEN(F546)+1,1)=" ",1,0),99999)))</f>
        <v/>
      </c>
      <c r="F546" s="259" t="str">
        <f>IF(OR(G546="",G546=0,G546="0"),"",IF(LEN(G546)&lt;=C548,G546,IF(LEN(SUBSTITUTE(H546," ",""))=C548+1,LEFT(G546,C548),LEFT(G546,FIND("§",SUBSTITUTE(H546," ","§",LEN(H546)-LEN(SUBSTITUTE(H546," ",""))))-1))))</f>
        <v/>
      </c>
      <c r="G546" s="259" t="str">
        <f t="shared" si="14"/>
        <v/>
      </c>
      <c r="H546" s="259" t="str">
        <f>IF(OR(G546="",G546=0,G546="0"),"",LEFT(G546,C548+1))</f>
        <v/>
      </c>
      <c r="I546" s="261"/>
      <c r="J546" s="86"/>
      <c r="K546" s="247" t="str">
        <f>IF(LEN(TRIM(L546))&gt;0,MAX(K13:K545)+1,"")</f>
        <v/>
      </c>
      <c r="L546" s="89"/>
      <c r="M546" s="276"/>
      <c r="N546" s="277"/>
      <c r="X546" s="3">
        <v>1</v>
      </c>
    </row>
    <row r="547" spans="2:24" ht="15.75">
      <c r="B547" s="247"/>
      <c r="C547" s="264" t="str">
        <f>TRIM(SUBSTITUTE(SUBSTITUTE(SUBSTITUTE(SUBSTITUTE(SUBSTITUTE(SUBSTITUTE(SUBSTITUTE(SUBSTITUTE(SUBSTITUTE(CLEAN(IF(OR(LEFT(C546,1)="-",LEFT(C546,1)="="),MID(C546,2,99999),C546)),"—","-"),"–","-"),CHAR(160)," "),CHAR(9)," "),CHAR(13)," "),CHAR(10)," ")," "," ")," "," ")," "," "))</f>
        <v/>
      </c>
      <c r="D547" s="259" t="str" cm="1">
        <f t="array" ref="D547">IF(ROW()=ROW(D546),C549,INDEX(E546:E559,ROW()-ROW(D546)))</f>
        <v/>
      </c>
      <c r="E547" s="260" t="str">
        <f>IF(OR(D547="",C548="",C548&lt;=0,F547=""),"",TRIM(MID(D547,LEN(F547)+1+IF(MID(D547,LEN(F547)+1,1)=" ",1,0),99999)))</f>
        <v/>
      </c>
      <c r="F547" s="259" t="str">
        <f>IF(OR(G547="",G547=0,G547="0"),"",IF(LEN(G547)&lt;=C548,G547,IF(LEN(SUBSTITUTE(H547," ",""))=C548+1,LEFT(G547,C548),LEFT(G547,FIND("§",SUBSTITUTE(H547," ","§",LEN(H547)-LEN(SUBSTITUTE(H547," ",""))))-1))))</f>
        <v/>
      </c>
      <c r="G547" s="259" t="str">
        <f t="shared" si="14"/>
        <v/>
      </c>
      <c r="H547" s="259" t="str">
        <f>IF(OR(G547="",G547=0,G547="0"),"",LEFT(G547,C548+1))</f>
        <v/>
      </c>
      <c r="I547" s="261"/>
      <c r="J547" s="86"/>
      <c r="K547" s="247" t="str">
        <f>IF(LEN(TRIM(L547))&gt;0,MAX(K13:K546)+1,"")</f>
        <v/>
      </c>
      <c r="L547" s="89"/>
      <c r="M547" s="276"/>
      <c r="N547" s="277"/>
      <c r="X547" s="3">
        <v>1</v>
      </c>
    </row>
    <row r="548" spans="2:24" ht="15.75">
      <c r="B548" s="247"/>
      <c r="C548" s="265">
        <f>C11</f>
        <v>120</v>
      </c>
      <c r="D548" s="259" t="str" cm="1">
        <f t="array" ref="D548">IF(ROW()=ROW(D546),C549,INDEX(E546:E559,ROW()-ROW(D546)))</f>
        <v/>
      </c>
      <c r="E548" s="260" t="str">
        <f>IF(OR(D548="",C548="",C548&lt;=0,F548=""),"",TRIM(MID(D548,LEN(F548)+1+IF(MID(D548,LEN(F548)+1,1)=" ",1,0),99999)))</f>
        <v/>
      </c>
      <c r="F548" s="259" t="str">
        <f>IF(OR(G548="",G548=0,G548="0"),"",IF(LEN(G548)&lt;=C548,G548,IF(LEN(SUBSTITUTE(H548," ",""))=C548+1,LEFT(G548,C548),LEFT(G548,FIND("§",SUBSTITUTE(H548," ","§",LEN(H548)-LEN(SUBSTITUTE(H548," ",""))))-1))))</f>
        <v/>
      </c>
      <c r="G548" s="259" t="str">
        <f t="shared" si="14"/>
        <v/>
      </c>
      <c r="H548" s="259" t="str">
        <f>IF(OR(G548="",G548=0,G548="0"),"",LEFT(G548,C548+1))</f>
        <v/>
      </c>
      <c r="I548" s="261"/>
      <c r="J548" s="86"/>
      <c r="K548" s="247" t="str">
        <f>IF(LEN(TRIM(L548))&gt;0,MAX(K13:K547)+1,"")</f>
        <v/>
      </c>
      <c r="L548" s="89"/>
      <c r="M548" s="276"/>
      <c r="N548" s="277"/>
      <c r="X548" s="3">
        <v>1</v>
      </c>
    </row>
    <row r="549" spans="2:24" ht="15.75">
      <c r="B549" s="247"/>
      <c r="C549" s="264" t="str">
        <f>IF(UPPER(TRIM(C12))="X",C553,C547)</f>
        <v/>
      </c>
      <c r="D549" s="259" t="str" cm="1">
        <f t="array" ref="D549">IF(ROW()=ROW(D546),C549,INDEX(E546:E559,ROW()-ROW(D546)))</f>
        <v/>
      </c>
      <c r="E549" s="260" t="str">
        <f>IF(OR(D549="",C548="",C548&lt;=0,F549=""),"",TRIM(MID(D549,LEN(F549)+1+IF(MID(D549,LEN(F549)+1,1)=" ",1,0),99999)))</f>
        <v/>
      </c>
      <c r="F549" s="259" t="str">
        <f>IF(OR(G549="",G549=0,G549="0"),"",IF(LEN(G549)&lt;=C548,G549,IF(LEN(SUBSTITUTE(H549," ",""))=C548+1,LEFT(G549,C548),LEFT(G549,FIND("§",SUBSTITUTE(H549," ","§",LEN(H549)-LEN(SUBSTITUTE(H549," ",""))))-1))))</f>
        <v/>
      </c>
      <c r="G549" s="259" t="str">
        <f t="shared" si="14"/>
        <v/>
      </c>
      <c r="H549" s="259" t="str">
        <f>IF(OR(G549="",G549=0,G549="0"),"",LEFT(G549,C548+1))</f>
        <v/>
      </c>
      <c r="I549" s="261"/>
      <c r="J549" s="86"/>
      <c r="K549" s="247" t="str">
        <f>IF(LEN(TRIM(L549))&gt;0,MAX(K13:K548)+1,"")</f>
        <v/>
      </c>
      <c r="L549" s="89"/>
      <c r="M549" s="276"/>
      <c r="N549" s="277"/>
      <c r="X549" s="3">
        <v>1</v>
      </c>
    </row>
    <row r="550" spans="2:24" ht="15.75">
      <c r="B550" s="247"/>
      <c r="C550" s="266" t="str">
        <f>TRIM(SUBSTITUTE(SUBSTITUTE(SUBSTITUTE(SUBSTITUTE(SUBSTITUTE(SUBSTITUTE(SUBSTITUTE(SUBSTITUTE(SUBSTITUTE(SUBSTITUTE(C547,","," "),";"," "),":"," "),"!"," "),"?"," "),"…"," "),"»"," "),"«"," "),"/"," "),"."," "))</f>
        <v/>
      </c>
      <c r="D550" s="259" t="str" cm="1">
        <f t="array" ref="D550">IF(ROW()=ROW(D546),C549,INDEX(E546:E559,ROW()-ROW(D546)))</f>
        <v/>
      </c>
      <c r="E550" s="260" t="str">
        <f>IF(OR(D550="",C548="",C548&lt;=0,F550=""),"",TRIM(MID(D550,LEN(F550)+1+IF(MID(D550,LEN(F550)+1,1)=" ",1,0),99999)))</f>
        <v/>
      </c>
      <c r="F550" s="259" t="str">
        <f>IF(OR(G550="",G550=0,G550="0"),"",IF(LEN(G550)&lt;=C548,G550,IF(LEN(SUBSTITUTE(H550," ",""))=C548+1,LEFT(G550,C548),LEFT(G550,FIND("§",SUBSTITUTE(H550," ","§",LEN(H550)-LEN(SUBSTITUTE(H550," ",""))))-1))))</f>
        <v/>
      </c>
      <c r="G550" s="259" t="str">
        <f t="shared" si="14"/>
        <v/>
      </c>
      <c r="H550" s="259" t="str">
        <f>IF(OR(G550="",G550=0,G550="0"),"",LEFT(G550,C548+1))</f>
        <v/>
      </c>
      <c r="I550" s="261"/>
      <c r="J550" s="86"/>
      <c r="K550" s="247" t="str">
        <f>IF(LEN(TRIM(L550))&gt;0,MAX(K13:K549)+1,"")</f>
        <v/>
      </c>
      <c r="L550" s="89"/>
      <c r="M550" s="276"/>
      <c r="N550" s="277"/>
      <c r="X550" s="3">
        <v>1</v>
      </c>
    </row>
    <row r="551" spans="2:24" ht="15.75">
      <c r="B551" s="247"/>
      <c r="C551" s="259" t="str">
        <f>TRIM(SUBSTITUTE(SUBSTITUTE(SUBSTITUTE(SUBSTITUTE(SUBSTITUTE(SUBSTITUTE(SUBSTITUTE(SUBSTITUTE(C550,"("," "),")"," "),CHAR(34)," "),"-"," "),"_"," "),"&lt;"," "),"&gt;"," "),"="," "))</f>
        <v/>
      </c>
      <c r="D551" s="259" t="str" cm="1">
        <f t="array" ref="D551">IF(ROW()=ROW(D546),C549,INDEX(E546:E559,ROW()-ROW(D546)))</f>
        <v/>
      </c>
      <c r="E551" s="260" t="str">
        <f>IF(OR(D551="",C548="",C548&lt;=0,F551=""),"",TRIM(MID(D551,LEN(F551)+1+IF(MID(D551,LEN(F551)+1,1)=" ",1,0),99999)))</f>
        <v/>
      </c>
      <c r="F551" s="259" t="str">
        <f>IF(OR(G551="",G551=0,G551="0"),"",IF(LEN(G551)&lt;=C548,G551,IF(LEN(SUBSTITUTE(H551," ",""))=C548+1,LEFT(G551,C548),LEFT(G551,FIND("§",SUBSTITUTE(H551," ","§",LEN(H551)-LEN(SUBSTITUTE(H551," ",""))))-1))))</f>
        <v/>
      </c>
      <c r="G551" s="259" t="str">
        <f t="shared" si="14"/>
        <v/>
      </c>
      <c r="H551" s="259" t="str">
        <f>IF(OR(G551="",G551=0,G551="0"),"",LEFT(G551,C548+1))</f>
        <v/>
      </c>
      <c r="I551" s="261"/>
      <c r="J551" s="86"/>
      <c r="K551" s="247" t="str">
        <f>IF(LEN(TRIM(L551))&gt;0,MAX(K13:K550)+1,"")</f>
        <v/>
      </c>
      <c r="L551" s="89"/>
      <c r="M551" s="276"/>
      <c r="N551" s="277"/>
      <c r="X551" s="3">
        <v>1</v>
      </c>
    </row>
    <row r="552" spans="2:24" ht="15.75">
      <c r="B552" s="247"/>
      <c r="C552" s="264" t="str">
        <f>TRIM(SUBSTITUTE(SUBSTITUTE(SUBSTITUTE(SUBSTITUTE(C551,"►"," "),"▼"," "),"▲"," "),"◄"," "))</f>
        <v/>
      </c>
      <c r="D552" s="259" t="str" cm="1">
        <f t="array" ref="D552">IF(ROW()=ROW(D546),C549,INDEX(E546:E559,ROW()-ROW(D546)))</f>
        <v/>
      </c>
      <c r="E552" s="260" t="str">
        <f>IF(OR(D552="",C548="",C548&lt;=0,F552=""),"",TRIM(MID(D552,LEN(F552)+1+IF(MID(D552,LEN(F552)+1,1)=" ",1,0),99999)))</f>
        <v/>
      </c>
      <c r="F552" s="259" t="str">
        <f>IF(OR(G552="",G552=0,G552="0"),"",IF(LEN(G552)&lt;=C548,G552,IF(LEN(SUBSTITUTE(H552," ",""))=C548+1,LEFT(G552,C548),LEFT(G552,FIND("§",SUBSTITUTE(H552," ","§",LEN(H552)-LEN(SUBSTITUTE(H552," ",""))))-1))))</f>
        <v/>
      </c>
      <c r="G552" s="259" t="str">
        <f t="shared" si="14"/>
        <v/>
      </c>
      <c r="H552" s="259" t="str">
        <f>IF(OR(G552="",G552=0,G552="0"),"",LEFT(G552,C548+1))</f>
        <v/>
      </c>
      <c r="I552" s="261"/>
      <c r="J552" s="86"/>
      <c r="K552" s="247" t="str">
        <f>IF(LEN(TRIM(L552))&gt;0,MAX(K13:K551)+1,"")</f>
        <v/>
      </c>
      <c r="L552" s="89"/>
      <c r="M552" s="276"/>
      <c r="N552" s="277"/>
      <c r="X552" s="3">
        <v>1</v>
      </c>
    </row>
    <row r="553" spans="2:24" ht="15.75">
      <c r="B553" s="247"/>
      <c r="C553" s="264" t="str">
        <f>TRIM(SUBSTITUTE(SUBSTITUTE(C552,"“"," "),"”"," "))</f>
        <v/>
      </c>
      <c r="D553" s="259" t="str" cm="1">
        <f t="array" ref="D553">IF(ROW()=ROW(D546),C549,INDEX(E546:E559,ROW()-ROW(D546)))</f>
        <v/>
      </c>
      <c r="E553" s="260" t="str">
        <f>IF(OR(D553="",C548="",C548&lt;=0,F553=""),"",TRIM(MID(D553,LEN(F553)+1+IF(MID(D553,LEN(F553)+1,1)=" ",1,0),99999)))</f>
        <v/>
      </c>
      <c r="F553" s="259" t="str">
        <f>IF(OR(G553="",G553=0,G553="0"),"",IF(LEN(G553)&lt;=C548,G553,IF(LEN(SUBSTITUTE(H553," ",""))=C548+1,LEFT(G553,C548),LEFT(G553,FIND("§",SUBSTITUTE(H553," ","§",LEN(H553)-LEN(SUBSTITUTE(H553," ",""))))-1))))</f>
        <v/>
      </c>
      <c r="G553" s="259" t="str">
        <f t="shared" si="14"/>
        <v/>
      </c>
      <c r="H553" s="259" t="str">
        <f>IF(OR(G553="",G553=0,G553="0"),"",LEFT(G553,C548+1))</f>
        <v/>
      </c>
      <c r="I553" s="261"/>
      <c r="J553" s="86"/>
      <c r="K553" s="247" t="str">
        <f>IF(LEN(TRIM(L553))&gt;0,MAX(K13:K552)+1,"")</f>
        <v/>
      </c>
      <c r="L553" s="89"/>
      <c r="M553" s="276"/>
      <c r="N553" s="277"/>
      <c r="X553" s="3">
        <v>1</v>
      </c>
    </row>
    <row r="554" spans="2:24" ht="15.75">
      <c r="B554" s="247"/>
      <c r="C554" s="264"/>
      <c r="D554" s="259" t="str" cm="1">
        <f t="array" ref="D554">IF(ROW()=ROW(D546),C549,INDEX(E546:E559,ROW()-ROW(D546)))</f>
        <v/>
      </c>
      <c r="E554" s="260" t="str">
        <f>IF(OR(D554="",C548="",C548&lt;=0,F554=""),"",TRIM(MID(D554,LEN(F554)+1+IF(MID(D554,LEN(F554)+1,1)=" ",1,0),99999)))</f>
        <v/>
      </c>
      <c r="F554" s="259" t="str">
        <f>IF(OR(G554="",G554=0,G554="0"),"",IF(LEN(G554)&lt;=C548,G554,IF(LEN(SUBSTITUTE(H554," ",""))=C548+1,LEFT(G554,C548),LEFT(G554,FIND("§",SUBSTITUTE(H554," ","§",LEN(H554)-LEN(SUBSTITUTE(H554," ",""))))-1))))</f>
        <v/>
      </c>
      <c r="G554" s="259" t="str">
        <f t="shared" si="14"/>
        <v/>
      </c>
      <c r="H554" s="259" t="str">
        <f>IF(OR(G554="",G554=0,G554="0"),"",LEFT(G554,C548+1))</f>
        <v/>
      </c>
      <c r="I554" s="261"/>
      <c r="J554" s="86"/>
      <c r="K554" s="247" t="str">
        <f>IF(LEN(TRIM(L554))&gt;0,MAX(K13:K553)+1,"")</f>
        <v/>
      </c>
      <c r="L554" s="89"/>
      <c r="M554" s="276"/>
      <c r="N554" s="277"/>
      <c r="X554" s="3">
        <v>1</v>
      </c>
    </row>
    <row r="555" spans="2:24" ht="15.75">
      <c r="B555" s="247"/>
      <c r="C555" s="264"/>
      <c r="D555" s="259" t="str" cm="1">
        <f t="array" ref="D555">IF(ROW()=ROW(D546),C549,INDEX(E546:E559,ROW()-ROW(D546)))</f>
        <v/>
      </c>
      <c r="E555" s="260" t="str">
        <f>IF(OR(D555="",C548="",C548&lt;=0,F555=""),"",TRIM(MID(D555,LEN(F555)+1+IF(MID(D555,LEN(F555)+1,1)=" ",1,0),99999)))</f>
        <v/>
      </c>
      <c r="F555" s="259" t="str">
        <f>IF(OR(G555="",G555=0,G555="0"),"",IF(LEN(G555)&lt;=C548,G555,IF(LEN(SUBSTITUTE(H555," ",""))=C548+1,LEFT(G555,C548),LEFT(G555,FIND("§",SUBSTITUTE(H555," ","§",LEN(H555)-LEN(SUBSTITUTE(H555," ",""))))-1))))</f>
        <v/>
      </c>
      <c r="G555" s="259" t="str">
        <f t="shared" si="14"/>
        <v/>
      </c>
      <c r="H555" s="259" t="str">
        <f>IF(OR(G555="",G555=0,G555="0"),"",LEFT(G555,C548+1))</f>
        <v/>
      </c>
      <c r="I555" s="261"/>
      <c r="J555" s="86"/>
      <c r="K555" s="247" t="str">
        <f>IF(LEN(TRIM(L555))&gt;0,MAX(K13:K554)+1,"")</f>
        <v/>
      </c>
      <c r="L555" s="89"/>
      <c r="M555" s="276"/>
      <c r="N555" s="277"/>
      <c r="X555" s="3">
        <v>1</v>
      </c>
    </row>
    <row r="556" spans="2:24" ht="15.75">
      <c r="B556" s="247"/>
      <c r="C556" s="264"/>
      <c r="D556" s="259" t="str" cm="1">
        <f t="array" ref="D556">IF(ROW()=ROW(D546),C549,INDEX(E546:E559,ROW()-ROW(D546)))</f>
        <v/>
      </c>
      <c r="E556" s="260" t="str">
        <f>IF(OR(D556="",C548="",C548&lt;=0,F556=""),"",TRIM(MID(D556,LEN(F556)+1+IF(MID(D556,LEN(F556)+1,1)=" ",1,0),99999)))</f>
        <v/>
      </c>
      <c r="F556" s="259" t="str">
        <f>IF(OR(G556="",G556=0,G556="0"),"",IF(LEN(G556)&lt;=C548,G556,IF(LEN(SUBSTITUTE(H556," ",""))=C548+1,LEFT(G556,C548),LEFT(G556,FIND("§",SUBSTITUTE(H556," ","§",LEN(H556)-LEN(SUBSTITUTE(H556," ",""))))-1))))</f>
        <v/>
      </c>
      <c r="G556" s="259" t="str">
        <f t="shared" si="14"/>
        <v/>
      </c>
      <c r="H556" s="259" t="str">
        <f>IF(OR(G556="",G556=0,G556="0"),"",LEFT(G556,C548+1))</f>
        <v/>
      </c>
      <c r="I556" s="261"/>
      <c r="J556" s="86"/>
      <c r="K556" s="247" t="str">
        <f>IF(LEN(TRIM(L556))&gt;0,MAX(K13:K555)+1,"")</f>
        <v/>
      </c>
      <c r="L556" s="89"/>
      <c r="M556" s="276"/>
      <c r="N556" s="277"/>
      <c r="X556" s="3">
        <v>1</v>
      </c>
    </row>
    <row r="557" spans="2:24" ht="15.75">
      <c r="B557" s="247"/>
      <c r="C557" s="264"/>
      <c r="D557" s="259" t="str" cm="1">
        <f t="array" ref="D557">IF(ROW()=ROW(D546),C549,INDEX(E546:E559,ROW()-ROW(D546)))</f>
        <v/>
      </c>
      <c r="E557" s="260" t="str">
        <f>IF(OR(D557="",C548="",C548&lt;=0,F557=""),"",TRIM(MID(D557,LEN(F557)+1+IF(MID(D557,LEN(F557)+1,1)=" ",1,0),99999)))</f>
        <v/>
      </c>
      <c r="F557" s="259" t="str">
        <f>IF(OR(G557="",G557=0,G557="0"),"",IF(LEN(G557)&lt;=C548,G557,IF(LEN(SUBSTITUTE(H557," ",""))=C548+1,LEFT(G557,C548),LEFT(G557,FIND("§",SUBSTITUTE(H557," ","§",LEN(H557)-LEN(SUBSTITUTE(H557," ",""))))-1))))</f>
        <v/>
      </c>
      <c r="G557" s="259" t="str">
        <f t="shared" si="14"/>
        <v/>
      </c>
      <c r="H557" s="259" t="str">
        <f>IF(OR(G557="",G557=0,G557="0"),"",LEFT(G557,C548+1))</f>
        <v/>
      </c>
      <c r="I557" s="261"/>
      <c r="J557" s="86"/>
      <c r="K557" s="247" t="str">
        <f>IF(LEN(TRIM(L557))&gt;0,MAX(K13:K556)+1,"")</f>
        <v/>
      </c>
      <c r="L557" s="89"/>
      <c r="M557" s="276"/>
      <c r="N557" s="277"/>
      <c r="X557" s="3">
        <v>1</v>
      </c>
    </row>
    <row r="558" spans="2:24" ht="15.75">
      <c r="B558" s="247"/>
      <c r="C558" s="264"/>
      <c r="D558" s="259" t="str" cm="1">
        <f t="array" ref="D558">IF(ROW()=ROW(D546),C549,INDEX(E546:E559,ROW()-ROW(D546)))</f>
        <v/>
      </c>
      <c r="E558" s="260" t="str">
        <f>IF(OR(D558="",C548="",C548&lt;=0,F558=""),"",TRIM(MID(D558,LEN(F558)+1+IF(MID(D558,LEN(F558)+1,1)=" ",1,0),99999)))</f>
        <v/>
      </c>
      <c r="F558" s="259" t="str">
        <f>IF(OR(G558="",G558=0,G558="0"),"",IF(LEN(G558)&lt;=C548,G558,IF(LEN(SUBSTITUTE(H558," ",""))=C548+1,LEFT(G558,C548),LEFT(G558,FIND("§",SUBSTITUTE(H558," ","§",LEN(H558)-LEN(SUBSTITUTE(H558," ",""))))-1))))</f>
        <v/>
      </c>
      <c r="G558" s="259" t="str">
        <f t="shared" si="14"/>
        <v/>
      </c>
      <c r="H558" s="259" t="str">
        <f>IF(OR(G558="",G558=0,G558="0"),"",LEFT(G558,C548+1))</f>
        <v/>
      </c>
      <c r="I558" s="261"/>
      <c r="J558" s="86"/>
      <c r="K558" s="247" t="str">
        <f>IF(LEN(TRIM(L558))&gt;0,MAX(K13:K557)+1,"")</f>
        <v/>
      </c>
      <c r="L558" s="89"/>
      <c r="M558" s="276"/>
      <c r="N558" s="277"/>
      <c r="X558" s="3">
        <v>1</v>
      </c>
    </row>
    <row r="559" spans="2:24" ht="15.75">
      <c r="B559" s="247"/>
      <c r="C559" s="264"/>
      <c r="D559" s="259" t="str" cm="1">
        <f t="array" ref="D559">IF(ROW()=ROW(D546),C549,INDEX(E546:E559,ROW()-ROW(D546)))</f>
        <v/>
      </c>
      <c r="E559" s="260" t="str">
        <f>IF(OR(D559="",C548="",C548&lt;=0,F559=""),"",TRIM(MID(D559,LEN(F559)+1+IF(MID(D559,LEN(F559)+1,1)=" ",1,0),99999)))</f>
        <v/>
      </c>
      <c r="F559" s="259" t="str">
        <f>IF(OR(G559="",G559=0,G559="0"),"",IF(LEN(G559)&lt;=C548,G559,IF(LEN(SUBSTITUTE(H559," ",""))=C548+1,LEFT(G559,C548),LEFT(G559,FIND("§",SUBSTITUTE(H559," ","§",LEN(H559)-LEN(SUBSTITUTE(H559," ",""))))-1))))</f>
        <v/>
      </c>
      <c r="G559" s="259" t="str">
        <f t="shared" si="14"/>
        <v/>
      </c>
      <c r="H559" s="259" t="str">
        <f>IF(OR(G559="",G559=0,G559="0"),"",LEFT(G559,C548+1))</f>
        <v/>
      </c>
      <c r="I559" s="261"/>
      <c r="J559" s="86"/>
      <c r="K559" s="247" t="str">
        <f>IF(LEN(TRIM(L559))&gt;0,MAX(K13:K558)+1,"")</f>
        <v/>
      </c>
      <c r="L559" s="89"/>
      <c r="M559" s="276"/>
      <c r="N559" s="277"/>
      <c r="X559" s="3">
        <v>1</v>
      </c>
    </row>
    <row r="560" spans="2:24" ht="15.75">
      <c r="B560" s="247"/>
      <c r="C560" s="258" t="str">
        <f>IF(TRIM(SUBSTITUTE(J53,CHAR(160),""))="","",J53)</f>
        <v/>
      </c>
      <c r="D560" s="259" t="str" cm="1">
        <f t="array" ref="D560">IF(ROW()=ROW(D560),C563,INDEX(E560:E573,ROW()-ROW(D560)))</f>
        <v/>
      </c>
      <c r="E560" s="260" t="str">
        <f>IF(OR(D560="",C562="",C562&lt;=0,F560=""),"",TRIM(MID(D560,LEN(F560)+1+IF(MID(D560,LEN(F560)+1,1)=" ",1,0),99999)))</f>
        <v/>
      </c>
      <c r="F560" s="259" t="str">
        <f>IF(OR(G560="",G560=0,G560="0"),"",IF(LEN(G560)&lt;=C562,G560,IF(LEN(SUBSTITUTE(H560," ",""))=C562+1,LEFT(G560,C562),LEFT(G560,FIND("§",SUBSTITUTE(H560," ","§",LEN(H560)-LEN(SUBSTITUTE(H560," ",""))))-1))))</f>
        <v/>
      </c>
      <c r="G560" s="259" t="str">
        <f t="shared" si="14"/>
        <v/>
      </c>
      <c r="H560" s="259" t="str">
        <f>IF(OR(G560="",G560=0,G560="0"),"",LEFT(G560,C562+1))</f>
        <v/>
      </c>
      <c r="I560" s="261"/>
      <c r="J560" s="86"/>
      <c r="K560" s="247" t="str">
        <f>IF(LEN(TRIM(L560))&gt;0,MAX(K13:K559)+1,"")</f>
        <v/>
      </c>
      <c r="L560" s="89"/>
      <c r="M560" s="276"/>
      <c r="N560" s="277"/>
      <c r="X560" s="3">
        <v>1</v>
      </c>
    </row>
    <row r="561" spans="2:24" ht="15.75">
      <c r="B561" s="247"/>
      <c r="C561" s="264" t="str">
        <f>TRIM(SUBSTITUTE(SUBSTITUTE(SUBSTITUTE(SUBSTITUTE(SUBSTITUTE(SUBSTITUTE(SUBSTITUTE(SUBSTITUTE(SUBSTITUTE(CLEAN(IF(OR(LEFT(C560,1)="-",LEFT(C560,1)="="),MID(C560,2,99999),C560)),"—","-"),"–","-"),CHAR(160)," "),CHAR(9)," "),CHAR(13)," "),CHAR(10)," ")," "," ")," "," ")," "," "))</f>
        <v/>
      </c>
      <c r="D561" s="259" t="str" cm="1">
        <f t="array" ref="D561">IF(ROW()=ROW(D560),C563,INDEX(E560:E573,ROW()-ROW(D560)))</f>
        <v/>
      </c>
      <c r="E561" s="260" t="str">
        <f>IF(OR(D561="",C562="",C562&lt;=0,F561=""),"",TRIM(MID(D561,LEN(F561)+1+IF(MID(D561,LEN(F561)+1,1)=" ",1,0),99999)))</f>
        <v/>
      </c>
      <c r="F561" s="259" t="str">
        <f>IF(OR(G561="",G561=0,G561="0"),"",IF(LEN(G561)&lt;=C562,G561,IF(LEN(SUBSTITUTE(H561," ",""))=C562+1,LEFT(G561,C562),LEFT(G561,FIND("§",SUBSTITUTE(H561," ","§",LEN(H561)-LEN(SUBSTITUTE(H561," ",""))))-1))))</f>
        <v/>
      </c>
      <c r="G561" s="259" t="str">
        <f t="shared" si="14"/>
        <v/>
      </c>
      <c r="H561" s="259" t="str">
        <f>IF(OR(G561="",G561=0,G561="0"),"",LEFT(G561,C562+1))</f>
        <v/>
      </c>
      <c r="I561" s="261"/>
      <c r="J561" s="86"/>
      <c r="K561" s="247" t="str">
        <f>IF(LEN(TRIM(L561))&gt;0,MAX(K13:K560)+1,"")</f>
        <v/>
      </c>
      <c r="L561" s="89"/>
      <c r="M561" s="276"/>
      <c r="N561" s="277"/>
      <c r="X561" s="3">
        <v>1</v>
      </c>
    </row>
    <row r="562" spans="2:24" ht="15.75">
      <c r="B562" s="247"/>
      <c r="C562" s="265">
        <f>C11</f>
        <v>120</v>
      </c>
      <c r="D562" s="259" t="str" cm="1">
        <f t="array" ref="D562">IF(ROW()=ROW(D560),C563,INDEX(E560:E573,ROW()-ROW(D560)))</f>
        <v/>
      </c>
      <c r="E562" s="260" t="str">
        <f>IF(OR(D562="",C562="",C562&lt;=0,F562=""),"",TRIM(MID(D562,LEN(F562)+1+IF(MID(D562,LEN(F562)+1,1)=" ",1,0),99999)))</f>
        <v/>
      </c>
      <c r="F562" s="259" t="str">
        <f>IF(OR(G562="",G562=0,G562="0"),"",IF(LEN(G562)&lt;=C562,G562,IF(LEN(SUBSTITUTE(H562," ",""))=C562+1,LEFT(G562,C562),LEFT(G562,FIND("§",SUBSTITUTE(H562," ","§",LEN(H562)-LEN(SUBSTITUTE(H562," ",""))))-1))))</f>
        <v/>
      </c>
      <c r="G562" s="259" t="str">
        <f t="shared" si="14"/>
        <v/>
      </c>
      <c r="H562" s="259" t="str">
        <f>IF(OR(G562="",G562=0,G562="0"),"",LEFT(G562,C562+1))</f>
        <v/>
      </c>
      <c r="I562" s="261"/>
      <c r="J562" s="86"/>
      <c r="K562" s="247" t="str">
        <f>IF(LEN(TRIM(L562))&gt;0,MAX(K13:K561)+1,"")</f>
        <v/>
      </c>
      <c r="L562" s="89"/>
      <c r="M562" s="276"/>
      <c r="N562" s="277"/>
      <c r="X562" s="3">
        <v>1</v>
      </c>
    </row>
    <row r="563" spans="2:24" ht="15.75">
      <c r="B563" s="247"/>
      <c r="C563" s="264" t="str">
        <f>IF(UPPER(TRIM(C12))="X",C567,C561)</f>
        <v/>
      </c>
      <c r="D563" s="259" t="str" cm="1">
        <f t="array" ref="D563">IF(ROW()=ROW(D560),C563,INDEX(E560:E573,ROW()-ROW(D560)))</f>
        <v/>
      </c>
      <c r="E563" s="260" t="str">
        <f>IF(OR(D563="",C562="",C562&lt;=0,F563=""),"",TRIM(MID(D563,LEN(F563)+1+IF(MID(D563,LEN(F563)+1,1)=" ",1,0),99999)))</f>
        <v/>
      </c>
      <c r="F563" s="259" t="str">
        <f>IF(OR(G563="",G563=0,G563="0"),"",IF(LEN(G563)&lt;=C562,G563,IF(LEN(SUBSTITUTE(H563," ",""))=C562+1,LEFT(G563,C562),LEFT(G563,FIND("§",SUBSTITUTE(H563," ","§",LEN(H563)-LEN(SUBSTITUTE(H563," ",""))))-1))))</f>
        <v/>
      </c>
      <c r="G563" s="259" t="str">
        <f t="shared" si="14"/>
        <v/>
      </c>
      <c r="H563" s="259" t="str">
        <f>IF(OR(G563="",G563=0,G563="0"),"",LEFT(G563,C562+1))</f>
        <v/>
      </c>
      <c r="I563" s="261"/>
      <c r="J563" s="86"/>
      <c r="K563" s="247" t="str">
        <f>IF(LEN(TRIM(L563))&gt;0,MAX(K13:K562)+1,"")</f>
        <v/>
      </c>
      <c r="L563" s="89"/>
      <c r="M563" s="276"/>
      <c r="N563" s="277"/>
      <c r="X563" s="3">
        <v>1</v>
      </c>
    </row>
    <row r="564" spans="2:24" ht="15.75">
      <c r="B564" s="247"/>
      <c r="C564" s="266" t="str">
        <f>TRIM(SUBSTITUTE(SUBSTITUTE(SUBSTITUTE(SUBSTITUTE(SUBSTITUTE(SUBSTITUTE(SUBSTITUTE(SUBSTITUTE(SUBSTITUTE(SUBSTITUTE(C561,","," "),";"," "),":"," "),"!"," "),"?"," "),"…"," "),"»"," "),"«"," "),"/"," "),"."," "))</f>
        <v/>
      </c>
      <c r="D564" s="259" t="str" cm="1">
        <f t="array" ref="D564">IF(ROW()=ROW(D560),C563,INDEX(E560:E573,ROW()-ROW(D560)))</f>
        <v/>
      </c>
      <c r="E564" s="260" t="str">
        <f>IF(OR(D564="",C562="",C562&lt;=0,F564=""),"",TRIM(MID(D564,LEN(F564)+1+IF(MID(D564,LEN(F564)+1,1)=" ",1,0),99999)))</f>
        <v/>
      </c>
      <c r="F564" s="259" t="str">
        <f>IF(OR(G564="",G564=0,G564="0"),"",IF(LEN(G564)&lt;=C562,G564,IF(LEN(SUBSTITUTE(H564," ",""))=C562+1,LEFT(G564,C562),LEFT(G564,FIND("§",SUBSTITUTE(H564," ","§",LEN(H564)-LEN(SUBSTITUTE(H564," ",""))))-1))))</f>
        <v/>
      </c>
      <c r="G564" s="259" t="str">
        <f t="shared" si="14"/>
        <v/>
      </c>
      <c r="H564" s="259" t="str">
        <f>IF(OR(G564="",G564=0,G564="0"),"",LEFT(G564,C562+1))</f>
        <v/>
      </c>
      <c r="I564" s="261"/>
      <c r="J564" s="86"/>
      <c r="K564" s="247" t="str">
        <f>IF(LEN(TRIM(L564))&gt;0,MAX(K13:K563)+1,"")</f>
        <v/>
      </c>
      <c r="L564" s="89"/>
      <c r="M564" s="276"/>
      <c r="N564" s="277"/>
      <c r="X564" s="3">
        <v>1</v>
      </c>
    </row>
    <row r="565" spans="2:24" ht="15.75">
      <c r="B565" s="247"/>
      <c r="C565" s="259" t="str">
        <f>TRIM(SUBSTITUTE(SUBSTITUTE(SUBSTITUTE(SUBSTITUTE(SUBSTITUTE(SUBSTITUTE(SUBSTITUTE(SUBSTITUTE(C564,"("," "),")"," "),CHAR(34)," "),"-"," "),"_"," "),"&lt;"," "),"&gt;"," "),"="," "))</f>
        <v/>
      </c>
      <c r="D565" s="259" t="str" cm="1">
        <f t="array" ref="D565">IF(ROW()=ROW(D560),C563,INDEX(E560:E573,ROW()-ROW(D560)))</f>
        <v/>
      </c>
      <c r="E565" s="260" t="str">
        <f>IF(OR(D565="",C562="",C562&lt;=0,F565=""),"",TRIM(MID(D565,LEN(F565)+1+IF(MID(D565,LEN(F565)+1,1)=" ",1,0),99999)))</f>
        <v/>
      </c>
      <c r="F565" s="259" t="str">
        <f>IF(OR(G565="",G565=0,G565="0"),"",IF(LEN(G565)&lt;=C562,G565,IF(LEN(SUBSTITUTE(H565," ",""))=C562+1,LEFT(G565,C562),LEFT(G565,FIND("§",SUBSTITUTE(H565," ","§",LEN(H565)-LEN(SUBSTITUTE(H565," ",""))))-1))))</f>
        <v/>
      </c>
      <c r="G565" s="259" t="str">
        <f t="shared" si="14"/>
        <v/>
      </c>
      <c r="H565" s="259" t="str">
        <f>IF(OR(G565="",G565=0,G565="0"),"",LEFT(G565,C562+1))</f>
        <v/>
      </c>
      <c r="I565" s="261"/>
      <c r="J565" s="86"/>
      <c r="K565" s="247" t="str">
        <f>IF(LEN(TRIM(L565))&gt;0,MAX(K13:K564)+1,"")</f>
        <v/>
      </c>
      <c r="L565" s="89"/>
      <c r="M565" s="276"/>
      <c r="N565" s="277"/>
      <c r="X565" s="3">
        <v>1</v>
      </c>
    </row>
    <row r="566" spans="2:24" ht="15.75">
      <c r="B566" s="247"/>
      <c r="C566" s="264" t="str">
        <f>TRIM(SUBSTITUTE(SUBSTITUTE(SUBSTITUTE(SUBSTITUTE(C565,"►"," "),"▼"," "),"▲"," "),"◄"," "))</f>
        <v/>
      </c>
      <c r="D566" s="259" t="str" cm="1">
        <f t="array" ref="D566">IF(ROW()=ROW(D560),C563,INDEX(E560:E573,ROW()-ROW(D560)))</f>
        <v/>
      </c>
      <c r="E566" s="260" t="str">
        <f>IF(OR(D566="",C562="",C562&lt;=0,F566=""),"",TRIM(MID(D566,LEN(F566)+1+IF(MID(D566,LEN(F566)+1,1)=" ",1,0),99999)))</f>
        <v/>
      </c>
      <c r="F566" s="259" t="str">
        <f>IF(OR(G566="",G566=0,G566="0"),"",IF(LEN(G566)&lt;=C562,G566,IF(LEN(SUBSTITUTE(H566," ",""))=C562+1,LEFT(G566,C562),LEFT(G566,FIND("§",SUBSTITUTE(H566," ","§",LEN(H566)-LEN(SUBSTITUTE(H566," ",""))))-1))))</f>
        <v/>
      </c>
      <c r="G566" s="259" t="str">
        <f t="shared" si="14"/>
        <v/>
      </c>
      <c r="H566" s="259" t="str">
        <f>IF(OR(G566="",G566=0,G566="0"),"",LEFT(G566,C562+1))</f>
        <v/>
      </c>
      <c r="I566" s="261"/>
      <c r="J566" s="86"/>
      <c r="K566" s="247" t="str">
        <f>IF(LEN(TRIM(L566))&gt;0,MAX(K13:K565)+1,"")</f>
        <v/>
      </c>
      <c r="L566" s="89"/>
      <c r="M566" s="276"/>
      <c r="N566" s="277"/>
      <c r="X566" s="3">
        <v>1</v>
      </c>
    </row>
    <row r="567" spans="2:24" ht="15.75">
      <c r="B567" s="247"/>
      <c r="C567" s="264" t="str">
        <f>TRIM(SUBSTITUTE(SUBSTITUTE(C566,"“"," "),"”"," "))</f>
        <v/>
      </c>
      <c r="D567" s="259" t="str" cm="1">
        <f t="array" ref="D567">IF(ROW()=ROW(D560),C563,INDEX(E560:E573,ROW()-ROW(D560)))</f>
        <v/>
      </c>
      <c r="E567" s="260" t="str">
        <f>IF(OR(D567="",C562="",C562&lt;=0,F567=""),"",TRIM(MID(D567,LEN(F567)+1+IF(MID(D567,LEN(F567)+1,1)=" ",1,0),99999)))</f>
        <v/>
      </c>
      <c r="F567" s="259" t="str">
        <f>IF(OR(G567="",G567=0,G567="0"),"",IF(LEN(G567)&lt;=C562,G567,IF(LEN(SUBSTITUTE(H567," ",""))=C562+1,LEFT(G567,C562),LEFT(G567,FIND("§",SUBSTITUTE(H567," ","§",LEN(H567)-LEN(SUBSTITUTE(H567," ",""))))-1))))</f>
        <v/>
      </c>
      <c r="G567" s="259" t="str">
        <f t="shared" si="14"/>
        <v/>
      </c>
      <c r="H567" s="259" t="str">
        <f>IF(OR(G567="",G567=0,G567="0"),"",LEFT(G567,C562+1))</f>
        <v/>
      </c>
      <c r="I567" s="261"/>
      <c r="J567" s="86"/>
      <c r="K567" s="247" t="str">
        <f>IF(LEN(TRIM(L567))&gt;0,MAX(K13:K566)+1,"")</f>
        <v/>
      </c>
      <c r="L567" s="89"/>
      <c r="M567" s="276"/>
      <c r="N567" s="277"/>
      <c r="X567" s="3">
        <v>1</v>
      </c>
    </row>
    <row r="568" spans="2:24" ht="15.75">
      <c r="B568" s="247"/>
      <c r="C568" s="264"/>
      <c r="D568" s="259" t="str" cm="1">
        <f t="array" ref="D568">IF(ROW()=ROW(D560),C563,INDEX(E560:E573,ROW()-ROW(D560)))</f>
        <v/>
      </c>
      <c r="E568" s="260" t="str">
        <f>IF(OR(D568="",C562="",C562&lt;=0,F568=""),"",TRIM(MID(D568,LEN(F568)+1+IF(MID(D568,LEN(F568)+1,1)=" ",1,0),99999)))</f>
        <v/>
      </c>
      <c r="F568" s="259" t="str">
        <f>IF(OR(G568="",G568=0,G568="0"),"",IF(LEN(G568)&lt;=C562,G568,IF(LEN(SUBSTITUTE(H568," ",""))=C562+1,LEFT(G568,C562),LEFT(G568,FIND("§",SUBSTITUTE(H568," ","§",LEN(H568)-LEN(SUBSTITUTE(H568," ",""))))-1))))</f>
        <v/>
      </c>
      <c r="G568" s="259" t="str">
        <f t="shared" si="14"/>
        <v/>
      </c>
      <c r="H568" s="259" t="str">
        <f>IF(OR(G568="",G568=0,G568="0"),"",LEFT(G568,C562+1))</f>
        <v/>
      </c>
      <c r="I568" s="261"/>
      <c r="J568" s="86"/>
      <c r="K568" s="247" t="str">
        <f>IF(LEN(TRIM(L568))&gt;0,MAX(K13:K567)+1,"")</f>
        <v/>
      </c>
      <c r="L568" s="89"/>
      <c r="M568" s="276"/>
      <c r="N568" s="277"/>
      <c r="X568" s="3">
        <v>1</v>
      </c>
    </row>
    <row r="569" spans="2:24" ht="15.75">
      <c r="B569" s="247"/>
      <c r="C569" s="264"/>
      <c r="D569" s="259" t="str" cm="1">
        <f t="array" ref="D569">IF(ROW()=ROW(D560),C563,INDEX(E560:E573,ROW()-ROW(D560)))</f>
        <v/>
      </c>
      <c r="E569" s="260" t="str">
        <f>IF(OR(D569="",C562="",C562&lt;=0,F569=""),"",TRIM(MID(D569,LEN(F569)+1+IF(MID(D569,LEN(F569)+1,1)=" ",1,0),99999)))</f>
        <v/>
      </c>
      <c r="F569" s="259" t="str">
        <f>IF(OR(G569="",G569=0,G569="0"),"",IF(LEN(G569)&lt;=C562,G569,IF(LEN(SUBSTITUTE(H569," ",""))=C562+1,LEFT(G569,C562),LEFT(G569,FIND("§",SUBSTITUTE(H569," ","§",LEN(H569)-LEN(SUBSTITUTE(H569," ",""))))-1))))</f>
        <v/>
      </c>
      <c r="G569" s="259" t="str">
        <f t="shared" si="14"/>
        <v/>
      </c>
      <c r="H569" s="259" t="str">
        <f>IF(OR(G569="",G569=0,G569="0"),"",LEFT(G569,C562+1))</f>
        <v/>
      </c>
      <c r="I569" s="261"/>
      <c r="J569" s="86"/>
      <c r="K569" s="247" t="str">
        <f>IF(LEN(TRIM(L569))&gt;0,MAX(K13:K568)+1,"")</f>
        <v/>
      </c>
      <c r="L569" s="89"/>
      <c r="M569" s="276"/>
      <c r="N569" s="277"/>
      <c r="X569" s="3">
        <v>1</v>
      </c>
    </row>
    <row r="570" spans="2:24" ht="15.75">
      <c r="B570" s="247"/>
      <c r="C570" s="264"/>
      <c r="D570" s="259" t="str" cm="1">
        <f t="array" ref="D570">IF(ROW()=ROW(D560),C563,INDEX(E560:E573,ROW()-ROW(D560)))</f>
        <v/>
      </c>
      <c r="E570" s="260" t="str">
        <f>IF(OR(D570="",C562="",C562&lt;=0,F570=""),"",TRIM(MID(D570,LEN(F570)+1+IF(MID(D570,LEN(F570)+1,1)=" ",1,0),99999)))</f>
        <v/>
      </c>
      <c r="F570" s="259" t="str">
        <f>IF(OR(G570="",G570=0,G570="0"),"",IF(LEN(G570)&lt;=C562,G570,IF(LEN(SUBSTITUTE(H570," ",""))=C562+1,LEFT(G570,C562),LEFT(G570,FIND("§",SUBSTITUTE(H570," ","§",LEN(H570)-LEN(SUBSTITUTE(H570," ",""))))-1))))</f>
        <v/>
      </c>
      <c r="G570" s="259" t="str">
        <f t="shared" si="14"/>
        <v/>
      </c>
      <c r="H570" s="259" t="str">
        <f>IF(OR(G570="",G570=0,G570="0"),"",LEFT(G570,C562+1))</f>
        <v/>
      </c>
      <c r="I570" s="261"/>
      <c r="J570" s="86"/>
      <c r="K570" s="247" t="str">
        <f>IF(LEN(TRIM(L570))&gt;0,MAX(K13:K569)+1,"")</f>
        <v/>
      </c>
      <c r="L570" s="89"/>
      <c r="M570" s="276"/>
      <c r="N570" s="277"/>
      <c r="X570" s="3">
        <v>1</v>
      </c>
    </row>
    <row r="571" spans="2:24" ht="15.75">
      <c r="B571" s="247"/>
      <c r="C571" s="264"/>
      <c r="D571" s="259" t="str" cm="1">
        <f t="array" ref="D571">IF(ROW()=ROW(D560),C563,INDEX(E560:E573,ROW()-ROW(D560)))</f>
        <v/>
      </c>
      <c r="E571" s="260" t="str">
        <f>IF(OR(D571="",C562="",C562&lt;=0,F571=""),"",TRIM(MID(D571,LEN(F571)+1+IF(MID(D571,LEN(F571)+1,1)=" ",1,0),99999)))</f>
        <v/>
      </c>
      <c r="F571" s="259" t="str">
        <f>IF(OR(G571="",G571=0,G571="0"),"",IF(LEN(G571)&lt;=C562,G571,IF(LEN(SUBSTITUTE(H571," ",""))=C562+1,LEFT(G571,C562),LEFT(G571,FIND("§",SUBSTITUTE(H571," ","§",LEN(H571)-LEN(SUBSTITUTE(H571," ",""))))-1))))</f>
        <v/>
      </c>
      <c r="G571" s="259" t="str">
        <f t="shared" si="14"/>
        <v/>
      </c>
      <c r="H571" s="259" t="str">
        <f>IF(OR(G571="",G571=0,G571="0"),"",LEFT(G571,C562+1))</f>
        <v/>
      </c>
      <c r="I571" s="261"/>
      <c r="J571" s="86"/>
      <c r="K571" s="247" t="str">
        <f>IF(LEN(TRIM(L571))&gt;0,MAX(K13:K570)+1,"")</f>
        <v/>
      </c>
      <c r="L571" s="89"/>
      <c r="M571" s="276"/>
      <c r="N571" s="277"/>
      <c r="X571" s="3">
        <v>1</v>
      </c>
    </row>
    <row r="572" spans="2:24" ht="15.75">
      <c r="B572" s="247"/>
      <c r="C572" s="264"/>
      <c r="D572" s="259" t="str" cm="1">
        <f t="array" ref="D572">IF(ROW()=ROW(D560),C563,INDEX(E560:E573,ROW()-ROW(D560)))</f>
        <v/>
      </c>
      <c r="E572" s="260" t="str">
        <f>IF(OR(D572="",C562="",C562&lt;=0,F572=""),"",TRIM(MID(D572,LEN(F572)+1+IF(MID(D572,LEN(F572)+1,1)=" ",1,0),99999)))</f>
        <v/>
      </c>
      <c r="F572" s="259" t="str">
        <f>IF(OR(G572="",G572=0,G572="0"),"",IF(LEN(G572)&lt;=C562,G572,IF(LEN(SUBSTITUTE(H572," ",""))=C562+1,LEFT(G572,C562),LEFT(G572,FIND("§",SUBSTITUTE(H572," ","§",LEN(H572)-LEN(SUBSTITUTE(H572," ",""))))-1))))</f>
        <v/>
      </c>
      <c r="G572" s="259" t="str">
        <f t="shared" si="14"/>
        <v/>
      </c>
      <c r="H572" s="259" t="str">
        <f>IF(OR(G572="",G572=0,G572="0"),"",LEFT(G572,C562+1))</f>
        <v/>
      </c>
      <c r="I572" s="261"/>
      <c r="J572" s="86"/>
      <c r="K572" s="247" t="str">
        <f>IF(LEN(TRIM(L572))&gt;0,MAX(K13:K571)+1,"")</f>
        <v/>
      </c>
      <c r="L572" s="89"/>
      <c r="M572" s="276"/>
      <c r="N572" s="277"/>
      <c r="X572" s="3">
        <v>1</v>
      </c>
    </row>
    <row r="573" spans="2:24" ht="15.75">
      <c r="B573" s="247"/>
      <c r="C573" s="264"/>
      <c r="D573" s="259" t="str" cm="1">
        <f t="array" ref="D573">IF(ROW()=ROW(D560),C563,INDEX(E560:E573,ROW()-ROW(D560)))</f>
        <v/>
      </c>
      <c r="E573" s="260" t="str">
        <f>IF(OR(D573="",C562="",C562&lt;=0,F573=""),"",TRIM(MID(D573,LEN(F573)+1+IF(MID(D573,LEN(F573)+1,1)=" ",1,0),99999)))</f>
        <v/>
      </c>
      <c r="F573" s="259" t="str">
        <f>IF(OR(G573="",G573=0,G573="0"),"",IF(LEN(G573)&lt;=C562,G573,IF(LEN(SUBSTITUTE(H573," ",""))=C562+1,LEFT(G573,C562),LEFT(G573,FIND("§",SUBSTITUTE(H573," ","§",LEN(H573)-LEN(SUBSTITUTE(H573," ",""))))-1))))</f>
        <v/>
      </c>
      <c r="G573" s="259" t="str">
        <f t="shared" si="14"/>
        <v/>
      </c>
      <c r="H573" s="259" t="str">
        <f>IF(OR(G573="",G573=0,G573="0"),"",LEFT(G573,C562+1))</f>
        <v/>
      </c>
      <c r="I573" s="261"/>
      <c r="J573" s="86"/>
      <c r="K573" s="247" t="str">
        <f>IF(LEN(TRIM(L573))&gt;0,MAX(K13:K572)+1,"")</f>
        <v/>
      </c>
      <c r="L573" s="89"/>
      <c r="M573" s="276"/>
      <c r="N573" s="277"/>
      <c r="X573" s="3">
        <v>1</v>
      </c>
    </row>
    <row r="574" spans="2:24" ht="15.75">
      <c r="B574" s="247"/>
      <c r="C574" s="258" t="str">
        <f>IF(TRIM(SUBSTITUTE(J54,CHAR(160),""))="","",J54)</f>
        <v/>
      </c>
      <c r="D574" s="259" t="str" cm="1">
        <f t="array" ref="D574">IF(ROW()=ROW(D574),C577,INDEX(E574:E587,ROW()-ROW(D574)))</f>
        <v/>
      </c>
      <c r="E574" s="260" t="str">
        <f>IF(OR(D574="",C576="",C576&lt;=0,F574=""),"",TRIM(MID(D574,LEN(F574)+1+IF(MID(D574,LEN(F574)+1,1)=" ",1,0),99999)))</f>
        <v/>
      </c>
      <c r="F574" s="259" t="str">
        <f>IF(OR(G574="",G574=0,G574="0"),"",IF(LEN(G574)&lt;=C576,G574,IF(LEN(SUBSTITUTE(H574," ",""))=C576+1,LEFT(G574,C576),LEFT(G574,FIND("§",SUBSTITUTE(H574," ","§",LEN(H574)-LEN(SUBSTITUTE(H574," ",""))))-1))))</f>
        <v/>
      </c>
      <c r="G574" s="259" t="str">
        <f t="shared" si="14"/>
        <v/>
      </c>
      <c r="H574" s="259" t="str">
        <f>IF(OR(G574="",G574=0,G574="0"),"",LEFT(G574,C576+1))</f>
        <v/>
      </c>
      <c r="I574" s="261"/>
      <c r="J574" s="86"/>
      <c r="K574" s="247" t="str">
        <f>IF(LEN(TRIM(L574))&gt;0,MAX(K13:K573)+1,"")</f>
        <v/>
      </c>
      <c r="L574" s="89"/>
      <c r="M574" s="276"/>
      <c r="N574" s="277"/>
      <c r="X574" s="3">
        <v>1</v>
      </c>
    </row>
    <row r="575" spans="2:24" ht="15.75">
      <c r="B575" s="247"/>
      <c r="C575" s="264" t="str">
        <f>TRIM(SUBSTITUTE(SUBSTITUTE(SUBSTITUTE(SUBSTITUTE(SUBSTITUTE(SUBSTITUTE(SUBSTITUTE(SUBSTITUTE(SUBSTITUTE(CLEAN(IF(OR(LEFT(C574,1)="-",LEFT(C574,1)="="),MID(C574,2,99999),C574)),"—","-"),"–","-"),CHAR(160)," "),CHAR(9)," "),CHAR(13)," "),CHAR(10)," ")," "," ")," "," ")," "," "))</f>
        <v/>
      </c>
      <c r="D575" s="259" t="str" cm="1">
        <f t="array" ref="D575">IF(ROW()=ROW(D574),C577,INDEX(E574:E587,ROW()-ROW(D574)))</f>
        <v/>
      </c>
      <c r="E575" s="260" t="str">
        <f>IF(OR(D575="",C576="",C576&lt;=0,F575=""),"",TRIM(MID(D575,LEN(F575)+1+IF(MID(D575,LEN(F575)+1,1)=" ",1,0),99999)))</f>
        <v/>
      </c>
      <c r="F575" s="259" t="str">
        <f>IF(OR(G575="",G575=0,G575="0"),"",IF(LEN(G575)&lt;=C576,G575,IF(LEN(SUBSTITUTE(H575," ",""))=C576+1,LEFT(G575,C576),LEFT(G575,FIND("§",SUBSTITUTE(H575," ","§",LEN(H575)-LEN(SUBSTITUTE(H575," ",""))))-1))))</f>
        <v/>
      </c>
      <c r="G575" s="259" t="str">
        <f t="shared" si="14"/>
        <v/>
      </c>
      <c r="H575" s="259" t="str">
        <f>IF(OR(G575="",G575=0,G575="0"),"",LEFT(G575,C576+1))</f>
        <v/>
      </c>
      <c r="I575" s="261"/>
      <c r="J575" s="86"/>
      <c r="K575" s="247" t="str">
        <f>IF(LEN(TRIM(L575))&gt;0,MAX(K13:K574)+1,"")</f>
        <v/>
      </c>
      <c r="L575" s="89"/>
      <c r="M575" s="276"/>
      <c r="N575" s="277"/>
      <c r="X575" s="3">
        <v>1</v>
      </c>
    </row>
    <row r="576" spans="2:24" ht="15.75">
      <c r="B576" s="247"/>
      <c r="C576" s="265">
        <f>C11</f>
        <v>120</v>
      </c>
      <c r="D576" s="259" t="str" cm="1">
        <f t="array" ref="D576">IF(ROW()=ROW(D574),C577,INDEX(E574:E587,ROW()-ROW(D574)))</f>
        <v/>
      </c>
      <c r="E576" s="260" t="str">
        <f>IF(OR(D576="",C576="",C576&lt;=0,F576=""),"",TRIM(MID(D576,LEN(F576)+1+IF(MID(D576,LEN(F576)+1,1)=" ",1,0),99999)))</f>
        <v/>
      </c>
      <c r="F576" s="259" t="str">
        <f>IF(OR(G576="",G576=0,G576="0"),"",IF(LEN(G576)&lt;=C576,G576,IF(LEN(SUBSTITUTE(H576," ",""))=C576+1,LEFT(G576,C576),LEFT(G576,FIND("§",SUBSTITUTE(H576," ","§",LEN(H576)-LEN(SUBSTITUTE(H576," ",""))))-1))))</f>
        <v/>
      </c>
      <c r="G576" s="259" t="str">
        <f t="shared" si="14"/>
        <v/>
      </c>
      <c r="H576" s="259" t="str">
        <f>IF(OR(G576="",G576=0,G576="0"),"",LEFT(G576,C576+1))</f>
        <v/>
      </c>
      <c r="I576" s="261"/>
      <c r="J576" s="86"/>
      <c r="K576" s="247" t="str">
        <f>IF(LEN(TRIM(L576))&gt;0,MAX(K13:K575)+1,"")</f>
        <v/>
      </c>
      <c r="L576" s="89"/>
      <c r="M576" s="276"/>
      <c r="N576" s="277"/>
      <c r="X576" s="3">
        <v>1</v>
      </c>
    </row>
    <row r="577" spans="2:24" ht="15.75">
      <c r="B577" s="247"/>
      <c r="C577" s="264" t="str">
        <f>IF(UPPER(TRIM(C12))="X",C581,C575)</f>
        <v/>
      </c>
      <c r="D577" s="259" t="str" cm="1">
        <f t="array" ref="D577">IF(ROW()=ROW(D574),C577,INDEX(E574:E587,ROW()-ROW(D574)))</f>
        <v/>
      </c>
      <c r="E577" s="260" t="str">
        <f>IF(OR(D577="",C576="",C576&lt;=0,F577=""),"",TRIM(MID(D577,LEN(F577)+1+IF(MID(D577,LEN(F577)+1,1)=" ",1,0),99999)))</f>
        <v/>
      </c>
      <c r="F577" s="259" t="str">
        <f>IF(OR(G577="",G577=0,G577="0"),"",IF(LEN(G577)&lt;=C576,G577,IF(LEN(SUBSTITUTE(H577," ",""))=C576+1,LEFT(G577,C576),LEFT(G577,FIND("§",SUBSTITUTE(H577," ","§",LEN(H577)-LEN(SUBSTITUTE(H577," ",""))))-1))))</f>
        <v/>
      </c>
      <c r="G577" s="259" t="str">
        <f t="shared" si="14"/>
        <v/>
      </c>
      <c r="H577" s="259" t="str">
        <f>IF(OR(G577="",G577=0,G577="0"),"",LEFT(G577,C576+1))</f>
        <v/>
      </c>
      <c r="I577" s="261"/>
      <c r="J577" s="86"/>
      <c r="K577" s="247" t="str">
        <f>IF(LEN(TRIM(L577))&gt;0,MAX(K13:K576)+1,"")</f>
        <v/>
      </c>
      <c r="L577" s="89"/>
      <c r="M577" s="276"/>
      <c r="N577" s="277"/>
      <c r="X577" s="3">
        <v>1</v>
      </c>
    </row>
    <row r="578" spans="2:24" ht="15.75">
      <c r="B578" s="247"/>
      <c r="C578" s="266" t="str">
        <f>TRIM(SUBSTITUTE(SUBSTITUTE(SUBSTITUTE(SUBSTITUTE(SUBSTITUTE(SUBSTITUTE(SUBSTITUTE(SUBSTITUTE(SUBSTITUTE(SUBSTITUTE(C575,","," "),";"," "),":"," "),"!"," "),"?"," "),"…"," "),"»"," "),"«"," "),"/"," "),"."," "))</f>
        <v/>
      </c>
      <c r="D578" s="259" t="str" cm="1">
        <f t="array" ref="D578">IF(ROW()=ROW(D574),C577,INDEX(E574:E587,ROW()-ROW(D574)))</f>
        <v/>
      </c>
      <c r="E578" s="260" t="str">
        <f>IF(OR(D578="",C576="",C576&lt;=0,F578=""),"",TRIM(MID(D578,LEN(F578)+1+IF(MID(D578,LEN(F578)+1,1)=" ",1,0),99999)))</f>
        <v/>
      </c>
      <c r="F578" s="259" t="str">
        <f>IF(OR(G578="",G578=0,G578="0"),"",IF(LEN(G578)&lt;=C576,G578,IF(LEN(SUBSTITUTE(H578," ",""))=C576+1,LEFT(G578,C576),LEFT(G578,FIND("§",SUBSTITUTE(H578," ","§",LEN(H578)-LEN(SUBSTITUTE(H578," ",""))))-1))))</f>
        <v/>
      </c>
      <c r="G578" s="259" t="str">
        <f t="shared" si="14"/>
        <v/>
      </c>
      <c r="H578" s="259" t="str">
        <f>IF(OR(G578="",G578=0,G578="0"),"",LEFT(G578,C576+1))</f>
        <v/>
      </c>
      <c r="I578" s="261"/>
      <c r="J578" s="86"/>
      <c r="K578" s="247" t="str">
        <f>IF(LEN(TRIM(L578))&gt;0,MAX(K13:K577)+1,"")</f>
        <v/>
      </c>
      <c r="L578" s="89"/>
      <c r="M578" s="276"/>
      <c r="N578" s="277"/>
      <c r="X578" s="3">
        <v>1</v>
      </c>
    </row>
    <row r="579" spans="2:24" ht="15.75">
      <c r="B579" s="247"/>
      <c r="C579" s="259" t="str">
        <f>TRIM(SUBSTITUTE(SUBSTITUTE(SUBSTITUTE(SUBSTITUTE(SUBSTITUTE(SUBSTITUTE(SUBSTITUTE(SUBSTITUTE(C578,"("," "),")"," "),CHAR(34)," "),"-"," "),"_"," "),"&lt;"," "),"&gt;"," "),"="," "))</f>
        <v/>
      </c>
      <c r="D579" s="259" t="str" cm="1">
        <f t="array" ref="D579">IF(ROW()=ROW(D574),C577,INDEX(E574:E587,ROW()-ROW(D574)))</f>
        <v/>
      </c>
      <c r="E579" s="260" t="str">
        <f>IF(OR(D579="",C576="",C576&lt;=0,F579=""),"",TRIM(MID(D579,LEN(F579)+1+IF(MID(D579,LEN(F579)+1,1)=" ",1,0),99999)))</f>
        <v/>
      </c>
      <c r="F579" s="259" t="str">
        <f>IF(OR(G579="",G579=0,G579="0"),"",IF(LEN(G579)&lt;=C576,G579,IF(LEN(SUBSTITUTE(H579," ",""))=C576+1,LEFT(G579,C576),LEFT(G579,FIND("§",SUBSTITUTE(H579," ","§",LEN(H579)-LEN(SUBSTITUTE(H579," ",""))))-1))))</f>
        <v/>
      </c>
      <c r="G579" s="259" t="str">
        <f t="shared" si="14"/>
        <v/>
      </c>
      <c r="H579" s="259" t="str">
        <f>IF(OR(G579="",G579=0,G579="0"),"",LEFT(G579,C576+1))</f>
        <v/>
      </c>
      <c r="I579" s="261"/>
      <c r="J579" s="86"/>
      <c r="K579" s="247" t="str">
        <f>IF(LEN(TRIM(L579))&gt;0,MAX(K13:K578)+1,"")</f>
        <v/>
      </c>
      <c r="L579" s="89"/>
      <c r="M579" s="276"/>
      <c r="N579" s="277"/>
      <c r="X579" s="3">
        <v>1</v>
      </c>
    </row>
    <row r="580" spans="2:24" ht="15.75">
      <c r="B580" s="247"/>
      <c r="C580" s="264" t="str">
        <f>TRIM(SUBSTITUTE(SUBSTITUTE(SUBSTITUTE(SUBSTITUTE(C579,"►"," "),"▼"," "),"▲"," "),"◄"," "))</f>
        <v/>
      </c>
      <c r="D580" s="259" t="str" cm="1">
        <f t="array" ref="D580">IF(ROW()=ROW(D574),C577,INDEX(E574:E587,ROW()-ROW(D574)))</f>
        <v/>
      </c>
      <c r="E580" s="260" t="str">
        <f>IF(OR(D580="",C576="",C576&lt;=0,F580=""),"",TRIM(MID(D580,LEN(F580)+1+IF(MID(D580,LEN(F580)+1,1)=" ",1,0),99999)))</f>
        <v/>
      </c>
      <c r="F580" s="259" t="str">
        <f>IF(OR(G580="",G580=0,G580="0"),"",IF(LEN(G580)&lt;=C576,G580,IF(LEN(SUBSTITUTE(H580," ",""))=C576+1,LEFT(G580,C576),LEFT(G580,FIND("§",SUBSTITUTE(H580," ","§",LEN(H580)-LEN(SUBSTITUTE(H580," ",""))))-1))))</f>
        <v/>
      </c>
      <c r="G580" s="259" t="str">
        <f t="shared" si="14"/>
        <v/>
      </c>
      <c r="H580" s="259" t="str">
        <f>IF(OR(G580="",G580=0,G580="0"),"",LEFT(G580,C576+1))</f>
        <v/>
      </c>
      <c r="I580" s="261"/>
      <c r="J580" s="86"/>
      <c r="K580" s="247" t="str">
        <f>IF(LEN(TRIM(L580))&gt;0,MAX(K13:K579)+1,"")</f>
        <v/>
      </c>
      <c r="L580" s="89"/>
      <c r="M580" s="276"/>
      <c r="N580" s="277"/>
      <c r="X580" s="3">
        <v>1</v>
      </c>
    </row>
    <row r="581" spans="2:24" ht="15.75">
      <c r="B581" s="247"/>
      <c r="C581" s="264" t="str">
        <f>TRIM(SUBSTITUTE(SUBSTITUTE(C580,"“"," "),"”"," "))</f>
        <v/>
      </c>
      <c r="D581" s="259" t="str" cm="1">
        <f t="array" ref="D581">IF(ROW()=ROW(D574),C577,INDEX(E574:E587,ROW()-ROW(D574)))</f>
        <v/>
      </c>
      <c r="E581" s="260" t="str">
        <f>IF(OR(D581="",C576="",C576&lt;=0,F581=""),"",TRIM(MID(D581,LEN(F581)+1+IF(MID(D581,LEN(F581)+1,1)=" ",1,0),99999)))</f>
        <v/>
      </c>
      <c r="F581" s="259" t="str">
        <f>IF(OR(G581="",G581=0,G581="0"),"",IF(LEN(G581)&lt;=C576,G581,IF(LEN(SUBSTITUTE(H581," ",""))=C576+1,LEFT(G581,C576),LEFT(G581,FIND("§",SUBSTITUTE(H581," ","§",LEN(H581)-LEN(SUBSTITUTE(H581," ",""))))-1))))</f>
        <v/>
      </c>
      <c r="G581" s="259" t="str">
        <f t="shared" si="14"/>
        <v/>
      </c>
      <c r="H581" s="259" t="str">
        <f>IF(OR(G581="",G581=0,G581="0"),"",LEFT(G581,C576+1))</f>
        <v/>
      </c>
      <c r="I581" s="261"/>
      <c r="J581" s="86"/>
      <c r="K581" s="247" t="str">
        <f>IF(LEN(TRIM(L581))&gt;0,MAX(K13:K580)+1,"")</f>
        <v/>
      </c>
      <c r="L581" s="89"/>
      <c r="M581" s="276"/>
      <c r="N581" s="277"/>
      <c r="X581" s="3">
        <v>1</v>
      </c>
    </row>
    <row r="582" spans="2:24" ht="15.75">
      <c r="B582" s="247"/>
      <c r="C582" s="264"/>
      <c r="D582" s="259" t="str" cm="1">
        <f t="array" ref="D582">IF(ROW()=ROW(D574),C577,INDEX(E574:E587,ROW()-ROW(D574)))</f>
        <v/>
      </c>
      <c r="E582" s="260" t="str">
        <f>IF(OR(D582="",C576="",C576&lt;=0,F582=""),"",TRIM(MID(D582,LEN(F582)+1+IF(MID(D582,LEN(F582)+1,1)=" ",1,0),99999)))</f>
        <v/>
      </c>
      <c r="F582" s="259" t="str">
        <f>IF(OR(G582="",G582=0,G582="0"),"",IF(LEN(G582)&lt;=C576,G582,IF(LEN(SUBSTITUTE(H582," ",""))=C576+1,LEFT(G582,C576),LEFT(G582,FIND("§",SUBSTITUTE(H582," ","§",LEN(H582)-LEN(SUBSTITUTE(H582," ",""))))-1))))</f>
        <v/>
      </c>
      <c r="G582" s="259" t="str">
        <f t="shared" si="14"/>
        <v/>
      </c>
      <c r="H582" s="259" t="str">
        <f>IF(OR(G582="",G582=0,G582="0"),"",LEFT(G582,C576+1))</f>
        <v/>
      </c>
      <c r="I582" s="261"/>
      <c r="J582" s="86"/>
      <c r="K582" s="247" t="str">
        <f>IF(LEN(TRIM(L582))&gt;0,MAX(K13:K581)+1,"")</f>
        <v/>
      </c>
      <c r="L582" s="89"/>
      <c r="M582" s="276"/>
      <c r="N582" s="277"/>
      <c r="X582" s="3">
        <v>1</v>
      </c>
    </row>
    <row r="583" spans="2:24" ht="15.75">
      <c r="B583" s="247"/>
      <c r="C583" s="264"/>
      <c r="D583" s="259" t="str" cm="1">
        <f t="array" ref="D583">IF(ROW()=ROW(D574),C577,INDEX(E574:E587,ROW()-ROW(D574)))</f>
        <v/>
      </c>
      <c r="E583" s="260" t="str">
        <f>IF(OR(D583="",C576="",C576&lt;=0,F583=""),"",TRIM(MID(D583,LEN(F583)+1+IF(MID(D583,LEN(F583)+1,1)=" ",1,0),99999)))</f>
        <v/>
      </c>
      <c r="F583" s="259" t="str">
        <f>IF(OR(G583="",G583=0,G583="0"),"",IF(LEN(G583)&lt;=C576,G583,IF(LEN(SUBSTITUTE(H583," ",""))=C576+1,LEFT(G583,C576),LEFT(G583,FIND("§",SUBSTITUTE(H583," ","§",LEN(H583)-LEN(SUBSTITUTE(H583," ",""))))-1))))</f>
        <v/>
      </c>
      <c r="G583" s="259" t="str">
        <f t="shared" si="14"/>
        <v/>
      </c>
      <c r="H583" s="259" t="str">
        <f>IF(OR(G583="",G583=0,G583="0"),"",LEFT(G583,C576+1))</f>
        <v/>
      </c>
      <c r="I583" s="261"/>
      <c r="J583" s="86"/>
      <c r="K583" s="247" t="str">
        <f>IF(LEN(TRIM(L583))&gt;0,MAX(K13:K582)+1,"")</f>
        <v/>
      </c>
      <c r="L583" s="89"/>
      <c r="M583" s="276"/>
      <c r="N583" s="277"/>
      <c r="X583" s="3">
        <v>1</v>
      </c>
    </row>
    <row r="584" spans="2:24" ht="15.75">
      <c r="B584" s="247"/>
      <c r="C584" s="264"/>
      <c r="D584" s="259" t="str" cm="1">
        <f t="array" ref="D584">IF(ROW()=ROW(D574),C577,INDEX(E574:E587,ROW()-ROW(D574)))</f>
        <v/>
      </c>
      <c r="E584" s="260" t="str">
        <f>IF(OR(D584="",C576="",C576&lt;=0,F584=""),"",TRIM(MID(D584,LEN(F584)+1+IF(MID(D584,LEN(F584)+1,1)=" ",1,0),99999)))</f>
        <v/>
      </c>
      <c r="F584" s="259" t="str">
        <f>IF(OR(G584="",G584=0,G584="0"),"",IF(LEN(G584)&lt;=C576,G584,IF(LEN(SUBSTITUTE(H584," ",""))=C576+1,LEFT(G584,C576),LEFT(G584,FIND("§",SUBSTITUTE(H584," ","§",LEN(H584)-LEN(SUBSTITUTE(H584," ",""))))-1))))</f>
        <v/>
      </c>
      <c r="G584" s="259" t="str">
        <f t="shared" si="14"/>
        <v/>
      </c>
      <c r="H584" s="259" t="str">
        <f>IF(OR(G584="",G584=0,G584="0"),"",LEFT(G584,C576+1))</f>
        <v/>
      </c>
      <c r="I584" s="261"/>
      <c r="J584" s="86"/>
      <c r="K584" s="247" t="str">
        <f>IF(LEN(TRIM(L584))&gt;0,MAX(K13:K583)+1,"")</f>
        <v/>
      </c>
      <c r="L584" s="89"/>
      <c r="M584" s="276"/>
      <c r="N584" s="277"/>
      <c r="X584" s="3">
        <v>1</v>
      </c>
    </row>
    <row r="585" spans="2:24" ht="15.75">
      <c r="B585" s="247"/>
      <c r="C585" s="264"/>
      <c r="D585" s="259" t="str" cm="1">
        <f t="array" ref="D585">IF(ROW()=ROW(D574),C577,INDEX(E574:E587,ROW()-ROW(D574)))</f>
        <v/>
      </c>
      <c r="E585" s="260" t="str">
        <f>IF(OR(D585="",C576="",C576&lt;=0,F585=""),"",TRIM(MID(D585,LEN(F585)+1+IF(MID(D585,LEN(F585)+1,1)=" ",1,0),99999)))</f>
        <v/>
      </c>
      <c r="F585" s="259" t="str">
        <f>IF(OR(G585="",G585=0,G585="0"),"",IF(LEN(G585)&lt;=C576,G585,IF(LEN(SUBSTITUTE(H585," ",""))=C576+1,LEFT(G585,C576),LEFT(G585,FIND("§",SUBSTITUTE(H585," ","§",LEN(H585)-LEN(SUBSTITUTE(H585," ",""))))-1))))</f>
        <v/>
      </c>
      <c r="G585" s="259" t="str">
        <f t="shared" si="14"/>
        <v/>
      </c>
      <c r="H585" s="259" t="str">
        <f>IF(OR(G585="",G585=0,G585="0"),"",LEFT(G585,C576+1))</f>
        <v/>
      </c>
      <c r="I585" s="261"/>
      <c r="J585" s="86"/>
      <c r="K585" s="247" t="str">
        <f>IF(LEN(TRIM(L585))&gt;0,MAX(K13:K584)+1,"")</f>
        <v/>
      </c>
      <c r="L585" s="89"/>
      <c r="M585" s="276"/>
      <c r="N585" s="277"/>
      <c r="X585" s="3">
        <v>1</v>
      </c>
    </row>
    <row r="586" spans="2:24" ht="15.75">
      <c r="B586" s="247"/>
      <c r="C586" s="264"/>
      <c r="D586" s="259" t="str" cm="1">
        <f t="array" ref="D586">IF(ROW()=ROW(D574),C577,INDEX(E574:E587,ROW()-ROW(D574)))</f>
        <v/>
      </c>
      <c r="E586" s="260" t="str">
        <f>IF(OR(D586="",C576="",C576&lt;=0,F586=""),"",TRIM(MID(D586,LEN(F586)+1+IF(MID(D586,LEN(F586)+1,1)=" ",1,0),99999)))</f>
        <v/>
      </c>
      <c r="F586" s="259" t="str">
        <f>IF(OR(G586="",G586=0,G586="0"),"",IF(LEN(G586)&lt;=C576,G586,IF(LEN(SUBSTITUTE(H586," ",""))=C576+1,LEFT(G586,C576),LEFT(G586,FIND("§",SUBSTITUTE(H586," ","§",LEN(H586)-LEN(SUBSTITUTE(H586," ",""))))-1))))</f>
        <v/>
      </c>
      <c r="G586" s="259" t="str">
        <f t="shared" si="14"/>
        <v/>
      </c>
      <c r="H586" s="259" t="str">
        <f>IF(OR(G586="",G586=0,G586="0"),"",LEFT(G586,C576+1))</f>
        <v/>
      </c>
      <c r="I586" s="261"/>
      <c r="J586" s="86"/>
      <c r="K586" s="247" t="str">
        <f>IF(LEN(TRIM(L586))&gt;0,MAX(K13:K585)+1,"")</f>
        <v/>
      </c>
      <c r="L586" s="89"/>
      <c r="M586" s="276"/>
      <c r="N586" s="277"/>
      <c r="X586" s="3">
        <v>1</v>
      </c>
    </row>
    <row r="587" spans="2:24" ht="15.75">
      <c r="B587" s="247"/>
      <c r="C587" s="264"/>
      <c r="D587" s="259" t="str" cm="1">
        <f t="array" ref="D587">IF(ROW()=ROW(D574),C577,INDEX(E574:E587,ROW()-ROW(D574)))</f>
        <v/>
      </c>
      <c r="E587" s="260" t="str">
        <f>IF(OR(D587="",C576="",C576&lt;=0,F587=""),"",TRIM(MID(D587,LEN(F587)+1+IF(MID(D587,LEN(F587)+1,1)=" ",1,0),99999)))</f>
        <v/>
      </c>
      <c r="F587" s="259" t="str">
        <f>IF(OR(G587="",G587=0,G587="0"),"",IF(LEN(G587)&lt;=C576,G587,IF(LEN(SUBSTITUTE(H587," ",""))=C576+1,LEFT(G587,C576),LEFT(G587,FIND("§",SUBSTITUTE(H587," ","§",LEN(H587)-LEN(SUBSTITUTE(H587," ",""))))-1))))</f>
        <v/>
      </c>
      <c r="G587" s="259" t="str">
        <f t="shared" si="14"/>
        <v/>
      </c>
      <c r="H587" s="259" t="str">
        <f>IF(OR(G587="",G587=0,G587="0"),"",LEFT(G587,C576+1))</f>
        <v/>
      </c>
      <c r="I587" s="261"/>
      <c r="J587" s="86"/>
      <c r="K587" s="247" t="str">
        <f>IF(LEN(TRIM(L587))&gt;0,MAX(K13:K586)+1,"")</f>
        <v/>
      </c>
      <c r="L587" s="89"/>
      <c r="M587" s="276"/>
      <c r="N587" s="277"/>
      <c r="X587" s="3">
        <v>1</v>
      </c>
    </row>
    <row r="588" spans="2:24" ht="15.75">
      <c r="B588" s="247"/>
      <c r="C588" s="258" t="str">
        <f>IF(TRIM(SUBSTITUTE(J55,CHAR(160),""))="","",J55)</f>
        <v/>
      </c>
      <c r="D588" s="259" t="str" cm="1">
        <f t="array" ref="D588">IF(ROW()=ROW(D588),C591,INDEX(E588:E601,ROW()-ROW(D588)))</f>
        <v/>
      </c>
      <c r="E588" s="260" t="str">
        <f>IF(OR(D588="",C590="",C590&lt;=0,F588=""),"",TRIM(MID(D588,LEN(F588)+1+IF(MID(D588,LEN(F588)+1,1)=" ",1,0),99999)))</f>
        <v/>
      </c>
      <c r="F588" s="259" t="str">
        <f>IF(OR(G588="",G588=0,G588="0"),"",IF(LEN(G588)&lt;=C590,G588,IF(LEN(SUBSTITUTE(H588," ",""))=C590+1,LEFT(G588,C590),LEFT(G588,FIND("§",SUBSTITUTE(H588," ","§",LEN(H588)-LEN(SUBSTITUTE(H588," ",""))))-1))))</f>
        <v/>
      </c>
      <c r="G588" s="259" t="str">
        <f t="shared" si="14"/>
        <v/>
      </c>
      <c r="H588" s="259" t="str">
        <f>IF(OR(G588="",G588=0,G588="0"),"",LEFT(G588,C590+1))</f>
        <v/>
      </c>
      <c r="I588" s="261"/>
      <c r="J588" s="86"/>
      <c r="K588" s="247" t="str">
        <f>IF(LEN(TRIM(L588))&gt;0,MAX(K13:K587)+1,"")</f>
        <v/>
      </c>
      <c r="L588" s="89"/>
      <c r="M588" s="276"/>
      <c r="N588" s="277"/>
      <c r="X588" s="3">
        <v>1</v>
      </c>
    </row>
    <row r="589" spans="2:24" ht="15.75">
      <c r="B589" s="247"/>
      <c r="C589" s="264" t="str">
        <f>TRIM(SUBSTITUTE(SUBSTITUTE(SUBSTITUTE(SUBSTITUTE(SUBSTITUTE(SUBSTITUTE(SUBSTITUTE(SUBSTITUTE(SUBSTITUTE(CLEAN(IF(OR(LEFT(C588,1)="-",LEFT(C588,1)="="),MID(C588,2,99999),C588)),"—","-"),"–","-"),CHAR(160)," "),CHAR(9)," "),CHAR(13)," "),CHAR(10)," ")," "," ")," "," ")," "," "))</f>
        <v/>
      </c>
      <c r="D589" s="259" t="str" cm="1">
        <f t="array" ref="D589">IF(ROW()=ROW(D588),C591,INDEX(E588:E601,ROW()-ROW(D588)))</f>
        <v/>
      </c>
      <c r="E589" s="260" t="str">
        <f>IF(OR(D589="",C590="",C590&lt;=0,F589=""),"",TRIM(MID(D589,LEN(F589)+1+IF(MID(D589,LEN(F589)+1,1)=" ",1,0),99999)))</f>
        <v/>
      </c>
      <c r="F589" s="259" t="str">
        <f>IF(OR(G589="",G589=0,G589="0"),"",IF(LEN(G589)&lt;=C590,G589,IF(LEN(SUBSTITUTE(H589," ",""))=C590+1,LEFT(G589,C590),LEFT(G589,FIND("§",SUBSTITUTE(H589," ","§",LEN(H589)-LEN(SUBSTITUTE(H589," ",""))))-1))))</f>
        <v/>
      </c>
      <c r="G589" s="259" t="str">
        <f t="shared" si="14"/>
        <v/>
      </c>
      <c r="H589" s="259" t="str">
        <f>IF(OR(G589="",G589=0,G589="0"),"",LEFT(G589,C590+1))</f>
        <v/>
      </c>
      <c r="I589" s="261"/>
      <c r="J589" s="86"/>
      <c r="K589" s="247" t="str">
        <f>IF(LEN(TRIM(L589))&gt;0,MAX(K13:K588)+1,"")</f>
        <v/>
      </c>
      <c r="L589" s="89"/>
      <c r="M589" s="276"/>
      <c r="N589" s="277"/>
      <c r="X589" s="3">
        <v>1</v>
      </c>
    </row>
    <row r="590" spans="2:24" ht="15.75">
      <c r="B590" s="247"/>
      <c r="C590" s="265">
        <f>C11</f>
        <v>120</v>
      </c>
      <c r="D590" s="259" t="str" cm="1">
        <f t="array" ref="D590">IF(ROW()=ROW(D588),C591,INDEX(E588:E601,ROW()-ROW(D588)))</f>
        <v/>
      </c>
      <c r="E590" s="260" t="str">
        <f>IF(OR(D590="",C590="",C590&lt;=0,F590=""),"",TRIM(MID(D590,LEN(F590)+1+IF(MID(D590,LEN(F590)+1,1)=" ",1,0),99999)))</f>
        <v/>
      </c>
      <c r="F590" s="259" t="str">
        <f>IF(OR(G590="",G590=0,G590="0"),"",IF(LEN(G590)&lt;=C590,G590,IF(LEN(SUBSTITUTE(H590," ",""))=C590+1,LEFT(G590,C590),LEFT(G590,FIND("§",SUBSTITUTE(H590," ","§",LEN(H590)-LEN(SUBSTITUTE(H590," ",""))))-1))))</f>
        <v/>
      </c>
      <c r="G590" s="259" t="str">
        <f t="shared" ref="G590:G643" si="15">IF(OR(D590="",D590=0),"",TRIM(SUBSTITUTE(SUBSTITUTE(D590,CHAR(160)," "),CHAR(10)," ")))</f>
        <v/>
      </c>
      <c r="H590" s="259" t="str">
        <f>IF(OR(G590="",G590=0,G590="0"),"",LEFT(G590,C590+1))</f>
        <v/>
      </c>
      <c r="I590" s="261"/>
      <c r="J590" s="86"/>
      <c r="K590" s="247" t="str">
        <f>IF(LEN(TRIM(L590))&gt;0,MAX(K13:K589)+1,"")</f>
        <v/>
      </c>
      <c r="L590" s="89"/>
      <c r="M590" s="276"/>
      <c r="N590" s="277"/>
      <c r="X590" s="3">
        <v>1</v>
      </c>
    </row>
    <row r="591" spans="2:24" ht="15.75">
      <c r="B591" s="247"/>
      <c r="C591" s="264" t="str">
        <f>IF(UPPER(TRIM(C12))="X",C595,C589)</f>
        <v/>
      </c>
      <c r="D591" s="259" t="str" cm="1">
        <f t="array" ref="D591">IF(ROW()=ROW(D588),C591,INDEX(E588:E601,ROW()-ROW(D588)))</f>
        <v/>
      </c>
      <c r="E591" s="260" t="str">
        <f>IF(OR(D591="",C590="",C590&lt;=0,F591=""),"",TRIM(MID(D591,LEN(F591)+1+IF(MID(D591,LEN(F591)+1,1)=" ",1,0),99999)))</f>
        <v/>
      </c>
      <c r="F591" s="259" t="str">
        <f>IF(OR(G591="",G591=0,G591="0"),"",IF(LEN(G591)&lt;=C590,G591,IF(LEN(SUBSTITUTE(H591," ",""))=C590+1,LEFT(G591,C590),LEFT(G591,FIND("§",SUBSTITUTE(H591," ","§",LEN(H591)-LEN(SUBSTITUTE(H591," ",""))))-1))))</f>
        <v/>
      </c>
      <c r="G591" s="259" t="str">
        <f t="shared" si="15"/>
        <v/>
      </c>
      <c r="H591" s="259" t="str">
        <f>IF(OR(G591="",G591=0,G591="0"),"",LEFT(G591,C590+1))</f>
        <v/>
      </c>
      <c r="I591" s="261"/>
      <c r="J591" s="86"/>
      <c r="K591" s="247" t="str">
        <f>IF(LEN(TRIM(L591))&gt;0,MAX(K13:K590)+1,"")</f>
        <v/>
      </c>
      <c r="L591" s="89"/>
      <c r="M591" s="276"/>
      <c r="N591" s="277"/>
      <c r="X591" s="3">
        <v>1</v>
      </c>
    </row>
    <row r="592" spans="2:24" ht="15.75">
      <c r="B592" s="247"/>
      <c r="C592" s="266" t="str">
        <f>TRIM(SUBSTITUTE(SUBSTITUTE(SUBSTITUTE(SUBSTITUTE(SUBSTITUTE(SUBSTITUTE(SUBSTITUTE(SUBSTITUTE(SUBSTITUTE(SUBSTITUTE(C589,","," "),";"," "),":"," "),"!"," "),"?"," "),"…"," "),"»"," "),"«"," "),"/"," "),"."," "))</f>
        <v/>
      </c>
      <c r="D592" s="259" t="str" cm="1">
        <f t="array" ref="D592">IF(ROW()=ROW(D588),C591,INDEX(E588:E601,ROW()-ROW(D588)))</f>
        <v/>
      </c>
      <c r="E592" s="260" t="str">
        <f>IF(OR(D592="",C590="",C590&lt;=0,F592=""),"",TRIM(MID(D592,LEN(F592)+1+IF(MID(D592,LEN(F592)+1,1)=" ",1,0),99999)))</f>
        <v/>
      </c>
      <c r="F592" s="259" t="str">
        <f>IF(OR(G592="",G592=0,G592="0"),"",IF(LEN(G592)&lt;=C590,G592,IF(LEN(SUBSTITUTE(H592," ",""))=C590+1,LEFT(G592,C590),LEFT(G592,FIND("§",SUBSTITUTE(H592," ","§",LEN(H592)-LEN(SUBSTITUTE(H592," ",""))))-1))))</f>
        <v/>
      </c>
      <c r="G592" s="259" t="str">
        <f t="shared" si="15"/>
        <v/>
      </c>
      <c r="H592" s="259" t="str">
        <f>IF(OR(G592="",G592=0,G592="0"),"",LEFT(G592,C590+1))</f>
        <v/>
      </c>
      <c r="I592" s="261"/>
      <c r="J592" s="86"/>
      <c r="K592" s="247" t="str">
        <f>IF(LEN(TRIM(L592))&gt;0,MAX(K13:K591)+1,"")</f>
        <v/>
      </c>
      <c r="L592" s="89"/>
      <c r="M592" s="276"/>
      <c r="N592" s="277"/>
      <c r="X592" s="3">
        <v>1</v>
      </c>
    </row>
    <row r="593" spans="2:24" ht="15.75">
      <c r="B593" s="247"/>
      <c r="C593" s="259" t="str">
        <f>TRIM(SUBSTITUTE(SUBSTITUTE(SUBSTITUTE(SUBSTITUTE(SUBSTITUTE(SUBSTITUTE(SUBSTITUTE(SUBSTITUTE(C592,"("," "),")"," "),CHAR(34)," "),"-"," "),"_"," "),"&lt;"," "),"&gt;"," "),"="," "))</f>
        <v/>
      </c>
      <c r="D593" s="259" t="str" cm="1">
        <f t="array" ref="D593">IF(ROW()=ROW(D588),C591,INDEX(E588:E601,ROW()-ROW(D588)))</f>
        <v/>
      </c>
      <c r="E593" s="260" t="str">
        <f>IF(OR(D593="",C590="",C590&lt;=0,F593=""),"",TRIM(MID(D593,LEN(F593)+1+IF(MID(D593,LEN(F593)+1,1)=" ",1,0),99999)))</f>
        <v/>
      </c>
      <c r="F593" s="259" t="str">
        <f>IF(OR(G593="",G593=0,G593="0"),"",IF(LEN(G593)&lt;=C590,G593,IF(LEN(SUBSTITUTE(H593," ",""))=C590+1,LEFT(G593,C590),LEFT(G593,FIND("§",SUBSTITUTE(H593," ","§",LEN(H593)-LEN(SUBSTITUTE(H593," ",""))))-1))))</f>
        <v/>
      </c>
      <c r="G593" s="259" t="str">
        <f t="shared" si="15"/>
        <v/>
      </c>
      <c r="H593" s="259" t="str">
        <f>IF(OR(G593="",G593=0,G593="0"),"",LEFT(G593,C590+1))</f>
        <v/>
      </c>
      <c r="I593" s="261"/>
      <c r="J593" s="86"/>
      <c r="K593" s="247" t="str">
        <f>IF(LEN(TRIM(L593))&gt;0,MAX(K13:K592)+1,"")</f>
        <v/>
      </c>
      <c r="L593" s="89"/>
      <c r="M593" s="276"/>
      <c r="N593" s="277"/>
      <c r="X593" s="3">
        <v>1</v>
      </c>
    </row>
    <row r="594" spans="2:24" ht="15.75">
      <c r="B594" s="247"/>
      <c r="C594" s="264" t="str">
        <f>TRIM(SUBSTITUTE(SUBSTITUTE(SUBSTITUTE(SUBSTITUTE(C593,"►"," "),"▼"," "),"▲"," "),"◄"," "))</f>
        <v/>
      </c>
      <c r="D594" s="259" t="str" cm="1">
        <f t="array" ref="D594">IF(ROW()=ROW(D588),C591,INDEX(E588:E601,ROW()-ROW(D588)))</f>
        <v/>
      </c>
      <c r="E594" s="260" t="str">
        <f>IF(OR(D594="",C590="",C590&lt;=0,F594=""),"",TRIM(MID(D594,LEN(F594)+1+IF(MID(D594,LEN(F594)+1,1)=" ",1,0),99999)))</f>
        <v/>
      </c>
      <c r="F594" s="259" t="str">
        <f>IF(OR(G594="",G594=0,G594="0"),"",IF(LEN(G594)&lt;=C590,G594,IF(LEN(SUBSTITUTE(H594," ",""))=C590+1,LEFT(G594,C590),LEFT(G594,FIND("§",SUBSTITUTE(H594," ","§",LEN(H594)-LEN(SUBSTITUTE(H594," ",""))))-1))))</f>
        <v/>
      </c>
      <c r="G594" s="259" t="str">
        <f t="shared" si="15"/>
        <v/>
      </c>
      <c r="H594" s="259" t="str">
        <f>IF(OR(G594="",G594=0,G594="0"),"",LEFT(G594,C590+1))</f>
        <v/>
      </c>
      <c r="I594" s="261"/>
      <c r="J594" s="86"/>
      <c r="K594" s="247" t="str">
        <f>IF(LEN(TRIM(L594))&gt;0,MAX(K13:K593)+1,"")</f>
        <v/>
      </c>
      <c r="L594" s="89"/>
      <c r="M594" s="276"/>
      <c r="N594" s="277"/>
      <c r="X594" s="3">
        <v>1</v>
      </c>
    </row>
    <row r="595" spans="2:24" ht="15.75">
      <c r="B595" s="247"/>
      <c r="C595" s="264" t="str">
        <f>TRIM(SUBSTITUTE(SUBSTITUTE(C594,"“"," "),"”"," "))</f>
        <v/>
      </c>
      <c r="D595" s="259" t="str" cm="1">
        <f t="array" ref="D595">IF(ROW()=ROW(D588),C591,INDEX(E588:E601,ROW()-ROW(D588)))</f>
        <v/>
      </c>
      <c r="E595" s="260" t="str">
        <f>IF(OR(D595="",C590="",C590&lt;=0,F595=""),"",TRIM(MID(D595,LEN(F595)+1+IF(MID(D595,LEN(F595)+1,1)=" ",1,0),99999)))</f>
        <v/>
      </c>
      <c r="F595" s="259" t="str">
        <f>IF(OR(G595="",G595=0,G595="0"),"",IF(LEN(G595)&lt;=C590,G595,IF(LEN(SUBSTITUTE(H595," ",""))=C590+1,LEFT(G595,C590),LEFT(G595,FIND("§",SUBSTITUTE(H595," ","§",LEN(H595)-LEN(SUBSTITUTE(H595," ",""))))-1))))</f>
        <v/>
      </c>
      <c r="G595" s="259" t="str">
        <f t="shared" si="15"/>
        <v/>
      </c>
      <c r="H595" s="259" t="str">
        <f>IF(OR(G595="",G595=0,G595="0"),"",LEFT(G595,C590+1))</f>
        <v/>
      </c>
      <c r="I595" s="261"/>
      <c r="J595" s="86"/>
      <c r="K595" s="247" t="str">
        <f>IF(LEN(TRIM(L595))&gt;0,MAX(K13:K594)+1,"")</f>
        <v/>
      </c>
      <c r="L595" s="89"/>
      <c r="M595" s="276"/>
      <c r="N595" s="277"/>
      <c r="X595" s="3">
        <v>1</v>
      </c>
    </row>
    <row r="596" spans="2:24" ht="15.75">
      <c r="B596" s="247"/>
      <c r="C596" s="264"/>
      <c r="D596" s="259" t="str" cm="1">
        <f t="array" ref="D596">IF(ROW()=ROW(D588),C591,INDEX(E588:E601,ROW()-ROW(D588)))</f>
        <v/>
      </c>
      <c r="E596" s="260" t="str">
        <f>IF(OR(D596="",C590="",C590&lt;=0,F596=""),"",TRIM(MID(D596,LEN(F596)+1+IF(MID(D596,LEN(F596)+1,1)=" ",1,0),99999)))</f>
        <v/>
      </c>
      <c r="F596" s="259" t="str">
        <f>IF(OR(G596="",G596=0,G596="0"),"",IF(LEN(G596)&lt;=C590,G596,IF(LEN(SUBSTITUTE(H596," ",""))=C590+1,LEFT(G596,C590),LEFT(G596,FIND("§",SUBSTITUTE(H596," ","§",LEN(H596)-LEN(SUBSTITUTE(H596," ",""))))-1))))</f>
        <v/>
      </c>
      <c r="G596" s="259" t="str">
        <f t="shared" si="15"/>
        <v/>
      </c>
      <c r="H596" s="259" t="str">
        <f>IF(OR(G596="",G596=0,G596="0"),"",LEFT(G596,C590+1))</f>
        <v/>
      </c>
      <c r="I596" s="261"/>
      <c r="J596" s="86"/>
      <c r="K596" s="247" t="str">
        <f>IF(LEN(TRIM(L596))&gt;0,MAX(K13:K595)+1,"")</f>
        <v/>
      </c>
      <c r="L596" s="89"/>
      <c r="M596" s="276"/>
      <c r="N596" s="277"/>
      <c r="X596" s="3">
        <v>1</v>
      </c>
    </row>
    <row r="597" spans="2:24" ht="15.75">
      <c r="B597" s="247"/>
      <c r="C597" s="264"/>
      <c r="D597" s="259" t="str" cm="1">
        <f t="array" ref="D597">IF(ROW()=ROW(D588),C591,INDEX(E588:E601,ROW()-ROW(D588)))</f>
        <v/>
      </c>
      <c r="E597" s="260" t="str">
        <f>IF(OR(D597="",C590="",C590&lt;=0,F597=""),"",TRIM(MID(D597,LEN(F597)+1+IF(MID(D597,LEN(F597)+1,1)=" ",1,0),99999)))</f>
        <v/>
      </c>
      <c r="F597" s="259" t="str">
        <f>IF(OR(G597="",G597=0,G597="0"),"",IF(LEN(G597)&lt;=C590,G597,IF(LEN(SUBSTITUTE(H597," ",""))=C590+1,LEFT(G597,C590),LEFT(G597,FIND("§",SUBSTITUTE(H597," ","§",LEN(H597)-LEN(SUBSTITUTE(H597," ",""))))-1))))</f>
        <v/>
      </c>
      <c r="G597" s="259" t="str">
        <f t="shared" si="15"/>
        <v/>
      </c>
      <c r="H597" s="259" t="str">
        <f>IF(OR(G597="",G597=0,G597="0"),"",LEFT(G597,C590+1))</f>
        <v/>
      </c>
      <c r="I597" s="261"/>
      <c r="J597" s="86"/>
      <c r="K597" s="247" t="str">
        <f>IF(LEN(TRIM(L597))&gt;0,MAX(K13:K596)+1,"")</f>
        <v/>
      </c>
      <c r="L597" s="89"/>
      <c r="M597" s="276"/>
      <c r="N597" s="277"/>
      <c r="X597" s="3">
        <v>1</v>
      </c>
    </row>
    <row r="598" spans="2:24" ht="15.75">
      <c r="B598" s="247"/>
      <c r="C598" s="264"/>
      <c r="D598" s="259" t="str" cm="1">
        <f t="array" ref="D598">IF(ROW()=ROW(D588),C591,INDEX(E588:E601,ROW()-ROW(D588)))</f>
        <v/>
      </c>
      <c r="E598" s="260" t="str">
        <f>IF(OR(D598="",C590="",C590&lt;=0,F598=""),"",TRIM(MID(D598,LEN(F598)+1+IF(MID(D598,LEN(F598)+1,1)=" ",1,0),99999)))</f>
        <v/>
      </c>
      <c r="F598" s="259" t="str">
        <f>IF(OR(G598="",G598=0,G598="0"),"",IF(LEN(G598)&lt;=C590,G598,IF(LEN(SUBSTITUTE(H598," ",""))=C590+1,LEFT(G598,C590),LEFT(G598,FIND("§",SUBSTITUTE(H598," ","§",LEN(H598)-LEN(SUBSTITUTE(H598," ",""))))-1))))</f>
        <v/>
      </c>
      <c r="G598" s="259" t="str">
        <f t="shared" si="15"/>
        <v/>
      </c>
      <c r="H598" s="259" t="str">
        <f>IF(OR(G598="",G598=0,G598="0"),"",LEFT(G598,C590+1))</f>
        <v/>
      </c>
      <c r="I598" s="261"/>
      <c r="J598" s="86"/>
      <c r="K598" s="247" t="str">
        <f>IF(LEN(TRIM(L598))&gt;0,MAX(K13:K597)+1,"")</f>
        <v/>
      </c>
      <c r="L598" s="89"/>
      <c r="M598" s="276"/>
      <c r="N598" s="277"/>
      <c r="X598" s="3">
        <v>1</v>
      </c>
    </row>
    <row r="599" spans="2:24" ht="15.75">
      <c r="B599" s="247"/>
      <c r="C599" s="264"/>
      <c r="D599" s="259" t="str" cm="1">
        <f t="array" ref="D599">IF(ROW()=ROW(D588),C591,INDEX(E588:E601,ROW()-ROW(D588)))</f>
        <v/>
      </c>
      <c r="E599" s="260" t="str">
        <f>IF(OR(D599="",C590="",C590&lt;=0,F599=""),"",TRIM(MID(D599,LEN(F599)+1+IF(MID(D599,LEN(F599)+1,1)=" ",1,0),99999)))</f>
        <v/>
      </c>
      <c r="F599" s="259" t="str">
        <f>IF(OR(G599="",G599=0,G599="0"),"",IF(LEN(G599)&lt;=C590,G599,IF(LEN(SUBSTITUTE(H599," ",""))=C590+1,LEFT(G599,C590),LEFT(G599,FIND("§",SUBSTITUTE(H599," ","§",LEN(H599)-LEN(SUBSTITUTE(H599," ",""))))-1))))</f>
        <v/>
      </c>
      <c r="G599" s="259" t="str">
        <f t="shared" si="15"/>
        <v/>
      </c>
      <c r="H599" s="259" t="str">
        <f>IF(OR(G599="",G599=0,G599="0"),"",LEFT(G599,C590+1))</f>
        <v/>
      </c>
      <c r="I599" s="261"/>
      <c r="J599" s="86"/>
      <c r="K599" s="247" t="str">
        <f>IF(LEN(TRIM(L599))&gt;0,MAX(K13:K598)+1,"")</f>
        <v/>
      </c>
      <c r="L599" s="89"/>
      <c r="M599" s="276"/>
      <c r="N599" s="277"/>
      <c r="X599" s="3">
        <v>1</v>
      </c>
    </row>
    <row r="600" spans="2:24" ht="15.75">
      <c r="B600" s="247"/>
      <c r="C600" s="264"/>
      <c r="D600" s="259" t="str" cm="1">
        <f t="array" ref="D600">IF(ROW()=ROW(D588),C591,INDEX(E588:E601,ROW()-ROW(D588)))</f>
        <v/>
      </c>
      <c r="E600" s="260" t="str">
        <f>IF(OR(D600="",C590="",C590&lt;=0,F600=""),"",TRIM(MID(D600,LEN(F600)+1+IF(MID(D600,LEN(F600)+1,1)=" ",1,0),99999)))</f>
        <v/>
      </c>
      <c r="F600" s="259" t="str">
        <f>IF(OR(G600="",G600=0,G600="0"),"",IF(LEN(G600)&lt;=C590,G600,IF(LEN(SUBSTITUTE(H600," ",""))=C590+1,LEFT(G600,C590),LEFT(G600,FIND("§",SUBSTITUTE(H600," ","§",LEN(H600)-LEN(SUBSTITUTE(H600," ",""))))-1))))</f>
        <v/>
      </c>
      <c r="G600" s="259" t="str">
        <f t="shared" si="15"/>
        <v/>
      </c>
      <c r="H600" s="259" t="str">
        <f>IF(OR(G600="",G600=0,G600="0"),"",LEFT(G600,C590+1))</f>
        <v/>
      </c>
      <c r="I600" s="261"/>
      <c r="J600" s="86"/>
      <c r="K600" s="247" t="str">
        <f>IF(LEN(TRIM(L600))&gt;0,MAX(K13:K599)+1,"")</f>
        <v/>
      </c>
      <c r="L600" s="89"/>
      <c r="M600" s="276"/>
      <c r="N600" s="277"/>
      <c r="X600" s="3">
        <v>1</v>
      </c>
    </row>
    <row r="601" spans="2:24" ht="15.75">
      <c r="B601" s="247"/>
      <c r="C601" s="264"/>
      <c r="D601" s="259" t="str" cm="1">
        <f t="array" ref="D601">IF(ROW()=ROW(D588),C591,INDEX(E588:E601,ROW()-ROW(D588)))</f>
        <v/>
      </c>
      <c r="E601" s="260" t="str">
        <f>IF(OR(D601="",C590="",C590&lt;=0,F601=""),"",TRIM(MID(D601,LEN(F601)+1+IF(MID(D601,LEN(F601)+1,1)=" ",1,0),99999)))</f>
        <v/>
      </c>
      <c r="F601" s="259" t="str">
        <f>IF(OR(G601="",G601=0,G601="0"),"",IF(LEN(G601)&lt;=C590,G601,IF(LEN(SUBSTITUTE(H601," ",""))=C590+1,LEFT(G601,C590),LEFT(G601,FIND("§",SUBSTITUTE(H601," ","§",LEN(H601)-LEN(SUBSTITUTE(H601," ",""))))-1))))</f>
        <v/>
      </c>
      <c r="G601" s="259" t="str">
        <f t="shared" si="15"/>
        <v/>
      </c>
      <c r="H601" s="259" t="str">
        <f>IF(OR(G601="",G601=0,G601="0"),"",LEFT(G601,C590+1))</f>
        <v/>
      </c>
      <c r="I601" s="261"/>
      <c r="J601" s="86"/>
      <c r="K601" s="247" t="str">
        <f>IF(LEN(TRIM(L601))&gt;0,MAX(K13:K600)+1,"")</f>
        <v/>
      </c>
      <c r="L601" s="89"/>
      <c r="M601" s="276"/>
      <c r="N601" s="277"/>
      <c r="X601" s="3">
        <v>1</v>
      </c>
    </row>
    <row r="602" spans="2:24" ht="15.75">
      <c r="B602" s="247"/>
      <c r="C602" s="258" t="str">
        <f>IF(TRIM(SUBSTITUTE(J56,CHAR(160),""))="","",J56)</f>
        <v/>
      </c>
      <c r="D602" s="259" t="str" cm="1">
        <f t="array" ref="D602">IF(ROW()=ROW(D602),C605,INDEX(E602:E615,ROW()-ROW(D602)))</f>
        <v/>
      </c>
      <c r="E602" s="260" t="str">
        <f>IF(OR(D602="",C604="",C604&lt;=0,F602=""),"",TRIM(MID(D602,LEN(F602)+1+IF(MID(D602,LEN(F602)+1,1)=" ",1,0),99999)))</f>
        <v/>
      </c>
      <c r="F602" s="259" t="str">
        <f>IF(OR(G602="",G602=0,G602="0"),"",IF(LEN(G602)&lt;=C604,G602,IF(LEN(SUBSTITUTE(H602," ",""))=C604+1,LEFT(G602,C604),LEFT(G602,FIND("§",SUBSTITUTE(H602," ","§",LEN(H602)-LEN(SUBSTITUTE(H602," ",""))))-1))))</f>
        <v/>
      </c>
      <c r="G602" s="259" t="str">
        <f t="shared" si="15"/>
        <v/>
      </c>
      <c r="H602" s="259" t="str">
        <f>IF(OR(G602="",G602=0,G602="0"),"",LEFT(G602,C604+1))</f>
        <v/>
      </c>
      <c r="I602" s="261"/>
      <c r="J602" s="86"/>
      <c r="K602" s="247" t="str">
        <f>IF(LEN(TRIM(L602))&gt;0,MAX(K13:K601)+1,"")</f>
        <v/>
      </c>
      <c r="L602" s="89"/>
      <c r="M602" s="276"/>
      <c r="N602" s="277"/>
      <c r="X602" s="3">
        <v>1</v>
      </c>
    </row>
    <row r="603" spans="2:24" ht="15.75">
      <c r="B603" s="247"/>
      <c r="C603" s="264" t="str">
        <f>TRIM(SUBSTITUTE(SUBSTITUTE(SUBSTITUTE(SUBSTITUTE(SUBSTITUTE(SUBSTITUTE(SUBSTITUTE(SUBSTITUTE(SUBSTITUTE(CLEAN(IF(OR(LEFT(C602,1)="-",LEFT(C602,1)="="),MID(C602,2,99999),C602)),"—","-"),"–","-"),CHAR(160)," "),CHAR(9)," "),CHAR(13)," "),CHAR(10)," ")," "," ")," "," ")," "," "))</f>
        <v/>
      </c>
      <c r="D603" s="259" t="str" cm="1">
        <f t="array" ref="D603">IF(ROW()=ROW(D602),C605,INDEX(E602:E615,ROW()-ROW(D602)))</f>
        <v/>
      </c>
      <c r="E603" s="260" t="str">
        <f>IF(OR(D603="",C604="",C604&lt;=0,F603=""),"",TRIM(MID(D603,LEN(F603)+1+IF(MID(D603,LEN(F603)+1,1)=" ",1,0),99999)))</f>
        <v/>
      </c>
      <c r="F603" s="259" t="str">
        <f>IF(OR(G603="",G603=0,G603="0"),"",IF(LEN(G603)&lt;=C604,G603,IF(LEN(SUBSTITUTE(H603," ",""))=C604+1,LEFT(G603,C604),LEFT(G603,FIND("§",SUBSTITUTE(H603," ","§",LEN(H603)-LEN(SUBSTITUTE(H603," ",""))))-1))))</f>
        <v/>
      </c>
      <c r="G603" s="259" t="str">
        <f t="shared" si="15"/>
        <v/>
      </c>
      <c r="H603" s="259" t="str">
        <f>IF(OR(G603="",G603=0,G603="0"),"",LEFT(G603,C604+1))</f>
        <v/>
      </c>
      <c r="I603" s="261"/>
      <c r="J603" s="86"/>
      <c r="K603" s="247" t="str">
        <f>IF(LEN(TRIM(L603))&gt;0,MAX(K13:K602)+1,"")</f>
        <v/>
      </c>
      <c r="L603" s="89"/>
      <c r="M603" s="276"/>
      <c r="N603" s="277"/>
      <c r="X603" s="3">
        <v>1</v>
      </c>
    </row>
    <row r="604" spans="2:24" ht="15.75">
      <c r="B604" s="247"/>
      <c r="C604" s="265">
        <f>C11</f>
        <v>120</v>
      </c>
      <c r="D604" s="259" t="str" cm="1">
        <f t="array" ref="D604">IF(ROW()=ROW(D602),C605,INDEX(E602:E615,ROW()-ROW(D602)))</f>
        <v/>
      </c>
      <c r="E604" s="260" t="str">
        <f>IF(OR(D604="",C604="",C604&lt;=0,F604=""),"",TRIM(MID(D604,LEN(F604)+1+IF(MID(D604,LEN(F604)+1,1)=" ",1,0),99999)))</f>
        <v/>
      </c>
      <c r="F604" s="259" t="str">
        <f>IF(OR(G604="",G604=0,G604="0"),"",IF(LEN(G604)&lt;=C604,G604,IF(LEN(SUBSTITUTE(H604," ",""))=C604+1,LEFT(G604,C604),LEFT(G604,FIND("§",SUBSTITUTE(H604," ","§",LEN(H604)-LEN(SUBSTITUTE(H604," ",""))))-1))))</f>
        <v/>
      </c>
      <c r="G604" s="259" t="str">
        <f t="shared" si="15"/>
        <v/>
      </c>
      <c r="H604" s="259" t="str">
        <f>IF(OR(G604="",G604=0,G604="0"),"",LEFT(G604,C604+1))</f>
        <v/>
      </c>
      <c r="I604" s="261"/>
      <c r="J604" s="86"/>
      <c r="K604" s="247" t="str">
        <f>IF(LEN(TRIM(L604))&gt;0,MAX(K13:K603)+1,"")</f>
        <v/>
      </c>
      <c r="L604" s="89"/>
      <c r="M604" s="276"/>
      <c r="N604" s="277"/>
      <c r="X604" s="3">
        <v>1</v>
      </c>
    </row>
    <row r="605" spans="2:24" ht="15.75">
      <c r="B605" s="247"/>
      <c r="C605" s="264" t="str">
        <f>IF(UPPER(TRIM(C12))="X",C609,C603)</f>
        <v/>
      </c>
      <c r="D605" s="259" t="str" cm="1">
        <f t="array" ref="D605">IF(ROW()=ROW(D602),C605,INDEX(E602:E615,ROW()-ROW(D602)))</f>
        <v/>
      </c>
      <c r="E605" s="260" t="str">
        <f>IF(OR(D605="",C604="",C604&lt;=0,F605=""),"",TRIM(MID(D605,LEN(F605)+1+IF(MID(D605,LEN(F605)+1,1)=" ",1,0),99999)))</f>
        <v/>
      </c>
      <c r="F605" s="259" t="str">
        <f>IF(OR(G605="",G605=0,G605="0"),"",IF(LEN(G605)&lt;=C604,G605,IF(LEN(SUBSTITUTE(H605," ",""))=C604+1,LEFT(G605,C604),LEFT(G605,FIND("§",SUBSTITUTE(H605," ","§",LEN(H605)-LEN(SUBSTITUTE(H605," ",""))))-1))))</f>
        <v/>
      </c>
      <c r="G605" s="259" t="str">
        <f t="shared" si="15"/>
        <v/>
      </c>
      <c r="H605" s="259" t="str">
        <f>IF(OR(G605="",G605=0,G605="0"),"",LEFT(G605,C604+1))</f>
        <v/>
      </c>
      <c r="I605" s="261"/>
      <c r="J605" s="86"/>
      <c r="K605" s="247" t="str">
        <f>IF(LEN(TRIM(L605))&gt;0,MAX(K13:K604)+1,"")</f>
        <v/>
      </c>
      <c r="L605" s="89"/>
      <c r="M605" s="276"/>
      <c r="N605" s="277"/>
      <c r="X605" s="3">
        <v>1</v>
      </c>
    </row>
    <row r="606" spans="2:24" ht="15.75">
      <c r="B606" s="247"/>
      <c r="C606" s="266" t="str">
        <f>TRIM(SUBSTITUTE(SUBSTITUTE(SUBSTITUTE(SUBSTITUTE(SUBSTITUTE(SUBSTITUTE(SUBSTITUTE(SUBSTITUTE(SUBSTITUTE(SUBSTITUTE(C603,","," "),";"," "),":"," "),"!"," "),"?"," "),"…"," "),"»"," "),"«"," "),"/"," "),"."," "))</f>
        <v/>
      </c>
      <c r="D606" s="259" t="str" cm="1">
        <f t="array" ref="D606">IF(ROW()=ROW(D602),C605,INDEX(E602:E615,ROW()-ROW(D602)))</f>
        <v/>
      </c>
      <c r="E606" s="260" t="str">
        <f>IF(OR(D606="",C604="",C604&lt;=0,F606=""),"",TRIM(MID(D606,LEN(F606)+1+IF(MID(D606,LEN(F606)+1,1)=" ",1,0),99999)))</f>
        <v/>
      </c>
      <c r="F606" s="259" t="str">
        <f>IF(OR(G606="",G606=0,G606="0"),"",IF(LEN(G606)&lt;=C604,G606,IF(LEN(SUBSTITUTE(H606," ",""))=C604+1,LEFT(G606,C604),LEFT(G606,FIND("§",SUBSTITUTE(H606," ","§",LEN(H606)-LEN(SUBSTITUTE(H606," ",""))))-1))))</f>
        <v/>
      </c>
      <c r="G606" s="259" t="str">
        <f t="shared" si="15"/>
        <v/>
      </c>
      <c r="H606" s="259" t="str">
        <f>IF(OR(G606="",G606=0,G606="0"),"",LEFT(G606,C604+1))</f>
        <v/>
      </c>
      <c r="I606" s="261"/>
      <c r="J606" s="86"/>
      <c r="K606" s="247" t="str">
        <f>IF(LEN(TRIM(L606))&gt;0,MAX(K13:K605)+1,"")</f>
        <v/>
      </c>
      <c r="L606" s="89"/>
      <c r="M606" s="276"/>
      <c r="N606" s="277"/>
      <c r="X606" s="3">
        <v>1</v>
      </c>
    </row>
    <row r="607" spans="2:24" ht="15.75">
      <c r="B607" s="247"/>
      <c r="C607" s="259" t="str">
        <f>TRIM(SUBSTITUTE(SUBSTITUTE(SUBSTITUTE(SUBSTITUTE(SUBSTITUTE(SUBSTITUTE(SUBSTITUTE(SUBSTITUTE(C606,"("," "),")"," "),CHAR(34)," "),"-"," "),"_"," "),"&lt;"," "),"&gt;"," "),"="," "))</f>
        <v/>
      </c>
      <c r="D607" s="259" t="str" cm="1">
        <f t="array" ref="D607">IF(ROW()=ROW(D602),C605,INDEX(E602:E615,ROW()-ROW(D602)))</f>
        <v/>
      </c>
      <c r="E607" s="260" t="str">
        <f>IF(OR(D607="",C604="",C604&lt;=0,F607=""),"",TRIM(MID(D607,LEN(F607)+1+IF(MID(D607,LEN(F607)+1,1)=" ",1,0),99999)))</f>
        <v/>
      </c>
      <c r="F607" s="259" t="str">
        <f>IF(OR(G607="",G607=0,G607="0"),"",IF(LEN(G607)&lt;=C604,G607,IF(LEN(SUBSTITUTE(H607," ",""))=C604+1,LEFT(G607,C604),LEFT(G607,FIND("§",SUBSTITUTE(H607," ","§",LEN(H607)-LEN(SUBSTITUTE(H607," ",""))))-1))))</f>
        <v/>
      </c>
      <c r="G607" s="259" t="str">
        <f t="shared" si="15"/>
        <v/>
      </c>
      <c r="H607" s="259" t="str">
        <f>IF(OR(G607="",G607=0,G607="0"),"",LEFT(G607,C604+1))</f>
        <v/>
      </c>
      <c r="I607" s="261"/>
      <c r="J607" s="86"/>
      <c r="K607" s="247" t="str">
        <f>IF(LEN(TRIM(L607))&gt;0,MAX(K13:K606)+1,"")</f>
        <v/>
      </c>
      <c r="L607" s="89"/>
      <c r="M607" s="276"/>
      <c r="N607" s="277"/>
      <c r="X607" s="3">
        <v>1</v>
      </c>
    </row>
    <row r="608" spans="2:24" ht="15.75">
      <c r="B608" s="247"/>
      <c r="C608" s="264" t="str">
        <f>TRIM(SUBSTITUTE(SUBSTITUTE(SUBSTITUTE(SUBSTITUTE(C607,"►"," "),"▼"," "),"▲"," "),"◄"," "))</f>
        <v/>
      </c>
      <c r="D608" s="259" t="str" cm="1">
        <f t="array" ref="D608">IF(ROW()=ROW(D602),C605,INDEX(E602:E615,ROW()-ROW(D602)))</f>
        <v/>
      </c>
      <c r="E608" s="260" t="str">
        <f>IF(OR(D608="",C604="",C604&lt;=0,F608=""),"",TRIM(MID(D608,LEN(F608)+1+IF(MID(D608,LEN(F608)+1,1)=" ",1,0),99999)))</f>
        <v/>
      </c>
      <c r="F608" s="259" t="str">
        <f>IF(OR(G608="",G608=0,G608="0"),"",IF(LEN(G608)&lt;=C604,G608,IF(LEN(SUBSTITUTE(H608," ",""))=C604+1,LEFT(G608,C604),LEFT(G608,FIND("§",SUBSTITUTE(H608," ","§",LEN(H608)-LEN(SUBSTITUTE(H608," ",""))))-1))))</f>
        <v/>
      </c>
      <c r="G608" s="259" t="str">
        <f t="shared" si="15"/>
        <v/>
      </c>
      <c r="H608" s="259" t="str">
        <f>IF(OR(G608="",G608=0,G608="0"),"",LEFT(G608,C604+1))</f>
        <v/>
      </c>
      <c r="I608" s="261"/>
      <c r="J608" s="86"/>
      <c r="K608" s="247" t="str">
        <f>IF(LEN(TRIM(L608))&gt;0,MAX(K13:K607)+1,"")</f>
        <v/>
      </c>
      <c r="L608" s="89"/>
      <c r="M608" s="276"/>
      <c r="N608" s="277"/>
      <c r="X608" s="3">
        <v>1</v>
      </c>
    </row>
    <row r="609" spans="2:24" ht="15.75">
      <c r="B609" s="247"/>
      <c r="C609" s="264" t="str">
        <f>TRIM(SUBSTITUTE(SUBSTITUTE(C608,"“"," "),"”"," "))</f>
        <v/>
      </c>
      <c r="D609" s="259" t="str" cm="1">
        <f t="array" ref="D609">IF(ROW()=ROW(D602),C605,INDEX(E602:E615,ROW()-ROW(D602)))</f>
        <v/>
      </c>
      <c r="E609" s="260" t="str">
        <f>IF(OR(D609="",C604="",C604&lt;=0,F609=""),"",TRIM(MID(D609,LEN(F609)+1+IF(MID(D609,LEN(F609)+1,1)=" ",1,0),99999)))</f>
        <v/>
      </c>
      <c r="F609" s="259" t="str">
        <f>IF(OR(G609="",G609=0,G609="0"),"",IF(LEN(G609)&lt;=C604,G609,IF(LEN(SUBSTITUTE(H609," ",""))=C604+1,LEFT(G609,C604),LEFT(G609,FIND("§",SUBSTITUTE(H609," ","§",LEN(H609)-LEN(SUBSTITUTE(H609," ",""))))-1))))</f>
        <v/>
      </c>
      <c r="G609" s="259" t="str">
        <f t="shared" si="15"/>
        <v/>
      </c>
      <c r="H609" s="259" t="str">
        <f>IF(OR(G609="",G609=0,G609="0"),"",LEFT(G609,C604+1))</f>
        <v/>
      </c>
      <c r="I609" s="261"/>
      <c r="J609" s="86"/>
      <c r="K609" s="247" t="str">
        <f>IF(LEN(TRIM(L609))&gt;0,MAX(K13:K608)+1,"")</f>
        <v/>
      </c>
      <c r="L609" s="89"/>
      <c r="M609" s="276"/>
      <c r="N609" s="277"/>
      <c r="X609" s="3">
        <v>1</v>
      </c>
    </row>
    <row r="610" spans="2:24" ht="15.75">
      <c r="B610" s="247"/>
      <c r="C610" s="264"/>
      <c r="D610" s="259" t="str" cm="1">
        <f t="array" ref="D610">IF(ROW()=ROW(D602),C605,INDEX(E602:E615,ROW()-ROW(D602)))</f>
        <v/>
      </c>
      <c r="E610" s="260" t="str">
        <f>IF(OR(D610="",C604="",C604&lt;=0,F610=""),"",TRIM(MID(D610,LEN(F610)+1+IF(MID(D610,LEN(F610)+1,1)=" ",1,0),99999)))</f>
        <v/>
      </c>
      <c r="F610" s="259" t="str">
        <f>IF(OR(G610="",G610=0,G610="0"),"",IF(LEN(G610)&lt;=C604,G610,IF(LEN(SUBSTITUTE(H610," ",""))=C604+1,LEFT(G610,C604),LEFT(G610,FIND("§",SUBSTITUTE(H610," ","§",LEN(H610)-LEN(SUBSTITUTE(H610," ",""))))-1))))</f>
        <v/>
      </c>
      <c r="G610" s="259" t="str">
        <f t="shared" si="15"/>
        <v/>
      </c>
      <c r="H610" s="259" t="str">
        <f>IF(OR(G610="",G610=0,G610="0"),"",LEFT(G610,C604+1))</f>
        <v/>
      </c>
      <c r="I610" s="261"/>
      <c r="J610" s="86"/>
      <c r="K610" s="247" t="str">
        <f>IF(LEN(TRIM(L610))&gt;0,MAX(K13:K609)+1,"")</f>
        <v/>
      </c>
      <c r="L610" s="89"/>
      <c r="M610" s="276"/>
      <c r="N610" s="277"/>
      <c r="X610" s="3">
        <v>1</v>
      </c>
    </row>
    <row r="611" spans="2:24" ht="15.75">
      <c r="B611" s="247"/>
      <c r="C611" s="264"/>
      <c r="D611" s="259" t="str" cm="1">
        <f t="array" ref="D611">IF(ROW()=ROW(D602),C605,INDEX(E602:E615,ROW()-ROW(D602)))</f>
        <v/>
      </c>
      <c r="E611" s="260" t="str">
        <f>IF(OR(D611="",C604="",C604&lt;=0,F611=""),"",TRIM(MID(D611,LEN(F611)+1+IF(MID(D611,LEN(F611)+1,1)=" ",1,0),99999)))</f>
        <v/>
      </c>
      <c r="F611" s="259" t="str">
        <f>IF(OR(G611="",G611=0,G611="0"),"",IF(LEN(G611)&lt;=C604,G611,IF(LEN(SUBSTITUTE(H611," ",""))=C604+1,LEFT(G611,C604),LEFT(G611,FIND("§",SUBSTITUTE(H611," ","§",LEN(H611)-LEN(SUBSTITUTE(H611," ",""))))-1))))</f>
        <v/>
      </c>
      <c r="G611" s="259" t="str">
        <f t="shared" si="15"/>
        <v/>
      </c>
      <c r="H611" s="259" t="str">
        <f>IF(OR(G611="",G611=0,G611="0"),"",LEFT(G611,C604+1))</f>
        <v/>
      </c>
      <c r="I611" s="261"/>
      <c r="J611" s="86"/>
      <c r="K611" s="247" t="str">
        <f>IF(LEN(TRIM(L611))&gt;0,MAX(K13:K610)+1,"")</f>
        <v/>
      </c>
      <c r="L611" s="89"/>
      <c r="M611" s="276"/>
      <c r="N611" s="277"/>
      <c r="X611" s="3">
        <v>1</v>
      </c>
    </row>
    <row r="612" spans="2:24" ht="15.75">
      <c r="B612" s="247"/>
      <c r="C612" s="264"/>
      <c r="D612" s="259" t="str" cm="1">
        <f t="array" ref="D612">IF(ROW()=ROW(D602),C605,INDEX(E602:E615,ROW()-ROW(D602)))</f>
        <v/>
      </c>
      <c r="E612" s="260" t="str">
        <f>IF(OR(D612="",C604="",C604&lt;=0,F612=""),"",TRIM(MID(D612,LEN(F612)+1+IF(MID(D612,LEN(F612)+1,1)=" ",1,0),99999)))</f>
        <v/>
      </c>
      <c r="F612" s="259" t="str">
        <f>IF(OR(G612="",G612=0,G612="0"),"",IF(LEN(G612)&lt;=C604,G612,IF(LEN(SUBSTITUTE(H612," ",""))=C604+1,LEFT(G612,C604),LEFT(G612,FIND("§",SUBSTITUTE(H612," ","§",LEN(H612)-LEN(SUBSTITUTE(H612," ",""))))-1))))</f>
        <v/>
      </c>
      <c r="G612" s="259" t="str">
        <f t="shared" si="15"/>
        <v/>
      </c>
      <c r="H612" s="259" t="str">
        <f>IF(OR(G612="",G612=0,G612="0"),"",LEFT(G612,C604+1))</f>
        <v/>
      </c>
      <c r="I612" s="261"/>
      <c r="J612" s="86"/>
      <c r="K612" s="247" t="str">
        <f>IF(LEN(TRIM(L612))&gt;0,MAX(K13:K611)+1,"")</f>
        <v/>
      </c>
      <c r="L612" s="89"/>
      <c r="M612" s="276"/>
      <c r="N612" s="277"/>
      <c r="X612" s="3">
        <v>1</v>
      </c>
    </row>
    <row r="613" spans="2:24" ht="15.75">
      <c r="B613" s="247"/>
      <c r="C613" s="264"/>
      <c r="D613" s="259" t="str" cm="1">
        <f t="array" ref="D613">IF(ROW()=ROW(D602),C605,INDEX(E602:E615,ROW()-ROW(D602)))</f>
        <v/>
      </c>
      <c r="E613" s="260" t="str">
        <f>IF(OR(D613="",C604="",C604&lt;=0,F613=""),"",TRIM(MID(D613,LEN(F613)+1+IF(MID(D613,LEN(F613)+1,1)=" ",1,0),99999)))</f>
        <v/>
      </c>
      <c r="F613" s="259" t="str">
        <f>IF(OR(G613="",G613=0,G613="0"),"",IF(LEN(G613)&lt;=C604,G613,IF(LEN(SUBSTITUTE(H613," ",""))=C604+1,LEFT(G613,C604),LEFT(G613,FIND("§",SUBSTITUTE(H613," ","§",LEN(H613)-LEN(SUBSTITUTE(H613," ",""))))-1))))</f>
        <v/>
      </c>
      <c r="G613" s="259" t="str">
        <f t="shared" si="15"/>
        <v/>
      </c>
      <c r="H613" s="259" t="str">
        <f>IF(OR(G613="",G613=0,G613="0"),"",LEFT(G613,C604+1))</f>
        <v/>
      </c>
      <c r="I613" s="261"/>
      <c r="J613" s="86"/>
      <c r="K613" s="247" t="str">
        <f>IF(LEN(TRIM(L613))&gt;0,MAX(K13:K612)+1,"")</f>
        <v/>
      </c>
      <c r="L613" s="89"/>
      <c r="M613" s="276"/>
      <c r="N613" s="277"/>
      <c r="X613" s="3">
        <v>1</v>
      </c>
    </row>
    <row r="614" spans="2:24" ht="15.75">
      <c r="B614" s="247"/>
      <c r="C614" s="264"/>
      <c r="D614" s="259" t="str" cm="1">
        <f t="array" ref="D614">IF(ROW()=ROW(D602),C605,INDEX(E602:E615,ROW()-ROW(D602)))</f>
        <v/>
      </c>
      <c r="E614" s="260" t="str">
        <f>IF(OR(D614="",C604="",C604&lt;=0,F614=""),"",TRIM(MID(D614,LEN(F614)+1+IF(MID(D614,LEN(F614)+1,1)=" ",1,0),99999)))</f>
        <v/>
      </c>
      <c r="F614" s="259" t="str">
        <f>IF(OR(G614="",G614=0,G614="0"),"",IF(LEN(G614)&lt;=C604,G614,IF(LEN(SUBSTITUTE(H614," ",""))=C604+1,LEFT(G614,C604),LEFT(G614,FIND("§",SUBSTITUTE(H614," ","§",LEN(H614)-LEN(SUBSTITUTE(H614," ",""))))-1))))</f>
        <v/>
      </c>
      <c r="G614" s="259" t="str">
        <f t="shared" si="15"/>
        <v/>
      </c>
      <c r="H614" s="259" t="str">
        <f>IF(OR(G614="",G614=0,G614="0"),"",LEFT(G614,C604+1))</f>
        <v/>
      </c>
      <c r="I614" s="261"/>
      <c r="J614" s="86"/>
      <c r="K614" s="247" t="str">
        <f>IF(LEN(TRIM(L614))&gt;0,MAX(K13:K613)+1,"")</f>
        <v/>
      </c>
      <c r="L614" s="89"/>
      <c r="M614" s="276"/>
      <c r="N614" s="277"/>
      <c r="X614" s="3">
        <v>1</v>
      </c>
    </row>
    <row r="615" spans="2:24" ht="15.75">
      <c r="B615" s="247"/>
      <c r="C615" s="264"/>
      <c r="D615" s="259" t="str" cm="1">
        <f t="array" ref="D615">IF(ROW()=ROW(D602),C605,INDEX(E602:E615,ROW()-ROW(D602)))</f>
        <v/>
      </c>
      <c r="E615" s="260" t="str">
        <f>IF(OR(D615="",C604="",C604&lt;=0,F615=""),"",TRIM(MID(D615,LEN(F615)+1+IF(MID(D615,LEN(F615)+1,1)=" ",1,0),99999)))</f>
        <v/>
      </c>
      <c r="F615" s="259" t="str">
        <f>IF(OR(G615="",G615=0,G615="0"),"",IF(LEN(G615)&lt;=C604,G615,IF(LEN(SUBSTITUTE(H615," ",""))=C604+1,LEFT(G615,C604),LEFT(G615,FIND("§",SUBSTITUTE(H615," ","§",LEN(H615)-LEN(SUBSTITUTE(H615," ",""))))-1))))</f>
        <v/>
      </c>
      <c r="G615" s="259" t="str">
        <f t="shared" si="15"/>
        <v/>
      </c>
      <c r="H615" s="259" t="str">
        <f>IF(OR(G615="",G615=0,G615="0"),"",LEFT(G615,C604+1))</f>
        <v/>
      </c>
      <c r="I615" s="261"/>
      <c r="J615" s="86"/>
      <c r="K615" s="247" t="str">
        <f>IF(LEN(TRIM(L615))&gt;0,MAX(K13:K614)+1,"")</f>
        <v/>
      </c>
      <c r="L615" s="89"/>
      <c r="M615" s="276"/>
      <c r="N615" s="277"/>
      <c r="X615" s="3">
        <v>1</v>
      </c>
    </row>
    <row r="616" spans="2:24" ht="15.75">
      <c r="B616" s="247"/>
      <c r="C616" s="258" t="str">
        <f>IF(TRIM(SUBSTITUTE(J57,CHAR(160),""))="","",J57)</f>
        <v/>
      </c>
      <c r="D616" s="259" t="str" cm="1">
        <f t="array" ref="D616">IF(ROW()=ROW(D616),C619,INDEX(E616:E629,ROW()-ROW(D616)))</f>
        <v/>
      </c>
      <c r="E616" s="260" t="str">
        <f>IF(OR(D616="",C618="",C618&lt;=0,F616=""),"",TRIM(MID(D616,LEN(F616)+1+IF(MID(D616,LEN(F616)+1,1)=" ",1,0),99999)))</f>
        <v/>
      </c>
      <c r="F616" s="259" t="str">
        <f>IF(OR(G616="",G616=0,G616="0"),"",IF(LEN(G616)&lt;=C618,G616,IF(LEN(SUBSTITUTE(H616," ",""))=C618+1,LEFT(G616,C618),LEFT(G616,FIND("§",SUBSTITUTE(H616," ","§",LEN(H616)-LEN(SUBSTITUTE(H616," ",""))))-1))))</f>
        <v/>
      </c>
      <c r="G616" s="259" t="str">
        <f t="shared" si="15"/>
        <v/>
      </c>
      <c r="H616" s="259" t="str">
        <f>IF(OR(G616="",G616=0,G616="0"),"",LEFT(G616,C618+1))</f>
        <v/>
      </c>
      <c r="I616" s="261"/>
      <c r="J616" s="86"/>
      <c r="K616" s="247" t="str">
        <f>IF(LEN(TRIM(L616))&gt;0,MAX(K13:K615)+1,"")</f>
        <v/>
      </c>
      <c r="L616" s="89"/>
      <c r="M616" s="276"/>
      <c r="N616" s="277"/>
      <c r="X616" s="3">
        <v>1</v>
      </c>
    </row>
    <row r="617" spans="2:24" ht="15.75">
      <c r="B617" s="247"/>
      <c r="C617" s="264" t="str">
        <f>TRIM(SUBSTITUTE(SUBSTITUTE(SUBSTITUTE(SUBSTITUTE(SUBSTITUTE(SUBSTITUTE(SUBSTITUTE(SUBSTITUTE(SUBSTITUTE(CLEAN(IF(OR(LEFT(C616,1)="-",LEFT(C616,1)="="),MID(C616,2,99999),C616)),"—","-"),"–","-"),CHAR(160)," "),CHAR(9)," "),CHAR(13)," "),CHAR(10)," ")," "," ")," "," ")," "," "))</f>
        <v/>
      </c>
      <c r="D617" s="259" t="str" cm="1">
        <f t="array" ref="D617">IF(ROW()=ROW(D616),C619,INDEX(E616:E629,ROW()-ROW(D616)))</f>
        <v/>
      </c>
      <c r="E617" s="260" t="str">
        <f>IF(OR(D617="",C618="",C618&lt;=0,F617=""),"",TRIM(MID(D617,LEN(F617)+1+IF(MID(D617,LEN(F617)+1,1)=" ",1,0),99999)))</f>
        <v/>
      </c>
      <c r="F617" s="259" t="str">
        <f>IF(OR(G617="",G617=0,G617="0"),"",IF(LEN(G617)&lt;=C618,G617,IF(LEN(SUBSTITUTE(H617," ",""))=C618+1,LEFT(G617,C618),LEFT(G617,FIND("§",SUBSTITUTE(H617," ","§",LEN(H617)-LEN(SUBSTITUTE(H617," ",""))))-1))))</f>
        <v/>
      </c>
      <c r="G617" s="259" t="str">
        <f t="shared" si="15"/>
        <v/>
      </c>
      <c r="H617" s="259" t="str">
        <f>IF(OR(G617="",G617=0,G617="0"),"",LEFT(G617,C618+1))</f>
        <v/>
      </c>
      <c r="I617" s="261"/>
      <c r="J617" s="86"/>
      <c r="K617" s="247" t="str">
        <f>IF(LEN(TRIM(L617))&gt;0,MAX(K13:K616)+1,"")</f>
        <v/>
      </c>
      <c r="L617" s="89"/>
      <c r="M617" s="276"/>
      <c r="N617" s="277"/>
      <c r="X617" s="3">
        <v>1</v>
      </c>
    </row>
    <row r="618" spans="2:24" ht="15.75">
      <c r="B618" s="247"/>
      <c r="C618" s="265">
        <f>C11</f>
        <v>120</v>
      </c>
      <c r="D618" s="259" t="str" cm="1">
        <f t="array" ref="D618">IF(ROW()=ROW(D616),C619,INDEX(E616:E629,ROW()-ROW(D616)))</f>
        <v/>
      </c>
      <c r="E618" s="260" t="str">
        <f>IF(OR(D618="",C618="",C618&lt;=0,F618=""),"",TRIM(MID(D618,LEN(F618)+1+IF(MID(D618,LEN(F618)+1,1)=" ",1,0),99999)))</f>
        <v/>
      </c>
      <c r="F618" s="259" t="str">
        <f>IF(OR(G618="",G618=0,G618="0"),"",IF(LEN(G618)&lt;=C618,G618,IF(LEN(SUBSTITUTE(H618," ",""))=C618+1,LEFT(G618,C618),LEFT(G618,FIND("§",SUBSTITUTE(H618," ","§",LEN(H618)-LEN(SUBSTITUTE(H618," ",""))))-1))))</f>
        <v/>
      </c>
      <c r="G618" s="259" t="str">
        <f t="shared" si="15"/>
        <v/>
      </c>
      <c r="H618" s="259" t="str">
        <f>IF(OR(G618="",G618=0,G618="0"),"",LEFT(G618,C618+1))</f>
        <v/>
      </c>
      <c r="I618" s="261"/>
      <c r="J618" s="86"/>
      <c r="K618" s="247" t="str">
        <f>IF(LEN(TRIM(L618))&gt;0,MAX(K13:K617)+1,"")</f>
        <v/>
      </c>
      <c r="L618" s="89"/>
      <c r="M618" s="276"/>
      <c r="N618" s="277"/>
      <c r="X618" s="3">
        <v>1</v>
      </c>
    </row>
    <row r="619" spans="2:24" ht="15.75">
      <c r="B619" s="247"/>
      <c r="C619" s="264" t="str">
        <f>IF(UPPER(TRIM(C12))="X",C623,C617)</f>
        <v/>
      </c>
      <c r="D619" s="259" t="str" cm="1">
        <f t="array" ref="D619">IF(ROW()=ROW(D616),C619,INDEX(E616:E629,ROW()-ROW(D616)))</f>
        <v/>
      </c>
      <c r="E619" s="260" t="str">
        <f>IF(OR(D619="",C618="",C618&lt;=0,F619=""),"",TRIM(MID(D619,LEN(F619)+1+IF(MID(D619,LEN(F619)+1,1)=" ",1,0),99999)))</f>
        <v/>
      </c>
      <c r="F619" s="259" t="str">
        <f>IF(OR(G619="",G619=0,G619="0"),"",IF(LEN(G619)&lt;=C618,G619,IF(LEN(SUBSTITUTE(H619," ",""))=C618+1,LEFT(G619,C618),LEFT(G619,FIND("§",SUBSTITUTE(H619," ","§",LEN(H619)-LEN(SUBSTITUTE(H619," ",""))))-1))))</f>
        <v/>
      </c>
      <c r="G619" s="259" t="str">
        <f t="shared" si="15"/>
        <v/>
      </c>
      <c r="H619" s="259" t="str">
        <f>IF(OR(G619="",G619=0,G619="0"),"",LEFT(G619,C618+1))</f>
        <v/>
      </c>
      <c r="I619" s="261"/>
      <c r="J619" s="86"/>
      <c r="K619" s="247" t="str">
        <f>IF(LEN(TRIM(L619))&gt;0,MAX(K13:K618)+1,"")</f>
        <v/>
      </c>
      <c r="L619" s="89"/>
      <c r="M619" s="276"/>
      <c r="N619" s="277"/>
      <c r="X619" s="3">
        <v>1</v>
      </c>
    </row>
    <row r="620" spans="2:24" ht="15.75">
      <c r="B620" s="247"/>
      <c r="C620" s="266" t="str">
        <f>TRIM(SUBSTITUTE(SUBSTITUTE(SUBSTITUTE(SUBSTITUTE(SUBSTITUTE(SUBSTITUTE(SUBSTITUTE(SUBSTITUTE(SUBSTITUTE(SUBSTITUTE(C617,","," "),";"," "),":"," "),"!"," "),"?"," "),"…"," "),"»"," "),"«"," "),"/"," "),"."," "))</f>
        <v/>
      </c>
      <c r="D620" s="259" t="str" cm="1">
        <f t="array" ref="D620">IF(ROW()=ROW(D616),C619,INDEX(E616:E629,ROW()-ROW(D616)))</f>
        <v/>
      </c>
      <c r="E620" s="260" t="str">
        <f>IF(OR(D620="",C618="",C618&lt;=0,F620=""),"",TRIM(MID(D620,LEN(F620)+1+IF(MID(D620,LEN(F620)+1,1)=" ",1,0),99999)))</f>
        <v/>
      </c>
      <c r="F620" s="259" t="str">
        <f>IF(OR(G620="",G620=0,G620="0"),"",IF(LEN(G620)&lt;=C618,G620,IF(LEN(SUBSTITUTE(H620," ",""))=C618+1,LEFT(G620,C618),LEFT(G620,FIND("§",SUBSTITUTE(H620," ","§",LEN(H620)-LEN(SUBSTITUTE(H620," ",""))))-1))))</f>
        <v/>
      </c>
      <c r="G620" s="259" t="str">
        <f t="shared" si="15"/>
        <v/>
      </c>
      <c r="H620" s="259" t="str">
        <f>IF(OR(G620="",G620=0,G620="0"),"",LEFT(G620,C618+1))</f>
        <v/>
      </c>
      <c r="I620" s="261"/>
      <c r="J620" s="86"/>
      <c r="K620" s="247" t="str">
        <f>IF(LEN(TRIM(L620))&gt;0,MAX(K13:K619)+1,"")</f>
        <v/>
      </c>
      <c r="L620" s="89"/>
      <c r="M620" s="276"/>
      <c r="N620" s="277"/>
      <c r="X620" s="3">
        <v>1</v>
      </c>
    </row>
    <row r="621" spans="2:24" ht="15.75">
      <c r="B621" s="247"/>
      <c r="C621" s="259" t="str">
        <f>TRIM(SUBSTITUTE(SUBSTITUTE(SUBSTITUTE(SUBSTITUTE(SUBSTITUTE(SUBSTITUTE(SUBSTITUTE(SUBSTITUTE(C620,"("," "),")"," "),CHAR(34)," "),"-"," "),"_"," "),"&lt;"," "),"&gt;"," "),"="," "))</f>
        <v/>
      </c>
      <c r="D621" s="259" t="str" cm="1">
        <f t="array" ref="D621">IF(ROW()=ROW(D616),C619,INDEX(E616:E629,ROW()-ROW(D616)))</f>
        <v/>
      </c>
      <c r="E621" s="260" t="str">
        <f>IF(OR(D621="",C618="",C618&lt;=0,F621=""),"",TRIM(MID(D621,LEN(F621)+1+IF(MID(D621,LEN(F621)+1,1)=" ",1,0),99999)))</f>
        <v/>
      </c>
      <c r="F621" s="259" t="str">
        <f>IF(OR(G621="",G621=0,G621="0"),"",IF(LEN(G621)&lt;=C618,G621,IF(LEN(SUBSTITUTE(H621," ",""))=C618+1,LEFT(G621,C618),LEFT(G621,FIND("§",SUBSTITUTE(H621," ","§",LEN(H621)-LEN(SUBSTITUTE(H621," ",""))))-1))))</f>
        <v/>
      </c>
      <c r="G621" s="259" t="str">
        <f t="shared" si="15"/>
        <v/>
      </c>
      <c r="H621" s="259" t="str">
        <f>IF(OR(G621="",G621=0,G621="0"),"",LEFT(G621,C618+1))</f>
        <v/>
      </c>
      <c r="I621" s="261"/>
      <c r="J621" s="86"/>
      <c r="K621" s="247" t="str">
        <f>IF(LEN(TRIM(L621))&gt;0,MAX(K13:K620)+1,"")</f>
        <v/>
      </c>
      <c r="L621" s="89"/>
      <c r="M621" s="276"/>
      <c r="N621" s="277"/>
      <c r="X621" s="3">
        <v>1</v>
      </c>
    </row>
    <row r="622" spans="2:24" ht="15.75">
      <c r="B622" s="247"/>
      <c r="C622" s="264" t="str">
        <f>TRIM(SUBSTITUTE(SUBSTITUTE(SUBSTITUTE(SUBSTITUTE(C621,"►"," "),"▼"," "),"▲"," "),"◄"," "))</f>
        <v/>
      </c>
      <c r="D622" s="259" t="str" cm="1">
        <f t="array" ref="D622">IF(ROW()=ROW(D616),C619,INDEX(E616:E629,ROW()-ROW(D616)))</f>
        <v/>
      </c>
      <c r="E622" s="260" t="str">
        <f>IF(OR(D622="",C618="",C618&lt;=0,F622=""),"",TRIM(MID(D622,LEN(F622)+1+IF(MID(D622,LEN(F622)+1,1)=" ",1,0),99999)))</f>
        <v/>
      </c>
      <c r="F622" s="259" t="str">
        <f>IF(OR(G622="",G622=0,G622="0"),"",IF(LEN(G622)&lt;=C618,G622,IF(LEN(SUBSTITUTE(H622," ",""))=C618+1,LEFT(G622,C618),LEFT(G622,FIND("§",SUBSTITUTE(H622," ","§",LEN(H622)-LEN(SUBSTITUTE(H622," ",""))))-1))))</f>
        <v/>
      </c>
      <c r="G622" s="259" t="str">
        <f t="shared" si="15"/>
        <v/>
      </c>
      <c r="H622" s="259" t="str">
        <f>IF(OR(G622="",G622=0,G622="0"),"",LEFT(G622,C618+1))</f>
        <v/>
      </c>
      <c r="I622" s="261"/>
      <c r="J622" s="86"/>
      <c r="K622" s="247" t="str">
        <f>IF(LEN(TRIM(L622))&gt;0,MAX(K13:K621)+1,"")</f>
        <v/>
      </c>
      <c r="L622" s="89"/>
      <c r="M622" s="276"/>
      <c r="N622" s="277"/>
      <c r="X622" s="3">
        <v>1</v>
      </c>
    </row>
    <row r="623" spans="2:24" ht="15.75">
      <c r="B623" s="247"/>
      <c r="C623" s="264" t="str">
        <f>TRIM(SUBSTITUTE(SUBSTITUTE(C622,"“"," "),"”"," "))</f>
        <v/>
      </c>
      <c r="D623" s="259" t="str" cm="1">
        <f t="array" ref="D623">IF(ROW()=ROW(D616),C619,INDEX(E616:E629,ROW()-ROW(D616)))</f>
        <v/>
      </c>
      <c r="E623" s="260" t="str">
        <f>IF(OR(D623="",C618="",C618&lt;=0,F623=""),"",TRIM(MID(D623,LEN(F623)+1+IF(MID(D623,LEN(F623)+1,1)=" ",1,0),99999)))</f>
        <v/>
      </c>
      <c r="F623" s="259" t="str">
        <f>IF(OR(G623="",G623=0,G623="0"),"",IF(LEN(G623)&lt;=C618,G623,IF(LEN(SUBSTITUTE(H623," ",""))=C618+1,LEFT(G623,C618),LEFT(G623,FIND("§",SUBSTITUTE(H623," ","§",LEN(H623)-LEN(SUBSTITUTE(H623," ",""))))-1))))</f>
        <v/>
      </c>
      <c r="G623" s="259" t="str">
        <f t="shared" si="15"/>
        <v/>
      </c>
      <c r="H623" s="259" t="str">
        <f>IF(OR(G623="",G623=0,G623="0"),"",LEFT(G623,C618+1))</f>
        <v/>
      </c>
      <c r="I623" s="261"/>
      <c r="J623" s="86"/>
      <c r="K623" s="247" t="str">
        <f>IF(LEN(TRIM(L623))&gt;0,MAX(K13:K622)+1,"")</f>
        <v/>
      </c>
      <c r="L623" s="89"/>
      <c r="M623" s="276"/>
      <c r="N623" s="277"/>
      <c r="X623" s="3">
        <v>1</v>
      </c>
    </row>
    <row r="624" spans="2:24" ht="15.75">
      <c r="B624" s="247"/>
      <c r="C624" s="264"/>
      <c r="D624" s="259" t="str" cm="1">
        <f t="array" ref="D624">IF(ROW()=ROW(D616),C619,INDEX(E616:E629,ROW()-ROW(D616)))</f>
        <v/>
      </c>
      <c r="E624" s="260" t="str">
        <f>IF(OR(D624="",C618="",C618&lt;=0,F624=""),"",TRIM(MID(D624,LEN(F624)+1+IF(MID(D624,LEN(F624)+1,1)=" ",1,0),99999)))</f>
        <v/>
      </c>
      <c r="F624" s="259" t="str">
        <f>IF(OR(G624="",G624=0,G624="0"),"",IF(LEN(G624)&lt;=C618,G624,IF(LEN(SUBSTITUTE(H624," ",""))=C618+1,LEFT(G624,C618),LEFT(G624,FIND("§",SUBSTITUTE(H624," ","§",LEN(H624)-LEN(SUBSTITUTE(H624," ",""))))-1))))</f>
        <v/>
      </c>
      <c r="G624" s="259" t="str">
        <f t="shared" si="15"/>
        <v/>
      </c>
      <c r="H624" s="259" t="str">
        <f>IF(OR(G624="",G624=0,G624="0"),"",LEFT(G624,C618+1))</f>
        <v/>
      </c>
      <c r="I624" s="261"/>
      <c r="J624" s="86"/>
      <c r="K624" s="247" t="str">
        <f>IF(LEN(TRIM(L624))&gt;0,MAX(K13:K623)+1,"")</f>
        <v/>
      </c>
      <c r="L624" s="89"/>
      <c r="M624" s="276"/>
      <c r="N624" s="277"/>
      <c r="X624" s="3">
        <v>1</v>
      </c>
    </row>
    <row r="625" spans="2:24" ht="15.75">
      <c r="B625" s="247"/>
      <c r="C625" s="264"/>
      <c r="D625" s="259" t="str" cm="1">
        <f t="array" ref="D625">IF(ROW()=ROW(D616),C619,INDEX(E616:E629,ROW()-ROW(D616)))</f>
        <v/>
      </c>
      <c r="E625" s="260" t="str">
        <f>IF(OR(D625="",C618="",C618&lt;=0,F625=""),"",TRIM(MID(D625,LEN(F625)+1+IF(MID(D625,LEN(F625)+1,1)=" ",1,0),99999)))</f>
        <v/>
      </c>
      <c r="F625" s="259" t="str">
        <f>IF(OR(G625="",G625=0,G625="0"),"",IF(LEN(G625)&lt;=C618,G625,IF(LEN(SUBSTITUTE(H625," ",""))=C618+1,LEFT(G625,C618),LEFT(G625,FIND("§",SUBSTITUTE(H625," ","§",LEN(H625)-LEN(SUBSTITUTE(H625," ",""))))-1))))</f>
        <v/>
      </c>
      <c r="G625" s="259" t="str">
        <f t="shared" si="15"/>
        <v/>
      </c>
      <c r="H625" s="259" t="str">
        <f>IF(OR(G625="",G625=0,G625="0"),"",LEFT(G625,C618+1))</f>
        <v/>
      </c>
      <c r="I625" s="261"/>
      <c r="J625" s="86"/>
      <c r="K625" s="247" t="str">
        <f>IF(LEN(TRIM(L625))&gt;0,MAX(K13:K624)+1,"")</f>
        <v/>
      </c>
      <c r="L625" s="89"/>
      <c r="M625" s="276"/>
      <c r="N625" s="277"/>
      <c r="X625" s="3">
        <v>1</v>
      </c>
    </row>
    <row r="626" spans="2:24" ht="15.75">
      <c r="B626" s="247"/>
      <c r="C626" s="264"/>
      <c r="D626" s="259" t="str" cm="1">
        <f t="array" ref="D626">IF(ROW()=ROW(D616),C619,INDEX(E616:E629,ROW()-ROW(D616)))</f>
        <v/>
      </c>
      <c r="E626" s="260" t="str">
        <f>IF(OR(D626="",C618="",C618&lt;=0,F626=""),"",TRIM(MID(D626,LEN(F626)+1+IF(MID(D626,LEN(F626)+1,1)=" ",1,0),99999)))</f>
        <v/>
      </c>
      <c r="F626" s="259" t="str">
        <f>IF(OR(G626="",G626=0,G626="0"),"",IF(LEN(G626)&lt;=C618,G626,IF(LEN(SUBSTITUTE(H626," ",""))=C618+1,LEFT(G626,C618),LEFT(G626,FIND("§",SUBSTITUTE(H626," ","§",LEN(H626)-LEN(SUBSTITUTE(H626," ",""))))-1))))</f>
        <v/>
      </c>
      <c r="G626" s="259" t="str">
        <f t="shared" si="15"/>
        <v/>
      </c>
      <c r="H626" s="259" t="str">
        <f>IF(OR(G626="",G626=0,G626="0"),"",LEFT(G626,C618+1))</f>
        <v/>
      </c>
      <c r="I626" s="261"/>
      <c r="J626" s="86"/>
      <c r="K626" s="247" t="str">
        <f>IF(LEN(TRIM(L626))&gt;0,MAX(K13:K625)+1,"")</f>
        <v/>
      </c>
      <c r="L626" s="89"/>
      <c r="M626" s="276"/>
      <c r="N626" s="277"/>
      <c r="X626" s="3">
        <v>1</v>
      </c>
    </row>
    <row r="627" spans="2:24" ht="15.75">
      <c r="B627" s="247"/>
      <c r="C627" s="264"/>
      <c r="D627" s="259" t="str" cm="1">
        <f t="array" ref="D627">IF(ROW()=ROW(D616),C619,INDEX(E616:E629,ROW()-ROW(D616)))</f>
        <v/>
      </c>
      <c r="E627" s="260" t="str">
        <f>IF(OR(D627="",C618="",C618&lt;=0,F627=""),"",TRIM(MID(D627,LEN(F627)+1+IF(MID(D627,LEN(F627)+1,1)=" ",1,0),99999)))</f>
        <v/>
      </c>
      <c r="F627" s="259" t="str">
        <f>IF(OR(G627="",G627=0,G627="0"),"",IF(LEN(G627)&lt;=C618,G627,IF(LEN(SUBSTITUTE(H627," ",""))=C618+1,LEFT(G627,C618),LEFT(G627,FIND("§",SUBSTITUTE(H627," ","§",LEN(H627)-LEN(SUBSTITUTE(H627," ",""))))-1))))</f>
        <v/>
      </c>
      <c r="G627" s="259" t="str">
        <f t="shared" si="15"/>
        <v/>
      </c>
      <c r="H627" s="259" t="str">
        <f>IF(OR(G627="",G627=0,G627="0"),"",LEFT(G627,C618+1))</f>
        <v/>
      </c>
      <c r="I627" s="261"/>
      <c r="J627" s="86"/>
      <c r="K627" s="247" t="str">
        <f>IF(LEN(TRIM(L627))&gt;0,MAX(K13:K626)+1,"")</f>
        <v/>
      </c>
      <c r="L627" s="89"/>
      <c r="M627" s="276"/>
      <c r="N627" s="277"/>
      <c r="X627" s="3">
        <v>1</v>
      </c>
    </row>
    <row r="628" spans="2:24" ht="15.75">
      <c r="B628" s="247"/>
      <c r="C628" s="264"/>
      <c r="D628" s="259" t="str" cm="1">
        <f t="array" ref="D628">IF(ROW()=ROW(D616),C619,INDEX(E616:E629,ROW()-ROW(D616)))</f>
        <v/>
      </c>
      <c r="E628" s="260" t="str">
        <f>IF(OR(D628="",C618="",C618&lt;=0,F628=""),"",TRIM(MID(D628,LEN(F628)+1+IF(MID(D628,LEN(F628)+1,1)=" ",1,0),99999)))</f>
        <v/>
      </c>
      <c r="F628" s="259" t="str">
        <f>IF(OR(G628="",G628=0,G628="0"),"",IF(LEN(G628)&lt;=C618,G628,IF(LEN(SUBSTITUTE(H628," ",""))=C618+1,LEFT(G628,C618),LEFT(G628,FIND("§",SUBSTITUTE(H628," ","§",LEN(H628)-LEN(SUBSTITUTE(H628," ",""))))-1))))</f>
        <v/>
      </c>
      <c r="G628" s="259" t="str">
        <f t="shared" si="15"/>
        <v/>
      </c>
      <c r="H628" s="259" t="str">
        <f>IF(OR(G628="",G628=0,G628="0"),"",LEFT(G628,C618+1))</f>
        <v/>
      </c>
      <c r="I628" s="261"/>
      <c r="J628" s="86"/>
      <c r="K628" s="247" t="str">
        <f>IF(LEN(TRIM(L628))&gt;0,MAX(K13:K627)+1,"")</f>
        <v/>
      </c>
      <c r="L628" s="89"/>
      <c r="M628" s="276"/>
      <c r="N628" s="277"/>
      <c r="X628" s="3">
        <v>1</v>
      </c>
    </row>
    <row r="629" spans="2:24" ht="15.75">
      <c r="B629" s="247"/>
      <c r="C629" s="264"/>
      <c r="D629" s="259" t="str" cm="1">
        <f t="array" ref="D629">IF(ROW()=ROW(D616),C619,INDEX(E616:E629,ROW()-ROW(D616)))</f>
        <v/>
      </c>
      <c r="E629" s="260" t="str">
        <f>IF(OR(D629="",C618="",C618&lt;=0,F629=""),"",TRIM(MID(D629,LEN(F629)+1+IF(MID(D629,LEN(F629)+1,1)=" ",1,0),99999)))</f>
        <v/>
      </c>
      <c r="F629" s="259" t="str">
        <f>IF(OR(G629="",G629=0,G629="0"),"",IF(LEN(G629)&lt;=C618,G629,IF(LEN(SUBSTITUTE(H629," ",""))=C618+1,LEFT(G629,C618),LEFT(G629,FIND("§",SUBSTITUTE(H629," ","§",LEN(H629)-LEN(SUBSTITUTE(H629," ",""))))-1))))</f>
        <v/>
      </c>
      <c r="G629" s="259" t="str">
        <f t="shared" si="15"/>
        <v/>
      </c>
      <c r="H629" s="259" t="str">
        <f>IF(OR(G629="",G629=0,G629="0"),"",LEFT(G629,C618+1))</f>
        <v/>
      </c>
      <c r="I629" s="261"/>
      <c r="J629" s="86"/>
      <c r="K629" s="247" t="str">
        <f>IF(LEN(TRIM(L629))&gt;0,MAX(K13:K628)+1,"")</f>
        <v/>
      </c>
      <c r="L629" s="89"/>
      <c r="M629" s="276"/>
      <c r="N629" s="277"/>
      <c r="X629" s="3">
        <v>1</v>
      </c>
    </row>
    <row r="630" spans="2:24" ht="15.75">
      <c r="B630" s="247"/>
      <c r="C630" s="258" t="str">
        <f>IF(TRIM(SUBSTITUTE(J58,CHAR(160),""))="","",J58)</f>
        <v/>
      </c>
      <c r="D630" s="259" t="str" cm="1">
        <f t="array" ref="D630">IF(ROW()=ROW(D630),C633,INDEX(E630:E643,ROW()-ROW(D630)))</f>
        <v/>
      </c>
      <c r="E630" s="260" t="str">
        <f>IF(OR(D630="",C632="",C632&lt;=0,F630=""),"",TRIM(MID(D630,LEN(F630)+1+IF(MID(D630,LEN(F630)+1,1)=" ",1,0),99999)))</f>
        <v/>
      </c>
      <c r="F630" s="259" t="str">
        <f>IF(OR(G630="",G630=0,G630="0"),"",IF(LEN(G630)&lt;=C632,G630,IF(LEN(SUBSTITUTE(H630," ",""))=C632+1,LEFT(G630,C632),LEFT(G630,FIND("§",SUBSTITUTE(H630," ","§",LEN(H630)-LEN(SUBSTITUTE(H630," ",""))))-1))))</f>
        <v/>
      </c>
      <c r="G630" s="259" t="str">
        <f t="shared" si="15"/>
        <v/>
      </c>
      <c r="H630" s="259" t="str">
        <f>IF(OR(G630="",G630=0,G630="0"),"",LEFT(G630,C632+1))</f>
        <v/>
      </c>
      <c r="I630" s="261"/>
      <c r="J630" s="86"/>
      <c r="K630" s="247" t="str">
        <f>IF(LEN(TRIM(L630))&gt;0,MAX(K13:K629)+1,"")</f>
        <v/>
      </c>
      <c r="L630" s="89"/>
      <c r="M630" s="276"/>
      <c r="N630" s="277"/>
      <c r="X630" s="3">
        <v>1</v>
      </c>
    </row>
    <row r="631" spans="2:24" ht="15.75">
      <c r="B631" s="247"/>
      <c r="C631" s="264" t="str">
        <f>TRIM(SUBSTITUTE(SUBSTITUTE(SUBSTITUTE(SUBSTITUTE(SUBSTITUTE(SUBSTITUTE(SUBSTITUTE(SUBSTITUTE(SUBSTITUTE(CLEAN(IF(OR(LEFT(C630,1)="-",LEFT(C630,1)="="),MID(C630,2,99999),C630)),"—","-"),"–","-"),CHAR(160)," "),CHAR(9)," "),CHAR(13)," "),CHAR(10)," ")," "," ")," "," ")," "," "))</f>
        <v/>
      </c>
      <c r="D631" s="259" t="str" cm="1">
        <f t="array" ref="D631">IF(ROW()=ROW(D630),C633,INDEX(E630:E643,ROW()-ROW(D630)))</f>
        <v/>
      </c>
      <c r="E631" s="260" t="str">
        <f>IF(OR(D631="",C632="",C632&lt;=0,F631=""),"",TRIM(MID(D631,LEN(F631)+1+IF(MID(D631,LEN(F631)+1,1)=" ",1,0),99999)))</f>
        <v/>
      </c>
      <c r="F631" s="259" t="str">
        <f>IF(OR(G631="",G631=0,G631="0"),"",IF(LEN(G631)&lt;=C632,G631,IF(LEN(SUBSTITUTE(H631," ",""))=C632+1,LEFT(G631,C632),LEFT(G631,FIND("§",SUBSTITUTE(H631," ","§",LEN(H631)-LEN(SUBSTITUTE(H631," ",""))))-1))))</f>
        <v/>
      </c>
      <c r="G631" s="259" t="str">
        <f t="shared" si="15"/>
        <v/>
      </c>
      <c r="H631" s="259" t="str">
        <f>IF(OR(G631="",G631=0,G631="0"),"",LEFT(G631,C632+1))</f>
        <v/>
      </c>
      <c r="I631" s="261"/>
      <c r="J631" s="86"/>
      <c r="K631" s="247" t="str">
        <f>IF(LEN(TRIM(L631))&gt;0,MAX(K13:K630)+1,"")</f>
        <v/>
      </c>
      <c r="L631" s="89"/>
      <c r="M631" s="276"/>
      <c r="N631" s="277"/>
      <c r="X631" s="3">
        <v>1</v>
      </c>
    </row>
    <row r="632" spans="2:24" ht="15.75">
      <c r="B632" s="247"/>
      <c r="C632" s="265">
        <f>C11</f>
        <v>120</v>
      </c>
      <c r="D632" s="259" t="str" cm="1">
        <f t="array" ref="D632">IF(ROW()=ROW(D630),C633,INDEX(E630:E643,ROW()-ROW(D630)))</f>
        <v/>
      </c>
      <c r="E632" s="260" t="str">
        <f>IF(OR(D632="",C632="",C632&lt;=0,F632=""),"",TRIM(MID(D632,LEN(F632)+1+IF(MID(D632,LEN(F632)+1,1)=" ",1,0),99999)))</f>
        <v/>
      </c>
      <c r="F632" s="259" t="str">
        <f>IF(OR(G632="",G632=0,G632="0"),"",IF(LEN(G632)&lt;=C632,G632,IF(LEN(SUBSTITUTE(H632," ",""))=C632+1,LEFT(G632,C632),LEFT(G632,FIND("§",SUBSTITUTE(H632," ","§",LEN(H632)-LEN(SUBSTITUTE(H632," ",""))))-1))))</f>
        <v/>
      </c>
      <c r="G632" s="259" t="str">
        <f t="shared" si="15"/>
        <v/>
      </c>
      <c r="H632" s="259" t="str">
        <f>IF(OR(G632="",G632=0,G632="0"),"",LEFT(G632,C632+1))</f>
        <v/>
      </c>
      <c r="I632" s="261"/>
      <c r="J632" s="86"/>
      <c r="K632" s="247" t="str">
        <f>IF(LEN(TRIM(L632))&gt;0,MAX(K13:K631)+1,"")</f>
        <v/>
      </c>
      <c r="L632" s="89"/>
      <c r="M632" s="276"/>
      <c r="N632" s="277"/>
      <c r="X632" s="3">
        <v>1</v>
      </c>
    </row>
    <row r="633" spans="2:24" ht="15.75">
      <c r="B633" s="247"/>
      <c r="C633" s="264" t="str">
        <f>IF(UPPER(TRIM(C12))="X",C637,C631)</f>
        <v/>
      </c>
      <c r="D633" s="259" t="str" cm="1">
        <f t="array" ref="D633">IF(ROW()=ROW(D630),C633,INDEX(E630:E643,ROW()-ROW(D630)))</f>
        <v/>
      </c>
      <c r="E633" s="260" t="str">
        <f>IF(OR(D633="",C632="",C632&lt;=0,F633=""),"",TRIM(MID(D633,LEN(F633)+1+IF(MID(D633,LEN(F633)+1,1)=" ",1,0),99999)))</f>
        <v/>
      </c>
      <c r="F633" s="259" t="str">
        <f>IF(OR(G633="",G633=0,G633="0"),"",IF(LEN(G633)&lt;=C632,G633,IF(LEN(SUBSTITUTE(H633," ",""))=C632+1,LEFT(G633,C632),LEFT(G633,FIND("§",SUBSTITUTE(H633," ","§",LEN(H633)-LEN(SUBSTITUTE(H633," ",""))))-1))))</f>
        <v/>
      </c>
      <c r="G633" s="259" t="str">
        <f t="shared" si="15"/>
        <v/>
      </c>
      <c r="H633" s="259" t="str">
        <f>IF(OR(G633="",G633=0,G633="0"),"",LEFT(G633,C632+1))</f>
        <v/>
      </c>
      <c r="I633" s="261"/>
      <c r="J633" s="86"/>
      <c r="K633" s="247" t="str">
        <f>IF(LEN(TRIM(L633))&gt;0,MAX(K13:K632)+1,"")</f>
        <v/>
      </c>
      <c r="L633" s="89"/>
      <c r="M633" s="276"/>
      <c r="N633" s="277"/>
      <c r="X633" s="3">
        <v>1</v>
      </c>
    </row>
    <row r="634" spans="2:24" ht="15.75">
      <c r="B634" s="247"/>
      <c r="C634" s="266" t="str">
        <f>TRIM(SUBSTITUTE(SUBSTITUTE(SUBSTITUTE(SUBSTITUTE(SUBSTITUTE(SUBSTITUTE(SUBSTITUTE(SUBSTITUTE(SUBSTITUTE(SUBSTITUTE(C631,","," "),";"," "),":"," "),"!"," "),"?"," "),"…"," "),"»"," "),"«"," "),"/"," "),"."," "))</f>
        <v/>
      </c>
      <c r="D634" s="259" t="str" cm="1">
        <f t="array" ref="D634">IF(ROW()=ROW(D630),C633,INDEX(E630:E643,ROW()-ROW(D630)))</f>
        <v/>
      </c>
      <c r="E634" s="260" t="str">
        <f>IF(OR(D634="",C632="",C632&lt;=0,F634=""),"",TRIM(MID(D634,LEN(F634)+1+IF(MID(D634,LEN(F634)+1,1)=" ",1,0),99999)))</f>
        <v/>
      </c>
      <c r="F634" s="259" t="str">
        <f>IF(OR(G634="",G634=0,G634="0"),"",IF(LEN(G634)&lt;=C632,G634,IF(LEN(SUBSTITUTE(H634," ",""))=C632+1,LEFT(G634,C632),LEFT(G634,FIND("§",SUBSTITUTE(H634," ","§",LEN(H634)-LEN(SUBSTITUTE(H634," ",""))))-1))))</f>
        <v/>
      </c>
      <c r="G634" s="259" t="str">
        <f t="shared" si="15"/>
        <v/>
      </c>
      <c r="H634" s="259" t="str">
        <f>IF(OR(G634="",G634=0,G634="0"),"",LEFT(G634,C632+1))</f>
        <v/>
      </c>
      <c r="I634" s="261"/>
      <c r="J634" s="86"/>
      <c r="K634" s="247" t="str">
        <f>IF(LEN(TRIM(L634))&gt;0,MAX(K13:K633)+1,"")</f>
        <v/>
      </c>
      <c r="L634" s="89"/>
      <c r="M634" s="276"/>
      <c r="N634" s="277"/>
      <c r="X634" s="3">
        <v>1</v>
      </c>
    </row>
    <row r="635" spans="2:24" ht="15.75">
      <c r="B635" s="247"/>
      <c r="C635" s="259" t="str">
        <f>TRIM(SUBSTITUTE(SUBSTITUTE(SUBSTITUTE(SUBSTITUTE(SUBSTITUTE(SUBSTITUTE(SUBSTITUTE(SUBSTITUTE(C634,"("," "),")"," "),CHAR(34)," "),"-"," "),"_"," "),"&lt;"," "),"&gt;"," "),"="," "))</f>
        <v/>
      </c>
      <c r="D635" s="259" t="str" cm="1">
        <f t="array" ref="D635">IF(ROW()=ROW(D630),C633,INDEX(E630:E643,ROW()-ROW(D630)))</f>
        <v/>
      </c>
      <c r="E635" s="260" t="str">
        <f>IF(OR(D635="",C632="",C632&lt;=0,F635=""),"",TRIM(MID(D635,LEN(F635)+1+IF(MID(D635,LEN(F635)+1,1)=" ",1,0),99999)))</f>
        <v/>
      </c>
      <c r="F635" s="259" t="str">
        <f>IF(OR(G635="",G635=0,G635="0"),"",IF(LEN(G635)&lt;=C632,G635,IF(LEN(SUBSTITUTE(H635," ",""))=C632+1,LEFT(G635,C632),LEFT(G635,FIND("§",SUBSTITUTE(H635," ","§",LEN(H635)-LEN(SUBSTITUTE(H635," ",""))))-1))))</f>
        <v/>
      </c>
      <c r="G635" s="259" t="str">
        <f t="shared" si="15"/>
        <v/>
      </c>
      <c r="H635" s="259" t="str">
        <f>IF(OR(G635="",G635=0,G635="0"),"",LEFT(G635,C632+1))</f>
        <v/>
      </c>
      <c r="I635" s="261"/>
      <c r="J635" s="86"/>
      <c r="K635" s="247" t="str">
        <f>IF(LEN(TRIM(L635))&gt;0,MAX(K13:K634)+1,"")</f>
        <v/>
      </c>
      <c r="L635" s="89"/>
      <c r="M635" s="276"/>
      <c r="N635" s="277"/>
      <c r="X635" s="3">
        <v>1</v>
      </c>
    </row>
    <row r="636" spans="2:24" ht="15.75">
      <c r="B636" s="244"/>
      <c r="C636" s="264" t="str">
        <f>TRIM(SUBSTITUTE(SUBSTITUTE(SUBSTITUTE(SUBSTITUTE(C635,"►"," "),"▼"," "),"▲"," "),"◄"," "))</f>
        <v/>
      </c>
      <c r="D636" s="259" t="str" cm="1">
        <f t="array" ref="D636">IF(ROW()=ROW(D630),C633,INDEX(E630:E643,ROW()-ROW(D630)))</f>
        <v/>
      </c>
      <c r="E636" s="260" t="str">
        <f>IF(OR(D636="",C632="",C632&lt;=0,F636=""),"",TRIM(MID(D636,LEN(F636)+1+IF(MID(D636,LEN(F636)+1,1)=" ",1,0),99999)))</f>
        <v/>
      </c>
      <c r="F636" s="259" t="str">
        <f>IF(OR(G636="",G636=0,G636="0"),"",IF(LEN(G636)&lt;=C632,G636,IF(LEN(SUBSTITUTE(H636," ",""))=C632+1,LEFT(G636,C632),LEFT(G636,FIND("§",SUBSTITUTE(H636," ","§",LEN(H636)-LEN(SUBSTITUTE(H636," ",""))))-1))))</f>
        <v/>
      </c>
      <c r="G636" s="259" t="str">
        <f t="shared" si="15"/>
        <v/>
      </c>
      <c r="H636" s="259" t="str">
        <f>IF(OR(G636="",G636=0,G636="0"),"",LEFT(G636,C632+1))</f>
        <v/>
      </c>
      <c r="I636" s="261"/>
      <c r="J636" s="86"/>
      <c r="K636" s="247" t="str">
        <f>IF(LEN(TRIM(L636))&gt;0,MAX(K13:K635)+1,"")</f>
        <v/>
      </c>
      <c r="L636" s="89"/>
      <c r="M636" s="276"/>
      <c r="N636" s="277"/>
      <c r="X636" s="3">
        <v>1</v>
      </c>
    </row>
    <row r="637" spans="2:24" ht="15.75">
      <c r="B637" s="247"/>
      <c r="C637" s="264" t="str">
        <f>TRIM(SUBSTITUTE(SUBSTITUTE(C636,"“"," "),"”"," "))</f>
        <v/>
      </c>
      <c r="D637" s="259" t="str" cm="1">
        <f t="array" ref="D637">IF(ROW()=ROW(D630),C633,INDEX(E630:E643,ROW()-ROW(D630)))</f>
        <v/>
      </c>
      <c r="E637" s="260" t="str">
        <f>IF(OR(D637="",C632="",C632&lt;=0,F637=""),"",TRIM(MID(D637,LEN(F637)+1+IF(MID(D637,LEN(F637)+1,1)=" ",1,0),99999)))</f>
        <v/>
      </c>
      <c r="F637" s="259" t="str">
        <f>IF(OR(G637="",G637=0,G637="0"),"",IF(LEN(G637)&lt;=C632,G637,IF(LEN(SUBSTITUTE(H637," ",""))=C632+1,LEFT(G637,C632),LEFT(G637,FIND("§",SUBSTITUTE(H637," ","§",LEN(H637)-LEN(SUBSTITUTE(H637," ",""))))-1))))</f>
        <v/>
      </c>
      <c r="G637" s="259" t="str">
        <f t="shared" si="15"/>
        <v/>
      </c>
      <c r="H637" s="259" t="str">
        <f>IF(OR(G637="",G637=0,G637="0"),"",LEFT(G637,C632+1))</f>
        <v/>
      </c>
      <c r="I637" s="261"/>
      <c r="J637" s="86"/>
      <c r="K637" s="247" t="str">
        <f>IF(LEN(TRIM(L637))&gt;0,MAX(K13:K636)+1,"")</f>
        <v/>
      </c>
      <c r="L637" s="89"/>
      <c r="M637" s="276"/>
      <c r="N637" s="277"/>
      <c r="X637" s="3">
        <v>1</v>
      </c>
    </row>
    <row r="638" spans="2:24" ht="15.75">
      <c r="B638" s="247"/>
      <c r="C638" s="264"/>
      <c r="D638" s="259" t="str" cm="1">
        <f t="array" ref="D638">IF(ROW()=ROW(D630),C633,INDEX(E630:E643,ROW()-ROW(D630)))</f>
        <v/>
      </c>
      <c r="E638" s="260" t="str">
        <f>IF(OR(D638="",C632="",C632&lt;=0,F638=""),"",TRIM(MID(D638,LEN(F638)+1+IF(MID(D638,LEN(F638)+1,1)=" ",1,0),99999)))</f>
        <v/>
      </c>
      <c r="F638" s="259" t="str">
        <f>IF(OR(G638="",G638=0,G638="0"),"",IF(LEN(G638)&lt;=C632,G638,IF(LEN(SUBSTITUTE(H638," ",""))=C632+1,LEFT(G638,C632),LEFT(G638,FIND("§",SUBSTITUTE(H638," ","§",LEN(H638)-LEN(SUBSTITUTE(H638," ",""))))-1))))</f>
        <v/>
      </c>
      <c r="G638" s="259" t="str">
        <f t="shared" si="15"/>
        <v/>
      </c>
      <c r="H638" s="259" t="str">
        <f>IF(OR(G638="",G638=0,G638="0"),"",LEFT(G638,C632+1))</f>
        <v/>
      </c>
      <c r="I638" s="261"/>
      <c r="J638" s="86"/>
      <c r="K638" s="247" t="str">
        <f>IF(LEN(TRIM(L638))&gt;0,MAX(K13:K637)+1,"")</f>
        <v/>
      </c>
      <c r="L638" s="89"/>
      <c r="M638" s="276"/>
      <c r="N638" s="277"/>
      <c r="X638" s="3">
        <v>1</v>
      </c>
    </row>
    <row r="639" spans="2:24" ht="15.75">
      <c r="B639" s="247"/>
      <c r="C639" s="264"/>
      <c r="D639" s="259" t="str" cm="1">
        <f t="array" ref="D639">IF(ROW()=ROW(D630),C633,INDEX(E630:E643,ROW()-ROW(D630)))</f>
        <v/>
      </c>
      <c r="E639" s="260" t="str">
        <f>IF(OR(D639="",C632="",C632&lt;=0,F639=""),"",TRIM(MID(D639,LEN(F639)+1+IF(MID(D639,LEN(F639)+1,1)=" ",1,0),99999)))</f>
        <v/>
      </c>
      <c r="F639" s="259" t="str">
        <f>IF(OR(G639="",G639=0,G639="0"),"",IF(LEN(G639)&lt;=C632,G639,IF(LEN(SUBSTITUTE(H639," ",""))=C632+1,LEFT(G639,C632),LEFT(G639,FIND("§",SUBSTITUTE(H639," ","§",LEN(H639)-LEN(SUBSTITUTE(H639," ",""))))-1))))</f>
        <v/>
      </c>
      <c r="G639" s="259" t="str">
        <f t="shared" si="15"/>
        <v/>
      </c>
      <c r="H639" s="259" t="str">
        <f>IF(OR(G639="",G639=0,G639="0"),"",LEFT(G639,C632+1))</f>
        <v/>
      </c>
      <c r="I639" s="261"/>
      <c r="J639" s="86"/>
      <c r="K639" s="247" t="str">
        <f>IF(LEN(TRIM(L639))&gt;0,MAX(K13:K638)+1,"")</f>
        <v/>
      </c>
      <c r="L639" s="89"/>
      <c r="M639" s="276"/>
      <c r="N639" s="277"/>
      <c r="X639" s="3">
        <v>1</v>
      </c>
    </row>
    <row r="640" spans="2:24" ht="15.75">
      <c r="B640" s="247"/>
      <c r="C640" s="264"/>
      <c r="D640" s="259" t="str" cm="1">
        <f t="array" ref="D640">IF(ROW()=ROW(D630),C633,INDEX(E630:E643,ROW()-ROW(D630)))</f>
        <v/>
      </c>
      <c r="E640" s="260" t="str">
        <f>IF(OR(D640="",C632="",C632&lt;=0,F640=""),"",TRIM(MID(D640,LEN(F640)+1+IF(MID(D640,LEN(F640)+1,1)=" ",1,0),99999)))</f>
        <v/>
      </c>
      <c r="F640" s="259" t="str">
        <f>IF(OR(G640="",G640=0,G640="0"),"",IF(LEN(G640)&lt;=C632,G640,IF(LEN(SUBSTITUTE(H640," ",""))=C632+1,LEFT(G640,C632),LEFT(G640,FIND("§",SUBSTITUTE(H640," ","§",LEN(H640)-LEN(SUBSTITUTE(H640," ",""))))-1))))</f>
        <v/>
      </c>
      <c r="G640" s="259" t="str">
        <f t="shared" si="15"/>
        <v/>
      </c>
      <c r="H640" s="259" t="str">
        <f>IF(OR(G640="",G640=0,G640="0"),"",LEFT(G640,C632+1))</f>
        <v/>
      </c>
      <c r="I640" s="261"/>
      <c r="J640" s="86"/>
      <c r="K640" s="247" t="str">
        <f>IF(LEN(TRIM(L640))&gt;0,MAX(K13:K639)+1,"")</f>
        <v/>
      </c>
      <c r="L640" s="89"/>
      <c r="M640" s="276"/>
      <c r="N640" s="277"/>
      <c r="X640" s="3">
        <v>1</v>
      </c>
    </row>
    <row r="641" spans="1:26" ht="15.75">
      <c r="B641" s="247"/>
      <c r="C641" s="264"/>
      <c r="D641" s="259" t="str" cm="1">
        <f t="array" ref="D641">IF(ROW()=ROW(D630),C633,INDEX(E630:E643,ROW()-ROW(D630)))</f>
        <v/>
      </c>
      <c r="E641" s="260" t="str">
        <f>IF(OR(D641="",C632="",C632&lt;=0,F641=""),"",TRIM(MID(D641,LEN(F641)+1+IF(MID(D641,LEN(F641)+1,1)=" ",1,0),99999)))</f>
        <v/>
      </c>
      <c r="F641" s="259" t="str">
        <f>IF(OR(G641="",G641=0,G641="0"),"",IF(LEN(G641)&lt;=C632,G641,IF(LEN(SUBSTITUTE(H641," ",""))=C632+1,LEFT(G641,C632),LEFT(G641,FIND("§",SUBSTITUTE(H641," ","§",LEN(H641)-LEN(SUBSTITUTE(H641," ",""))))-1))))</f>
        <v/>
      </c>
      <c r="G641" s="259" t="str">
        <f t="shared" si="15"/>
        <v/>
      </c>
      <c r="H641" s="259" t="str">
        <f>IF(OR(G641="",G641=0,G641="0"),"",LEFT(G641,C632+1))</f>
        <v/>
      </c>
      <c r="I641" s="261"/>
      <c r="J641" s="86"/>
      <c r="K641" s="247" t="str">
        <f>IF(LEN(TRIM(L641))&gt;0,MAX(K13:K640)+1,"")</f>
        <v/>
      </c>
      <c r="L641" s="89"/>
      <c r="M641" s="276"/>
      <c r="N641" s="277"/>
      <c r="X641" s="3">
        <v>1</v>
      </c>
    </row>
    <row r="642" spans="1:26" ht="15.75">
      <c r="B642" s="247"/>
      <c r="C642" s="264"/>
      <c r="D642" s="259" t="str" cm="1">
        <f t="array" ref="D642">IF(ROW()=ROW(D630),C633,INDEX(E630:E643,ROW()-ROW(D630)))</f>
        <v/>
      </c>
      <c r="E642" s="260" t="str">
        <f>IF(OR(D642="",C632="",C632&lt;=0,F642=""),"",TRIM(MID(D642,LEN(F642)+1+IF(MID(D642,LEN(F642)+1,1)=" ",1,0),99999)))</f>
        <v/>
      </c>
      <c r="F642" s="259" t="str">
        <f>IF(OR(G642="",G642=0,G642="0"),"",IF(LEN(G642)&lt;=C632,G642,IF(LEN(SUBSTITUTE(H642," ",""))=C632+1,LEFT(G642,C632),LEFT(G642,FIND("§",SUBSTITUTE(H642," ","§",LEN(H642)-LEN(SUBSTITUTE(H642," ",""))))-1))))</f>
        <v/>
      </c>
      <c r="G642" s="259" t="str">
        <f t="shared" si="15"/>
        <v/>
      </c>
      <c r="H642" s="259" t="str">
        <f>IF(OR(G642="",G642=0,G642="0"),"",LEFT(G642,C632+1))</f>
        <v/>
      </c>
      <c r="I642" s="261"/>
      <c r="J642" s="86"/>
      <c r="K642" s="247" t="str">
        <f>IF(LEN(TRIM(L642))&gt;0,MAX(K13:K641)+1,"")</f>
        <v/>
      </c>
      <c r="L642" s="89"/>
      <c r="M642" s="276"/>
      <c r="N642" s="277"/>
      <c r="X642" s="3">
        <v>1</v>
      </c>
    </row>
    <row r="643" spans="1:26" ht="15.75">
      <c r="B643" s="247"/>
      <c r="C643" s="264"/>
      <c r="D643" s="259" t="str" cm="1">
        <f t="array" ref="D643">IF(ROW()=ROW(D630),C633,INDEX(E630:E643,ROW()-ROW(D630)))</f>
        <v/>
      </c>
      <c r="E643" s="260" t="str">
        <f>IF(OR(D643="",C632="",C632&lt;=0,F643=""),"",TRIM(MID(D643,LEN(F643)+1+IF(MID(D643,LEN(F643)+1,1)=" ",1,0),99999)))</f>
        <v/>
      </c>
      <c r="F643" s="259" t="str">
        <f>IF(OR(G643="",G643=0,G643="0"),"",IF(LEN(G643)&lt;=C632,G643,IF(LEN(SUBSTITUTE(H643," ",""))=C632+1,LEFT(G643,C632),LEFT(G643,FIND("§",SUBSTITUTE(H643," ","§",LEN(H643)-LEN(SUBSTITUTE(H643," ",""))))-1))))</f>
        <v/>
      </c>
      <c r="G643" s="259" t="str">
        <f t="shared" si="15"/>
        <v/>
      </c>
      <c r="H643" s="259" t="str">
        <f>IF(OR(G643="",G643=0,G643="0"),"",LEFT(G643,C632+1))</f>
        <v/>
      </c>
      <c r="I643" s="261"/>
      <c r="J643" s="86"/>
      <c r="K643" s="247" t="str">
        <f>IF(LEN(TRIM(L643))&gt;0,MAX(K13:K642)+1,"")</f>
        <v/>
      </c>
      <c r="L643" s="89"/>
      <c r="M643" s="276"/>
      <c r="N643" s="277"/>
      <c r="X643" s="3">
        <v>1</v>
      </c>
    </row>
    <row r="644" spans="1:26">
      <c r="X644" s="3">
        <v>1</v>
      </c>
    </row>
    <row r="645" spans="1:26">
      <c r="X645" s="52" t="s">
        <v>5</v>
      </c>
    </row>
    <row r="646" spans="1:26">
      <c r="A646" s="3">
        <v>1</v>
      </c>
      <c r="B646" s="3">
        <v>1</v>
      </c>
      <c r="C646" s="3">
        <v>1</v>
      </c>
      <c r="D646" s="3">
        <v>1</v>
      </c>
      <c r="E646" s="3">
        <v>1</v>
      </c>
      <c r="F646" s="3">
        <v>1</v>
      </c>
      <c r="G646" s="3">
        <v>1</v>
      </c>
      <c r="H646" s="3">
        <v>1</v>
      </c>
      <c r="I646" s="3">
        <v>1</v>
      </c>
      <c r="J646" s="3">
        <v>1</v>
      </c>
      <c r="K646" s="3">
        <v>1</v>
      </c>
      <c r="L646" s="3">
        <v>1</v>
      </c>
      <c r="M646" s="3">
        <v>1</v>
      </c>
      <c r="N646" s="3">
        <v>1</v>
      </c>
      <c r="O646" s="3">
        <v>1</v>
      </c>
      <c r="P646" s="3">
        <v>1</v>
      </c>
      <c r="Q646" s="3">
        <v>1</v>
      </c>
      <c r="R646" s="3">
        <v>1</v>
      </c>
      <c r="S646" s="3">
        <v>1</v>
      </c>
      <c r="T646" s="3">
        <v>1</v>
      </c>
      <c r="U646" s="3">
        <v>1</v>
      </c>
      <c r="V646" s="3">
        <v>1</v>
      </c>
      <c r="W646" s="3">
        <v>1</v>
      </c>
      <c r="X646" s="1" t="str">
        <f>ADDRESS(ROW(),COLUMN(),4)</f>
        <v>X646</v>
      </c>
      <c r="Y646" s="13"/>
      <c r="Z646" s="14" t="str">
        <f>ADDRESS(ROW(),COLUMN(),4)</f>
        <v>Z646</v>
      </c>
    </row>
  </sheetData>
  <mergeCells count="4">
    <mergeCell ref="B1:N3"/>
    <mergeCell ref="O4:O5"/>
    <mergeCell ref="O6:O7"/>
    <mergeCell ref="L11:L1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5CD64-12D4-4A14-BEBA-333D8F2CF23E}">
  <dimension ref="A1:V263"/>
  <sheetViews>
    <sheetView workbookViewId="0">
      <selection activeCell="A4" sqref="A4"/>
    </sheetView>
  </sheetViews>
  <sheetFormatPr baseColWidth="10" defaultColWidth="9.140625" defaultRowHeight="15"/>
  <cols>
    <col min="1" max="1" width="4" style="372" customWidth="1"/>
    <col min="2" max="2" width="12.28515625" style="372" customWidth="1"/>
    <col min="3" max="3" width="80.7109375" style="372" customWidth="1"/>
    <col min="4" max="4" width="12" style="372" customWidth="1"/>
    <col min="5" max="5" width="5.7109375" style="372" customWidth="1"/>
    <col min="6" max="6" width="8" style="372" customWidth="1"/>
    <col min="7" max="7" width="80.7109375" style="372" customWidth="1"/>
    <col min="8" max="9" width="12" style="372" customWidth="1"/>
    <col min="10" max="10" width="4" style="372" customWidth="1"/>
    <col min="11" max="11" width="20.5703125" style="372" customWidth="1"/>
    <col min="12" max="12" width="34" style="372" customWidth="1"/>
    <col min="13" max="13" width="4" style="372" customWidth="1"/>
    <col min="14" max="14" width="12" style="372" customWidth="1"/>
    <col min="15" max="15" width="12.5703125" style="372" customWidth="1"/>
    <col min="16" max="16" width="11" style="433" customWidth="1"/>
    <col min="17" max="17" width="13.42578125" style="372" customWidth="1"/>
    <col min="18" max="20" width="9.140625" style="372" customWidth="1"/>
    <col min="21" max="21" width="19.42578125" style="372" customWidth="1"/>
    <col min="22" max="22" width="2" style="372" customWidth="1"/>
    <col min="23" max="16384" width="9.140625" style="372"/>
  </cols>
  <sheetData>
    <row r="1" spans="1:22" ht="21">
      <c r="A1" s="1" t="str">
        <f>ADDRESS(ROW(),COLUMN(),4)</f>
        <v>A1</v>
      </c>
      <c r="B1" s="367" t="str">
        <f t="shared" ref="B1:I1" si="0">SUBSTITUTE(ADDRESS(1,COLUMN(),4),"1","")</f>
        <v>B</v>
      </c>
      <c r="C1" s="367" t="str">
        <f t="shared" si="0"/>
        <v>C</v>
      </c>
      <c r="D1" s="367" t="str">
        <f t="shared" si="0"/>
        <v>D</v>
      </c>
      <c r="E1" s="367" t="str">
        <f t="shared" si="0"/>
        <v>E</v>
      </c>
      <c r="F1" s="367" t="str">
        <f t="shared" si="0"/>
        <v>F</v>
      </c>
      <c r="G1" s="367" t="str">
        <f t="shared" si="0"/>
        <v>G</v>
      </c>
      <c r="H1" s="367" t="str">
        <f t="shared" si="0"/>
        <v>H</v>
      </c>
      <c r="I1" s="367" t="str">
        <f t="shared" si="0"/>
        <v>I</v>
      </c>
      <c r="J1" s="368"/>
      <c r="K1" s="369"/>
      <c r="L1" s="369"/>
      <c r="M1" s="369"/>
      <c r="N1" s="370"/>
      <c r="O1" s="370"/>
      <c r="P1" s="371"/>
      <c r="Q1" s="370"/>
      <c r="R1" s="370"/>
      <c r="S1" s="370"/>
      <c r="T1" s="370"/>
      <c r="U1" s="370"/>
    </row>
    <row r="2" spans="1:22" ht="21">
      <c r="B2" s="19">
        <f t="shared" ref="B2:I2" ca="1" si="1">INDEX(CELL("largeur",B2),1,1)</f>
        <v>12</v>
      </c>
      <c r="C2" s="19">
        <f t="shared" ca="1" si="1"/>
        <v>80</v>
      </c>
      <c r="D2" s="19">
        <f t="shared" ca="1" si="1"/>
        <v>11</v>
      </c>
      <c r="E2" s="19">
        <f t="shared" ca="1" si="1"/>
        <v>5</v>
      </c>
      <c r="F2" s="19">
        <f t="shared" ca="1" si="1"/>
        <v>7</v>
      </c>
      <c r="G2" s="19">
        <f t="shared" ca="1" si="1"/>
        <v>80</v>
      </c>
      <c r="H2" s="19">
        <f t="shared" ca="1" si="1"/>
        <v>11</v>
      </c>
      <c r="I2" s="19">
        <f t="shared" ca="1" si="1"/>
        <v>11</v>
      </c>
      <c r="J2" s="368"/>
      <c r="K2" s="369"/>
      <c r="L2" s="369"/>
      <c r="M2" s="369"/>
      <c r="N2" s="370"/>
      <c r="O2" s="370"/>
      <c r="P2" s="371"/>
      <c r="Q2" s="370"/>
      <c r="R2" s="370"/>
      <c r="S2" s="370"/>
      <c r="T2" s="370"/>
      <c r="U2" s="370"/>
    </row>
    <row r="3" spans="1:22" ht="21">
      <c r="B3" s="168">
        <v>12</v>
      </c>
      <c r="C3" s="168">
        <f ca="1">C2</f>
        <v>80</v>
      </c>
      <c r="D3" s="168">
        <v>11</v>
      </c>
      <c r="E3" s="168">
        <v>5</v>
      </c>
      <c r="F3" s="168">
        <v>7</v>
      </c>
      <c r="G3" s="168">
        <f ca="1">G2</f>
        <v>80</v>
      </c>
      <c r="H3" s="168">
        <v>11</v>
      </c>
      <c r="I3" s="168">
        <v>11</v>
      </c>
      <c r="J3" s="368"/>
      <c r="K3" s="369"/>
      <c r="L3" s="369"/>
      <c r="M3" s="369"/>
      <c r="N3" s="370"/>
      <c r="O3" s="370"/>
      <c r="P3" s="371"/>
      <c r="Q3" s="370"/>
      <c r="R3" s="370"/>
      <c r="S3" s="370"/>
      <c r="T3" s="370"/>
      <c r="U3" s="370"/>
    </row>
    <row r="4" spans="1:22" ht="24" customHeight="1">
      <c r="B4" s="658" t="str">
        <f>"Dans ce document collez votre texte ► "&amp;C12&amp;" et récupérez le ► "&amp;G12</f>
        <v>Dans ce document collez votre texte ► COLONNE C et récupérez le ► COLONNE G</v>
      </c>
      <c r="C4" s="658"/>
      <c r="D4" s="658"/>
      <c r="E4" s="658"/>
      <c r="F4" s="658"/>
      <c r="G4" s="658"/>
      <c r="H4" s="658"/>
      <c r="I4" s="658"/>
      <c r="J4" s="368"/>
      <c r="K4" s="676" t="s">
        <v>1973</v>
      </c>
      <c r="L4" s="369"/>
      <c r="M4" s="369"/>
      <c r="N4" s="370"/>
      <c r="O4" s="370"/>
      <c r="P4" s="371"/>
      <c r="Q4" s="370"/>
      <c r="R4" s="370"/>
      <c r="S4" s="370"/>
      <c r="T4" s="370"/>
      <c r="U4" s="370"/>
      <c r="V4" s="373"/>
    </row>
    <row r="5" spans="1:22" ht="24" customHeight="1">
      <c r="B5" s="658"/>
      <c r="C5" s="658"/>
      <c r="D5" s="658"/>
      <c r="E5" s="658"/>
      <c r="F5" s="658"/>
      <c r="G5" s="658"/>
      <c r="H5" s="658"/>
      <c r="I5" s="658"/>
      <c r="J5" s="368"/>
      <c r="K5" s="369" t="s">
        <v>1972</v>
      </c>
      <c r="L5" s="369"/>
      <c r="M5" s="369"/>
      <c r="N5" s="374"/>
      <c r="O5" s="374"/>
      <c r="P5" s="375"/>
      <c r="Q5" s="374"/>
      <c r="R5" s="374"/>
      <c r="S5" s="374"/>
      <c r="T5" s="374"/>
      <c r="U5" s="374"/>
    </row>
    <row r="6" spans="1:22" ht="18" customHeight="1">
      <c r="B6" s="376"/>
      <c r="C6" s="376"/>
      <c r="D6" s="376"/>
      <c r="E6" s="376"/>
      <c r="F6" s="376"/>
      <c r="G6" s="377"/>
      <c r="H6" s="376"/>
      <c r="I6" s="376"/>
      <c r="J6" s="378"/>
      <c r="K6" s="379"/>
      <c r="L6" s="379"/>
      <c r="M6" s="379"/>
      <c r="N6" s="374"/>
      <c r="O6" s="374"/>
      <c r="P6" s="375"/>
      <c r="Q6" s="374"/>
      <c r="R6" s="374"/>
      <c r="S6" s="374"/>
      <c r="T6" s="374"/>
      <c r="U6" s="374"/>
    </row>
    <row r="7" spans="1:22" ht="21.95" customHeight="1">
      <c r="B7" s="380">
        <v>60</v>
      </c>
      <c r="C7" s="381" t="s">
        <v>37</v>
      </c>
      <c r="D7" s="374"/>
      <c r="E7" s="374"/>
      <c r="F7" s="374"/>
      <c r="G7" s="382"/>
      <c r="H7" s="382"/>
      <c r="I7" s="382"/>
      <c r="J7" s="382"/>
      <c r="K7" s="383" t="s">
        <v>263</v>
      </c>
      <c r="L7" s="383" t="s">
        <v>264</v>
      </c>
      <c r="M7" s="374"/>
      <c r="N7" s="374"/>
      <c r="O7" s="374"/>
      <c r="P7" s="375"/>
      <c r="Q7" s="374"/>
      <c r="R7" s="374"/>
      <c r="S7" s="374"/>
      <c r="T7" s="374"/>
      <c r="U7" s="374"/>
    </row>
    <row r="8" spans="1:22" ht="21.95" customHeight="1">
      <c r="B8" s="384"/>
      <c r="C8" s="385" t="s">
        <v>39</v>
      </c>
      <c r="D8" s="374"/>
      <c r="E8" s="374"/>
      <c r="F8" s="374"/>
      <c r="G8" s="382"/>
      <c r="H8" s="382"/>
      <c r="I8" s="382"/>
      <c r="J8" s="382"/>
      <c r="K8" s="386" t="str" cm="1">
        <f t="array" aca="1" ref="K8" ca="1">"Zone "&amp;SUBSTITUTE(CELL("adresse",C15),"","")&amp;" : "&amp;SUBSTITUTE(CELL("adresse",C59),"","")</f>
        <v>Zone $C$15 : $C$59</v>
      </c>
      <c r="L8" s="387" t="s">
        <v>265</v>
      </c>
      <c r="M8" s="374"/>
      <c r="N8" s="388"/>
      <c r="O8" s="374"/>
      <c r="P8" s="375"/>
      <c r="Q8" s="374"/>
      <c r="R8" s="374"/>
      <c r="S8" s="374"/>
      <c r="T8" s="374"/>
      <c r="U8" s="374"/>
    </row>
    <row r="9" spans="1:22" ht="21.95" customHeight="1">
      <c r="B9" s="389"/>
      <c r="C9" s="390"/>
      <c r="D9" s="374"/>
      <c r="E9" s="374"/>
      <c r="F9" s="374"/>
      <c r="G9" s="391" t="s">
        <v>31</v>
      </c>
      <c r="H9" s="382"/>
      <c r="I9" s="382"/>
      <c r="J9" s="382"/>
      <c r="K9" s="386" t="str" cm="1">
        <f t="array" aca="1" ref="K9" ca="1">"Zone "&amp;SUBSTITUTE(CELL("adresse",G15),"","")&amp;" : "&amp;SUBSTITUTE(CELL("adresse",G59),"","")</f>
        <v>Zone $G$15 : $G$59</v>
      </c>
      <c r="L9" s="387" t="s">
        <v>266</v>
      </c>
      <c r="M9" s="374"/>
      <c r="N9" s="374"/>
      <c r="O9" s="374"/>
      <c r="P9" s="375"/>
      <c r="Q9" s="374"/>
      <c r="R9" s="374"/>
      <c r="S9" s="374"/>
      <c r="T9" s="374"/>
      <c r="U9" s="374"/>
    </row>
    <row r="10" spans="1:22" ht="21.95" customHeight="1">
      <c r="B10" s="392"/>
      <c r="C10" s="392"/>
      <c r="D10" s="392"/>
      <c r="E10" s="392"/>
      <c r="F10" s="659" t="s">
        <v>32</v>
      </c>
      <c r="G10" s="659"/>
      <c r="H10" s="659"/>
      <c r="I10" s="659"/>
      <c r="J10" s="393"/>
      <c r="K10" s="386" t="str">
        <f>ADDRESS(ROW(B7),COLUMN(B7),4)</f>
        <v>B7</v>
      </c>
      <c r="L10" s="387" t="s">
        <v>267</v>
      </c>
      <c r="M10" s="374"/>
      <c r="N10" s="374"/>
      <c r="O10" s="374"/>
      <c r="P10" s="375"/>
      <c r="Q10" s="374"/>
      <c r="R10" s="374"/>
      <c r="S10" s="374"/>
      <c r="T10" s="374"/>
      <c r="U10" s="374"/>
    </row>
    <row r="11" spans="1:22" ht="21.95" customHeight="1">
      <c r="B11" s="392"/>
      <c r="C11" s="392"/>
      <c r="D11" s="392"/>
      <c r="E11" s="392"/>
      <c r="F11" s="659"/>
      <c r="G11" s="659"/>
      <c r="H11" s="659"/>
      <c r="I11" s="659"/>
      <c r="J11" s="393"/>
      <c r="K11" s="386" t="str">
        <f>ADDRESS(ROW(B8),COLUMN(B8),4)</f>
        <v>B8</v>
      </c>
      <c r="L11" s="387" t="s">
        <v>268</v>
      </c>
      <c r="M11" s="374"/>
      <c r="N11" s="374"/>
      <c r="O11" s="374"/>
      <c r="P11" s="375"/>
      <c r="Q11" s="374"/>
      <c r="R11" s="374"/>
      <c r="S11" s="374"/>
      <c r="T11" s="374"/>
      <c r="U11" s="374"/>
    </row>
    <row r="12" spans="1:22" ht="21.95" customHeight="1">
      <c r="B12" s="392"/>
      <c r="C12" s="394" t="str">
        <f>"COLONNE "&amp;SUBSTITUTE(ADDRESS(1,COLUMN(),4),"1","")</f>
        <v>COLONNE C</v>
      </c>
      <c r="D12" s="392"/>
      <c r="E12" s="392"/>
      <c r="F12" s="392"/>
      <c r="G12" s="395" t="str">
        <f>"COLONNE "&amp;SUBSTITUTE(ADDRESS(1,COLUMN(),4),"1","")</f>
        <v>COLONNE G</v>
      </c>
      <c r="H12" s="392"/>
      <c r="I12" s="392"/>
      <c r="J12" s="393"/>
      <c r="K12" s="383" t="s">
        <v>269</v>
      </c>
      <c r="L12" s="383" t="s">
        <v>270</v>
      </c>
      <c r="M12" s="374"/>
      <c r="N12" s="374"/>
      <c r="O12" s="374"/>
      <c r="P12" s="375"/>
      <c r="Q12" s="374"/>
      <c r="R12" s="374"/>
      <c r="S12" s="374"/>
      <c r="T12" s="374"/>
      <c r="U12" s="374"/>
    </row>
    <row r="13" spans="1:22" ht="24" customHeight="1">
      <c r="B13" s="396"/>
      <c r="C13" s="396" t="s">
        <v>271</v>
      </c>
      <c r="D13" s="396"/>
      <c r="E13" s="397"/>
      <c r="F13" s="398"/>
      <c r="G13" s="399" t="s">
        <v>272</v>
      </c>
      <c r="H13" s="400"/>
      <c r="I13" s="399"/>
      <c r="J13" s="393"/>
      <c r="K13" s="401" t="s">
        <v>273</v>
      </c>
      <c r="L13" s="402">
        <f>COUNTIF(C15:C59,"&lt;&gt;")</f>
        <v>5</v>
      </c>
      <c r="M13" s="374"/>
      <c r="N13" s="403" t="s">
        <v>274</v>
      </c>
      <c r="O13" s="404" t="s">
        <v>275</v>
      </c>
      <c r="P13" s="403" t="s">
        <v>276</v>
      </c>
      <c r="Q13" s="404" t="s">
        <v>277</v>
      </c>
      <c r="R13" s="404" t="s">
        <v>278</v>
      </c>
      <c r="S13" s="404" t="s">
        <v>279</v>
      </c>
      <c r="T13" s="404" t="s">
        <v>280</v>
      </c>
      <c r="U13" s="403" t="s">
        <v>281</v>
      </c>
    </row>
    <row r="14" spans="1:22" ht="24" customHeight="1">
      <c r="B14" s="405" t="s">
        <v>282</v>
      </c>
      <c r="C14" s="405" t="s">
        <v>283</v>
      </c>
      <c r="D14" s="405" t="s">
        <v>284</v>
      </c>
      <c r="E14" s="406"/>
      <c r="F14" s="407" t="s">
        <v>282</v>
      </c>
      <c r="G14" s="407" t="s">
        <v>285</v>
      </c>
      <c r="H14" s="407" t="s">
        <v>286</v>
      </c>
      <c r="I14" s="407" t="s">
        <v>284</v>
      </c>
      <c r="J14" s="374"/>
      <c r="K14" s="387" t="s">
        <v>287</v>
      </c>
      <c r="L14" s="402">
        <f>LEN(Q59)</f>
        <v>940</v>
      </c>
      <c r="M14" s="374"/>
      <c r="N14" s="390"/>
      <c r="O14" s="374"/>
      <c r="P14" s="375"/>
      <c r="Q14" s="374"/>
      <c r="R14" s="374"/>
      <c r="S14" s="374"/>
      <c r="T14" s="374"/>
      <c r="U14" s="374"/>
    </row>
    <row r="15" spans="1:22" ht="24" customHeight="1">
      <c r="A15" s="408" t="str">
        <f>ADDRESS(ROW(C15),COLUMN(C15),4)</f>
        <v>C15</v>
      </c>
      <c r="B15" s="409">
        <v>1</v>
      </c>
      <c r="C15" s="463" t="s">
        <v>288</v>
      </c>
      <c r="D15" s="410">
        <f t="shared" ref="D15:D59" si="2">IF(TRIM(SUBSTITUTE(C15,CHAR(160),""))="","",LEN(C15))</f>
        <v>99</v>
      </c>
      <c r="E15" s="406"/>
      <c r="F15" s="411">
        <f t="shared" ref="F15:F78" si="3">IF(G15="","",ROW()-11)</f>
        <v>4</v>
      </c>
      <c r="G15" s="412" t="str">
        <f t="shared" ref="G15:G78" si="4">IF(S15="","",S15)</f>
        <v>Exemple chantier : préparer la zone, sécuriser le poste et</v>
      </c>
      <c r="H15" s="410">
        <f t="shared" ref="H15:H78" si="5">IF(G15="","",LEN(TRIM(G15))-LEN(SUBSTITUTE(TRIM(G15)," ",""))+1)</f>
        <v>10</v>
      </c>
      <c r="I15" s="413">
        <f t="shared" ref="I15:I78" si="6">IF(G15="","",LEN(G15))</f>
        <v>58</v>
      </c>
      <c r="J15" s="374"/>
      <c r="K15" s="387" t="s">
        <v>289</v>
      </c>
      <c r="L15" s="402">
        <f>IF(Q59="","",LEN(TRIM(Q59))-LEN(SUBSTITUTE(TRIM(Q59)," ",""))+1)</f>
        <v>155</v>
      </c>
      <c r="M15" s="374"/>
      <c r="N15" s="414" t="str">
        <f t="shared" ref="N15:N59" si="7">IF(TRIM(SUBSTITUTE(C15,CHAR(160),""))="","",TRIM(SUBSTITUTE(SUBSTITUTE(SUBSTITUTE(SUBSTITUTE(CLEAN(C15),CHAR(160)," "),CHAR(9)," "),CHAR(10)," "),CHAR(13)," ")))</f>
        <v>Exemple chantier : préparer la zone, sécuriser le poste et vérifier le matériel avant intervention.</v>
      </c>
      <c r="O15" s="414" t="str">
        <f t="shared" ref="O15:O59" si="8">IF(N15="","",TRIM(SUBSTITUTE(SUBSTITUTE(SUBSTITUTE(SUBSTITUTE(SUBSTITUTE(SUBSTITUTE(SUBSTITUTE(SUBSTITUTE(SUBSTITUTE(SUBSTITUTE(N15,","," "),";"," "),":"," "),"."," "),"?"," "), "!"," "),"/"," "), "("," "), ")"," "), "-"," ")))</f>
        <v>Exemple chantier préparer la zone sécuriser le poste et vérifier le matériel avant intervention</v>
      </c>
      <c r="P15" s="414" t="str">
        <f>IF(UPPER(TRIM(B8))="X",O15,N15)</f>
        <v>Exemple chantier : préparer la zone, sécuriser le poste et vérifier le matériel avant intervention.</v>
      </c>
      <c r="Q15" s="414" t="str">
        <f>P15</f>
        <v>Exemple chantier : préparer la zone, sécuriser le poste et vérifier le matériel avant intervention.</v>
      </c>
      <c r="R15" s="414" t="str">
        <f>Q59</f>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5" s="414" t="str">
        <f>IF(OR(R15="",B7="",B7&lt;=0),"",IF(LEN(R15)&lt;=B7,R15,IF(LEN(SUBSTITUTE(LEFT(R15,B7+1)," ",""))=B7+1,LEFT(R15,B7),LEFT(R15,FIND("§",SUBSTITUTE(LEFT(R15,B7+1)," ","§",LEN(LEFT(R15,B7+1))-LEN(SUBSTITUTE(LEFT(R15,B7+1)," ",""))))-1))))</f>
        <v>Exemple chantier : préparer la zone, sécuriser le poste et</v>
      </c>
      <c r="T15" s="415" t="str">
        <f t="shared" ref="T15:T78" si="9">IF(OR(R15="",S15=""),"",TRIM(MID(R15,LEN(S15)+1+IF(MID(R15,LEN(S15)+1,1)=" ",1,0),99999)))</f>
        <v>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5" s="416" t="str">
        <f>IF(T214&lt;&gt;"","Texte plus long que la zone de sortie","")</f>
        <v/>
      </c>
    </row>
    <row r="16" spans="1:22" ht="24" customHeight="1">
      <c r="B16" s="402">
        <v>2</v>
      </c>
      <c r="C16" s="463" t="s">
        <v>290</v>
      </c>
      <c r="D16" s="410">
        <f t="shared" si="2"/>
        <v>93</v>
      </c>
      <c r="E16" s="406"/>
      <c r="F16" s="411">
        <f t="shared" si="3"/>
        <v>5</v>
      </c>
      <c r="G16" s="412" t="str">
        <f t="shared" si="4"/>
        <v>vérifier le matériel avant intervention. Noter les écarts,</v>
      </c>
      <c r="H16" s="410">
        <f t="shared" si="5"/>
        <v>8</v>
      </c>
      <c r="I16" s="413">
        <f t="shared" si="6"/>
        <v>58</v>
      </c>
      <c r="J16" s="374"/>
      <c r="K16" s="387" t="s">
        <v>291</v>
      </c>
      <c r="L16" s="402">
        <f>MAX(F15:F214)</f>
        <v>20</v>
      </c>
      <c r="M16" s="374"/>
      <c r="N16" s="414" t="str">
        <f t="shared" si="7"/>
        <v>Noter les écarts, les risques, les besoins et les consignes utiles pour la suite du chantier.</v>
      </c>
      <c r="O16" s="414" t="str">
        <f t="shared" si="8"/>
        <v>Noter les écarts les risques les besoins et les consignes utiles pour la suite du chantier</v>
      </c>
      <c r="P16" s="414" t="str">
        <f>IF(UPPER(TRIM(B8))="X",O16,N16)</f>
        <v>Noter les écarts, les risques, les besoins et les consignes utiles pour la suite du chantier.</v>
      </c>
      <c r="Q16" s="414" t="str">
        <f t="shared" ref="Q16:Q59" si="10">IF(P16="",Q15,IF(Q15="",P16,Q15&amp;" "&amp;P16))</f>
        <v>Exemple chantier : préparer la zone, sécuriser le poste et vérifier le matériel avant intervention. Noter les écarts, les risques, les besoins et les consignes utiles pour la suite du chantier.</v>
      </c>
      <c r="R16" s="414" t="str">
        <f t="shared" ref="R16:R79" si="11">T15</f>
        <v>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6" s="414" t="str">
        <f>IF(OR(R16="",B7="",B7&lt;=0),"",IF(LEN(R16)&lt;=B7,R16,IF(LEN(SUBSTITUTE(LEFT(R16,B7+1)," ",""))=B7+1,LEFT(R16,B7),LEFT(R16,FIND("§",SUBSTITUTE(LEFT(R16,B7+1)," ","§",LEN(LEFT(R16,B7+1))-LEN(SUBSTITUTE(LEFT(R16,B7+1)," ",""))))-1))))</f>
        <v>vérifier le matériel avant intervention. Noter les écarts,</v>
      </c>
      <c r="T16" s="415" t="str">
        <f t="shared" si="9"/>
        <v>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6" s="416"/>
    </row>
    <row r="17" spans="2:21" ht="24" customHeight="1">
      <c r="B17" s="402">
        <v>3</v>
      </c>
      <c r="C17" s="463" t="s">
        <v>292</v>
      </c>
      <c r="D17" s="410">
        <f t="shared" si="2"/>
        <v>99</v>
      </c>
      <c r="E17" s="406"/>
      <c r="F17" s="411">
        <f t="shared" si="3"/>
        <v>6</v>
      </c>
      <c r="G17" s="418" t="str">
        <f t="shared" si="4"/>
        <v>les risques, les besoins et les consignes utiles pour la</v>
      </c>
      <c r="H17" s="410">
        <f t="shared" si="5"/>
        <v>10</v>
      </c>
      <c r="I17" s="413">
        <f t="shared" si="6"/>
        <v>56</v>
      </c>
      <c r="J17" s="374"/>
      <c r="K17" s="387" t="s">
        <v>293</v>
      </c>
      <c r="L17" s="402" t="str">
        <f>IF(T214&lt;&gt;"","Texte plus long que la zone de sortie","Prêt")</f>
        <v>Prêt</v>
      </c>
      <c r="M17" s="374"/>
      <c r="N17" s="414" t="str">
        <f t="shared" si="7"/>
        <v>Le modèle regroupe ensuite ces 45 lignes puis les redécoupe automatiquement en lignes plus courtes.</v>
      </c>
      <c r="O17" s="414" t="str">
        <f t="shared" si="8"/>
        <v>Le modèle regroupe ensuite ces 45 lignes puis les redécoupe automatiquement en lignes plus courtes</v>
      </c>
      <c r="P17" s="414" t="str">
        <f>IF(UPPER(TRIM(B8))="X",O17,N17)</f>
        <v>Le modèle regroupe ensuite ces 45 lignes puis les redécoupe automatiquement en lignes plus courtes.</v>
      </c>
      <c r="Q17"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v>
      </c>
      <c r="R17" s="414" t="str">
        <f t="shared" si="11"/>
        <v>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7" s="414" t="str">
        <f>IF(OR(R17="",B7="",B7&lt;=0),"",IF(LEN(R17)&lt;=B7,R17,IF(LEN(SUBSTITUTE(LEFT(R17,B7+1)," ",""))=B7+1,LEFT(R17,B7),LEFT(R17,FIND("§",SUBSTITUTE(LEFT(R17,B7+1)," ","§",LEN(LEFT(R17,B7+1))-LEN(SUBSTITUTE(LEFT(R17,B7+1)," ",""))))-1))))</f>
        <v>les risques, les besoins et les consignes utiles pour la</v>
      </c>
      <c r="T17" s="415" t="str">
        <f t="shared" si="9"/>
        <v>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7" s="416"/>
    </row>
    <row r="18" spans="2:21" ht="24" customHeight="1">
      <c r="B18" s="402">
        <v>4</v>
      </c>
      <c r="C18" s="463" t="s">
        <v>294</v>
      </c>
      <c r="D18" s="410">
        <f t="shared" si="2"/>
        <v>91</v>
      </c>
      <c r="E18" s="406"/>
      <c r="F18" s="411">
        <f t="shared" si="3"/>
        <v>7</v>
      </c>
      <c r="G18" s="418" t="str">
        <f t="shared" si="4"/>
        <v>suite du chantier. Le modèle regroupe ensuite ces 45 lignes</v>
      </c>
      <c r="H18" s="410">
        <f t="shared" si="5"/>
        <v>10</v>
      </c>
      <c r="I18" s="413">
        <f t="shared" si="6"/>
        <v>59</v>
      </c>
      <c r="J18" s="417"/>
      <c r="K18" s="417"/>
      <c r="L18" s="417"/>
      <c r="M18" s="417"/>
      <c r="N18" s="414" t="str">
        <f t="shared" si="7"/>
        <v>Vous pouvez remplacer cet exemple par votre propre texte ligne par ligne dans la colonne B.</v>
      </c>
      <c r="O18" s="414" t="str">
        <f t="shared" si="8"/>
        <v>Vous pouvez remplacer cet exemple par votre propre texte ligne par ligne dans la colonne B</v>
      </c>
      <c r="P18" s="414" t="str">
        <f>IF(UPPER(TRIM(B8))="X",O18,N18)</f>
        <v>Vous pouvez remplacer cet exemple par votre propre texte ligne par ligne dans la colonne B.</v>
      </c>
      <c r="Q18"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v>
      </c>
      <c r="R18" s="414" t="str">
        <f t="shared" si="11"/>
        <v>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8" s="414" t="str">
        <f>IF(OR(R18="",B7="",B7&lt;=0),"",IF(LEN(R18)&lt;=B7,R18,IF(LEN(SUBSTITUTE(LEFT(R18,B7+1)," ",""))=B7+1,LEFT(R18,B7),LEFT(R18,FIND("§",SUBSTITUTE(LEFT(R18,B7+1)," ","§",LEN(LEFT(R18,B7+1))-LEN(SUBSTITUTE(LEFT(R18,B7+1)," ",""))))-1))))</f>
        <v>suite du chantier. Le modèle regroupe ensuite ces 45 lignes</v>
      </c>
      <c r="T18" s="415" t="str">
        <f t="shared" si="9"/>
        <v>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8" s="416"/>
    </row>
    <row r="19" spans="2:21" ht="24" customHeight="1">
      <c r="B19" s="402">
        <v>5</v>
      </c>
      <c r="C19" s="463" t="s">
        <v>191</v>
      </c>
      <c r="D19" s="413">
        <f t="shared" si="2"/>
        <v>558</v>
      </c>
      <c r="E19" s="406"/>
      <c r="F19" s="411">
        <f t="shared" si="3"/>
        <v>8</v>
      </c>
      <c r="G19" s="418" t="str">
        <f t="shared" si="4"/>
        <v>puis les redécoupe automatiquement en lignes plus courtes.</v>
      </c>
      <c r="H19" s="413">
        <f t="shared" si="5"/>
        <v>8</v>
      </c>
      <c r="I19" s="413">
        <f t="shared" si="6"/>
        <v>58</v>
      </c>
      <c r="J19" s="417"/>
      <c r="K19" s="417"/>
      <c r="L19" s="417"/>
      <c r="M19" s="417"/>
      <c r="N19" s="414" t="str">
        <f t="shared" si="7"/>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O19" s="414" t="str">
        <f t="shared" si="8"/>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&gt; 1 2 3 Valeurs pour ne coller que le texte sans formules</v>
      </c>
      <c r="P19" s="414" t="str">
        <f>IF(UPPER(TRIM(B8))="X",O19,N19)</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Q19"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 s="414" t="str">
        <f t="shared" si="11"/>
        <v>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9" s="414" t="str">
        <f>IF(OR(R19="",B7="",B7&lt;=0),"",IF(LEN(R19)&lt;=B7,R19,IF(LEN(SUBSTITUTE(LEFT(R19,B7+1)," ",""))=B7+1,LEFT(R19,B7),LEFT(R19,FIND("§",SUBSTITUTE(LEFT(R19,B7+1)," ","§",LEN(LEFT(R19,B7+1))-LEN(SUBSTITUTE(LEFT(R19,B7+1)," ",""))))-1))))</f>
        <v>puis les redécoupe automatiquement en lignes plus courtes.</v>
      </c>
      <c r="T19" s="415" t="str">
        <f t="shared" si="9"/>
        <v>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9" s="416"/>
    </row>
    <row r="20" spans="2:21" ht="24" customHeight="1">
      <c r="B20" s="419">
        <v>6</v>
      </c>
      <c r="C20" s="463"/>
      <c r="D20" s="420" t="str">
        <f t="shared" si="2"/>
        <v/>
      </c>
      <c r="E20" s="406"/>
      <c r="F20" s="411">
        <f t="shared" si="3"/>
        <v>9</v>
      </c>
      <c r="G20" s="418" t="str">
        <f t="shared" si="4"/>
        <v>Vous pouvez remplacer cet exemple par votre propre texte</v>
      </c>
      <c r="H20" s="420">
        <f t="shared" si="5"/>
        <v>9</v>
      </c>
      <c r="I20" s="420">
        <f t="shared" si="6"/>
        <v>56</v>
      </c>
      <c r="J20" s="421"/>
      <c r="K20" s="417"/>
      <c r="L20" s="417"/>
      <c r="M20" s="417"/>
      <c r="N20" s="414" t="str">
        <f t="shared" si="7"/>
        <v/>
      </c>
      <c r="O20" s="414" t="str">
        <f t="shared" si="8"/>
        <v/>
      </c>
      <c r="P20" s="414" t="str">
        <f>IF(UPPER(TRIM(B8))="X",O20,N20)</f>
        <v/>
      </c>
      <c r="Q20"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0" s="414" t="str">
        <f t="shared" si="11"/>
        <v>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0" s="414" t="str">
        <f>IF(OR(R20="",B7="",B7&lt;=0),"",IF(LEN(R20)&lt;=B7,R20,IF(LEN(SUBSTITUTE(LEFT(R20,B7+1)," ",""))=B7+1,LEFT(R20,B7),LEFT(R20,FIND("§",SUBSTITUTE(LEFT(R20,B7+1)," ","§",LEN(LEFT(R20,B7+1))-LEN(SUBSTITUTE(LEFT(R20,B7+1)," ",""))))-1))))</f>
        <v>Vous pouvez remplacer cet exemple par votre propre texte</v>
      </c>
      <c r="T20" s="415" t="str">
        <f t="shared" si="9"/>
        <v>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0" s="416"/>
    </row>
    <row r="21" spans="2:21" ht="24" customHeight="1">
      <c r="B21" s="402">
        <v>7</v>
      </c>
      <c r="C21" s="463"/>
      <c r="D21" s="413" t="str">
        <f t="shared" si="2"/>
        <v/>
      </c>
      <c r="E21" s="406"/>
      <c r="F21" s="411">
        <f t="shared" si="3"/>
        <v>10</v>
      </c>
      <c r="G21" s="418" t="str">
        <f t="shared" si="4"/>
        <v>ligne par ligne dans la colonne B. Si vous récupérez du</v>
      </c>
      <c r="H21" s="413">
        <f t="shared" si="5"/>
        <v>11</v>
      </c>
      <c r="I21" s="413">
        <f t="shared" si="6"/>
        <v>55</v>
      </c>
      <c r="J21" s="417"/>
      <c r="K21" s="417"/>
      <c r="L21" s="417"/>
      <c r="M21" s="417"/>
      <c r="N21" s="414" t="str">
        <f t="shared" si="7"/>
        <v/>
      </c>
      <c r="O21" s="414" t="str">
        <f t="shared" si="8"/>
        <v/>
      </c>
      <c r="P21" s="414" t="str">
        <f>IF(UPPER(TRIM(B8))="X",O21,N21)</f>
        <v/>
      </c>
      <c r="Q21"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1" s="414" t="str">
        <f t="shared" si="11"/>
        <v>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1" s="414" t="str">
        <f>IF(OR(R21="",B7="",B7&lt;=0),"",IF(LEN(R21)&lt;=B7,R21,IF(LEN(SUBSTITUTE(LEFT(R21,B7+1)," ",""))=B7+1,LEFT(R21,B7),LEFT(R21,FIND("§",SUBSTITUTE(LEFT(R21,B7+1)," ","§",LEN(LEFT(R21,B7+1))-LEN(SUBSTITUTE(LEFT(R21,B7+1)," ",""))))-1))))</f>
        <v>ligne par ligne dans la colonne B. Si vous récupérez du</v>
      </c>
      <c r="T21" s="415" t="str">
        <f t="shared" si="9"/>
        <v>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1" s="416"/>
    </row>
    <row r="22" spans="2:21" ht="24" customHeight="1">
      <c r="B22" s="422">
        <v>8</v>
      </c>
      <c r="C22" s="463"/>
      <c r="D22" s="423" t="str">
        <f t="shared" si="2"/>
        <v/>
      </c>
      <c r="E22" s="406"/>
      <c r="F22" s="411">
        <f t="shared" si="3"/>
        <v>11</v>
      </c>
      <c r="G22" s="418" t="str">
        <f t="shared" si="4"/>
        <v>texte sur internet, collez-le d’abord dans la colonne 1️⃣</v>
      </c>
      <c r="H22" s="413">
        <f t="shared" si="5"/>
        <v>9</v>
      </c>
      <c r="I22" s="413">
        <f t="shared" si="6"/>
        <v>57</v>
      </c>
      <c r="J22" s="417"/>
      <c r="K22" s="417"/>
      <c r="L22" s="417"/>
      <c r="M22" s="417"/>
      <c r="N22" s="414" t="str">
        <f t="shared" si="7"/>
        <v/>
      </c>
      <c r="O22" s="414" t="str">
        <f t="shared" si="8"/>
        <v/>
      </c>
      <c r="P22" s="414" t="str">
        <f>IF(UPPER(TRIM(B8))="X",O22,N22)</f>
        <v/>
      </c>
      <c r="Q22"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2" s="414" t="str">
        <f t="shared" si="11"/>
        <v>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2" s="414" t="str">
        <f>IF(OR(R22="",B7="",B7&lt;=0),"",IF(LEN(R22)&lt;=B7,R22,IF(LEN(SUBSTITUTE(LEFT(R22,B7+1)," ",""))=B7+1,LEFT(R22,B7),LEFT(R22,FIND("§",SUBSTITUTE(LEFT(R22,B7+1)," ","§",LEN(LEFT(R22,B7+1))-LEN(SUBSTITUTE(LEFT(R22,B7+1)," ",""))))-1))))</f>
        <v>texte sur internet, collez-le d’abord dans la colonne 1️⃣</v>
      </c>
      <c r="T22" s="415" t="str">
        <f t="shared" si="9"/>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2" s="416"/>
    </row>
    <row r="23" spans="2:21" ht="24" customHeight="1">
      <c r="B23" s="409">
        <v>9</v>
      </c>
      <c r="C23" s="463"/>
      <c r="D23" s="424" t="str">
        <f t="shared" si="2"/>
        <v/>
      </c>
      <c r="E23" s="406"/>
      <c r="F23" s="411">
        <f t="shared" si="3"/>
        <v>12</v>
      </c>
      <c r="G23" s="418" t="str">
        <f t="shared" si="4"/>
        <v>pour le “nettoyer” : cela supprime les espaces insécables,</v>
      </c>
      <c r="H23" s="413">
        <f t="shared" si="5"/>
        <v>9</v>
      </c>
      <c r="I23" s="413">
        <f t="shared" si="6"/>
        <v>58</v>
      </c>
      <c r="J23" s="417"/>
      <c r="K23" s="417"/>
      <c r="L23" s="417"/>
      <c r="M23" s="417"/>
      <c r="N23" s="414" t="str">
        <f t="shared" si="7"/>
        <v/>
      </c>
      <c r="O23" s="414" t="str">
        <f t="shared" si="8"/>
        <v/>
      </c>
      <c r="P23" s="414" t="str">
        <f>IF(UPPER(TRIM(B8))="X",O23,N23)</f>
        <v/>
      </c>
      <c r="Q23"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3" s="414" t="str">
        <f t="shared" si="11"/>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3" s="414" t="str">
        <f>IF(OR(R23="",B7="",B7&lt;=0),"",IF(LEN(R23)&lt;=B7,R23,IF(LEN(SUBSTITUTE(LEFT(R23,B7+1)," ",""))=B7+1,LEFT(R23,B7),LEFT(R23,FIND("§",SUBSTITUTE(LEFT(R23,B7+1)," ","§",LEN(LEFT(R23,B7+1))-LEN(SUBSTITUTE(LEFT(R23,B7+1)," ",""))))-1))))</f>
        <v>pour le “nettoyer” : cela supprime les espaces insécables,</v>
      </c>
      <c r="T23" s="415" t="str">
        <f t="shared" si="9"/>
        <v>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3" s="416"/>
    </row>
    <row r="24" spans="2:21" ht="24" customHeight="1">
      <c r="B24" s="425">
        <v>10</v>
      </c>
      <c r="C24" s="463"/>
      <c r="D24" s="426" t="str">
        <f t="shared" si="2"/>
        <v/>
      </c>
      <c r="E24" s="406"/>
      <c r="F24" s="411">
        <f t="shared" si="3"/>
        <v>13</v>
      </c>
      <c r="G24" s="418" t="str">
        <f t="shared" si="4"/>
        <v>tabulations invisibles et autres “pollutions”.◄ 2️⃣</v>
      </c>
      <c r="H24" s="413">
        <f t="shared" si="5"/>
        <v>6</v>
      </c>
      <c r="I24" s="413">
        <f t="shared" si="6"/>
        <v>51</v>
      </c>
      <c r="J24" s="417"/>
      <c r="K24" s="417"/>
      <c r="L24" s="417"/>
      <c r="M24" s="417"/>
      <c r="N24" s="414" t="str">
        <f t="shared" si="7"/>
        <v/>
      </c>
      <c r="O24" s="414" t="str">
        <f t="shared" si="8"/>
        <v/>
      </c>
      <c r="P24" s="414" t="str">
        <f>IF(UPPER(TRIM(B8))="X",O24,N24)</f>
        <v/>
      </c>
      <c r="Q24"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4" s="414" t="str">
        <f t="shared" si="11"/>
        <v>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4" s="414" t="str">
        <f>IF(OR(R24="",B7="",B7&lt;=0),"",IF(LEN(R24)&lt;=B7,R24,IF(LEN(SUBSTITUTE(LEFT(R24,B7+1)," ",""))=B7+1,LEFT(R24,B7),LEFT(R24,FIND("§",SUBSTITUTE(LEFT(R24,B7+1)," ","§",LEN(LEFT(R24,B7+1))-LEN(SUBSTITUTE(LEFT(R24,B7+1)," ",""))))-1))))</f>
        <v>tabulations invisibles et autres “pollutions”.◄ 2️⃣</v>
      </c>
      <c r="T24" s="415" t="str">
        <f t="shared" si="9"/>
        <v>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4" s="416"/>
    </row>
    <row r="25" spans="2:21" ht="24" customHeight="1">
      <c r="B25" s="425">
        <v>11</v>
      </c>
      <c r="C25" s="463"/>
      <c r="D25" s="426" t="str">
        <f t="shared" si="2"/>
        <v/>
      </c>
      <c r="E25" s="406"/>
      <c r="F25" s="411">
        <f t="shared" si="3"/>
        <v>14</v>
      </c>
      <c r="G25" s="418" t="str">
        <f t="shared" si="4"/>
        <v>Saisissez la largeur du document dans lequel vous collerez</v>
      </c>
      <c r="H25" s="413">
        <f t="shared" si="5"/>
        <v>9</v>
      </c>
      <c r="I25" s="413">
        <f t="shared" si="6"/>
        <v>58</v>
      </c>
      <c r="J25" s="417"/>
      <c r="K25" s="417"/>
      <c r="L25" s="417"/>
      <c r="M25" s="417"/>
      <c r="N25" s="414" t="str">
        <f t="shared" si="7"/>
        <v/>
      </c>
      <c r="O25" s="414" t="str">
        <f t="shared" si="8"/>
        <v/>
      </c>
      <c r="P25" s="414" t="str">
        <f>IF(UPPER(TRIM(B8))="X",O25,N25)</f>
        <v/>
      </c>
      <c r="Q25"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5" s="414" t="str">
        <f t="shared" si="11"/>
        <v>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5" s="414" t="str">
        <f>IF(OR(R25="",B7="",B7&lt;=0),"",IF(LEN(R25)&lt;=B7,R25,IF(LEN(SUBSTITUTE(LEFT(R25,B7+1)," ",""))=B7+1,LEFT(R25,B7),LEFT(R25,FIND("§",SUBSTITUTE(LEFT(R25,B7+1)," ","§",LEN(LEFT(R25,B7+1))-LEN(SUBSTITUTE(LEFT(R25,B7+1)," ",""))))-1))))</f>
        <v>Saisissez la largeur du document dans lequel vous collerez</v>
      </c>
      <c r="T25" s="415" t="str">
        <f t="shared" si="9"/>
        <v>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5" s="416"/>
    </row>
    <row r="26" spans="2:21" ht="24" customHeight="1">
      <c r="B26" s="425">
        <v>12</v>
      </c>
      <c r="C26" s="463"/>
      <c r="D26" s="426" t="str">
        <f t="shared" si="2"/>
        <v/>
      </c>
      <c r="E26" s="406"/>
      <c r="F26" s="411">
        <f t="shared" si="3"/>
        <v>15</v>
      </c>
      <c r="G26" s="418" t="str">
        <f t="shared" si="4"/>
        <v>ensuite le texte. ◄ 3️⃣ saisissez un nombre de caractères</v>
      </c>
      <c r="H26" s="413">
        <f t="shared" si="5"/>
        <v>10</v>
      </c>
      <c r="I26" s="413">
        <f t="shared" si="6"/>
        <v>57</v>
      </c>
      <c r="J26" s="417"/>
      <c r="K26" s="417"/>
      <c r="L26" s="417"/>
      <c r="M26" s="417"/>
      <c r="N26" s="414" t="str">
        <f t="shared" si="7"/>
        <v/>
      </c>
      <c r="O26" s="414" t="str">
        <f t="shared" si="8"/>
        <v/>
      </c>
      <c r="P26" s="414" t="str">
        <f>IF(UPPER(TRIM(B8))="X",O26,N26)</f>
        <v/>
      </c>
      <c r="Q26"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6" s="414" t="str">
        <f t="shared" si="11"/>
        <v>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6" s="414" t="str">
        <f>IF(OR(R26="",B7="",B7&lt;=0),"",IF(LEN(R26)&lt;=B7,R26,IF(LEN(SUBSTITUTE(LEFT(R26,B7+1)," ",""))=B7+1,LEFT(R26,B7),LEFT(R26,FIND("§",SUBSTITUTE(LEFT(R26,B7+1)," ","§",LEN(LEFT(R26,B7+1))-LEN(SUBSTITUTE(LEFT(R26,B7+1)," ",""))))-1))))</f>
        <v>ensuite le texte. ◄ 3️⃣ saisissez un nombre de caractères</v>
      </c>
      <c r="T26" s="415" t="str">
        <f t="shared" si="9"/>
        <v>par lignes ◄ 4️⃣ Si vous ne voulez pas de ponctuation saisissez un X dans la cellule - Ensuite, dans la colonne B copiez le texte nettoyé - puis dans votre document faites Collage spécial &gt; 1.2.3 Valeurs pour ne coller que le texte, sans formules.</v>
      </c>
      <c r="U26" s="416"/>
    </row>
    <row r="27" spans="2:21" ht="24" customHeight="1">
      <c r="B27" s="425">
        <v>13</v>
      </c>
      <c r="C27" s="463"/>
      <c r="D27" s="426" t="str">
        <f t="shared" si="2"/>
        <v/>
      </c>
      <c r="E27" s="406"/>
      <c r="F27" s="411">
        <f t="shared" si="3"/>
        <v>16</v>
      </c>
      <c r="G27" s="418" t="str">
        <f t="shared" si="4"/>
        <v>par lignes ◄ 4️⃣ Si vous ne voulez pas de ponctuation</v>
      </c>
      <c r="H27" s="413">
        <f t="shared" si="5"/>
        <v>11</v>
      </c>
      <c r="I27" s="413">
        <f t="shared" si="6"/>
        <v>53</v>
      </c>
      <c r="J27" s="417"/>
      <c r="K27" s="417"/>
      <c r="L27" s="417"/>
      <c r="M27" s="417"/>
      <c r="N27" s="414" t="str">
        <f t="shared" si="7"/>
        <v/>
      </c>
      <c r="O27" s="414" t="str">
        <f t="shared" si="8"/>
        <v/>
      </c>
      <c r="P27" s="414" t="str">
        <f>IF(UPPER(TRIM(B8))="X",O27,N27)</f>
        <v/>
      </c>
      <c r="Q27"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7" s="414" t="str">
        <f t="shared" si="11"/>
        <v>par lignes ◄ 4️⃣ Si vous ne voulez pas de ponctuation saisissez un X dans la cellule - Ensuite, dans la colonne B copiez le texte nettoyé - puis dans votre document faites Collage spécial &gt; 1.2.3 Valeurs pour ne coller que le texte, sans formules.</v>
      </c>
      <c r="S27" s="414" t="str">
        <f>IF(OR(R27="",B7="",B7&lt;=0),"",IF(LEN(R27)&lt;=B7,R27,IF(LEN(SUBSTITUTE(LEFT(R27,B7+1)," ",""))=B7+1,LEFT(R27,B7),LEFT(R27,FIND("§",SUBSTITUTE(LEFT(R27,B7+1)," ","§",LEN(LEFT(R27,B7+1))-LEN(SUBSTITUTE(LEFT(R27,B7+1)," ",""))))-1))))</f>
        <v>par lignes ◄ 4️⃣ Si vous ne voulez pas de ponctuation</v>
      </c>
      <c r="T27" s="415" t="str">
        <f t="shared" si="9"/>
        <v>saisissez un X dans la cellule - Ensuite, dans la colonne B copiez le texte nettoyé - puis dans votre document faites Collage spécial &gt; 1.2.3 Valeurs pour ne coller que le texte, sans formules.</v>
      </c>
      <c r="U27" s="416"/>
    </row>
    <row r="28" spans="2:21" ht="24" customHeight="1">
      <c r="B28" s="425">
        <v>14</v>
      </c>
      <c r="C28" s="463"/>
      <c r="D28" s="426" t="str">
        <f t="shared" si="2"/>
        <v/>
      </c>
      <c r="E28" s="406"/>
      <c r="F28" s="411">
        <f t="shared" si="3"/>
        <v>17</v>
      </c>
      <c r="G28" s="418" t="str">
        <f t="shared" si="4"/>
        <v>saisissez un X dans la cellule - Ensuite, dans la colonne B</v>
      </c>
      <c r="H28" s="413">
        <f t="shared" si="5"/>
        <v>12</v>
      </c>
      <c r="I28" s="413">
        <f t="shared" si="6"/>
        <v>59</v>
      </c>
      <c r="J28" s="417"/>
      <c r="K28" s="417"/>
      <c r="L28" s="417"/>
      <c r="M28" s="417"/>
      <c r="N28" s="414" t="str">
        <f t="shared" si="7"/>
        <v/>
      </c>
      <c r="O28" s="414" t="str">
        <f t="shared" si="8"/>
        <v/>
      </c>
      <c r="P28" s="414" t="str">
        <f>IF(UPPER(TRIM(B8))="X",O28,N28)</f>
        <v/>
      </c>
      <c r="Q28"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8" s="414" t="str">
        <f t="shared" si="11"/>
        <v>saisissez un X dans la cellule - Ensuite, dans la colonne B copiez le texte nettoyé - puis dans votre document faites Collage spécial &gt; 1.2.3 Valeurs pour ne coller que le texte, sans formules.</v>
      </c>
      <c r="S28" s="414" t="str">
        <f>IF(OR(R28="",B7="",B7&lt;=0),"",IF(LEN(R28)&lt;=B7,R28,IF(LEN(SUBSTITUTE(LEFT(R28,B7+1)," ",""))=B7+1,LEFT(R28,B7),LEFT(R28,FIND("§",SUBSTITUTE(LEFT(R28,B7+1)," ","§",LEN(LEFT(R28,B7+1))-LEN(SUBSTITUTE(LEFT(R28,B7+1)," ",""))))-1))))</f>
        <v>saisissez un X dans la cellule - Ensuite, dans la colonne B</v>
      </c>
      <c r="T28" s="415" t="str">
        <f t="shared" si="9"/>
        <v>copiez le texte nettoyé - puis dans votre document faites Collage spécial &gt; 1.2.3 Valeurs pour ne coller que le texte, sans formules.</v>
      </c>
      <c r="U28" s="416"/>
    </row>
    <row r="29" spans="2:21" ht="24" customHeight="1">
      <c r="B29" s="425">
        <v>15</v>
      </c>
      <c r="C29" s="463"/>
      <c r="D29" s="426" t="str">
        <f t="shared" si="2"/>
        <v/>
      </c>
      <c r="E29" s="406"/>
      <c r="F29" s="411">
        <f t="shared" si="3"/>
        <v>18</v>
      </c>
      <c r="G29" s="418" t="str">
        <f t="shared" si="4"/>
        <v>copiez le texte nettoyé - puis dans votre document faites</v>
      </c>
      <c r="H29" s="413">
        <f t="shared" si="5"/>
        <v>10</v>
      </c>
      <c r="I29" s="413">
        <f t="shared" si="6"/>
        <v>57</v>
      </c>
      <c r="J29" s="417"/>
      <c r="K29" s="417"/>
      <c r="L29" s="417"/>
      <c r="M29" s="417"/>
      <c r="N29" s="414" t="str">
        <f t="shared" si="7"/>
        <v/>
      </c>
      <c r="O29" s="414" t="str">
        <f t="shared" si="8"/>
        <v/>
      </c>
      <c r="P29" s="414" t="str">
        <f>IF(UPPER(TRIM(B8))="X",O29,N29)</f>
        <v/>
      </c>
      <c r="Q29"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9" s="414" t="str">
        <f t="shared" si="11"/>
        <v>copiez le texte nettoyé - puis dans votre document faites Collage spécial &gt; 1.2.3 Valeurs pour ne coller que le texte, sans formules.</v>
      </c>
      <c r="S29" s="414" t="str">
        <f>IF(OR(R29="",B7="",B7&lt;=0),"",IF(LEN(R29)&lt;=B7,R29,IF(LEN(SUBSTITUTE(LEFT(R29,B7+1)," ",""))=B7+1,LEFT(R29,B7),LEFT(R29,FIND("§",SUBSTITUTE(LEFT(R29,B7+1)," ","§",LEN(LEFT(R29,B7+1))-LEN(SUBSTITUTE(LEFT(R29,B7+1)," ",""))))-1))))</f>
        <v>copiez le texte nettoyé - puis dans votre document faites</v>
      </c>
      <c r="T29" s="415" t="str">
        <f t="shared" si="9"/>
        <v>Collage spécial &gt; 1.2.3 Valeurs pour ne coller que le texte, sans formules.</v>
      </c>
      <c r="U29" s="416"/>
    </row>
    <row r="30" spans="2:21" ht="24" customHeight="1">
      <c r="B30" s="425">
        <v>16</v>
      </c>
      <c r="C30" s="463"/>
      <c r="D30" s="426" t="str">
        <f t="shared" si="2"/>
        <v/>
      </c>
      <c r="E30" s="406"/>
      <c r="F30" s="411">
        <f t="shared" si="3"/>
        <v>19</v>
      </c>
      <c r="G30" s="418" t="str">
        <f t="shared" si="4"/>
        <v>Collage spécial &gt; 1.2.3 Valeurs pour ne coller que le texte,</v>
      </c>
      <c r="H30" s="413">
        <f t="shared" si="5"/>
        <v>11</v>
      </c>
      <c r="I30" s="413">
        <f t="shared" si="6"/>
        <v>60</v>
      </c>
      <c r="J30" s="417"/>
      <c r="K30" s="417"/>
      <c r="L30" s="417"/>
      <c r="M30" s="417"/>
      <c r="N30" s="414" t="str">
        <f t="shared" si="7"/>
        <v/>
      </c>
      <c r="O30" s="414" t="str">
        <f t="shared" si="8"/>
        <v/>
      </c>
      <c r="P30" s="414" t="str">
        <f>IF(UPPER(TRIM(B8))="X",O30,N30)</f>
        <v/>
      </c>
      <c r="Q30"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0" s="414" t="str">
        <f t="shared" si="11"/>
        <v>Collage spécial &gt; 1.2.3 Valeurs pour ne coller que le texte, sans formules.</v>
      </c>
      <c r="S30" s="414" t="str">
        <f>IF(OR(R30="",B7="",B7&lt;=0),"",IF(LEN(R30)&lt;=B7,R30,IF(LEN(SUBSTITUTE(LEFT(R30,B7+1)," ",""))=B7+1,LEFT(R30,B7),LEFT(R30,FIND("§",SUBSTITUTE(LEFT(R30,B7+1)," ","§",LEN(LEFT(R30,B7+1))-LEN(SUBSTITUTE(LEFT(R30,B7+1)," ",""))))-1))))</f>
        <v>Collage spécial &gt; 1.2.3 Valeurs pour ne coller que le texte,</v>
      </c>
      <c r="T30" s="415" t="str">
        <f t="shared" si="9"/>
        <v>sans formules.</v>
      </c>
      <c r="U30" s="416"/>
    </row>
    <row r="31" spans="2:21" ht="24" customHeight="1">
      <c r="B31" s="425">
        <v>17</v>
      </c>
      <c r="C31" s="463"/>
      <c r="D31" s="426" t="str">
        <f t="shared" si="2"/>
        <v/>
      </c>
      <c r="E31" s="406"/>
      <c r="F31" s="411">
        <f t="shared" si="3"/>
        <v>20</v>
      </c>
      <c r="G31" s="418" t="str">
        <f t="shared" si="4"/>
        <v>sans formules.</v>
      </c>
      <c r="H31" s="413">
        <f t="shared" si="5"/>
        <v>2</v>
      </c>
      <c r="I31" s="413">
        <f t="shared" si="6"/>
        <v>14</v>
      </c>
      <c r="J31" s="417"/>
      <c r="K31" s="417"/>
      <c r="L31" s="417"/>
      <c r="M31" s="417"/>
      <c r="N31" s="414" t="str">
        <f t="shared" si="7"/>
        <v/>
      </c>
      <c r="O31" s="414" t="str">
        <f t="shared" si="8"/>
        <v/>
      </c>
      <c r="P31" s="414" t="str">
        <f>IF(UPPER(TRIM(B8))="X",O31,N31)</f>
        <v/>
      </c>
      <c r="Q31"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1" s="414" t="str">
        <f t="shared" si="11"/>
        <v>sans formules.</v>
      </c>
      <c r="S31" s="414" t="str">
        <f>IF(OR(R31="",B7="",B7&lt;=0),"",IF(LEN(R31)&lt;=B7,R31,IF(LEN(SUBSTITUTE(LEFT(R31,B7+1)," ",""))=B7+1,LEFT(R31,B7),LEFT(R31,FIND("§",SUBSTITUTE(LEFT(R31,B7+1)," ","§",LEN(LEFT(R31,B7+1))-LEN(SUBSTITUTE(LEFT(R31,B7+1)," ",""))))-1))))</f>
        <v>sans formules.</v>
      </c>
      <c r="T31" s="415" t="str">
        <f t="shared" si="9"/>
        <v/>
      </c>
      <c r="U31" s="416"/>
    </row>
    <row r="32" spans="2:21" ht="24" customHeight="1">
      <c r="B32" s="425">
        <v>18</v>
      </c>
      <c r="C32" s="463"/>
      <c r="D32" s="426" t="str">
        <f t="shared" si="2"/>
        <v/>
      </c>
      <c r="E32" s="406"/>
      <c r="F32" s="411" t="str">
        <f t="shared" si="3"/>
        <v/>
      </c>
      <c r="G32" s="418" t="str">
        <f t="shared" si="4"/>
        <v/>
      </c>
      <c r="H32" s="413" t="str">
        <f t="shared" si="5"/>
        <v/>
      </c>
      <c r="I32" s="413" t="str">
        <f t="shared" si="6"/>
        <v/>
      </c>
      <c r="J32" s="417"/>
      <c r="K32" s="417"/>
      <c r="L32" s="417"/>
      <c r="M32" s="417"/>
      <c r="N32" s="414" t="str">
        <f t="shared" si="7"/>
        <v/>
      </c>
      <c r="O32" s="414" t="str">
        <f t="shared" si="8"/>
        <v/>
      </c>
      <c r="P32" s="414" t="str">
        <f>IF(UPPER(TRIM(B8))="X",O32,N32)</f>
        <v/>
      </c>
      <c r="Q32"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2" s="414" t="str">
        <f t="shared" si="11"/>
        <v/>
      </c>
      <c r="S32" s="414" t="str">
        <f>IF(OR(R32="",B7="",B7&lt;=0),"",IF(LEN(R32)&lt;=B7,R32,IF(LEN(SUBSTITUTE(LEFT(R32,B7+1)," ",""))=B7+1,LEFT(R32,B7),LEFT(R32,FIND("§",SUBSTITUTE(LEFT(R32,B7+1)," ","§",LEN(LEFT(R32,B7+1))-LEN(SUBSTITUTE(LEFT(R32,B7+1)," ",""))))-1))))</f>
        <v/>
      </c>
      <c r="T32" s="415" t="str">
        <f t="shared" si="9"/>
        <v/>
      </c>
      <c r="U32" s="416"/>
    </row>
    <row r="33" spans="2:21" ht="24" customHeight="1">
      <c r="B33" s="425">
        <v>19</v>
      </c>
      <c r="C33" s="463"/>
      <c r="D33" s="426" t="str">
        <f t="shared" si="2"/>
        <v/>
      </c>
      <c r="E33" s="406"/>
      <c r="F33" s="411" t="str">
        <f t="shared" si="3"/>
        <v/>
      </c>
      <c r="G33" s="418" t="str">
        <f t="shared" si="4"/>
        <v/>
      </c>
      <c r="H33" s="413" t="str">
        <f t="shared" si="5"/>
        <v/>
      </c>
      <c r="I33" s="413" t="str">
        <f t="shared" si="6"/>
        <v/>
      </c>
      <c r="J33" s="417"/>
      <c r="K33" s="417"/>
      <c r="L33" s="417"/>
      <c r="M33" s="417"/>
      <c r="N33" s="414" t="str">
        <f t="shared" si="7"/>
        <v/>
      </c>
      <c r="O33" s="414" t="str">
        <f t="shared" si="8"/>
        <v/>
      </c>
      <c r="P33" s="414" t="str">
        <f>IF(UPPER(TRIM(B8))="X",O33,N33)</f>
        <v/>
      </c>
      <c r="Q33"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3" s="414" t="str">
        <f t="shared" si="11"/>
        <v/>
      </c>
      <c r="S33" s="414" t="str">
        <f>IF(OR(R33="",B7="",B7&lt;=0),"",IF(LEN(R33)&lt;=B7,R33,IF(LEN(SUBSTITUTE(LEFT(R33,B7+1)," ",""))=B7+1,LEFT(R33,B7),LEFT(R33,FIND("§",SUBSTITUTE(LEFT(R33,B7+1)," ","§",LEN(LEFT(R33,B7+1))-LEN(SUBSTITUTE(LEFT(R33,B7+1)," ",""))))-1))))</f>
        <v/>
      </c>
      <c r="T33" s="415" t="str">
        <f t="shared" si="9"/>
        <v/>
      </c>
      <c r="U33" s="416"/>
    </row>
    <row r="34" spans="2:21" ht="24" customHeight="1">
      <c r="B34" s="425">
        <v>20</v>
      </c>
      <c r="C34" s="463"/>
      <c r="D34" s="426" t="str">
        <f t="shared" si="2"/>
        <v/>
      </c>
      <c r="E34" s="406"/>
      <c r="F34" s="411" t="str">
        <f t="shared" si="3"/>
        <v/>
      </c>
      <c r="G34" s="418" t="str">
        <f t="shared" si="4"/>
        <v/>
      </c>
      <c r="H34" s="413" t="str">
        <f t="shared" si="5"/>
        <v/>
      </c>
      <c r="I34" s="413" t="str">
        <f t="shared" si="6"/>
        <v/>
      </c>
      <c r="J34" s="417"/>
      <c r="K34" s="417"/>
      <c r="L34" s="417"/>
      <c r="M34" s="417"/>
      <c r="N34" s="414" t="str">
        <f t="shared" si="7"/>
        <v/>
      </c>
      <c r="O34" s="414" t="str">
        <f t="shared" si="8"/>
        <v/>
      </c>
      <c r="P34" s="414" t="str">
        <f>IF(UPPER(TRIM(B8))="X",O34,N34)</f>
        <v/>
      </c>
      <c r="Q34"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4" s="414" t="str">
        <f t="shared" si="11"/>
        <v/>
      </c>
      <c r="S34" s="414" t="str">
        <f>IF(OR(R34="",B7="",B7&lt;=0),"",IF(LEN(R34)&lt;=B7,R34,IF(LEN(SUBSTITUTE(LEFT(R34,B7+1)," ",""))=B7+1,LEFT(R34,B7),LEFT(R34,FIND("§",SUBSTITUTE(LEFT(R34,B7+1)," ","§",LEN(LEFT(R34,B7+1))-LEN(SUBSTITUTE(LEFT(R34,B7+1)," ",""))))-1))))</f>
        <v/>
      </c>
      <c r="T34" s="415" t="str">
        <f t="shared" si="9"/>
        <v/>
      </c>
      <c r="U34" s="416"/>
    </row>
    <row r="35" spans="2:21" ht="24" customHeight="1">
      <c r="B35" s="425">
        <v>21</v>
      </c>
      <c r="C35" s="463"/>
      <c r="D35" s="426" t="str">
        <f t="shared" si="2"/>
        <v/>
      </c>
      <c r="E35" s="406"/>
      <c r="F35" s="411" t="str">
        <f t="shared" si="3"/>
        <v/>
      </c>
      <c r="G35" s="418" t="str">
        <f t="shared" si="4"/>
        <v/>
      </c>
      <c r="H35" s="413" t="str">
        <f t="shared" si="5"/>
        <v/>
      </c>
      <c r="I35" s="413" t="str">
        <f t="shared" si="6"/>
        <v/>
      </c>
      <c r="J35" s="417"/>
      <c r="K35" s="417"/>
      <c r="L35" s="417"/>
      <c r="M35" s="417"/>
      <c r="N35" s="414" t="str">
        <f t="shared" si="7"/>
        <v/>
      </c>
      <c r="O35" s="414" t="str">
        <f t="shared" si="8"/>
        <v/>
      </c>
      <c r="P35" s="414" t="str">
        <f>IF(UPPER(TRIM(B8))="X",O35,N35)</f>
        <v/>
      </c>
      <c r="Q35"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5" s="414" t="str">
        <f t="shared" si="11"/>
        <v/>
      </c>
      <c r="S35" s="414" t="str">
        <f>IF(OR(R35="",B7="",B7&lt;=0),"",IF(LEN(R35)&lt;=B7,R35,IF(LEN(SUBSTITUTE(LEFT(R35,B7+1)," ",""))=B7+1,LEFT(R35,B7),LEFT(R35,FIND("§",SUBSTITUTE(LEFT(R35,B7+1)," ","§",LEN(LEFT(R35,B7+1))-LEN(SUBSTITUTE(LEFT(R35,B7+1)," ",""))))-1))))</f>
        <v/>
      </c>
      <c r="T35" s="415" t="str">
        <f t="shared" si="9"/>
        <v/>
      </c>
      <c r="U35" s="416"/>
    </row>
    <row r="36" spans="2:21" ht="24" customHeight="1">
      <c r="B36" s="425">
        <v>22</v>
      </c>
      <c r="C36" s="463"/>
      <c r="D36" s="426" t="str">
        <f t="shared" si="2"/>
        <v/>
      </c>
      <c r="E36" s="406"/>
      <c r="F36" s="411" t="str">
        <f t="shared" si="3"/>
        <v/>
      </c>
      <c r="G36" s="418" t="str">
        <f t="shared" si="4"/>
        <v/>
      </c>
      <c r="H36" s="413" t="str">
        <f t="shared" si="5"/>
        <v/>
      </c>
      <c r="I36" s="413" t="str">
        <f t="shared" si="6"/>
        <v/>
      </c>
      <c r="J36" s="417"/>
      <c r="K36" s="417"/>
      <c r="L36" s="417"/>
      <c r="M36" s="417"/>
      <c r="N36" s="414" t="str">
        <f t="shared" si="7"/>
        <v/>
      </c>
      <c r="O36" s="414" t="str">
        <f t="shared" si="8"/>
        <v/>
      </c>
      <c r="P36" s="414" t="str">
        <f>IF(UPPER(TRIM(B8))="X",O36,N36)</f>
        <v/>
      </c>
      <c r="Q36"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6" s="414" t="str">
        <f t="shared" si="11"/>
        <v/>
      </c>
      <c r="S36" s="414" t="str">
        <f>IF(OR(R36="",B7="",B7&lt;=0),"",IF(LEN(R36)&lt;=B7,R36,IF(LEN(SUBSTITUTE(LEFT(R36,B7+1)," ",""))=B7+1,LEFT(R36,B7),LEFT(R36,FIND("§",SUBSTITUTE(LEFT(R36,B7+1)," ","§",LEN(LEFT(R36,B7+1))-LEN(SUBSTITUTE(LEFT(R36,B7+1)," ",""))))-1))))</f>
        <v/>
      </c>
      <c r="T36" s="415" t="str">
        <f t="shared" si="9"/>
        <v/>
      </c>
      <c r="U36" s="416"/>
    </row>
    <row r="37" spans="2:21" ht="24" customHeight="1">
      <c r="B37" s="425">
        <v>23</v>
      </c>
      <c r="C37" s="463"/>
      <c r="D37" s="426" t="str">
        <f t="shared" si="2"/>
        <v/>
      </c>
      <c r="E37" s="406"/>
      <c r="F37" s="411" t="str">
        <f t="shared" si="3"/>
        <v/>
      </c>
      <c r="G37" s="418" t="str">
        <f t="shared" si="4"/>
        <v/>
      </c>
      <c r="H37" s="413" t="str">
        <f t="shared" si="5"/>
        <v/>
      </c>
      <c r="I37" s="413" t="str">
        <f t="shared" si="6"/>
        <v/>
      </c>
      <c r="J37" s="417"/>
      <c r="K37" s="417"/>
      <c r="L37" s="417"/>
      <c r="M37" s="417"/>
      <c r="N37" s="414" t="str">
        <f t="shared" si="7"/>
        <v/>
      </c>
      <c r="O37" s="414" t="str">
        <f t="shared" si="8"/>
        <v/>
      </c>
      <c r="P37" s="414" t="str">
        <f>IF(UPPER(TRIM(B8))="X",O37,N37)</f>
        <v/>
      </c>
      <c r="Q37"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7" s="414" t="str">
        <f t="shared" si="11"/>
        <v/>
      </c>
      <c r="S37" s="414" t="str">
        <f>IF(OR(R37="",B7="",B7&lt;=0),"",IF(LEN(R37)&lt;=B7,R37,IF(LEN(SUBSTITUTE(LEFT(R37,B7+1)," ",""))=B7+1,LEFT(R37,B7),LEFT(R37,FIND("§",SUBSTITUTE(LEFT(R37,B7+1)," ","§",LEN(LEFT(R37,B7+1))-LEN(SUBSTITUTE(LEFT(R37,B7+1)," ",""))))-1))))</f>
        <v/>
      </c>
      <c r="T37" s="415" t="str">
        <f t="shared" si="9"/>
        <v/>
      </c>
      <c r="U37" s="416"/>
    </row>
    <row r="38" spans="2:21" ht="24" customHeight="1">
      <c r="B38" s="425">
        <v>24</v>
      </c>
      <c r="C38" s="463"/>
      <c r="D38" s="426" t="str">
        <f t="shared" si="2"/>
        <v/>
      </c>
      <c r="E38" s="406"/>
      <c r="F38" s="411" t="str">
        <f t="shared" si="3"/>
        <v/>
      </c>
      <c r="G38" s="418" t="str">
        <f t="shared" si="4"/>
        <v/>
      </c>
      <c r="H38" s="413" t="str">
        <f t="shared" si="5"/>
        <v/>
      </c>
      <c r="I38" s="413" t="str">
        <f t="shared" si="6"/>
        <v/>
      </c>
      <c r="J38" s="417"/>
      <c r="K38" s="417"/>
      <c r="L38" s="417"/>
      <c r="M38" s="417"/>
      <c r="N38" s="414" t="str">
        <f t="shared" si="7"/>
        <v/>
      </c>
      <c r="O38" s="414" t="str">
        <f t="shared" si="8"/>
        <v/>
      </c>
      <c r="P38" s="414" t="str">
        <f>IF(UPPER(TRIM(B8))="X",O38,N38)</f>
        <v/>
      </c>
      <c r="Q38"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8" s="414" t="str">
        <f t="shared" si="11"/>
        <v/>
      </c>
      <c r="S38" s="414" t="str">
        <f>IF(OR(R38="",B7="",B7&lt;=0),"",IF(LEN(R38)&lt;=B7,R38,IF(LEN(SUBSTITUTE(LEFT(R38,B7+1)," ",""))=B7+1,LEFT(R38,B7),LEFT(R38,FIND("§",SUBSTITUTE(LEFT(R38,B7+1)," ","§",LEN(LEFT(R38,B7+1))-LEN(SUBSTITUTE(LEFT(R38,B7+1)," ",""))))-1))))</f>
        <v/>
      </c>
      <c r="T38" s="415" t="str">
        <f t="shared" si="9"/>
        <v/>
      </c>
      <c r="U38" s="416"/>
    </row>
    <row r="39" spans="2:21" ht="24" customHeight="1">
      <c r="B39" s="425">
        <v>25</v>
      </c>
      <c r="C39" s="463"/>
      <c r="D39" s="426" t="str">
        <f t="shared" si="2"/>
        <v/>
      </c>
      <c r="E39" s="406"/>
      <c r="F39" s="411" t="str">
        <f t="shared" si="3"/>
        <v/>
      </c>
      <c r="G39" s="418" t="str">
        <f t="shared" si="4"/>
        <v/>
      </c>
      <c r="H39" s="413" t="str">
        <f t="shared" si="5"/>
        <v/>
      </c>
      <c r="I39" s="413" t="str">
        <f t="shared" si="6"/>
        <v/>
      </c>
      <c r="J39" s="417"/>
      <c r="K39" s="417"/>
      <c r="L39" s="417"/>
      <c r="M39" s="417"/>
      <c r="N39" s="414" t="str">
        <f t="shared" si="7"/>
        <v/>
      </c>
      <c r="O39" s="414" t="str">
        <f t="shared" si="8"/>
        <v/>
      </c>
      <c r="P39" s="414" t="str">
        <f>IF(UPPER(TRIM(B8))="X",O39,N39)</f>
        <v/>
      </c>
      <c r="Q39"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9" s="414" t="str">
        <f t="shared" si="11"/>
        <v/>
      </c>
      <c r="S39" s="414" t="str">
        <f>IF(OR(R39="",B7="",B7&lt;=0),"",IF(LEN(R39)&lt;=B7,R39,IF(LEN(SUBSTITUTE(LEFT(R39,B7+1)," ",""))=B7+1,LEFT(R39,B7),LEFT(R39,FIND("§",SUBSTITUTE(LEFT(R39,B7+1)," ","§",LEN(LEFT(R39,B7+1))-LEN(SUBSTITUTE(LEFT(R39,B7+1)," ",""))))-1))))</f>
        <v/>
      </c>
      <c r="T39" s="415" t="str">
        <f t="shared" si="9"/>
        <v/>
      </c>
      <c r="U39" s="416"/>
    </row>
    <row r="40" spans="2:21" ht="24" customHeight="1">
      <c r="B40" s="425">
        <v>26</v>
      </c>
      <c r="C40" s="463"/>
      <c r="D40" s="426" t="str">
        <f t="shared" si="2"/>
        <v/>
      </c>
      <c r="E40" s="406"/>
      <c r="F40" s="411" t="str">
        <f t="shared" si="3"/>
        <v/>
      </c>
      <c r="G40" s="418" t="str">
        <f t="shared" si="4"/>
        <v/>
      </c>
      <c r="H40" s="413" t="str">
        <f t="shared" si="5"/>
        <v/>
      </c>
      <c r="I40" s="413" t="str">
        <f t="shared" si="6"/>
        <v/>
      </c>
      <c r="J40" s="417"/>
      <c r="K40" s="417"/>
      <c r="L40" s="417"/>
      <c r="M40" s="417"/>
      <c r="N40" s="414" t="str">
        <f t="shared" si="7"/>
        <v/>
      </c>
      <c r="O40" s="414" t="str">
        <f t="shared" si="8"/>
        <v/>
      </c>
      <c r="P40" s="414" t="str">
        <f>IF(UPPER(TRIM(B8))="X",O40,N40)</f>
        <v/>
      </c>
      <c r="Q40"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0" s="414" t="str">
        <f t="shared" si="11"/>
        <v/>
      </c>
      <c r="S40" s="414" t="str">
        <f>IF(OR(R40="",B7="",B7&lt;=0),"",IF(LEN(R40)&lt;=B7,R40,IF(LEN(SUBSTITUTE(LEFT(R40,B7+1)," ",""))=B7+1,LEFT(R40,B7),LEFT(R40,FIND("§",SUBSTITUTE(LEFT(R40,B7+1)," ","§",LEN(LEFT(R40,B7+1))-LEN(SUBSTITUTE(LEFT(R40,B7+1)," ",""))))-1))))</f>
        <v/>
      </c>
      <c r="T40" s="415" t="str">
        <f t="shared" si="9"/>
        <v/>
      </c>
      <c r="U40" s="416"/>
    </row>
    <row r="41" spans="2:21" ht="24" customHeight="1">
      <c r="B41" s="425">
        <v>27</v>
      </c>
      <c r="C41" s="463"/>
      <c r="D41" s="426" t="str">
        <f t="shared" si="2"/>
        <v/>
      </c>
      <c r="E41" s="406"/>
      <c r="F41" s="411" t="str">
        <f t="shared" si="3"/>
        <v/>
      </c>
      <c r="G41" s="418" t="str">
        <f t="shared" si="4"/>
        <v/>
      </c>
      <c r="H41" s="413" t="str">
        <f t="shared" si="5"/>
        <v/>
      </c>
      <c r="I41" s="413" t="str">
        <f t="shared" si="6"/>
        <v/>
      </c>
      <c r="J41" s="417"/>
      <c r="K41" s="417"/>
      <c r="L41" s="417"/>
      <c r="M41" s="417"/>
      <c r="N41" s="414" t="str">
        <f t="shared" si="7"/>
        <v/>
      </c>
      <c r="O41" s="414" t="str">
        <f t="shared" si="8"/>
        <v/>
      </c>
      <c r="P41" s="414" t="str">
        <f>IF(UPPER(TRIM(B8))="X",O41,N41)</f>
        <v/>
      </c>
      <c r="Q41"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1" s="414" t="str">
        <f t="shared" si="11"/>
        <v/>
      </c>
      <c r="S41" s="414" t="str">
        <f>IF(OR(R41="",B7="",B7&lt;=0),"",IF(LEN(R41)&lt;=B7,R41,IF(LEN(SUBSTITUTE(LEFT(R41,B7+1)," ",""))=B7+1,LEFT(R41,B7),LEFT(R41,FIND("§",SUBSTITUTE(LEFT(R41,B7+1)," ","§",LEN(LEFT(R41,B7+1))-LEN(SUBSTITUTE(LEFT(R41,B7+1)," ",""))))-1))))</f>
        <v/>
      </c>
      <c r="T41" s="415" t="str">
        <f t="shared" si="9"/>
        <v/>
      </c>
      <c r="U41" s="416"/>
    </row>
    <row r="42" spans="2:21" ht="24" customHeight="1">
      <c r="B42" s="425">
        <v>28</v>
      </c>
      <c r="C42" s="463"/>
      <c r="D42" s="426" t="str">
        <f t="shared" si="2"/>
        <v/>
      </c>
      <c r="E42" s="406"/>
      <c r="F42" s="411" t="str">
        <f t="shared" si="3"/>
        <v/>
      </c>
      <c r="G42" s="418" t="str">
        <f t="shared" si="4"/>
        <v/>
      </c>
      <c r="H42" s="413" t="str">
        <f t="shared" si="5"/>
        <v/>
      </c>
      <c r="I42" s="413" t="str">
        <f t="shared" si="6"/>
        <v/>
      </c>
      <c r="J42" s="417"/>
      <c r="K42" s="417"/>
      <c r="L42" s="417"/>
      <c r="M42" s="417"/>
      <c r="N42" s="414" t="str">
        <f t="shared" si="7"/>
        <v/>
      </c>
      <c r="O42" s="414" t="str">
        <f t="shared" si="8"/>
        <v/>
      </c>
      <c r="P42" s="414" t="str">
        <f>IF(UPPER(TRIM(B8))="X",O42,N42)</f>
        <v/>
      </c>
      <c r="Q42"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2" s="414" t="str">
        <f t="shared" si="11"/>
        <v/>
      </c>
      <c r="S42" s="414" t="str">
        <f>IF(OR(R42="",B7="",B7&lt;=0),"",IF(LEN(R42)&lt;=B7,R42,IF(LEN(SUBSTITUTE(LEFT(R42,B7+1)," ",""))=B7+1,LEFT(R42,B7),LEFT(R42,FIND("§",SUBSTITUTE(LEFT(R42,B7+1)," ","§",LEN(LEFT(R42,B7+1))-LEN(SUBSTITUTE(LEFT(R42,B7+1)," ",""))))-1))))</f>
        <v/>
      </c>
      <c r="T42" s="415" t="str">
        <f t="shared" si="9"/>
        <v/>
      </c>
      <c r="U42" s="416"/>
    </row>
    <row r="43" spans="2:21" ht="24" customHeight="1">
      <c r="B43" s="425">
        <v>29</v>
      </c>
      <c r="C43" s="463"/>
      <c r="D43" s="426" t="str">
        <f t="shared" si="2"/>
        <v/>
      </c>
      <c r="E43" s="406"/>
      <c r="F43" s="411" t="str">
        <f t="shared" si="3"/>
        <v/>
      </c>
      <c r="G43" s="418" t="str">
        <f t="shared" si="4"/>
        <v/>
      </c>
      <c r="H43" s="413" t="str">
        <f t="shared" si="5"/>
        <v/>
      </c>
      <c r="I43" s="413" t="str">
        <f t="shared" si="6"/>
        <v/>
      </c>
      <c r="J43" s="417"/>
      <c r="K43" s="417"/>
      <c r="L43" s="417"/>
      <c r="M43" s="417"/>
      <c r="N43" s="414" t="str">
        <f t="shared" si="7"/>
        <v/>
      </c>
      <c r="O43" s="414" t="str">
        <f t="shared" si="8"/>
        <v/>
      </c>
      <c r="P43" s="414" t="str">
        <f>IF(UPPER(TRIM(B8))="X",O43,N43)</f>
        <v/>
      </c>
      <c r="Q43"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3" s="414" t="str">
        <f t="shared" si="11"/>
        <v/>
      </c>
      <c r="S43" s="414" t="str">
        <f>IF(OR(R43="",B7="",B7&lt;=0),"",IF(LEN(R43)&lt;=B7,R43,IF(LEN(SUBSTITUTE(LEFT(R43,B7+1)," ",""))=B7+1,LEFT(R43,B7),LEFT(R43,FIND("§",SUBSTITUTE(LEFT(R43,B7+1)," ","§",LEN(LEFT(R43,B7+1))-LEN(SUBSTITUTE(LEFT(R43,B7+1)," ",""))))-1))))</f>
        <v/>
      </c>
      <c r="T43" s="415" t="str">
        <f t="shared" si="9"/>
        <v/>
      </c>
      <c r="U43" s="416"/>
    </row>
    <row r="44" spans="2:21" ht="24" customHeight="1">
      <c r="B44" s="425">
        <v>30</v>
      </c>
      <c r="C44" s="463"/>
      <c r="D44" s="426" t="str">
        <f t="shared" si="2"/>
        <v/>
      </c>
      <c r="E44" s="406"/>
      <c r="F44" s="411" t="str">
        <f t="shared" si="3"/>
        <v/>
      </c>
      <c r="G44" s="418" t="str">
        <f t="shared" si="4"/>
        <v/>
      </c>
      <c r="H44" s="413" t="str">
        <f t="shared" si="5"/>
        <v/>
      </c>
      <c r="I44" s="413" t="str">
        <f t="shared" si="6"/>
        <v/>
      </c>
      <c r="J44" s="417"/>
      <c r="K44" s="417"/>
      <c r="L44" s="417"/>
      <c r="M44" s="417"/>
      <c r="N44" s="414" t="str">
        <f t="shared" si="7"/>
        <v/>
      </c>
      <c r="O44" s="414" t="str">
        <f t="shared" si="8"/>
        <v/>
      </c>
      <c r="P44" s="414" t="str">
        <f>IF(UPPER(TRIM(B8))="X",O44,N44)</f>
        <v/>
      </c>
      <c r="Q44"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4" s="414" t="str">
        <f t="shared" si="11"/>
        <v/>
      </c>
      <c r="S44" s="414" t="str">
        <f>IF(OR(R44="",B7="",B7&lt;=0),"",IF(LEN(R44)&lt;=B7,R44,IF(LEN(SUBSTITUTE(LEFT(R44,B7+1)," ",""))=B7+1,LEFT(R44,B7),LEFT(R44,FIND("§",SUBSTITUTE(LEFT(R44,B7+1)," ","§",LEN(LEFT(R44,B7+1))-LEN(SUBSTITUTE(LEFT(R44,B7+1)," ",""))))-1))))</f>
        <v/>
      </c>
      <c r="T44" s="415" t="str">
        <f t="shared" si="9"/>
        <v/>
      </c>
      <c r="U44" s="416"/>
    </row>
    <row r="45" spans="2:21" ht="24" customHeight="1">
      <c r="B45" s="425">
        <v>31</v>
      </c>
      <c r="C45" s="463"/>
      <c r="D45" s="426" t="str">
        <f t="shared" si="2"/>
        <v/>
      </c>
      <c r="E45" s="406"/>
      <c r="F45" s="411" t="str">
        <f t="shared" si="3"/>
        <v/>
      </c>
      <c r="G45" s="418" t="str">
        <f t="shared" si="4"/>
        <v/>
      </c>
      <c r="H45" s="413" t="str">
        <f t="shared" si="5"/>
        <v/>
      </c>
      <c r="I45" s="413" t="str">
        <f t="shared" si="6"/>
        <v/>
      </c>
      <c r="J45" s="417"/>
      <c r="K45" s="417"/>
      <c r="L45" s="417"/>
      <c r="M45" s="417"/>
      <c r="N45" s="414" t="str">
        <f t="shared" si="7"/>
        <v/>
      </c>
      <c r="O45" s="414" t="str">
        <f t="shared" si="8"/>
        <v/>
      </c>
      <c r="P45" s="414" t="str">
        <f>IF(UPPER(TRIM(B8))="X",O45,N45)</f>
        <v/>
      </c>
      <c r="Q45"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5" s="414" t="str">
        <f t="shared" si="11"/>
        <v/>
      </c>
      <c r="S45" s="414" t="str">
        <f>IF(OR(R45="",B7="",B7&lt;=0),"",IF(LEN(R45)&lt;=B7,R45,IF(LEN(SUBSTITUTE(LEFT(R45,B7+1)," ",""))=B7+1,LEFT(R45,B7),LEFT(R45,FIND("§",SUBSTITUTE(LEFT(R45,B7+1)," ","§",LEN(LEFT(R45,B7+1))-LEN(SUBSTITUTE(LEFT(R45,B7+1)," ",""))))-1))))</f>
        <v/>
      </c>
      <c r="T45" s="415" t="str">
        <f t="shared" si="9"/>
        <v/>
      </c>
      <c r="U45" s="416"/>
    </row>
    <row r="46" spans="2:21" ht="24" customHeight="1">
      <c r="B46" s="425">
        <v>32</v>
      </c>
      <c r="C46" s="463"/>
      <c r="D46" s="426" t="str">
        <f t="shared" si="2"/>
        <v/>
      </c>
      <c r="E46" s="406"/>
      <c r="F46" s="411" t="str">
        <f t="shared" si="3"/>
        <v/>
      </c>
      <c r="G46" s="418" t="str">
        <f t="shared" si="4"/>
        <v/>
      </c>
      <c r="H46" s="413" t="str">
        <f t="shared" si="5"/>
        <v/>
      </c>
      <c r="I46" s="413" t="str">
        <f t="shared" si="6"/>
        <v/>
      </c>
      <c r="J46" s="417"/>
      <c r="K46" s="417"/>
      <c r="L46" s="417"/>
      <c r="M46" s="417"/>
      <c r="N46" s="414" t="str">
        <f t="shared" si="7"/>
        <v/>
      </c>
      <c r="O46" s="414" t="str">
        <f t="shared" si="8"/>
        <v/>
      </c>
      <c r="P46" s="414" t="str">
        <f>IF(UPPER(TRIM(B8))="X",O46,N46)</f>
        <v/>
      </c>
      <c r="Q46"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6" s="414" t="str">
        <f t="shared" si="11"/>
        <v/>
      </c>
      <c r="S46" s="414" t="str">
        <f>IF(OR(R46="",B7="",B7&lt;=0),"",IF(LEN(R46)&lt;=B7,R46,IF(LEN(SUBSTITUTE(LEFT(R46,B7+1)," ",""))=B7+1,LEFT(R46,B7),LEFT(R46,FIND("§",SUBSTITUTE(LEFT(R46,B7+1)," ","§",LEN(LEFT(R46,B7+1))-LEN(SUBSTITUTE(LEFT(R46,B7+1)," ",""))))-1))))</f>
        <v/>
      </c>
      <c r="T46" s="415" t="str">
        <f t="shared" si="9"/>
        <v/>
      </c>
      <c r="U46" s="416"/>
    </row>
    <row r="47" spans="2:21" ht="24" customHeight="1">
      <c r="B47" s="425">
        <v>33</v>
      </c>
      <c r="C47" s="463"/>
      <c r="D47" s="426" t="str">
        <f t="shared" si="2"/>
        <v/>
      </c>
      <c r="E47" s="406"/>
      <c r="F47" s="411" t="str">
        <f t="shared" si="3"/>
        <v/>
      </c>
      <c r="G47" s="418" t="str">
        <f t="shared" si="4"/>
        <v/>
      </c>
      <c r="H47" s="413" t="str">
        <f t="shared" si="5"/>
        <v/>
      </c>
      <c r="I47" s="413" t="str">
        <f t="shared" si="6"/>
        <v/>
      </c>
      <c r="J47" s="417"/>
      <c r="K47" s="417"/>
      <c r="L47" s="417"/>
      <c r="M47" s="417"/>
      <c r="N47" s="414" t="str">
        <f t="shared" si="7"/>
        <v/>
      </c>
      <c r="O47" s="414" t="str">
        <f t="shared" si="8"/>
        <v/>
      </c>
      <c r="P47" s="414" t="str">
        <f>IF(UPPER(TRIM(B8))="X",O47,N47)</f>
        <v/>
      </c>
      <c r="Q47"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7" s="414" t="str">
        <f t="shared" si="11"/>
        <v/>
      </c>
      <c r="S47" s="414" t="str">
        <f>IF(OR(R47="",B7="",B7&lt;=0),"",IF(LEN(R47)&lt;=B7,R47,IF(LEN(SUBSTITUTE(LEFT(R47,B7+1)," ",""))=B7+1,LEFT(R47,B7),LEFT(R47,FIND("§",SUBSTITUTE(LEFT(R47,B7+1)," ","§",LEN(LEFT(R47,B7+1))-LEN(SUBSTITUTE(LEFT(R47,B7+1)," ",""))))-1))))</f>
        <v/>
      </c>
      <c r="T47" s="415" t="str">
        <f t="shared" si="9"/>
        <v/>
      </c>
      <c r="U47" s="416"/>
    </row>
    <row r="48" spans="2:21" ht="24" customHeight="1">
      <c r="B48" s="425">
        <v>34</v>
      </c>
      <c r="C48" s="463"/>
      <c r="D48" s="426" t="str">
        <f t="shared" si="2"/>
        <v/>
      </c>
      <c r="E48" s="406"/>
      <c r="F48" s="411" t="str">
        <f t="shared" si="3"/>
        <v/>
      </c>
      <c r="G48" s="418" t="str">
        <f t="shared" si="4"/>
        <v/>
      </c>
      <c r="H48" s="413" t="str">
        <f t="shared" si="5"/>
        <v/>
      </c>
      <c r="I48" s="413" t="str">
        <f t="shared" si="6"/>
        <v/>
      </c>
      <c r="J48" s="417"/>
      <c r="K48" s="417"/>
      <c r="L48" s="417"/>
      <c r="M48" s="417"/>
      <c r="N48" s="414" t="str">
        <f t="shared" si="7"/>
        <v/>
      </c>
      <c r="O48" s="414" t="str">
        <f t="shared" si="8"/>
        <v/>
      </c>
      <c r="P48" s="414" t="str">
        <f>IF(UPPER(TRIM(B8))="X",O48,N48)</f>
        <v/>
      </c>
      <c r="Q48"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8" s="414" t="str">
        <f t="shared" si="11"/>
        <v/>
      </c>
      <c r="S48" s="414" t="str">
        <f>IF(OR(R48="",B7="",B7&lt;=0),"",IF(LEN(R48)&lt;=B7,R48,IF(LEN(SUBSTITUTE(LEFT(R48,B7+1)," ",""))=B7+1,LEFT(R48,B7),LEFT(R48,FIND("§",SUBSTITUTE(LEFT(R48,B7+1)," ","§",LEN(LEFT(R48,B7+1))-LEN(SUBSTITUTE(LEFT(R48,B7+1)," ",""))))-1))))</f>
        <v/>
      </c>
      <c r="T48" s="415" t="str">
        <f t="shared" si="9"/>
        <v/>
      </c>
      <c r="U48" s="416"/>
    </row>
    <row r="49" spans="1:21" ht="24" customHeight="1">
      <c r="B49" s="425">
        <v>35</v>
      </c>
      <c r="C49" s="463"/>
      <c r="D49" s="426" t="str">
        <f t="shared" si="2"/>
        <v/>
      </c>
      <c r="E49" s="406"/>
      <c r="F49" s="411" t="str">
        <f t="shared" si="3"/>
        <v/>
      </c>
      <c r="G49" s="418" t="str">
        <f t="shared" si="4"/>
        <v/>
      </c>
      <c r="H49" s="413" t="str">
        <f t="shared" si="5"/>
        <v/>
      </c>
      <c r="I49" s="413" t="str">
        <f t="shared" si="6"/>
        <v/>
      </c>
      <c r="J49" s="417"/>
      <c r="K49" s="417"/>
      <c r="L49" s="417"/>
      <c r="M49" s="417"/>
      <c r="N49" s="414" t="str">
        <f t="shared" si="7"/>
        <v/>
      </c>
      <c r="O49" s="414" t="str">
        <f t="shared" si="8"/>
        <v/>
      </c>
      <c r="P49" s="414" t="str">
        <f>IF(UPPER(TRIM(B8))="X",O49,N49)</f>
        <v/>
      </c>
      <c r="Q49"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9" s="414" t="str">
        <f t="shared" si="11"/>
        <v/>
      </c>
      <c r="S49" s="414" t="str">
        <f>IF(OR(R49="",B7="",B7&lt;=0),"",IF(LEN(R49)&lt;=B7,R49,IF(LEN(SUBSTITUTE(LEFT(R49,B7+1)," ",""))=B7+1,LEFT(R49,B7),LEFT(R49,FIND("§",SUBSTITUTE(LEFT(R49,B7+1)," ","§",LEN(LEFT(R49,B7+1))-LEN(SUBSTITUTE(LEFT(R49,B7+1)," ",""))))-1))))</f>
        <v/>
      </c>
      <c r="T49" s="415" t="str">
        <f t="shared" si="9"/>
        <v/>
      </c>
      <c r="U49" s="416"/>
    </row>
    <row r="50" spans="1:21" ht="24" customHeight="1">
      <c r="B50" s="425">
        <v>36</v>
      </c>
      <c r="C50" s="463"/>
      <c r="D50" s="426" t="str">
        <f t="shared" si="2"/>
        <v/>
      </c>
      <c r="E50" s="406"/>
      <c r="F50" s="411" t="str">
        <f t="shared" si="3"/>
        <v/>
      </c>
      <c r="G50" s="418" t="str">
        <f t="shared" si="4"/>
        <v/>
      </c>
      <c r="H50" s="413" t="str">
        <f t="shared" si="5"/>
        <v/>
      </c>
      <c r="I50" s="413" t="str">
        <f t="shared" si="6"/>
        <v/>
      </c>
      <c r="J50" s="417"/>
      <c r="K50" s="417"/>
      <c r="L50" s="417"/>
      <c r="M50" s="417"/>
      <c r="N50" s="414" t="str">
        <f t="shared" si="7"/>
        <v/>
      </c>
      <c r="O50" s="414" t="str">
        <f t="shared" si="8"/>
        <v/>
      </c>
      <c r="P50" s="414" t="str">
        <f>IF(UPPER(TRIM(B8))="X",O50,N50)</f>
        <v/>
      </c>
      <c r="Q50"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0" s="414" t="str">
        <f t="shared" si="11"/>
        <v/>
      </c>
      <c r="S50" s="414" t="str">
        <f>IF(OR(R50="",B7="",B7&lt;=0),"",IF(LEN(R50)&lt;=B7,R50,IF(LEN(SUBSTITUTE(LEFT(R50,B7+1)," ",""))=B7+1,LEFT(R50,B7),LEFT(R50,FIND("§",SUBSTITUTE(LEFT(R50,B7+1)," ","§",LEN(LEFT(R50,B7+1))-LEN(SUBSTITUTE(LEFT(R50,B7+1)," ",""))))-1))))</f>
        <v/>
      </c>
      <c r="T50" s="415" t="str">
        <f t="shared" si="9"/>
        <v/>
      </c>
      <c r="U50" s="416"/>
    </row>
    <row r="51" spans="1:21" ht="24" customHeight="1">
      <c r="B51" s="425">
        <v>37</v>
      </c>
      <c r="C51" s="463"/>
      <c r="D51" s="426" t="str">
        <f t="shared" si="2"/>
        <v/>
      </c>
      <c r="E51" s="406"/>
      <c r="F51" s="411" t="str">
        <f t="shared" si="3"/>
        <v/>
      </c>
      <c r="G51" s="418" t="str">
        <f t="shared" si="4"/>
        <v/>
      </c>
      <c r="H51" s="413" t="str">
        <f t="shared" si="5"/>
        <v/>
      </c>
      <c r="I51" s="413" t="str">
        <f t="shared" si="6"/>
        <v/>
      </c>
      <c r="J51" s="417"/>
      <c r="K51" s="417"/>
      <c r="L51" s="417"/>
      <c r="M51" s="417"/>
      <c r="N51" s="414" t="str">
        <f t="shared" si="7"/>
        <v/>
      </c>
      <c r="O51" s="414" t="str">
        <f t="shared" si="8"/>
        <v/>
      </c>
      <c r="P51" s="414" t="str">
        <f>IF(UPPER(TRIM(B8))="X",O51,N51)</f>
        <v/>
      </c>
      <c r="Q51"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1" s="414" t="str">
        <f t="shared" si="11"/>
        <v/>
      </c>
      <c r="S51" s="414" t="str">
        <f>IF(OR(R51="",B7="",B7&lt;=0),"",IF(LEN(R51)&lt;=B7,R51,IF(LEN(SUBSTITUTE(LEFT(R51,B7+1)," ",""))=B7+1,LEFT(R51,B7),LEFT(R51,FIND("§",SUBSTITUTE(LEFT(R51,B7+1)," ","§",LEN(LEFT(R51,B7+1))-LEN(SUBSTITUTE(LEFT(R51,B7+1)," ",""))))-1))))</f>
        <v/>
      </c>
      <c r="T51" s="415" t="str">
        <f t="shared" si="9"/>
        <v/>
      </c>
      <c r="U51" s="416"/>
    </row>
    <row r="52" spans="1:21" ht="24" customHeight="1">
      <c r="B52" s="425">
        <v>38</v>
      </c>
      <c r="C52" s="463"/>
      <c r="D52" s="426" t="str">
        <f t="shared" si="2"/>
        <v/>
      </c>
      <c r="E52" s="406"/>
      <c r="F52" s="411" t="str">
        <f t="shared" si="3"/>
        <v/>
      </c>
      <c r="G52" s="418" t="str">
        <f t="shared" si="4"/>
        <v/>
      </c>
      <c r="H52" s="413" t="str">
        <f t="shared" si="5"/>
        <v/>
      </c>
      <c r="I52" s="413" t="str">
        <f t="shared" si="6"/>
        <v/>
      </c>
      <c r="J52" s="417"/>
      <c r="K52" s="417"/>
      <c r="L52" s="417"/>
      <c r="M52" s="417"/>
      <c r="N52" s="414" t="str">
        <f t="shared" si="7"/>
        <v/>
      </c>
      <c r="O52" s="414" t="str">
        <f t="shared" si="8"/>
        <v/>
      </c>
      <c r="P52" s="414" t="str">
        <f>IF(UPPER(TRIM(B8))="X",O52,N52)</f>
        <v/>
      </c>
      <c r="Q52"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2" s="414" t="str">
        <f t="shared" si="11"/>
        <v/>
      </c>
      <c r="S52" s="414" t="str">
        <f>IF(OR(R52="",B7="",B7&lt;=0),"",IF(LEN(R52)&lt;=B7,R52,IF(LEN(SUBSTITUTE(LEFT(R52,B7+1)," ",""))=B7+1,LEFT(R52,B7),LEFT(R52,FIND("§",SUBSTITUTE(LEFT(R52,B7+1)," ","§",LEN(LEFT(R52,B7+1))-LEN(SUBSTITUTE(LEFT(R52,B7+1)," ",""))))-1))))</f>
        <v/>
      </c>
      <c r="T52" s="415" t="str">
        <f t="shared" si="9"/>
        <v/>
      </c>
      <c r="U52" s="416"/>
    </row>
    <row r="53" spans="1:21" ht="24" customHeight="1">
      <c r="B53" s="425">
        <v>39</v>
      </c>
      <c r="C53" s="463"/>
      <c r="D53" s="426" t="str">
        <f t="shared" si="2"/>
        <v/>
      </c>
      <c r="E53" s="406"/>
      <c r="F53" s="411" t="str">
        <f t="shared" si="3"/>
        <v/>
      </c>
      <c r="G53" s="418" t="str">
        <f t="shared" si="4"/>
        <v/>
      </c>
      <c r="H53" s="413" t="str">
        <f t="shared" si="5"/>
        <v/>
      </c>
      <c r="I53" s="413" t="str">
        <f t="shared" si="6"/>
        <v/>
      </c>
      <c r="J53" s="417"/>
      <c r="K53" s="417"/>
      <c r="L53" s="417"/>
      <c r="M53" s="417"/>
      <c r="N53" s="414" t="str">
        <f t="shared" si="7"/>
        <v/>
      </c>
      <c r="O53" s="414" t="str">
        <f t="shared" si="8"/>
        <v/>
      </c>
      <c r="P53" s="414" t="str">
        <f>IF(UPPER(TRIM(B8))="X",O53,N53)</f>
        <v/>
      </c>
      <c r="Q53"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3" s="414" t="str">
        <f t="shared" si="11"/>
        <v/>
      </c>
      <c r="S53" s="414" t="str">
        <f>IF(OR(R53="",B7="",B7&lt;=0),"",IF(LEN(R53)&lt;=B7,R53,IF(LEN(SUBSTITUTE(LEFT(R53,B7+1)," ",""))=B7+1,LEFT(R53,B7),LEFT(R53,FIND("§",SUBSTITUTE(LEFT(R53,B7+1)," ","§",LEN(LEFT(R53,B7+1))-LEN(SUBSTITUTE(LEFT(R53,B7+1)," ",""))))-1))))</f>
        <v/>
      </c>
      <c r="T53" s="415" t="str">
        <f t="shared" si="9"/>
        <v/>
      </c>
      <c r="U53" s="416"/>
    </row>
    <row r="54" spans="1:21" ht="24" customHeight="1">
      <c r="B54" s="425">
        <v>40</v>
      </c>
      <c r="C54" s="463"/>
      <c r="D54" s="426" t="str">
        <f t="shared" si="2"/>
        <v/>
      </c>
      <c r="E54" s="406"/>
      <c r="F54" s="411" t="str">
        <f t="shared" si="3"/>
        <v/>
      </c>
      <c r="G54" s="418" t="str">
        <f t="shared" si="4"/>
        <v/>
      </c>
      <c r="H54" s="413" t="str">
        <f t="shared" si="5"/>
        <v/>
      </c>
      <c r="I54" s="413" t="str">
        <f t="shared" si="6"/>
        <v/>
      </c>
      <c r="J54" s="417"/>
      <c r="K54" s="417"/>
      <c r="L54" s="417"/>
      <c r="M54" s="417"/>
      <c r="N54" s="414" t="str">
        <f t="shared" si="7"/>
        <v/>
      </c>
      <c r="O54" s="414" t="str">
        <f t="shared" si="8"/>
        <v/>
      </c>
      <c r="P54" s="414" t="str">
        <f>IF(UPPER(TRIM(B8))="X",O54,N54)</f>
        <v/>
      </c>
      <c r="Q54"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4" s="414" t="str">
        <f t="shared" si="11"/>
        <v/>
      </c>
      <c r="S54" s="414" t="str">
        <f>IF(OR(R54="",B7="",B7&lt;=0),"",IF(LEN(R54)&lt;=B7,R54,IF(LEN(SUBSTITUTE(LEFT(R54,B7+1)," ",""))=B7+1,LEFT(R54,B7),LEFT(R54,FIND("§",SUBSTITUTE(LEFT(R54,B7+1)," ","§",LEN(LEFT(R54,B7+1))-LEN(SUBSTITUTE(LEFT(R54,B7+1)," ",""))))-1))))</f>
        <v/>
      </c>
      <c r="T54" s="415" t="str">
        <f t="shared" si="9"/>
        <v/>
      </c>
      <c r="U54" s="416"/>
    </row>
    <row r="55" spans="1:21" ht="24" customHeight="1">
      <c r="B55" s="425">
        <v>41</v>
      </c>
      <c r="C55" s="463"/>
      <c r="D55" s="426" t="str">
        <f t="shared" si="2"/>
        <v/>
      </c>
      <c r="E55" s="406"/>
      <c r="F55" s="411" t="str">
        <f t="shared" si="3"/>
        <v/>
      </c>
      <c r="G55" s="418" t="str">
        <f t="shared" si="4"/>
        <v/>
      </c>
      <c r="H55" s="413" t="str">
        <f t="shared" si="5"/>
        <v/>
      </c>
      <c r="I55" s="413" t="str">
        <f t="shared" si="6"/>
        <v/>
      </c>
      <c r="J55" s="417"/>
      <c r="K55" s="417"/>
      <c r="L55" s="417"/>
      <c r="M55" s="417"/>
      <c r="N55" s="414" t="str">
        <f t="shared" si="7"/>
        <v/>
      </c>
      <c r="O55" s="414" t="str">
        <f t="shared" si="8"/>
        <v/>
      </c>
      <c r="P55" s="414" t="str">
        <f>IF(UPPER(TRIM(B8))="X",O55,N55)</f>
        <v/>
      </c>
      <c r="Q55"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5" s="414" t="str">
        <f t="shared" si="11"/>
        <v/>
      </c>
      <c r="S55" s="414" t="str">
        <f>IF(OR(R55="",B7="",B7&lt;=0),"",IF(LEN(R55)&lt;=B7,R55,IF(LEN(SUBSTITUTE(LEFT(R55,B7+1)," ",""))=B7+1,LEFT(R55,B7),LEFT(R55,FIND("§",SUBSTITUTE(LEFT(R55,B7+1)," ","§",LEN(LEFT(R55,B7+1))-LEN(SUBSTITUTE(LEFT(R55,B7+1)," ",""))))-1))))</f>
        <v/>
      </c>
      <c r="T55" s="415" t="str">
        <f t="shared" si="9"/>
        <v/>
      </c>
      <c r="U55" s="416"/>
    </row>
    <row r="56" spans="1:21" ht="24" customHeight="1">
      <c r="B56" s="425">
        <v>42</v>
      </c>
      <c r="C56" s="463"/>
      <c r="D56" s="426" t="str">
        <f t="shared" si="2"/>
        <v/>
      </c>
      <c r="E56" s="406"/>
      <c r="F56" s="411" t="str">
        <f t="shared" si="3"/>
        <v/>
      </c>
      <c r="G56" s="418" t="str">
        <f t="shared" si="4"/>
        <v/>
      </c>
      <c r="H56" s="413" t="str">
        <f t="shared" si="5"/>
        <v/>
      </c>
      <c r="I56" s="413" t="str">
        <f t="shared" si="6"/>
        <v/>
      </c>
      <c r="J56" s="417"/>
      <c r="K56" s="417"/>
      <c r="L56" s="417"/>
      <c r="M56" s="417"/>
      <c r="N56" s="414" t="str">
        <f t="shared" si="7"/>
        <v/>
      </c>
      <c r="O56" s="414" t="str">
        <f t="shared" si="8"/>
        <v/>
      </c>
      <c r="P56" s="414" t="str">
        <f>IF(UPPER(TRIM(B8))="X",O56,N56)</f>
        <v/>
      </c>
      <c r="Q56"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6" s="414" t="str">
        <f t="shared" si="11"/>
        <v/>
      </c>
      <c r="S56" s="414" t="str">
        <f>IF(OR(R56="",B7="",B7&lt;=0),"",IF(LEN(R56)&lt;=B7,R56,IF(LEN(SUBSTITUTE(LEFT(R56,B7+1)," ",""))=B7+1,LEFT(R56,B7),LEFT(R56,FIND("§",SUBSTITUTE(LEFT(R56,B7+1)," ","§",LEN(LEFT(R56,B7+1))-LEN(SUBSTITUTE(LEFT(R56,B7+1)," ",""))))-1))))</f>
        <v/>
      </c>
      <c r="T56" s="415" t="str">
        <f t="shared" si="9"/>
        <v/>
      </c>
      <c r="U56" s="416"/>
    </row>
    <row r="57" spans="1:21" ht="24" customHeight="1">
      <c r="B57" s="425">
        <v>43</v>
      </c>
      <c r="C57" s="463"/>
      <c r="D57" s="426" t="str">
        <f t="shared" si="2"/>
        <v/>
      </c>
      <c r="E57" s="406"/>
      <c r="F57" s="411" t="str">
        <f t="shared" si="3"/>
        <v/>
      </c>
      <c r="G57" s="418" t="str">
        <f t="shared" si="4"/>
        <v/>
      </c>
      <c r="H57" s="413" t="str">
        <f t="shared" si="5"/>
        <v/>
      </c>
      <c r="I57" s="413" t="str">
        <f t="shared" si="6"/>
        <v/>
      </c>
      <c r="J57" s="417"/>
      <c r="K57" s="417"/>
      <c r="L57" s="417"/>
      <c r="M57" s="417"/>
      <c r="N57" s="414" t="str">
        <f t="shared" si="7"/>
        <v/>
      </c>
      <c r="O57" s="414" t="str">
        <f t="shared" si="8"/>
        <v/>
      </c>
      <c r="P57" s="414" t="str">
        <f>IF(UPPER(TRIM(B8))="X",O57,N57)</f>
        <v/>
      </c>
      <c r="Q57"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7" s="414" t="str">
        <f t="shared" si="11"/>
        <v/>
      </c>
      <c r="S57" s="414" t="str">
        <f>IF(OR(R57="",B7="",B7&lt;=0),"",IF(LEN(R57)&lt;=B7,R57,IF(LEN(SUBSTITUTE(LEFT(R57,B7+1)," ",""))=B7+1,LEFT(R57,B7),LEFT(R57,FIND("§",SUBSTITUTE(LEFT(R57,B7+1)," ","§",LEN(LEFT(R57,B7+1))-LEN(SUBSTITUTE(LEFT(R57,B7+1)," ",""))))-1))))</f>
        <v/>
      </c>
      <c r="T57" s="415" t="str">
        <f t="shared" si="9"/>
        <v/>
      </c>
      <c r="U57" s="416"/>
    </row>
    <row r="58" spans="1:21" ht="24" customHeight="1">
      <c r="B58" s="425">
        <v>44</v>
      </c>
      <c r="C58" s="463"/>
      <c r="D58" s="426" t="str">
        <f t="shared" si="2"/>
        <v/>
      </c>
      <c r="E58" s="406"/>
      <c r="F58" s="411" t="str">
        <f t="shared" si="3"/>
        <v/>
      </c>
      <c r="G58" s="418" t="str">
        <f t="shared" si="4"/>
        <v/>
      </c>
      <c r="H58" s="413" t="str">
        <f t="shared" si="5"/>
        <v/>
      </c>
      <c r="I58" s="413" t="str">
        <f t="shared" si="6"/>
        <v/>
      </c>
      <c r="J58" s="417"/>
      <c r="K58" s="417"/>
      <c r="L58" s="417"/>
      <c r="M58" s="417"/>
      <c r="N58" s="414" t="str">
        <f t="shared" si="7"/>
        <v/>
      </c>
      <c r="O58" s="414" t="str">
        <f t="shared" si="8"/>
        <v/>
      </c>
      <c r="P58" s="414" t="str">
        <f>IF(UPPER(TRIM(B8))="X",O58,N58)</f>
        <v/>
      </c>
      <c r="Q58"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8" s="414" t="str">
        <f t="shared" si="11"/>
        <v/>
      </c>
      <c r="S58" s="414" t="str">
        <f>IF(OR(R58="",B7="",B7&lt;=0),"",IF(LEN(R58)&lt;=B7,R58,IF(LEN(SUBSTITUTE(LEFT(R58,B7+1)," ",""))=B7+1,LEFT(R58,B7),LEFT(R58,FIND("§",SUBSTITUTE(LEFT(R58,B7+1)," ","§",LEN(LEFT(R58,B7+1))-LEN(SUBSTITUTE(LEFT(R58,B7+1)," ",""))))-1))))</f>
        <v/>
      </c>
      <c r="T58" s="415" t="str">
        <f t="shared" si="9"/>
        <v/>
      </c>
      <c r="U58" s="416"/>
    </row>
    <row r="59" spans="1:21" ht="24" customHeight="1">
      <c r="A59" s="408" t="str">
        <f>ADDRESS(ROW(C59),COLUMN(C59),4)</f>
        <v>C59</v>
      </c>
      <c r="B59" s="425">
        <v>45</v>
      </c>
      <c r="C59" s="463"/>
      <c r="D59" s="426" t="str">
        <f t="shared" si="2"/>
        <v/>
      </c>
      <c r="E59" s="406"/>
      <c r="F59" s="411" t="str">
        <f t="shared" si="3"/>
        <v/>
      </c>
      <c r="G59" s="418" t="str">
        <f t="shared" si="4"/>
        <v/>
      </c>
      <c r="H59" s="413" t="str">
        <f t="shared" si="5"/>
        <v/>
      </c>
      <c r="I59" s="413" t="str">
        <f t="shared" si="6"/>
        <v/>
      </c>
      <c r="J59" s="417"/>
      <c r="K59" s="417"/>
      <c r="L59" s="417"/>
      <c r="M59" s="417"/>
      <c r="N59" s="414" t="str">
        <f t="shared" si="7"/>
        <v/>
      </c>
      <c r="O59" s="414" t="str">
        <f t="shared" si="8"/>
        <v/>
      </c>
      <c r="P59" s="414" t="str">
        <f>IF(UPPER(TRIM(B8))="X",O59,N59)</f>
        <v/>
      </c>
      <c r="Q59"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9" s="414" t="str">
        <f t="shared" si="11"/>
        <v/>
      </c>
      <c r="S59" s="414" t="str">
        <f>IF(OR(R59="",B7="",B7&lt;=0),"",IF(LEN(R59)&lt;=B7,R59,IF(LEN(SUBSTITUTE(LEFT(R59,B7+1)," ",""))=B7+1,LEFT(R59,B7),LEFT(R59,FIND("§",SUBSTITUTE(LEFT(R59,B7+1)," ","§",LEN(LEFT(R59,B7+1))-LEN(SUBSTITUTE(LEFT(R59,B7+1)," ",""))))-1))))</f>
        <v/>
      </c>
      <c r="T59" s="415" t="str">
        <f t="shared" si="9"/>
        <v/>
      </c>
      <c r="U59" s="416"/>
    </row>
    <row r="60" spans="1:21" ht="20.100000000000001" customHeight="1">
      <c r="B60" s="406"/>
      <c r="C60" s="427"/>
      <c r="D60" s="406"/>
      <c r="E60" s="406"/>
      <c r="F60" s="411" t="str">
        <f t="shared" si="3"/>
        <v/>
      </c>
      <c r="G60" s="418" t="str">
        <f t="shared" si="4"/>
        <v/>
      </c>
      <c r="H60" s="413" t="str">
        <f t="shared" si="5"/>
        <v/>
      </c>
      <c r="I60" s="413" t="str">
        <f t="shared" si="6"/>
        <v/>
      </c>
      <c r="J60" s="417"/>
      <c r="K60" s="417"/>
      <c r="L60" s="417"/>
      <c r="M60" s="417"/>
      <c r="N60" s="417"/>
      <c r="O60" s="417"/>
      <c r="P60" s="428"/>
      <c r="Q60" s="417"/>
      <c r="R60" s="416" t="str">
        <f t="shared" si="11"/>
        <v/>
      </c>
      <c r="S60" s="416" t="str">
        <f>IF(OR(R60="",B7="",B7&lt;=0),"",IF(LEN(R60)&lt;=B7,R60,IF(LEN(SUBSTITUTE(LEFT(R60,B7+1)," ",""))=B7+1,LEFT(R60,B7),LEFT(R60,FIND("§",SUBSTITUTE(LEFT(R60,B7+1)," ","§",LEN(LEFT(R60,B7+1))-LEN(SUBSTITUTE(LEFT(R60,B7+1)," ",""))))-1))))</f>
        <v/>
      </c>
      <c r="T60" s="415" t="str">
        <f t="shared" si="9"/>
        <v/>
      </c>
      <c r="U60" s="416"/>
    </row>
    <row r="61" spans="1:21" ht="21.95" customHeight="1">
      <c r="B61" s="429" t="s">
        <v>295</v>
      </c>
      <c r="C61" s="430"/>
      <c r="D61" s="429"/>
      <c r="E61" s="406"/>
      <c r="F61" s="411" t="str">
        <f t="shared" si="3"/>
        <v/>
      </c>
      <c r="G61" s="418" t="str">
        <f t="shared" si="4"/>
        <v/>
      </c>
      <c r="H61" s="413" t="str">
        <f t="shared" si="5"/>
        <v/>
      </c>
      <c r="I61" s="413" t="str">
        <f t="shared" si="6"/>
        <v/>
      </c>
      <c r="J61" s="417"/>
      <c r="K61" s="417"/>
      <c r="L61" s="417"/>
      <c r="M61" s="417"/>
      <c r="N61" s="417"/>
      <c r="O61" s="417"/>
      <c r="P61" s="428"/>
      <c r="Q61" s="417"/>
      <c r="R61" s="416" t="str">
        <f t="shared" si="11"/>
        <v/>
      </c>
      <c r="S61" s="416" t="str">
        <f>IF(OR(R61="",B7="",B7&lt;=0),"",IF(LEN(R61)&lt;=B7,R61,IF(LEN(SUBSTITUTE(LEFT(R61,B7+1)," ",""))=B7+1,LEFT(R61,B7),LEFT(R61,FIND("§",SUBSTITUTE(LEFT(R61,B7+1)," ","§",LEN(LEFT(R61,B7+1))-LEN(SUBSTITUTE(LEFT(R61,B7+1)," ",""))))-1))))</f>
        <v/>
      </c>
      <c r="T61" s="415" t="str">
        <f t="shared" si="9"/>
        <v/>
      </c>
      <c r="U61" s="416"/>
    </row>
    <row r="62" spans="1:21" ht="21.95" customHeight="1">
      <c r="B62" s="429" t="s">
        <v>296</v>
      </c>
      <c r="C62" s="430" t="s">
        <v>297</v>
      </c>
      <c r="D62" s="429"/>
      <c r="E62" s="406"/>
      <c r="F62" s="411" t="str">
        <f t="shared" si="3"/>
        <v/>
      </c>
      <c r="G62" s="418" t="str">
        <f t="shared" si="4"/>
        <v/>
      </c>
      <c r="H62" s="413" t="str">
        <f t="shared" si="5"/>
        <v/>
      </c>
      <c r="I62" s="413" t="str">
        <f t="shared" si="6"/>
        <v/>
      </c>
      <c r="J62" s="417"/>
      <c r="K62" s="417"/>
      <c r="L62" s="417"/>
      <c r="M62" s="417"/>
      <c r="N62" s="417"/>
      <c r="O62" s="417"/>
      <c r="P62" s="428"/>
      <c r="Q62" s="417"/>
      <c r="R62" s="416" t="str">
        <f t="shared" si="11"/>
        <v/>
      </c>
      <c r="S62" s="416" t="str">
        <f>IF(OR(R62="",B7="",B7&lt;=0),"",IF(LEN(R62)&lt;=B7,R62,IF(LEN(SUBSTITUTE(LEFT(R62,B7+1)," ",""))=B7+1,LEFT(R62,B7),LEFT(R62,FIND("§",SUBSTITUTE(LEFT(R62,B7+1)," ","§",LEN(LEFT(R62,B7+1))-LEN(SUBSTITUTE(LEFT(R62,B7+1)," ",""))))-1))))</f>
        <v/>
      </c>
      <c r="T62" s="415" t="str">
        <f t="shared" si="9"/>
        <v/>
      </c>
      <c r="U62" s="416"/>
    </row>
    <row r="63" spans="1:21" ht="21.95" customHeight="1">
      <c r="B63" s="429" t="s">
        <v>298</v>
      </c>
      <c r="C63" s="430" t="s">
        <v>299</v>
      </c>
      <c r="D63" s="429"/>
      <c r="E63" s="406"/>
      <c r="F63" s="411" t="str">
        <f t="shared" si="3"/>
        <v/>
      </c>
      <c r="G63" s="418" t="str">
        <f t="shared" si="4"/>
        <v/>
      </c>
      <c r="H63" s="413" t="str">
        <f t="shared" si="5"/>
        <v/>
      </c>
      <c r="I63" s="413" t="str">
        <f t="shared" si="6"/>
        <v/>
      </c>
      <c r="J63" s="417"/>
      <c r="K63" s="417"/>
      <c r="L63" s="417"/>
      <c r="M63" s="417"/>
      <c r="N63" s="417"/>
      <c r="O63" s="417"/>
      <c r="P63" s="428"/>
      <c r="Q63" s="417"/>
      <c r="R63" s="416" t="str">
        <f t="shared" si="11"/>
        <v/>
      </c>
      <c r="S63" s="416" t="str">
        <f>IF(OR(R63="",B7="",B7&lt;=0),"",IF(LEN(R63)&lt;=B7,R63,IF(LEN(SUBSTITUTE(LEFT(R63,B7+1)," ",""))=B7+1,LEFT(R63,B7),LEFT(R63,FIND("§",SUBSTITUTE(LEFT(R63,B7+1)," ","§",LEN(LEFT(R63,B7+1))-LEN(SUBSTITUTE(LEFT(R63,B7+1)," ",""))))-1))))</f>
        <v/>
      </c>
      <c r="T63" s="415" t="str">
        <f t="shared" si="9"/>
        <v/>
      </c>
      <c r="U63" s="416"/>
    </row>
    <row r="64" spans="1:21" ht="20.100000000000001" customHeight="1">
      <c r="B64" s="406"/>
      <c r="C64" s="427"/>
      <c r="D64" s="406"/>
      <c r="E64" s="406"/>
      <c r="F64" s="411" t="str">
        <f t="shared" si="3"/>
        <v/>
      </c>
      <c r="G64" s="418" t="str">
        <f t="shared" si="4"/>
        <v/>
      </c>
      <c r="H64" s="413" t="str">
        <f t="shared" si="5"/>
        <v/>
      </c>
      <c r="I64" s="413" t="str">
        <f t="shared" si="6"/>
        <v/>
      </c>
      <c r="J64" s="417"/>
      <c r="K64" s="417"/>
      <c r="L64" s="417"/>
      <c r="M64" s="417"/>
      <c r="N64" s="417"/>
      <c r="O64" s="417"/>
      <c r="P64" s="428"/>
      <c r="Q64" s="417"/>
      <c r="R64" s="416" t="str">
        <f t="shared" si="11"/>
        <v/>
      </c>
      <c r="S64" s="416" t="str">
        <f>IF(OR(R64="",B7="",B7&lt;=0),"",IF(LEN(R64)&lt;=B7,R64,IF(LEN(SUBSTITUTE(LEFT(R64,B7+1)," ",""))=B7+1,LEFT(R64,B7),LEFT(R64,FIND("§",SUBSTITUTE(LEFT(R64,B7+1)," ","§",LEN(LEFT(R64,B7+1))-LEN(SUBSTITUTE(LEFT(R64,B7+1)," ",""))))-1))))</f>
        <v/>
      </c>
      <c r="T64" s="415" t="str">
        <f t="shared" si="9"/>
        <v/>
      </c>
      <c r="U64" s="416"/>
    </row>
    <row r="65" spans="2:21" ht="20.100000000000001" customHeight="1">
      <c r="B65" s="406"/>
      <c r="C65" s="427"/>
      <c r="D65" s="406"/>
      <c r="E65" s="406"/>
      <c r="F65" s="411" t="str">
        <f t="shared" si="3"/>
        <v/>
      </c>
      <c r="G65" s="418" t="str">
        <f t="shared" si="4"/>
        <v/>
      </c>
      <c r="H65" s="413" t="str">
        <f t="shared" si="5"/>
        <v/>
      </c>
      <c r="I65" s="413" t="str">
        <f t="shared" si="6"/>
        <v/>
      </c>
      <c r="J65" s="417"/>
      <c r="K65" s="417"/>
      <c r="L65" s="417"/>
      <c r="M65" s="417"/>
      <c r="N65" s="417"/>
      <c r="O65" s="417"/>
      <c r="P65" s="428"/>
      <c r="Q65" s="417"/>
      <c r="R65" s="416" t="str">
        <f t="shared" si="11"/>
        <v/>
      </c>
      <c r="S65" s="416" t="str">
        <f>IF(OR(R65="",B7="",B7&lt;=0),"",IF(LEN(R65)&lt;=B7,R65,IF(LEN(SUBSTITUTE(LEFT(R65,B7+1)," ",""))=B7+1,LEFT(R65,B7),LEFT(R65,FIND("§",SUBSTITUTE(LEFT(R65,B7+1)," ","§",LEN(LEFT(R65,B7+1))-LEN(SUBSTITUTE(LEFT(R65,B7+1)," ",""))))-1))))</f>
        <v/>
      </c>
      <c r="T65" s="415" t="str">
        <f t="shared" si="9"/>
        <v/>
      </c>
      <c r="U65" s="416"/>
    </row>
    <row r="66" spans="2:21" ht="20.100000000000001" customHeight="1">
      <c r="B66" s="406"/>
      <c r="C66" s="427"/>
      <c r="D66" s="406"/>
      <c r="E66" s="406"/>
      <c r="F66" s="411" t="str">
        <f t="shared" si="3"/>
        <v/>
      </c>
      <c r="G66" s="418" t="str">
        <f t="shared" si="4"/>
        <v/>
      </c>
      <c r="H66" s="413" t="str">
        <f t="shared" si="5"/>
        <v/>
      </c>
      <c r="I66" s="413" t="str">
        <f t="shared" si="6"/>
        <v/>
      </c>
      <c r="J66" s="417"/>
      <c r="K66" s="417"/>
      <c r="L66" s="417"/>
      <c r="M66" s="417"/>
      <c r="N66" s="417"/>
      <c r="O66" s="417"/>
      <c r="P66" s="428"/>
      <c r="Q66" s="417"/>
      <c r="R66" s="416" t="str">
        <f t="shared" si="11"/>
        <v/>
      </c>
      <c r="S66" s="416" t="str">
        <f>IF(OR(R66="",B7="",B7&lt;=0),"",IF(LEN(R66)&lt;=B7,R66,IF(LEN(SUBSTITUTE(LEFT(R66,B7+1)," ",""))=B7+1,LEFT(R66,B7),LEFT(R66,FIND("§",SUBSTITUTE(LEFT(R66,B7+1)," ","§",LEN(LEFT(R66,B7+1))-LEN(SUBSTITUTE(LEFT(R66,B7+1)," ",""))))-1))))</f>
        <v/>
      </c>
      <c r="T66" s="415" t="str">
        <f t="shared" si="9"/>
        <v/>
      </c>
      <c r="U66" s="416"/>
    </row>
    <row r="67" spans="2:21" ht="20.100000000000001" customHeight="1">
      <c r="B67" s="406"/>
      <c r="C67" s="427"/>
      <c r="D67" s="406"/>
      <c r="E67" s="406"/>
      <c r="F67" s="411" t="str">
        <f t="shared" si="3"/>
        <v/>
      </c>
      <c r="G67" s="418" t="str">
        <f t="shared" si="4"/>
        <v/>
      </c>
      <c r="H67" s="413" t="str">
        <f t="shared" si="5"/>
        <v/>
      </c>
      <c r="I67" s="413" t="str">
        <f t="shared" si="6"/>
        <v/>
      </c>
      <c r="J67" s="417"/>
      <c r="K67" s="417"/>
      <c r="L67" s="417"/>
      <c r="M67" s="417"/>
      <c r="N67" s="417"/>
      <c r="O67" s="417"/>
      <c r="P67" s="428"/>
      <c r="Q67" s="417"/>
      <c r="R67" s="416" t="str">
        <f t="shared" si="11"/>
        <v/>
      </c>
      <c r="S67" s="416" t="str">
        <f>IF(OR(R67="",B7="",B7&lt;=0),"",IF(LEN(R67)&lt;=B7,R67,IF(LEN(SUBSTITUTE(LEFT(R67,B7+1)," ",""))=B7+1,LEFT(R67,B7),LEFT(R67,FIND("§",SUBSTITUTE(LEFT(R67,B7+1)," ","§",LEN(LEFT(R67,B7+1))-LEN(SUBSTITUTE(LEFT(R67,B7+1)," ",""))))-1))))</f>
        <v/>
      </c>
      <c r="T67" s="415" t="str">
        <f t="shared" si="9"/>
        <v/>
      </c>
      <c r="U67" s="416"/>
    </row>
    <row r="68" spans="2:21" ht="20.100000000000001" customHeight="1">
      <c r="B68" s="406"/>
      <c r="C68" s="427"/>
      <c r="D68" s="406"/>
      <c r="E68" s="406"/>
      <c r="F68" s="411" t="str">
        <f t="shared" si="3"/>
        <v/>
      </c>
      <c r="G68" s="418" t="str">
        <f t="shared" si="4"/>
        <v/>
      </c>
      <c r="H68" s="413" t="str">
        <f t="shared" si="5"/>
        <v/>
      </c>
      <c r="I68" s="413" t="str">
        <f t="shared" si="6"/>
        <v/>
      </c>
      <c r="J68" s="417"/>
      <c r="K68" s="417"/>
      <c r="L68" s="417"/>
      <c r="M68" s="417"/>
      <c r="N68" s="417"/>
      <c r="O68" s="417"/>
      <c r="P68" s="428"/>
      <c r="Q68" s="417"/>
      <c r="R68" s="416" t="str">
        <f t="shared" si="11"/>
        <v/>
      </c>
      <c r="S68" s="416" t="str">
        <f>IF(OR(R68="",B7="",B7&lt;=0),"",IF(LEN(R68)&lt;=B7,R68,IF(LEN(SUBSTITUTE(LEFT(R68,B7+1)," ",""))=B7+1,LEFT(R68,B7),LEFT(R68,FIND("§",SUBSTITUTE(LEFT(R68,B7+1)," ","§",LEN(LEFT(R68,B7+1))-LEN(SUBSTITUTE(LEFT(R68,B7+1)," ",""))))-1))))</f>
        <v/>
      </c>
      <c r="T68" s="415" t="str">
        <f t="shared" si="9"/>
        <v/>
      </c>
      <c r="U68" s="416"/>
    </row>
    <row r="69" spans="2:21" ht="20.100000000000001" customHeight="1">
      <c r="F69" s="411" t="str">
        <f t="shared" si="3"/>
        <v/>
      </c>
      <c r="G69" s="418" t="str">
        <f t="shared" si="4"/>
        <v/>
      </c>
      <c r="H69" s="413" t="str">
        <f t="shared" si="5"/>
        <v/>
      </c>
      <c r="I69" s="413" t="str">
        <f t="shared" si="6"/>
        <v/>
      </c>
      <c r="J69" s="417"/>
      <c r="K69" s="417"/>
      <c r="L69" s="417"/>
      <c r="M69" s="417"/>
      <c r="N69" s="417"/>
      <c r="O69" s="417"/>
      <c r="P69" s="428"/>
      <c r="Q69" s="417"/>
      <c r="R69" s="416" t="str">
        <f t="shared" si="11"/>
        <v/>
      </c>
      <c r="S69" s="416" t="str">
        <f>IF(OR(R69="",B7="",B7&lt;=0),"",IF(LEN(R69)&lt;=B7,R69,IF(LEN(SUBSTITUTE(LEFT(R69,B7+1)," ",""))=B7+1,LEFT(R69,B7),LEFT(R69,FIND("§",SUBSTITUTE(LEFT(R69,B7+1)," ","§",LEN(LEFT(R69,B7+1))-LEN(SUBSTITUTE(LEFT(R69,B7+1)," ",""))))-1))))</f>
        <v/>
      </c>
      <c r="T69" s="415" t="str">
        <f t="shared" si="9"/>
        <v/>
      </c>
      <c r="U69" s="416"/>
    </row>
    <row r="70" spans="2:21" ht="20.100000000000001" customHeight="1">
      <c r="F70" s="411" t="str">
        <f t="shared" si="3"/>
        <v/>
      </c>
      <c r="G70" s="418" t="str">
        <f t="shared" si="4"/>
        <v/>
      </c>
      <c r="H70" s="413" t="str">
        <f t="shared" si="5"/>
        <v/>
      </c>
      <c r="I70" s="413" t="str">
        <f t="shared" si="6"/>
        <v/>
      </c>
      <c r="J70" s="417"/>
      <c r="K70" s="417"/>
      <c r="L70" s="417"/>
      <c r="M70" s="417"/>
      <c r="N70" s="417"/>
      <c r="O70" s="417"/>
      <c r="P70" s="428"/>
      <c r="Q70" s="417"/>
      <c r="R70" s="416" t="str">
        <f t="shared" si="11"/>
        <v/>
      </c>
      <c r="S70" s="416" t="str">
        <f>IF(OR(R70="",B7="",B7&lt;=0),"",IF(LEN(R70)&lt;=B7,R70,IF(LEN(SUBSTITUTE(LEFT(R70,B7+1)," ",""))=B7+1,LEFT(R70,B7),LEFT(R70,FIND("§",SUBSTITUTE(LEFT(R70,B7+1)," ","§",LEN(LEFT(R70,B7+1))-LEN(SUBSTITUTE(LEFT(R70,B7+1)," ",""))))-1))))</f>
        <v/>
      </c>
      <c r="T70" s="415" t="str">
        <f t="shared" si="9"/>
        <v/>
      </c>
      <c r="U70" s="416"/>
    </row>
    <row r="71" spans="2:21" ht="20.100000000000001" customHeight="1">
      <c r="F71" s="411" t="str">
        <f t="shared" si="3"/>
        <v/>
      </c>
      <c r="G71" s="418" t="str">
        <f t="shared" si="4"/>
        <v/>
      </c>
      <c r="H71" s="413" t="str">
        <f t="shared" si="5"/>
        <v/>
      </c>
      <c r="I71" s="413" t="str">
        <f t="shared" si="6"/>
        <v/>
      </c>
      <c r="J71" s="417"/>
      <c r="K71" s="417"/>
      <c r="L71" s="417"/>
      <c r="M71" s="417"/>
      <c r="N71" s="417"/>
      <c r="O71" s="417"/>
      <c r="P71" s="428"/>
      <c r="Q71" s="417"/>
      <c r="R71" s="416" t="str">
        <f t="shared" si="11"/>
        <v/>
      </c>
      <c r="S71" s="416" t="str">
        <f>IF(OR(R71="",B7="",B7&lt;=0),"",IF(LEN(R71)&lt;=B7,R71,IF(LEN(SUBSTITUTE(LEFT(R71,B7+1)," ",""))=B7+1,LEFT(R71,B7),LEFT(R71,FIND("§",SUBSTITUTE(LEFT(R71,B7+1)," ","§",LEN(LEFT(R71,B7+1))-LEN(SUBSTITUTE(LEFT(R71,B7+1)," ",""))))-1))))</f>
        <v/>
      </c>
      <c r="T71" s="415" t="str">
        <f t="shared" si="9"/>
        <v/>
      </c>
      <c r="U71" s="416"/>
    </row>
    <row r="72" spans="2:21" ht="20.100000000000001" customHeight="1">
      <c r="F72" s="411" t="str">
        <f t="shared" si="3"/>
        <v/>
      </c>
      <c r="G72" s="418" t="str">
        <f t="shared" si="4"/>
        <v/>
      </c>
      <c r="H72" s="413" t="str">
        <f t="shared" si="5"/>
        <v/>
      </c>
      <c r="I72" s="413" t="str">
        <f t="shared" si="6"/>
        <v/>
      </c>
      <c r="J72" s="417"/>
      <c r="K72" s="417"/>
      <c r="L72" s="417"/>
      <c r="M72" s="417"/>
      <c r="N72" s="417"/>
      <c r="O72" s="417"/>
      <c r="P72" s="428"/>
      <c r="Q72" s="417"/>
      <c r="R72" s="416" t="str">
        <f t="shared" si="11"/>
        <v/>
      </c>
      <c r="S72" s="416" t="str">
        <f>IF(OR(R72="",B7="",B7&lt;=0),"",IF(LEN(R72)&lt;=B7,R72,IF(LEN(SUBSTITUTE(LEFT(R72,B7+1)," ",""))=B7+1,LEFT(R72,B7),LEFT(R72,FIND("§",SUBSTITUTE(LEFT(R72,B7+1)," ","§",LEN(LEFT(R72,B7+1))-LEN(SUBSTITUTE(LEFT(R72,B7+1)," ",""))))-1))))</f>
        <v/>
      </c>
      <c r="T72" s="415" t="str">
        <f t="shared" si="9"/>
        <v/>
      </c>
      <c r="U72" s="416"/>
    </row>
    <row r="73" spans="2:21" ht="20.100000000000001" customHeight="1">
      <c r="F73" s="411" t="str">
        <f t="shared" si="3"/>
        <v/>
      </c>
      <c r="G73" s="418" t="str">
        <f t="shared" si="4"/>
        <v/>
      </c>
      <c r="H73" s="413" t="str">
        <f t="shared" si="5"/>
        <v/>
      </c>
      <c r="I73" s="413" t="str">
        <f t="shared" si="6"/>
        <v/>
      </c>
      <c r="J73" s="417"/>
      <c r="K73" s="417"/>
      <c r="L73" s="417"/>
      <c r="M73" s="417"/>
      <c r="N73" s="417"/>
      <c r="O73" s="417"/>
      <c r="P73" s="428"/>
      <c r="Q73" s="417"/>
      <c r="R73" s="416" t="str">
        <f t="shared" si="11"/>
        <v/>
      </c>
      <c r="S73" s="416" t="str">
        <f>IF(OR(R73="",B7="",B7&lt;=0),"",IF(LEN(R73)&lt;=B7,R73,IF(LEN(SUBSTITUTE(LEFT(R73,B7+1)," ",""))=B7+1,LEFT(R73,B7),LEFT(R73,FIND("§",SUBSTITUTE(LEFT(R73,B7+1)," ","§",LEN(LEFT(R73,B7+1))-LEN(SUBSTITUTE(LEFT(R73,B7+1)," ",""))))-1))))</f>
        <v/>
      </c>
      <c r="T73" s="415" t="str">
        <f t="shared" si="9"/>
        <v/>
      </c>
      <c r="U73" s="416"/>
    </row>
    <row r="74" spans="2:21" ht="20.100000000000001" customHeight="1">
      <c r="F74" s="411" t="str">
        <f t="shared" si="3"/>
        <v/>
      </c>
      <c r="G74" s="418" t="str">
        <f t="shared" si="4"/>
        <v/>
      </c>
      <c r="H74" s="413" t="str">
        <f t="shared" si="5"/>
        <v/>
      </c>
      <c r="I74" s="413" t="str">
        <f t="shared" si="6"/>
        <v/>
      </c>
      <c r="J74" s="417"/>
      <c r="K74" s="417"/>
      <c r="L74" s="417"/>
      <c r="M74" s="417"/>
      <c r="N74" s="417"/>
      <c r="O74" s="417"/>
      <c r="P74" s="428"/>
      <c r="Q74" s="417"/>
      <c r="R74" s="416" t="str">
        <f t="shared" si="11"/>
        <v/>
      </c>
      <c r="S74" s="416" t="str">
        <f>IF(OR(R74="",B7="",B7&lt;=0),"",IF(LEN(R74)&lt;=B7,R74,IF(LEN(SUBSTITUTE(LEFT(R74,B7+1)," ",""))=B7+1,LEFT(R74,B7),LEFT(R74,FIND("§",SUBSTITUTE(LEFT(R74,B7+1)," ","§",LEN(LEFT(R74,B7+1))-LEN(SUBSTITUTE(LEFT(R74,B7+1)," ",""))))-1))))</f>
        <v/>
      </c>
      <c r="T74" s="415" t="str">
        <f t="shared" si="9"/>
        <v/>
      </c>
      <c r="U74" s="416"/>
    </row>
    <row r="75" spans="2:21" ht="20.100000000000001" customHeight="1">
      <c r="F75" s="411" t="str">
        <f t="shared" si="3"/>
        <v/>
      </c>
      <c r="G75" s="418" t="str">
        <f t="shared" si="4"/>
        <v/>
      </c>
      <c r="H75" s="413" t="str">
        <f t="shared" si="5"/>
        <v/>
      </c>
      <c r="I75" s="413" t="str">
        <f t="shared" si="6"/>
        <v/>
      </c>
      <c r="J75" s="417"/>
      <c r="K75" s="417"/>
      <c r="L75" s="417"/>
      <c r="M75" s="417"/>
      <c r="N75" s="417"/>
      <c r="O75" s="417"/>
      <c r="P75" s="428"/>
      <c r="Q75" s="417"/>
      <c r="R75" s="416" t="str">
        <f t="shared" si="11"/>
        <v/>
      </c>
      <c r="S75" s="416" t="str">
        <f>IF(OR(R75="",B7="",B7&lt;=0),"",IF(LEN(R75)&lt;=B7,R75,IF(LEN(SUBSTITUTE(LEFT(R75,B7+1)," ",""))=B7+1,LEFT(R75,B7),LEFT(R75,FIND("§",SUBSTITUTE(LEFT(R75,B7+1)," ","§",LEN(LEFT(R75,B7+1))-LEN(SUBSTITUTE(LEFT(R75,B7+1)," ",""))))-1))))</f>
        <v/>
      </c>
      <c r="T75" s="415" t="str">
        <f t="shared" si="9"/>
        <v/>
      </c>
      <c r="U75" s="416"/>
    </row>
    <row r="76" spans="2:21" ht="20.100000000000001" customHeight="1">
      <c r="F76" s="411" t="str">
        <f t="shared" si="3"/>
        <v/>
      </c>
      <c r="G76" s="418" t="str">
        <f t="shared" si="4"/>
        <v/>
      </c>
      <c r="H76" s="413" t="str">
        <f t="shared" si="5"/>
        <v/>
      </c>
      <c r="I76" s="413" t="str">
        <f t="shared" si="6"/>
        <v/>
      </c>
      <c r="J76" s="417"/>
      <c r="K76" s="417"/>
      <c r="L76" s="417"/>
      <c r="M76" s="417"/>
      <c r="N76" s="417"/>
      <c r="O76" s="417"/>
      <c r="P76" s="428"/>
      <c r="Q76" s="417"/>
      <c r="R76" s="416" t="str">
        <f t="shared" si="11"/>
        <v/>
      </c>
      <c r="S76" s="416" t="str">
        <f>IF(OR(R76="",B7="",B7&lt;=0),"",IF(LEN(R76)&lt;=B7,R76,IF(LEN(SUBSTITUTE(LEFT(R76,B7+1)," ",""))=B7+1,LEFT(R76,B7),LEFT(R76,FIND("§",SUBSTITUTE(LEFT(R76,B7+1)," ","§",LEN(LEFT(R76,B7+1))-LEN(SUBSTITUTE(LEFT(R76,B7+1)," ",""))))-1))))</f>
        <v/>
      </c>
      <c r="T76" s="415" t="str">
        <f t="shared" si="9"/>
        <v/>
      </c>
      <c r="U76" s="416"/>
    </row>
    <row r="77" spans="2:21" ht="20.100000000000001" customHeight="1">
      <c r="F77" s="411" t="str">
        <f t="shared" si="3"/>
        <v/>
      </c>
      <c r="G77" s="418" t="str">
        <f t="shared" si="4"/>
        <v/>
      </c>
      <c r="H77" s="413" t="str">
        <f t="shared" si="5"/>
        <v/>
      </c>
      <c r="I77" s="413" t="str">
        <f t="shared" si="6"/>
        <v/>
      </c>
      <c r="J77" s="417"/>
      <c r="K77" s="417"/>
      <c r="L77" s="417"/>
      <c r="M77" s="417"/>
      <c r="N77" s="417"/>
      <c r="O77" s="417"/>
      <c r="P77" s="428"/>
      <c r="Q77" s="417"/>
      <c r="R77" s="416" t="str">
        <f t="shared" si="11"/>
        <v/>
      </c>
      <c r="S77" s="416" t="str">
        <f>IF(OR(R77="",B7="",B7&lt;=0),"",IF(LEN(R77)&lt;=B7,R77,IF(LEN(SUBSTITUTE(LEFT(R77,B7+1)," ",""))=B7+1,LEFT(R77,B7),LEFT(R77,FIND("§",SUBSTITUTE(LEFT(R77,B7+1)," ","§",LEN(LEFT(R77,B7+1))-LEN(SUBSTITUTE(LEFT(R77,B7+1)," ",""))))-1))))</f>
        <v/>
      </c>
      <c r="T77" s="415" t="str">
        <f t="shared" si="9"/>
        <v/>
      </c>
      <c r="U77" s="416"/>
    </row>
    <row r="78" spans="2:21" ht="20.100000000000001" customHeight="1">
      <c r="F78" s="411" t="str">
        <f t="shared" si="3"/>
        <v/>
      </c>
      <c r="G78" s="418" t="str">
        <f t="shared" si="4"/>
        <v/>
      </c>
      <c r="H78" s="413" t="str">
        <f t="shared" si="5"/>
        <v/>
      </c>
      <c r="I78" s="413" t="str">
        <f t="shared" si="6"/>
        <v/>
      </c>
      <c r="J78" s="417"/>
      <c r="K78" s="417"/>
      <c r="L78" s="417"/>
      <c r="M78" s="417"/>
      <c r="N78" s="417"/>
      <c r="O78" s="417"/>
      <c r="P78" s="428"/>
      <c r="Q78" s="417"/>
      <c r="R78" s="416" t="str">
        <f t="shared" si="11"/>
        <v/>
      </c>
      <c r="S78" s="416" t="str">
        <f>IF(OR(R78="",B7="",B7&lt;=0),"",IF(LEN(R78)&lt;=B7,R78,IF(LEN(SUBSTITUTE(LEFT(R78,B7+1)," ",""))=B7+1,LEFT(R78,B7),LEFT(R78,FIND("§",SUBSTITUTE(LEFT(R78,B7+1)," ","§",LEN(LEFT(R78,B7+1))-LEN(SUBSTITUTE(LEFT(R78,B7+1)," ",""))))-1))))</f>
        <v/>
      </c>
      <c r="T78" s="415" t="str">
        <f t="shared" si="9"/>
        <v/>
      </c>
      <c r="U78" s="416"/>
    </row>
    <row r="79" spans="2:21" ht="20.100000000000001" customHeight="1">
      <c r="F79" s="411" t="str">
        <f t="shared" ref="F79:F142" si="12">IF(G79="","",ROW()-11)</f>
        <v/>
      </c>
      <c r="G79" s="418" t="str">
        <f t="shared" ref="G79:G142" si="13">IF(S79="","",S79)</f>
        <v/>
      </c>
      <c r="H79" s="413" t="str">
        <f t="shared" ref="H79:H142" si="14">IF(G79="","",LEN(TRIM(G79))-LEN(SUBSTITUTE(TRIM(G79)," ",""))+1)</f>
        <v/>
      </c>
      <c r="I79" s="413" t="str">
        <f t="shared" ref="I79:I142" si="15">IF(G79="","",LEN(G79))</f>
        <v/>
      </c>
      <c r="J79" s="417"/>
      <c r="K79" s="417"/>
      <c r="L79" s="417"/>
      <c r="M79" s="417"/>
      <c r="N79" s="417"/>
      <c r="O79" s="417"/>
      <c r="P79" s="428"/>
      <c r="Q79" s="417"/>
      <c r="R79" s="416" t="str">
        <f t="shared" si="11"/>
        <v/>
      </c>
      <c r="S79" s="416" t="str">
        <f>IF(OR(R79="",B7="",B7&lt;=0),"",IF(LEN(R79)&lt;=B7,R79,IF(LEN(SUBSTITUTE(LEFT(R79,B7+1)," ",""))=B7+1,LEFT(R79,B7),LEFT(R79,FIND("§",SUBSTITUTE(LEFT(R79,B7+1)," ","§",LEN(LEFT(R79,B7+1))-LEN(SUBSTITUTE(LEFT(R79,B7+1)," ",""))))-1))))</f>
        <v/>
      </c>
      <c r="T79" s="415" t="str">
        <f t="shared" ref="T79:T142" si="16">IF(OR(R79="",S79=""),"",TRIM(MID(R79,LEN(S79)+1+IF(MID(R79,LEN(S79)+1,1)=" ",1,0),99999)))</f>
        <v/>
      </c>
      <c r="U79" s="416"/>
    </row>
    <row r="80" spans="2:21" ht="20.100000000000001" customHeight="1">
      <c r="F80" s="411" t="str">
        <f t="shared" si="12"/>
        <v/>
      </c>
      <c r="G80" s="418" t="str">
        <f t="shared" si="13"/>
        <v/>
      </c>
      <c r="H80" s="413" t="str">
        <f t="shared" si="14"/>
        <v/>
      </c>
      <c r="I80" s="413" t="str">
        <f t="shared" si="15"/>
        <v/>
      </c>
      <c r="J80" s="417"/>
      <c r="K80" s="417"/>
      <c r="L80" s="417"/>
      <c r="M80" s="417"/>
      <c r="N80" s="417"/>
      <c r="O80" s="417"/>
      <c r="P80" s="428"/>
      <c r="Q80" s="417"/>
      <c r="R80" s="416" t="str">
        <f t="shared" ref="R80:R143" si="17">T79</f>
        <v/>
      </c>
      <c r="S80" s="416" t="str">
        <f>IF(OR(R80="",B7="",B7&lt;=0),"",IF(LEN(R80)&lt;=B7,R80,IF(LEN(SUBSTITUTE(LEFT(R80,B7+1)," ",""))=B7+1,LEFT(R80,B7),LEFT(R80,FIND("§",SUBSTITUTE(LEFT(R80,B7+1)," ","§",LEN(LEFT(R80,B7+1))-LEN(SUBSTITUTE(LEFT(R80,B7+1)," ",""))))-1))))</f>
        <v/>
      </c>
      <c r="T80" s="415" t="str">
        <f t="shared" si="16"/>
        <v/>
      </c>
      <c r="U80" s="416"/>
    </row>
    <row r="81" spans="6:21" ht="20.100000000000001" customHeight="1">
      <c r="F81" s="411" t="str">
        <f t="shared" si="12"/>
        <v/>
      </c>
      <c r="G81" s="418" t="str">
        <f t="shared" si="13"/>
        <v/>
      </c>
      <c r="H81" s="413" t="str">
        <f t="shared" si="14"/>
        <v/>
      </c>
      <c r="I81" s="413" t="str">
        <f t="shared" si="15"/>
        <v/>
      </c>
      <c r="J81" s="417"/>
      <c r="K81" s="417"/>
      <c r="L81" s="417"/>
      <c r="M81" s="417"/>
      <c r="N81" s="417"/>
      <c r="O81" s="417"/>
      <c r="P81" s="428"/>
      <c r="Q81" s="417"/>
      <c r="R81" s="416" t="str">
        <f t="shared" si="17"/>
        <v/>
      </c>
      <c r="S81" s="416" t="str">
        <f>IF(OR(R81="",B7="",B7&lt;=0),"",IF(LEN(R81)&lt;=B7,R81,IF(LEN(SUBSTITUTE(LEFT(R81,B7+1)," ",""))=B7+1,LEFT(R81,B7),LEFT(R81,FIND("§",SUBSTITUTE(LEFT(R81,B7+1)," ","§",LEN(LEFT(R81,B7+1))-LEN(SUBSTITUTE(LEFT(R81,B7+1)," ",""))))-1))))</f>
        <v/>
      </c>
      <c r="T81" s="415" t="str">
        <f t="shared" si="16"/>
        <v/>
      </c>
      <c r="U81" s="416"/>
    </row>
    <row r="82" spans="6:21" ht="20.100000000000001" customHeight="1">
      <c r="F82" s="411" t="str">
        <f t="shared" si="12"/>
        <v/>
      </c>
      <c r="G82" s="418" t="str">
        <f t="shared" si="13"/>
        <v/>
      </c>
      <c r="H82" s="413" t="str">
        <f t="shared" si="14"/>
        <v/>
      </c>
      <c r="I82" s="413" t="str">
        <f t="shared" si="15"/>
        <v/>
      </c>
      <c r="J82" s="417"/>
      <c r="K82" s="417"/>
      <c r="L82" s="417"/>
      <c r="M82" s="417"/>
      <c r="N82" s="417"/>
      <c r="O82" s="417"/>
      <c r="P82" s="428"/>
      <c r="Q82" s="417"/>
      <c r="R82" s="416" t="str">
        <f t="shared" si="17"/>
        <v/>
      </c>
      <c r="S82" s="416" t="str">
        <f>IF(OR(R82="",B7="",B7&lt;=0),"",IF(LEN(R82)&lt;=B7,R82,IF(LEN(SUBSTITUTE(LEFT(R82,B7+1)," ",""))=B7+1,LEFT(R82,B7),LEFT(R82,FIND("§",SUBSTITUTE(LEFT(R82,B7+1)," ","§",LEN(LEFT(R82,B7+1))-LEN(SUBSTITUTE(LEFT(R82,B7+1)," ",""))))-1))))</f>
        <v/>
      </c>
      <c r="T82" s="415" t="str">
        <f t="shared" si="16"/>
        <v/>
      </c>
      <c r="U82" s="416"/>
    </row>
    <row r="83" spans="6:21" ht="20.100000000000001" customHeight="1">
      <c r="F83" s="411" t="str">
        <f t="shared" si="12"/>
        <v/>
      </c>
      <c r="G83" s="418" t="str">
        <f t="shared" si="13"/>
        <v/>
      </c>
      <c r="H83" s="413" t="str">
        <f t="shared" si="14"/>
        <v/>
      </c>
      <c r="I83" s="413" t="str">
        <f t="shared" si="15"/>
        <v/>
      </c>
      <c r="J83" s="417"/>
      <c r="K83" s="660"/>
      <c r="L83" s="660"/>
      <c r="M83" s="660"/>
      <c r="N83" s="417"/>
      <c r="O83" s="417"/>
      <c r="P83" s="428"/>
      <c r="Q83" s="417"/>
      <c r="R83" s="416" t="str">
        <f t="shared" si="17"/>
        <v/>
      </c>
      <c r="S83" s="416" t="str">
        <f>IF(OR(R83="",B7="",B7&lt;=0),"",IF(LEN(R83)&lt;=B7,R83,IF(LEN(SUBSTITUTE(LEFT(R83,B7+1)," ",""))=B7+1,LEFT(R83,B7),LEFT(R83,FIND("§",SUBSTITUTE(LEFT(R83,B7+1)," ","§",LEN(LEFT(R83,B7+1))-LEN(SUBSTITUTE(LEFT(R83,B7+1)," ",""))))-1))))</f>
        <v/>
      </c>
      <c r="T83" s="415" t="str">
        <f t="shared" si="16"/>
        <v/>
      </c>
      <c r="U83" s="416"/>
    </row>
    <row r="84" spans="6:21" ht="20.100000000000001" customHeight="1">
      <c r="F84" s="411" t="str">
        <f t="shared" si="12"/>
        <v/>
      </c>
      <c r="G84" s="418" t="str">
        <f t="shared" si="13"/>
        <v/>
      </c>
      <c r="H84" s="413" t="str">
        <f t="shared" si="14"/>
        <v/>
      </c>
      <c r="I84" s="413" t="str">
        <f t="shared" si="15"/>
        <v/>
      </c>
      <c r="J84" s="417"/>
      <c r="K84" s="431"/>
      <c r="L84" s="431"/>
      <c r="M84" s="431"/>
      <c r="N84" s="417"/>
      <c r="O84" s="417"/>
      <c r="P84" s="428"/>
      <c r="Q84" s="417"/>
      <c r="R84" s="416" t="str">
        <f t="shared" si="17"/>
        <v/>
      </c>
      <c r="S84" s="416" t="str">
        <f>IF(OR(R84="",B7="",B7&lt;=0),"",IF(LEN(R84)&lt;=B7,R84,IF(LEN(SUBSTITUTE(LEFT(R84,B7+1)," ",""))=B7+1,LEFT(R84,B7),LEFT(R84,FIND("§",SUBSTITUTE(LEFT(R84,B7+1)," ","§",LEN(LEFT(R84,B7+1))-LEN(SUBSTITUTE(LEFT(R84,B7+1)," ",""))))-1))))</f>
        <v/>
      </c>
      <c r="T84" s="415" t="str">
        <f t="shared" si="16"/>
        <v/>
      </c>
      <c r="U84" s="416"/>
    </row>
    <row r="85" spans="6:21" ht="20.100000000000001" customHeight="1">
      <c r="F85" s="411" t="str">
        <f t="shared" si="12"/>
        <v/>
      </c>
      <c r="G85" s="418" t="str">
        <f t="shared" si="13"/>
        <v/>
      </c>
      <c r="H85" s="413" t="str">
        <f t="shared" si="14"/>
        <v/>
      </c>
      <c r="I85" s="413" t="str">
        <f t="shared" si="15"/>
        <v/>
      </c>
      <c r="J85" s="417"/>
      <c r="K85" s="431"/>
      <c r="L85" s="431"/>
      <c r="M85" s="431"/>
      <c r="N85" s="417"/>
      <c r="O85" s="417"/>
      <c r="P85" s="428"/>
      <c r="Q85" s="417"/>
      <c r="R85" s="416" t="str">
        <f t="shared" si="17"/>
        <v/>
      </c>
      <c r="S85" s="416" t="str">
        <f>IF(OR(R85="",B7="",B7&lt;=0),"",IF(LEN(R85)&lt;=B7,R85,IF(LEN(SUBSTITUTE(LEFT(R85,B7+1)," ",""))=B7+1,LEFT(R85,B7),LEFT(R85,FIND("§",SUBSTITUTE(LEFT(R85,B7+1)," ","§",LEN(LEFT(R85,B7+1))-LEN(SUBSTITUTE(LEFT(R85,B7+1)," ",""))))-1))))</f>
        <v/>
      </c>
      <c r="T85" s="415" t="str">
        <f t="shared" si="16"/>
        <v/>
      </c>
      <c r="U85" s="416"/>
    </row>
    <row r="86" spans="6:21" ht="20.100000000000001" customHeight="1">
      <c r="F86" s="411" t="str">
        <f t="shared" si="12"/>
        <v/>
      </c>
      <c r="G86" s="418" t="str">
        <f t="shared" si="13"/>
        <v/>
      </c>
      <c r="H86" s="413" t="str">
        <f t="shared" si="14"/>
        <v/>
      </c>
      <c r="I86" s="413" t="str">
        <f t="shared" si="15"/>
        <v/>
      </c>
      <c r="J86" s="417"/>
      <c r="K86" s="431"/>
      <c r="L86" s="431"/>
      <c r="M86" s="431"/>
      <c r="N86" s="417"/>
      <c r="O86" s="417"/>
      <c r="P86" s="428"/>
      <c r="Q86" s="417"/>
      <c r="R86" s="416" t="str">
        <f t="shared" si="17"/>
        <v/>
      </c>
      <c r="S86" s="416" t="str">
        <f>IF(OR(R86="",B7="",B7&lt;=0),"",IF(LEN(R86)&lt;=B7,R86,IF(LEN(SUBSTITUTE(LEFT(R86,B7+1)," ",""))=B7+1,LEFT(R86,B7),LEFT(R86,FIND("§",SUBSTITUTE(LEFT(R86,B7+1)," ","§",LEN(LEFT(R86,B7+1))-LEN(SUBSTITUTE(LEFT(R86,B7+1)," ",""))))-1))))</f>
        <v/>
      </c>
      <c r="T86" s="415" t="str">
        <f t="shared" si="16"/>
        <v/>
      </c>
      <c r="U86" s="416"/>
    </row>
    <row r="87" spans="6:21" ht="20.100000000000001" customHeight="1">
      <c r="F87" s="411" t="str">
        <f t="shared" si="12"/>
        <v/>
      </c>
      <c r="G87" s="418" t="str">
        <f t="shared" si="13"/>
        <v/>
      </c>
      <c r="H87" s="413" t="str">
        <f t="shared" si="14"/>
        <v/>
      </c>
      <c r="I87" s="413" t="str">
        <f t="shared" si="15"/>
        <v/>
      </c>
      <c r="J87" s="417"/>
      <c r="K87" s="431"/>
      <c r="L87" s="431"/>
      <c r="M87" s="431"/>
      <c r="N87" s="417"/>
      <c r="O87" s="417"/>
      <c r="P87" s="428"/>
      <c r="Q87" s="417"/>
      <c r="R87" s="416" t="str">
        <f t="shared" si="17"/>
        <v/>
      </c>
      <c r="S87" s="416" t="str">
        <f>IF(OR(R87="",B7="",B7&lt;=0),"",IF(LEN(R87)&lt;=B7,R87,IF(LEN(SUBSTITUTE(LEFT(R87,B7+1)," ",""))=B7+1,LEFT(R87,B7),LEFT(R87,FIND("§",SUBSTITUTE(LEFT(R87,B7+1)," ","§",LEN(LEFT(R87,B7+1))-LEN(SUBSTITUTE(LEFT(R87,B7+1)," ",""))))-1))))</f>
        <v/>
      </c>
      <c r="T87" s="415" t="str">
        <f t="shared" si="16"/>
        <v/>
      </c>
      <c r="U87" s="416"/>
    </row>
    <row r="88" spans="6:21" ht="20.100000000000001" customHeight="1">
      <c r="F88" s="411" t="str">
        <f t="shared" si="12"/>
        <v/>
      </c>
      <c r="G88" s="418" t="str">
        <f t="shared" si="13"/>
        <v/>
      </c>
      <c r="H88" s="413" t="str">
        <f t="shared" si="14"/>
        <v/>
      </c>
      <c r="I88" s="413" t="str">
        <f t="shared" si="15"/>
        <v/>
      </c>
      <c r="J88" s="417"/>
      <c r="K88" s="432"/>
      <c r="L88" s="432"/>
      <c r="M88" s="432"/>
      <c r="N88" s="417"/>
      <c r="O88" s="417"/>
      <c r="P88" s="428"/>
      <c r="Q88" s="417"/>
      <c r="R88" s="416" t="str">
        <f t="shared" si="17"/>
        <v/>
      </c>
      <c r="S88" s="416" t="str">
        <f>IF(OR(R88="",B7="",B7&lt;=0),"",IF(LEN(R88)&lt;=B7,R88,IF(LEN(SUBSTITUTE(LEFT(R88,B7+1)," ",""))=B7+1,LEFT(R88,B7),LEFT(R88,FIND("§",SUBSTITUTE(LEFT(R88,B7+1)," ","§",LEN(LEFT(R88,B7+1))-LEN(SUBSTITUTE(LEFT(R88,B7+1)," ",""))))-1))))</f>
        <v/>
      </c>
      <c r="T88" s="415" t="str">
        <f t="shared" si="16"/>
        <v/>
      </c>
      <c r="U88" s="416"/>
    </row>
    <row r="89" spans="6:21" ht="20.100000000000001" customHeight="1">
      <c r="F89" s="411" t="str">
        <f t="shared" si="12"/>
        <v/>
      </c>
      <c r="G89" s="418" t="str">
        <f t="shared" si="13"/>
        <v/>
      </c>
      <c r="H89" s="413" t="str">
        <f t="shared" si="14"/>
        <v/>
      </c>
      <c r="I89" s="413" t="str">
        <f t="shared" si="15"/>
        <v/>
      </c>
      <c r="J89" s="417"/>
      <c r="K89" s="431"/>
      <c r="L89" s="431"/>
      <c r="M89" s="431"/>
      <c r="N89" s="417"/>
      <c r="O89" s="417"/>
      <c r="P89" s="428"/>
      <c r="Q89" s="417"/>
      <c r="R89" s="416" t="str">
        <f t="shared" si="17"/>
        <v/>
      </c>
      <c r="S89" s="416" t="str">
        <f>IF(OR(R89="",B7="",B7&lt;=0),"",IF(LEN(R89)&lt;=B7,R89,IF(LEN(SUBSTITUTE(LEFT(R89,B7+1)," ",""))=B7+1,LEFT(R89,B7),LEFT(R89,FIND("§",SUBSTITUTE(LEFT(R89,B7+1)," ","§",LEN(LEFT(R89,B7+1))-LEN(SUBSTITUTE(LEFT(R89,B7+1)," ",""))))-1))))</f>
        <v/>
      </c>
      <c r="T89" s="415" t="str">
        <f t="shared" si="16"/>
        <v/>
      </c>
      <c r="U89" s="416"/>
    </row>
    <row r="90" spans="6:21" ht="20.100000000000001" customHeight="1">
      <c r="F90" s="411" t="str">
        <f t="shared" si="12"/>
        <v/>
      </c>
      <c r="G90" s="418" t="str">
        <f t="shared" si="13"/>
        <v/>
      </c>
      <c r="H90" s="413" t="str">
        <f t="shared" si="14"/>
        <v/>
      </c>
      <c r="I90" s="413" t="str">
        <f t="shared" si="15"/>
        <v/>
      </c>
      <c r="J90" s="417"/>
      <c r="K90" s="431"/>
      <c r="L90" s="431"/>
      <c r="M90" s="431"/>
      <c r="N90" s="417"/>
      <c r="O90" s="417"/>
      <c r="P90" s="428"/>
      <c r="Q90" s="417"/>
      <c r="R90" s="416" t="str">
        <f t="shared" si="17"/>
        <v/>
      </c>
      <c r="S90" s="416" t="str">
        <f>IF(OR(R90="",B7="",B7&lt;=0),"",IF(LEN(R90)&lt;=B7,R90,IF(LEN(SUBSTITUTE(LEFT(R90,B7+1)," ",""))=B7+1,LEFT(R90,B7),LEFT(R90,FIND("§",SUBSTITUTE(LEFT(R90,B7+1)," ","§",LEN(LEFT(R90,B7+1))-LEN(SUBSTITUTE(LEFT(R90,B7+1)," ",""))))-1))))</f>
        <v/>
      </c>
      <c r="T90" s="415" t="str">
        <f t="shared" si="16"/>
        <v/>
      </c>
      <c r="U90" s="416"/>
    </row>
    <row r="91" spans="6:21" ht="20.100000000000001" customHeight="1">
      <c r="F91" s="411" t="str">
        <f t="shared" si="12"/>
        <v/>
      </c>
      <c r="G91" s="418" t="str">
        <f t="shared" si="13"/>
        <v/>
      </c>
      <c r="H91" s="413" t="str">
        <f t="shared" si="14"/>
        <v/>
      </c>
      <c r="I91" s="413" t="str">
        <f t="shared" si="15"/>
        <v/>
      </c>
      <c r="J91" s="417"/>
      <c r="K91" s="431"/>
      <c r="L91" s="431"/>
      <c r="M91" s="431"/>
      <c r="N91" s="417"/>
      <c r="O91" s="417"/>
      <c r="P91" s="428"/>
      <c r="Q91" s="417"/>
      <c r="R91" s="416" t="str">
        <f t="shared" si="17"/>
        <v/>
      </c>
      <c r="S91" s="416" t="str">
        <f>IF(OR(R91="",B7="",B7&lt;=0),"",IF(LEN(R91)&lt;=B7,R91,IF(LEN(SUBSTITUTE(LEFT(R91,B7+1)," ",""))=B7+1,LEFT(R91,B7),LEFT(R91,FIND("§",SUBSTITUTE(LEFT(R91,B7+1)," ","§",LEN(LEFT(R91,B7+1))-LEN(SUBSTITUTE(LEFT(R91,B7+1)," ",""))))-1))))</f>
        <v/>
      </c>
      <c r="T91" s="415" t="str">
        <f t="shared" si="16"/>
        <v/>
      </c>
      <c r="U91" s="416"/>
    </row>
    <row r="92" spans="6:21" ht="20.100000000000001" customHeight="1">
      <c r="F92" s="411" t="str">
        <f t="shared" si="12"/>
        <v/>
      </c>
      <c r="G92" s="418" t="str">
        <f t="shared" si="13"/>
        <v/>
      </c>
      <c r="H92" s="413" t="str">
        <f t="shared" si="14"/>
        <v/>
      </c>
      <c r="I92" s="413" t="str">
        <f t="shared" si="15"/>
        <v/>
      </c>
      <c r="J92" s="417"/>
      <c r="K92" s="431"/>
      <c r="L92" s="431"/>
      <c r="M92" s="431"/>
      <c r="N92" s="417"/>
      <c r="O92" s="417"/>
      <c r="P92" s="428"/>
      <c r="Q92" s="417"/>
      <c r="R92" s="416" t="str">
        <f t="shared" si="17"/>
        <v/>
      </c>
      <c r="S92" s="416" t="str">
        <f>IF(OR(R92="",B7="",B7&lt;=0),"",IF(LEN(R92)&lt;=B7,R92,IF(LEN(SUBSTITUTE(LEFT(R92,B7+1)," ",""))=B7+1,LEFT(R92,B7),LEFT(R92,FIND("§",SUBSTITUTE(LEFT(R92,B7+1)," ","§",LEN(LEFT(R92,B7+1))-LEN(SUBSTITUTE(LEFT(R92,B7+1)," ",""))))-1))))</f>
        <v/>
      </c>
      <c r="T92" s="415" t="str">
        <f t="shared" si="16"/>
        <v/>
      </c>
      <c r="U92" s="416"/>
    </row>
    <row r="93" spans="6:21" ht="20.100000000000001" customHeight="1">
      <c r="F93" s="411" t="str">
        <f t="shared" si="12"/>
        <v/>
      </c>
      <c r="G93" s="418" t="str">
        <f t="shared" si="13"/>
        <v/>
      </c>
      <c r="H93" s="413" t="str">
        <f t="shared" si="14"/>
        <v/>
      </c>
      <c r="I93" s="413" t="str">
        <f t="shared" si="15"/>
        <v/>
      </c>
      <c r="J93" s="417"/>
      <c r="K93" s="431"/>
      <c r="L93" s="431"/>
      <c r="M93" s="431"/>
      <c r="N93" s="417"/>
      <c r="O93" s="417"/>
      <c r="P93" s="428"/>
      <c r="Q93" s="417"/>
      <c r="R93" s="416" t="str">
        <f t="shared" si="17"/>
        <v/>
      </c>
      <c r="S93" s="416" t="str">
        <f>IF(OR(R93="",B7="",B7&lt;=0),"",IF(LEN(R93)&lt;=B7,R93,IF(LEN(SUBSTITUTE(LEFT(R93,B7+1)," ",""))=B7+1,LEFT(R93,B7),LEFT(R93,FIND("§",SUBSTITUTE(LEFT(R93,B7+1)," ","§",LEN(LEFT(R93,B7+1))-LEN(SUBSTITUTE(LEFT(R93,B7+1)," ",""))))-1))))</f>
        <v/>
      </c>
      <c r="T93" s="415" t="str">
        <f t="shared" si="16"/>
        <v/>
      </c>
      <c r="U93" s="416"/>
    </row>
    <row r="94" spans="6:21" ht="20.100000000000001" customHeight="1">
      <c r="F94" s="411" t="str">
        <f t="shared" si="12"/>
        <v/>
      </c>
      <c r="G94" s="418" t="str">
        <f t="shared" si="13"/>
        <v/>
      </c>
      <c r="H94" s="413" t="str">
        <f t="shared" si="14"/>
        <v/>
      </c>
      <c r="I94" s="413" t="str">
        <f t="shared" si="15"/>
        <v/>
      </c>
      <c r="J94" s="417"/>
      <c r="K94" s="431"/>
      <c r="L94" s="431"/>
      <c r="M94" s="431"/>
      <c r="N94" s="417"/>
      <c r="O94" s="417"/>
      <c r="P94" s="428"/>
      <c r="Q94" s="417"/>
      <c r="R94" s="416" t="str">
        <f t="shared" si="17"/>
        <v/>
      </c>
      <c r="S94" s="416" t="str">
        <f>IF(OR(R94="",B7="",B7&lt;=0),"",IF(LEN(R94)&lt;=B7,R94,IF(LEN(SUBSTITUTE(LEFT(R94,B7+1)," ",""))=B7+1,LEFT(R94,B7),LEFT(R94,FIND("§",SUBSTITUTE(LEFT(R94,B7+1)," ","§",LEN(LEFT(R94,B7+1))-LEN(SUBSTITUTE(LEFT(R94,B7+1)," ",""))))-1))))</f>
        <v/>
      </c>
      <c r="T94" s="415" t="str">
        <f t="shared" si="16"/>
        <v/>
      </c>
      <c r="U94" s="416"/>
    </row>
    <row r="95" spans="6:21" ht="20.100000000000001" customHeight="1">
      <c r="F95" s="411" t="str">
        <f t="shared" si="12"/>
        <v/>
      </c>
      <c r="G95" s="418" t="str">
        <f t="shared" si="13"/>
        <v/>
      </c>
      <c r="H95" s="413" t="str">
        <f t="shared" si="14"/>
        <v/>
      </c>
      <c r="I95" s="413" t="str">
        <f t="shared" si="15"/>
        <v/>
      </c>
      <c r="J95" s="417"/>
      <c r="K95" s="431"/>
      <c r="L95" s="431"/>
      <c r="M95" s="431"/>
      <c r="N95" s="417"/>
      <c r="O95" s="417"/>
      <c r="P95" s="428"/>
      <c r="Q95" s="417"/>
      <c r="R95" s="416" t="str">
        <f t="shared" si="17"/>
        <v/>
      </c>
      <c r="S95" s="416" t="str">
        <f>IF(OR(R95="",B7="",B7&lt;=0),"",IF(LEN(R95)&lt;=B7,R95,IF(LEN(SUBSTITUTE(LEFT(R95,B7+1)," ",""))=B7+1,LEFT(R95,B7),LEFT(R95,FIND("§",SUBSTITUTE(LEFT(R95,B7+1)," ","§",LEN(LEFT(R95,B7+1))-LEN(SUBSTITUTE(LEFT(R95,B7+1)," ",""))))-1))))</f>
        <v/>
      </c>
      <c r="T95" s="415" t="str">
        <f t="shared" si="16"/>
        <v/>
      </c>
      <c r="U95" s="416"/>
    </row>
    <row r="96" spans="6:21" ht="20.100000000000001" customHeight="1">
      <c r="F96" s="411" t="str">
        <f t="shared" si="12"/>
        <v/>
      </c>
      <c r="G96" s="418" t="str">
        <f t="shared" si="13"/>
        <v/>
      </c>
      <c r="H96" s="413" t="str">
        <f t="shared" si="14"/>
        <v/>
      </c>
      <c r="I96" s="413" t="str">
        <f t="shared" si="15"/>
        <v/>
      </c>
      <c r="J96" s="417"/>
      <c r="K96" s="431"/>
      <c r="L96" s="431"/>
      <c r="M96" s="431"/>
      <c r="N96" s="417"/>
      <c r="O96" s="417"/>
      <c r="P96" s="428"/>
      <c r="Q96" s="417"/>
      <c r="R96" s="416" t="str">
        <f t="shared" si="17"/>
        <v/>
      </c>
      <c r="S96" s="416" t="str">
        <f>IF(OR(R96="",B7="",B7&lt;=0),"",IF(LEN(R96)&lt;=B7,R96,IF(LEN(SUBSTITUTE(LEFT(R96,B7+1)," ",""))=B7+1,LEFT(R96,B7),LEFT(R96,FIND("§",SUBSTITUTE(LEFT(R96,B7+1)," ","§",LEN(LEFT(R96,B7+1))-LEN(SUBSTITUTE(LEFT(R96,B7+1)," ",""))))-1))))</f>
        <v/>
      </c>
      <c r="T96" s="415" t="str">
        <f t="shared" si="16"/>
        <v/>
      </c>
      <c r="U96" s="416"/>
    </row>
    <row r="97" spans="6:21" ht="20.100000000000001" customHeight="1">
      <c r="F97" s="411" t="str">
        <f t="shared" si="12"/>
        <v/>
      </c>
      <c r="G97" s="418" t="str">
        <f t="shared" si="13"/>
        <v/>
      </c>
      <c r="H97" s="413" t="str">
        <f t="shared" si="14"/>
        <v/>
      </c>
      <c r="I97" s="413" t="str">
        <f t="shared" si="15"/>
        <v/>
      </c>
      <c r="J97" s="417"/>
      <c r="K97" s="431"/>
      <c r="L97" s="431"/>
      <c r="M97" s="431"/>
      <c r="N97" s="417"/>
      <c r="O97" s="417"/>
      <c r="P97" s="428"/>
      <c r="Q97" s="417"/>
      <c r="R97" s="416" t="str">
        <f t="shared" si="17"/>
        <v/>
      </c>
      <c r="S97" s="416" t="str">
        <f>IF(OR(R97="",B7="",B7&lt;=0),"",IF(LEN(R97)&lt;=B7,R97,IF(LEN(SUBSTITUTE(LEFT(R97,B7+1)," ",""))=B7+1,LEFT(R97,B7),LEFT(R97,FIND("§",SUBSTITUTE(LEFT(R97,B7+1)," ","§",LEN(LEFT(R97,B7+1))-LEN(SUBSTITUTE(LEFT(R97,B7+1)," ",""))))-1))))</f>
        <v/>
      </c>
      <c r="T97" s="415" t="str">
        <f t="shared" si="16"/>
        <v/>
      </c>
      <c r="U97" s="416"/>
    </row>
    <row r="98" spans="6:21" ht="20.100000000000001" customHeight="1">
      <c r="F98" s="411" t="str">
        <f t="shared" si="12"/>
        <v/>
      </c>
      <c r="G98" s="418" t="str">
        <f t="shared" si="13"/>
        <v/>
      </c>
      <c r="H98" s="413" t="str">
        <f t="shared" si="14"/>
        <v/>
      </c>
      <c r="I98" s="413" t="str">
        <f t="shared" si="15"/>
        <v/>
      </c>
      <c r="J98" s="417"/>
      <c r="K98" s="431"/>
      <c r="L98" s="431"/>
      <c r="M98" s="431"/>
      <c r="N98" s="417"/>
      <c r="O98" s="417"/>
      <c r="P98" s="428"/>
      <c r="Q98" s="417"/>
      <c r="R98" s="416" t="str">
        <f t="shared" si="17"/>
        <v/>
      </c>
      <c r="S98" s="416" t="str">
        <f>IF(OR(R98="",B7="",B7&lt;=0),"",IF(LEN(R98)&lt;=B7,R98,IF(LEN(SUBSTITUTE(LEFT(R98,B7+1)," ",""))=B7+1,LEFT(R98,B7),LEFT(R98,FIND("§",SUBSTITUTE(LEFT(R98,B7+1)," ","§",LEN(LEFT(R98,B7+1))-LEN(SUBSTITUTE(LEFT(R98,B7+1)," ",""))))-1))))</f>
        <v/>
      </c>
      <c r="T98" s="415" t="str">
        <f t="shared" si="16"/>
        <v/>
      </c>
      <c r="U98" s="416"/>
    </row>
    <row r="99" spans="6:21" ht="20.100000000000001" customHeight="1">
      <c r="F99" s="411" t="str">
        <f t="shared" si="12"/>
        <v/>
      </c>
      <c r="G99" s="418" t="str">
        <f t="shared" si="13"/>
        <v/>
      </c>
      <c r="H99" s="413" t="str">
        <f t="shared" si="14"/>
        <v/>
      </c>
      <c r="I99" s="413" t="str">
        <f t="shared" si="15"/>
        <v/>
      </c>
      <c r="J99" s="417"/>
      <c r="K99" s="431"/>
      <c r="L99" s="431"/>
      <c r="M99" s="431"/>
      <c r="N99" s="417"/>
      <c r="O99" s="417"/>
      <c r="P99" s="428"/>
      <c r="Q99" s="417"/>
      <c r="R99" s="416" t="str">
        <f t="shared" si="17"/>
        <v/>
      </c>
      <c r="S99" s="416" t="str">
        <f>IF(OR(R99="",B7="",B7&lt;=0),"",IF(LEN(R99)&lt;=B7,R99,IF(LEN(SUBSTITUTE(LEFT(R99,B7+1)," ",""))=B7+1,LEFT(R99,B7),LEFT(R99,FIND("§",SUBSTITUTE(LEFT(R99,B7+1)," ","§",LEN(LEFT(R99,B7+1))-LEN(SUBSTITUTE(LEFT(R99,B7+1)," ",""))))-1))))</f>
        <v/>
      </c>
      <c r="T99" s="415" t="str">
        <f t="shared" si="16"/>
        <v/>
      </c>
      <c r="U99" s="416"/>
    </row>
    <row r="100" spans="6:21" ht="20.100000000000001" customHeight="1">
      <c r="F100" s="411" t="str">
        <f t="shared" si="12"/>
        <v/>
      </c>
      <c r="G100" s="418" t="str">
        <f t="shared" si="13"/>
        <v/>
      </c>
      <c r="H100" s="413" t="str">
        <f t="shared" si="14"/>
        <v/>
      </c>
      <c r="I100" s="413" t="str">
        <f t="shared" si="15"/>
        <v/>
      </c>
      <c r="J100" s="417"/>
      <c r="K100" s="431"/>
      <c r="L100" s="431"/>
      <c r="M100" s="431"/>
      <c r="N100" s="417"/>
      <c r="O100" s="417"/>
      <c r="P100" s="428"/>
      <c r="Q100" s="417"/>
      <c r="R100" s="416" t="str">
        <f t="shared" si="17"/>
        <v/>
      </c>
      <c r="S100" s="416" t="str">
        <f>IF(OR(R100="",B7="",B7&lt;=0),"",IF(LEN(R100)&lt;=B7,R100,IF(LEN(SUBSTITUTE(LEFT(R100,B7+1)," ",""))=B7+1,LEFT(R100,B7),LEFT(R100,FIND("§",SUBSTITUTE(LEFT(R100,B7+1)," ","§",LEN(LEFT(R100,B7+1))-LEN(SUBSTITUTE(LEFT(R100,B7+1)," ",""))))-1))))</f>
        <v/>
      </c>
      <c r="T100" s="415" t="str">
        <f t="shared" si="16"/>
        <v/>
      </c>
      <c r="U100" s="416"/>
    </row>
    <row r="101" spans="6:21" ht="20.100000000000001" customHeight="1">
      <c r="F101" s="411" t="str">
        <f t="shared" si="12"/>
        <v/>
      </c>
      <c r="G101" s="418" t="str">
        <f t="shared" si="13"/>
        <v/>
      </c>
      <c r="H101" s="413" t="str">
        <f t="shared" si="14"/>
        <v/>
      </c>
      <c r="I101" s="413" t="str">
        <f t="shared" si="15"/>
        <v/>
      </c>
      <c r="J101" s="417"/>
      <c r="K101" s="431"/>
      <c r="L101" s="431"/>
      <c r="M101" s="431"/>
      <c r="N101" s="417"/>
      <c r="O101" s="417"/>
      <c r="P101" s="428"/>
      <c r="Q101" s="417"/>
      <c r="R101" s="416" t="str">
        <f t="shared" si="17"/>
        <v/>
      </c>
      <c r="S101" s="416" t="str">
        <f>IF(OR(R101="",B7="",B7&lt;=0),"",IF(LEN(R101)&lt;=B7,R101,IF(LEN(SUBSTITUTE(LEFT(R101,B7+1)," ",""))=B7+1,LEFT(R101,B7),LEFT(R101,FIND("§",SUBSTITUTE(LEFT(R101,B7+1)," ","§",LEN(LEFT(R101,B7+1))-LEN(SUBSTITUTE(LEFT(R101,B7+1)," ",""))))-1))))</f>
        <v/>
      </c>
      <c r="T101" s="415" t="str">
        <f t="shared" si="16"/>
        <v/>
      </c>
      <c r="U101" s="416"/>
    </row>
    <row r="102" spans="6:21" ht="20.100000000000001" customHeight="1">
      <c r="F102" s="411" t="str">
        <f t="shared" si="12"/>
        <v/>
      </c>
      <c r="G102" s="418" t="str">
        <f t="shared" si="13"/>
        <v/>
      </c>
      <c r="H102" s="413" t="str">
        <f t="shared" si="14"/>
        <v/>
      </c>
      <c r="I102" s="413" t="str">
        <f t="shared" si="15"/>
        <v/>
      </c>
      <c r="J102" s="417"/>
      <c r="K102" s="431"/>
      <c r="L102" s="431"/>
      <c r="M102" s="431"/>
      <c r="N102" s="417"/>
      <c r="O102" s="417"/>
      <c r="P102" s="428"/>
      <c r="Q102" s="417"/>
      <c r="R102" s="416" t="str">
        <f t="shared" si="17"/>
        <v/>
      </c>
      <c r="S102" s="416" t="str">
        <f>IF(OR(R102="",B7="",B7&lt;=0),"",IF(LEN(R102)&lt;=B7,R102,IF(LEN(SUBSTITUTE(LEFT(R102,B7+1)," ",""))=B7+1,LEFT(R102,B7),LEFT(R102,FIND("§",SUBSTITUTE(LEFT(R102,B7+1)," ","§",LEN(LEFT(R102,B7+1))-LEN(SUBSTITUTE(LEFT(R102,B7+1)," ",""))))-1))))</f>
        <v/>
      </c>
      <c r="T102" s="415" t="str">
        <f t="shared" si="16"/>
        <v/>
      </c>
      <c r="U102" s="416"/>
    </row>
    <row r="103" spans="6:21" ht="20.100000000000001" customHeight="1">
      <c r="F103" s="411" t="str">
        <f t="shared" si="12"/>
        <v/>
      </c>
      <c r="G103" s="418" t="str">
        <f t="shared" si="13"/>
        <v/>
      </c>
      <c r="H103" s="413" t="str">
        <f t="shared" si="14"/>
        <v/>
      </c>
      <c r="I103" s="413" t="str">
        <f t="shared" si="15"/>
        <v/>
      </c>
      <c r="J103" s="417"/>
      <c r="K103" s="431"/>
      <c r="L103" s="431"/>
      <c r="M103" s="431"/>
      <c r="N103" s="417"/>
      <c r="O103" s="417"/>
      <c r="P103" s="428"/>
      <c r="Q103" s="417"/>
      <c r="R103" s="416" t="str">
        <f t="shared" si="17"/>
        <v/>
      </c>
      <c r="S103" s="416" t="str">
        <f>IF(OR(R103="",B7="",B7&lt;=0),"",IF(LEN(R103)&lt;=B7,R103,IF(LEN(SUBSTITUTE(LEFT(R103,B7+1)," ",""))=B7+1,LEFT(R103,B7),LEFT(R103,FIND("§",SUBSTITUTE(LEFT(R103,B7+1)," ","§",LEN(LEFT(R103,B7+1))-LEN(SUBSTITUTE(LEFT(R103,B7+1)," ",""))))-1))))</f>
        <v/>
      </c>
      <c r="T103" s="415" t="str">
        <f t="shared" si="16"/>
        <v/>
      </c>
      <c r="U103" s="416"/>
    </row>
    <row r="104" spans="6:21" ht="20.100000000000001" customHeight="1">
      <c r="F104" s="411" t="str">
        <f t="shared" si="12"/>
        <v/>
      </c>
      <c r="G104" s="418" t="str">
        <f t="shared" si="13"/>
        <v/>
      </c>
      <c r="H104" s="413" t="str">
        <f t="shared" si="14"/>
        <v/>
      </c>
      <c r="I104" s="413" t="str">
        <f t="shared" si="15"/>
        <v/>
      </c>
      <c r="J104" s="417"/>
      <c r="K104" s="431"/>
      <c r="L104" s="431"/>
      <c r="M104" s="431"/>
      <c r="N104" s="417"/>
      <c r="O104" s="417"/>
      <c r="P104" s="428"/>
      <c r="Q104" s="417"/>
      <c r="R104" s="416" t="str">
        <f t="shared" si="17"/>
        <v/>
      </c>
      <c r="S104" s="416" t="str">
        <f>IF(OR(R104="",B7="",B7&lt;=0),"",IF(LEN(R104)&lt;=B7,R104,IF(LEN(SUBSTITUTE(LEFT(R104,B7+1)," ",""))=B7+1,LEFT(R104,B7),LEFT(R104,FIND("§",SUBSTITUTE(LEFT(R104,B7+1)," ","§",LEN(LEFT(R104,B7+1))-LEN(SUBSTITUTE(LEFT(R104,B7+1)," ",""))))-1))))</f>
        <v/>
      </c>
      <c r="T104" s="415" t="str">
        <f t="shared" si="16"/>
        <v/>
      </c>
      <c r="U104" s="416"/>
    </row>
    <row r="105" spans="6:21" ht="20.100000000000001" customHeight="1">
      <c r="F105" s="411" t="str">
        <f t="shared" si="12"/>
        <v/>
      </c>
      <c r="G105" s="418" t="str">
        <f t="shared" si="13"/>
        <v/>
      </c>
      <c r="H105" s="413" t="str">
        <f t="shared" si="14"/>
        <v/>
      </c>
      <c r="I105" s="413" t="str">
        <f t="shared" si="15"/>
        <v/>
      </c>
      <c r="J105" s="417"/>
      <c r="K105" s="431"/>
      <c r="L105" s="431"/>
      <c r="M105" s="431"/>
      <c r="N105" s="417"/>
      <c r="O105" s="417"/>
      <c r="P105" s="428"/>
      <c r="Q105" s="417"/>
      <c r="R105" s="416" t="str">
        <f t="shared" si="17"/>
        <v/>
      </c>
      <c r="S105" s="416" t="str">
        <f>IF(OR(R105="",B7="",B7&lt;=0),"",IF(LEN(R105)&lt;=B7,R105,IF(LEN(SUBSTITUTE(LEFT(R105,B7+1)," ",""))=B7+1,LEFT(R105,B7),LEFT(R105,FIND("§",SUBSTITUTE(LEFT(R105,B7+1)," ","§",LEN(LEFT(R105,B7+1))-LEN(SUBSTITUTE(LEFT(R105,B7+1)," ",""))))-1))))</f>
        <v/>
      </c>
      <c r="T105" s="415" t="str">
        <f t="shared" si="16"/>
        <v/>
      </c>
      <c r="U105" s="416"/>
    </row>
    <row r="106" spans="6:21" ht="20.100000000000001" customHeight="1">
      <c r="F106" s="411" t="str">
        <f t="shared" si="12"/>
        <v/>
      </c>
      <c r="G106" s="418" t="str">
        <f t="shared" si="13"/>
        <v/>
      </c>
      <c r="H106" s="413" t="str">
        <f t="shared" si="14"/>
        <v/>
      </c>
      <c r="I106" s="413" t="str">
        <f t="shared" si="15"/>
        <v/>
      </c>
      <c r="J106" s="417"/>
      <c r="K106" s="431"/>
      <c r="L106" s="431"/>
      <c r="M106" s="431"/>
      <c r="N106" s="417"/>
      <c r="O106" s="417"/>
      <c r="P106" s="428"/>
      <c r="Q106" s="417"/>
      <c r="R106" s="416" t="str">
        <f t="shared" si="17"/>
        <v/>
      </c>
      <c r="S106" s="416" t="str">
        <f>IF(OR(R106="",B7="",B7&lt;=0),"",IF(LEN(R106)&lt;=B7,R106,IF(LEN(SUBSTITUTE(LEFT(R106,B7+1)," ",""))=B7+1,LEFT(R106,B7),LEFT(R106,FIND("§",SUBSTITUTE(LEFT(R106,B7+1)," ","§",LEN(LEFT(R106,B7+1))-LEN(SUBSTITUTE(LEFT(R106,B7+1)," ",""))))-1))))</f>
        <v/>
      </c>
      <c r="T106" s="415" t="str">
        <f t="shared" si="16"/>
        <v/>
      </c>
      <c r="U106" s="416"/>
    </row>
    <row r="107" spans="6:21" ht="20.100000000000001" customHeight="1">
      <c r="F107" s="411" t="str">
        <f t="shared" si="12"/>
        <v/>
      </c>
      <c r="G107" s="418" t="str">
        <f t="shared" si="13"/>
        <v/>
      </c>
      <c r="H107" s="413" t="str">
        <f t="shared" si="14"/>
        <v/>
      </c>
      <c r="I107" s="413" t="str">
        <f t="shared" si="15"/>
        <v/>
      </c>
      <c r="J107" s="417"/>
      <c r="K107" s="431"/>
      <c r="L107" s="431"/>
      <c r="M107" s="431"/>
      <c r="N107" s="417"/>
      <c r="O107" s="417"/>
      <c r="P107" s="428"/>
      <c r="Q107" s="417"/>
      <c r="R107" s="416" t="str">
        <f t="shared" si="17"/>
        <v/>
      </c>
      <c r="S107" s="416" t="str">
        <f>IF(OR(R107="",B7="",B7&lt;=0),"",IF(LEN(R107)&lt;=B7,R107,IF(LEN(SUBSTITUTE(LEFT(R107,B7+1)," ",""))=B7+1,LEFT(R107,B7),LEFT(R107,FIND("§",SUBSTITUTE(LEFT(R107,B7+1)," ","§",LEN(LEFT(R107,B7+1))-LEN(SUBSTITUTE(LEFT(R107,B7+1)," ",""))))-1))))</f>
        <v/>
      </c>
      <c r="T107" s="415" t="str">
        <f t="shared" si="16"/>
        <v/>
      </c>
      <c r="U107" s="416"/>
    </row>
    <row r="108" spans="6:21" ht="20.100000000000001" customHeight="1">
      <c r="F108" s="411" t="str">
        <f t="shared" si="12"/>
        <v/>
      </c>
      <c r="G108" s="418" t="str">
        <f t="shared" si="13"/>
        <v/>
      </c>
      <c r="H108" s="413" t="str">
        <f t="shared" si="14"/>
        <v/>
      </c>
      <c r="I108" s="413" t="str">
        <f t="shared" si="15"/>
        <v/>
      </c>
      <c r="J108" s="417"/>
      <c r="K108" s="431"/>
      <c r="L108" s="431"/>
      <c r="M108" s="431"/>
      <c r="N108" s="417"/>
      <c r="O108" s="417"/>
      <c r="P108" s="428"/>
      <c r="Q108" s="417"/>
      <c r="R108" s="416" t="str">
        <f t="shared" si="17"/>
        <v/>
      </c>
      <c r="S108" s="416" t="str">
        <f>IF(OR(R108="",B7="",B7&lt;=0),"",IF(LEN(R108)&lt;=B7,R108,IF(LEN(SUBSTITUTE(LEFT(R108,B7+1)," ",""))=B7+1,LEFT(R108,B7),LEFT(R108,FIND("§",SUBSTITUTE(LEFT(R108,B7+1)," ","§",LEN(LEFT(R108,B7+1))-LEN(SUBSTITUTE(LEFT(R108,B7+1)," ",""))))-1))))</f>
        <v/>
      </c>
      <c r="T108" s="415" t="str">
        <f t="shared" si="16"/>
        <v/>
      </c>
      <c r="U108" s="416"/>
    </row>
    <row r="109" spans="6:21" ht="20.100000000000001" customHeight="1">
      <c r="F109" s="411" t="str">
        <f t="shared" si="12"/>
        <v/>
      </c>
      <c r="G109" s="418" t="str">
        <f t="shared" si="13"/>
        <v/>
      </c>
      <c r="H109" s="413" t="str">
        <f t="shared" si="14"/>
        <v/>
      </c>
      <c r="I109" s="413" t="str">
        <f t="shared" si="15"/>
        <v/>
      </c>
      <c r="J109" s="417"/>
      <c r="K109" s="431"/>
      <c r="L109" s="431"/>
      <c r="M109" s="431"/>
      <c r="N109" s="417"/>
      <c r="O109" s="417"/>
      <c r="P109" s="428"/>
      <c r="Q109" s="417"/>
      <c r="R109" s="416" t="str">
        <f t="shared" si="17"/>
        <v/>
      </c>
      <c r="S109" s="416" t="str">
        <f>IF(OR(R109="",B7="",B7&lt;=0),"",IF(LEN(R109)&lt;=B7,R109,IF(LEN(SUBSTITUTE(LEFT(R109,B7+1)," ",""))=B7+1,LEFT(R109,B7),LEFT(R109,FIND("§",SUBSTITUTE(LEFT(R109,B7+1)," ","§",LEN(LEFT(R109,B7+1))-LEN(SUBSTITUTE(LEFT(R109,B7+1)," ",""))))-1))))</f>
        <v/>
      </c>
      <c r="T109" s="415" t="str">
        <f t="shared" si="16"/>
        <v/>
      </c>
      <c r="U109" s="416"/>
    </row>
    <row r="110" spans="6:21" ht="20.100000000000001" customHeight="1">
      <c r="F110" s="411" t="str">
        <f t="shared" si="12"/>
        <v/>
      </c>
      <c r="G110" s="418" t="str">
        <f t="shared" si="13"/>
        <v/>
      </c>
      <c r="H110" s="413" t="str">
        <f t="shared" si="14"/>
        <v/>
      </c>
      <c r="I110" s="413" t="str">
        <f t="shared" si="15"/>
        <v/>
      </c>
      <c r="J110" s="417"/>
      <c r="K110" s="431"/>
      <c r="L110" s="431"/>
      <c r="M110" s="431"/>
      <c r="N110" s="417"/>
      <c r="O110" s="417"/>
      <c r="P110" s="428"/>
      <c r="Q110" s="417"/>
      <c r="R110" s="416" t="str">
        <f t="shared" si="17"/>
        <v/>
      </c>
      <c r="S110" s="416" t="str">
        <f>IF(OR(R110="",B7="",B7&lt;=0),"",IF(LEN(R110)&lt;=B7,R110,IF(LEN(SUBSTITUTE(LEFT(R110,B7+1)," ",""))=B7+1,LEFT(R110,B7),LEFT(R110,FIND("§",SUBSTITUTE(LEFT(R110,B7+1)," ","§",LEN(LEFT(R110,B7+1))-LEN(SUBSTITUTE(LEFT(R110,B7+1)," ",""))))-1))))</f>
        <v/>
      </c>
      <c r="T110" s="415" t="str">
        <f t="shared" si="16"/>
        <v/>
      </c>
      <c r="U110" s="416"/>
    </row>
    <row r="111" spans="6:21" ht="20.100000000000001" customHeight="1">
      <c r="F111" s="411" t="str">
        <f t="shared" si="12"/>
        <v/>
      </c>
      <c r="G111" s="418" t="str">
        <f t="shared" si="13"/>
        <v/>
      </c>
      <c r="H111" s="413" t="str">
        <f t="shared" si="14"/>
        <v/>
      </c>
      <c r="I111" s="413" t="str">
        <f t="shared" si="15"/>
        <v/>
      </c>
      <c r="J111" s="417"/>
      <c r="K111" s="431"/>
      <c r="L111" s="431"/>
      <c r="M111" s="431"/>
      <c r="N111" s="417"/>
      <c r="O111" s="417"/>
      <c r="P111" s="428"/>
      <c r="Q111" s="417"/>
      <c r="R111" s="416" t="str">
        <f t="shared" si="17"/>
        <v/>
      </c>
      <c r="S111" s="416" t="str">
        <f>IF(OR(R111="",B7="",B7&lt;=0),"",IF(LEN(R111)&lt;=B7,R111,IF(LEN(SUBSTITUTE(LEFT(R111,B7+1)," ",""))=B7+1,LEFT(R111,B7),LEFT(R111,FIND("§",SUBSTITUTE(LEFT(R111,B7+1)," ","§",LEN(LEFT(R111,B7+1))-LEN(SUBSTITUTE(LEFT(R111,B7+1)," ",""))))-1))))</f>
        <v/>
      </c>
      <c r="T111" s="415" t="str">
        <f t="shared" si="16"/>
        <v/>
      </c>
      <c r="U111" s="416"/>
    </row>
    <row r="112" spans="6:21" ht="20.100000000000001" customHeight="1">
      <c r="F112" s="411" t="str">
        <f t="shared" si="12"/>
        <v/>
      </c>
      <c r="G112" s="418" t="str">
        <f t="shared" si="13"/>
        <v/>
      </c>
      <c r="H112" s="413" t="str">
        <f t="shared" si="14"/>
        <v/>
      </c>
      <c r="I112" s="413" t="str">
        <f t="shared" si="15"/>
        <v/>
      </c>
      <c r="J112" s="417"/>
      <c r="K112" s="431"/>
      <c r="L112" s="431"/>
      <c r="M112" s="431"/>
      <c r="N112" s="417"/>
      <c r="O112" s="417"/>
      <c r="P112" s="428"/>
      <c r="Q112" s="417"/>
      <c r="R112" s="416" t="str">
        <f t="shared" si="17"/>
        <v/>
      </c>
      <c r="S112" s="416" t="str">
        <f>IF(OR(R112="",B7="",B7&lt;=0),"",IF(LEN(R112)&lt;=B7,R112,IF(LEN(SUBSTITUTE(LEFT(R112,B7+1)," ",""))=B7+1,LEFT(R112,B7),LEFT(R112,FIND("§",SUBSTITUTE(LEFT(R112,B7+1)," ","§",LEN(LEFT(R112,B7+1))-LEN(SUBSTITUTE(LEFT(R112,B7+1)," ",""))))-1))))</f>
        <v/>
      </c>
      <c r="T112" s="415" t="str">
        <f t="shared" si="16"/>
        <v/>
      </c>
      <c r="U112" s="416"/>
    </row>
    <row r="113" spans="6:21" ht="20.100000000000001" customHeight="1">
      <c r="F113" s="411" t="str">
        <f t="shared" si="12"/>
        <v/>
      </c>
      <c r="G113" s="418" t="str">
        <f t="shared" si="13"/>
        <v/>
      </c>
      <c r="H113" s="413" t="str">
        <f t="shared" si="14"/>
        <v/>
      </c>
      <c r="I113" s="413" t="str">
        <f t="shared" si="15"/>
        <v/>
      </c>
      <c r="J113" s="417"/>
      <c r="K113" s="431"/>
      <c r="L113" s="431"/>
      <c r="M113" s="431"/>
      <c r="N113" s="417"/>
      <c r="O113" s="417"/>
      <c r="P113" s="428"/>
      <c r="Q113" s="417"/>
      <c r="R113" s="416" t="str">
        <f t="shared" si="17"/>
        <v/>
      </c>
      <c r="S113" s="416" t="str">
        <f>IF(OR(R113="",B7="",B7&lt;=0),"",IF(LEN(R113)&lt;=B7,R113,IF(LEN(SUBSTITUTE(LEFT(R113,B7+1)," ",""))=B7+1,LEFT(R113,B7),LEFT(R113,FIND("§",SUBSTITUTE(LEFT(R113,B7+1)," ","§",LEN(LEFT(R113,B7+1))-LEN(SUBSTITUTE(LEFT(R113,B7+1)," ",""))))-1))))</f>
        <v/>
      </c>
      <c r="T113" s="415" t="str">
        <f t="shared" si="16"/>
        <v/>
      </c>
      <c r="U113" s="416"/>
    </row>
    <row r="114" spans="6:21" ht="20.100000000000001" customHeight="1">
      <c r="F114" s="411" t="str">
        <f t="shared" si="12"/>
        <v/>
      </c>
      <c r="G114" s="418" t="str">
        <f t="shared" si="13"/>
        <v/>
      </c>
      <c r="H114" s="413" t="str">
        <f t="shared" si="14"/>
        <v/>
      </c>
      <c r="I114" s="413" t="str">
        <f t="shared" si="15"/>
        <v/>
      </c>
      <c r="J114" s="417"/>
      <c r="K114" s="431"/>
      <c r="L114" s="431"/>
      <c r="M114" s="431"/>
      <c r="N114" s="417"/>
      <c r="O114" s="417"/>
      <c r="P114" s="428"/>
      <c r="Q114" s="417"/>
      <c r="R114" s="416" t="str">
        <f t="shared" si="17"/>
        <v/>
      </c>
      <c r="S114" s="416" t="str">
        <f>IF(OR(R114="",B7="",B7&lt;=0),"",IF(LEN(R114)&lt;=B7,R114,IF(LEN(SUBSTITUTE(LEFT(R114,B7+1)," ",""))=B7+1,LEFT(R114,B7),LEFT(R114,FIND("§",SUBSTITUTE(LEFT(R114,B7+1)," ","§",LEN(LEFT(R114,B7+1))-LEN(SUBSTITUTE(LEFT(R114,B7+1)," ",""))))-1))))</f>
        <v/>
      </c>
      <c r="T114" s="415" t="str">
        <f t="shared" si="16"/>
        <v/>
      </c>
      <c r="U114" s="416"/>
    </row>
    <row r="115" spans="6:21" ht="20.100000000000001" customHeight="1">
      <c r="F115" s="411" t="str">
        <f t="shared" si="12"/>
        <v/>
      </c>
      <c r="G115" s="418" t="str">
        <f t="shared" si="13"/>
        <v/>
      </c>
      <c r="H115" s="413" t="str">
        <f t="shared" si="14"/>
        <v/>
      </c>
      <c r="I115" s="413" t="str">
        <f t="shared" si="15"/>
        <v/>
      </c>
      <c r="J115" s="417"/>
      <c r="K115" s="431"/>
      <c r="L115" s="431"/>
      <c r="M115" s="431"/>
      <c r="N115" s="417"/>
      <c r="O115" s="417"/>
      <c r="P115" s="428"/>
      <c r="Q115" s="417"/>
      <c r="R115" s="416" t="str">
        <f t="shared" si="17"/>
        <v/>
      </c>
      <c r="S115" s="416" t="str">
        <f>IF(OR(R115="",B7="",B7&lt;=0),"",IF(LEN(R115)&lt;=B7,R115,IF(LEN(SUBSTITUTE(LEFT(R115,B7+1)," ",""))=B7+1,LEFT(R115,B7),LEFT(R115,FIND("§",SUBSTITUTE(LEFT(R115,B7+1)," ","§",LEN(LEFT(R115,B7+1))-LEN(SUBSTITUTE(LEFT(R115,B7+1)," ",""))))-1))))</f>
        <v/>
      </c>
      <c r="T115" s="415" t="str">
        <f t="shared" si="16"/>
        <v/>
      </c>
      <c r="U115" s="416"/>
    </row>
    <row r="116" spans="6:21" ht="20.100000000000001" customHeight="1">
      <c r="F116" s="411" t="str">
        <f t="shared" si="12"/>
        <v/>
      </c>
      <c r="G116" s="418" t="str">
        <f t="shared" si="13"/>
        <v/>
      </c>
      <c r="H116" s="413" t="str">
        <f t="shared" si="14"/>
        <v/>
      </c>
      <c r="I116" s="413" t="str">
        <f t="shared" si="15"/>
        <v/>
      </c>
      <c r="J116" s="417"/>
      <c r="K116" s="431"/>
      <c r="L116" s="431"/>
      <c r="M116" s="431"/>
      <c r="N116" s="417"/>
      <c r="O116" s="417"/>
      <c r="P116" s="428"/>
      <c r="Q116" s="417"/>
      <c r="R116" s="416" t="str">
        <f t="shared" si="17"/>
        <v/>
      </c>
      <c r="S116" s="416" t="str">
        <f>IF(OR(R116="",B7="",B7&lt;=0),"",IF(LEN(R116)&lt;=B7,R116,IF(LEN(SUBSTITUTE(LEFT(R116,B7+1)," ",""))=B7+1,LEFT(R116,B7),LEFT(R116,FIND("§",SUBSTITUTE(LEFT(R116,B7+1)," ","§",LEN(LEFT(R116,B7+1))-LEN(SUBSTITUTE(LEFT(R116,B7+1)," ",""))))-1))))</f>
        <v/>
      </c>
      <c r="T116" s="415" t="str">
        <f t="shared" si="16"/>
        <v/>
      </c>
      <c r="U116" s="416"/>
    </row>
    <row r="117" spans="6:21" ht="20.100000000000001" customHeight="1">
      <c r="F117" s="411" t="str">
        <f t="shared" si="12"/>
        <v/>
      </c>
      <c r="G117" s="418" t="str">
        <f t="shared" si="13"/>
        <v/>
      </c>
      <c r="H117" s="413" t="str">
        <f t="shared" si="14"/>
        <v/>
      </c>
      <c r="I117" s="413" t="str">
        <f t="shared" si="15"/>
        <v/>
      </c>
      <c r="J117" s="417"/>
      <c r="K117" s="431"/>
      <c r="L117" s="431"/>
      <c r="M117" s="431"/>
      <c r="N117" s="417"/>
      <c r="O117" s="417"/>
      <c r="P117" s="428"/>
      <c r="Q117" s="417"/>
      <c r="R117" s="416" t="str">
        <f t="shared" si="17"/>
        <v/>
      </c>
      <c r="S117" s="416" t="str">
        <f>IF(OR(R117="",B7="",B7&lt;=0),"",IF(LEN(R117)&lt;=B7,R117,IF(LEN(SUBSTITUTE(LEFT(R117,B7+1)," ",""))=B7+1,LEFT(R117,B7),LEFT(R117,FIND("§",SUBSTITUTE(LEFT(R117,B7+1)," ","§",LEN(LEFT(R117,B7+1))-LEN(SUBSTITUTE(LEFT(R117,B7+1)," ",""))))-1))))</f>
        <v/>
      </c>
      <c r="T117" s="415" t="str">
        <f t="shared" si="16"/>
        <v/>
      </c>
      <c r="U117" s="416"/>
    </row>
    <row r="118" spans="6:21" ht="20.100000000000001" customHeight="1">
      <c r="F118" s="411" t="str">
        <f t="shared" si="12"/>
        <v/>
      </c>
      <c r="G118" s="418" t="str">
        <f t="shared" si="13"/>
        <v/>
      </c>
      <c r="H118" s="413" t="str">
        <f t="shared" si="14"/>
        <v/>
      </c>
      <c r="I118" s="413" t="str">
        <f t="shared" si="15"/>
        <v/>
      </c>
      <c r="J118" s="417"/>
      <c r="K118" s="431"/>
      <c r="L118" s="431"/>
      <c r="M118" s="431"/>
      <c r="N118" s="417"/>
      <c r="O118" s="417"/>
      <c r="P118" s="428"/>
      <c r="Q118" s="417"/>
      <c r="R118" s="416" t="str">
        <f t="shared" si="17"/>
        <v/>
      </c>
      <c r="S118" s="416" t="str">
        <f>IF(OR(R118="",B7="",B7&lt;=0),"",IF(LEN(R118)&lt;=B7,R118,IF(LEN(SUBSTITUTE(LEFT(R118,B7+1)," ",""))=B7+1,LEFT(R118,B7),LEFT(R118,FIND("§",SUBSTITUTE(LEFT(R118,B7+1)," ","§",LEN(LEFT(R118,B7+1))-LEN(SUBSTITUTE(LEFT(R118,B7+1)," ",""))))-1))))</f>
        <v/>
      </c>
      <c r="T118" s="415" t="str">
        <f t="shared" si="16"/>
        <v/>
      </c>
      <c r="U118" s="416"/>
    </row>
    <row r="119" spans="6:21" ht="20.100000000000001" customHeight="1">
      <c r="F119" s="411" t="str">
        <f t="shared" si="12"/>
        <v/>
      </c>
      <c r="G119" s="418" t="str">
        <f t="shared" si="13"/>
        <v/>
      </c>
      <c r="H119" s="413" t="str">
        <f t="shared" si="14"/>
        <v/>
      </c>
      <c r="I119" s="413" t="str">
        <f t="shared" si="15"/>
        <v/>
      </c>
      <c r="J119" s="417"/>
      <c r="K119" s="431"/>
      <c r="L119" s="431"/>
      <c r="M119" s="431"/>
      <c r="N119" s="417"/>
      <c r="O119" s="417"/>
      <c r="P119" s="428"/>
      <c r="Q119" s="417"/>
      <c r="R119" s="416" t="str">
        <f t="shared" si="17"/>
        <v/>
      </c>
      <c r="S119" s="416" t="str">
        <f>IF(OR(R119="",B7="",B7&lt;=0),"",IF(LEN(R119)&lt;=B7,R119,IF(LEN(SUBSTITUTE(LEFT(R119,B7+1)," ",""))=B7+1,LEFT(R119,B7),LEFT(R119,FIND("§",SUBSTITUTE(LEFT(R119,B7+1)," ","§",LEN(LEFT(R119,B7+1))-LEN(SUBSTITUTE(LEFT(R119,B7+1)," ",""))))-1))))</f>
        <v/>
      </c>
      <c r="T119" s="415" t="str">
        <f t="shared" si="16"/>
        <v/>
      </c>
      <c r="U119" s="416"/>
    </row>
    <row r="120" spans="6:21" ht="20.100000000000001" customHeight="1">
      <c r="F120" s="411" t="str">
        <f t="shared" si="12"/>
        <v/>
      </c>
      <c r="G120" s="418" t="str">
        <f t="shared" si="13"/>
        <v/>
      </c>
      <c r="H120" s="413" t="str">
        <f t="shared" si="14"/>
        <v/>
      </c>
      <c r="I120" s="413" t="str">
        <f t="shared" si="15"/>
        <v/>
      </c>
      <c r="J120" s="417"/>
      <c r="K120" s="431"/>
      <c r="L120" s="431"/>
      <c r="M120" s="431"/>
      <c r="N120" s="417"/>
      <c r="O120" s="417"/>
      <c r="P120" s="428"/>
      <c r="Q120" s="417"/>
      <c r="R120" s="416" t="str">
        <f t="shared" si="17"/>
        <v/>
      </c>
      <c r="S120" s="416" t="str">
        <f>IF(OR(R120="",B7="",B7&lt;=0),"",IF(LEN(R120)&lt;=B7,R120,IF(LEN(SUBSTITUTE(LEFT(R120,B7+1)," ",""))=B7+1,LEFT(R120,B7),LEFT(R120,FIND("§",SUBSTITUTE(LEFT(R120,B7+1)," ","§",LEN(LEFT(R120,B7+1))-LEN(SUBSTITUTE(LEFT(R120,B7+1)," ",""))))-1))))</f>
        <v/>
      </c>
      <c r="T120" s="415" t="str">
        <f t="shared" si="16"/>
        <v/>
      </c>
      <c r="U120" s="416"/>
    </row>
    <row r="121" spans="6:21" ht="20.100000000000001" customHeight="1">
      <c r="F121" s="411" t="str">
        <f t="shared" si="12"/>
        <v/>
      </c>
      <c r="G121" s="418" t="str">
        <f t="shared" si="13"/>
        <v/>
      </c>
      <c r="H121" s="413" t="str">
        <f t="shared" si="14"/>
        <v/>
      </c>
      <c r="I121" s="413" t="str">
        <f t="shared" si="15"/>
        <v/>
      </c>
      <c r="J121" s="417"/>
      <c r="K121" s="431"/>
      <c r="L121" s="431"/>
      <c r="M121" s="431"/>
      <c r="N121" s="417"/>
      <c r="O121" s="417"/>
      <c r="P121" s="428"/>
      <c r="Q121" s="417"/>
      <c r="R121" s="416" t="str">
        <f t="shared" si="17"/>
        <v/>
      </c>
      <c r="S121" s="416" t="str">
        <f>IF(OR(R121="",B7="",B7&lt;=0),"",IF(LEN(R121)&lt;=B7,R121,IF(LEN(SUBSTITUTE(LEFT(R121,B7+1)," ",""))=B7+1,LEFT(R121,B7),LEFT(R121,FIND("§",SUBSTITUTE(LEFT(R121,B7+1)," ","§",LEN(LEFT(R121,B7+1))-LEN(SUBSTITUTE(LEFT(R121,B7+1)," ",""))))-1))))</f>
        <v/>
      </c>
      <c r="T121" s="415" t="str">
        <f t="shared" si="16"/>
        <v/>
      </c>
      <c r="U121" s="416"/>
    </row>
    <row r="122" spans="6:21" ht="20.100000000000001" customHeight="1">
      <c r="F122" s="411" t="str">
        <f t="shared" si="12"/>
        <v/>
      </c>
      <c r="G122" s="418" t="str">
        <f t="shared" si="13"/>
        <v/>
      </c>
      <c r="H122" s="413" t="str">
        <f t="shared" si="14"/>
        <v/>
      </c>
      <c r="I122" s="413" t="str">
        <f t="shared" si="15"/>
        <v/>
      </c>
      <c r="J122" s="417"/>
      <c r="K122" s="431"/>
      <c r="L122" s="431"/>
      <c r="M122" s="431"/>
      <c r="N122" s="417"/>
      <c r="O122" s="417"/>
      <c r="P122" s="428"/>
      <c r="Q122" s="417"/>
      <c r="R122" s="416" t="str">
        <f t="shared" si="17"/>
        <v/>
      </c>
      <c r="S122" s="416" t="str">
        <f>IF(OR(R122="",B7="",B7&lt;=0),"",IF(LEN(R122)&lt;=B7,R122,IF(LEN(SUBSTITUTE(LEFT(R122,B7+1)," ",""))=B7+1,LEFT(R122,B7),LEFT(R122,FIND("§",SUBSTITUTE(LEFT(R122,B7+1)," ","§",LEN(LEFT(R122,B7+1))-LEN(SUBSTITUTE(LEFT(R122,B7+1)," ",""))))-1))))</f>
        <v/>
      </c>
      <c r="T122" s="415" t="str">
        <f t="shared" si="16"/>
        <v/>
      </c>
      <c r="U122" s="416"/>
    </row>
    <row r="123" spans="6:21" ht="20.100000000000001" customHeight="1">
      <c r="F123" s="411" t="str">
        <f t="shared" si="12"/>
        <v/>
      </c>
      <c r="G123" s="418" t="str">
        <f t="shared" si="13"/>
        <v/>
      </c>
      <c r="H123" s="413" t="str">
        <f t="shared" si="14"/>
        <v/>
      </c>
      <c r="I123" s="413" t="str">
        <f t="shared" si="15"/>
        <v/>
      </c>
      <c r="J123" s="417"/>
      <c r="K123" s="431"/>
      <c r="L123" s="431"/>
      <c r="M123" s="431"/>
      <c r="N123" s="417"/>
      <c r="O123" s="417"/>
      <c r="P123" s="428"/>
      <c r="Q123" s="417"/>
      <c r="R123" s="416" t="str">
        <f t="shared" si="17"/>
        <v/>
      </c>
      <c r="S123" s="416" t="str">
        <f>IF(OR(R123="",B7="",B7&lt;=0),"",IF(LEN(R123)&lt;=B7,R123,IF(LEN(SUBSTITUTE(LEFT(R123,B7+1)," ",""))=B7+1,LEFT(R123,B7),LEFT(R123,FIND("§",SUBSTITUTE(LEFT(R123,B7+1)," ","§",LEN(LEFT(R123,B7+1))-LEN(SUBSTITUTE(LEFT(R123,B7+1)," ",""))))-1))))</f>
        <v/>
      </c>
      <c r="T123" s="415" t="str">
        <f t="shared" si="16"/>
        <v/>
      </c>
      <c r="U123" s="416"/>
    </row>
    <row r="124" spans="6:21" ht="20.100000000000001" customHeight="1">
      <c r="F124" s="411" t="str">
        <f t="shared" si="12"/>
        <v/>
      </c>
      <c r="G124" s="418" t="str">
        <f t="shared" si="13"/>
        <v/>
      </c>
      <c r="H124" s="413" t="str">
        <f t="shared" si="14"/>
        <v/>
      </c>
      <c r="I124" s="413" t="str">
        <f t="shared" si="15"/>
        <v/>
      </c>
      <c r="J124" s="417"/>
      <c r="K124" s="431"/>
      <c r="L124" s="431"/>
      <c r="M124" s="431"/>
      <c r="N124" s="417"/>
      <c r="O124" s="417"/>
      <c r="P124" s="428"/>
      <c r="Q124" s="417"/>
      <c r="R124" s="416" t="str">
        <f t="shared" si="17"/>
        <v/>
      </c>
      <c r="S124" s="416" t="str">
        <f>IF(OR(R124="",B7="",B7&lt;=0),"",IF(LEN(R124)&lt;=B7,R124,IF(LEN(SUBSTITUTE(LEFT(R124,B7+1)," ",""))=B7+1,LEFT(R124,B7),LEFT(R124,FIND("§",SUBSTITUTE(LEFT(R124,B7+1)," ","§",LEN(LEFT(R124,B7+1))-LEN(SUBSTITUTE(LEFT(R124,B7+1)," ",""))))-1))))</f>
        <v/>
      </c>
      <c r="T124" s="415" t="str">
        <f t="shared" si="16"/>
        <v/>
      </c>
      <c r="U124" s="416"/>
    </row>
    <row r="125" spans="6:21" ht="20.100000000000001" customHeight="1">
      <c r="F125" s="411" t="str">
        <f t="shared" si="12"/>
        <v/>
      </c>
      <c r="G125" s="418" t="str">
        <f t="shared" si="13"/>
        <v/>
      </c>
      <c r="H125" s="413" t="str">
        <f t="shared" si="14"/>
        <v/>
      </c>
      <c r="I125" s="413" t="str">
        <f t="shared" si="15"/>
        <v/>
      </c>
      <c r="J125" s="417"/>
      <c r="K125" s="431"/>
      <c r="L125" s="431"/>
      <c r="M125" s="431"/>
      <c r="N125" s="417"/>
      <c r="O125" s="417"/>
      <c r="P125" s="428"/>
      <c r="Q125" s="417"/>
      <c r="R125" s="416" t="str">
        <f t="shared" si="17"/>
        <v/>
      </c>
      <c r="S125" s="416" t="str">
        <f>IF(OR(R125="",B7="",B7&lt;=0),"",IF(LEN(R125)&lt;=B7,R125,IF(LEN(SUBSTITUTE(LEFT(R125,B7+1)," ",""))=B7+1,LEFT(R125,B7),LEFT(R125,FIND("§",SUBSTITUTE(LEFT(R125,B7+1)," ","§",LEN(LEFT(R125,B7+1))-LEN(SUBSTITUTE(LEFT(R125,B7+1)," ",""))))-1))))</f>
        <v/>
      </c>
      <c r="T125" s="415" t="str">
        <f t="shared" si="16"/>
        <v/>
      </c>
      <c r="U125" s="416"/>
    </row>
    <row r="126" spans="6:21" ht="20.100000000000001" customHeight="1">
      <c r="F126" s="411" t="str">
        <f t="shared" si="12"/>
        <v/>
      </c>
      <c r="G126" s="418" t="str">
        <f t="shared" si="13"/>
        <v/>
      </c>
      <c r="H126" s="413" t="str">
        <f t="shared" si="14"/>
        <v/>
      </c>
      <c r="I126" s="413" t="str">
        <f t="shared" si="15"/>
        <v/>
      </c>
      <c r="J126" s="417"/>
      <c r="K126" s="431"/>
      <c r="L126" s="431"/>
      <c r="M126" s="431"/>
      <c r="N126" s="417"/>
      <c r="O126" s="417"/>
      <c r="P126" s="428"/>
      <c r="Q126" s="417"/>
      <c r="R126" s="416" t="str">
        <f t="shared" si="17"/>
        <v/>
      </c>
      <c r="S126" s="416" t="str">
        <f>IF(OR(R126="",B7="",B7&lt;=0),"",IF(LEN(R126)&lt;=B7,R126,IF(LEN(SUBSTITUTE(LEFT(R126,B7+1)," ",""))=B7+1,LEFT(R126,B7),LEFT(R126,FIND("§",SUBSTITUTE(LEFT(R126,B7+1)," ","§",LEN(LEFT(R126,B7+1))-LEN(SUBSTITUTE(LEFT(R126,B7+1)," ",""))))-1))))</f>
        <v/>
      </c>
      <c r="T126" s="415" t="str">
        <f t="shared" si="16"/>
        <v/>
      </c>
      <c r="U126" s="416"/>
    </row>
    <row r="127" spans="6:21" ht="20.100000000000001" customHeight="1">
      <c r="F127" s="411" t="str">
        <f t="shared" si="12"/>
        <v/>
      </c>
      <c r="G127" s="418" t="str">
        <f t="shared" si="13"/>
        <v/>
      </c>
      <c r="H127" s="413" t="str">
        <f t="shared" si="14"/>
        <v/>
      </c>
      <c r="I127" s="413" t="str">
        <f t="shared" si="15"/>
        <v/>
      </c>
      <c r="J127" s="417"/>
      <c r="K127" s="431"/>
      <c r="L127" s="431"/>
      <c r="M127" s="431"/>
      <c r="N127" s="417"/>
      <c r="O127" s="417"/>
      <c r="P127" s="428"/>
      <c r="Q127" s="417"/>
      <c r="R127" s="416" t="str">
        <f t="shared" si="17"/>
        <v/>
      </c>
      <c r="S127" s="416" t="str">
        <f>IF(OR(R127="",B7="",B7&lt;=0),"",IF(LEN(R127)&lt;=B7,R127,IF(LEN(SUBSTITUTE(LEFT(R127,B7+1)," ",""))=B7+1,LEFT(R127,B7),LEFT(R127,FIND("§",SUBSTITUTE(LEFT(R127,B7+1)," ","§",LEN(LEFT(R127,B7+1))-LEN(SUBSTITUTE(LEFT(R127,B7+1)," ",""))))-1))))</f>
        <v/>
      </c>
      <c r="T127" s="415" t="str">
        <f t="shared" si="16"/>
        <v/>
      </c>
      <c r="U127" s="416"/>
    </row>
    <row r="128" spans="6:21" ht="20.100000000000001" customHeight="1">
      <c r="F128" s="411" t="str">
        <f t="shared" si="12"/>
        <v/>
      </c>
      <c r="G128" s="418" t="str">
        <f t="shared" si="13"/>
        <v/>
      </c>
      <c r="H128" s="413" t="str">
        <f t="shared" si="14"/>
        <v/>
      </c>
      <c r="I128" s="413" t="str">
        <f t="shared" si="15"/>
        <v/>
      </c>
      <c r="J128" s="417"/>
      <c r="K128" s="431"/>
      <c r="L128" s="431"/>
      <c r="M128" s="431"/>
      <c r="N128" s="417"/>
      <c r="O128" s="417"/>
      <c r="P128" s="428"/>
      <c r="Q128" s="417"/>
      <c r="R128" s="416" t="str">
        <f t="shared" si="17"/>
        <v/>
      </c>
      <c r="S128" s="416" t="str">
        <f>IF(OR(R128="",B7="",B7&lt;=0),"",IF(LEN(R128)&lt;=B7,R128,IF(LEN(SUBSTITUTE(LEFT(R128,B7+1)," ",""))=B7+1,LEFT(R128,B7),LEFT(R128,FIND("§",SUBSTITUTE(LEFT(R128,B7+1)," ","§",LEN(LEFT(R128,B7+1))-LEN(SUBSTITUTE(LEFT(R128,B7+1)," ",""))))-1))))</f>
        <v/>
      </c>
      <c r="T128" s="415" t="str">
        <f t="shared" si="16"/>
        <v/>
      </c>
      <c r="U128" s="416"/>
    </row>
    <row r="129" spans="6:21" ht="20.100000000000001" customHeight="1">
      <c r="F129" s="411" t="str">
        <f t="shared" si="12"/>
        <v/>
      </c>
      <c r="G129" s="418" t="str">
        <f t="shared" si="13"/>
        <v/>
      </c>
      <c r="H129" s="413" t="str">
        <f t="shared" si="14"/>
        <v/>
      </c>
      <c r="I129" s="413" t="str">
        <f t="shared" si="15"/>
        <v/>
      </c>
      <c r="J129" s="417"/>
      <c r="K129" s="431"/>
      <c r="L129" s="431"/>
      <c r="M129" s="431"/>
      <c r="N129" s="417"/>
      <c r="O129" s="417"/>
      <c r="P129" s="428"/>
      <c r="Q129" s="417"/>
      <c r="R129" s="416" t="str">
        <f t="shared" si="17"/>
        <v/>
      </c>
      <c r="S129" s="416" t="str">
        <f>IF(OR(R129="",B7="",B7&lt;=0),"",IF(LEN(R129)&lt;=B7,R129,IF(LEN(SUBSTITUTE(LEFT(R129,B7+1)," ",""))=B7+1,LEFT(R129,B7),LEFT(R129,FIND("§",SUBSTITUTE(LEFT(R129,B7+1)," ","§",LEN(LEFT(R129,B7+1))-LEN(SUBSTITUTE(LEFT(R129,B7+1)," ",""))))-1))))</f>
        <v/>
      </c>
      <c r="T129" s="415" t="str">
        <f t="shared" si="16"/>
        <v/>
      </c>
      <c r="U129" s="416"/>
    </row>
    <row r="130" spans="6:21" ht="20.100000000000001" customHeight="1">
      <c r="F130" s="411" t="str">
        <f t="shared" si="12"/>
        <v/>
      </c>
      <c r="G130" s="418" t="str">
        <f t="shared" si="13"/>
        <v/>
      </c>
      <c r="H130" s="413" t="str">
        <f t="shared" si="14"/>
        <v/>
      </c>
      <c r="I130" s="413" t="str">
        <f t="shared" si="15"/>
        <v/>
      </c>
      <c r="J130" s="417"/>
      <c r="K130" s="431"/>
      <c r="L130" s="431"/>
      <c r="M130" s="431"/>
      <c r="N130" s="417"/>
      <c r="O130" s="417"/>
      <c r="P130" s="428"/>
      <c r="Q130" s="417"/>
      <c r="R130" s="416" t="str">
        <f t="shared" si="17"/>
        <v/>
      </c>
      <c r="S130" s="416" t="str">
        <f>IF(OR(R130="",B7="",B7&lt;=0),"",IF(LEN(R130)&lt;=B7,R130,IF(LEN(SUBSTITUTE(LEFT(R130,B7+1)," ",""))=B7+1,LEFT(R130,B7),LEFT(R130,FIND("§",SUBSTITUTE(LEFT(R130,B7+1)," ","§",LEN(LEFT(R130,B7+1))-LEN(SUBSTITUTE(LEFT(R130,B7+1)," ",""))))-1))))</f>
        <v/>
      </c>
      <c r="T130" s="415" t="str">
        <f t="shared" si="16"/>
        <v/>
      </c>
      <c r="U130" s="416"/>
    </row>
    <row r="131" spans="6:21" ht="20.100000000000001" customHeight="1">
      <c r="F131" s="411" t="str">
        <f t="shared" si="12"/>
        <v/>
      </c>
      <c r="G131" s="418" t="str">
        <f t="shared" si="13"/>
        <v/>
      </c>
      <c r="H131" s="413" t="str">
        <f t="shared" si="14"/>
        <v/>
      </c>
      <c r="I131" s="413" t="str">
        <f t="shared" si="15"/>
        <v/>
      </c>
      <c r="J131" s="417"/>
      <c r="K131" s="431"/>
      <c r="L131" s="431"/>
      <c r="M131" s="431"/>
      <c r="N131" s="417"/>
      <c r="O131" s="417"/>
      <c r="P131" s="428"/>
      <c r="Q131" s="417"/>
      <c r="R131" s="416" t="str">
        <f t="shared" si="17"/>
        <v/>
      </c>
      <c r="S131" s="416" t="str">
        <f>IF(OR(R131="",B7="",B7&lt;=0),"",IF(LEN(R131)&lt;=B7,R131,IF(LEN(SUBSTITUTE(LEFT(R131,B7+1)," ",""))=B7+1,LEFT(R131,B7),LEFT(R131,FIND("§",SUBSTITUTE(LEFT(R131,B7+1)," ","§",LEN(LEFT(R131,B7+1))-LEN(SUBSTITUTE(LEFT(R131,B7+1)," ",""))))-1))))</f>
        <v/>
      </c>
      <c r="T131" s="415" t="str">
        <f t="shared" si="16"/>
        <v/>
      </c>
      <c r="U131" s="416"/>
    </row>
    <row r="132" spans="6:21" ht="20.100000000000001" customHeight="1">
      <c r="F132" s="411" t="str">
        <f t="shared" si="12"/>
        <v/>
      </c>
      <c r="G132" s="418" t="str">
        <f t="shared" si="13"/>
        <v/>
      </c>
      <c r="H132" s="413" t="str">
        <f t="shared" si="14"/>
        <v/>
      </c>
      <c r="I132" s="413" t="str">
        <f t="shared" si="15"/>
        <v/>
      </c>
      <c r="J132" s="417"/>
      <c r="K132" s="431"/>
      <c r="L132" s="431"/>
      <c r="M132" s="431"/>
      <c r="N132" s="417"/>
      <c r="O132" s="417"/>
      <c r="P132" s="428"/>
      <c r="Q132" s="417"/>
      <c r="R132" s="416" t="str">
        <f t="shared" si="17"/>
        <v/>
      </c>
      <c r="S132" s="416" t="str">
        <f>IF(OR(R132="",B7="",B7&lt;=0),"",IF(LEN(R132)&lt;=B7,R132,IF(LEN(SUBSTITUTE(LEFT(R132,B7+1)," ",""))=B7+1,LEFT(R132,B7),LEFT(R132,FIND("§",SUBSTITUTE(LEFT(R132,B7+1)," ","§",LEN(LEFT(R132,B7+1))-LEN(SUBSTITUTE(LEFT(R132,B7+1)," ",""))))-1))))</f>
        <v/>
      </c>
      <c r="T132" s="415" t="str">
        <f t="shared" si="16"/>
        <v/>
      </c>
      <c r="U132" s="416"/>
    </row>
    <row r="133" spans="6:21" ht="20.100000000000001" customHeight="1">
      <c r="F133" s="411" t="str">
        <f t="shared" si="12"/>
        <v/>
      </c>
      <c r="G133" s="418" t="str">
        <f t="shared" si="13"/>
        <v/>
      </c>
      <c r="H133" s="413" t="str">
        <f t="shared" si="14"/>
        <v/>
      </c>
      <c r="I133" s="413" t="str">
        <f t="shared" si="15"/>
        <v/>
      </c>
      <c r="J133" s="417"/>
      <c r="K133" s="431"/>
      <c r="L133" s="431"/>
      <c r="M133" s="431"/>
      <c r="N133" s="417"/>
      <c r="O133" s="417"/>
      <c r="P133" s="428"/>
      <c r="Q133" s="417"/>
      <c r="R133" s="416" t="str">
        <f t="shared" si="17"/>
        <v/>
      </c>
      <c r="S133" s="416" t="str">
        <f>IF(OR(R133="",B7="",B7&lt;=0),"",IF(LEN(R133)&lt;=B7,R133,IF(LEN(SUBSTITUTE(LEFT(R133,B7+1)," ",""))=B7+1,LEFT(R133,B7),LEFT(R133,FIND("§",SUBSTITUTE(LEFT(R133,B7+1)," ","§",LEN(LEFT(R133,B7+1))-LEN(SUBSTITUTE(LEFT(R133,B7+1)," ",""))))-1))))</f>
        <v/>
      </c>
      <c r="T133" s="415" t="str">
        <f t="shared" si="16"/>
        <v/>
      </c>
      <c r="U133" s="416"/>
    </row>
    <row r="134" spans="6:21" ht="20.100000000000001" customHeight="1">
      <c r="F134" s="411" t="str">
        <f t="shared" si="12"/>
        <v/>
      </c>
      <c r="G134" s="418" t="str">
        <f t="shared" si="13"/>
        <v/>
      </c>
      <c r="H134" s="413" t="str">
        <f t="shared" si="14"/>
        <v/>
      </c>
      <c r="I134" s="413" t="str">
        <f t="shared" si="15"/>
        <v/>
      </c>
      <c r="J134" s="417"/>
      <c r="K134" s="417"/>
      <c r="L134" s="417"/>
      <c r="M134" s="417"/>
      <c r="N134" s="417"/>
      <c r="O134" s="417"/>
      <c r="P134" s="428"/>
      <c r="Q134" s="417"/>
      <c r="R134" s="416" t="str">
        <f t="shared" si="17"/>
        <v/>
      </c>
      <c r="S134" s="416" t="str">
        <f>IF(OR(R134="",B7="",B7&lt;=0),"",IF(LEN(R134)&lt;=B7,R134,IF(LEN(SUBSTITUTE(LEFT(R134,B7+1)," ",""))=B7+1,LEFT(R134,B7),LEFT(R134,FIND("§",SUBSTITUTE(LEFT(R134,B7+1)," ","§",LEN(LEFT(R134,B7+1))-LEN(SUBSTITUTE(LEFT(R134,B7+1)," ",""))))-1))))</f>
        <v/>
      </c>
      <c r="T134" s="415" t="str">
        <f t="shared" si="16"/>
        <v/>
      </c>
      <c r="U134" s="416"/>
    </row>
    <row r="135" spans="6:21" ht="20.100000000000001" customHeight="1">
      <c r="F135" s="411" t="str">
        <f t="shared" si="12"/>
        <v/>
      </c>
      <c r="G135" s="418" t="str">
        <f t="shared" si="13"/>
        <v/>
      </c>
      <c r="H135" s="413" t="str">
        <f t="shared" si="14"/>
        <v/>
      </c>
      <c r="I135" s="413" t="str">
        <f t="shared" si="15"/>
        <v/>
      </c>
      <c r="J135" s="417"/>
      <c r="K135" s="417"/>
      <c r="L135" s="417"/>
      <c r="M135" s="417"/>
      <c r="N135" s="417"/>
      <c r="O135" s="417"/>
      <c r="P135" s="428"/>
      <c r="Q135" s="417"/>
      <c r="R135" s="416" t="str">
        <f t="shared" si="17"/>
        <v/>
      </c>
      <c r="S135" s="416" t="str">
        <f>IF(OR(R135="",B7="",B7&lt;=0),"",IF(LEN(R135)&lt;=B7,R135,IF(LEN(SUBSTITUTE(LEFT(R135,B7+1)," ",""))=B7+1,LEFT(R135,B7),LEFT(R135,FIND("§",SUBSTITUTE(LEFT(R135,B7+1)," ","§",LEN(LEFT(R135,B7+1))-LEN(SUBSTITUTE(LEFT(R135,B7+1)," ",""))))-1))))</f>
        <v/>
      </c>
      <c r="T135" s="415" t="str">
        <f t="shared" si="16"/>
        <v/>
      </c>
      <c r="U135" s="416"/>
    </row>
    <row r="136" spans="6:21" ht="20.100000000000001" customHeight="1">
      <c r="F136" s="411" t="str">
        <f t="shared" si="12"/>
        <v/>
      </c>
      <c r="G136" s="418" t="str">
        <f t="shared" si="13"/>
        <v/>
      </c>
      <c r="H136" s="413" t="str">
        <f t="shared" si="14"/>
        <v/>
      </c>
      <c r="I136" s="413" t="str">
        <f t="shared" si="15"/>
        <v/>
      </c>
      <c r="J136" s="417"/>
      <c r="K136" s="417"/>
      <c r="L136" s="417"/>
      <c r="M136" s="417"/>
      <c r="N136" s="417"/>
      <c r="O136" s="417"/>
      <c r="P136" s="428"/>
      <c r="Q136" s="417"/>
      <c r="R136" s="416" t="str">
        <f t="shared" si="17"/>
        <v/>
      </c>
      <c r="S136" s="416" t="str">
        <f>IF(OR(R136="",B7="",B7&lt;=0),"",IF(LEN(R136)&lt;=B7,R136,IF(LEN(SUBSTITUTE(LEFT(R136,B7+1)," ",""))=B7+1,LEFT(R136,B7),LEFT(R136,FIND("§",SUBSTITUTE(LEFT(R136,B7+1)," ","§",LEN(LEFT(R136,B7+1))-LEN(SUBSTITUTE(LEFT(R136,B7+1)," ",""))))-1))))</f>
        <v/>
      </c>
      <c r="T136" s="415" t="str">
        <f t="shared" si="16"/>
        <v/>
      </c>
      <c r="U136" s="416"/>
    </row>
    <row r="137" spans="6:21" ht="20.100000000000001" customHeight="1">
      <c r="F137" s="411" t="str">
        <f t="shared" si="12"/>
        <v/>
      </c>
      <c r="G137" s="418" t="str">
        <f t="shared" si="13"/>
        <v/>
      </c>
      <c r="H137" s="413" t="str">
        <f t="shared" si="14"/>
        <v/>
      </c>
      <c r="I137" s="413" t="str">
        <f t="shared" si="15"/>
        <v/>
      </c>
      <c r="J137" s="417"/>
      <c r="K137" s="417"/>
      <c r="L137" s="417"/>
      <c r="M137" s="417"/>
      <c r="N137" s="417"/>
      <c r="O137" s="417"/>
      <c r="P137" s="428"/>
      <c r="Q137" s="417"/>
      <c r="R137" s="416" t="str">
        <f t="shared" si="17"/>
        <v/>
      </c>
      <c r="S137" s="416" t="str">
        <f>IF(OR(R137="",B7="",B7&lt;=0),"",IF(LEN(R137)&lt;=B7,R137,IF(LEN(SUBSTITUTE(LEFT(R137,B7+1)," ",""))=B7+1,LEFT(R137,B7),LEFT(R137,FIND("§",SUBSTITUTE(LEFT(R137,B7+1)," ","§",LEN(LEFT(R137,B7+1))-LEN(SUBSTITUTE(LEFT(R137,B7+1)," ",""))))-1))))</f>
        <v/>
      </c>
      <c r="T137" s="415" t="str">
        <f t="shared" si="16"/>
        <v/>
      </c>
      <c r="U137" s="416"/>
    </row>
    <row r="138" spans="6:21" ht="20.100000000000001" customHeight="1">
      <c r="F138" s="411" t="str">
        <f t="shared" si="12"/>
        <v/>
      </c>
      <c r="G138" s="418" t="str">
        <f t="shared" si="13"/>
        <v/>
      </c>
      <c r="H138" s="413" t="str">
        <f t="shared" si="14"/>
        <v/>
      </c>
      <c r="I138" s="413" t="str">
        <f t="shared" si="15"/>
        <v/>
      </c>
      <c r="J138" s="417"/>
      <c r="K138" s="417"/>
      <c r="L138" s="417"/>
      <c r="M138" s="417"/>
      <c r="N138" s="417"/>
      <c r="O138" s="417"/>
      <c r="P138" s="428"/>
      <c r="Q138" s="417"/>
      <c r="R138" s="416" t="str">
        <f t="shared" si="17"/>
        <v/>
      </c>
      <c r="S138" s="416" t="str">
        <f>IF(OR(R138="",B7="",B7&lt;=0),"",IF(LEN(R138)&lt;=B7,R138,IF(LEN(SUBSTITUTE(LEFT(R138,B7+1)," ",""))=B7+1,LEFT(R138,B7),LEFT(R138,FIND("§",SUBSTITUTE(LEFT(R138,B7+1)," ","§",LEN(LEFT(R138,B7+1))-LEN(SUBSTITUTE(LEFT(R138,B7+1)," ",""))))-1))))</f>
        <v/>
      </c>
      <c r="T138" s="415" t="str">
        <f t="shared" si="16"/>
        <v/>
      </c>
      <c r="U138" s="416"/>
    </row>
    <row r="139" spans="6:21" ht="20.100000000000001" customHeight="1">
      <c r="F139" s="411" t="str">
        <f t="shared" si="12"/>
        <v/>
      </c>
      <c r="G139" s="418" t="str">
        <f t="shared" si="13"/>
        <v/>
      </c>
      <c r="H139" s="413" t="str">
        <f t="shared" si="14"/>
        <v/>
      </c>
      <c r="I139" s="413" t="str">
        <f t="shared" si="15"/>
        <v/>
      </c>
      <c r="J139" s="417"/>
      <c r="K139" s="417"/>
      <c r="L139" s="417"/>
      <c r="M139" s="417"/>
      <c r="N139" s="417"/>
      <c r="O139" s="417"/>
      <c r="P139" s="428"/>
      <c r="Q139" s="417"/>
      <c r="R139" s="416" t="str">
        <f t="shared" si="17"/>
        <v/>
      </c>
      <c r="S139" s="416" t="str">
        <f>IF(OR(R139="",B7="",B7&lt;=0),"",IF(LEN(R139)&lt;=B7,R139,IF(LEN(SUBSTITUTE(LEFT(R139,B7+1)," ",""))=B7+1,LEFT(R139,B7),LEFT(R139,FIND("§",SUBSTITUTE(LEFT(R139,B7+1)," ","§",LEN(LEFT(R139,B7+1))-LEN(SUBSTITUTE(LEFT(R139,B7+1)," ",""))))-1))))</f>
        <v/>
      </c>
      <c r="T139" s="415" t="str">
        <f t="shared" si="16"/>
        <v/>
      </c>
      <c r="U139" s="416"/>
    </row>
    <row r="140" spans="6:21" ht="20.100000000000001" customHeight="1">
      <c r="F140" s="411" t="str">
        <f t="shared" si="12"/>
        <v/>
      </c>
      <c r="G140" s="418" t="str">
        <f t="shared" si="13"/>
        <v/>
      </c>
      <c r="H140" s="413" t="str">
        <f t="shared" si="14"/>
        <v/>
      </c>
      <c r="I140" s="413" t="str">
        <f t="shared" si="15"/>
        <v/>
      </c>
      <c r="J140" s="417"/>
      <c r="K140" s="417"/>
      <c r="L140" s="417"/>
      <c r="M140" s="417"/>
      <c r="N140" s="417"/>
      <c r="O140" s="417"/>
      <c r="P140" s="428"/>
      <c r="Q140" s="417"/>
      <c r="R140" s="416" t="str">
        <f t="shared" si="17"/>
        <v/>
      </c>
      <c r="S140" s="416" t="str">
        <f>IF(OR(R140="",B7="",B7&lt;=0),"",IF(LEN(R140)&lt;=B7,R140,IF(LEN(SUBSTITUTE(LEFT(R140,B7+1)," ",""))=B7+1,LEFT(R140,B7),LEFT(R140,FIND("§",SUBSTITUTE(LEFT(R140,B7+1)," ","§",LEN(LEFT(R140,B7+1))-LEN(SUBSTITUTE(LEFT(R140,B7+1)," ",""))))-1))))</f>
        <v/>
      </c>
      <c r="T140" s="415" t="str">
        <f t="shared" si="16"/>
        <v/>
      </c>
      <c r="U140" s="416"/>
    </row>
    <row r="141" spans="6:21" ht="20.100000000000001" customHeight="1">
      <c r="F141" s="411" t="str">
        <f t="shared" si="12"/>
        <v/>
      </c>
      <c r="G141" s="418" t="str">
        <f t="shared" si="13"/>
        <v/>
      </c>
      <c r="H141" s="413" t="str">
        <f t="shared" si="14"/>
        <v/>
      </c>
      <c r="I141" s="413" t="str">
        <f t="shared" si="15"/>
        <v/>
      </c>
      <c r="J141" s="417"/>
      <c r="K141" s="417"/>
      <c r="L141" s="417"/>
      <c r="M141" s="417"/>
      <c r="N141" s="417"/>
      <c r="O141" s="417"/>
      <c r="P141" s="428"/>
      <c r="Q141" s="417"/>
      <c r="R141" s="416" t="str">
        <f t="shared" si="17"/>
        <v/>
      </c>
      <c r="S141" s="416" t="str">
        <f>IF(OR(R141="",B7="",B7&lt;=0),"",IF(LEN(R141)&lt;=B7,R141,IF(LEN(SUBSTITUTE(LEFT(R141,B7+1)," ",""))=B7+1,LEFT(R141,B7),LEFT(R141,FIND("§",SUBSTITUTE(LEFT(R141,B7+1)," ","§",LEN(LEFT(R141,B7+1))-LEN(SUBSTITUTE(LEFT(R141,B7+1)," ",""))))-1))))</f>
        <v/>
      </c>
      <c r="T141" s="415" t="str">
        <f t="shared" si="16"/>
        <v/>
      </c>
      <c r="U141" s="416"/>
    </row>
    <row r="142" spans="6:21" ht="20.100000000000001" customHeight="1">
      <c r="F142" s="411" t="str">
        <f t="shared" si="12"/>
        <v/>
      </c>
      <c r="G142" s="418" t="str">
        <f t="shared" si="13"/>
        <v/>
      </c>
      <c r="H142" s="413" t="str">
        <f t="shared" si="14"/>
        <v/>
      </c>
      <c r="I142" s="413" t="str">
        <f t="shared" si="15"/>
        <v/>
      </c>
      <c r="J142" s="417"/>
      <c r="K142" s="417"/>
      <c r="L142" s="417"/>
      <c r="M142" s="417"/>
      <c r="N142" s="417"/>
      <c r="O142" s="417"/>
      <c r="P142" s="428"/>
      <c r="Q142" s="417"/>
      <c r="R142" s="416" t="str">
        <f t="shared" si="17"/>
        <v/>
      </c>
      <c r="S142" s="416" t="str">
        <f>IF(OR(R142="",B7="",B7&lt;=0),"",IF(LEN(R142)&lt;=B7,R142,IF(LEN(SUBSTITUTE(LEFT(R142,B7+1)," ",""))=B7+1,LEFT(R142,B7),LEFT(R142,FIND("§",SUBSTITUTE(LEFT(R142,B7+1)," ","§",LEN(LEFT(R142,B7+1))-LEN(SUBSTITUTE(LEFT(R142,B7+1)," ",""))))-1))))</f>
        <v/>
      </c>
      <c r="T142" s="415" t="str">
        <f t="shared" si="16"/>
        <v/>
      </c>
      <c r="U142" s="416"/>
    </row>
    <row r="143" spans="6:21" ht="20.100000000000001" customHeight="1">
      <c r="F143" s="411" t="str">
        <f t="shared" ref="F143:F206" si="18">IF(G143="","",ROW()-11)</f>
        <v/>
      </c>
      <c r="G143" s="418" t="str">
        <f t="shared" ref="G143:G206" si="19">IF(S143="","",S143)</f>
        <v/>
      </c>
      <c r="H143" s="413" t="str">
        <f t="shared" ref="H143:H206" si="20">IF(G143="","",LEN(TRIM(G143))-LEN(SUBSTITUTE(TRIM(G143)," ",""))+1)</f>
        <v/>
      </c>
      <c r="I143" s="413" t="str">
        <f t="shared" ref="I143:I206" si="21">IF(G143="","",LEN(G143))</f>
        <v/>
      </c>
      <c r="J143" s="417"/>
      <c r="K143" s="417"/>
      <c r="L143" s="417"/>
      <c r="M143" s="417"/>
      <c r="N143" s="417"/>
      <c r="O143" s="417"/>
      <c r="P143" s="428"/>
      <c r="Q143" s="417"/>
      <c r="R143" s="416" t="str">
        <f t="shared" si="17"/>
        <v/>
      </c>
      <c r="S143" s="416" t="str">
        <f>IF(OR(R143="",B7="",B7&lt;=0),"",IF(LEN(R143)&lt;=B7,R143,IF(LEN(SUBSTITUTE(LEFT(R143,B7+1)," ",""))=B7+1,LEFT(R143,B7),LEFT(R143,FIND("§",SUBSTITUTE(LEFT(R143,B7+1)," ","§",LEN(LEFT(R143,B7+1))-LEN(SUBSTITUTE(LEFT(R143,B7+1)," ",""))))-1))))</f>
        <v/>
      </c>
      <c r="T143" s="415" t="str">
        <f t="shared" ref="T143:T206" si="22">IF(OR(R143="",S143=""),"",TRIM(MID(R143,LEN(S143)+1+IF(MID(R143,LEN(S143)+1,1)=" ",1,0),99999)))</f>
        <v/>
      </c>
      <c r="U143" s="416"/>
    </row>
    <row r="144" spans="6:21" ht="20.100000000000001" customHeight="1">
      <c r="F144" s="411" t="str">
        <f t="shared" si="18"/>
        <v/>
      </c>
      <c r="G144" s="418" t="str">
        <f t="shared" si="19"/>
        <v/>
      </c>
      <c r="H144" s="413" t="str">
        <f t="shared" si="20"/>
        <v/>
      </c>
      <c r="I144" s="413" t="str">
        <f t="shared" si="21"/>
        <v/>
      </c>
      <c r="J144" s="417"/>
      <c r="K144" s="417"/>
      <c r="L144" s="417"/>
      <c r="M144" s="417"/>
      <c r="N144" s="417"/>
      <c r="O144" s="417"/>
      <c r="P144" s="428"/>
      <c r="Q144" s="417"/>
      <c r="R144" s="416" t="str">
        <f t="shared" ref="R144:R207" si="23">T143</f>
        <v/>
      </c>
      <c r="S144" s="416" t="str">
        <f>IF(OR(R144="",B7="",B7&lt;=0),"",IF(LEN(R144)&lt;=B7,R144,IF(LEN(SUBSTITUTE(LEFT(R144,B7+1)," ",""))=B7+1,LEFT(R144,B7),LEFT(R144,FIND("§",SUBSTITUTE(LEFT(R144,B7+1)," ","§",LEN(LEFT(R144,B7+1))-LEN(SUBSTITUTE(LEFT(R144,B7+1)," ",""))))-1))))</f>
        <v/>
      </c>
      <c r="T144" s="415" t="str">
        <f t="shared" si="22"/>
        <v/>
      </c>
      <c r="U144" s="416"/>
    </row>
    <row r="145" spans="6:21" ht="20.100000000000001" customHeight="1">
      <c r="F145" s="411" t="str">
        <f t="shared" si="18"/>
        <v/>
      </c>
      <c r="G145" s="418" t="str">
        <f t="shared" si="19"/>
        <v/>
      </c>
      <c r="H145" s="413" t="str">
        <f t="shared" si="20"/>
        <v/>
      </c>
      <c r="I145" s="413" t="str">
        <f t="shared" si="21"/>
        <v/>
      </c>
      <c r="J145" s="417"/>
      <c r="K145" s="417"/>
      <c r="L145" s="417"/>
      <c r="M145" s="417"/>
      <c r="N145" s="417"/>
      <c r="O145" s="417"/>
      <c r="P145" s="428"/>
      <c r="Q145" s="417"/>
      <c r="R145" s="416" t="str">
        <f t="shared" si="23"/>
        <v/>
      </c>
      <c r="S145" s="416" t="str">
        <f>IF(OR(R145="",B7="",B7&lt;=0),"",IF(LEN(R145)&lt;=B7,R145,IF(LEN(SUBSTITUTE(LEFT(R145,B7+1)," ",""))=B7+1,LEFT(R145,B7),LEFT(R145,FIND("§",SUBSTITUTE(LEFT(R145,B7+1)," ","§",LEN(LEFT(R145,B7+1))-LEN(SUBSTITUTE(LEFT(R145,B7+1)," ",""))))-1))))</f>
        <v/>
      </c>
      <c r="T145" s="415" t="str">
        <f t="shared" si="22"/>
        <v/>
      </c>
      <c r="U145" s="416"/>
    </row>
    <row r="146" spans="6:21" ht="20.100000000000001" customHeight="1">
      <c r="F146" s="411" t="str">
        <f t="shared" si="18"/>
        <v/>
      </c>
      <c r="G146" s="418" t="str">
        <f t="shared" si="19"/>
        <v/>
      </c>
      <c r="H146" s="413" t="str">
        <f t="shared" si="20"/>
        <v/>
      </c>
      <c r="I146" s="413" t="str">
        <f t="shared" si="21"/>
        <v/>
      </c>
      <c r="J146" s="417"/>
      <c r="K146" s="417"/>
      <c r="L146" s="417"/>
      <c r="M146" s="417"/>
      <c r="N146" s="417"/>
      <c r="O146" s="417"/>
      <c r="P146" s="428"/>
      <c r="Q146" s="417"/>
      <c r="R146" s="416" t="str">
        <f t="shared" si="23"/>
        <v/>
      </c>
      <c r="S146" s="416" t="str">
        <f>IF(OR(R146="",B7="",B7&lt;=0),"",IF(LEN(R146)&lt;=B7,R146,IF(LEN(SUBSTITUTE(LEFT(R146,B7+1)," ",""))=B7+1,LEFT(R146,B7),LEFT(R146,FIND("§",SUBSTITUTE(LEFT(R146,B7+1)," ","§",LEN(LEFT(R146,B7+1))-LEN(SUBSTITUTE(LEFT(R146,B7+1)," ",""))))-1))))</f>
        <v/>
      </c>
      <c r="T146" s="415" t="str">
        <f t="shared" si="22"/>
        <v/>
      </c>
      <c r="U146" s="416"/>
    </row>
    <row r="147" spans="6:21" ht="20.100000000000001" customHeight="1">
      <c r="F147" s="411" t="str">
        <f t="shared" si="18"/>
        <v/>
      </c>
      <c r="G147" s="418" t="str">
        <f t="shared" si="19"/>
        <v/>
      </c>
      <c r="H147" s="413" t="str">
        <f t="shared" si="20"/>
        <v/>
      </c>
      <c r="I147" s="413" t="str">
        <f t="shared" si="21"/>
        <v/>
      </c>
      <c r="J147" s="417"/>
      <c r="K147" s="417"/>
      <c r="L147" s="417"/>
      <c r="M147" s="417"/>
      <c r="N147" s="417"/>
      <c r="O147" s="417"/>
      <c r="P147" s="428"/>
      <c r="Q147" s="417"/>
      <c r="R147" s="416" t="str">
        <f t="shared" si="23"/>
        <v/>
      </c>
      <c r="S147" s="416" t="str">
        <f>IF(OR(R147="",B7="",B7&lt;=0),"",IF(LEN(R147)&lt;=B7,R147,IF(LEN(SUBSTITUTE(LEFT(R147,B7+1)," ",""))=B7+1,LEFT(R147,B7),LEFT(R147,FIND("§",SUBSTITUTE(LEFT(R147,B7+1)," ","§",LEN(LEFT(R147,B7+1))-LEN(SUBSTITUTE(LEFT(R147,B7+1)," ",""))))-1))))</f>
        <v/>
      </c>
      <c r="T147" s="415" t="str">
        <f t="shared" si="22"/>
        <v/>
      </c>
      <c r="U147" s="416"/>
    </row>
    <row r="148" spans="6:21" ht="20.100000000000001" customHeight="1">
      <c r="F148" s="411" t="str">
        <f t="shared" si="18"/>
        <v/>
      </c>
      <c r="G148" s="418" t="str">
        <f t="shared" si="19"/>
        <v/>
      </c>
      <c r="H148" s="413" t="str">
        <f t="shared" si="20"/>
        <v/>
      </c>
      <c r="I148" s="413" t="str">
        <f t="shared" si="21"/>
        <v/>
      </c>
      <c r="J148" s="417"/>
      <c r="K148" s="417"/>
      <c r="L148" s="417"/>
      <c r="M148" s="417"/>
      <c r="N148" s="417"/>
      <c r="O148" s="417"/>
      <c r="P148" s="428"/>
      <c r="Q148" s="417"/>
      <c r="R148" s="416" t="str">
        <f t="shared" si="23"/>
        <v/>
      </c>
      <c r="S148" s="416" t="str">
        <f>IF(OR(R148="",B7="",B7&lt;=0),"",IF(LEN(R148)&lt;=B7,R148,IF(LEN(SUBSTITUTE(LEFT(R148,B7+1)," ",""))=B7+1,LEFT(R148,B7),LEFT(R148,FIND("§",SUBSTITUTE(LEFT(R148,B7+1)," ","§",LEN(LEFT(R148,B7+1))-LEN(SUBSTITUTE(LEFT(R148,B7+1)," ",""))))-1))))</f>
        <v/>
      </c>
      <c r="T148" s="415" t="str">
        <f t="shared" si="22"/>
        <v/>
      </c>
      <c r="U148" s="416"/>
    </row>
    <row r="149" spans="6:21" ht="20.100000000000001" customHeight="1">
      <c r="F149" s="411" t="str">
        <f t="shared" si="18"/>
        <v/>
      </c>
      <c r="G149" s="418" t="str">
        <f t="shared" si="19"/>
        <v/>
      </c>
      <c r="H149" s="413" t="str">
        <f t="shared" si="20"/>
        <v/>
      </c>
      <c r="I149" s="413" t="str">
        <f t="shared" si="21"/>
        <v/>
      </c>
      <c r="J149" s="417"/>
      <c r="K149" s="417"/>
      <c r="L149" s="417"/>
      <c r="M149" s="417"/>
      <c r="N149" s="417"/>
      <c r="O149" s="417"/>
      <c r="P149" s="428"/>
      <c r="Q149" s="417"/>
      <c r="R149" s="416" t="str">
        <f t="shared" si="23"/>
        <v/>
      </c>
      <c r="S149" s="416" t="str">
        <f>IF(OR(R149="",B7="",B7&lt;=0),"",IF(LEN(R149)&lt;=B7,R149,IF(LEN(SUBSTITUTE(LEFT(R149,B7+1)," ",""))=B7+1,LEFT(R149,B7),LEFT(R149,FIND("§",SUBSTITUTE(LEFT(R149,B7+1)," ","§",LEN(LEFT(R149,B7+1))-LEN(SUBSTITUTE(LEFT(R149,B7+1)," ",""))))-1))))</f>
        <v/>
      </c>
      <c r="T149" s="415" t="str">
        <f t="shared" si="22"/>
        <v/>
      </c>
      <c r="U149" s="416"/>
    </row>
    <row r="150" spans="6:21" ht="20.100000000000001" customHeight="1">
      <c r="F150" s="411" t="str">
        <f t="shared" si="18"/>
        <v/>
      </c>
      <c r="G150" s="418" t="str">
        <f t="shared" si="19"/>
        <v/>
      </c>
      <c r="H150" s="413" t="str">
        <f t="shared" si="20"/>
        <v/>
      </c>
      <c r="I150" s="413" t="str">
        <f t="shared" si="21"/>
        <v/>
      </c>
      <c r="J150" s="417"/>
      <c r="K150" s="417"/>
      <c r="L150" s="417"/>
      <c r="M150" s="417"/>
      <c r="N150" s="417"/>
      <c r="O150" s="417"/>
      <c r="P150" s="428"/>
      <c r="Q150" s="417"/>
      <c r="R150" s="416" t="str">
        <f t="shared" si="23"/>
        <v/>
      </c>
      <c r="S150" s="416" t="str">
        <f>IF(OR(R150="",B7="",B7&lt;=0),"",IF(LEN(R150)&lt;=B7,R150,IF(LEN(SUBSTITUTE(LEFT(R150,B7+1)," ",""))=B7+1,LEFT(R150,B7),LEFT(R150,FIND("§",SUBSTITUTE(LEFT(R150,B7+1)," ","§",LEN(LEFT(R150,B7+1))-LEN(SUBSTITUTE(LEFT(R150,B7+1)," ",""))))-1))))</f>
        <v/>
      </c>
      <c r="T150" s="415" t="str">
        <f t="shared" si="22"/>
        <v/>
      </c>
      <c r="U150" s="416"/>
    </row>
    <row r="151" spans="6:21" ht="20.100000000000001" customHeight="1">
      <c r="F151" s="411" t="str">
        <f t="shared" si="18"/>
        <v/>
      </c>
      <c r="G151" s="418" t="str">
        <f t="shared" si="19"/>
        <v/>
      </c>
      <c r="H151" s="413" t="str">
        <f t="shared" si="20"/>
        <v/>
      </c>
      <c r="I151" s="413" t="str">
        <f t="shared" si="21"/>
        <v/>
      </c>
      <c r="J151" s="417"/>
      <c r="K151" s="417"/>
      <c r="L151" s="417"/>
      <c r="M151" s="417"/>
      <c r="N151" s="417"/>
      <c r="O151" s="417"/>
      <c r="P151" s="428"/>
      <c r="Q151" s="417"/>
      <c r="R151" s="416" t="str">
        <f t="shared" si="23"/>
        <v/>
      </c>
      <c r="S151" s="416" t="str">
        <f>IF(OR(R151="",B7="",B7&lt;=0),"",IF(LEN(R151)&lt;=B7,R151,IF(LEN(SUBSTITUTE(LEFT(R151,B7+1)," ",""))=B7+1,LEFT(R151,B7),LEFT(R151,FIND("§",SUBSTITUTE(LEFT(R151,B7+1)," ","§",LEN(LEFT(R151,B7+1))-LEN(SUBSTITUTE(LEFT(R151,B7+1)," ",""))))-1))))</f>
        <v/>
      </c>
      <c r="T151" s="415" t="str">
        <f t="shared" si="22"/>
        <v/>
      </c>
      <c r="U151" s="416"/>
    </row>
    <row r="152" spans="6:21" ht="20.100000000000001" customHeight="1">
      <c r="F152" s="411" t="str">
        <f t="shared" si="18"/>
        <v/>
      </c>
      <c r="G152" s="418" t="str">
        <f t="shared" si="19"/>
        <v/>
      </c>
      <c r="H152" s="413" t="str">
        <f t="shared" si="20"/>
        <v/>
      </c>
      <c r="I152" s="413" t="str">
        <f t="shared" si="21"/>
        <v/>
      </c>
      <c r="J152" s="417"/>
      <c r="K152" s="417"/>
      <c r="L152" s="417"/>
      <c r="M152" s="417"/>
      <c r="N152" s="417"/>
      <c r="O152" s="417"/>
      <c r="P152" s="428"/>
      <c r="Q152" s="417"/>
      <c r="R152" s="416" t="str">
        <f t="shared" si="23"/>
        <v/>
      </c>
      <c r="S152" s="416" t="str">
        <f>IF(OR(R152="",B7="",B7&lt;=0),"",IF(LEN(R152)&lt;=B7,R152,IF(LEN(SUBSTITUTE(LEFT(R152,B7+1)," ",""))=B7+1,LEFT(R152,B7),LEFT(R152,FIND("§",SUBSTITUTE(LEFT(R152,B7+1)," ","§",LEN(LEFT(R152,B7+1))-LEN(SUBSTITUTE(LEFT(R152,B7+1)," ",""))))-1))))</f>
        <v/>
      </c>
      <c r="T152" s="415" t="str">
        <f t="shared" si="22"/>
        <v/>
      </c>
      <c r="U152" s="416"/>
    </row>
    <row r="153" spans="6:21" ht="20.100000000000001" customHeight="1">
      <c r="F153" s="411" t="str">
        <f t="shared" si="18"/>
        <v/>
      </c>
      <c r="G153" s="418" t="str">
        <f t="shared" si="19"/>
        <v/>
      </c>
      <c r="H153" s="413" t="str">
        <f t="shared" si="20"/>
        <v/>
      </c>
      <c r="I153" s="413" t="str">
        <f t="shared" si="21"/>
        <v/>
      </c>
      <c r="J153" s="417"/>
      <c r="K153" s="417"/>
      <c r="L153" s="417"/>
      <c r="M153" s="417"/>
      <c r="N153" s="417"/>
      <c r="O153" s="417"/>
      <c r="P153" s="428"/>
      <c r="Q153" s="417"/>
      <c r="R153" s="416" t="str">
        <f t="shared" si="23"/>
        <v/>
      </c>
      <c r="S153" s="416" t="str">
        <f>IF(OR(R153="",B7="",B7&lt;=0),"",IF(LEN(R153)&lt;=B7,R153,IF(LEN(SUBSTITUTE(LEFT(R153,B7+1)," ",""))=B7+1,LEFT(R153,B7),LEFT(R153,FIND("§",SUBSTITUTE(LEFT(R153,B7+1)," ","§",LEN(LEFT(R153,B7+1))-LEN(SUBSTITUTE(LEFT(R153,B7+1)," ",""))))-1))))</f>
        <v/>
      </c>
      <c r="T153" s="415" t="str">
        <f t="shared" si="22"/>
        <v/>
      </c>
      <c r="U153" s="416"/>
    </row>
    <row r="154" spans="6:21" ht="20.100000000000001" customHeight="1">
      <c r="F154" s="411" t="str">
        <f t="shared" si="18"/>
        <v/>
      </c>
      <c r="G154" s="418" t="str">
        <f t="shared" si="19"/>
        <v/>
      </c>
      <c r="H154" s="413" t="str">
        <f t="shared" si="20"/>
        <v/>
      </c>
      <c r="I154" s="413" t="str">
        <f t="shared" si="21"/>
        <v/>
      </c>
      <c r="J154" s="417"/>
      <c r="K154" s="417"/>
      <c r="L154" s="417"/>
      <c r="M154" s="417"/>
      <c r="N154" s="417"/>
      <c r="O154" s="417"/>
      <c r="P154" s="428"/>
      <c r="Q154" s="417"/>
      <c r="R154" s="416" t="str">
        <f t="shared" si="23"/>
        <v/>
      </c>
      <c r="S154" s="416" t="str">
        <f>IF(OR(R154="",B7="",B7&lt;=0),"",IF(LEN(R154)&lt;=B7,R154,IF(LEN(SUBSTITUTE(LEFT(R154,B7+1)," ",""))=B7+1,LEFT(R154,B7),LEFT(R154,FIND("§",SUBSTITUTE(LEFT(R154,B7+1)," ","§",LEN(LEFT(R154,B7+1))-LEN(SUBSTITUTE(LEFT(R154,B7+1)," ",""))))-1))))</f>
        <v/>
      </c>
      <c r="T154" s="415" t="str">
        <f t="shared" si="22"/>
        <v/>
      </c>
      <c r="U154" s="416"/>
    </row>
    <row r="155" spans="6:21" ht="20.100000000000001" customHeight="1">
      <c r="F155" s="411" t="str">
        <f t="shared" si="18"/>
        <v/>
      </c>
      <c r="G155" s="418" t="str">
        <f t="shared" si="19"/>
        <v/>
      </c>
      <c r="H155" s="413" t="str">
        <f t="shared" si="20"/>
        <v/>
      </c>
      <c r="I155" s="413" t="str">
        <f t="shared" si="21"/>
        <v/>
      </c>
      <c r="J155" s="417"/>
      <c r="K155" s="417"/>
      <c r="L155" s="417"/>
      <c r="M155" s="417"/>
      <c r="N155" s="417"/>
      <c r="O155" s="417"/>
      <c r="P155" s="428"/>
      <c r="Q155" s="417"/>
      <c r="R155" s="416" t="str">
        <f t="shared" si="23"/>
        <v/>
      </c>
      <c r="S155" s="416" t="str">
        <f>IF(OR(R155="",B7="",B7&lt;=0),"",IF(LEN(R155)&lt;=B7,R155,IF(LEN(SUBSTITUTE(LEFT(R155,B7+1)," ",""))=B7+1,LEFT(R155,B7),LEFT(R155,FIND("§",SUBSTITUTE(LEFT(R155,B7+1)," ","§",LEN(LEFT(R155,B7+1))-LEN(SUBSTITUTE(LEFT(R155,B7+1)," ",""))))-1))))</f>
        <v/>
      </c>
      <c r="T155" s="415" t="str">
        <f t="shared" si="22"/>
        <v/>
      </c>
      <c r="U155" s="416"/>
    </row>
    <row r="156" spans="6:21" ht="20.100000000000001" customHeight="1">
      <c r="F156" s="411" t="str">
        <f t="shared" si="18"/>
        <v/>
      </c>
      <c r="G156" s="418" t="str">
        <f t="shared" si="19"/>
        <v/>
      </c>
      <c r="H156" s="413" t="str">
        <f t="shared" si="20"/>
        <v/>
      </c>
      <c r="I156" s="413" t="str">
        <f t="shared" si="21"/>
        <v/>
      </c>
      <c r="J156" s="417"/>
      <c r="K156" s="417"/>
      <c r="L156" s="417"/>
      <c r="M156" s="417"/>
      <c r="N156" s="417"/>
      <c r="O156" s="417"/>
      <c r="P156" s="428"/>
      <c r="Q156" s="417"/>
      <c r="R156" s="416" t="str">
        <f t="shared" si="23"/>
        <v/>
      </c>
      <c r="S156" s="416" t="str">
        <f>IF(OR(R156="",B7="",B7&lt;=0),"",IF(LEN(R156)&lt;=B7,R156,IF(LEN(SUBSTITUTE(LEFT(R156,B7+1)," ",""))=B7+1,LEFT(R156,B7),LEFT(R156,FIND("§",SUBSTITUTE(LEFT(R156,B7+1)," ","§",LEN(LEFT(R156,B7+1))-LEN(SUBSTITUTE(LEFT(R156,B7+1)," ",""))))-1))))</f>
        <v/>
      </c>
      <c r="T156" s="415" t="str">
        <f t="shared" si="22"/>
        <v/>
      </c>
      <c r="U156" s="416"/>
    </row>
    <row r="157" spans="6:21" ht="20.100000000000001" customHeight="1">
      <c r="F157" s="411" t="str">
        <f t="shared" si="18"/>
        <v/>
      </c>
      <c r="G157" s="418" t="str">
        <f t="shared" si="19"/>
        <v/>
      </c>
      <c r="H157" s="413" t="str">
        <f t="shared" si="20"/>
        <v/>
      </c>
      <c r="I157" s="413" t="str">
        <f t="shared" si="21"/>
        <v/>
      </c>
      <c r="J157" s="417"/>
      <c r="K157" s="417"/>
      <c r="L157" s="417"/>
      <c r="M157" s="417"/>
      <c r="N157" s="417"/>
      <c r="O157" s="417"/>
      <c r="P157" s="428"/>
      <c r="Q157" s="417"/>
      <c r="R157" s="416" t="str">
        <f t="shared" si="23"/>
        <v/>
      </c>
      <c r="S157" s="416" t="str">
        <f>IF(OR(R157="",B7="",B7&lt;=0),"",IF(LEN(R157)&lt;=B7,R157,IF(LEN(SUBSTITUTE(LEFT(R157,B7+1)," ",""))=B7+1,LEFT(R157,B7),LEFT(R157,FIND("§",SUBSTITUTE(LEFT(R157,B7+1)," ","§",LEN(LEFT(R157,B7+1))-LEN(SUBSTITUTE(LEFT(R157,B7+1)," ",""))))-1))))</f>
        <v/>
      </c>
      <c r="T157" s="415" t="str">
        <f t="shared" si="22"/>
        <v/>
      </c>
      <c r="U157" s="416"/>
    </row>
    <row r="158" spans="6:21" ht="20.100000000000001" customHeight="1">
      <c r="F158" s="411" t="str">
        <f t="shared" si="18"/>
        <v/>
      </c>
      <c r="G158" s="418" t="str">
        <f t="shared" si="19"/>
        <v/>
      </c>
      <c r="H158" s="413" t="str">
        <f t="shared" si="20"/>
        <v/>
      </c>
      <c r="I158" s="413" t="str">
        <f t="shared" si="21"/>
        <v/>
      </c>
      <c r="J158" s="417"/>
      <c r="K158" s="417"/>
      <c r="L158" s="417"/>
      <c r="M158" s="417"/>
      <c r="N158" s="417"/>
      <c r="O158" s="417"/>
      <c r="P158" s="428"/>
      <c r="Q158" s="417"/>
      <c r="R158" s="416" t="str">
        <f t="shared" si="23"/>
        <v/>
      </c>
      <c r="S158" s="416" t="str">
        <f>IF(OR(R158="",B7="",B7&lt;=0),"",IF(LEN(R158)&lt;=B7,R158,IF(LEN(SUBSTITUTE(LEFT(R158,B7+1)," ",""))=B7+1,LEFT(R158,B7),LEFT(R158,FIND("§",SUBSTITUTE(LEFT(R158,B7+1)," ","§",LEN(LEFT(R158,B7+1))-LEN(SUBSTITUTE(LEFT(R158,B7+1)," ",""))))-1))))</f>
        <v/>
      </c>
      <c r="T158" s="415" t="str">
        <f t="shared" si="22"/>
        <v/>
      </c>
      <c r="U158" s="416"/>
    </row>
    <row r="159" spans="6:21" ht="20.100000000000001" customHeight="1">
      <c r="F159" s="411" t="str">
        <f t="shared" si="18"/>
        <v/>
      </c>
      <c r="G159" s="418" t="str">
        <f t="shared" si="19"/>
        <v/>
      </c>
      <c r="H159" s="413" t="str">
        <f t="shared" si="20"/>
        <v/>
      </c>
      <c r="I159" s="413" t="str">
        <f t="shared" si="21"/>
        <v/>
      </c>
      <c r="J159" s="417"/>
      <c r="K159" s="417"/>
      <c r="L159" s="417"/>
      <c r="M159" s="417"/>
      <c r="N159" s="417"/>
      <c r="O159" s="417"/>
      <c r="P159" s="428"/>
      <c r="Q159" s="417"/>
      <c r="R159" s="416" t="str">
        <f t="shared" si="23"/>
        <v/>
      </c>
      <c r="S159" s="416" t="str">
        <f>IF(OR(R159="",B7="",B7&lt;=0),"",IF(LEN(R159)&lt;=B7,R159,IF(LEN(SUBSTITUTE(LEFT(R159,B7+1)," ",""))=B7+1,LEFT(R159,B7),LEFT(R159,FIND("§",SUBSTITUTE(LEFT(R159,B7+1)," ","§",LEN(LEFT(R159,B7+1))-LEN(SUBSTITUTE(LEFT(R159,B7+1)," ",""))))-1))))</f>
        <v/>
      </c>
      <c r="T159" s="415" t="str">
        <f t="shared" si="22"/>
        <v/>
      </c>
      <c r="U159" s="416"/>
    </row>
    <row r="160" spans="6:21" ht="20.100000000000001" customHeight="1">
      <c r="F160" s="411" t="str">
        <f t="shared" si="18"/>
        <v/>
      </c>
      <c r="G160" s="418" t="str">
        <f t="shared" si="19"/>
        <v/>
      </c>
      <c r="H160" s="413" t="str">
        <f t="shared" si="20"/>
        <v/>
      </c>
      <c r="I160" s="413" t="str">
        <f t="shared" si="21"/>
        <v/>
      </c>
      <c r="J160" s="417"/>
      <c r="K160" s="417"/>
      <c r="L160" s="417"/>
      <c r="M160" s="417"/>
      <c r="N160" s="417"/>
      <c r="O160" s="417"/>
      <c r="P160" s="428"/>
      <c r="Q160" s="417"/>
      <c r="R160" s="416" t="str">
        <f t="shared" si="23"/>
        <v/>
      </c>
      <c r="S160" s="416" t="str">
        <f>IF(OR(R160="",B7="",B7&lt;=0),"",IF(LEN(R160)&lt;=B7,R160,IF(LEN(SUBSTITUTE(LEFT(R160,B7+1)," ",""))=B7+1,LEFT(R160,B7),LEFT(R160,FIND("§",SUBSTITUTE(LEFT(R160,B7+1)," ","§",LEN(LEFT(R160,B7+1))-LEN(SUBSTITUTE(LEFT(R160,B7+1)," ",""))))-1))))</f>
        <v/>
      </c>
      <c r="T160" s="415" t="str">
        <f t="shared" si="22"/>
        <v/>
      </c>
      <c r="U160" s="416"/>
    </row>
    <row r="161" spans="6:21" ht="20.100000000000001" customHeight="1">
      <c r="F161" s="411" t="str">
        <f t="shared" si="18"/>
        <v/>
      </c>
      <c r="G161" s="418" t="str">
        <f t="shared" si="19"/>
        <v/>
      </c>
      <c r="H161" s="413" t="str">
        <f t="shared" si="20"/>
        <v/>
      </c>
      <c r="I161" s="413" t="str">
        <f t="shared" si="21"/>
        <v/>
      </c>
      <c r="J161" s="417"/>
      <c r="K161" s="417"/>
      <c r="L161" s="417"/>
      <c r="M161" s="417"/>
      <c r="N161" s="417"/>
      <c r="O161" s="417"/>
      <c r="P161" s="428"/>
      <c r="Q161" s="417"/>
      <c r="R161" s="416" t="str">
        <f t="shared" si="23"/>
        <v/>
      </c>
      <c r="S161" s="416" t="str">
        <f>IF(OR(R161="",B7="",B7&lt;=0),"",IF(LEN(R161)&lt;=B7,R161,IF(LEN(SUBSTITUTE(LEFT(R161,B7+1)," ",""))=B7+1,LEFT(R161,B7),LEFT(R161,FIND("§",SUBSTITUTE(LEFT(R161,B7+1)," ","§",LEN(LEFT(R161,B7+1))-LEN(SUBSTITUTE(LEFT(R161,B7+1)," ",""))))-1))))</f>
        <v/>
      </c>
      <c r="T161" s="415" t="str">
        <f t="shared" si="22"/>
        <v/>
      </c>
      <c r="U161" s="416"/>
    </row>
    <row r="162" spans="6:21" ht="20.100000000000001" customHeight="1">
      <c r="F162" s="411" t="str">
        <f t="shared" si="18"/>
        <v/>
      </c>
      <c r="G162" s="418" t="str">
        <f t="shared" si="19"/>
        <v/>
      </c>
      <c r="H162" s="413" t="str">
        <f t="shared" si="20"/>
        <v/>
      </c>
      <c r="I162" s="413" t="str">
        <f t="shared" si="21"/>
        <v/>
      </c>
      <c r="J162" s="417"/>
      <c r="K162" s="417"/>
      <c r="L162" s="417"/>
      <c r="M162" s="417"/>
      <c r="N162" s="417"/>
      <c r="O162" s="417"/>
      <c r="P162" s="428"/>
      <c r="Q162" s="417"/>
      <c r="R162" s="416" t="str">
        <f t="shared" si="23"/>
        <v/>
      </c>
      <c r="S162" s="416" t="str">
        <f>IF(OR(R162="",B7="",B7&lt;=0),"",IF(LEN(R162)&lt;=B7,R162,IF(LEN(SUBSTITUTE(LEFT(R162,B7+1)," ",""))=B7+1,LEFT(R162,B7),LEFT(R162,FIND("§",SUBSTITUTE(LEFT(R162,B7+1)," ","§",LEN(LEFT(R162,B7+1))-LEN(SUBSTITUTE(LEFT(R162,B7+1)," ",""))))-1))))</f>
        <v/>
      </c>
      <c r="T162" s="415" t="str">
        <f t="shared" si="22"/>
        <v/>
      </c>
      <c r="U162" s="416"/>
    </row>
    <row r="163" spans="6:21" ht="20.100000000000001" customHeight="1">
      <c r="F163" s="411" t="str">
        <f t="shared" si="18"/>
        <v/>
      </c>
      <c r="G163" s="418" t="str">
        <f t="shared" si="19"/>
        <v/>
      </c>
      <c r="H163" s="413" t="str">
        <f t="shared" si="20"/>
        <v/>
      </c>
      <c r="I163" s="413" t="str">
        <f t="shared" si="21"/>
        <v/>
      </c>
      <c r="J163" s="417"/>
      <c r="K163" s="417"/>
      <c r="L163" s="417"/>
      <c r="M163" s="417"/>
      <c r="N163" s="417"/>
      <c r="O163" s="417"/>
      <c r="P163" s="428"/>
      <c r="Q163" s="417"/>
      <c r="R163" s="416" t="str">
        <f t="shared" si="23"/>
        <v/>
      </c>
      <c r="S163" s="416" t="str">
        <f>IF(OR(R163="",B7="",B7&lt;=0),"",IF(LEN(R163)&lt;=B7,R163,IF(LEN(SUBSTITUTE(LEFT(R163,B7+1)," ",""))=B7+1,LEFT(R163,B7),LEFT(R163,FIND("§",SUBSTITUTE(LEFT(R163,B7+1)," ","§",LEN(LEFT(R163,B7+1))-LEN(SUBSTITUTE(LEFT(R163,B7+1)," ",""))))-1))))</f>
        <v/>
      </c>
      <c r="T163" s="415" t="str">
        <f t="shared" si="22"/>
        <v/>
      </c>
      <c r="U163" s="416"/>
    </row>
    <row r="164" spans="6:21" ht="20.100000000000001" customHeight="1">
      <c r="F164" s="411" t="str">
        <f t="shared" si="18"/>
        <v/>
      </c>
      <c r="G164" s="418" t="str">
        <f t="shared" si="19"/>
        <v/>
      </c>
      <c r="H164" s="413" t="str">
        <f t="shared" si="20"/>
        <v/>
      </c>
      <c r="I164" s="413" t="str">
        <f t="shared" si="21"/>
        <v/>
      </c>
      <c r="J164" s="417"/>
      <c r="K164" s="417"/>
      <c r="L164" s="417"/>
      <c r="M164" s="417"/>
      <c r="N164" s="417"/>
      <c r="O164" s="417"/>
      <c r="P164" s="428"/>
      <c r="Q164" s="417"/>
      <c r="R164" s="416" t="str">
        <f t="shared" si="23"/>
        <v/>
      </c>
      <c r="S164" s="416" t="str">
        <f>IF(OR(R164="",B7="",B7&lt;=0),"",IF(LEN(R164)&lt;=B7,R164,IF(LEN(SUBSTITUTE(LEFT(R164,B7+1)," ",""))=B7+1,LEFT(R164,B7),LEFT(R164,FIND("§",SUBSTITUTE(LEFT(R164,B7+1)," ","§",LEN(LEFT(R164,B7+1))-LEN(SUBSTITUTE(LEFT(R164,B7+1)," ",""))))-1))))</f>
        <v/>
      </c>
      <c r="T164" s="415" t="str">
        <f t="shared" si="22"/>
        <v/>
      </c>
      <c r="U164" s="416"/>
    </row>
    <row r="165" spans="6:21" ht="20.100000000000001" customHeight="1">
      <c r="F165" s="411" t="str">
        <f t="shared" si="18"/>
        <v/>
      </c>
      <c r="G165" s="418" t="str">
        <f t="shared" si="19"/>
        <v/>
      </c>
      <c r="H165" s="413" t="str">
        <f t="shared" si="20"/>
        <v/>
      </c>
      <c r="I165" s="413" t="str">
        <f t="shared" si="21"/>
        <v/>
      </c>
      <c r="J165" s="417"/>
      <c r="K165" s="417"/>
      <c r="L165" s="417"/>
      <c r="M165" s="417"/>
      <c r="N165" s="417"/>
      <c r="O165" s="417"/>
      <c r="P165" s="428"/>
      <c r="Q165" s="417"/>
      <c r="R165" s="416" t="str">
        <f t="shared" si="23"/>
        <v/>
      </c>
      <c r="S165" s="416" t="str">
        <f>IF(OR(R165="",B7="",B7&lt;=0),"",IF(LEN(R165)&lt;=B7,R165,IF(LEN(SUBSTITUTE(LEFT(R165,B7+1)," ",""))=B7+1,LEFT(R165,B7),LEFT(R165,FIND("§",SUBSTITUTE(LEFT(R165,B7+1)," ","§",LEN(LEFT(R165,B7+1))-LEN(SUBSTITUTE(LEFT(R165,B7+1)," ",""))))-1))))</f>
        <v/>
      </c>
      <c r="T165" s="415" t="str">
        <f t="shared" si="22"/>
        <v/>
      </c>
      <c r="U165" s="416"/>
    </row>
    <row r="166" spans="6:21" ht="20.100000000000001" customHeight="1">
      <c r="F166" s="411" t="str">
        <f t="shared" si="18"/>
        <v/>
      </c>
      <c r="G166" s="418" t="str">
        <f t="shared" si="19"/>
        <v/>
      </c>
      <c r="H166" s="413" t="str">
        <f t="shared" si="20"/>
        <v/>
      </c>
      <c r="I166" s="413" t="str">
        <f t="shared" si="21"/>
        <v/>
      </c>
      <c r="J166" s="417"/>
      <c r="K166" s="417"/>
      <c r="L166" s="417"/>
      <c r="M166" s="417"/>
      <c r="N166" s="417"/>
      <c r="O166" s="417"/>
      <c r="P166" s="428"/>
      <c r="Q166" s="417"/>
      <c r="R166" s="416" t="str">
        <f t="shared" si="23"/>
        <v/>
      </c>
      <c r="S166" s="416" t="str">
        <f>IF(OR(R166="",B7="",B7&lt;=0),"",IF(LEN(R166)&lt;=B7,R166,IF(LEN(SUBSTITUTE(LEFT(R166,B7+1)," ",""))=B7+1,LEFT(R166,B7),LEFT(R166,FIND("§",SUBSTITUTE(LEFT(R166,B7+1)," ","§",LEN(LEFT(R166,B7+1))-LEN(SUBSTITUTE(LEFT(R166,B7+1)," ",""))))-1))))</f>
        <v/>
      </c>
      <c r="T166" s="415" t="str">
        <f t="shared" si="22"/>
        <v/>
      </c>
      <c r="U166" s="416"/>
    </row>
    <row r="167" spans="6:21" ht="20.100000000000001" customHeight="1">
      <c r="F167" s="411" t="str">
        <f t="shared" si="18"/>
        <v/>
      </c>
      <c r="G167" s="418" t="str">
        <f t="shared" si="19"/>
        <v/>
      </c>
      <c r="H167" s="413" t="str">
        <f t="shared" si="20"/>
        <v/>
      </c>
      <c r="I167" s="413" t="str">
        <f t="shared" si="21"/>
        <v/>
      </c>
      <c r="J167" s="417"/>
      <c r="K167" s="417"/>
      <c r="L167" s="417"/>
      <c r="M167" s="417"/>
      <c r="N167" s="417"/>
      <c r="O167" s="417"/>
      <c r="P167" s="428"/>
      <c r="Q167" s="417"/>
      <c r="R167" s="416" t="str">
        <f t="shared" si="23"/>
        <v/>
      </c>
      <c r="S167" s="416" t="str">
        <f>IF(OR(R167="",B7="",B7&lt;=0),"",IF(LEN(R167)&lt;=B7,R167,IF(LEN(SUBSTITUTE(LEFT(R167,B7+1)," ",""))=B7+1,LEFT(R167,B7),LEFT(R167,FIND("§",SUBSTITUTE(LEFT(R167,B7+1)," ","§",LEN(LEFT(R167,B7+1))-LEN(SUBSTITUTE(LEFT(R167,B7+1)," ",""))))-1))))</f>
        <v/>
      </c>
      <c r="T167" s="415" t="str">
        <f t="shared" si="22"/>
        <v/>
      </c>
      <c r="U167" s="416"/>
    </row>
    <row r="168" spans="6:21" ht="20.100000000000001" customHeight="1">
      <c r="F168" s="411" t="str">
        <f t="shared" si="18"/>
        <v/>
      </c>
      <c r="G168" s="418" t="str">
        <f t="shared" si="19"/>
        <v/>
      </c>
      <c r="H168" s="413" t="str">
        <f t="shared" si="20"/>
        <v/>
      </c>
      <c r="I168" s="413" t="str">
        <f t="shared" si="21"/>
        <v/>
      </c>
      <c r="J168" s="417"/>
      <c r="K168" s="417"/>
      <c r="L168" s="417"/>
      <c r="M168" s="417"/>
      <c r="N168" s="417"/>
      <c r="O168" s="417"/>
      <c r="P168" s="428"/>
      <c r="Q168" s="417"/>
      <c r="R168" s="416" t="str">
        <f t="shared" si="23"/>
        <v/>
      </c>
      <c r="S168" s="416" t="str">
        <f>IF(OR(R168="",B7="",B7&lt;=0),"",IF(LEN(R168)&lt;=B7,R168,IF(LEN(SUBSTITUTE(LEFT(R168,B7+1)," ",""))=B7+1,LEFT(R168,B7),LEFT(R168,FIND("§",SUBSTITUTE(LEFT(R168,B7+1)," ","§",LEN(LEFT(R168,B7+1))-LEN(SUBSTITUTE(LEFT(R168,B7+1)," ",""))))-1))))</f>
        <v/>
      </c>
      <c r="T168" s="415" t="str">
        <f t="shared" si="22"/>
        <v/>
      </c>
      <c r="U168" s="416"/>
    </row>
    <row r="169" spans="6:21" ht="20.100000000000001" customHeight="1">
      <c r="F169" s="411" t="str">
        <f t="shared" si="18"/>
        <v/>
      </c>
      <c r="G169" s="418" t="str">
        <f t="shared" si="19"/>
        <v/>
      </c>
      <c r="H169" s="413" t="str">
        <f t="shared" si="20"/>
        <v/>
      </c>
      <c r="I169" s="413" t="str">
        <f t="shared" si="21"/>
        <v/>
      </c>
      <c r="J169" s="417"/>
      <c r="K169" s="417"/>
      <c r="L169" s="417"/>
      <c r="M169" s="417"/>
      <c r="N169" s="417"/>
      <c r="O169" s="417"/>
      <c r="P169" s="428"/>
      <c r="Q169" s="417"/>
      <c r="R169" s="416" t="str">
        <f t="shared" si="23"/>
        <v/>
      </c>
      <c r="S169" s="416" t="str">
        <f>IF(OR(R169="",B7="",B7&lt;=0),"",IF(LEN(R169)&lt;=B7,R169,IF(LEN(SUBSTITUTE(LEFT(R169,B7+1)," ",""))=B7+1,LEFT(R169,B7),LEFT(R169,FIND("§",SUBSTITUTE(LEFT(R169,B7+1)," ","§",LEN(LEFT(R169,B7+1))-LEN(SUBSTITUTE(LEFT(R169,B7+1)," ",""))))-1))))</f>
        <v/>
      </c>
      <c r="T169" s="415" t="str">
        <f t="shared" si="22"/>
        <v/>
      </c>
      <c r="U169" s="416"/>
    </row>
    <row r="170" spans="6:21" ht="20.100000000000001" customHeight="1">
      <c r="F170" s="411" t="str">
        <f t="shared" si="18"/>
        <v/>
      </c>
      <c r="G170" s="418" t="str">
        <f t="shared" si="19"/>
        <v/>
      </c>
      <c r="H170" s="413" t="str">
        <f t="shared" si="20"/>
        <v/>
      </c>
      <c r="I170" s="413" t="str">
        <f t="shared" si="21"/>
        <v/>
      </c>
      <c r="J170" s="417"/>
      <c r="K170" s="417"/>
      <c r="L170" s="417"/>
      <c r="M170" s="417"/>
      <c r="N170" s="417"/>
      <c r="O170" s="417"/>
      <c r="P170" s="428"/>
      <c r="Q170" s="417"/>
      <c r="R170" s="416" t="str">
        <f t="shared" si="23"/>
        <v/>
      </c>
      <c r="S170" s="416" t="str">
        <f>IF(OR(R170="",B7="",B7&lt;=0),"",IF(LEN(R170)&lt;=B7,R170,IF(LEN(SUBSTITUTE(LEFT(R170,B7+1)," ",""))=B7+1,LEFT(R170,B7),LEFT(R170,FIND("§",SUBSTITUTE(LEFT(R170,B7+1)," ","§",LEN(LEFT(R170,B7+1))-LEN(SUBSTITUTE(LEFT(R170,B7+1)," ",""))))-1))))</f>
        <v/>
      </c>
      <c r="T170" s="415" t="str">
        <f t="shared" si="22"/>
        <v/>
      </c>
      <c r="U170" s="416"/>
    </row>
    <row r="171" spans="6:21" ht="20.100000000000001" customHeight="1">
      <c r="F171" s="411" t="str">
        <f t="shared" si="18"/>
        <v/>
      </c>
      <c r="G171" s="418" t="str">
        <f t="shared" si="19"/>
        <v/>
      </c>
      <c r="H171" s="413" t="str">
        <f t="shared" si="20"/>
        <v/>
      </c>
      <c r="I171" s="413" t="str">
        <f t="shared" si="21"/>
        <v/>
      </c>
      <c r="J171" s="417"/>
      <c r="K171" s="417"/>
      <c r="L171" s="417"/>
      <c r="M171" s="417"/>
      <c r="N171" s="417"/>
      <c r="O171" s="417"/>
      <c r="P171" s="428"/>
      <c r="Q171" s="417"/>
      <c r="R171" s="416" t="str">
        <f t="shared" si="23"/>
        <v/>
      </c>
      <c r="S171" s="416" t="str">
        <f>IF(OR(R171="",B7="",B7&lt;=0),"",IF(LEN(R171)&lt;=B7,R171,IF(LEN(SUBSTITUTE(LEFT(R171,B7+1)," ",""))=B7+1,LEFT(R171,B7),LEFT(R171,FIND("§",SUBSTITUTE(LEFT(R171,B7+1)," ","§",LEN(LEFT(R171,B7+1))-LEN(SUBSTITUTE(LEFT(R171,B7+1)," ",""))))-1))))</f>
        <v/>
      </c>
      <c r="T171" s="415" t="str">
        <f t="shared" si="22"/>
        <v/>
      </c>
      <c r="U171" s="416"/>
    </row>
    <row r="172" spans="6:21" ht="20.100000000000001" customHeight="1">
      <c r="F172" s="411" t="str">
        <f t="shared" si="18"/>
        <v/>
      </c>
      <c r="G172" s="418" t="str">
        <f t="shared" si="19"/>
        <v/>
      </c>
      <c r="H172" s="413" t="str">
        <f t="shared" si="20"/>
        <v/>
      </c>
      <c r="I172" s="413" t="str">
        <f t="shared" si="21"/>
        <v/>
      </c>
      <c r="J172" s="417"/>
      <c r="K172" s="417"/>
      <c r="L172" s="417"/>
      <c r="M172" s="417"/>
      <c r="N172" s="417"/>
      <c r="O172" s="417"/>
      <c r="P172" s="428"/>
      <c r="Q172" s="417"/>
      <c r="R172" s="416" t="str">
        <f t="shared" si="23"/>
        <v/>
      </c>
      <c r="S172" s="416" t="str">
        <f>IF(OR(R172="",B7="",B7&lt;=0),"",IF(LEN(R172)&lt;=B7,R172,IF(LEN(SUBSTITUTE(LEFT(R172,B7+1)," ",""))=B7+1,LEFT(R172,B7),LEFT(R172,FIND("§",SUBSTITUTE(LEFT(R172,B7+1)," ","§",LEN(LEFT(R172,B7+1))-LEN(SUBSTITUTE(LEFT(R172,B7+1)," ",""))))-1))))</f>
        <v/>
      </c>
      <c r="T172" s="415" t="str">
        <f t="shared" si="22"/>
        <v/>
      </c>
      <c r="U172" s="416"/>
    </row>
    <row r="173" spans="6:21" ht="20.100000000000001" customHeight="1">
      <c r="F173" s="411" t="str">
        <f t="shared" si="18"/>
        <v/>
      </c>
      <c r="G173" s="418" t="str">
        <f t="shared" si="19"/>
        <v/>
      </c>
      <c r="H173" s="413" t="str">
        <f t="shared" si="20"/>
        <v/>
      </c>
      <c r="I173" s="413" t="str">
        <f t="shared" si="21"/>
        <v/>
      </c>
      <c r="J173" s="417"/>
      <c r="K173" s="417"/>
      <c r="L173" s="417"/>
      <c r="M173" s="417"/>
      <c r="N173" s="417"/>
      <c r="O173" s="417"/>
      <c r="P173" s="428"/>
      <c r="Q173" s="417"/>
      <c r="R173" s="416" t="str">
        <f t="shared" si="23"/>
        <v/>
      </c>
      <c r="S173" s="416" t="str">
        <f>IF(OR(R173="",B7="",B7&lt;=0),"",IF(LEN(R173)&lt;=B7,R173,IF(LEN(SUBSTITUTE(LEFT(R173,B7+1)," ",""))=B7+1,LEFT(R173,B7),LEFT(R173,FIND("§",SUBSTITUTE(LEFT(R173,B7+1)," ","§",LEN(LEFT(R173,B7+1))-LEN(SUBSTITUTE(LEFT(R173,B7+1)," ",""))))-1))))</f>
        <v/>
      </c>
      <c r="T173" s="415" t="str">
        <f t="shared" si="22"/>
        <v/>
      </c>
      <c r="U173" s="416"/>
    </row>
    <row r="174" spans="6:21" ht="20.100000000000001" customHeight="1">
      <c r="F174" s="411" t="str">
        <f t="shared" si="18"/>
        <v/>
      </c>
      <c r="G174" s="418" t="str">
        <f t="shared" si="19"/>
        <v/>
      </c>
      <c r="H174" s="413" t="str">
        <f t="shared" si="20"/>
        <v/>
      </c>
      <c r="I174" s="413" t="str">
        <f t="shared" si="21"/>
        <v/>
      </c>
      <c r="J174" s="417"/>
      <c r="K174" s="417"/>
      <c r="L174" s="417"/>
      <c r="M174" s="417"/>
      <c r="N174" s="417"/>
      <c r="O174" s="417"/>
      <c r="P174" s="428"/>
      <c r="Q174" s="417"/>
      <c r="R174" s="416" t="str">
        <f t="shared" si="23"/>
        <v/>
      </c>
      <c r="S174" s="416" t="str">
        <f>IF(OR(R174="",B7="",B7&lt;=0),"",IF(LEN(R174)&lt;=B7,R174,IF(LEN(SUBSTITUTE(LEFT(R174,B7+1)," ",""))=B7+1,LEFT(R174,B7),LEFT(R174,FIND("§",SUBSTITUTE(LEFT(R174,B7+1)," ","§",LEN(LEFT(R174,B7+1))-LEN(SUBSTITUTE(LEFT(R174,B7+1)," ",""))))-1))))</f>
        <v/>
      </c>
      <c r="T174" s="415" t="str">
        <f t="shared" si="22"/>
        <v/>
      </c>
      <c r="U174" s="416"/>
    </row>
    <row r="175" spans="6:21" ht="20.100000000000001" customHeight="1">
      <c r="F175" s="411" t="str">
        <f t="shared" si="18"/>
        <v/>
      </c>
      <c r="G175" s="418" t="str">
        <f t="shared" si="19"/>
        <v/>
      </c>
      <c r="H175" s="413" t="str">
        <f t="shared" si="20"/>
        <v/>
      </c>
      <c r="I175" s="413" t="str">
        <f t="shared" si="21"/>
        <v/>
      </c>
      <c r="J175" s="417"/>
      <c r="K175" s="417"/>
      <c r="L175" s="417"/>
      <c r="M175" s="417"/>
      <c r="N175" s="417"/>
      <c r="O175" s="417"/>
      <c r="P175" s="428"/>
      <c r="Q175" s="417"/>
      <c r="R175" s="416" t="str">
        <f t="shared" si="23"/>
        <v/>
      </c>
      <c r="S175" s="416" t="str">
        <f>IF(OR(R175="",B7="",B7&lt;=0),"",IF(LEN(R175)&lt;=B7,R175,IF(LEN(SUBSTITUTE(LEFT(R175,B7+1)," ",""))=B7+1,LEFT(R175,B7),LEFT(R175,FIND("§",SUBSTITUTE(LEFT(R175,B7+1)," ","§",LEN(LEFT(R175,B7+1))-LEN(SUBSTITUTE(LEFT(R175,B7+1)," ",""))))-1))))</f>
        <v/>
      </c>
      <c r="T175" s="415" t="str">
        <f t="shared" si="22"/>
        <v/>
      </c>
      <c r="U175" s="416"/>
    </row>
    <row r="176" spans="6:21" ht="20.100000000000001" customHeight="1">
      <c r="F176" s="411" t="str">
        <f t="shared" si="18"/>
        <v/>
      </c>
      <c r="G176" s="418" t="str">
        <f t="shared" si="19"/>
        <v/>
      </c>
      <c r="H176" s="413" t="str">
        <f t="shared" si="20"/>
        <v/>
      </c>
      <c r="I176" s="413" t="str">
        <f t="shared" si="21"/>
        <v/>
      </c>
      <c r="J176" s="417"/>
      <c r="K176" s="417"/>
      <c r="L176" s="417"/>
      <c r="M176" s="417"/>
      <c r="N176" s="417"/>
      <c r="O176" s="417"/>
      <c r="P176" s="428"/>
      <c r="Q176" s="417"/>
      <c r="R176" s="416" t="str">
        <f t="shared" si="23"/>
        <v/>
      </c>
      <c r="S176" s="416" t="str">
        <f>IF(OR(R176="",B7="",B7&lt;=0),"",IF(LEN(R176)&lt;=B7,R176,IF(LEN(SUBSTITUTE(LEFT(R176,B7+1)," ",""))=B7+1,LEFT(R176,B7),LEFT(R176,FIND("§",SUBSTITUTE(LEFT(R176,B7+1)," ","§",LEN(LEFT(R176,B7+1))-LEN(SUBSTITUTE(LEFT(R176,B7+1)," ",""))))-1))))</f>
        <v/>
      </c>
      <c r="T176" s="415" t="str">
        <f t="shared" si="22"/>
        <v/>
      </c>
      <c r="U176" s="416"/>
    </row>
    <row r="177" spans="6:21" ht="20.100000000000001" customHeight="1">
      <c r="F177" s="411" t="str">
        <f t="shared" si="18"/>
        <v/>
      </c>
      <c r="G177" s="418" t="str">
        <f t="shared" si="19"/>
        <v/>
      </c>
      <c r="H177" s="413" t="str">
        <f t="shared" si="20"/>
        <v/>
      </c>
      <c r="I177" s="413" t="str">
        <f t="shared" si="21"/>
        <v/>
      </c>
      <c r="J177" s="417"/>
      <c r="K177" s="417"/>
      <c r="L177" s="417"/>
      <c r="M177" s="417"/>
      <c r="N177" s="417"/>
      <c r="O177" s="417"/>
      <c r="P177" s="428"/>
      <c r="Q177" s="417"/>
      <c r="R177" s="416" t="str">
        <f t="shared" si="23"/>
        <v/>
      </c>
      <c r="S177" s="416" t="str">
        <f>IF(OR(R177="",B7="",B7&lt;=0),"",IF(LEN(R177)&lt;=B7,R177,IF(LEN(SUBSTITUTE(LEFT(R177,B7+1)," ",""))=B7+1,LEFT(R177,B7),LEFT(R177,FIND("§",SUBSTITUTE(LEFT(R177,B7+1)," ","§",LEN(LEFT(R177,B7+1))-LEN(SUBSTITUTE(LEFT(R177,B7+1)," ",""))))-1))))</f>
        <v/>
      </c>
      <c r="T177" s="415" t="str">
        <f t="shared" si="22"/>
        <v/>
      </c>
      <c r="U177" s="416"/>
    </row>
    <row r="178" spans="6:21" ht="20.100000000000001" customHeight="1">
      <c r="F178" s="411" t="str">
        <f t="shared" si="18"/>
        <v/>
      </c>
      <c r="G178" s="418" t="str">
        <f t="shared" si="19"/>
        <v/>
      </c>
      <c r="H178" s="413" t="str">
        <f t="shared" si="20"/>
        <v/>
      </c>
      <c r="I178" s="413" t="str">
        <f t="shared" si="21"/>
        <v/>
      </c>
      <c r="J178" s="417"/>
      <c r="K178" s="417"/>
      <c r="L178" s="417"/>
      <c r="M178" s="417"/>
      <c r="N178" s="417"/>
      <c r="O178" s="417"/>
      <c r="P178" s="428"/>
      <c r="Q178" s="417"/>
      <c r="R178" s="416" t="str">
        <f t="shared" si="23"/>
        <v/>
      </c>
      <c r="S178" s="416" t="str">
        <f>IF(OR(R178="",B7="",B7&lt;=0),"",IF(LEN(R178)&lt;=B7,R178,IF(LEN(SUBSTITUTE(LEFT(R178,B7+1)," ",""))=B7+1,LEFT(R178,B7),LEFT(R178,FIND("§",SUBSTITUTE(LEFT(R178,B7+1)," ","§",LEN(LEFT(R178,B7+1))-LEN(SUBSTITUTE(LEFT(R178,B7+1)," ",""))))-1))))</f>
        <v/>
      </c>
      <c r="T178" s="415" t="str">
        <f t="shared" si="22"/>
        <v/>
      </c>
      <c r="U178" s="416"/>
    </row>
    <row r="179" spans="6:21" ht="20.100000000000001" customHeight="1">
      <c r="F179" s="411" t="str">
        <f t="shared" si="18"/>
        <v/>
      </c>
      <c r="G179" s="418" t="str">
        <f t="shared" si="19"/>
        <v/>
      </c>
      <c r="H179" s="413" t="str">
        <f t="shared" si="20"/>
        <v/>
      </c>
      <c r="I179" s="413" t="str">
        <f t="shared" si="21"/>
        <v/>
      </c>
      <c r="J179" s="417"/>
      <c r="K179" s="417"/>
      <c r="L179" s="417"/>
      <c r="M179" s="417"/>
      <c r="N179" s="417"/>
      <c r="O179" s="417"/>
      <c r="P179" s="428"/>
      <c r="Q179" s="417"/>
      <c r="R179" s="416" t="str">
        <f t="shared" si="23"/>
        <v/>
      </c>
      <c r="S179" s="416" t="str">
        <f>IF(OR(R179="",B7="",B7&lt;=0),"",IF(LEN(R179)&lt;=B7,R179,IF(LEN(SUBSTITUTE(LEFT(R179,B7+1)," ",""))=B7+1,LEFT(R179,B7),LEFT(R179,FIND("§",SUBSTITUTE(LEFT(R179,B7+1)," ","§",LEN(LEFT(R179,B7+1))-LEN(SUBSTITUTE(LEFT(R179,B7+1)," ",""))))-1))))</f>
        <v/>
      </c>
      <c r="T179" s="415" t="str">
        <f t="shared" si="22"/>
        <v/>
      </c>
      <c r="U179" s="416"/>
    </row>
    <row r="180" spans="6:21" ht="20.100000000000001" customHeight="1">
      <c r="F180" s="411" t="str">
        <f t="shared" si="18"/>
        <v/>
      </c>
      <c r="G180" s="418" t="str">
        <f t="shared" si="19"/>
        <v/>
      </c>
      <c r="H180" s="413" t="str">
        <f t="shared" si="20"/>
        <v/>
      </c>
      <c r="I180" s="413" t="str">
        <f t="shared" si="21"/>
        <v/>
      </c>
      <c r="J180" s="417"/>
      <c r="K180" s="417"/>
      <c r="L180" s="417"/>
      <c r="M180" s="417"/>
      <c r="N180" s="417"/>
      <c r="O180" s="417"/>
      <c r="P180" s="428"/>
      <c r="Q180" s="417"/>
      <c r="R180" s="416" t="str">
        <f t="shared" si="23"/>
        <v/>
      </c>
      <c r="S180" s="416" t="str">
        <f>IF(OR(R180="",B7="",B7&lt;=0),"",IF(LEN(R180)&lt;=B7,R180,IF(LEN(SUBSTITUTE(LEFT(R180,B7+1)," ",""))=B7+1,LEFT(R180,B7),LEFT(R180,FIND("§",SUBSTITUTE(LEFT(R180,B7+1)," ","§",LEN(LEFT(R180,B7+1))-LEN(SUBSTITUTE(LEFT(R180,B7+1)," ",""))))-1))))</f>
        <v/>
      </c>
      <c r="T180" s="415" t="str">
        <f t="shared" si="22"/>
        <v/>
      </c>
      <c r="U180" s="416"/>
    </row>
    <row r="181" spans="6:21" ht="20.100000000000001" customHeight="1">
      <c r="F181" s="411" t="str">
        <f t="shared" si="18"/>
        <v/>
      </c>
      <c r="G181" s="418" t="str">
        <f t="shared" si="19"/>
        <v/>
      </c>
      <c r="H181" s="413" t="str">
        <f t="shared" si="20"/>
        <v/>
      </c>
      <c r="I181" s="413" t="str">
        <f t="shared" si="21"/>
        <v/>
      </c>
      <c r="J181" s="417"/>
      <c r="K181" s="417"/>
      <c r="L181" s="417"/>
      <c r="M181" s="417"/>
      <c r="N181" s="417"/>
      <c r="O181" s="417"/>
      <c r="P181" s="428"/>
      <c r="Q181" s="417"/>
      <c r="R181" s="416" t="str">
        <f t="shared" si="23"/>
        <v/>
      </c>
      <c r="S181" s="416" t="str">
        <f>IF(OR(R181="",B7="",B7&lt;=0),"",IF(LEN(R181)&lt;=B7,R181,IF(LEN(SUBSTITUTE(LEFT(R181,B7+1)," ",""))=B7+1,LEFT(R181,B7),LEFT(R181,FIND("§",SUBSTITUTE(LEFT(R181,B7+1)," ","§",LEN(LEFT(R181,B7+1))-LEN(SUBSTITUTE(LEFT(R181,B7+1)," ",""))))-1))))</f>
        <v/>
      </c>
      <c r="T181" s="415" t="str">
        <f t="shared" si="22"/>
        <v/>
      </c>
      <c r="U181" s="416"/>
    </row>
    <row r="182" spans="6:21" ht="20.100000000000001" customHeight="1">
      <c r="F182" s="411" t="str">
        <f t="shared" si="18"/>
        <v/>
      </c>
      <c r="G182" s="418" t="str">
        <f t="shared" si="19"/>
        <v/>
      </c>
      <c r="H182" s="413" t="str">
        <f t="shared" si="20"/>
        <v/>
      </c>
      <c r="I182" s="413" t="str">
        <f t="shared" si="21"/>
        <v/>
      </c>
      <c r="J182" s="417"/>
      <c r="K182" s="417"/>
      <c r="L182" s="417"/>
      <c r="M182" s="417"/>
      <c r="N182" s="417"/>
      <c r="O182" s="417"/>
      <c r="P182" s="428"/>
      <c r="Q182" s="417"/>
      <c r="R182" s="416" t="str">
        <f t="shared" si="23"/>
        <v/>
      </c>
      <c r="S182" s="416" t="str">
        <f>IF(OR(R182="",B7="",B7&lt;=0),"",IF(LEN(R182)&lt;=B7,R182,IF(LEN(SUBSTITUTE(LEFT(R182,B7+1)," ",""))=B7+1,LEFT(R182,B7),LEFT(R182,FIND("§",SUBSTITUTE(LEFT(R182,B7+1)," ","§",LEN(LEFT(R182,B7+1))-LEN(SUBSTITUTE(LEFT(R182,B7+1)," ",""))))-1))))</f>
        <v/>
      </c>
      <c r="T182" s="415" t="str">
        <f t="shared" si="22"/>
        <v/>
      </c>
      <c r="U182" s="416"/>
    </row>
    <row r="183" spans="6:21" ht="20.100000000000001" customHeight="1">
      <c r="F183" s="411" t="str">
        <f t="shared" si="18"/>
        <v/>
      </c>
      <c r="G183" s="418" t="str">
        <f t="shared" si="19"/>
        <v/>
      </c>
      <c r="H183" s="413" t="str">
        <f t="shared" si="20"/>
        <v/>
      </c>
      <c r="I183" s="413" t="str">
        <f t="shared" si="21"/>
        <v/>
      </c>
      <c r="J183" s="417"/>
      <c r="K183" s="417"/>
      <c r="L183" s="417"/>
      <c r="M183" s="417"/>
      <c r="N183" s="417"/>
      <c r="O183" s="417"/>
      <c r="P183" s="428"/>
      <c r="Q183" s="417"/>
      <c r="R183" s="416" t="str">
        <f t="shared" si="23"/>
        <v/>
      </c>
      <c r="S183" s="416" t="str">
        <f>IF(OR(R183="",B7="",B7&lt;=0),"",IF(LEN(R183)&lt;=B7,R183,IF(LEN(SUBSTITUTE(LEFT(R183,B7+1)," ",""))=B7+1,LEFT(R183,B7),LEFT(R183,FIND("§",SUBSTITUTE(LEFT(R183,B7+1)," ","§",LEN(LEFT(R183,B7+1))-LEN(SUBSTITUTE(LEFT(R183,B7+1)," ",""))))-1))))</f>
        <v/>
      </c>
      <c r="T183" s="415" t="str">
        <f t="shared" si="22"/>
        <v/>
      </c>
      <c r="U183" s="416"/>
    </row>
    <row r="184" spans="6:21" ht="20.100000000000001" customHeight="1">
      <c r="F184" s="411" t="str">
        <f t="shared" si="18"/>
        <v/>
      </c>
      <c r="G184" s="418" t="str">
        <f t="shared" si="19"/>
        <v/>
      </c>
      <c r="H184" s="413" t="str">
        <f t="shared" si="20"/>
        <v/>
      </c>
      <c r="I184" s="413" t="str">
        <f t="shared" si="21"/>
        <v/>
      </c>
      <c r="J184" s="417"/>
      <c r="K184" s="417"/>
      <c r="L184" s="417"/>
      <c r="M184" s="417"/>
      <c r="N184" s="417"/>
      <c r="O184" s="417"/>
      <c r="P184" s="428"/>
      <c r="Q184" s="417"/>
      <c r="R184" s="416" t="str">
        <f t="shared" si="23"/>
        <v/>
      </c>
      <c r="S184" s="416" t="str">
        <f>IF(OR(R184="",B7="",B7&lt;=0),"",IF(LEN(R184)&lt;=B7,R184,IF(LEN(SUBSTITUTE(LEFT(R184,B7+1)," ",""))=B7+1,LEFT(R184,B7),LEFT(R184,FIND("§",SUBSTITUTE(LEFT(R184,B7+1)," ","§",LEN(LEFT(R184,B7+1))-LEN(SUBSTITUTE(LEFT(R184,B7+1)," ",""))))-1))))</f>
        <v/>
      </c>
      <c r="T184" s="415" t="str">
        <f t="shared" si="22"/>
        <v/>
      </c>
      <c r="U184" s="416"/>
    </row>
    <row r="185" spans="6:21" ht="20.100000000000001" customHeight="1">
      <c r="F185" s="411" t="str">
        <f t="shared" si="18"/>
        <v/>
      </c>
      <c r="G185" s="418" t="str">
        <f t="shared" si="19"/>
        <v/>
      </c>
      <c r="H185" s="413" t="str">
        <f t="shared" si="20"/>
        <v/>
      </c>
      <c r="I185" s="413" t="str">
        <f t="shared" si="21"/>
        <v/>
      </c>
      <c r="J185" s="417"/>
      <c r="K185" s="417"/>
      <c r="L185" s="417"/>
      <c r="M185" s="417"/>
      <c r="N185" s="417"/>
      <c r="O185" s="417"/>
      <c r="P185" s="428"/>
      <c r="Q185" s="417"/>
      <c r="R185" s="416" t="str">
        <f t="shared" si="23"/>
        <v/>
      </c>
      <c r="S185" s="416" t="str">
        <f>IF(OR(R185="",B7="",B7&lt;=0),"",IF(LEN(R185)&lt;=B7,R185,IF(LEN(SUBSTITUTE(LEFT(R185,B7+1)," ",""))=B7+1,LEFT(R185,B7),LEFT(R185,FIND("§",SUBSTITUTE(LEFT(R185,B7+1)," ","§",LEN(LEFT(R185,B7+1))-LEN(SUBSTITUTE(LEFT(R185,B7+1)," ",""))))-1))))</f>
        <v/>
      </c>
      <c r="T185" s="415" t="str">
        <f t="shared" si="22"/>
        <v/>
      </c>
      <c r="U185" s="416"/>
    </row>
    <row r="186" spans="6:21" ht="20.100000000000001" customHeight="1">
      <c r="F186" s="411" t="str">
        <f t="shared" si="18"/>
        <v/>
      </c>
      <c r="G186" s="418" t="str">
        <f t="shared" si="19"/>
        <v/>
      </c>
      <c r="H186" s="413" t="str">
        <f t="shared" si="20"/>
        <v/>
      </c>
      <c r="I186" s="413" t="str">
        <f t="shared" si="21"/>
        <v/>
      </c>
      <c r="J186" s="417"/>
      <c r="K186" s="417"/>
      <c r="L186" s="417"/>
      <c r="M186" s="417"/>
      <c r="N186" s="417"/>
      <c r="O186" s="417"/>
      <c r="P186" s="428"/>
      <c r="Q186" s="417"/>
      <c r="R186" s="416" t="str">
        <f t="shared" si="23"/>
        <v/>
      </c>
      <c r="S186" s="416" t="str">
        <f>IF(OR(R186="",B7="",B7&lt;=0),"",IF(LEN(R186)&lt;=B7,R186,IF(LEN(SUBSTITUTE(LEFT(R186,B7+1)," ",""))=B7+1,LEFT(R186,B7),LEFT(R186,FIND("§",SUBSTITUTE(LEFT(R186,B7+1)," ","§",LEN(LEFT(R186,B7+1))-LEN(SUBSTITUTE(LEFT(R186,B7+1)," ",""))))-1))))</f>
        <v/>
      </c>
      <c r="T186" s="415" t="str">
        <f t="shared" si="22"/>
        <v/>
      </c>
      <c r="U186" s="416"/>
    </row>
    <row r="187" spans="6:21" ht="20.100000000000001" customHeight="1">
      <c r="F187" s="411" t="str">
        <f t="shared" si="18"/>
        <v/>
      </c>
      <c r="G187" s="418" t="str">
        <f t="shared" si="19"/>
        <v/>
      </c>
      <c r="H187" s="413" t="str">
        <f t="shared" si="20"/>
        <v/>
      </c>
      <c r="I187" s="413" t="str">
        <f t="shared" si="21"/>
        <v/>
      </c>
      <c r="J187" s="417"/>
      <c r="K187" s="417"/>
      <c r="L187" s="417"/>
      <c r="M187" s="417"/>
      <c r="N187" s="417"/>
      <c r="O187" s="417"/>
      <c r="P187" s="428"/>
      <c r="Q187" s="417"/>
      <c r="R187" s="416" t="str">
        <f t="shared" si="23"/>
        <v/>
      </c>
      <c r="S187" s="416" t="str">
        <f>IF(OR(R187="",B7="",B7&lt;=0),"",IF(LEN(R187)&lt;=B7,R187,IF(LEN(SUBSTITUTE(LEFT(R187,B7+1)," ",""))=B7+1,LEFT(R187,B7),LEFT(R187,FIND("§",SUBSTITUTE(LEFT(R187,B7+1)," ","§",LEN(LEFT(R187,B7+1))-LEN(SUBSTITUTE(LEFT(R187,B7+1)," ",""))))-1))))</f>
        <v/>
      </c>
      <c r="T187" s="415" t="str">
        <f t="shared" si="22"/>
        <v/>
      </c>
      <c r="U187" s="416"/>
    </row>
    <row r="188" spans="6:21" ht="20.100000000000001" customHeight="1">
      <c r="F188" s="411" t="str">
        <f t="shared" si="18"/>
        <v/>
      </c>
      <c r="G188" s="418" t="str">
        <f t="shared" si="19"/>
        <v/>
      </c>
      <c r="H188" s="413" t="str">
        <f t="shared" si="20"/>
        <v/>
      </c>
      <c r="I188" s="413" t="str">
        <f t="shared" si="21"/>
        <v/>
      </c>
      <c r="J188" s="417"/>
      <c r="K188" s="417"/>
      <c r="L188" s="417"/>
      <c r="M188" s="417"/>
      <c r="N188" s="417"/>
      <c r="O188" s="417"/>
      <c r="P188" s="428"/>
      <c r="Q188" s="417"/>
      <c r="R188" s="416" t="str">
        <f t="shared" si="23"/>
        <v/>
      </c>
      <c r="S188" s="416" t="str">
        <f>IF(OR(R188="",B7="",B7&lt;=0),"",IF(LEN(R188)&lt;=B7,R188,IF(LEN(SUBSTITUTE(LEFT(R188,B7+1)," ",""))=B7+1,LEFT(R188,B7),LEFT(R188,FIND("§",SUBSTITUTE(LEFT(R188,B7+1)," ","§",LEN(LEFT(R188,B7+1))-LEN(SUBSTITUTE(LEFT(R188,B7+1)," ",""))))-1))))</f>
        <v/>
      </c>
      <c r="T188" s="415" t="str">
        <f t="shared" si="22"/>
        <v/>
      </c>
      <c r="U188" s="416"/>
    </row>
    <row r="189" spans="6:21" ht="20.100000000000001" customHeight="1">
      <c r="F189" s="411" t="str">
        <f t="shared" si="18"/>
        <v/>
      </c>
      <c r="G189" s="418" t="str">
        <f t="shared" si="19"/>
        <v/>
      </c>
      <c r="H189" s="413" t="str">
        <f t="shared" si="20"/>
        <v/>
      </c>
      <c r="I189" s="413" t="str">
        <f t="shared" si="21"/>
        <v/>
      </c>
      <c r="J189" s="417"/>
      <c r="K189" s="417"/>
      <c r="L189" s="417"/>
      <c r="M189" s="417"/>
      <c r="N189" s="417"/>
      <c r="O189" s="417"/>
      <c r="P189" s="428"/>
      <c r="Q189" s="417"/>
      <c r="R189" s="416" t="str">
        <f t="shared" si="23"/>
        <v/>
      </c>
      <c r="S189" s="416" t="str">
        <f>IF(OR(R189="",B7="",B7&lt;=0),"",IF(LEN(R189)&lt;=B7,R189,IF(LEN(SUBSTITUTE(LEFT(R189,B7+1)," ",""))=B7+1,LEFT(R189,B7),LEFT(R189,FIND("§",SUBSTITUTE(LEFT(R189,B7+1)," ","§",LEN(LEFT(R189,B7+1))-LEN(SUBSTITUTE(LEFT(R189,B7+1)," ",""))))-1))))</f>
        <v/>
      </c>
      <c r="T189" s="415" t="str">
        <f t="shared" si="22"/>
        <v/>
      </c>
      <c r="U189" s="416"/>
    </row>
    <row r="190" spans="6:21" ht="20.100000000000001" customHeight="1">
      <c r="F190" s="411" t="str">
        <f t="shared" si="18"/>
        <v/>
      </c>
      <c r="G190" s="418" t="str">
        <f t="shared" si="19"/>
        <v/>
      </c>
      <c r="H190" s="413" t="str">
        <f t="shared" si="20"/>
        <v/>
      </c>
      <c r="I190" s="413" t="str">
        <f t="shared" si="21"/>
        <v/>
      </c>
      <c r="J190" s="417"/>
      <c r="K190" s="417"/>
      <c r="L190" s="417"/>
      <c r="M190" s="417"/>
      <c r="N190" s="417"/>
      <c r="O190" s="417"/>
      <c r="P190" s="428"/>
      <c r="Q190" s="417"/>
      <c r="R190" s="416" t="str">
        <f t="shared" si="23"/>
        <v/>
      </c>
      <c r="S190" s="416" t="str">
        <f>IF(OR(R190="",B7="",B7&lt;=0),"",IF(LEN(R190)&lt;=B7,R190,IF(LEN(SUBSTITUTE(LEFT(R190,B7+1)," ",""))=B7+1,LEFT(R190,B7),LEFT(R190,FIND("§",SUBSTITUTE(LEFT(R190,B7+1)," ","§",LEN(LEFT(R190,B7+1))-LEN(SUBSTITUTE(LEFT(R190,B7+1)," ",""))))-1))))</f>
        <v/>
      </c>
      <c r="T190" s="415" t="str">
        <f t="shared" si="22"/>
        <v/>
      </c>
      <c r="U190" s="416"/>
    </row>
    <row r="191" spans="6:21" ht="20.100000000000001" customHeight="1">
      <c r="F191" s="411" t="str">
        <f t="shared" si="18"/>
        <v/>
      </c>
      <c r="G191" s="418" t="str">
        <f t="shared" si="19"/>
        <v/>
      </c>
      <c r="H191" s="413" t="str">
        <f t="shared" si="20"/>
        <v/>
      </c>
      <c r="I191" s="413" t="str">
        <f t="shared" si="21"/>
        <v/>
      </c>
      <c r="J191" s="417"/>
      <c r="K191" s="417"/>
      <c r="L191" s="417"/>
      <c r="M191" s="417"/>
      <c r="N191" s="417"/>
      <c r="O191" s="417"/>
      <c r="P191" s="428"/>
      <c r="Q191" s="417"/>
      <c r="R191" s="416" t="str">
        <f t="shared" si="23"/>
        <v/>
      </c>
      <c r="S191" s="416" t="str">
        <f>IF(OR(R191="",B7="",B7&lt;=0),"",IF(LEN(R191)&lt;=B7,R191,IF(LEN(SUBSTITUTE(LEFT(R191,B7+1)," ",""))=B7+1,LEFT(R191,B7),LEFT(R191,FIND("§",SUBSTITUTE(LEFT(R191,B7+1)," ","§",LEN(LEFT(R191,B7+1))-LEN(SUBSTITUTE(LEFT(R191,B7+1)," ",""))))-1))))</f>
        <v/>
      </c>
      <c r="T191" s="415" t="str">
        <f t="shared" si="22"/>
        <v/>
      </c>
      <c r="U191" s="416"/>
    </row>
    <row r="192" spans="6:21" ht="20.100000000000001" customHeight="1">
      <c r="F192" s="411" t="str">
        <f t="shared" si="18"/>
        <v/>
      </c>
      <c r="G192" s="418" t="str">
        <f t="shared" si="19"/>
        <v/>
      </c>
      <c r="H192" s="413" t="str">
        <f t="shared" si="20"/>
        <v/>
      </c>
      <c r="I192" s="413" t="str">
        <f t="shared" si="21"/>
        <v/>
      </c>
      <c r="J192" s="417"/>
      <c r="K192" s="417"/>
      <c r="L192" s="417"/>
      <c r="M192" s="417"/>
      <c r="N192" s="417"/>
      <c r="O192" s="417"/>
      <c r="P192" s="428"/>
      <c r="Q192" s="417"/>
      <c r="R192" s="416" t="str">
        <f t="shared" si="23"/>
        <v/>
      </c>
      <c r="S192" s="416" t="str">
        <f>IF(OR(R192="",B7="",B7&lt;=0),"",IF(LEN(R192)&lt;=B7,R192,IF(LEN(SUBSTITUTE(LEFT(R192,B7+1)," ",""))=B7+1,LEFT(R192,B7),LEFT(R192,FIND("§",SUBSTITUTE(LEFT(R192,B7+1)," ","§",LEN(LEFT(R192,B7+1))-LEN(SUBSTITUTE(LEFT(R192,B7+1)," ",""))))-1))))</f>
        <v/>
      </c>
      <c r="T192" s="415" t="str">
        <f t="shared" si="22"/>
        <v/>
      </c>
      <c r="U192" s="416"/>
    </row>
    <row r="193" spans="6:21" ht="20.100000000000001" customHeight="1">
      <c r="F193" s="411" t="str">
        <f t="shared" si="18"/>
        <v/>
      </c>
      <c r="G193" s="418" t="str">
        <f t="shared" si="19"/>
        <v/>
      </c>
      <c r="H193" s="413" t="str">
        <f t="shared" si="20"/>
        <v/>
      </c>
      <c r="I193" s="413" t="str">
        <f t="shared" si="21"/>
        <v/>
      </c>
      <c r="J193" s="417"/>
      <c r="K193" s="417"/>
      <c r="L193" s="417"/>
      <c r="M193" s="417"/>
      <c r="N193" s="417"/>
      <c r="O193" s="417"/>
      <c r="P193" s="428"/>
      <c r="Q193" s="417"/>
      <c r="R193" s="416" t="str">
        <f t="shared" si="23"/>
        <v/>
      </c>
      <c r="S193" s="416" t="str">
        <f>IF(OR(R193="",B7="",B7&lt;=0),"",IF(LEN(R193)&lt;=B7,R193,IF(LEN(SUBSTITUTE(LEFT(R193,B7+1)," ",""))=B7+1,LEFT(R193,B7),LEFT(R193,FIND("§",SUBSTITUTE(LEFT(R193,B7+1)," ","§",LEN(LEFT(R193,B7+1))-LEN(SUBSTITUTE(LEFT(R193,B7+1)," ",""))))-1))))</f>
        <v/>
      </c>
      <c r="T193" s="415" t="str">
        <f t="shared" si="22"/>
        <v/>
      </c>
      <c r="U193" s="416"/>
    </row>
    <row r="194" spans="6:21" ht="20.100000000000001" customHeight="1">
      <c r="F194" s="411" t="str">
        <f t="shared" si="18"/>
        <v/>
      </c>
      <c r="G194" s="418" t="str">
        <f t="shared" si="19"/>
        <v/>
      </c>
      <c r="H194" s="413" t="str">
        <f t="shared" si="20"/>
        <v/>
      </c>
      <c r="I194" s="413" t="str">
        <f t="shared" si="21"/>
        <v/>
      </c>
      <c r="J194" s="417"/>
      <c r="K194" s="417"/>
      <c r="L194" s="417"/>
      <c r="M194" s="417"/>
      <c r="N194" s="417"/>
      <c r="O194" s="417"/>
      <c r="P194" s="428"/>
      <c r="Q194" s="417"/>
      <c r="R194" s="416" t="str">
        <f t="shared" si="23"/>
        <v/>
      </c>
      <c r="S194" s="416" t="str">
        <f>IF(OR(R194="",B7="",B7&lt;=0),"",IF(LEN(R194)&lt;=B7,R194,IF(LEN(SUBSTITUTE(LEFT(R194,B7+1)," ",""))=B7+1,LEFT(R194,B7),LEFT(R194,FIND("§",SUBSTITUTE(LEFT(R194,B7+1)," ","§",LEN(LEFT(R194,B7+1))-LEN(SUBSTITUTE(LEFT(R194,B7+1)," ",""))))-1))))</f>
        <v/>
      </c>
      <c r="T194" s="415" t="str">
        <f t="shared" si="22"/>
        <v/>
      </c>
      <c r="U194" s="416"/>
    </row>
    <row r="195" spans="6:21" ht="20.100000000000001" customHeight="1">
      <c r="F195" s="411" t="str">
        <f t="shared" si="18"/>
        <v/>
      </c>
      <c r="G195" s="418" t="str">
        <f t="shared" si="19"/>
        <v/>
      </c>
      <c r="H195" s="413" t="str">
        <f t="shared" si="20"/>
        <v/>
      </c>
      <c r="I195" s="413" t="str">
        <f t="shared" si="21"/>
        <v/>
      </c>
      <c r="J195" s="417"/>
      <c r="K195" s="417"/>
      <c r="L195" s="417"/>
      <c r="M195" s="417"/>
      <c r="N195" s="417"/>
      <c r="O195" s="417"/>
      <c r="P195" s="428"/>
      <c r="Q195" s="417"/>
      <c r="R195" s="416" t="str">
        <f t="shared" si="23"/>
        <v/>
      </c>
      <c r="S195" s="416" t="str">
        <f>IF(OR(R195="",B7="",B7&lt;=0),"",IF(LEN(R195)&lt;=B7,R195,IF(LEN(SUBSTITUTE(LEFT(R195,B7+1)," ",""))=B7+1,LEFT(R195,B7),LEFT(R195,FIND("§",SUBSTITUTE(LEFT(R195,B7+1)," ","§",LEN(LEFT(R195,B7+1))-LEN(SUBSTITUTE(LEFT(R195,B7+1)," ",""))))-1))))</f>
        <v/>
      </c>
      <c r="T195" s="415" t="str">
        <f t="shared" si="22"/>
        <v/>
      </c>
      <c r="U195" s="416"/>
    </row>
    <row r="196" spans="6:21" ht="20.100000000000001" customHeight="1">
      <c r="F196" s="411" t="str">
        <f t="shared" si="18"/>
        <v/>
      </c>
      <c r="G196" s="418" t="str">
        <f t="shared" si="19"/>
        <v/>
      </c>
      <c r="H196" s="413" t="str">
        <f t="shared" si="20"/>
        <v/>
      </c>
      <c r="I196" s="413" t="str">
        <f t="shared" si="21"/>
        <v/>
      </c>
      <c r="J196" s="417"/>
      <c r="K196" s="417"/>
      <c r="L196" s="417"/>
      <c r="M196" s="417"/>
      <c r="N196" s="417"/>
      <c r="O196" s="417"/>
      <c r="P196" s="428"/>
      <c r="Q196" s="417"/>
      <c r="R196" s="416" t="str">
        <f t="shared" si="23"/>
        <v/>
      </c>
      <c r="S196" s="416" t="str">
        <f>IF(OR(R196="",B7="",B7&lt;=0),"",IF(LEN(R196)&lt;=B7,R196,IF(LEN(SUBSTITUTE(LEFT(R196,B7+1)," ",""))=B7+1,LEFT(R196,B7),LEFT(R196,FIND("§",SUBSTITUTE(LEFT(R196,B7+1)," ","§",LEN(LEFT(R196,B7+1))-LEN(SUBSTITUTE(LEFT(R196,B7+1)," ",""))))-1))))</f>
        <v/>
      </c>
      <c r="T196" s="415" t="str">
        <f t="shared" si="22"/>
        <v/>
      </c>
      <c r="U196" s="416"/>
    </row>
    <row r="197" spans="6:21" ht="20.100000000000001" customHeight="1">
      <c r="F197" s="411" t="str">
        <f t="shared" si="18"/>
        <v/>
      </c>
      <c r="G197" s="418" t="str">
        <f t="shared" si="19"/>
        <v/>
      </c>
      <c r="H197" s="413" t="str">
        <f t="shared" si="20"/>
        <v/>
      </c>
      <c r="I197" s="413" t="str">
        <f t="shared" si="21"/>
        <v/>
      </c>
      <c r="J197" s="417"/>
      <c r="K197" s="417"/>
      <c r="L197" s="417"/>
      <c r="M197" s="417"/>
      <c r="N197" s="417"/>
      <c r="O197" s="417"/>
      <c r="P197" s="428"/>
      <c r="Q197" s="417"/>
      <c r="R197" s="416" t="str">
        <f t="shared" si="23"/>
        <v/>
      </c>
      <c r="S197" s="416" t="str">
        <f>IF(OR(R197="",B7="",B7&lt;=0),"",IF(LEN(R197)&lt;=B7,R197,IF(LEN(SUBSTITUTE(LEFT(R197,B7+1)," ",""))=B7+1,LEFT(R197,B7),LEFT(R197,FIND("§",SUBSTITUTE(LEFT(R197,B7+1)," ","§",LEN(LEFT(R197,B7+1))-LEN(SUBSTITUTE(LEFT(R197,B7+1)," ",""))))-1))))</f>
        <v/>
      </c>
      <c r="T197" s="415" t="str">
        <f t="shared" si="22"/>
        <v/>
      </c>
      <c r="U197" s="416"/>
    </row>
    <row r="198" spans="6:21" ht="20.100000000000001" customHeight="1">
      <c r="F198" s="411" t="str">
        <f t="shared" si="18"/>
        <v/>
      </c>
      <c r="G198" s="418" t="str">
        <f t="shared" si="19"/>
        <v/>
      </c>
      <c r="H198" s="413" t="str">
        <f t="shared" si="20"/>
        <v/>
      </c>
      <c r="I198" s="413" t="str">
        <f t="shared" si="21"/>
        <v/>
      </c>
      <c r="J198" s="417"/>
      <c r="K198" s="417"/>
      <c r="L198" s="417"/>
      <c r="M198" s="417"/>
      <c r="N198" s="417"/>
      <c r="O198" s="417"/>
      <c r="P198" s="428"/>
      <c r="Q198" s="417"/>
      <c r="R198" s="416" t="str">
        <f t="shared" si="23"/>
        <v/>
      </c>
      <c r="S198" s="416" t="str">
        <f>IF(OR(R198="",B7="",B7&lt;=0),"",IF(LEN(R198)&lt;=B7,R198,IF(LEN(SUBSTITUTE(LEFT(R198,B7+1)," ",""))=B7+1,LEFT(R198,B7),LEFT(R198,FIND("§",SUBSTITUTE(LEFT(R198,B7+1)," ","§",LEN(LEFT(R198,B7+1))-LEN(SUBSTITUTE(LEFT(R198,B7+1)," ",""))))-1))))</f>
        <v/>
      </c>
      <c r="T198" s="415" t="str">
        <f t="shared" si="22"/>
        <v/>
      </c>
      <c r="U198" s="416"/>
    </row>
    <row r="199" spans="6:21" ht="20.100000000000001" customHeight="1">
      <c r="F199" s="411" t="str">
        <f t="shared" si="18"/>
        <v/>
      </c>
      <c r="G199" s="418" t="str">
        <f t="shared" si="19"/>
        <v/>
      </c>
      <c r="H199" s="413" t="str">
        <f t="shared" si="20"/>
        <v/>
      </c>
      <c r="I199" s="413" t="str">
        <f t="shared" si="21"/>
        <v/>
      </c>
      <c r="J199" s="417"/>
      <c r="K199" s="417"/>
      <c r="L199" s="417"/>
      <c r="M199" s="417"/>
      <c r="N199" s="417"/>
      <c r="O199" s="417"/>
      <c r="P199" s="428"/>
      <c r="Q199" s="417"/>
      <c r="R199" s="416" t="str">
        <f t="shared" si="23"/>
        <v/>
      </c>
      <c r="S199" s="416" t="str">
        <f>IF(OR(R199="",B7="",B7&lt;=0),"",IF(LEN(R199)&lt;=B7,R199,IF(LEN(SUBSTITUTE(LEFT(R199,B7+1)," ",""))=B7+1,LEFT(R199,B7),LEFT(R199,FIND("§",SUBSTITUTE(LEFT(R199,B7+1)," ","§",LEN(LEFT(R199,B7+1))-LEN(SUBSTITUTE(LEFT(R199,B7+1)," ",""))))-1))))</f>
        <v/>
      </c>
      <c r="T199" s="415" t="str">
        <f t="shared" si="22"/>
        <v/>
      </c>
      <c r="U199" s="416"/>
    </row>
    <row r="200" spans="6:21" ht="20.100000000000001" customHeight="1">
      <c r="F200" s="411" t="str">
        <f t="shared" si="18"/>
        <v/>
      </c>
      <c r="G200" s="418" t="str">
        <f t="shared" si="19"/>
        <v/>
      </c>
      <c r="H200" s="413" t="str">
        <f t="shared" si="20"/>
        <v/>
      </c>
      <c r="I200" s="413" t="str">
        <f t="shared" si="21"/>
        <v/>
      </c>
      <c r="J200" s="417"/>
      <c r="K200" s="417"/>
      <c r="L200" s="417"/>
      <c r="M200" s="417"/>
      <c r="N200" s="417"/>
      <c r="O200" s="417"/>
      <c r="P200" s="428"/>
      <c r="Q200" s="417"/>
      <c r="R200" s="416" t="str">
        <f t="shared" si="23"/>
        <v/>
      </c>
      <c r="S200" s="416" t="str">
        <f>IF(OR(R200="",B7="",B7&lt;=0),"",IF(LEN(R200)&lt;=B7,R200,IF(LEN(SUBSTITUTE(LEFT(R200,B7+1)," ",""))=B7+1,LEFT(R200,B7),LEFT(R200,FIND("§",SUBSTITUTE(LEFT(R200,B7+1)," ","§",LEN(LEFT(R200,B7+1))-LEN(SUBSTITUTE(LEFT(R200,B7+1)," ",""))))-1))))</f>
        <v/>
      </c>
      <c r="T200" s="415" t="str">
        <f t="shared" si="22"/>
        <v/>
      </c>
      <c r="U200" s="416"/>
    </row>
    <row r="201" spans="6:21" ht="20.100000000000001" customHeight="1">
      <c r="F201" s="411" t="str">
        <f t="shared" si="18"/>
        <v/>
      </c>
      <c r="G201" s="418" t="str">
        <f t="shared" si="19"/>
        <v/>
      </c>
      <c r="H201" s="413" t="str">
        <f t="shared" si="20"/>
        <v/>
      </c>
      <c r="I201" s="413" t="str">
        <f t="shared" si="21"/>
        <v/>
      </c>
      <c r="J201" s="417"/>
      <c r="K201" s="417"/>
      <c r="L201" s="417"/>
      <c r="M201" s="417"/>
      <c r="N201" s="417"/>
      <c r="O201" s="417"/>
      <c r="P201" s="428"/>
      <c r="Q201" s="417"/>
      <c r="R201" s="416" t="str">
        <f t="shared" si="23"/>
        <v/>
      </c>
      <c r="S201" s="416" t="str">
        <f>IF(OR(R201="",B7="",B7&lt;=0),"",IF(LEN(R201)&lt;=B7,R201,IF(LEN(SUBSTITUTE(LEFT(R201,B7+1)," ",""))=B7+1,LEFT(R201,B7),LEFT(R201,FIND("§",SUBSTITUTE(LEFT(R201,B7+1)," ","§",LEN(LEFT(R201,B7+1))-LEN(SUBSTITUTE(LEFT(R201,B7+1)," ",""))))-1))))</f>
        <v/>
      </c>
      <c r="T201" s="415" t="str">
        <f t="shared" si="22"/>
        <v/>
      </c>
      <c r="U201" s="416"/>
    </row>
    <row r="202" spans="6:21" ht="20.100000000000001" customHeight="1">
      <c r="F202" s="411" t="str">
        <f t="shared" si="18"/>
        <v/>
      </c>
      <c r="G202" s="418" t="str">
        <f t="shared" si="19"/>
        <v/>
      </c>
      <c r="H202" s="413" t="str">
        <f t="shared" si="20"/>
        <v/>
      </c>
      <c r="I202" s="413" t="str">
        <f t="shared" si="21"/>
        <v/>
      </c>
      <c r="J202" s="417"/>
      <c r="K202" s="417"/>
      <c r="L202" s="417"/>
      <c r="M202" s="417"/>
      <c r="N202" s="417"/>
      <c r="O202" s="417"/>
      <c r="P202" s="428"/>
      <c r="Q202" s="417"/>
      <c r="R202" s="416" t="str">
        <f t="shared" si="23"/>
        <v/>
      </c>
      <c r="S202" s="416" t="str">
        <f>IF(OR(R202="",B7="",B7&lt;=0),"",IF(LEN(R202)&lt;=B7,R202,IF(LEN(SUBSTITUTE(LEFT(R202,B7+1)," ",""))=B7+1,LEFT(R202,B7),LEFT(R202,FIND("§",SUBSTITUTE(LEFT(R202,B7+1)," ","§",LEN(LEFT(R202,B7+1))-LEN(SUBSTITUTE(LEFT(R202,B7+1)," ",""))))-1))))</f>
        <v/>
      </c>
      <c r="T202" s="415" t="str">
        <f t="shared" si="22"/>
        <v/>
      </c>
      <c r="U202" s="416"/>
    </row>
    <row r="203" spans="6:21" ht="20.100000000000001" customHeight="1">
      <c r="F203" s="411" t="str">
        <f t="shared" si="18"/>
        <v/>
      </c>
      <c r="G203" s="418" t="str">
        <f t="shared" si="19"/>
        <v/>
      </c>
      <c r="H203" s="413" t="str">
        <f t="shared" si="20"/>
        <v/>
      </c>
      <c r="I203" s="413" t="str">
        <f t="shared" si="21"/>
        <v/>
      </c>
      <c r="J203" s="417"/>
      <c r="K203" s="417"/>
      <c r="L203" s="417"/>
      <c r="M203" s="417"/>
      <c r="N203" s="417"/>
      <c r="O203" s="417"/>
      <c r="P203" s="428"/>
      <c r="Q203" s="417"/>
      <c r="R203" s="416" t="str">
        <f t="shared" si="23"/>
        <v/>
      </c>
      <c r="S203" s="416" t="str">
        <f>IF(OR(R203="",B7="",B7&lt;=0),"",IF(LEN(R203)&lt;=B7,R203,IF(LEN(SUBSTITUTE(LEFT(R203,B7+1)," ",""))=B7+1,LEFT(R203,B7),LEFT(R203,FIND("§",SUBSTITUTE(LEFT(R203,B7+1)," ","§",LEN(LEFT(R203,B7+1))-LEN(SUBSTITUTE(LEFT(R203,B7+1)," ",""))))-1))))</f>
        <v/>
      </c>
      <c r="T203" s="415" t="str">
        <f t="shared" si="22"/>
        <v/>
      </c>
      <c r="U203" s="416"/>
    </row>
    <row r="204" spans="6:21" ht="20.100000000000001" customHeight="1">
      <c r="F204" s="411" t="str">
        <f t="shared" si="18"/>
        <v/>
      </c>
      <c r="G204" s="418" t="str">
        <f t="shared" si="19"/>
        <v/>
      </c>
      <c r="H204" s="413" t="str">
        <f t="shared" si="20"/>
        <v/>
      </c>
      <c r="I204" s="413" t="str">
        <f t="shared" si="21"/>
        <v/>
      </c>
      <c r="J204" s="417"/>
      <c r="K204" s="417"/>
      <c r="L204" s="417"/>
      <c r="M204" s="417"/>
      <c r="N204" s="417"/>
      <c r="O204" s="417"/>
      <c r="P204" s="428"/>
      <c r="Q204" s="417"/>
      <c r="R204" s="416" t="str">
        <f t="shared" si="23"/>
        <v/>
      </c>
      <c r="S204" s="416" t="str">
        <f>IF(OR(R204="",B7="",B7&lt;=0),"",IF(LEN(R204)&lt;=B7,R204,IF(LEN(SUBSTITUTE(LEFT(R204,B7+1)," ",""))=B7+1,LEFT(R204,B7),LEFT(R204,FIND("§",SUBSTITUTE(LEFT(R204,B7+1)," ","§",LEN(LEFT(R204,B7+1))-LEN(SUBSTITUTE(LEFT(R204,B7+1)," ",""))))-1))))</f>
        <v/>
      </c>
      <c r="T204" s="415" t="str">
        <f t="shared" si="22"/>
        <v/>
      </c>
      <c r="U204" s="416"/>
    </row>
    <row r="205" spans="6:21" ht="20.100000000000001" customHeight="1">
      <c r="F205" s="411" t="str">
        <f t="shared" si="18"/>
        <v/>
      </c>
      <c r="G205" s="418" t="str">
        <f t="shared" si="19"/>
        <v/>
      </c>
      <c r="H205" s="413" t="str">
        <f t="shared" si="20"/>
        <v/>
      </c>
      <c r="I205" s="413" t="str">
        <f t="shared" si="21"/>
        <v/>
      </c>
      <c r="J205" s="417"/>
      <c r="K205" s="417"/>
      <c r="L205" s="417"/>
      <c r="M205" s="417"/>
      <c r="N205" s="417"/>
      <c r="O205" s="417"/>
      <c r="P205" s="428"/>
      <c r="Q205" s="417"/>
      <c r="R205" s="416" t="str">
        <f t="shared" si="23"/>
        <v/>
      </c>
      <c r="S205" s="416" t="str">
        <f>IF(OR(R205="",B7="",B7&lt;=0),"",IF(LEN(R205)&lt;=B7,R205,IF(LEN(SUBSTITUTE(LEFT(R205,B7+1)," ",""))=B7+1,LEFT(R205,B7),LEFT(R205,FIND("§",SUBSTITUTE(LEFT(R205,B7+1)," ","§",LEN(LEFT(R205,B7+1))-LEN(SUBSTITUTE(LEFT(R205,B7+1)," ",""))))-1))))</f>
        <v/>
      </c>
      <c r="T205" s="415" t="str">
        <f t="shared" si="22"/>
        <v/>
      </c>
      <c r="U205" s="416"/>
    </row>
    <row r="206" spans="6:21" ht="20.100000000000001" customHeight="1">
      <c r="F206" s="411" t="str">
        <f t="shared" si="18"/>
        <v/>
      </c>
      <c r="G206" s="418" t="str">
        <f t="shared" si="19"/>
        <v/>
      </c>
      <c r="H206" s="413" t="str">
        <f t="shared" si="20"/>
        <v/>
      </c>
      <c r="I206" s="413" t="str">
        <f t="shared" si="21"/>
        <v/>
      </c>
      <c r="J206" s="417"/>
      <c r="K206" s="417"/>
      <c r="L206" s="417"/>
      <c r="M206" s="417"/>
      <c r="N206" s="417"/>
      <c r="O206" s="417"/>
      <c r="P206" s="428"/>
      <c r="Q206" s="417"/>
      <c r="R206" s="416" t="str">
        <f t="shared" si="23"/>
        <v/>
      </c>
      <c r="S206" s="416" t="str">
        <f>IF(OR(R206="",B7="",B7&lt;=0),"",IF(LEN(R206)&lt;=B7,R206,IF(LEN(SUBSTITUTE(LEFT(R206,B7+1)," ",""))=B7+1,LEFT(R206,B7),LEFT(R206,FIND("§",SUBSTITUTE(LEFT(R206,B7+1)," ","§",LEN(LEFT(R206,B7+1))-LEN(SUBSTITUTE(LEFT(R206,B7+1)," ",""))))-1))))</f>
        <v/>
      </c>
      <c r="T206" s="415" t="str">
        <f t="shared" si="22"/>
        <v/>
      </c>
      <c r="U206" s="416"/>
    </row>
    <row r="207" spans="6:21" ht="20.100000000000001" customHeight="1">
      <c r="F207" s="411" t="str">
        <f t="shared" ref="F207:F214" si="24">IF(G207="","",ROW()-11)</f>
        <v/>
      </c>
      <c r="G207" s="418" t="str">
        <f t="shared" ref="G207:G214" si="25">IF(S207="","",S207)</f>
        <v/>
      </c>
      <c r="H207" s="413" t="str">
        <f t="shared" ref="H207:H214" si="26">IF(G207="","",LEN(TRIM(G207))-LEN(SUBSTITUTE(TRIM(G207)," ",""))+1)</f>
        <v/>
      </c>
      <c r="I207" s="413" t="str">
        <f t="shared" ref="I207:I214" si="27">IF(G207="","",LEN(G207))</f>
        <v/>
      </c>
      <c r="J207" s="417"/>
      <c r="K207" s="417"/>
      <c r="L207" s="417"/>
      <c r="M207" s="417"/>
      <c r="N207" s="417"/>
      <c r="O207" s="417"/>
      <c r="P207" s="428"/>
      <c r="Q207" s="417"/>
      <c r="R207" s="416" t="str">
        <f t="shared" si="23"/>
        <v/>
      </c>
      <c r="S207" s="416" t="str">
        <f>IF(OR(R207="",B7="",B7&lt;=0),"",IF(LEN(R207)&lt;=B7,R207,IF(LEN(SUBSTITUTE(LEFT(R207,B7+1)," ",""))=B7+1,LEFT(R207,B7),LEFT(R207,FIND("§",SUBSTITUTE(LEFT(R207,B7+1)," ","§",LEN(LEFT(R207,B7+1))-LEN(SUBSTITUTE(LEFT(R207,B7+1)," ",""))))-1))))</f>
        <v/>
      </c>
      <c r="T207" s="415" t="str">
        <f t="shared" ref="T207:T214" si="28">IF(OR(R207="",S207=""),"",TRIM(MID(R207,LEN(S207)+1+IF(MID(R207,LEN(S207)+1,1)=" ",1,0),99999)))</f>
        <v/>
      </c>
      <c r="U207" s="416"/>
    </row>
    <row r="208" spans="6:21" ht="20.100000000000001" customHeight="1">
      <c r="F208" s="411" t="str">
        <f t="shared" si="24"/>
        <v/>
      </c>
      <c r="G208" s="418" t="str">
        <f t="shared" si="25"/>
        <v/>
      </c>
      <c r="H208" s="413" t="str">
        <f t="shared" si="26"/>
        <v/>
      </c>
      <c r="I208" s="413" t="str">
        <f t="shared" si="27"/>
        <v/>
      </c>
      <c r="J208" s="417"/>
      <c r="K208" s="417"/>
      <c r="L208" s="417"/>
      <c r="M208" s="417"/>
      <c r="N208" s="417"/>
      <c r="O208" s="417"/>
      <c r="P208" s="428"/>
      <c r="Q208" s="417"/>
      <c r="R208" s="416" t="str">
        <f t="shared" ref="R208:R214" si="29">T207</f>
        <v/>
      </c>
      <c r="S208" s="416" t="str">
        <f>IF(OR(R208="",B7="",B7&lt;=0),"",IF(LEN(R208)&lt;=B7,R208,IF(LEN(SUBSTITUTE(LEFT(R208,B7+1)," ",""))=B7+1,LEFT(R208,B7),LEFT(R208,FIND("§",SUBSTITUTE(LEFT(R208,B7+1)," ","§",LEN(LEFT(R208,B7+1))-LEN(SUBSTITUTE(LEFT(R208,B7+1)," ",""))))-1))))</f>
        <v/>
      </c>
      <c r="T208" s="415" t="str">
        <f t="shared" si="28"/>
        <v/>
      </c>
      <c r="U208" s="416"/>
    </row>
    <row r="209" spans="6:21" ht="20.100000000000001" customHeight="1">
      <c r="F209" s="411" t="str">
        <f t="shared" si="24"/>
        <v/>
      </c>
      <c r="G209" s="418" t="str">
        <f t="shared" si="25"/>
        <v/>
      </c>
      <c r="H209" s="413" t="str">
        <f t="shared" si="26"/>
        <v/>
      </c>
      <c r="I209" s="413" t="str">
        <f t="shared" si="27"/>
        <v/>
      </c>
      <c r="J209" s="417"/>
      <c r="K209" s="417"/>
      <c r="L209" s="417"/>
      <c r="M209" s="417"/>
      <c r="N209" s="417"/>
      <c r="O209" s="417"/>
      <c r="P209" s="428"/>
      <c r="Q209" s="417"/>
      <c r="R209" s="416" t="str">
        <f t="shared" si="29"/>
        <v/>
      </c>
      <c r="S209" s="416" t="str">
        <f>IF(OR(R209="",B7="",B7&lt;=0),"",IF(LEN(R209)&lt;=B7,R209,IF(LEN(SUBSTITUTE(LEFT(R209,B7+1)," ",""))=B7+1,LEFT(R209,B7),LEFT(R209,FIND("§",SUBSTITUTE(LEFT(R209,B7+1)," ","§",LEN(LEFT(R209,B7+1))-LEN(SUBSTITUTE(LEFT(R209,B7+1)," ",""))))-1))))</f>
        <v/>
      </c>
      <c r="T209" s="415" t="str">
        <f t="shared" si="28"/>
        <v/>
      </c>
      <c r="U209" s="416"/>
    </row>
    <row r="210" spans="6:21" ht="20.100000000000001" customHeight="1">
      <c r="F210" s="411" t="str">
        <f t="shared" si="24"/>
        <v/>
      </c>
      <c r="G210" s="418" t="str">
        <f t="shared" si="25"/>
        <v/>
      </c>
      <c r="H210" s="413" t="str">
        <f t="shared" si="26"/>
        <v/>
      </c>
      <c r="I210" s="413" t="str">
        <f t="shared" si="27"/>
        <v/>
      </c>
      <c r="J210" s="417"/>
      <c r="K210" s="417"/>
      <c r="L210" s="417"/>
      <c r="M210" s="417"/>
      <c r="N210" s="417"/>
      <c r="O210" s="417"/>
      <c r="P210" s="428"/>
      <c r="Q210" s="417"/>
      <c r="R210" s="416" t="str">
        <f t="shared" si="29"/>
        <v/>
      </c>
      <c r="S210" s="416" t="str">
        <f>IF(OR(R210="",B7="",B7&lt;=0),"",IF(LEN(R210)&lt;=B7,R210,IF(LEN(SUBSTITUTE(LEFT(R210,B7+1)," ",""))=B7+1,LEFT(R210,B7),LEFT(R210,FIND("§",SUBSTITUTE(LEFT(R210,B7+1)," ","§",LEN(LEFT(R210,B7+1))-LEN(SUBSTITUTE(LEFT(R210,B7+1)," ",""))))-1))))</f>
        <v/>
      </c>
      <c r="T210" s="415" t="str">
        <f t="shared" si="28"/>
        <v/>
      </c>
      <c r="U210" s="416"/>
    </row>
    <row r="211" spans="6:21" ht="20.100000000000001" customHeight="1">
      <c r="F211" s="411" t="str">
        <f t="shared" si="24"/>
        <v/>
      </c>
      <c r="G211" s="418" t="str">
        <f t="shared" si="25"/>
        <v/>
      </c>
      <c r="H211" s="413" t="str">
        <f t="shared" si="26"/>
        <v/>
      </c>
      <c r="I211" s="413" t="str">
        <f t="shared" si="27"/>
        <v/>
      </c>
      <c r="J211" s="417"/>
      <c r="K211" s="417"/>
      <c r="L211" s="417"/>
      <c r="M211" s="417"/>
      <c r="N211" s="417"/>
      <c r="O211" s="417"/>
      <c r="P211" s="428"/>
      <c r="Q211" s="417"/>
      <c r="R211" s="416" t="str">
        <f t="shared" si="29"/>
        <v/>
      </c>
      <c r="S211" s="416" t="str">
        <f>IF(OR(R211="",B7="",B7&lt;=0),"",IF(LEN(R211)&lt;=B7,R211,IF(LEN(SUBSTITUTE(LEFT(R211,B7+1)," ",""))=B7+1,LEFT(R211,B7),LEFT(R211,FIND("§",SUBSTITUTE(LEFT(R211,B7+1)," ","§",LEN(LEFT(R211,B7+1))-LEN(SUBSTITUTE(LEFT(R211,B7+1)," ",""))))-1))))</f>
        <v/>
      </c>
      <c r="T211" s="415" t="str">
        <f t="shared" si="28"/>
        <v/>
      </c>
      <c r="U211" s="416"/>
    </row>
    <row r="212" spans="6:21" ht="20.100000000000001" customHeight="1">
      <c r="F212" s="411" t="str">
        <f t="shared" si="24"/>
        <v/>
      </c>
      <c r="G212" s="418" t="str">
        <f t="shared" si="25"/>
        <v/>
      </c>
      <c r="H212" s="413" t="str">
        <f t="shared" si="26"/>
        <v/>
      </c>
      <c r="I212" s="413" t="str">
        <f t="shared" si="27"/>
        <v/>
      </c>
      <c r="J212" s="417"/>
      <c r="K212" s="417"/>
      <c r="L212" s="417"/>
      <c r="M212" s="417"/>
      <c r="N212" s="417"/>
      <c r="O212" s="417"/>
      <c r="P212" s="428"/>
      <c r="Q212" s="417"/>
      <c r="R212" s="416" t="str">
        <f t="shared" si="29"/>
        <v/>
      </c>
      <c r="S212" s="416" t="str">
        <f>IF(OR(R212="",B7="",B7&lt;=0),"",IF(LEN(R212)&lt;=B7,R212,IF(LEN(SUBSTITUTE(LEFT(R212,B7+1)," ",""))=B7+1,LEFT(R212,B7),LEFT(R212,FIND("§",SUBSTITUTE(LEFT(R212,B7+1)," ","§",LEN(LEFT(R212,B7+1))-LEN(SUBSTITUTE(LEFT(R212,B7+1)," ",""))))-1))))</f>
        <v/>
      </c>
      <c r="T212" s="415" t="str">
        <f t="shared" si="28"/>
        <v/>
      </c>
      <c r="U212" s="416"/>
    </row>
    <row r="213" spans="6:21" ht="20.100000000000001" customHeight="1">
      <c r="F213" s="411" t="str">
        <f t="shared" si="24"/>
        <v/>
      </c>
      <c r="G213" s="418" t="str">
        <f t="shared" si="25"/>
        <v/>
      </c>
      <c r="H213" s="413" t="str">
        <f t="shared" si="26"/>
        <v/>
      </c>
      <c r="I213" s="413" t="str">
        <f t="shared" si="27"/>
        <v/>
      </c>
      <c r="J213" s="417"/>
      <c r="K213" s="417"/>
      <c r="L213" s="417"/>
      <c r="M213" s="417"/>
      <c r="N213" s="417"/>
      <c r="O213" s="417"/>
      <c r="P213" s="428"/>
      <c r="Q213" s="417"/>
      <c r="R213" s="416" t="str">
        <f t="shared" si="29"/>
        <v/>
      </c>
      <c r="S213" s="416" t="str">
        <f>IF(OR(R213="",B7="",B7&lt;=0),"",IF(LEN(R213)&lt;=B7,R213,IF(LEN(SUBSTITUTE(LEFT(R213,B7+1)," ",""))=B7+1,LEFT(R213,B7),LEFT(R213,FIND("§",SUBSTITUTE(LEFT(R213,B7+1)," ","§",LEN(LEFT(R213,B7+1))-LEN(SUBSTITUTE(LEFT(R213,B7+1)," ",""))))-1))))</f>
        <v/>
      </c>
      <c r="T213" s="415" t="str">
        <f t="shared" si="28"/>
        <v/>
      </c>
      <c r="U213" s="416"/>
    </row>
    <row r="214" spans="6:21" ht="20.100000000000001" customHeight="1">
      <c r="F214" s="411" t="str">
        <f t="shared" si="24"/>
        <v/>
      </c>
      <c r="G214" s="418" t="str">
        <f t="shared" si="25"/>
        <v/>
      </c>
      <c r="H214" s="413" t="str">
        <f t="shared" si="26"/>
        <v/>
      </c>
      <c r="I214" s="413" t="str">
        <f t="shared" si="27"/>
        <v/>
      </c>
      <c r="J214" s="417"/>
      <c r="K214" s="417"/>
      <c r="L214" s="417"/>
      <c r="M214" s="417"/>
      <c r="N214" s="417"/>
      <c r="O214" s="417"/>
      <c r="P214" s="428"/>
      <c r="Q214" s="417"/>
      <c r="R214" s="416" t="str">
        <f t="shared" si="29"/>
        <v/>
      </c>
      <c r="S214" s="416" t="str">
        <f>IF(OR(R214="",B7="",B7&lt;=0),"",IF(LEN(R214)&lt;=B7,R214,IF(LEN(SUBSTITUTE(LEFT(R214,B7+1)," ",""))=B7+1,LEFT(R214,B7),LEFT(R214,FIND("§",SUBSTITUTE(LEFT(R214,B7+1)," ","§",LEN(LEFT(R214,B7+1))-LEN(SUBSTITUTE(LEFT(R214,B7+1)," ",""))))-1))))</f>
        <v/>
      </c>
      <c r="T214" s="415" t="str">
        <f t="shared" si="28"/>
        <v/>
      </c>
      <c r="U214" s="416"/>
    </row>
    <row r="215" spans="6:21" ht="18" customHeight="1"/>
    <row r="216" spans="6:21" ht="18" customHeight="1"/>
    <row r="217" spans="6:21" ht="18" customHeight="1"/>
    <row r="218" spans="6:21" ht="18" customHeight="1"/>
    <row r="219" spans="6:21" ht="18" customHeight="1"/>
    <row r="220" spans="6:21" ht="18" customHeight="1"/>
    <row r="221" spans="6:21" ht="18" customHeight="1"/>
    <row r="222" spans="6:21" ht="18" customHeight="1"/>
    <row r="223" spans="6:21" ht="18" customHeight="1"/>
    <row r="224" spans="6:21"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sheetData>
  <mergeCells count="3">
    <mergeCell ref="B4:I5"/>
    <mergeCell ref="F10:I11"/>
    <mergeCell ref="K83:M83"/>
  </mergeCells>
  <dataValidations count="1">
    <dataValidation type="list" sqref="C11" xr:uid="{868720A2-859F-4CBA-9C72-8329E612E991}">
      <formula1>"Non,Oui"</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3ACB6-F0FA-4AC9-882E-823E1694F081}">
  <dimension ref="A1:V1019"/>
  <sheetViews>
    <sheetView workbookViewId="0">
      <selection activeCell="A5" sqref="A5"/>
    </sheetView>
  </sheetViews>
  <sheetFormatPr baseColWidth="10" defaultColWidth="9.140625" defaultRowHeight="15"/>
  <cols>
    <col min="1" max="1" width="4" style="372" customWidth="1"/>
    <col min="2" max="2" width="12.28515625" style="372" customWidth="1"/>
    <col min="3" max="3" width="80.7109375" style="372" customWidth="1"/>
    <col min="4" max="4" width="12" style="372" customWidth="1"/>
    <col min="5" max="5" width="5.7109375" style="372" customWidth="1"/>
    <col min="6" max="6" width="8" style="372" customWidth="1"/>
    <col min="7" max="7" width="80.7109375" style="372" customWidth="1"/>
    <col min="8" max="9" width="12" style="372" customWidth="1"/>
    <col min="10" max="10" width="4" style="372" customWidth="1"/>
    <col min="11" max="11" width="20.5703125" style="372" customWidth="1"/>
    <col min="12" max="12" width="34" style="372" customWidth="1"/>
    <col min="13" max="13" width="4" style="372" customWidth="1"/>
    <col min="14" max="14" width="12" style="372" customWidth="1"/>
    <col min="15" max="15" width="12.5703125" style="372" customWidth="1"/>
    <col min="16" max="16" width="11" style="433" customWidth="1"/>
    <col min="17" max="17" width="13.42578125" style="372" customWidth="1"/>
    <col min="18" max="20" width="9.140625" style="372" customWidth="1"/>
    <col min="21" max="21" width="19.42578125" style="372" customWidth="1"/>
    <col min="22" max="22" width="2" style="372" customWidth="1"/>
    <col min="23" max="16384" width="9.140625" style="372"/>
  </cols>
  <sheetData>
    <row r="1" spans="1:22" ht="21">
      <c r="A1" s="469" t="str">
        <f>ADDRESS(ROW(),COLUMN(),4)</f>
        <v>A1</v>
      </c>
      <c r="B1" s="470" t="str">
        <f t="shared" ref="B1:I1" si="0">SUBSTITUTE(ADDRESS(1,COLUMN(),4),"1","")</f>
        <v>B</v>
      </c>
      <c r="C1" s="470" t="str">
        <f t="shared" si="0"/>
        <v>C</v>
      </c>
      <c r="D1" s="470" t="str">
        <f t="shared" si="0"/>
        <v>D</v>
      </c>
      <c r="E1" s="470" t="str">
        <f t="shared" si="0"/>
        <v>E</v>
      </c>
      <c r="F1" s="470" t="str">
        <f t="shared" si="0"/>
        <v>F</v>
      </c>
      <c r="G1" s="470" t="str">
        <f t="shared" si="0"/>
        <v>G</v>
      </c>
      <c r="H1" s="470" t="str">
        <f t="shared" si="0"/>
        <v>H</v>
      </c>
      <c r="I1" s="470" t="str">
        <f t="shared" si="0"/>
        <v>I</v>
      </c>
      <c r="J1" s="471"/>
      <c r="K1" s="472"/>
      <c r="L1" s="472"/>
      <c r="M1" s="472"/>
      <c r="N1" s="473"/>
      <c r="O1" s="473"/>
      <c r="P1" s="474"/>
      <c r="Q1" s="473"/>
      <c r="R1" s="473"/>
      <c r="S1" s="473"/>
      <c r="T1" s="473"/>
      <c r="U1" s="473"/>
    </row>
    <row r="2" spans="1:22" ht="21">
      <c r="B2" s="245">
        <f t="shared" ref="B2:I2" ca="1" si="1">INDEX(CELL("largeur",B2),1,1)</f>
        <v>12</v>
      </c>
      <c r="C2" s="245">
        <f t="shared" ca="1" si="1"/>
        <v>80</v>
      </c>
      <c r="D2" s="245">
        <f t="shared" ca="1" si="1"/>
        <v>11</v>
      </c>
      <c r="E2" s="245">
        <f t="shared" ca="1" si="1"/>
        <v>5</v>
      </c>
      <c r="F2" s="245">
        <f t="shared" ca="1" si="1"/>
        <v>7</v>
      </c>
      <c r="G2" s="245">
        <f t="shared" ca="1" si="1"/>
        <v>80</v>
      </c>
      <c r="H2" s="245">
        <f t="shared" ca="1" si="1"/>
        <v>11</v>
      </c>
      <c r="I2" s="245">
        <f t="shared" ca="1" si="1"/>
        <v>11</v>
      </c>
      <c r="J2" s="471"/>
      <c r="K2" s="472"/>
      <c r="L2" s="472"/>
      <c r="M2" s="472"/>
      <c r="N2" s="473"/>
      <c r="O2" s="473"/>
      <c r="P2" s="474"/>
      <c r="Q2" s="473"/>
      <c r="R2" s="473"/>
      <c r="S2" s="473"/>
      <c r="T2" s="473"/>
      <c r="U2" s="473"/>
    </row>
    <row r="3" spans="1:22" ht="21">
      <c r="B3" s="475">
        <v>12</v>
      </c>
      <c r="C3" s="475">
        <f ca="1">C2</f>
        <v>80</v>
      </c>
      <c r="D3" s="475">
        <v>11</v>
      </c>
      <c r="E3" s="475">
        <v>5</v>
      </c>
      <c r="F3" s="475">
        <v>7</v>
      </c>
      <c r="G3" s="475">
        <f ca="1">G2</f>
        <v>80</v>
      </c>
      <c r="H3" s="475">
        <v>11</v>
      </c>
      <c r="I3" s="475">
        <v>11</v>
      </c>
      <c r="J3" s="471"/>
      <c r="K3" s="676" t="s">
        <v>1973</v>
      </c>
      <c r="L3" s="472"/>
      <c r="M3" s="472"/>
      <c r="N3" s="473"/>
      <c r="O3" s="473"/>
      <c r="P3" s="474"/>
      <c r="Q3" s="473"/>
      <c r="R3" s="473"/>
      <c r="S3" s="473"/>
      <c r="T3" s="473"/>
      <c r="U3" s="473"/>
    </row>
    <row r="4" spans="1:22" ht="24" customHeight="1">
      <c r="B4" s="661" t="s">
        <v>1211</v>
      </c>
      <c r="C4" s="661"/>
      <c r="D4" s="661"/>
      <c r="E4" s="661"/>
      <c r="F4" s="661"/>
      <c r="G4" s="661"/>
      <c r="H4" s="661"/>
      <c r="I4" s="661"/>
      <c r="J4" s="471"/>
      <c r="K4" s="472"/>
      <c r="L4" s="472"/>
      <c r="M4" s="472"/>
      <c r="N4" s="473"/>
      <c r="O4" s="473"/>
      <c r="P4" s="474"/>
      <c r="Q4" s="473"/>
      <c r="R4" s="473"/>
      <c r="S4" s="473"/>
      <c r="T4" s="473"/>
      <c r="U4" s="473"/>
      <c r="V4" s="373"/>
    </row>
    <row r="5" spans="1:22" ht="24" customHeight="1">
      <c r="B5" s="661"/>
      <c r="C5" s="661"/>
      <c r="D5" s="661"/>
      <c r="E5" s="661"/>
      <c r="F5" s="661"/>
      <c r="G5" s="661"/>
      <c r="H5" s="661"/>
      <c r="I5" s="661"/>
      <c r="J5" s="471"/>
      <c r="K5" s="472"/>
      <c r="L5" s="472"/>
      <c r="M5" s="472"/>
      <c r="N5" s="476"/>
      <c r="O5" s="476"/>
      <c r="P5" s="477"/>
      <c r="Q5" s="476"/>
      <c r="R5" s="476"/>
      <c r="S5" s="476"/>
      <c r="T5" s="476"/>
      <c r="U5" s="476"/>
    </row>
    <row r="6" spans="1:22" ht="18" customHeight="1">
      <c r="B6" s="376"/>
      <c r="C6" s="376"/>
      <c r="D6" s="376"/>
      <c r="E6" s="376"/>
      <c r="F6" s="376"/>
      <c r="G6" s="377"/>
      <c r="H6" s="376"/>
      <c r="I6" s="376"/>
      <c r="J6" s="478"/>
      <c r="K6" s="479"/>
      <c r="L6" s="479"/>
      <c r="M6" s="479"/>
      <c r="N6" s="476"/>
      <c r="O6" s="476"/>
      <c r="P6" s="477"/>
      <c r="Q6" s="476"/>
      <c r="R6" s="476"/>
      <c r="S6" s="476"/>
      <c r="T6" s="476"/>
      <c r="U6" s="476"/>
    </row>
    <row r="7" spans="1:22" ht="21.95" customHeight="1">
      <c r="B7" s="480">
        <v>60</v>
      </c>
      <c r="C7" s="481" t="s">
        <v>37</v>
      </c>
      <c r="D7" s="476"/>
      <c r="E7" s="476"/>
      <c r="F7" s="476"/>
      <c r="G7" s="482"/>
      <c r="H7" s="482"/>
      <c r="I7" s="482"/>
      <c r="J7" s="482"/>
      <c r="K7" s="483" t="s">
        <v>263</v>
      </c>
      <c r="L7" s="483" t="s">
        <v>264</v>
      </c>
      <c r="M7" s="476"/>
      <c r="N7" s="476"/>
      <c r="O7" s="476"/>
      <c r="P7" s="477"/>
      <c r="Q7" s="476"/>
      <c r="R7" s="476"/>
      <c r="S7" s="476"/>
      <c r="T7" s="476"/>
      <c r="U7" s="476"/>
    </row>
    <row r="8" spans="1:22" ht="21.95" customHeight="1">
      <c r="B8" s="484"/>
      <c r="C8" s="485" t="s">
        <v>39</v>
      </c>
      <c r="D8" s="476"/>
      <c r="E8" s="476"/>
      <c r="F8" s="476"/>
      <c r="G8" s="482"/>
      <c r="H8" s="482"/>
      <c r="I8" s="482"/>
      <c r="J8" s="482"/>
      <c r="K8" s="386" t="str">
        <f>"Zone "&amp;ADDRESS(ROW(C15),COLUMN(C15),4)&amp;" : "&amp;ADDRESS(ROW(C200),COLUMN(C200),4)</f>
        <v>Zone C15 : C200</v>
      </c>
      <c r="L8" s="387" t="s">
        <v>265</v>
      </c>
      <c r="M8" s="476"/>
      <c r="N8" s="486"/>
      <c r="O8" s="476"/>
      <c r="P8" s="477"/>
      <c r="Q8" s="476"/>
      <c r="R8" s="476"/>
      <c r="S8" s="476"/>
      <c r="T8" s="476"/>
      <c r="U8" s="476"/>
    </row>
    <row r="9" spans="1:22" ht="21.95" customHeight="1">
      <c r="B9" s="487"/>
      <c r="C9" s="488"/>
      <c r="D9" s="476"/>
      <c r="E9" s="476"/>
      <c r="F9" s="476"/>
      <c r="G9" s="489" t="s">
        <v>1212</v>
      </c>
      <c r="H9" s="482"/>
      <c r="I9" s="482"/>
      <c r="J9" s="482"/>
      <c r="K9" s="386" t="str">
        <f>"Zone "&amp;ADDRESS(ROW(G15),COLUMN(G15),4)&amp;" : "&amp;ADDRESS(ROW(G1014),COLUMN(G1014),4)</f>
        <v>Zone G15 : G1014</v>
      </c>
      <c r="L9" s="387" t="s">
        <v>266</v>
      </c>
      <c r="M9" s="476"/>
      <c r="N9" s="476"/>
      <c r="O9" s="476"/>
      <c r="P9" s="477"/>
      <c r="Q9" s="476"/>
      <c r="R9" s="476"/>
      <c r="S9" s="476"/>
      <c r="T9" s="476"/>
      <c r="U9" s="476"/>
    </row>
    <row r="10" spans="1:22" ht="21.95" customHeight="1">
      <c r="B10" s="490"/>
      <c r="C10" s="490"/>
      <c r="D10" s="490"/>
      <c r="E10" s="490"/>
      <c r="F10" s="662" t="s">
        <v>1213</v>
      </c>
      <c r="G10" s="662"/>
      <c r="H10" s="662"/>
      <c r="I10" s="662"/>
      <c r="J10" s="491"/>
      <c r="K10" s="386" t="str">
        <f>ADDRESS(ROW(B7),COLUMN(B7),4)</f>
        <v>B7</v>
      </c>
      <c r="L10" s="387" t="s">
        <v>267</v>
      </c>
      <c r="M10" s="476"/>
      <c r="N10" s="476"/>
      <c r="O10" s="476"/>
      <c r="P10" s="477"/>
      <c r="Q10" s="476"/>
      <c r="R10" s="476"/>
      <c r="S10" s="476"/>
      <c r="T10" s="476"/>
      <c r="U10" s="476"/>
    </row>
    <row r="11" spans="1:22" ht="21.95" customHeight="1">
      <c r="B11" s="490" t="s">
        <v>1214</v>
      </c>
      <c r="C11" s="490"/>
      <c r="D11" s="490"/>
      <c r="E11" s="490"/>
      <c r="F11" s="662"/>
      <c r="G11" s="662"/>
      <c r="H11" s="662"/>
      <c r="I11" s="662"/>
      <c r="J11" s="491"/>
      <c r="K11" s="386" t="str">
        <f>ADDRESS(ROW(B8),COLUMN(B8),4)</f>
        <v>B8</v>
      </c>
      <c r="L11" s="387" t="s">
        <v>268</v>
      </c>
      <c r="M11" s="476"/>
      <c r="N11" s="476"/>
      <c r="O11" s="476"/>
      <c r="P11" s="477"/>
      <c r="Q11" s="476"/>
      <c r="R11" s="476"/>
      <c r="S11" s="476"/>
      <c r="T11" s="476"/>
      <c r="U11" s="476"/>
    </row>
    <row r="12" spans="1:22" ht="21.95" customHeight="1">
      <c r="B12" s="490"/>
      <c r="C12" s="394" t="str">
        <f>"COLONNE "&amp;SUBSTITUTE(ADDRESS(1,COLUMN(),4),"1","")</f>
        <v>COLONNE C</v>
      </c>
      <c r="D12" s="490"/>
      <c r="E12" s="490"/>
      <c r="F12" s="490"/>
      <c r="G12" s="394" t="str">
        <f>"COLONNE "&amp;SUBSTITUTE(ADDRESS(1,COLUMN(),4),"1","")</f>
        <v>COLONNE G</v>
      </c>
      <c r="H12" s="490"/>
      <c r="I12" s="490"/>
      <c r="J12" s="491"/>
      <c r="K12" s="483" t="s">
        <v>269</v>
      </c>
      <c r="L12" s="483" t="s">
        <v>270</v>
      </c>
      <c r="M12" s="476"/>
      <c r="N12" s="476"/>
      <c r="O12" s="476"/>
      <c r="P12" s="477"/>
      <c r="Q12" s="476"/>
      <c r="R12" s="476"/>
      <c r="S12" s="476"/>
      <c r="T12" s="476"/>
      <c r="U12" s="476"/>
    </row>
    <row r="13" spans="1:22" ht="24" customHeight="1">
      <c r="B13" s="492"/>
      <c r="C13" s="492" t="s">
        <v>1215</v>
      </c>
      <c r="D13" s="492"/>
      <c r="E13" s="397"/>
      <c r="F13" s="493"/>
      <c r="G13" s="494" t="s">
        <v>272</v>
      </c>
      <c r="H13" s="495"/>
      <c r="I13" s="494"/>
      <c r="J13" s="491"/>
      <c r="K13" s="401" t="s">
        <v>273</v>
      </c>
      <c r="L13" s="402">
        <f>COUNTIF(C15:C200,"&lt;&gt;")</f>
        <v>5</v>
      </c>
      <c r="M13" s="476"/>
      <c r="N13" s="496" t="s">
        <v>274</v>
      </c>
      <c r="O13" s="497" t="s">
        <v>275</v>
      </c>
      <c r="P13" s="496" t="s">
        <v>276</v>
      </c>
      <c r="Q13" s="497" t="s">
        <v>277</v>
      </c>
      <c r="R13" s="497" t="s">
        <v>278</v>
      </c>
      <c r="S13" s="497" t="s">
        <v>279</v>
      </c>
      <c r="T13" s="497" t="s">
        <v>280</v>
      </c>
      <c r="U13" s="496" t="s">
        <v>281</v>
      </c>
    </row>
    <row r="14" spans="1:22" ht="24" customHeight="1">
      <c r="B14" s="498">
        <v>0</v>
      </c>
      <c r="C14" s="498" t="s">
        <v>283</v>
      </c>
      <c r="D14" s="498" t="s">
        <v>284</v>
      </c>
      <c r="E14" s="406"/>
      <c r="F14" s="499" t="s">
        <v>282</v>
      </c>
      <c r="G14" s="499" t="s">
        <v>285</v>
      </c>
      <c r="H14" s="499" t="s">
        <v>286</v>
      </c>
      <c r="I14" s="499" t="s">
        <v>284</v>
      </c>
      <c r="J14" s="476"/>
      <c r="K14" s="387" t="s">
        <v>287</v>
      </c>
      <c r="L14" s="402">
        <f>LEN(Q200)</f>
        <v>940</v>
      </c>
      <c r="M14" s="476"/>
      <c r="N14" s="488"/>
      <c r="O14" s="476"/>
      <c r="P14" s="477"/>
      <c r="Q14" s="476"/>
      <c r="R14" s="476"/>
      <c r="S14" s="476"/>
      <c r="T14" s="476"/>
      <c r="U14" s="476"/>
    </row>
    <row r="15" spans="1:22" ht="24" customHeight="1">
      <c r="A15" s="500" t="s">
        <v>1216</v>
      </c>
      <c r="B15" s="402">
        <f>IF(ISBLANK(C15),"",LARGE(B14:B14,1)+1)</f>
        <v>1</v>
      </c>
      <c r="C15" s="463" t="s">
        <v>288</v>
      </c>
      <c r="D15" s="501">
        <f t="shared" ref="D15:D78" si="2">IF(TRIM(SUBSTITUTE(C15,CHAR(160),""))="","",LEN(C15))</f>
        <v>99</v>
      </c>
      <c r="E15" s="406"/>
      <c r="F15" s="502">
        <f t="shared" ref="F15:F78" si="3">IF(G15="","",ROW()-14)</f>
        <v>1</v>
      </c>
      <c r="G15" s="503" t="str">
        <f t="shared" ref="G15:G78" si="4">IF(S15="","",S15)</f>
        <v>Exemple chantier : préparer la zone, sécuriser le poste et</v>
      </c>
      <c r="H15" s="501">
        <f t="shared" ref="H15:H78" si="5">IF(G15="","",LEN(TRIM(G15))-LEN(SUBSTITUTE(TRIM(G15)," ",""))+1)</f>
        <v>10</v>
      </c>
      <c r="I15" s="504">
        <f t="shared" ref="I15:I78" si="6">IF(G15="","",LEN(G15))</f>
        <v>58</v>
      </c>
      <c r="J15" s="476"/>
      <c r="K15" s="387" t="s">
        <v>289</v>
      </c>
      <c r="L15" s="402">
        <f>IF(Q200="","",LEN(TRIM(Q200))-LEN(SUBSTITUTE(TRIM(Q200)," ",""))+1)</f>
        <v>155</v>
      </c>
      <c r="M15" s="476"/>
      <c r="N15" s="505" t="str">
        <f t="shared" ref="N15:N78" si="7">IF(TRIM(SUBSTITUTE(C15,CHAR(160),""))="","",TRIM(SUBSTITUTE(SUBSTITUTE(SUBSTITUTE(SUBSTITUTE(CLEAN(C15),CHAR(160)," "),CHAR(9)," "),CHAR(10)," "),CHAR(13)," ")))</f>
        <v>Exemple chantier : préparer la zone, sécuriser le poste et vérifier le matériel avant intervention.</v>
      </c>
      <c r="O15" s="505" t="str">
        <f t="shared" ref="O15:O78" si="8">IF(N15="","",TRIM(SUBSTITUTE(SUBSTITUTE(SUBSTITUTE(SUBSTITUTE(SUBSTITUTE(SUBSTITUTE(SUBSTITUTE(SUBSTITUTE(SUBSTITUTE(SUBSTITUTE(N15,","," "),";"," "),":"," "),"."," "),"?"," "), "!"," "),"/"," "), "("," "), ")"," "), "-"," ")))</f>
        <v>Exemple chantier préparer la zone sécuriser le poste et vérifier le matériel avant intervention</v>
      </c>
      <c r="P15" s="505" t="str">
        <f>IF(UPPER(TRIM(B8))="X",O15,N15)</f>
        <v>Exemple chantier : préparer la zone, sécuriser le poste et vérifier le matériel avant intervention.</v>
      </c>
      <c r="Q15" s="505" t="str">
        <f>P15</f>
        <v>Exemple chantier : préparer la zone, sécuriser le poste et vérifier le matériel avant intervention.</v>
      </c>
      <c r="R15" s="505" t="str">
        <f>Q200</f>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5" s="505" t="str">
        <f>IF(OR(R15="",B7="",B7&lt;=0),"",IF(LEN(R15)&lt;=B7,R15,IF(LEN(SUBSTITUTE(LEFT(R15,B7+1)," ",""))=B7+1,LEFT(R15,B7),LEFT(R15,FIND("§",SUBSTITUTE(LEFT(R15,B7+1)," ","§",LEN(LEFT(R15,B7+1))-LEN(SUBSTITUTE(LEFT(R15,B7+1)," ",""))))-1))))</f>
        <v>Exemple chantier : préparer la zone, sécuriser le poste et</v>
      </c>
      <c r="T15" s="506" t="str">
        <f t="shared" ref="T15:T78" si="9">IF(OR(R15="",S15=""),"",TRIM(MID(R15,LEN(S15)+1+IF(MID(R15,LEN(S15)+1,1)=" ",1,0),99999)))</f>
        <v>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5" s="507" t="str">
        <f>IF(T1014&lt;&gt;"","Texte plus long que la zone de sortie","")</f>
        <v/>
      </c>
    </row>
    <row r="16" spans="1:22" ht="24" customHeight="1">
      <c r="B16" s="402">
        <f>IF(ISBLANK(C16),"",LARGE(B14:B15,1)+1)</f>
        <v>2</v>
      </c>
      <c r="C16" s="463" t="s">
        <v>290</v>
      </c>
      <c r="D16" s="501">
        <f t="shared" si="2"/>
        <v>93</v>
      </c>
      <c r="E16" s="406"/>
      <c r="F16" s="502">
        <f t="shared" si="3"/>
        <v>2</v>
      </c>
      <c r="G16" s="503" t="str">
        <f t="shared" si="4"/>
        <v>vérifier le matériel avant intervention. Noter les écarts,</v>
      </c>
      <c r="H16" s="501">
        <f t="shared" si="5"/>
        <v>8</v>
      </c>
      <c r="I16" s="504">
        <f t="shared" si="6"/>
        <v>58</v>
      </c>
      <c r="J16" s="476"/>
      <c r="K16" s="387" t="s">
        <v>291</v>
      </c>
      <c r="L16" s="402">
        <f>MAX(F15:F1014)</f>
        <v>17</v>
      </c>
      <c r="M16" s="476"/>
      <c r="N16" s="505" t="str">
        <f t="shared" si="7"/>
        <v>Noter les écarts, les risques, les besoins et les consignes utiles pour la suite du chantier.</v>
      </c>
      <c r="O16" s="505" t="str">
        <f t="shared" si="8"/>
        <v>Noter les écarts les risques les besoins et les consignes utiles pour la suite du chantier</v>
      </c>
      <c r="P16" s="505" t="str">
        <f>IF(UPPER(TRIM(B8))="X",O16,N16)</f>
        <v>Noter les écarts, les risques, les besoins et les consignes utiles pour la suite du chantier.</v>
      </c>
      <c r="Q16" s="505" t="str">
        <f t="shared" ref="Q16:Q79" si="10">IF(P16="",Q15,IF(Q15="",P16,Q15&amp;" "&amp;P16))</f>
        <v>Exemple chantier : préparer la zone, sécuriser le poste et vérifier le matériel avant intervention. Noter les écarts, les risques, les besoins et les consignes utiles pour la suite du chantier.</v>
      </c>
      <c r="R16" s="505" t="str">
        <f t="shared" ref="R16:R79" si="11">T15</f>
        <v>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6" s="505" t="str">
        <f>IF(OR(R16="",B7="",B7&lt;=0),"",IF(LEN(R16)&lt;=B7,R16,IF(LEN(SUBSTITUTE(LEFT(R16,B7+1)," ",""))=B7+1,LEFT(R16,B7),LEFT(R16,FIND("§",SUBSTITUTE(LEFT(R16,B7+1)," ","§",LEN(LEFT(R16,B7+1))-LEN(SUBSTITUTE(LEFT(R16,B7+1)," ",""))))-1))))</f>
        <v>vérifier le matériel avant intervention. Noter les écarts,</v>
      </c>
      <c r="T16" s="506" t="str">
        <f t="shared" si="9"/>
        <v>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6" s="507"/>
    </row>
    <row r="17" spans="2:21" ht="24" customHeight="1">
      <c r="B17" s="402">
        <f>IF(ISBLANK(C17),"",LARGE(B14:B16,1)+1)</f>
        <v>3</v>
      </c>
      <c r="C17" s="463" t="s">
        <v>292</v>
      </c>
      <c r="D17" s="501">
        <f t="shared" si="2"/>
        <v>99</v>
      </c>
      <c r="E17" s="406"/>
      <c r="F17" s="502">
        <f t="shared" si="3"/>
        <v>3</v>
      </c>
      <c r="G17" s="503" t="str">
        <f t="shared" si="4"/>
        <v>les risques, les besoins et les consignes utiles pour la</v>
      </c>
      <c r="H17" s="501">
        <f t="shared" si="5"/>
        <v>10</v>
      </c>
      <c r="I17" s="504">
        <f t="shared" si="6"/>
        <v>56</v>
      </c>
      <c r="J17" s="476"/>
      <c r="K17" s="387" t="s">
        <v>293</v>
      </c>
      <c r="L17" s="402" t="str">
        <f>IF(T1014&lt;&gt;"","Texte plus long que la zone de sortie","Prêt")</f>
        <v>Prêt</v>
      </c>
      <c r="M17" s="476"/>
      <c r="N17" s="505" t="str">
        <f t="shared" si="7"/>
        <v>Le modèle regroupe ensuite ces 45 lignes puis les redécoupe automatiquement en lignes plus courtes.</v>
      </c>
      <c r="O17" s="505" t="str">
        <f t="shared" si="8"/>
        <v>Le modèle regroupe ensuite ces 45 lignes puis les redécoupe automatiquement en lignes plus courtes</v>
      </c>
      <c r="P17" s="505" t="str">
        <f>IF(UPPER(TRIM(B8))="X",O17,N17)</f>
        <v>Le modèle regroupe ensuite ces 45 lignes puis les redécoupe automatiquement en lignes plus courtes.</v>
      </c>
      <c r="Q17"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v>
      </c>
      <c r="R17" s="505" t="str">
        <f t="shared" si="11"/>
        <v>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7" s="505" t="str">
        <f>IF(OR(R17="",B7="",B7&lt;=0),"",IF(LEN(R17)&lt;=B7,R17,IF(LEN(SUBSTITUTE(LEFT(R17,B7+1)," ",""))=B7+1,LEFT(R17,B7),LEFT(R17,FIND("§",SUBSTITUTE(LEFT(R17,B7+1)," ","§",LEN(LEFT(R17,B7+1))-LEN(SUBSTITUTE(LEFT(R17,B7+1)," ",""))))-1))))</f>
        <v>les risques, les besoins et les consignes utiles pour la</v>
      </c>
      <c r="T17" s="506" t="str">
        <f t="shared" si="9"/>
        <v>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7" s="507"/>
    </row>
    <row r="18" spans="2:21" ht="24" customHeight="1">
      <c r="B18" s="402">
        <f>IF(ISBLANK(C18),"",LARGE(B14:B17,1)+1)</f>
        <v>4</v>
      </c>
      <c r="C18" s="463" t="s">
        <v>294</v>
      </c>
      <c r="D18" s="501">
        <f t="shared" si="2"/>
        <v>91</v>
      </c>
      <c r="E18" s="406"/>
      <c r="F18" s="502">
        <f t="shared" si="3"/>
        <v>4</v>
      </c>
      <c r="G18" s="503" t="str">
        <f t="shared" si="4"/>
        <v>suite du chantier. Le modèle regroupe ensuite ces 45 lignes</v>
      </c>
      <c r="H18" s="501">
        <f t="shared" si="5"/>
        <v>10</v>
      </c>
      <c r="I18" s="504">
        <f t="shared" si="6"/>
        <v>59</v>
      </c>
      <c r="J18" s="508"/>
      <c r="K18" s="508"/>
      <c r="L18" s="508"/>
      <c r="M18" s="508"/>
      <c r="N18" s="505" t="str">
        <f t="shared" si="7"/>
        <v>Vous pouvez remplacer cet exemple par votre propre texte ligne par ligne dans la colonne B.</v>
      </c>
      <c r="O18" s="505" t="str">
        <f t="shared" si="8"/>
        <v>Vous pouvez remplacer cet exemple par votre propre texte ligne par ligne dans la colonne B</v>
      </c>
      <c r="P18" s="505" t="str">
        <f>IF(UPPER(TRIM(B8))="X",O18,N18)</f>
        <v>Vous pouvez remplacer cet exemple par votre propre texte ligne par ligne dans la colonne B.</v>
      </c>
      <c r="Q18"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v>
      </c>
      <c r="R18" s="505" t="str">
        <f t="shared" si="11"/>
        <v>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8" s="505" t="str">
        <f>IF(OR(R18="",B7="",B7&lt;=0),"",IF(LEN(R18)&lt;=B7,R18,IF(LEN(SUBSTITUTE(LEFT(R18,B7+1)," ",""))=B7+1,LEFT(R18,B7),LEFT(R18,FIND("§",SUBSTITUTE(LEFT(R18,B7+1)," ","§",LEN(LEFT(R18,B7+1))-LEN(SUBSTITUTE(LEFT(R18,B7+1)," ",""))))-1))))</f>
        <v>suite du chantier. Le modèle regroupe ensuite ces 45 lignes</v>
      </c>
      <c r="T18" s="506" t="str">
        <f t="shared" si="9"/>
        <v>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8" s="507"/>
    </row>
    <row r="19" spans="2:21" ht="24" customHeight="1">
      <c r="B19" s="402">
        <f>IF(ISBLANK(C19),"",LARGE(B14:B18,1)+1)</f>
        <v>5</v>
      </c>
      <c r="C19" s="463" t="s">
        <v>191</v>
      </c>
      <c r="D19" s="504">
        <f t="shared" si="2"/>
        <v>558</v>
      </c>
      <c r="E19" s="406"/>
      <c r="F19" s="502">
        <f t="shared" si="3"/>
        <v>5</v>
      </c>
      <c r="G19" s="503" t="str">
        <f t="shared" si="4"/>
        <v>puis les redécoupe automatiquement en lignes plus courtes.</v>
      </c>
      <c r="H19" s="501">
        <f t="shared" si="5"/>
        <v>8</v>
      </c>
      <c r="I19" s="504">
        <f t="shared" si="6"/>
        <v>58</v>
      </c>
      <c r="J19" s="508"/>
      <c r="K19" s="508"/>
      <c r="L19" s="508"/>
      <c r="M19" s="508"/>
      <c r="N19" s="505" t="str">
        <f t="shared" si="7"/>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O19" s="505" t="str">
        <f t="shared" si="8"/>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&gt; 1 2 3 Valeurs pour ne coller que le texte sans formules</v>
      </c>
      <c r="P19" s="505" t="str">
        <f>IF(UPPER(TRIM(B8))="X",O19,N19)</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Q19"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 s="505" t="str">
        <f t="shared" si="11"/>
        <v>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9" s="505" t="str">
        <f>IF(OR(R19="",B7="",B7&lt;=0),"",IF(LEN(R19)&lt;=B7,R19,IF(LEN(SUBSTITUTE(LEFT(R19,B7+1)," ",""))=B7+1,LEFT(R19,B7),LEFT(R19,FIND("§",SUBSTITUTE(LEFT(R19,B7+1)," ","§",LEN(LEFT(R19,B7+1))-LEN(SUBSTITUTE(LEFT(R19,B7+1)," ",""))))-1))))</f>
        <v>puis les redécoupe automatiquement en lignes plus courtes.</v>
      </c>
      <c r="T19" s="506" t="str">
        <f t="shared" si="9"/>
        <v>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9" s="507"/>
    </row>
    <row r="20" spans="2:21" ht="24" customHeight="1">
      <c r="B20" s="402" t="str">
        <f>IF(ISBLANK(C20),"",LARGE(B14:B19,1)+1)</f>
        <v/>
      </c>
      <c r="C20" s="463"/>
      <c r="D20" s="504" t="str">
        <f t="shared" si="2"/>
        <v/>
      </c>
      <c r="E20" s="406"/>
      <c r="F20" s="502">
        <f t="shared" si="3"/>
        <v>6</v>
      </c>
      <c r="G20" s="503" t="str">
        <f t="shared" si="4"/>
        <v>Vous pouvez remplacer cet exemple par votre propre texte</v>
      </c>
      <c r="H20" s="501">
        <f t="shared" si="5"/>
        <v>9</v>
      </c>
      <c r="I20" s="504">
        <f t="shared" si="6"/>
        <v>56</v>
      </c>
      <c r="J20" s="509"/>
      <c r="K20" s="508"/>
      <c r="L20" s="508"/>
      <c r="M20" s="508"/>
      <c r="N20" s="505" t="str">
        <f t="shared" si="7"/>
        <v/>
      </c>
      <c r="O20" s="505" t="str">
        <f t="shared" si="8"/>
        <v/>
      </c>
      <c r="P20" s="505" t="str">
        <f>IF(UPPER(TRIM(B8))="X",O20,N20)</f>
        <v/>
      </c>
      <c r="Q20"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0" s="505" t="str">
        <f t="shared" si="11"/>
        <v>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0" s="505" t="str">
        <f>IF(OR(R20="",B7="",B7&lt;=0),"",IF(LEN(R20)&lt;=B7,R20,IF(LEN(SUBSTITUTE(LEFT(R20,B7+1)," ",""))=B7+1,LEFT(R20,B7),LEFT(R20,FIND("§",SUBSTITUTE(LEFT(R20,B7+1)," ","§",LEN(LEFT(R20,B7+1))-LEN(SUBSTITUTE(LEFT(R20,B7+1)," ",""))))-1))))</f>
        <v>Vous pouvez remplacer cet exemple par votre propre texte</v>
      </c>
      <c r="T20" s="506" t="str">
        <f t="shared" si="9"/>
        <v>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0" s="507"/>
    </row>
    <row r="21" spans="2:21" ht="24" customHeight="1">
      <c r="B21" s="402" t="str">
        <f>IF(ISBLANK(C21),"",LARGE(B14:B20,1)+1)</f>
        <v/>
      </c>
      <c r="C21" s="463"/>
      <c r="D21" s="504" t="str">
        <f t="shared" si="2"/>
        <v/>
      </c>
      <c r="E21" s="406"/>
      <c r="F21" s="502">
        <f t="shared" si="3"/>
        <v>7</v>
      </c>
      <c r="G21" s="503" t="str">
        <f t="shared" si="4"/>
        <v>ligne par ligne dans la colonne B. Si vous récupérez du</v>
      </c>
      <c r="H21" s="501">
        <f t="shared" si="5"/>
        <v>11</v>
      </c>
      <c r="I21" s="504">
        <f t="shared" si="6"/>
        <v>55</v>
      </c>
      <c r="J21" s="508"/>
      <c r="K21" s="508"/>
      <c r="L21" s="508"/>
      <c r="M21" s="508"/>
      <c r="N21" s="505" t="str">
        <f t="shared" si="7"/>
        <v/>
      </c>
      <c r="O21" s="505" t="str">
        <f t="shared" si="8"/>
        <v/>
      </c>
      <c r="P21" s="505" t="str">
        <f>IF(UPPER(TRIM(B8))="X",O21,N21)</f>
        <v/>
      </c>
      <c r="Q21"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1" s="505" t="str">
        <f t="shared" si="11"/>
        <v>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1" s="505" t="str">
        <f>IF(OR(R21="",B7="",B7&lt;=0),"",IF(LEN(R21)&lt;=B7,R21,IF(LEN(SUBSTITUTE(LEFT(R21,B7+1)," ",""))=B7+1,LEFT(R21,B7),LEFT(R21,FIND("§",SUBSTITUTE(LEFT(R21,B7+1)," ","§",LEN(LEFT(R21,B7+1))-LEN(SUBSTITUTE(LEFT(R21,B7+1)," ",""))))-1))))</f>
        <v>ligne par ligne dans la colonne B. Si vous récupérez du</v>
      </c>
      <c r="T21" s="506" t="str">
        <f t="shared" si="9"/>
        <v>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1" s="507"/>
    </row>
    <row r="22" spans="2:21" ht="24" customHeight="1">
      <c r="B22" s="402" t="str">
        <f>IF(ISBLANK(C22),"",LARGE(B14:B21,1)+1)</f>
        <v/>
      </c>
      <c r="C22" s="463"/>
      <c r="D22" s="504" t="str">
        <f t="shared" si="2"/>
        <v/>
      </c>
      <c r="E22" s="406"/>
      <c r="F22" s="502">
        <f t="shared" si="3"/>
        <v>8</v>
      </c>
      <c r="G22" s="503" t="str">
        <f t="shared" si="4"/>
        <v>texte sur internet, collez-le d’abord dans la colonne 1️⃣</v>
      </c>
      <c r="H22" s="501">
        <f t="shared" si="5"/>
        <v>9</v>
      </c>
      <c r="I22" s="504">
        <f t="shared" si="6"/>
        <v>57</v>
      </c>
      <c r="J22" s="508"/>
      <c r="K22" s="508"/>
      <c r="L22" s="508"/>
      <c r="M22" s="508"/>
      <c r="N22" s="505" t="str">
        <f t="shared" si="7"/>
        <v/>
      </c>
      <c r="O22" s="505" t="str">
        <f t="shared" si="8"/>
        <v/>
      </c>
      <c r="P22" s="505" t="str">
        <f>IF(UPPER(TRIM(B8))="X",O22,N22)</f>
        <v/>
      </c>
      <c r="Q22"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2" s="505" t="str">
        <f t="shared" si="11"/>
        <v>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2" s="505" t="str">
        <f>IF(OR(R22="",B7="",B7&lt;=0),"",IF(LEN(R22)&lt;=B7,R22,IF(LEN(SUBSTITUTE(LEFT(R22,B7+1)," ",""))=B7+1,LEFT(R22,B7),LEFT(R22,FIND("§",SUBSTITUTE(LEFT(R22,B7+1)," ","§",LEN(LEFT(R22,B7+1))-LEN(SUBSTITUTE(LEFT(R22,B7+1)," ",""))))-1))))</f>
        <v>texte sur internet, collez-le d’abord dans la colonne 1️⃣</v>
      </c>
      <c r="T22" s="506" t="str">
        <f t="shared" si="9"/>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2" s="507"/>
    </row>
    <row r="23" spans="2:21" ht="24" customHeight="1">
      <c r="B23" s="402" t="str">
        <f>IF(ISBLANK(C23),"",LARGE(B14:B22,1)+1)</f>
        <v/>
      </c>
      <c r="C23" s="463"/>
      <c r="D23" s="504" t="str">
        <f t="shared" si="2"/>
        <v/>
      </c>
      <c r="E23" s="406"/>
      <c r="F23" s="502">
        <f t="shared" si="3"/>
        <v>9</v>
      </c>
      <c r="G23" s="503" t="str">
        <f t="shared" si="4"/>
        <v>pour le “nettoyer” : cela supprime les espaces insécables,</v>
      </c>
      <c r="H23" s="501">
        <f t="shared" si="5"/>
        <v>9</v>
      </c>
      <c r="I23" s="504">
        <f t="shared" si="6"/>
        <v>58</v>
      </c>
      <c r="J23" s="508"/>
      <c r="K23" s="508"/>
      <c r="L23" s="508"/>
      <c r="M23" s="508"/>
      <c r="N23" s="505" t="str">
        <f t="shared" si="7"/>
        <v/>
      </c>
      <c r="O23" s="505" t="str">
        <f t="shared" si="8"/>
        <v/>
      </c>
      <c r="P23" s="505" t="str">
        <f>IF(UPPER(TRIM(B8))="X",O23,N23)</f>
        <v/>
      </c>
      <c r="Q23"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3" s="505" t="str">
        <f t="shared" si="11"/>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3" s="505" t="str">
        <f>IF(OR(R23="",B7="",B7&lt;=0),"",IF(LEN(R23)&lt;=B7,R23,IF(LEN(SUBSTITUTE(LEFT(R23,B7+1)," ",""))=B7+1,LEFT(R23,B7),LEFT(R23,FIND("§",SUBSTITUTE(LEFT(R23,B7+1)," ","§",LEN(LEFT(R23,B7+1))-LEN(SUBSTITUTE(LEFT(R23,B7+1)," ",""))))-1))))</f>
        <v>pour le “nettoyer” : cela supprime les espaces insécables,</v>
      </c>
      <c r="T23" s="506" t="str">
        <f t="shared" si="9"/>
        <v>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3" s="507"/>
    </row>
    <row r="24" spans="2:21" ht="24" customHeight="1">
      <c r="B24" s="402" t="str">
        <f>IF(ISBLANK(C24),"",LARGE(B14:B23,1)+1)</f>
        <v/>
      </c>
      <c r="C24" s="463"/>
      <c r="D24" s="504" t="str">
        <f t="shared" si="2"/>
        <v/>
      </c>
      <c r="E24" s="406"/>
      <c r="F24" s="502">
        <f t="shared" si="3"/>
        <v>10</v>
      </c>
      <c r="G24" s="503" t="str">
        <f t="shared" si="4"/>
        <v>tabulations invisibles et autres “pollutions”.◄ 2️⃣</v>
      </c>
      <c r="H24" s="501">
        <f t="shared" si="5"/>
        <v>6</v>
      </c>
      <c r="I24" s="504">
        <f t="shared" si="6"/>
        <v>51</v>
      </c>
      <c r="J24" s="508"/>
      <c r="K24" s="508"/>
      <c r="L24" s="508"/>
      <c r="M24" s="508"/>
      <c r="N24" s="505" t="str">
        <f t="shared" si="7"/>
        <v/>
      </c>
      <c r="O24" s="505" t="str">
        <f t="shared" si="8"/>
        <v/>
      </c>
      <c r="P24" s="505" t="str">
        <f>IF(UPPER(TRIM(B8))="X",O24,N24)</f>
        <v/>
      </c>
      <c r="Q24"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4" s="505" t="str">
        <f t="shared" si="11"/>
        <v>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4" s="505" t="str">
        <f>IF(OR(R24="",B7="",B7&lt;=0),"",IF(LEN(R24)&lt;=B7,R24,IF(LEN(SUBSTITUTE(LEFT(R24,B7+1)," ",""))=B7+1,LEFT(R24,B7),LEFT(R24,FIND("§",SUBSTITUTE(LEFT(R24,B7+1)," ","§",LEN(LEFT(R24,B7+1))-LEN(SUBSTITUTE(LEFT(R24,B7+1)," ",""))))-1))))</f>
        <v>tabulations invisibles et autres “pollutions”.◄ 2️⃣</v>
      </c>
      <c r="T24" s="506" t="str">
        <f t="shared" si="9"/>
        <v>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4" s="507"/>
    </row>
    <row r="25" spans="2:21" ht="24" customHeight="1">
      <c r="B25" s="402" t="str">
        <f>IF(ISBLANK(C25),"",LARGE(B14:B24,1)+1)</f>
        <v/>
      </c>
      <c r="C25" s="463"/>
      <c r="D25" s="504" t="str">
        <f t="shared" si="2"/>
        <v/>
      </c>
      <c r="E25" s="406"/>
      <c r="F25" s="502">
        <f t="shared" si="3"/>
        <v>11</v>
      </c>
      <c r="G25" s="503" t="str">
        <f t="shared" si="4"/>
        <v>Saisissez la largeur du document dans lequel vous collerez</v>
      </c>
      <c r="H25" s="501">
        <f t="shared" si="5"/>
        <v>9</v>
      </c>
      <c r="I25" s="504">
        <f t="shared" si="6"/>
        <v>58</v>
      </c>
      <c r="J25" s="508"/>
      <c r="K25" s="508"/>
      <c r="L25" s="508"/>
      <c r="M25" s="508"/>
      <c r="N25" s="505" t="str">
        <f t="shared" si="7"/>
        <v/>
      </c>
      <c r="O25" s="505" t="str">
        <f t="shared" si="8"/>
        <v/>
      </c>
      <c r="P25" s="505" t="str">
        <f>IF(UPPER(TRIM(B8))="X",O25,N25)</f>
        <v/>
      </c>
      <c r="Q25"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5" s="505" t="str">
        <f t="shared" si="11"/>
        <v>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5" s="505" t="str">
        <f>IF(OR(R25="",B7="",B7&lt;=0),"",IF(LEN(R25)&lt;=B7,R25,IF(LEN(SUBSTITUTE(LEFT(R25,B7+1)," ",""))=B7+1,LEFT(R25,B7),LEFT(R25,FIND("§",SUBSTITUTE(LEFT(R25,B7+1)," ","§",LEN(LEFT(R25,B7+1))-LEN(SUBSTITUTE(LEFT(R25,B7+1)," ",""))))-1))))</f>
        <v>Saisissez la largeur du document dans lequel vous collerez</v>
      </c>
      <c r="T25" s="506" t="str">
        <f t="shared" si="9"/>
        <v>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5" s="507"/>
    </row>
    <row r="26" spans="2:21" ht="24" customHeight="1">
      <c r="B26" s="402" t="str">
        <f>IF(ISBLANK(C26),"",LARGE(B14:B25,1)+1)</f>
        <v/>
      </c>
      <c r="C26" s="463"/>
      <c r="D26" s="504" t="str">
        <f t="shared" si="2"/>
        <v/>
      </c>
      <c r="E26" s="406"/>
      <c r="F26" s="502">
        <f t="shared" si="3"/>
        <v>12</v>
      </c>
      <c r="G26" s="503" t="str">
        <f t="shared" si="4"/>
        <v>ensuite le texte. ◄ 3️⃣ saisissez un nombre de caractères</v>
      </c>
      <c r="H26" s="501">
        <f t="shared" si="5"/>
        <v>10</v>
      </c>
      <c r="I26" s="504">
        <f t="shared" si="6"/>
        <v>57</v>
      </c>
      <c r="J26" s="508"/>
      <c r="K26" s="508"/>
      <c r="L26" s="508"/>
      <c r="M26" s="508"/>
      <c r="N26" s="505" t="str">
        <f t="shared" si="7"/>
        <v/>
      </c>
      <c r="O26" s="505" t="str">
        <f t="shared" si="8"/>
        <v/>
      </c>
      <c r="P26" s="505" t="str">
        <f>IF(UPPER(TRIM(B8))="X",O26,N26)</f>
        <v/>
      </c>
      <c r="Q26"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6" s="505" t="str">
        <f t="shared" si="11"/>
        <v>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6" s="505" t="str">
        <f>IF(OR(R26="",B7="",B7&lt;=0),"",IF(LEN(R26)&lt;=B7,R26,IF(LEN(SUBSTITUTE(LEFT(R26,B7+1)," ",""))=B7+1,LEFT(R26,B7),LEFT(R26,FIND("§",SUBSTITUTE(LEFT(R26,B7+1)," ","§",LEN(LEFT(R26,B7+1))-LEN(SUBSTITUTE(LEFT(R26,B7+1)," ",""))))-1))))</f>
        <v>ensuite le texte. ◄ 3️⃣ saisissez un nombre de caractères</v>
      </c>
      <c r="T26" s="506" t="str">
        <f t="shared" si="9"/>
        <v>par lignes ◄ 4️⃣ Si vous ne voulez pas de ponctuation saisissez un X dans la cellule - Ensuite, dans la colonne B copiez le texte nettoyé - puis dans votre document faites Collage spécial &gt; 1.2.3 Valeurs pour ne coller que le texte, sans formules.</v>
      </c>
      <c r="U26" s="507"/>
    </row>
    <row r="27" spans="2:21" ht="24" customHeight="1">
      <c r="B27" s="402" t="str">
        <f>IF(ISBLANK(C27),"",LARGE(B14:B26,1)+1)</f>
        <v/>
      </c>
      <c r="C27" s="463"/>
      <c r="D27" s="504" t="str">
        <f t="shared" si="2"/>
        <v/>
      </c>
      <c r="E27" s="406"/>
      <c r="F27" s="502">
        <f t="shared" si="3"/>
        <v>13</v>
      </c>
      <c r="G27" s="503" t="str">
        <f t="shared" si="4"/>
        <v>par lignes ◄ 4️⃣ Si vous ne voulez pas de ponctuation</v>
      </c>
      <c r="H27" s="501">
        <f t="shared" si="5"/>
        <v>11</v>
      </c>
      <c r="I27" s="504">
        <f t="shared" si="6"/>
        <v>53</v>
      </c>
      <c r="J27" s="508"/>
      <c r="K27" s="508"/>
      <c r="L27" s="508"/>
      <c r="M27" s="508"/>
      <c r="N27" s="505" t="str">
        <f t="shared" si="7"/>
        <v/>
      </c>
      <c r="O27" s="505" t="str">
        <f t="shared" si="8"/>
        <v/>
      </c>
      <c r="P27" s="505" t="str">
        <f>IF(UPPER(TRIM(B8))="X",O27,N27)</f>
        <v/>
      </c>
      <c r="Q27"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7" s="505" t="str">
        <f t="shared" si="11"/>
        <v>par lignes ◄ 4️⃣ Si vous ne voulez pas de ponctuation saisissez un X dans la cellule - Ensuite, dans la colonne B copiez le texte nettoyé - puis dans votre document faites Collage spécial &gt; 1.2.3 Valeurs pour ne coller que le texte, sans formules.</v>
      </c>
      <c r="S27" s="505" t="str">
        <f>IF(OR(R27="",B7="",B7&lt;=0),"",IF(LEN(R27)&lt;=B7,R27,IF(LEN(SUBSTITUTE(LEFT(R27,B7+1)," ",""))=B7+1,LEFT(R27,B7),LEFT(R27,FIND("§",SUBSTITUTE(LEFT(R27,B7+1)," ","§",LEN(LEFT(R27,B7+1))-LEN(SUBSTITUTE(LEFT(R27,B7+1)," ",""))))-1))))</f>
        <v>par lignes ◄ 4️⃣ Si vous ne voulez pas de ponctuation</v>
      </c>
      <c r="T27" s="506" t="str">
        <f t="shared" si="9"/>
        <v>saisissez un X dans la cellule - Ensuite, dans la colonne B copiez le texte nettoyé - puis dans votre document faites Collage spécial &gt; 1.2.3 Valeurs pour ne coller que le texte, sans formules.</v>
      </c>
      <c r="U27" s="507"/>
    </row>
    <row r="28" spans="2:21" ht="24" customHeight="1">
      <c r="B28" s="402" t="str">
        <f>IF(ISBLANK(C28),"",LARGE(B14:B27,1)+1)</f>
        <v/>
      </c>
      <c r="C28" s="463"/>
      <c r="D28" s="504" t="str">
        <f t="shared" si="2"/>
        <v/>
      </c>
      <c r="E28" s="406"/>
      <c r="F28" s="502">
        <f t="shared" si="3"/>
        <v>14</v>
      </c>
      <c r="G28" s="503" t="str">
        <f t="shared" si="4"/>
        <v>saisissez un X dans la cellule - Ensuite, dans la colonne B</v>
      </c>
      <c r="H28" s="501">
        <f t="shared" si="5"/>
        <v>12</v>
      </c>
      <c r="I28" s="504">
        <f t="shared" si="6"/>
        <v>59</v>
      </c>
      <c r="J28" s="508"/>
      <c r="K28" s="508"/>
      <c r="L28" s="508"/>
      <c r="M28" s="508"/>
      <c r="N28" s="505" t="str">
        <f t="shared" si="7"/>
        <v/>
      </c>
      <c r="O28" s="505" t="str">
        <f t="shared" si="8"/>
        <v/>
      </c>
      <c r="P28" s="505" t="str">
        <f>IF(UPPER(TRIM(B8))="X",O28,N28)</f>
        <v/>
      </c>
      <c r="Q28"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8" s="505" t="str">
        <f t="shared" si="11"/>
        <v>saisissez un X dans la cellule - Ensuite, dans la colonne B copiez le texte nettoyé - puis dans votre document faites Collage spécial &gt; 1.2.3 Valeurs pour ne coller que le texte, sans formules.</v>
      </c>
      <c r="S28" s="505" t="str">
        <f>IF(OR(R28="",B7="",B7&lt;=0),"",IF(LEN(R28)&lt;=B7,R28,IF(LEN(SUBSTITUTE(LEFT(R28,B7+1)," ",""))=B7+1,LEFT(R28,B7),LEFT(R28,FIND("§",SUBSTITUTE(LEFT(R28,B7+1)," ","§",LEN(LEFT(R28,B7+1))-LEN(SUBSTITUTE(LEFT(R28,B7+1)," ",""))))-1))))</f>
        <v>saisissez un X dans la cellule - Ensuite, dans la colonne B</v>
      </c>
      <c r="T28" s="506" t="str">
        <f t="shared" si="9"/>
        <v>copiez le texte nettoyé - puis dans votre document faites Collage spécial &gt; 1.2.3 Valeurs pour ne coller que le texte, sans formules.</v>
      </c>
      <c r="U28" s="507"/>
    </row>
    <row r="29" spans="2:21" ht="24" customHeight="1">
      <c r="B29" s="402" t="str">
        <f>IF(ISBLANK(C29),"",LARGE(B14:B28,1)+1)</f>
        <v/>
      </c>
      <c r="C29" s="463"/>
      <c r="D29" s="504" t="str">
        <f t="shared" si="2"/>
        <v/>
      </c>
      <c r="E29" s="406"/>
      <c r="F29" s="502">
        <f t="shared" si="3"/>
        <v>15</v>
      </c>
      <c r="G29" s="503" t="str">
        <f t="shared" si="4"/>
        <v>copiez le texte nettoyé - puis dans votre document faites</v>
      </c>
      <c r="H29" s="501">
        <f t="shared" si="5"/>
        <v>10</v>
      </c>
      <c r="I29" s="504">
        <f t="shared" si="6"/>
        <v>57</v>
      </c>
      <c r="J29" s="508"/>
      <c r="K29" s="508"/>
      <c r="L29" s="508"/>
      <c r="M29" s="508"/>
      <c r="N29" s="505" t="str">
        <f t="shared" si="7"/>
        <v/>
      </c>
      <c r="O29" s="505" t="str">
        <f t="shared" si="8"/>
        <v/>
      </c>
      <c r="P29" s="505" t="str">
        <f>IF(UPPER(TRIM(B8))="X",O29,N29)</f>
        <v/>
      </c>
      <c r="Q29"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9" s="505" t="str">
        <f t="shared" si="11"/>
        <v>copiez le texte nettoyé - puis dans votre document faites Collage spécial &gt; 1.2.3 Valeurs pour ne coller que le texte, sans formules.</v>
      </c>
      <c r="S29" s="505" t="str">
        <f>IF(OR(R29="",B7="",B7&lt;=0),"",IF(LEN(R29)&lt;=B7,R29,IF(LEN(SUBSTITUTE(LEFT(R29,B7+1)," ",""))=B7+1,LEFT(R29,B7),LEFT(R29,FIND("§",SUBSTITUTE(LEFT(R29,B7+1)," ","§",LEN(LEFT(R29,B7+1))-LEN(SUBSTITUTE(LEFT(R29,B7+1)," ",""))))-1))))</f>
        <v>copiez le texte nettoyé - puis dans votre document faites</v>
      </c>
      <c r="T29" s="506" t="str">
        <f t="shared" si="9"/>
        <v>Collage spécial &gt; 1.2.3 Valeurs pour ne coller que le texte, sans formules.</v>
      </c>
      <c r="U29" s="507"/>
    </row>
    <row r="30" spans="2:21" ht="24" customHeight="1">
      <c r="B30" s="402" t="str">
        <f>IF(ISBLANK(C30),"",LARGE(B14:B29,1)+1)</f>
        <v/>
      </c>
      <c r="C30" s="463"/>
      <c r="D30" s="504" t="str">
        <f t="shared" si="2"/>
        <v/>
      </c>
      <c r="E30" s="406"/>
      <c r="F30" s="502">
        <f t="shared" si="3"/>
        <v>16</v>
      </c>
      <c r="G30" s="503" t="str">
        <f t="shared" si="4"/>
        <v>Collage spécial &gt; 1.2.3 Valeurs pour ne coller que le texte,</v>
      </c>
      <c r="H30" s="501">
        <f t="shared" si="5"/>
        <v>11</v>
      </c>
      <c r="I30" s="504">
        <f t="shared" si="6"/>
        <v>60</v>
      </c>
      <c r="J30" s="508"/>
      <c r="K30" s="508"/>
      <c r="L30" s="508"/>
      <c r="M30" s="508"/>
      <c r="N30" s="505" t="str">
        <f t="shared" si="7"/>
        <v/>
      </c>
      <c r="O30" s="505" t="str">
        <f t="shared" si="8"/>
        <v/>
      </c>
      <c r="P30" s="505" t="str">
        <f>IF(UPPER(TRIM(B8))="X",O30,N30)</f>
        <v/>
      </c>
      <c r="Q30"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0" s="505" t="str">
        <f t="shared" si="11"/>
        <v>Collage spécial &gt; 1.2.3 Valeurs pour ne coller que le texte, sans formules.</v>
      </c>
      <c r="S30" s="505" t="str">
        <f>IF(OR(R30="",B7="",B7&lt;=0),"",IF(LEN(R30)&lt;=B7,R30,IF(LEN(SUBSTITUTE(LEFT(R30,B7+1)," ",""))=B7+1,LEFT(R30,B7),LEFT(R30,FIND("§",SUBSTITUTE(LEFT(R30,B7+1)," ","§",LEN(LEFT(R30,B7+1))-LEN(SUBSTITUTE(LEFT(R30,B7+1)," ",""))))-1))))</f>
        <v>Collage spécial &gt; 1.2.3 Valeurs pour ne coller que le texte,</v>
      </c>
      <c r="T30" s="506" t="str">
        <f t="shared" si="9"/>
        <v>sans formules.</v>
      </c>
      <c r="U30" s="507"/>
    </row>
    <row r="31" spans="2:21" ht="24" customHeight="1">
      <c r="B31" s="402" t="str">
        <f>IF(ISBLANK(C31),"",LARGE(B14:B30,1)+1)</f>
        <v/>
      </c>
      <c r="C31" s="463"/>
      <c r="D31" s="504" t="str">
        <f t="shared" si="2"/>
        <v/>
      </c>
      <c r="E31" s="406"/>
      <c r="F31" s="502">
        <f t="shared" si="3"/>
        <v>17</v>
      </c>
      <c r="G31" s="503" t="str">
        <f t="shared" si="4"/>
        <v>sans formules.</v>
      </c>
      <c r="H31" s="501">
        <f t="shared" si="5"/>
        <v>2</v>
      </c>
      <c r="I31" s="504">
        <f t="shared" si="6"/>
        <v>14</v>
      </c>
      <c r="J31" s="508"/>
      <c r="K31" s="508"/>
      <c r="L31" s="508"/>
      <c r="M31" s="508"/>
      <c r="N31" s="505" t="str">
        <f t="shared" si="7"/>
        <v/>
      </c>
      <c r="O31" s="505" t="str">
        <f t="shared" si="8"/>
        <v/>
      </c>
      <c r="P31" s="505" t="str">
        <f>IF(UPPER(TRIM(B8))="X",O31,N31)</f>
        <v/>
      </c>
      <c r="Q31"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1" s="505" t="str">
        <f t="shared" si="11"/>
        <v>sans formules.</v>
      </c>
      <c r="S31" s="505" t="str">
        <f>IF(OR(R31="",B7="",B7&lt;=0),"",IF(LEN(R31)&lt;=B7,R31,IF(LEN(SUBSTITUTE(LEFT(R31,B7+1)," ",""))=B7+1,LEFT(R31,B7),LEFT(R31,FIND("§",SUBSTITUTE(LEFT(R31,B7+1)," ","§",LEN(LEFT(R31,B7+1))-LEN(SUBSTITUTE(LEFT(R31,B7+1)," ",""))))-1))))</f>
        <v>sans formules.</v>
      </c>
      <c r="T31" s="506" t="str">
        <f t="shared" si="9"/>
        <v/>
      </c>
      <c r="U31" s="507"/>
    </row>
    <row r="32" spans="2:21" ht="24" customHeight="1">
      <c r="B32" s="402" t="str">
        <f>IF(ISBLANK(C32),"",LARGE(B14:B31,1)+1)</f>
        <v/>
      </c>
      <c r="C32" s="463"/>
      <c r="D32" s="504" t="str">
        <f t="shared" si="2"/>
        <v/>
      </c>
      <c r="E32" s="406"/>
      <c r="F32" s="502" t="str">
        <f t="shared" si="3"/>
        <v/>
      </c>
      <c r="G32" s="503" t="str">
        <f t="shared" si="4"/>
        <v/>
      </c>
      <c r="H32" s="501" t="str">
        <f t="shared" si="5"/>
        <v/>
      </c>
      <c r="I32" s="504" t="str">
        <f t="shared" si="6"/>
        <v/>
      </c>
      <c r="J32" s="508"/>
      <c r="K32" s="508"/>
      <c r="L32" s="508"/>
      <c r="M32" s="508"/>
      <c r="N32" s="505" t="str">
        <f t="shared" si="7"/>
        <v/>
      </c>
      <c r="O32" s="505" t="str">
        <f t="shared" si="8"/>
        <v/>
      </c>
      <c r="P32" s="505" t="str">
        <f>IF(UPPER(TRIM(B8))="X",O32,N32)</f>
        <v/>
      </c>
      <c r="Q32"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2" s="505" t="str">
        <f t="shared" si="11"/>
        <v/>
      </c>
      <c r="S32" s="505" t="str">
        <f>IF(OR(R32="",B7="",B7&lt;=0),"",IF(LEN(R32)&lt;=B7,R32,IF(LEN(SUBSTITUTE(LEFT(R32,B7+1)," ",""))=B7+1,LEFT(R32,B7),LEFT(R32,FIND("§",SUBSTITUTE(LEFT(R32,B7+1)," ","§",LEN(LEFT(R32,B7+1))-LEN(SUBSTITUTE(LEFT(R32,B7+1)," ",""))))-1))))</f>
        <v/>
      </c>
      <c r="T32" s="506" t="str">
        <f t="shared" si="9"/>
        <v/>
      </c>
      <c r="U32" s="507"/>
    </row>
    <row r="33" spans="2:21" ht="24" customHeight="1">
      <c r="B33" s="402" t="str">
        <f>IF(ISBLANK(C33),"",LARGE(B14:B32,1)+1)</f>
        <v/>
      </c>
      <c r="C33" s="463"/>
      <c r="D33" s="504" t="str">
        <f t="shared" si="2"/>
        <v/>
      </c>
      <c r="E33" s="406"/>
      <c r="F33" s="502" t="str">
        <f t="shared" si="3"/>
        <v/>
      </c>
      <c r="G33" s="503" t="str">
        <f t="shared" si="4"/>
        <v/>
      </c>
      <c r="H33" s="501" t="str">
        <f t="shared" si="5"/>
        <v/>
      </c>
      <c r="I33" s="504" t="str">
        <f t="shared" si="6"/>
        <v/>
      </c>
      <c r="J33" s="508"/>
      <c r="K33" s="508"/>
      <c r="L33" s="508"/>
      <c r="M33" s="508"/>
      <c r="N33" s="505" t="str">
        <f t="shared" si="7"/>
        <v/>
      </c>
      <c r="O33" s="505" t="str">
        <f t="shared" si="8"/>
        <v/>
      </c>
      <c r="P33" s="505" t="str">
        <f>IF(UPPER(TRIM(B8))="X",O33,N33)</f>
        <v/>
      </c>
      <c r="Q33"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3" s="505" t="str">
        <f t="shared" si="11"/>
        <v/>
      </c>
      <c r="S33" s="505" t="str">
        <f>IF(OR(R33="",B7="",B7&lt;=0),"",IF(LEN(R33)&lt;=B7,R33,IF(LEN(SUBSTITUTE(LEFT(R33,B7+1)," ",""))=B7+1,LEFT(R33,B7),LEFT(R33,FIND("§",SUBSTITUTE(LEFT(R33,B7+1)," ","§",LEN(LEFT(R33,B7+1))-LEN(SUBSTITUTE(LEFT(R33,B7+1)," ",""))))-1))))</f>
        <v/>
      </c>
      <c r="T33" s="506" t="str">
        <f t="shared" si="9"/>
        <v/>
      </c>
      <c r="U33" s="507"/>
    </row>
    <row r="34" spans="2:21" ht="24" customHeight="1">
      <c r="B34" s="402" t="str">
        <f>IF(ISBLANK(C34),"",LARGE(B14:B33,1)+1)</f>
        <v/>
      </c>
      <c r="C34" s="463"/>
      <c r="D34" s="504" t="str">
        <f t="shared" si="2"/>
        <v/>
      </c>
      <c r="E34" s="406"/>
      <c r="F34" s="502" t="str">
        <f t="shared" si="3"/>
        <v/>
      </c>
      <c r="G34" s="503" t="str">
        <f t="shared" si="4"/>
        <v/>
      </c>
      <c r="H34" s="501" t="str">
        <f t="shared" si="5"/>
        <v/>
      </c>
      <c r="I34" s="504" t="str">
        <f t="shared" si="6"/>
        <v/>
      </c>
      <c r="J34" s="508"/>
      <c r="K34" s="508"/>
      <c r="L34" s="508"/>
      <c r="M34" s="508"/>
      <c r="N34" s="505" t="str">
        <f t="shared" si="7"/>
        <v/>
      </c>
      <c r="O34" s="505" t="str">
        <f t="shared" si="8"/>
        <v/>
      </c>
      <c r="P34" s="505" t="str">
        <f>IF(UPPER(TRIM(B8))="X",O34,N34)</f>
        <v/>
      </c>
      <c r="Q34"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4" s="505" t="str">
        <f t="shared" si="11"/>
        <v/>
      </c>
      <c r="S34" s="505" t="str">
        <f>IF(OR(R34="",B7="",B7&lt;=0),"",IF(LEN(R34)&lt;=B7,R34,IF(LEN(SUBSTITUTE(LEFT(R34,B7+1)," ",""))=B7+1,LEFT(R34,B7),LEFT(R34,FIND("§",SUBSTITUTE(LEFT(R34,B7+1)," ","§",LEN(LEFT(R34,B7+1))-LEN(SUBSTITUTE(LEFT(R34,B7+1)," ",""))))-1))))</f>
        <v/>
      </c>
      <c r="T34" s="506" t="str">
        <f t="shared" si="9"/>
        <v/>
      </c>
      <c r="U34" s="507"/>
    </row>
    <row r="35" spans="2:21" ht="24" customHeight="1">
      <c r="B35" s="402" t="str">
        <f>IF(ISBLANK(C35),"",LARGE(B14:B34,1)+1)</f>
        <v/>
      </c>
      <c r="C35" s="463"/>
      <c r="D35" s="504" t="str">
        <f t="shared" si="2"/>
        <v/>
      </c>
      <c r="E35" s="406"/>
      <c r="F35" s="502" t="str">
        <f t="shared" si="3"/>
        <v/>
      </c>
      <c r="G35" s="503" t="str">
        <f t="shared" si="4"/>
        <v/>
      </c>
      <c r="H35" s="501" t="str">
        <f t="shared" si="5"/>
        <v/>
      </c>
      <c r="I35" s="504" t="str">
        <f t="shared" si="6"/>
        <v/>
      </c>
      <c r="J35" s="508"/>
      <c r="K35" s="508"/>
      <c r="L35" s="508"/>
      <c r="M35" s="508"/>
      <c r="N35" s="505" t="str">
        <f t="shared" si="7"/>
        <v/>
      </c>
      <c r="O35" s="505" t="str">
        <f t="shared" si="8"/>
        <v/>
      </c>
      <c r="P35" s="505" t="str">
        <f>IF(UPPER(TRIM(B8))="X",O35,N35)</f>
        <v/>
      </c>
      <c r="Q35"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5" s="505" t="str">
        <f t="shared" si="11"/>
        <v/>
      </c>
      <c r="S35" s="505" t="str">
        <f>IF(OR(R35="",B7="",B7&lt;=0),"",IF(LEN(R35)&lt;=B7,R35,IF(LEN(SUBSTITUTE(LEFT(R35,B7+1)," ",""))=B7+1,LEFT(R35,B7),LEFT(R35,FIND("§",SUBSTITUTE(LEFT(R35,B7+1)," ","§",LEN(LEFT(R35,B7+1))-LEN(SUBSTITUTE(LEFT(R35,B7+1)," ",""))))-1))))</f>
        <v/>
      </c>
      <c r="T35" s="506" t="str">
        <f t="shared" si="9"/>
        <v/>
      </c>
      <c r="U35" s="507"/>
    </row>
    <row r="36" spans="2:21" ht="24" customHeight="1">
      <c r="B36" s="402" t="str">
        <f>IF(ISBLANK(C36),"",LARGE(B14:B35,1)+1)</f>
        <v/>
      </c>
      <c r="C36" s="463"/>
      <c r="D36" s="504" t="str">
        <f t="shared" si="2"/>
        <v/>
      </c>
      <c r="E36" s="406"/>
      <c r="F36" s="502" t="str">
        <f t="shared" si="3"/>
        <v/>
      </c>
      <c r="G36" s="503" t="str">
        <f t="shared" si="4"/>
        <v/>
      </c>
      <c r="H36" s="501" t="str">
        <f t="shared" si="5"/>
        <v/>
      </c>
      <c r="I36" s="504" t="str">
        <f t="shared" si="6"/>
        <v/>
      </c>
      <c r="J36" s="508"/>
      <c r="K36" s="508"/>
      <c r="L36" s="508"/>
      <c r="M36" s="508"/>
      <c r="N36" s="505" t="str">
        <f t="shared" si="7"/>
        <v/>
      </c>
      <c r="O36" s="505" t="str">
        <f t="shared" si="8"/>
        <v/>
      </c>
      <c r="P36" s="505" t="str">
        <f>IF(UPPER(TRIM(B8))="X",O36,N36)</f>
        <v/>
      </c>
      <c r="Q36"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6" s="505" t="str">
        <f t="shared" si="11"/>
        <v/>
      </c>
      <c r="S36" s="505" t="str">
        <f>IF(OR(R36="",B7="",B7&lt;=0),"",IF(LEN(R36)&lt;=B7,R36,IF(LEN(SUBSTITUTE(LEFT(R36,B7+1)," ",""))=B7+1,LEFT(R36,B7),LEFT(R36,FIND("§",SUBSTITUTE(LEFT(R36,B7+1)," ","§",LEN(LEFT(R36,B7+1))-LEN(SUBSTITUTE(LEFT(R36,B7+1)," ",""))))-1))))</f>
        <v/>
      </c>
      <c r="T36" s="506" t="str">
        <f t="shared" si="9"/>
        <v/>
      </c>
      <c r="U36" s="507"/>
    </row>
    <row r="37" spans="2:21" ht="24" customHeight="1">
      <c r="B37" s="402" t="str">
        <f>IF(ISBLANK(C37),"",LARGE(B14:B36,1)+1)</f>
        <v/>
      </c>
      <c r="C37" s="463"/>
      <c r="D37" s="504" t="str">
        <f t="shared" si="2"/>
        <v/>
      </c>
      <c r="E37" s="406"/>
      <c r="F37" s="502" t="str">
        <f t="shared" si="3"/>
        <v/>
      </c>
      <c r="G37" s="503" t="str">
        <f t="shared" si="4"/>
        <v/>
      </c>
      <c r="H37" s="501" t="str">
        <f t="shared" si="5"/>
        <v/>
      </c>
      <c r="I37" s="504" t="str">
        <f t="shared" si="6"/>
        <v/>
      </c>
      <c r="J37" s="508"/>
      <c r="K37" s="508"/>
      <c r="L37" s="508"/>
      <c r="M37" s="508"/>
      <c r="N37" s="505" t="str">
        <f t="shared" si="7"/>
        <v/>
      </c>
      <c r="O37" s="505" t="str">
        <f t="shared" si="8"/>
        <v/>
      </c>
      <c r="P37" s="505" t="str">
        <f>IF(UPPER(TRIM(B8))="X",O37,N37)</f>
        <v/>
      </c>
      <c r="Q37"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7" s="505" t="str">
        <f t="shared" si="11"/>
        <v/>
      </c>
      <c r="S37" s="505" t="str">
        <f>IF(OR(R37="",B7="",B7&lt;=0),"",IF(LEN(R37)&lt;=B7,R37,IF(LEN(SUBSTITUTE(LEFT(R37,B7+1)," ",""))=B7+1,LEFT(R37,B7),LEFT(R37,FIND("§",SUBSTITUTE(LEFT(R37,B7+1)," ","§",LEN(LEFT(R37,B7+1))-LEN(SUBSTITUTE(LEFT(R37,B7+1)," ",""))))-1))))</f>
        <v/>
      </c>
      <c r="T37" s="506" t="str">
        <f t="shared" si="9"/>
        <v/>
      </c>
      <c r="U37" s="507"/>
    </row>
    <row r="38" spans="2:21" ht="24" customHeight="1">
      <c r="B38" s="402" t="str">
        <f>IF(ISBLANK(C38),"",LARGE(B14:B37,1)+1)</f>
        <v/>
      </c>
      <c r="C38" s="463"/>
      <c r="D38" s="504" t="str">
        <f t="shared" si="2"/>
        <v/>
      </c>
      <c r="E38" s="406"/>
      <c r="F38" s="502" t="str">
        <f t="shared" si="3"/>
        <v/>
      </c>
      <c r="G38" s="503" t="str">
        <f t="shared" si="4"/>
        <v/>
      </c>
      <c r="H38" s="501" t="str">
        <f t="shared" si="5"/>
        <v/>
      </c>
      <c r="I38" s="504" t="str">
        <f t="shared" si="6"/>
        <v/>
      </c>
      <c r="J38" s="508"/>
      <c r="K38" s="508"/>
      <c r="L38" s="508"/>
      <c r="M38" s="508"/>
      <c r="N38" s="505" t="str">
        <f t="shared" si="7"/>
        <v/>
      </c>
      <c r="O38" s="505" t="str">
        <f t="shared" si="8"/>
        <v/>
      </c>
      <c r="P38" s="505" t="str">
        <f>IF(UPPER(TRIM(B8))="X",O38,N38)</f>
        <v/>
      </c>
      <c r="Q38"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8" s="505" t="str">
        <f t="shared" si="11"/>
        <v/>
      </c>
      <c r="S38" s="505" t="str">
        <f>IF(OR(R38="",B7="",B7&lt;=0),"",IF(LEN(R38)&lt;=B7,R38,IF(LEN(SUBSTITUTE(LEFT(R38,B7+1)," ",""))=B7+1,LEFT(R38,B7),LEFT(R38,FIND("§",SUBSTITUTE(LEFT(R38,B7+1)," ","§",LEN(LEFT(R38,B7+1))-LEN(SUBSTITUTE(LEFT(R38,B7+1)," ",""))))-1))))</f>
        <v/>
      </c>
      <c r="T38" s="506" t="str">
        <f t="shared" si="9"/>
        <v/>
      </c>
      <c r="U38" s="507"/>
    </row>
    <row r="39" spans="2:21" ht="24" customHeight="1">
      <c r="B39" s="402" t="str">
        <f>IF(ISBLANK(C39),"",LARGE(B14:B38,1)+1)</f>
        <v/>
      </c>
      <c r="C39" s="463"/>
      <c r="D39" s="504" t="str">
        <f t="shared" si="2"/>
        <v/>
      </c>
      <c r="E39" s="406"/>
      <c r="F39" s="502" t="str">
        <f t="shared" si="3"/>
        <v/>
      </c>
      <c r="G39" s="503" t="str">
        <f t="shared" si="4"/>
        <v/>
      </c>
      <c r="H39" s="501" t="str">
        <f t="shared" si="5"/>
        <v/>
      </c>
      <c r="I39" s="504" t="str">
        <f t="shared" si="6"/>
        <v/>
      </c>
      <c r="J39" s="508"/>
      <c r="K39" s="508"/>
      <c r="L39" s="508"/>
      <c r="M39" s="508"/>
      <c r="N39" s="505" t="str">
        <f t="shared" si="7"/>
        <v/>
      </c>
      <c r="O39" s="505" t="str">
        <f t="shared" si="8"/>
        <v/>
      </c>
      <c r="P39" s="505" t="str">
        <f>IF(UPPER(TRIM(B8))="X",O39,N39)</f>
        <v/>
      </c>
      <c r="Q39"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9" s="505" t="str">
        <f t="shared" si="11"/>
        <v/>
      </c>
      <c r="S39" s="505" t="str">
        <f>IF(OR(R39="",B7="",B7&lt;=0),"",IF(LEN(R39)&lt;=B7,R39,IF(LEN(SUBSTITUTE(LEFT(R39,B7+1)," ",""))=B7+1,LEFT(R39,B7),LEFT(R39,FIND("§",SUBSTITUTE(LEFT(R39,B7+1)," ","§",LEN(LEFT(R39,B7+1))-LEN(SUBSTITUTE(LEFT(R39,B7+1)," ",""))))-1))))</f>
        <v/>
      </c>
      <c r="T39" s="506" t="str">
        <f t="shared" si="9"/>
        <v/>
      </c>
      <c r="U39" s="507"/>
    </row>
    <row r="40" spans="2:21" ht="24" customHeight="1">
      <c r="B40" s="402" t="str">
        <f>IF(ISBLANK(C40),"",LARGE(B14:B39,1)+1)</f>
        <v/>
      </c>
      <c r="C40" s="463"/>
      <c r="D40" s="504" t="str">
        <f t="shared" si="2"/>
        <v/>
      </c>
      <c r="E40" s="406"/>
      <c r="F40" s="502" t="str">
        <f t="shared" si="3"/>
        <v/>
      </c>
      <c r="G40" s="503" t="str">
        <f t="shared" si="4"/>
        <v/>
      </c>
      <c r="H40" s="501" t="str">
        <f t="shared" si="5"/>
        <v/>
      </c>
      <c r="I40" s="504" t="str">
        <f t="shared" si="6"/>
        <v/>
      </c>
      <c r="J40" s="508"/>
      <c r="K40" s="508"/>
      <c r="L40" s="508"/>
      <c r="M40" s="508"/>
      <c r="N40" s="505" t="str">
        <f t="shared" si="7"/>
        <v/>
      </c>
      <c r="O40" s="505" t="str">
        <f t="shared" si="8"/>
        <v/>
      </c>
      <c r="P40" s="505" t="str">
        <f>IF(UPPER(TRIM(B8))="X",O40,N40)</f>
        <v/>
      </c>
      <c r="Q40"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0" s="505" t="str">
        <f t="shared" si="11"/>
        <v/>
      </c>
      <c r="S40" s="505" t="str">
        <f>IF(OR(R40="",B7="",B7&lt;=0),"",IF(LEN(R40)&lt;=B7,R40,IF(LEN(SUBSTITUTE(LEFT(R40,B7+1)," ",""))=B7+1,LEFT(R40,B7),LEFT(R40,FIND("§",SUBSTITUTE(LEFT(R40,B7+1)," ","§",LEN(LEFT(R40,B7+1))-LEN(SUBSTITUTE(LEFT(R40,B7+1)," ",""))))-1))))</f>
        <v/>
      </c>
      <c r="T40" s="506" t="str">
        <f t="shared" si="9"/>
        <v/>
      </c>
      <c r="U40" s="507"/>
    </row>
    <row r="41" spans="2:21" ht="24" customHeight="1">
      <c r="B41" s="402" t="str">
        <f>IF(ISBLANK(C41),"",LARGE(B14:B40,1)+1)</f>
        <v/>
      </c>
      <c r="C41" s="463"/>
      <c r="D41" s="504" t="str">
        <f t="shared" si="2"/>
        <v/>
      </c>
      <c r="E41" s="406"/>
      <c r="F41" s="502" t="str">
        <f t="shared" si="3"/>
        <v/>
      </c>
      <c r="G41" s="503" t="str">
        <f t="shared" si="4"/>
        <v/>
      </c>
      <c r="H41" s="501" t="str">
        <f t="shared" si="5"/>
        <v/>
      </c>
      <c r="I41" s="504" t="str">
        <f t="shared" si="6"/>
        <v/>
      </c>
      <c r="J41" s="508"/>
      <c r="K41" s="508"/>
      <c r="L41" s="508"/>
      <c r="M41" s="508"/>
      <c r="N41" s="505" t="str">
        <f t="shared" si="7"/>
        <v/>
      </c>
      <c r="O41" s="505" t="str">
        <f t="shared" si="8"/>
        <v/>
      </c>
      <c r="P41" s="505" t="str">
        <f>IF(UPPER(TRIM(B8))="X",O41,N41)</f>
        <v/>
      </c>
      <c r="Q41"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1" s="505" t="str">
        <f t="shared" si="11"/>
        <v/>
      </c>
      <c r="S41" s="505" t="str">
        <f>IF(OR(R41="",B7="",B7&lt;=0),"",IF(LEN(R41)&lt;=B7,R41,IF(LEN(SUBSTITUTE(LEFT(R41,B7+1)," ",""))=B7+1,LEFT(R41,B7),LEFT(R41,FIND("§",SUBSTITUTE(LEFT(R41,B7+1)," ","§",LEN(LEFT(R41,B7+1))-LEN(SUBSTITUTE(LEFT(R41,B7+1)," ",""))))-1))))</f>
        <v/>
      </c>
      <c r="T41" s="506" t="str">
        <f t="shared" si="9"/>
        <v/>
      </c>
      <c r="U41" s="507"/>
    </row>
    <row r="42" spans="2:21" ht="24" customHeight="1">
      <c r="B42" s="402" t="str">
        <f>IF(ISBLANK(C42),"",LARGE(B14:B41,1)+1)</f>
        <v/>
      </c>
      <c r="C42" s="463"/>
      <c r="D42" s="504" t="str">
        <f t="shared" si="2"/>
        <v/>
      </c>
      <c r="E42" s="406"/>
      <c r="F42" s="502" t="str">
        <f t="shared" si="3"/>
        <v/>
      </c>
      <c r="G42" s="503" t="str">
        <f t="shared" si="4"/>
        <v/>
      </c>
      <c r="H42" s="501" t="str">
        <f t="shared" si="5"/>
        <v/>
      </c>
      <c r="I42" s="504" t="str">
        <f t="shared" si="6"/>
        <v/>
      </c>
      <c r="J42" s="508"/>
      <c r="K42" s="508"/>
      <c r="L42" s="508"/>
      <c r="M42" s="508"/>
      <c r="N42" s="505" t="str">
        <f t="shared" si="7"/>
        <v/>
      </c>
      <c r="O42" s="505" t="str">
        <f t="shared" si="8"/>
        <v/>
      </c>
      <c r="P42" s="505" t="str">
        <f>IF(UPPER(TRIM(B8))="X",O42,N42)</f>
        <v/>
      </c>
      <c r="Q42"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2" s="505" t="str">
        <f t="shared" si="11"/>
        <v/>
      </c>
      <c r="S42" s="505" t="str">
        <f>IF(OR(R42="",B7="",B7&lt;=0),"",IF(LEN(R42)&lt;=B7,R42,IF(LEN(SUBSTITUTE(LEFT(R42,B7+1)," ",""))=B7+1,LEFT(R42,B7),LEFT(R42,FIND("§",SUBSTITUTE(LEFT(R42,B7+1)," ","§",LEN(LEFT(R42,B7+1))-LEN(SUBSTITUTE(LEFT(R42,B7+1)," ",""))))-1))))</f>
        <v/>
      </c>
      <c r="T42" s="506" t="str">
        <f t="shared" si="9"/>
        <v/>
      </c>
      <c r="U42" s="507"/>
    </row>
    <row r="43" spans="2:21" ht="24" customHeight="1">
      <c r="B43" s="402" t="str">
        <f>IF(ISBLANK(C43),"",LARGE(B14:B42,1)+1)</f>
        <v/>
      </c>
      <c r="C43" s="463"/>
      <c r="D43" s="504" t="str">
        <f t="shared" si="2"/>
        <v/>
      </c>
      <c r="E43" s="406"/>
      <c r="F43" s="502" t="str">
        <f t="shared" si="3"/>
        <v/>
      </c>
      <c r="G43" s="503" t="str">
        <f t="shared" si="4"/>
        <v/>
      </c>
      <c r="H43" s="501" t="str">
        <f t="shared" si="5"/>
        <v/>
      </c>
      <c r="I43" s="504" t="str">
        <f t="shared" si="6"/>
        <v/>
      </c>
      <c r="J43" s="508"/>
      <c r="K43" s="508"/>
      <c r="L43" s="508"/>
      <c r="M43" s="508"/>
      <c r="N43" s="505" t="str">
        <f t="shared" si="7"/>
        <v/>
      </c>
      <c r="O43" s="505" t="str">
        <f t="shared" si="8"/>
        <v/>
      </c>
      <c r="P43" s="505" t="str">
        <f>IF(UPPER(TRIM(B8))="X",O43,N43)</f>
        <v/>
      </c>
      <c r="Q43"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3" s="505" t="str">
        <f t="shared" si="11"/>
        <v/>
      </c>
      <c r="S43" s="505" t="str">
        <f>IF(OR(R43="",B7="",B7&lt;=0),"",IF(LEN(R43)&lt;=B7,R43,IF(LEN(SUBSTITUTE(LEFT(R43,B7+1)," ",""))=B7+1,LEFT(R43,B7),LEFT(R43,FIND("§",SUBSTITUTE(LEFT(R43,B7+1)," ","§",LEN(LEFT(R43,B7+1))-LEN(SUBSTITUTE(LEFT(R43,B7+1)," ",""))))-1))))</f>
        <v/>
      </c>
      <c r="T43" s="506" t="str">
        <f t="shared" si="9"/>
        <v/>
      </c>
      <c r="U43" s="507"/>
    </row>
    <row r="44" spans="2:21" ht="24" customHeight="1">
      <c r="B44" s="402" t="str">
        <f>IF(ISBLANK(C44),"",LARGE(B14:B43,1)+1)</f>
        <v/>
      </c>
      <c r="C44" s="463"/>
      <c r="D44" s="504" t="str">
        <f t="shared" si="2"/>
        <v/>
      </c>
      <c r="E44" s="406"/>
      <c r="F44" s="502" t="str">
        <f t="shared" si="3"/>
        <v/>
      </c>
      <c r="G44" s="503" t="str">
        <f t="shared" si="4"/>
        <v/>
      </c>
      <c r="H44" s="501" t="str">
        <f t="shared" si="5"/>
        <v/>
      </c>
      <c r="I44" s="504" t="str">
        <f t="shared" si="6"/>
        <v/>
      </c>
      <c r="J44" s="508"/>
      <c r="K44" s="508"/>
      <c r="L44" s="508"/>
      <c r="M44" s="508"/>
      <c r="N44" s="505" t="str">
        <f t="shared" si="7"/>
        <v/>
      </c>
      <c r="O44" s="505" t="str">
        <f t="shared" si="8"/>
        <v/>
      </c>
      <c r="P44" s="505" t="str">
        <f>IF(UPPER(TRIM(B8))="X",O44,N44)</f>
        <v/>
      </c>
      <c r="Q44"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4" s="505" t="str">
        <f t="shared" si="11"/>
        <v/>
      </c>
      <c r="S44" s="505" t="str">
        <f>IF(OR(R44="",B7="",B7&lt;=0),"",IF(LEN(R44)&lt;=B7,R44,IF(LEN(SUBSTITUTE(LEFT(R44,B7+1)," ",""))=B7+1,LEFT(R44,B7),LEFT(R44,FIND("§",SUBSTITUTE(LEFT(R44,B7+1)," ","§",LEN(LEFT(R44,B7+1))-LEN(SUBSTITUTE(LEFT(R44,B7+1)," ",""))))-1))))</f>
        <v/>
      </c>
      <c r="T44" s="506" t="str">
        <f t="shared" si="9"/>
        <v/>
      </c>
      <c r="U44" s="507"/>
    </row>
    <row r="45" spans="2:21" ht="24" customHeight="1">
      <c r="B45" s="402" t="str">
        <f>IF(ISBLANK(C45),"",LARGE(B14:B44,1)+1)</f>
        <v/>
      </c>
      <c r="C45" s="463"/>
      <c r="D45" s="504" t="str">
        <f t="shared" si="2"/>
        <v/>
      </c>
      <c r="E45" s="406"/>
      <c r="F45" s="502" t="str">
        <f t="shared" si="3"/>
        <v/>
      </c>
      <c r="G45" s="503" t="str">
        <f t="shared" si="4"/>
        <v/>
      </c>
      <c r="H45" s="501" t="str">
        <f t="shared" si="5"/>
        <v/>
      </c>
      <c r="I45" s="504" t="str">
        <f t="shared" si="6"/>
        <v/>
      </c>
      <c r="J45" s="508"/>
      <c r="K45" s="508"/>
      <c r="L45" s="508"/>
      <c r="M45" s="508"/>
      <c r="N45" s="505" t="str">
        <f t="shared" si="7"/>
        <v/>
      </c>
      <c r="O45" s="505" t="str">
        <f t="shared" si="8"/>
        <v/>
      </c>
      <c r="P45" s="505" t="str">
        <f>IF(UPPER(TRIM(B8))="X",O45,N45)</f>
        <v/>
      </c>
      <c r="Q45"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5" s="505" t="str">
        <f t="shared" si="11"/>
        <v/>
      </c>
      <c r="S45" s="505" t="str">
        <f>IF(OR(R45="",B7="",B7&lt;=0),"",IF(LEN(R45)&lt;=B7,R45,IF(LEN(SUBSTITUTE(LEFT(R45,B7+1)," ",""))=B7+1,LEFT(R45,B7),LEFT(R45,FIND("§",SUBSTITUTE(LEFT(R45,B7+1)," ","§",LEN(LEFT(R45,B7+1))-LEN(SUBSTITUTE(LEFT(R45,B7+1)," ",""))))-1))))</f>
        <v/>
      </c>
      <c r="T45" s="506" t="str">
        <f t="shared" si="9"/>
        <v/>
      </c>
      <c r="U45" s="507"/>
    </row>
    <row r="46" spans="2:21" ht="24" customHeight="1">
      <c r="B46" s="402" t="str">
        <f>IF(ISBLANK(C46),"",LARGE(B14:B45,1)+1)</f>
        <v/>
      </c>
      <c r="C46" s="463"/>
      <c r="D46" s="504" t="str">
        <f t="shared" si="2"/>
        <v/>
      </c>
      <c r="E46" s="406"/>
      <c r="F46" s="502" t="str">
        <f t="shared" si="3"/>
        <v/>
      </c>
      <c r="G46" s="503" t="str">
        <f t="shared" si="4"/>
        <v/>
      </c>
      <c r="H46" s="501" t="str">
        <f t="shared" si="5"/>
        <v/>
      </c>
      <c r="I46" s="504" t="str">
        <f t="shared" si="6"/>
        <v/>
      </c>
      <c r="J46" s="508"/>
      <c r="K46" s="508"/>
      <c r="L46" s="508"/>
      <c r="M46" s="508"/>
      <c r="N46" s="505" t="str">
        <f t="shared" si="7"/>
        <v/>
      </c>
      <c r="O46" s="505" t="str">
        <f t="shared" si="8"/>
        <v/>
      </c>
      <c r="P46" s="505" t="str">
        <f>IF(UPPER(TRIM(B8))="X",O46,N46)</f>
        <v/>
      </c>
      <c r="Q46"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6" s="505" t="str">
        <f t="shared" si="11"/>
        <v/>
      </c>
      <c r="S46" s="505" t="str">
        <f>IF(OR(R46="",B7="",B7&lt;=0),"",IF(LEN(R46)&lt;=B7,R46,IF(LEN(SUBSTITUTE(LEFT(R46,B7+1)," ",""))=B7+1,LEFT(R46,B7),LEFT(R46,FIND("§",SUBSTITUTE(LEFT(R46,B7+1)," ","§",LEN(LEFT(R46,B7+1))-LEN(SUBSTITUTE(LEFT(R46,B7+1)," ",""))))-1))))</f>
        <v/>
      </c>
      <c r="T46" s="506" t="str">
        <f t="shared" si="9"/>
        <v/>
      </c>
      <c r="U46" s="507"/>
    </row>
    <row r="47" spans="2:21" ht="24" customHeight="1">
      <c r="B47" s="402" t="str">
        <f>IF(ISBLANK(C47),"",LARGE(B14:B46,1)+1)</f>
        <v/>
      </c>
      <c r="C47" s="463"/>
      <c r="D47" s="504" t="str">
        <f t="shared" si="2"/>
        <v/>
      </c>
      <c r="E47" s="406"/>
      <c r="F47" s="502" t="str">
        <f t="shared" si="3"/>
        <v/>
      </c>
      <c r="G47" s="503" t="str">
        <f t="shared" si="4"/>
        <v/>
      </c>
      <c r="H47" s="501" t="str">
        <f t="shared" si="5"/>
        <v/>
      </c>
      <c r="I47" s="504" t="str">
        <f t="shared" si="6"/>
        <v/>
      </c>
      <c r="J47" s="508"/>
      <c r="K47" s="508"/>
      <c r="L47" s="508"/>
      <c r="M47" s="508"/>
      <c r="N47" s="505" t="str">
        <f t="shared" si="7"/>
        <v/>
      </c>
      <c r="O47" s="505" t="str">
        <f t="shared" si="8"/>
        <v/>
      </c>
      <c r="P47" s="505" t="str">
        <f>IF(UPPER(TRIM(B8))="X",O47,N47)</f>
        <v/>
      </c>
      <c r="Q47"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7" s="505" t="str">
        <f t="shared" si="11"/>
        <v/>
      </c>
      <c r="S47" s="505" t="str">
        <f>IF(OR(R47="",B7="",B7&lt;=0),"",IF(LEN(R47)&lt;=B7,R47,IF(LEN(SUBSTITUTE(LEFT(R47,B7+1)," ",""))=B7+1,LEFT(R47,B7),LEFT(R47,FIND("§",SUBSTITUTE(LEFT(R47,B7+1)," ","§",LEN(LEFT(R47,B7+1))-LEN(SUBSTITUTE(LEFT(R47,B7+1)," ",""))))-1))))</f>
        <v/>
      </c>
      <c r="T47" s="506" t="str">
        <f t="shared" si="9"/>
        <v/>
      </c>
      <c r="U47" s="507"/>
    </row>
    <row r="48" spans="2:21" ht="24" customHeight="1">
      <c r="B48" s="402" t="str">
        <f>IF(ISBLANK(C48),"",LARGE(B14:B47,1)+1)</f>
        <v/>
      </c>
      <c r="C48" s="463"/>
      <c r="D48" s="504" t="str">
        <f t="shared" si="2"/>
        <v/>
      </c>
      <c r="E48" s="406"/>
      <c r="F48" s="502" t="str">
        <f t="shared" si="3"/>
        <v/>
      </c>
      <c r="G48" s="503" t="str">
        <f t="shared" si="4"/>
        <v/>
      </c>
      <c r="H48" s="501" t="str">
        <f t="shared" si="5"/>
        <v/>
      </c>
      <c r="I48" s="504" t="str">
        <f t="shared" si="6"/>
        <v/>
      </c>
      <c r="J48" s="508"/>
      <c r="K48" s="508"/>
      <c r="L48" s="508"/>
      <c r="M48" s="508"/>
      <c r="N48" s="505" t="str">
        <f t="shared" si="7"/>
        <v/>
      </c>
      <c r="O48" s="505" t="str">
        <f t="shared" si="8"/>
        <v/>
      </c>
      <c r="P48" s="505" t="str">
        <f>IF(UPPER(TRIM(B8))="X",O48,N48)</f>
        <v/>
      </c>
      <c r="Q48"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8" s="505" t="str">
        <f t="shared" si="11"/>
        <v/>
      </c>
      <c r="S48" s="505" t="str">
        <f>IF(OR(R48="",B7="",B7&lt;=0),"",IF(LEN(R48)&lt;=B7,R48,IF(LEN(SUBSTITUTE(LEFT(R48,B7+1)," ",""))=B7+1,LEFT(R48,B7),LEFT(R48,FIND("§",SUBSTITUTE(LEFT(R48,B7+1)," ","§",LEN(LEFT(R48,B7+1))-LEN(SUBSTITUTE(LEFT(R48,B7+1)," ",""))))-1))))</f>
        <v/>
      </c>
      <c r="T48" s="506" t="str">
        <f t="shared" si="9"/>
        <v/>
      </c>
      <c r="U48" s="507"/>
    </row>
    <row r="49" spans="1:21" ht="24" customHeight="1">
      <c r="B49" s="402" t="str">
        <f>IF(ISBLANK(C49),"",LARGE(B14:B48,1)+1)</f>
        <v/>
      </c>
      <c r="C49" s="463"/>
      <c r="D49" s="504" t="str">
        <f t="shared" si="2"/>
        <v/>
      </c>
      <c r="E49" s="406"/>
      <c r="F49" s="502" t="str">
        <f t="shared" si="3"/>
        <v/>
      </c>
      <c r="G49" s="503" t="str">
        <f t="shared" si="4"/>
        <v/>
      </c>
      <c r="H49" s="501" t="str">
        <f t="shared" si="5"/>
        <v/>
      </c>
      <c r="I49" s="504" t="str">
        <f t="shared" si="6"/>
        <v/>
      </c>
      <c r="J49" s="508"/>
      <c r="K49" s="508"/>
      <c r="L49" s="508"/>
      <c r="M49" s="508"/>
      <c r="N49" s="505" t="str">
        <f t="shared" si="7"/>
        <v/>
      </c>
      <c r="O49" s="505" t="str">
        <f t="shared" si="8"/>
        <v/>
      </c>
      <c r="P49" s="505" t="str">
        <f>IF(UPPER(TRIM(B8))="X",O49,N49)</f>
        <v/>
      </c>
      <c r="Q49"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9" s="505" t="str">
        <f t="shared" si="11"/>
        <v/>
      </c>
      <c r="S49" s="505" t="str">
        <f>IF(OR(R49="",B7="",B7&lt;=0),"",IF(LEN(R49)&lt;=B7,R49,IF(LEN(SUBSTITUTE(LEFT(R49,B7+1)," ",""))=B7+1,LEFT(R49,B7),LEFT(R49,FIND("§",SUBSTITUTE(LEFT(R49,B7+1)," ","§",LEN(LEFT(R49,B7+1))-LEN(SUBSTITUTE(LEFT(R49,B7+1)," ",""))))-1))))</f>
        <v/>
      </c>
      <c r="T49" s="506" t="str">
        <f t="shared" si="9"/>
        <v/>
      </c>
      <c r="U49" s="507"/>
    </row>
    <row r="50" spans="1:21" ht="24" customHeight="1">
      <c r="B50" s="402" t="str">
        <f>IF(ISBLANK(C50),"",LARGE(B14:B49,1)+1)</f>
        <v/>
      </c>
      <c r="C50" s="463"/>
      <c r="D50" s="504" t="str">
        <f t="shared" si="2"/>
        <v/>
      </c>
      <c r="E50" s="406"/>
      <c r="F50" s="502" t="str">
        <f t="shared" si="3"/>
        <v/>
      </c>
      <c r="G50" s="503" t="str">
        <f t="shared" si="4"/>
        <v/>
      </c>
      <c r="H50" s="501" t="str">
        <f t="shared" si="5"/>
        <v/>
      </c>
      <c r="I50" s="504" t="str">
        <f t="shared" si="6"/>
        <v/>
      </c>
      <c r="J50" s="508"/>
      <c r="K50" s="508"/>
      <c r="L50" s="508"/>
      <c r="M50" s="508"/>
      <c r="N50" s="505" t="str">
        <f t="shared" si="7"/>
        <v/>
      </c>
      <c r="O50" s="505" t="str">
        <f t="shared" si="8"/>
        <v/>
      </c>
      <c r="P50" s="505" t="str">
        <f>IF(UPPER(TRIM(B8))="X",O50,N50)</f>
        <v/>
      </c>
      <c r="Q50"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0" s="505" t="str">
        <f t="shared" si="11"/>
        <v/>
      </c>
      <c r="S50" s="505" t="str">
        <f>IF(OR(R50="",B7="",B7&lt;=0),"",IF(LEN(R50)&lt;=B7,R50,IF(LEN(SUBSTITUTE(LEFT(R50,B7+1)," ",""))=B7+1,LEFT(R50,B7),LEFT(R50,FIND("§",SUBSTITUTE(LEFT(R50,B7+1)," ","§",LEN(LEFT(R50,B7+1))-LEN(SUBSTITUTE(LEFT(R50,B7+1)," ",""))))-1))))</f>
        <v/>
      </c>
      <c r="T50" s="506" t="str">
        <f t="shared" si="9"/>
        <v/>
      </c>
      <c r="U50" s="507"/>
    </row>
    <row r="51" spans="1:21" ht="24" customHeight="1">
      <c r="B51" s="402" t="str">
        <f>IF(ISBLANK(C51),"",LARGE(B14:B50,1)+1)</f>
        <v/>
      </c>
      <c r="C51" s="463"/>
      <c r="D51" s="504" t="str">
        <f t="shared" si="2"/>
        <v/>
      </c>
      <c r="E51" s="406"/>
      <c r="F51" s="502" t="str">
        <f t="shared" si="3"/>
        <v/>
      </c>
      <c r="G51" s="503" t="str">
        <f t="shared" si="4"/>
        <v/>
      </c>
      <c r="H51" s="501" t="str">
        <f t="shared" si="5"/>
        <v/>
      </c>
      <c r="I51" s="504" t="str">
        <f t="shared" si="6"/>
        <v/>
      </c>
      <c r="J51" s="508"/>
      <c r="K51" s="508"/>
      <c r="L51" s="508"/>
      <c r="M51" s="508"/>
      <c r="N51" s="505" t="str">
        <f t="shared" si="7"/>
        <v/>
      </c>
      <c r="O51" s="505" t="str">
        <f t="shared" si="8"/>
        <v/>
      </c>
      <c r="P51" s="505" t="str">
        <f>IF(UPPER(TRIM(B8))="X",O51,N51)</f>
        <v/>
      </c>
      <c r="Q51"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1" s="505" t="str">
        <f t="shared" si="11"/>
        <v/>
      </c>
      <c r="S51" s="505" t="str">
        <f>IF(OR(R51="",B7="",B7&lt;=0),"",IF(LEN(R51)&lt;=B7,R51,IF(LEN(SUBSTITUTE(LEFT(R51,B7+1)," ",""))=B7+1,LEFT(R51,B7),LEFT(R51,FIND("§",SUBSTITUTE(LEFT(R51,B7+1)," ","§",LEN(LEFT(R51,B7+1))-LEN(SUBSTITUTE(LEFT(R51,B7+1)," ",""))))-1))))</f>
        <v/>
      </c>
      <c r="T51" s="506" t="str">
        <f t="shared" si="9"/>
        <v/>
      </c>
      <c r="U51" s="507"/>
    </row>
    <row r="52" spans="1:21" ht="24" customHeight="1">
      <c r="B52" s="402" t="str">
        <f>IF(ISBLANK(C52),"",LARGE(B14:B51,1)+1)</f>
        <v/>
      </c>
      <c r="C52" s="463"/>
      <c r="D52" s="504" t="str">
        <f t="shared" si="2"/>
        <v/>
      </c>
      <c r="E52" s="406"/>
      <c r="F52" s="502" t="str">
        <f t="shared" si="3"/>
        <v/>
      </c>
      <c r="G52" s="503" t="str">
        <f t="shared" si="4"/>
        <v/>
      </c>
      <c r="H52" s="501" t="str">
        <f t="shared" si="5"/>
        <v/>
      </c>
      <c r="I52" s="504" t="str">
        <f t="shared" si="6"/>
        <v/>
      </c>
      <c r="J52" s="508"/>
      <c r="K52" s="508"/>
      <c r="L52" s="508"/>
      <c r="M52" s="508"/>
      <c r="N52" s="505" t="str">
        <f t="shared" si="7"/>
        <v/>
      </c>
      <c r="O52" s="505" t="str">
        <f t="shared" si="8"/>
        <v/>
      </c>
      <c r="P52" s="505" t="str">
        <f>IF(UPPER(TRIM(B8))="X",O52,N52)</f>
        <v/>
      </c>
      <c r="Q52"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2" s="505" t="str">
        <f t="shared" si="11"/>
        <v/>
      </c>
      <c r="S52" s="505" t="str">
        <f>IF(OR(R52="",B7="",B7&lt;=0),"",IF(LEN(R52)&lt;=B7,R52,IF(LEN(SUBSTITUTE(LEFT(R52,B7+1)," ",""))=B7+1,LEFT(R52,B7),LEFT(R52,FIND("§",SUBSTITUTE(LEFT(R52,B7+1)," ","§",LEN(LEFT(R52,B7+1))-LEN(SUBSTITUTE(LEFT(R52,B7+1)," ",""))))-1))))</f>
        <v/>
      </c>
      <c r="T52" s="506" t="str">
        <f t="shared" si="9"/>
        <v/>
      </c>
      <c r="U52" s="507"/>
    </row>
    <row r="53" spans="1:21" ht="24" customHeight="1">
      <c r="B53" s="402" t="str">
        <f>IF(ISBLANK(C53),"",LARGE(B14:B52,1)+1)</f>
        <v/>
      </c>
      <c r="C53" s="463"/>
      <c r="D53" s="504" t="str">
        <f t="shared" si="2"/>
        <v/>
      </c>
      <c r="E53" s="406"/>
      <c r="F53" s="502" t="str">
        <f t="shared" si="3"/>
        <v/>
      </c>
      <c r="G53" s="503" t="str">
        <f t="shared" si="4"/>
        <v/>
      </c>
      <c r="H53" s="501" t="str">
        <f t="shared" si="5"/>
        <v/>
      </c>
      <c r="I53" s="504" t="str">
        <f t="shared" si="6"/>
        <v/>
      </c>
      <c r="J53" s="508"/>
      <c r="K53" s="508"/>
      <c r="L53" s="508"/>
      <c r="M53" s="508"/>
      <c r="N53" s="505" t="str">
        <f t="shared" si="7"/>
        <v/>
      </c>
      <c r="O53" s="505" t="str">
        <f t="shared" si="8"/>
        <v/>
      </c>
      <c r="P53" s="505" t="str">
        <f>IF(UPPER(TRIM(B8))="X",O53,N53)</f>
        <v/>
      </c>
      <c r="Q53"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3" s="505" t="str">
        <f t="shared" si="11"/>
        <v/>
      </c>
      <c r="S53" s="505" t="str">
        <f>IF(OR(R53="",B7="",B7&lt;=0),"",IF(LEN(R53)&lt;=B7,R53,IF(LEN(SUBSTITUTE(LEFT(R53,B7+1)," ",""))=B7+1,LEFT(R53,B7),LEFT(R53,FIND("§",SUBSTITUTE(LEFT(R53,B7+1)," ","§",LEN(LEFT(R53,B7+1))-LEN(SUBSTITUTE(LEFT(R53,B7+1)," ",""))))-1))))</f>
        <v/>
      </c>
      <c r="T53" s="506" t="str">
        <f t="shared" si="9"/>
        <v/>
      </c>
      <c r="U53" s="507"/>
    </row>
    <row r="54" spans="1:21" ht="24" customHeight="1">
      <c r="B54" s="402" t="str">
        <f>IF(ISBLANK(C54),"",LARGE(B14:B53,1)+1)</f>
        <v/>
      </c>
      <c r="C54" s="463"/>
      <c r="D54" s="504" t="str">
        <f t="shared" si="2"/>
        <v/>
      </c>
      <c r="E54" s="406"/>
      <c r="F54" s="502" t="str">
        <f t="shared" si="3"/>
        <v/>
      </c>
      <c r="G54" s="503" t="str">
        <f t="shared" si="4"/>
        <v/>
      </c>
      <c r="H54" s="501" t="str">
        <f t="shared" si="5"/>
        <v/>
      </c>
      <c r="I54" s="504" t="str">
        <f t="shared" si="6"/>
        <v/>
      </c>
      <c r="J54" s="508"/>
      <c r="K54" s="508"/>
      <c r="L54" s="508"/>
      <c r="M54" s="508"/>
      <c r="N54" s="505" t="str">
        <f t="shared" si="7"/>
        <v/>
      </c>
      <c r="O54" s="505" t="str">
        <f t="shared" si="8"/>
        <v/>
      </c>
      <c r="P54" s="505" t="str">
        <f>IF(UPPER(TRIM(B8))="X",O54,N54)</f>
        <v/>
      </c>
      <c r="Q54"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4" s="505" t="str">
        <f t="shared" si="11"/>
        <v/>
      </c>
      <c r="S54" s="505" t="str">
        <f>IF(OR(R54="",B7="",B7&lt;=0),"",IF(LEN(R54)&lt;=B7,R54,IF(LEN(SUBSTITUTE(LEFT(R54,B7+1)," ",""))=B7+1,LEFT(R54,B7),LEFT(R54,FIND("§",SUBSTITUTE(LEFT(R54,B7+1)," ","§",LEN(LEFT(R54,B7+1))-LEN(SUBSTITUTE(LEFT(R54,B7+1)," ",""))))-1))))</f>
        <v/>
      </c>
      <c r="T54" s="506" t="str">
        <f t="shared" si="9"/>
        <v/>
      </c>
      <c r="U54" s="507"/>
    </row>
    <row r="55" spans="1:21" ht="24" customHeight="1">
      <c r="B55" s="402" t="str">
        <f>IF(ISBLANK(C55),"",LARGE(B14:B54,1)+1)</f>
        <v/>
      </c>
      <c r="C55" s="463"/>
      <c r="D55" s="504" t="str">
        <f t="shared" si="2"/>
        <v/>
      </c>
      <c r="E55" s="406"/>
      <c r="F55" s="502" t="str">
        <f t="shared" si="3"/>
        <v/>
      </c>
      <c r="G55" s="503" t="str">
        <f t="shared" si="4"/>
        <v/>
      </c>
      <c r="H55" s="501" t="str">
        <f t="shared" si="5"/>
        <v/>
      </c>
      <c r="I55" s="504" t="str">
        <f t="shared" si="6"/>
        <v/>
      </c>
      <c r="J55" s="508"/>
      <c r="K55" s="508"/>
      <c r="L55" s="508"/>
      <c r="M55" s="508"/>
      <c r="N55" s="505" t="str">
        <f t="shared" si="7"/>
        <v/>
      </c>
      <c r="O55" s="505" t="str">
        <f t="shared" si="8"/>
        <v/>
      </c>
      <c r="P55" s="505" t="str">
        <f>IF(UPPER(TRIM(B8))="X",O55,N55)</f>
        <v/>
      </c>
      <c r="Q55"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5" s="505" t="str">
        <f t="shared" si="11"/>
        <v/>
      </c>
      <c r="S55" s="505" t="str">
        <f>IF(OR(R55="",B7="",B7&lt;=0),"",IF(LEN(R55)&lt;=B7,R55,IF(LEN(SUBSTITUTE(LEFT(R55,B7+1)," ",""))=B7+1,LEFT(R55,B7),LEFT(R55,FIND("§",SUBSTITUTE(LEFT(R55,B7+1)," ","§",LEN(LEFT(R55,B7+1))-LEN(SUBSTITUTE(LEFT(R55,B7+1)," ",""))))-1))))</f>
        <v/>
      </c>
      <c r="T55" s="506" t="str">
        <f t="shared" si="9"/>
        <v/>
      </c>
      <c r="U55" s="507"/>
    </row>
    <row r="56" spans="1:21" ht="24" customHeight="1">
      <c r="B56" s="402" t="str">
        <f>IF(ISBLANK(C56),"",LARGE(B14:B55,1)+1)</f>
        <v/>
      </c>
      <c r="C56" s="463"/>
      <c r="D56" s="504" t="str">
        <f t="shared" si="2"/>
        <v/>
      </c>
      <c r="E56" s="406"/>
      <c r="F56" s="502" t="str">
        <f t="shared" si="3"/>
        <v/>
      </c>
      <c r="G56" s="503" t="str">
        <f t="shared" si="4"/>
        <v/>
      </c>
      <c r="H56" s="501" t="str">
        <f t="shared" si="5"/>
        <v/>
      </c>
      <c r="I56" s="504" t="str">
        <f t="shared" si="6"/>
        <v/>
      </c>
      <c r="J56" s="508"/>
      <c r="K56" s="508"/>
      <c r="L56" s="508"/>
      <c r="M56" s="508"/>
      <c r="N56" s="505" t="str">
        <f t="shared" si="7"/>
        <v/>
      </c>
      <c r="O56" s="505" t="str">
        <f t="shared" si="8"/>
        <v/>
      </c>
      <c r="P56" s="505" t="str">
        <f>IF(UPPER(TRIM(B8))="X",O56,N56)</f>
        <v/>
      </c>
      <c r="Q56"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6" s="505" t="str">
        <f t="shared" si="11"/>
        <v/>
      </c>
      <c r="S56" s="505" t="str">
        <f>IF(OR(R56="",B7="",B7&lt;=0),"",IF(LEN(R56)&lt;=B7,R56,IF(LEN(SUBSTITUTE(LEFT(R56,B7+1)," ",""))=B7+1,LEFT(R56,B7),LEFT(R56,FIND("§",SUBSTITUTE(LEFT(R56,B7+1)," ","§",LEN(LEFT(R56,B7+1))-LEN(SUBSTITUTE(LEFT(R56,B7+1)," ",""))))-1))))</f>
        <v/>
      </c>
      <c r="T56" s="506" t="str">
        <f t="shared" si="9"/>
        <v/>
      </c>
      <c r="U56" s="507"/>
    </row>
    <row r="57" spans="1:21" ht="24" customHeight="1">
      <c r="B57" s="402" t="str">
        <f>IF(ISBLANK(C57),"",LARGE(B14:B56,1)+1)</f>
        <v/>
      </c>
      <c r="C57" s="463"/>
      <c r="D57" s="504" t="str">
        <f t="shared" si="2"/>
        <v/>
      </c>
      <c r="E57" s="406"/>
      <c r="F57" s="502" t="str">
        <f t="shared" si="3"/>
        <v/>
      </c>
      <c r="G57" s="503" t="str">
        <f t="shared" si="4"/>
        <v/>
      </c>
      <c r="H57" s="501" t="str">
        <f t="shared" si="5"/>
        <v/>
      </c>
      <c r="I57" s="504" t="str">
        <f t="shared" si="6"/>
        <v/>
      </c>
      <c r="J57" s="508"/>
      <c r="K57" s="508"/>
      <c r="L57" s="508"/>
      <c r="M57" s="508"/>
      <c r="N57" s="505" t="str">
        <f t="shared" si="7"/>
        <v/>
      </c>
      <c r="O57" s="505" t="str">
        <f t="shared" si="8"/>
        <v/>
      </c>
      <c r="P57" s="505" t="str">
        <f>IF(UPPER(TRIM(B8))="X",O57,N57)</f>
        <v/>
      </c>
      <c r="Q57"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7" s="505" t="str">
        <f t="shared" si="11"/>
        <v/>
      </c>
      <c r="S57" s="505" t="str">
        <f>IF(OR(R57="",B7="",B7&lt;=0),"",IF(LEN(R57)&lt;=B7,R57,IF(LEN(SUBSTITUTE(LEFT(R57,B7+1)," ",""))=B7+1,LEFT(R57,B7),LEFT(R57,FIND("§",SUBSTITUTE(LEFT(R57,B7+1)," ","§",LEN(LEFT(R57,B7+1))-LEN(SUBSTITUTE(LEFT(R57,B7+1)," ",""))))-1))))</f>
        <v/>
      </c>
      <c r="T57" s="506" t="str">
        <f t="shared" si="9"/>
        <v/>
      </c>
      <c r="U57" s="507"/>
    </row>
    <row r="58" spans="1:21" ht="24" customHeight="1">
      <c r="B58" s="402" t="str">
        <f>IF(ISBLANK(C58),"",LARGE(B14:B57,1)+1)</f>
        <v/>
      </c>
      <c r="C58" s="463"/>
      <c r="D58" s="504" t="str">
        <f t="shared" si="2"/>
        <v/>
      </c>
      <c r="E58" s="406"/>
      <c r="F58" s="502" t="str">
        <f t="shared" si="3"/>
        <v/>
      </c>
      <c r="G58" s="503" t="str">
        <f t="shared" si="4"/>
        <v/>
      </c>
      <c r="H58" s="501" t="str">
        <f t="shared" si="5"/>
        <v/>
      </c>
      <c r="I58" s="504" t="str">
        <f t="shared" si="6"/>
        <v/>
      </c>
      <c r="J58" s="508"/>
      <c r="K58" s="508"/>
      <c r="L58" s="508"/>
      <c r="M58" s="508"/>
      <c r="N58" s="505" t="str">
        <f t="shared" si="7"/>
        <v/>
      </c>
      <c r="O58" s="505" t="str">
        <f t="shared" si="8"/>
        <v/>
      </c>
      <c r="P58" s="505" t="str">
        <f>IF(UPPER(TRIM(B8))="X",O58,N58)</f>
        <v/>
      </c>
      <c r="Q58"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8" s="505" t="str">
        <f t="shared" si="11"/>
        <v/>
      </c>
      <c r="S58" s="505" t="str">
        <f>IF(OR(R58="",B7="",B7&lt;=0),"",IF(LEN(R58)&lt;=B7,R58,IF(LEN(SUBSTITUTE(LEFT(R58,B7+1)," ",""))=B7+1,LEFT(R58,B7),LEFT(R58,FIND("§",SUBSTITUTE(LEFT(R58,B7+1)," ","§",LEN(LEFT(R58,B7+1))-LEN(SUBSTITUTE(LEFT(R58,B7+1)," ",""))))-1))))</f>
        <v/>
      </c>
      <c r="T58" s="506" t="str">
        <f t="shared" si="9"/>
        <v/>
      </c>
      <c r="U58" s="507"/>
    </row>
    <row r="59" spans="1:21" ht="24" customHeight="1">
      <c r="A59" s="500"/>
      <c r="B59" s="402" t="str">
        <f>IF(ISBLANK(C59),"",LARGE(B14:B58,1)+1)</f>
        <v/>
      </c>
      <c r="C59" s="463"/>
      <c r="D59" s="504" t="str">
        <f t="shared" si="2"/>
        <v/>
      </c>
      <c r="E59" s="406"/>
      <c r="F59" s="502" t="str">
        <f t="shared" si="3"/>
        <v/>
      </c>
      <c r="G59" s="503" t="str">
        <f t="shared" si="4"/>
        <v/>
      </c>
      <c r="H59" s="501" t="str">
        <f t="shared" si="5"/>
        <v/>
      </c>
      <c r="I59" s="504" t="str">
        <f t="shared" si="6"/>
        <v/>
      </c>
      <c r="J59" s="508"/>
      <c r="K59" s="508"/>
      <c r="L59" s="508"/>
      <c r="M59" s="508"/>
      <c r="N59" s="414" t="str">
        <f t="shared" si="7"/>
        <v/>
      </c>
      <c r="O59" s="505" t="str">
        <f t="shared" si="8"/>
        <v/>
      </c>
      <c r="P59" s="505" t="str">
        <f>IF(UPPER(TRIM(B8))="X",O59,N59)</f>
        <v/>
      </c>
      <c r="Q59"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9" s="505" t="str">
        <f t="shared" si="11"/>
        <v/>
      </c>
      <c r="S59" s="505" t="str">
        <f>IF(OR(R59="",B7="",B7&lt;=0),"",IF(LEN(R59)&lt;=B7,R59,IF(LEN(SUBSTITUTE(LEFT(R59,B7+1)," ",""))=B7+1,LEFT(R59,B7),LEFT(R59,FIND("§",SUBSTITUTE(LEFT(R59,B7+1)," ","§",LEN(LEFT(R59,B7+1))-LEN(SUBSTITUTE(LEFT(R59,B7+1)," ",""))))-1))))</f>
        <v/>
      </c>
      <c r="T59" s="506" t="str">
        <f t="shared" si="9"/>
        <v/>
      </c>
      <c r="U59" s="507"/>
    </row>
    <row r="60" spans="1:21" ht="24" customHeight="1">
      <c r="A60" s="467"/>
      <c r="B60" s="402" t="str">
        <f>IF(ISBLANK(C60),"",LARGE(B14:B59,1)+1)</f>
        <v/>
      </c>
      <c r="C60" s="463"/>
      <c r="D60" s="504" t="str">
        <f t="shared" si="2"/>
        <v/>
      </c>
      <c r="E60" s="406"/>
      <c r="F60" s="502" t="str">
        <f t="shared" si="3"/>
        <v/>
      </c>
      <c r="G60" s="503" t="str">
        <f t="shared" si="4"/>
        <v/>
      </c>
      <c r="H60" s="501" t="str">
        <f t="shared" si="5"/>
        <v/>
      </c>
      <c r="I60" s="504" t="str">
        <f t="shared" si="6"/>
        <v/>
      </c>
      <c r="J60" s="508"/>
      <c r="K60" s="508"/>
      <c r="L60" s="508"/>
      <c r="M60" s="508"/>
      <c r="N60" s="416" t="str">
        <f t="shared" si="7"/>
        <v/>
      </c>
      <c r="O60" s="416" t="str">
        <f t="shared" si="8"/>
        <v/>
      </c>
      <c r="P60" s="510" t="str">
        <f>IF(UPPER(TRIM(B8))="X",O60,N60)</f>
        <v/>
      </c>
      <c r="Q60"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0" s="507" t="str">
        <f t="shared" si="11"/>
        <v/>
      </c>
      <c r="S60" s="507" t="str">
        <f>IF(OR(R60="",B7="",B7&lt;=0),"",IF(LEN(R60)&lt;=B7,R60,IF(LEN(SUBSTITUTE(LEFT(R60,B7+1)," ",""))=B7+1,LEFT(R60,B7),LEFT(R60,FIND("§",SUBSTITUTE(LEFT(R60,B7+1)," ","§",LEN(LEFT(R60,B7+1))-LEN(SUBSTITUTE(LEFT(R60,B7+1)," ",""))))-1))))</f>
        <v/>
      </c>
      <c r="T60" s="506" t="str">
        <f t="shared" si="9"/>
        <v/>
      </c>
      <c r="U60" s="507"/>
    </row>
    <row r="61" spans="1:21" ht="24" customHeight="1">
      <c r="A61" s="467"/>
      <c r="B61" s="402" t="str">
        <f>IF(ISBLANK(C61),"",LARGE(B14:B60,1)+1)</f>
        <v/>
      </c>
      <c r="C61" s="463"/>
      <c r="D61" s="504" t="str">
        <f t="shared" si="2"/>
        <v/>
      </c>
      <c r="E61" s="406"/>
      <c r="F61" s="502" t="str">
        <f t="shared" si="3"/>
        <v/>
      </c>
      <c r="G61" s="503" t="str">
        <f t="shared" si="4"/>
        <v/>
      </c>
      <c r="H61" s="501" t="str">
        <f t="shared" si="5"/>
        <v/>
      </c>
      <c r="I61" s="504" t="str">
        <f t="shared" si="6"/>
        <v/>
      </c>
      <c r="J61" s="508"/>
      <c r="K61" s="508"/>
      <c r="L61" s="508"/>
      <c r="M61" s="508"/>
      <c r="N61" s="416" t="str">
        <f t="shared" si="7"/>
        <v/>
      </c>
      <c r="O61" s="416" t="str">
        <f t="shared" si="8"/>
        <v/>
      </c>
      <c r="P61" s="510" t="str">
        <f>IF(UPPER(TRIM(B8))="X",O61,N61)</f>
        <v/>
      </c>
      <c r="Q61"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1" s="507" t="str">
        <f t="shared" si="11"/>
        <v/>
      </c>
      <c r="S61" s="507" t="str">
        <f>IF(OR(R61="",B7="",B7&lt;=0),"",IF(LEN(R61)&lt;=B7,R61,IF(LEN(SUBSTITUTE(LEFT(R61,B7+1)," ",""))=B7+1,LEFT(R61,B7),LEFT(R61,FIND("§",SUBSTITUTE(LEFT(R61,B7+1)," ","§",LEN(LEFT(R61,B7+1))-LEN(SUBSTITUTE(LEFT(R61,B7+1)," ",""))))-1))))</f>
        <v/>
      </c>
      <c r="T61" s="506" t="str">
        <f t="shared" si="9"/>
        <v/>
      </c>
      <c r="U61" s="507"/>
    </row>
    <row r="62" spans="1:21" ht="24" customHeight="1">
      <c r="A62" s="467"/>
      <c r="B62" s="402" t="str">
        <f>IF(ISBLANK(C62),"",LARGE(B14:B61,1)+1)</f>
        <v/>
      </c>
      <c r="C62" s="463"/>
      <c r="D62" s="504" t="str">
        <f t="shared" si="2"/>
        <v/>
      </c>
      <c r="E62" s="406"/>
      <c r="F62" s="502" t="str">
        <f t="shared" si="3"/>
        <v/>
      </c>
      <c r="G62" s="503" t="str">
        <f t="shared" si="4"/>
        <v/>
      </c>
      <c r="H62" s="501" t="str">
        <f t="shared" si="5"/>
        <v/>
      </c>
      <c r="I62" s="504" t="str">
        <f t="shared" si="6"/>
        <v/>
      </c>
      <c r="J62" s="508"/>
      <c r="K62" s="508"/>
      <c r="L62" s="508"/>
      <c r="M62" s="508"/>
      <c r="N62" s="416" t="str">
        <f t="shared" si="7"/>
        <v/>
      </c>
      <c r="O62" s="416" t="str">
        <f t="shared" si="8"/>
        <v/>
      </c>
      <c r="P62" s="510" t="str">
        <f>IF(UPPER(TRIM(B8))="X",O62,N62)</f>
        <v/>
      </c>
      <c r="Q62"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2" s="507" t="str">
        <f t="shared" si="11"/>
        <v/>
      </c>
      <c r="S62" s="507" t="str">
        <f>IF(OR(R62="",B7="",B7&lt;=0),"",IF(LEN(R62)&lt;=B7,R62,IF(LEN(SUBSTITUTE(LEFT(R62,B7+1)," ",""))=B7+1,LEFT(R62,B7),LEFT(R62,FIND("§",SUBSTITUTE(LEFT(R62,B7+1)," ","§",LEN(LEFT(R62,B7+1))-LEN(SUBSTITUTE(LEFT(R62,B7+1)," ",""))))-1))))</f>
        <v/>
      </c>
      <c r="T62" s="506" t="str">
        <f t="shared" si="9"/>
        <v/>
      </c>
      <c r="U62" s="507"/>
    </row>
    <row r="63" spans="1:21" ht="24" customHeight="1">
      <c r="A63" s="467"/>
      <c r="B63" s="402" t="str">
        <f>IF(ISBLANK(C63),"",LARGE(B14:B62,1)+1)</f>
        <v/>
      </c>
      <c r="C63" s="463"/>
      <c r="D63" s="504" t="str">
        <f t="shared" si="2"/>
        <v/>
      </c>
      <c r="E63" s="406"/>
      <c r="F63" s="502" t="str">
        <f t="shared" si="3"/>
        <v/>
      </c>
      <c r="G63" s="503" t="str">
        <f t="shared" si="4"/>
        <v/>
      </c>
      <c r="H63" s="501" t="str">
        <f t="shared" si="5"/>
        <v/>
      </c>
      <c r="I63" s="504" t="str">
        <f t="shared" si="6"/>
        <v/>
      </c>
      <c r="J63" s="508"/>
      <c r="K63" s="508"/>
      <c r="L63" s="508"/>
      <c r="M63" s="508"/>
      <c r="N63" s="416" t="str">
        <f t="shared" si="7"/>
        <v/>
      </c>
      <c r="O63" s="416" t="str">
        <f t="shared" si="8"/>
        <v/>
      </c>
      <c r="P63" s="510" t="str">
        <f>IF(UPPER(TRIM(B8))="X",O63,N63)</f>
        <v/>
      </c>
      <c r="Q63"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3" s="507" t="str">
        <f t="shared" si="11"/>
        <v/>
      </c>
      <c r="S63" s="507" t="str">
        <f>IF(OR(R63="",B7="",B7&lt;=0),"",IF(LEN(R63)&lt;=B7,R63,IF(LEN(SUBSTITUTE(LEFT(R63,B7+1)," ",""))=B7+1,LEFT(R63,B7),LEFT(R63,FIND("§",SUBSTITUTE(LEFT(R63,B7+1)," ","§",LEN(LEFT(R63,B7+1))-LEN(SUBSTITUTE(LEFT(R63,B7+1)," ",""))))-1))))</f>
        <v/>
      </c>
      <c r="T63" s="506" t="str">
        <f t="shared" si="9"/>
        <v/>
      </c>
      <c r="U63" s="507"/>
    </row>
    <row r="64" spans="1:21" ht="24" customHeight="1">
      <c r="A64" s="467"/>
      <c r="B64" s="402" t="str">
        <f>IF(ISBLANK(C64),"",LARGE(B14:B63,1)+1)</f>
        <v/>
      </c>
      <c r="C64" s="463"/>
      <c r="D64" s="504" t="str">
        <f t="shared" si="2"/>
        <v/>
      </c>
      <c r="E64" s="406"/>
      <c r="F64" s="502" t="str">
        <f t="shared" si="3"/>
        <v/>
      </c>
      <c r="G64" s="503" t="str">
        <f t="shared" si="4"/>
        <v/>
      </c>
      <c r="H64" s="501" t="str">
        <f t="shared" si="5"/>
        <v/>
      </c>
      <c r="I64" s="504" t="str">
        <f t="shared" si="6"/>
        <v/>
      </c>
      <c r="J64" s="508"/>
      <c r="K64" s="508"/>
      <c r="L64" s="508"/>
      <c r="M64" s="508"/>
      <c r="N64" s="416" t="str">
        <f t="shared" si="7"/>
        <v/>
      </c>
      <c r="O64" s="416" t="str">
        <f t="shared" si="8"/>
        <v/>
      </c>
      <c r="P64" s="510" t="str">
        <f>IF(UPPER(TRIM(B8))="X",O64,N64)</f>
        <v/>
      </c>
      <c r="Q64"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4" s="507" t="str">
        <f t="shared" si="11"/>
        <v/>
      </c>
      <c r="S64" s="507" t="str">
        <f>IF(OR(R64="",B7="",B7&lt;=0),"",IF(LEN(R64)&lt;=B7,R64,IF(LEN(SUBSTITUTE(LEFT(R64,B7+1)," ",""))=B7+1,LEFT(R64,B7),LEFT(R64,FIND("§",SUBSTITUTE(LEFT(R64,B7+1)," ","§",LEN(LEFT(R64,B7+1))-LEN(SUBSTITUTE(LEFT(R64,B7+1)," ",""))))-1))))</f>
        <v/>
      </c>
      <c r="T64" s="506" t="str">
        <f t="shared" si="9"/>
        <v/>
      </c>
      <c r="U64" s="507"/>
    </row>
    <row r="65" spans="1:21" ht="24" customHeight="1">
      <c r="A65" s="467"/>
      <c r="B65" s="402" t="str">
        <f>IF(ISBLANK(C65),"",LARGE(B14:B64,1)+1)</f>
        <v/>
      </c>
      <c r="C65" s="463"/>
      <c r="D65" s="504" t="str">
        <f t="shared" si="2"/>
        <v/>
      </c>
      <c r="E65" s="406"/>
      <c r="F65" s="502" t="str">
        <f t="shared" si="3"/>
        <v/>
      </c>
      <c r="G65" s="503" t="str">
        <f t="shared" si="4"/>
        <v/>
      </c>
      <c r="H65" s="501" t="str">
        <f t="shared" si="5"/>
        <v/>
      </c>
      <c r="I65" s="504" t="str">
        <f t="shared" si="6"/>
        <v/>
      </c>
      <c r="J65" s="508"/>
      <c r="K65" s="508"/>
      <c r="L65" s="508"/>
      <c r="M65" s="508"/>
      <c r="N65" s="416" t="str">
        <f t="shared" si="7"/>
        <v/>
      </c>
      <c r="O65" s="416" t="str">
        <f t="shared" si="8"/>
        <v/>
      </c>
      <c r="P65" s="510" t="str">
        <f>IF(UPPER(TRIM(B8))="X",O65,N65)</f>
        <v/>
      </c>
      <c r="Q65"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5" s="507" t="str">
        <f t="shared" si="11"/>
        <v/>
      </c>
      <c r="S65" s="507" t="str">
        <f>IF(OR(R65="",B7="",B7&lt;=0),"",IF(LEN(R65)&lt;=B7,R65,IF(LEN(SUBSTITUTE(LEFT(R65,B7+1)," ",""))=B7+1,LEFT(R65,B7),LEFT(R65,FIND("§",SUBSTITUTE(LEFT(R65,B7+1)," ","§",LEN(LEFT(R65,B7+1))-LEN(SUBSTITUTE(LEFT(R65,B7+1)," ",""))))-1))))</f>
        <v/>
      </c>
      <c r="T65" s="506" t="str">
        <f t="shared" si="9"/>
        <v/>
      </c>
      <c r="U65" s="507"/>
    </row>
    <row r="66" spans="1:21" ht="24" customHeight="1">
      <c r="A66" s="467"/>
      <c r="B66" s="402" t="str">
        <f>IF(ISBLANK(C66),"",LARGE(B14:B65,1)+1)</f>
        <v/>
      </c>
      <c r="C66" s="463"/>
      <c r="D66" s="504" t="str">
        <f t="shared" si="2"/>
        <v/>
      </c>
      <c r="E66" s="406"/>
      <c r="F66" s="502" t="str">
        <f t="shared" si="3"/>
        <v/>
      </c>
      <c r="G66" s="503" t="str">
        <f t="shared" si="4"/>
        <v/>
      </c>
      <c r="H66" s="501" t="str">
        <f t="shared" si="5"/>
        <v/>
      </c>
      <c r="I66" s="504" t="str">
        <f t="shared" si="6"/>
        <v/>
      </c>
      <c r="J66" s="508"/>
      <c r="K66" s="508"/>
      <c r="L66" s="508"/>
      <c r="M66" s="508"/>
      <c r="N66" s="416" t="str">
        <f t="shared" si="7"/>
        <v/>
      </c>
      <c r="O66" s="416" t="str">
        <f t="shared" si="8"/>
        <v/>
      </c>
      <c r="P66" s="510" t="str">
        <f>IF(UPPER(TRIM(B8))="X",O66,N66)</f>
        <v/>
      </c>
      <c r="Q66"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6" s="507" t="str">
        <f t="shared" si="11"/>
        <v/>
      </c>
      <c r="S66" s="507" t="str">
        <f>IF(OR(R66="",B7="",B7&lt;=0),"",IF(LEN(R66)&lt;=B7,R66,IF(LEN(SUBSTITUTE(LEFT(R66,B7+1)," ",""))=B7+1,LEFT(R66,B7),LEFT(R66,FIND("§",SUBSTITUTE(LEFT(R66,B7+1)," ","§",LEN(LEFT(R66,B7+1))-LEN(SUBSTITUTE(LEFT(R66,B7+1)," ",""))))-1))))</f>
        <v/>
      </c>
      <c r="T66" s="506" t="str">
        <f t="shared" si="9"/>
        <v/>
      </c>
      <c r="U66" s="507"/>
    </row>
    <row r="67" spans="1:21" ht="24" customHeight="1">
      <c r="A67" s="467"/>
      <c r="B67" s="402" t="str">
        <f>IF(ISBLANK(C67),"",LARGE(B14:B66,1)+1)</f>
        <v/>
      </c>
      <c r="C67" s="463"/>
      <c r="D67" s="504" t="str">
        <f t="shared" si="2"/>
        <v/>
      </c>
      <c r="E67" s="406"/>
      <c r="F67" s="502" t="str">
        <f t="shared" si="3"/>
        <v/>
      </c>
      <c r="G67" s="503" t="str">
        <f t="shared" si="4"/>
        <v/>
      </c>
      <c r="H67" s="501" t="str">
        <f t="shared" si="5"/>
        <v/>
      </c>
      <c r="I67" s="504" t="str">
        <f t="shared" si="6"/>
        <v/>
      </c>
      <c r="J67" s="508"/>
      <c r="K67" s="508"/>
      <c r="L67" s="508"/>
      <c r="M67" s="508"/>
      <c r="N67" s="416" t="str">
        <f t="shared" si="7"/>
        <v/>
      </c>
      <c r="O67" s="416" t="str">
        <f t="shared" si="8"/>
        <v/>
      </c>
      <c r="P67" s="510" t="str">
        <f>IF(UPPER(TRIM(B8))="X",O67,N67)</f>
        <v/>
      </c>
      <c r="Q67"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7" s="507" t="str">
        <f t="shared" si="11"/>
        <v/>
      </c>
      <c r="S67" s="507" t="str">
        <f>IF(OR(R67="",B7="",B7&lt;=0),"",IF(LEN(R67)&lt;=B7,R67,IF(LEN(SUBSTITUTE(LEFT(R67,B7+1)," ",""))=B7+1,LEFT(R67,B7),LEFT(R67,FIND("§",SUBSTITUTE(LEFT(R67,B7+1)," ","§",LEN(LEFT(R67,B7+1))-LEN(SUBSTITUTE(LEFT(R67,B7+1)," ",""))))-1))))</f>
        <v/>
      </c>
      <c r="T67" s="506" t="str">
        <f t="shared" si="9"/>
        <v/>
      </c>
      <c r="U67" s="507"/>
    </row>
    <row r="68" spans="1:21" ht="24" customHeight="1">
      <c r="A68" s="467"/>
      <c r="B68" s="402" t="str">
        <f>IF(ISBLANK(C68),"",LARGE(B14:B67,1)+1)</f>
        <v/>
      </c>
      <c r="C68" s="463"/>
      <c r="D68" s="504" t="str">
        <f t="shared" si="2"/>
        <v/>
      </c>
      <c r="E68" s="406"/>
      <c r="F68" s="502" t="str">
        <f t="shared" si="3"/>
        <v/>
      </c>
      <c r="G68" s="503" t="str">
        <f t="shared" si="4"/>
        <v/>
      </c>
      <c r="H68" s="501" t="str">
        <f t="shared" si="5"/>
        <v/>
      </c>
      <c r="I68" s="504" t="str">
        <f t="shared" si="6"/>
        <v/>
      </c>
      <c r="J68" s="508"/>
      <c r="K68" s="508"/>
      <c r="L68" s="508"/>
      <c r="M68" s="508"/>
      <c r="N68" s="416" t="str">
        <f t="shared" si="7"/>
        <v/>
      </c>
      <c r="O68" s="416" t="str">
        <f t="shared" si="8"/>
        <v/>
      </c>
      <c r="P68" s="510" t="str">
        <f>IF(UPPER(TRIM(B8))="X",O68,N68)</f>
        <v/>
      </c>
      <c r="Q68"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8" s="507" t="str">
        <f t="shared" si="11"/>
        <v/>
      </c>
      <c r="S68" s="507" t="str">
        <f>IF(OR(R68="",B7="",B7&lt;=0),"",IF(LEN(R68)&lt;=B7,R68,IF(LEN(SUBSTITUTE(LEFT(R68,B7+1)," ",""))=B7+1,LEFT(R68,B7),LEFT(R68,FIND("§",SUBSTITUTE(LEFT(R68,B7+1)," ","§",LEN(LEFT(R68,B7+1))-LEN(SUBSTITUTE(LEFT(R68,B7+1)," ",""))))-1))))</f>
        <v/>
      </c>
      <c r="T68" s="506" t="str">
        <f t="shared" si="9"/>
        <v/>
      </c>
      <c r="U68" s="507"/>
    </row>
    <row r="69" spans="1:21" ht="24" customHeight="1">
      <c r="A69" s="467"/>
      <c r="B69" s="402" t="str">
        <f>IF(ISBLANK(C69),"",LARGE(B14:B68,1)+1)</f>
        <v/>
      </c>
      <c r="C69" s="463"/>
      <c r="D69" s="504" t="str">
        <f t="shared" si="2"/>
        <v/>
      </c>
      <c r="E69" s="467"/>
      <c r="F69" s="502" t="str">
        <f t="shared" si="3"/>
        <v/>
      </c>
      <c r="G69" s="503" t="str">
        <f t="shared" si="4"/>
        <v/>
      </c>
      <c r="H69" s="501" t="str">
        <f t="shared" si="5"/>
        <v/>
      </c>
      <c r="I69" s="504" t="str">
        <f t="shared" si="6"/>
        <v/>
      </c>
      <c r="J69" s="508"/>
      <c r="K69" s="508"/>
      <c r="L69" s="508"/>
      <c r="M69" s="508"/>
      <c r="N69" s="416" t="str">
        <f t="shared" si="7"/>
        <v/>
      </c>
      <c r="O69" s="416" t="str">
        <f t="shared" si="8"/>
        <v/>
      </c>
      <c r="P69" s="510" t="str">
        <f>IF(UPPER(TRIM(B8))="X",O69,N69)</f>
        <v/>
      </c>
      <c r="Q69"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9" s="507" t="str">
        <f t="shared" si="11"/>
        <v/>
      </c>
      <c r="S69" s="507" t="str">
        <f>IF(OR(R69="",B7="",B7&lt;=0),"",IF(LEN(R69)&lt;=B7,R69,IF(LEN(SUBSTITUTE(LEFT(R69,B7+1)," ",""))=B7+1,LEFT(R69,B7),LEFT(R69,FIND("§",SUBSTITUTE(LEFT(R69,B7+1)," ","§",LEN(LEFT(R69,B7+1))-LEN(SUBSTITUTE(LEFT(R69,B7+1)," ",""))))-1))))</f>
        <v/>
      </c>
      <c r="T69" s="506" t="str">
        <f t="shared" si="9"/>
        <v/>
      </c>
      <c r="U69" s="507"/>
    </row>
    <row r="70" spans="1:21" ht="24" customHeight="1">
      <c r="A70" s="467"/>
      <c r="B70" s="402" t="str">
        <f>IF(ISBLANK(C70),"",LARGE(B14:B69,1)+1)</f>
        <v/>
      </c>
      <c r="C70" s="463"/>
      <c r="D70" s="504" t="str">
        <f t="shared" si="2"/>
        <v/>
      </c>
      <c r="E70" s="467"/>
      <c r="F70" s="502" t="str">
        <f t="shared" si="3"/>
        <v/>
      </c>
      <c r="G70" s="503" t="str">
        <f t="shared" si="4"/>
        <v/>
      </c>
      <c r="H70" s="501" t="str">
        <f t="shared" si="5"/>
        <v/>
      </c>
      <c r="I70" s="504" t="str">
        <f t="shared" si="6"/>
        <v/>
      </c>
      <c r="J70" s="508"/>
      <c r="K70" s="508"/>
      <c r="L70" s="508"/>
      <c r="M70" s="508"/>
      <c r="N70" s="416" t="str">
        <f t="shared" si="7"/>
        <v/>
      </c>
      <c r="O70" s="416" t="str">
        <f t="shared" si="8"/>
        <v/>
      </c>
      <c r="P70" s="510" t="str">
        <f>IF(UPPER(TRIM(B8))="X",O70,N70)</f>
        <v/>
      </c>
      <c r="Q70"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0" s="507" t="str">
        <f t="shared" si="11"/>
        <v/>
      </c>
      <c r="S70" s="507" t="str">
        <f>IF(OR(R70="",B7="",B7&lt;=0),"",IF(LEN(R70)&lt;=B7,R70,IF(LEN(SUBSTITUTE(LEFT(R70,B7+1)," ",""))=B7+1,LEFT(R70,B7),LEFT(R70,FIND("§",SUBSTITUTE(LEFT(R70,B7+1)," ","§",LEN(LEFT(R70,B7+1))-LEN(SUBSTITUTE(LEFT(R70,B7+1)," ",""))))-1))))</f>
        <v/>
      </c>
      <c r="T70" s="506" t="str">
        <f t="shared" si="9"/>
        <v/>
      </c>
      <c r="U70" s="507"/>
    </row>
    <row r="71" spans="1:21" ht="24" customHeight="1">
      <c r="A71" s="467"/>
      <c r="B71" s="402" t="str">
        <f>IF(ISBLANK(C71),"",LARGE(B14:B70,1)+1)</f>
        <v/>
      </c>
      <c r="C71" s="463"/>
      <c r="D71" s="504" t="str">
        <f t="shared" si="2"/>
        <v/>
      </c>
      <c r="E71" s="467"/>
      <c r="F71" s="502" t="str">
        <f t="shared" si="3"/>
        <v/>
      </c>
      <c r="G71" s="503" t="str">
        <f t="shared" si="4"/>
        <v/>
      </c>
      <c r="H71" s="501" t="str">
        <f t="shared" si="5"/>
        <v/>
      </c>
      <c r="I71" s="504" t="str">
        <f t="shared" si="6"/>
        <v/>
      </c>
      <c r="J71" s="508"/>
      <c r="K71" s="508"/>
      <c r="L71" s="508"/>
      <c r="M71" s="508"/>
      <c r="N71" s="416" t="str">
        <f t="shared" si="7"/>
        <v/>
      </c>
      <c r="O71" s="416" t="str">
        <f t="shared" si="8"/>
        <v/>
      </c>
      <c r="P71" s="510" t="str">
        <f>IF(UPPER(TRIM(B8))="X",O71,N71)</f>
        <v/>
      </c>
      <c r="Q71"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1" s="507" t="str">
        <f t="shared" si="11"/>
        <v/>
      </c>
      <c r="S71" s="507" t="str">
        <f>IF(OR(R71="",B7="",B7&lt;=0),"",IF(LEN(R71)&lt;=B7,R71,IF(LEN(SUBSTITUTE(LEFT(R71,B7+1)," ",""))=B7+1,LEFT(R71,B7),LEFT(R71,FIND("§",SUBSTITUTE(LEFT(R71,B7+1)," ","§",LEN(LEFT(R71,B7+1))-LEN(SUBSTITUTE(LEFT(R71,B7+1)," ",""))))-1))))</f>
        <v/>
      </c>
      <c r="T71" s="506" t="str">
        <f t="shared" si="9"/>
        <v/>
      </c>
      <c r="U71" s="507"/>
    </row>
    <row r="72" spans="1:21" ht="24" customHeight="1">
      <c r="A72" s="467"/>
      <c r="B72" s="402" t="str">
        <f>IF(ISBLANK(C72),"",LARGE(B14:B71,1)+1)</f>
        <v/>
      </c>
      <c r="C72" s="463"/>
      <c r="D72" s="504" t="str">
        <f t="shared" si="2"/>
        <v/>
      </c>
      <c r="E72" s="467"/>
      <c r="F72" s="502" t="str">
        <f t="shared" si="3"/>
        <v/>
      </c>
      <c r="G72" s="503" t="str">
        <f t="shared" si="4"/>
        <v/>
      </c>
      <c r="H72" s="501" t="str">
        <f t="shared" si="5"/>
        <v/>
      </c>
      <c r="I72" s="504" t="str">
        <f t="shared" si="6"/>
        <v/>
      </c>
      <c r="J72" s="508"/>
      <c r="K72" s="508"/>
      <c r="L72" s="508"/>
      <c r="M72" s="508"/>
      <c r="N72" s="416" t="str">
        <f t="shared" si="7"/>
        <v/>
      </c>
      <c r="O72" s="416" t="str">
        <f t="shared" si="8"/>
        <v/>
      </c>
      <c r="P72" s="510" t="str">
        <f>IF(UPPER(TRIM(B8))="X",O72,N72)</f>
        <v/>
      </c>
      <c r="Q72"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2" s="507" t="str">
        <f t="shared" si="11"/>
        <v/>
      </c>
      <c r="S72" s="507" t="str">
        <f>IF(OR(R72="",B7="",B7&lt;=0),"",IF(LEN(R72)&lt;=B7,R72,IF(LEN(SUBSTITUTE(LEFT(R72,B7+1)," ",""))=B7+1,LEFT(R72,B7),LEFT(R72,FIND("§",SUBSTITUTE(LEFT(R72,B7+1)," ","§",LEN(LEFT(R72,B7+1))-LEN(SUBSTITUTE(LEFT(R72,B7+1)," ",""))))-1))))</f>
        <v/>
      </c>
      <c r="T72" s="506" t="str">
        <f t="shared" si="9"/>
        <v/>
      </c>
      <c r="U72" s="507"/>
    </row>
    <row r="73" spans="1:21" ht="24" customHeight="1">
      <c r="A73" s="467"/>
      <c r="B73" s="402" t="str">
        <f>IF(ISBLANK(C73),"",LARGE(B14:B72,1)+1)</f>
        <v/>
      </c>
      <c r="C73" s="463"/>
      <c r="D73" s="504" t="str">
        <f t="shared" si="2"/>
        <v/>
      </c>
      <c r="E73" s="467"/>
      <c r="F73" s="502" t="str">
        <f t="shared" si="3"/>
        <v/>
      </c>
      <c r="G73" s="503" t="str">
        <f t="shared" si="4"/>
        <v/>
      </c>
      <c r="H73" s="501" t="str">
        <f t="shared" si="5"/>
        <v/>
      </c>
      <c r="I73" s="504" t="str">
        <f t="shared" si="6"/>
        <v/>
      </c>
      <c r="J73" s="508"/>
      <c r="K73" s="508"/>
      <c r="L73" s="508"/>
      <c r="M73" s="508"/>
      <c r="N73" s="416" t="str">
        <f t="shared" si="7"/>
        <v/>
      </c>
      <c r="O73" s="416" t="str">
        <f t="shared" si="8"/>
        <v/>
      </c>
      <c r="P73" s="510" t="str">
        <f>IF(UPPER(TRIM(B8))="X",O73,N73)</f>
        <v/>
      </c>
      <c r="Q73"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3" s="507" t="str">
        <f t="shared" si="11"/>
        <v/>
      </c>
      <c r="S73" s="507" t="str">
        <f>IF(OR(R73="",B7="",B7&lt;=0),"",IF(LEN(R73)&lt;=B7,R73,IF(LEN(SUBSTITUTE(LEFT(R73,B7+1)," ",""))=B7+1,LEFT(R73,B7),LEFT(R73,FIND("§",SUBSTITUTE(LEFT(R73,B7+1)," ","§",LEN(LEFT(R73,B7+1))-LEN(SUBSTITUTE(LEFT(R73,B7+1)," ",""))))-1))))</f>
        <v/>
      </c>
      <c r="T73" s="506" t="str">
        <f t="shared" si="9"/>
        <v/>
      </c>
      <c r="U73" s="507"/>
    </row>
    <row r="74" spans="1:21" ht="24" customHeight="1">
      <c r="A74" s="467"/>
      <c r="B74" s="402" t="str">
        <f>IF(ISBLANK(C74),"",LARGE(B14:B73,1)+1)</f>
        <v/>
      </c>
      <c r="C74" s="463"/>
      <c r="D74" s="504" t="str">
        <f t="shared" si="2"/>
        <v/>
      </c>
      <c r="E74" s="467"/>
      <c r="F74" s="502" t="str">
        <f t="shared" si="3"/>
        <v/>
      </c>
      <c r="G74" s="503" t="str">
        <f t="shared" si="4"/>
        <v/>
      </c>
      <c r="H74" s="501" t="str">
        <f t="shared" si="5"/>
        <v/>
      </c>
      <c r="I74" s="504" t="str">
        <f t="shared" si="6"/>
        <v/>
      </c>
      <c r="J74" s="508"/>
      <c r="K74" s="508"/>
      <c r="L74" s="508"/>
      <c r="M74" s="508"/>
      <c r="N74" s="416" t="str">
        <f t="shared" si="7"/>
        <v/>
      </c>
      <c r="O74" s="416" t="str">
        <f t="shared" si="8"/>
        <v/>
      </c>
      <c r="P74" s="510" t="str">
        <f>IF(UPPER(TRIM(B8))="X",O74,N74)</f>
        <v/>
      </c>
      <c r="Q74"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4" s="507" t="str">
        <f t="shared" si="11"/>
        <v/>
      </c>
      <c r="S74" s="507" t="str">
        <f>IF(OR(R74="",B7="",B7&lt;=0),"",IF(LEN(R74)&lt;=B7,R74,IF(LEN(SUBSTITUTE(LEFT(R74,B7+1)," ",""))=B7+1,LEFT(R74,B7),LEFT(R74,FIND("§",SUBSTITUTE(LEFT(R74,B7+1)," ","§",LEN(LEFT(R74,B7+1))-LEN(SUBSTITUTE(LEFT(R74,B7+1)," ",""))))-1))))</f>
        <v/>
      </c>
      <c r="T74" s="506" t="str">
        <f t="shared" si="9"/>
        <v/>
      </c>
      <c r="U74" s="507"/>
    </row>
    <row r="75" spans="1:21" ht="24" customHeight="1">
      <c r="A75" s="467"/>
      <c r="B75" s="402" t="str">
        <f>IF(ISBLANK(C75),"",LARGE(B14:B74,1)+1)</f>
        <v/>
      </c>
      <c r="C75" s="463"/>
      <c r="D75" s="504" t="str">
        <f t="shared" si="2"/>
        <v/>
      </c>
      <c r="E75" s="467"/>
      <c r="F75" s="502" t="str">
        <f t="shared" si="3"/>
        <v/>
      </c>
      <c r="G75" s="503" t="str">
        <f t="shared" si="4"/>
        <v/>
      </c>
      <c r="H75" s="501" t="str">
        <f t="shared" si="5"/>
        <v/>
      </c>
      <c r="I75" s="504" t="str">
        <f t="shared" si="6"/>
        <v/>
      </c>
      <c r="J75" s="508"/>
      <c r="K75" s="508"/>
      <c r="L75" s="508"/>
      <c r="M75" s="508"/>
      <c r="N75" s="416" t="str">
        <f t="shared" si="7"/>
        <v/>
      </c>
      <c r="O75" s="416" t="str">
        <f t="shared" si="8"/>
        <v/>
      </c>
      <c r="P75" s="510" t="str">
        <f>IF(UPPER(TRIM(B8))="X",O75,N75)</f>
        <v/>
      </c>
      <c r="Q75"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5" s="507" t="str">
        <f t="shared" si="11"/>
        <v/>
      </c>
      <c r="S75" s="507" t="str">
        <f>IF(OR(R75="",B7="",B7&lt;=0),"",IF(LEN(R75)&lt;=B7,R75,IF(LEN(SUBSTITUTE(LEFT(R75,B7+1)," ",""))=B7+1,LEFT(R75,B7),LEFT(R75,FIND("§",SUBSTITUTE(LEFT(R75,B7+1)," ","§",LEN(LEFT(R75,B7+1))-LEN(SUBSTITUTE(LEFT(R75,B7+1)," ",""))))-1))))</f>
        <v/>
      </c>
      <c r="T75" s="506" t="str">
        <f t="shared" si="9"/>
        <v/>
      </c>
      <c r="U75" s="507"/>
    </row>
    <row r="76" spans="1:21" ht="24" customHeight="1">
      <c r="A76" s="467"/>
      <c r="B76" s="402" t="str">
        <f>IF(ISBLANK(C76),"",LARGE(B14:B75,1)+1)</f>
        <v/>
      </c>
      <c r="C76" s="463"/>
      <c r="D76" s="504" t="str">
        <f t="shared" si="2"/>
        <v/>
      </c>
      <c r="E76" s="467"/>
      <c r="F76" s="502" t="str">
        <f t="shared" si="3"/>
        <v/>
      </c>
      <c r="G76" s="503" t="str">
        <f t="shared" si="4"/>
        <v/>
      </c>
      <c r="H76" s="501" t="str">
        <f t="shared" si="5"/>
        <v/>
      </c>
      <c r="I76" s="504" t="str">
        <f t="shared" si="6"/>
        <v/>
      </c>
      <c r="J76" s="508"/>
      <c r="K76" s="508"/>
      <c r="L76" s="508"/>
      <c r="M76" s="508"/>
      <c r="N76" s="416" t="str">
        <f t="shared" si="7"/>
        <v/>
      </c>
      <c r="O76" s="416" t="str">
        <f t="shared" si="8"/>
        <v/>
      </c>
      <c r="P76" s="510" t="str">
        <f>IF(UPPER(TRIM(B8))="X",O76,N76)</f>
        <v/>
      </c>
      <c r="Q76"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6" s="507" t="str">
        <f t="shared" si="11"/>
        <v/>
      </c>
      <c r="S76" s="507" t="str">
        <f>IF(OR(R76="",B7="",B7&lt;=0),"",IF(LEN(R76)&lt;=B7,R76,IF(LEN(SUBSTITUTE(LEFT(R76,B7+1)," ",""))=B7+1,LEFT(R76,B7),LEFT(R76,FIND("§",SUBSTITUTE(LEFT(R76,B7+1)," ","§",LEN(LEFT(R76,B7+1))-LEN(SUBSTITUTE(LEFT(R76,B7+1)," ",""))))-1))))</f>
        <v/>
      </c>
      <c r="T76" s="506" t="str">
        <f t="shared" si="9"/>
        <v/>
      </c>
      <c r="U76" s="507"/>
    </row>
    <row r="77" spans="1:21" ht="24" customHeight="1">
      <c r="A77" s="467"/>
      <c r="B77" s="402" t="str">
        <f>IF(ISBLANK(C77),"",LARGE(B14:B76,1)+1)</f>
        <v/>
      </c>
      <c r="C77" s="463"/>
      <c r="D77" s="504" t="str">
        <f t="shared" si="2"/>
        <v/>
      </c>
      <c r="E77" s="467"/>
      <c r="F77" s="502" t="str">
        <f t="shared" si="3"/>
        <v/>
      </c>
      <c r="G77" s="503" t="str">
        <f t="shared" si="4"/>
        <v/>
      </c>
      <c r="H77" s="501" t="str">
        <f t="shared" si="5"/>
        <v/>
      </c>
      <c r="I77" s="504" t="str">
        <f t="shared" si="6"/>
        <v/>
      </c>
      <c r="J77" s="508"/>
      <c r="K77" s="508"/>
      <c r="L77" s="508"/>
      <c r="M77" s="508"/>
      <c r="N77" s="416" t="str">
        <f t="shared" si="7"/>
        <v/>
      </c>
      <c r="O77" s="416" t="str">
        <f t="shared" si="8"/>
        <v/>
      </c>
      <c r="P77" s="510" t="str">
        <f>IF(UPPER(TRIM(B8))="X",O77,N77)</f>
        <v/>
      </c>
      <c r="Q77"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7" s="507" t="str">
        <f t="shared" si="11"/>
        <v/>
      </c>
      <c r="S77" s="507" t="str">
        <f>IF(OR(R77="",B7="",B7&lt;=0),"",IF(LEN(R77)&lt;=B7,R77,IF(LEN(SUBSTITUTE(LEFT(R77,B7+1)," ",""))=B7+1,LEFT(R77,B7),LEFT(R77,FIND("§",SUBSTITUTE(LEFT(R77,B7+1)," ","§",LEN(LEFT(R77,B7+1))-LEN(SUBSTITUTE(LEFT(R77,B7+1)," ",""))))-1))))</f>
        <v/>
      </c>
      <c r="T77" s="506" t="str">
        <f t="shared" si="9"/>
        <v/>
      </c>
      <c r="U77" s="507"/>
    </row>
    <row r="78" spans="1:21" ht="24" customHeight="1">
      <c r="A78" s="467"/>
      <c r="B78" s="402" t="str">
        <f>IF(ISBLANK(C78),"",LARGE(B14:B77,1)+1)</f>
        <v/>
      </c>
      <c r="C78" s="463"/>
      <c r="D78" s="504" t="str">
        <f t="shared" si="2"/>
        <v/>
      </c>
      <c r="E78" s="467"/>
      <c r="F78" s="502" t="str">
        <f t="shared" si="3"/>
        <v/>
      </c>
      <c r="G78" s="503" t="str">
        <f t="shared" si="4"/>
        <v/>
      </c>
      <c r="H78" s="501" t="str">
        <f t="shared" si="5"/>
        <v/>
      </c>
      <c r="I78" s="504" t="str">
        <f t="shared" si="6"/>
        <v/>
      </c>
      <c r="J78" s="508"/>
      <c r="K78" s="508"/>
      <c r="L78" s="508"/>
      <c r="M78" s="508"/>
      <c r="N78" s="416" t="str">
        <f t="shared" si="7"/>
        <v/>
      </c>
      <c r="O78" s="416" t="str">
        <f t="shared" si="8"/>
        <v/>
      </c>
      <c r="P78" s="510" t="str">
        <f>IF(UPPER(TRIM(B8))="X",O78,N78)</f>
        <v/>
      </c>
      <c r="Q78"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8" s="507" t="str">
        <f t="shared" si="11"/>
        <v/>
      </c>
      <c r="S78" s="507" t="str">
        <f>IF(OR(R78="",B7="",B7&lt;=0),"",IF(LEN(R78)&lt;=B7,R78,IF(LEN(SUBSTITUTE(LEFT(R78,B7+1)," ",""))=B7+1,LEFT(R78,B7),LEFT(R78,FIND("§",SUBSTITUTE(LEFT(R78,B7+1)," ","§",LEN(LEFT(R78,B7+1))-LEN(SUBSTITUTE(LEFT(R78,B7+1)," ",""))))-1))))</f>
        <v/>
      </c>
      <c r="T78" s="506" t="str">
        <f t="shared" si="9"/>
        <v/>
      </c>
      <c r="U78" s="507"/>
    </row>
    <row r="79" spans="1:21" ht="24" customHeight="1">
      <c r="A79" s="467"/>
      <c r="B79" s="402" t="str">
        <f>IF(ISBLANK(C79),"",LARGE(B14:B78,1)+1)</f>
        <v/>
      </c>
      <c r="C79" s="463"/>
      <c r="D79" s="504" t="str">
        <f t="shared" ref="D79:D142" si="12">IF(TRIM(SUBSTITUTE(C79,CHAR(160),""))="","",LEN(C79))</f>
        <v/>
      </c>
      <c r="E79" s="467"/>
      <c r="F79" s="502" t="str">
        <f t="shared" ref="F79:F142" si="13">IF(G79="","",ROW()-14)</f>
        <v/>
      </c>
      <c r="G79" s="503" t="str">
        <f t="shared" ref="G79:G142" si="14">IF(S79="","",S79)</f>
        <v/>
      </c>
      <c r="H79" s="501" t="str">
        <f t="shared" ref="H79:H142" si="15">IF(G79="","",LEN(TRIM(G79))-LEN(SUBSTITUTE(TRIM(G79)," ",""))+1)</f>
        <v/>
      </c>
      <c r="I79" s="504" t="str">
        <f t="shared" ref="I79:I142" si="16">IF(G79="","",LEN(G79))</f>
        <v/>
      </c>
      <c r="J79" s="508"/>
      <c r="K79" s="508"/>
      <c r="L79" s="508"/>
      <c r="M79" s="508"/>
      <c r="N79" s="416" t="str">
        <f t="shared" ref="N79:N142" si="17">IF(TRIM(SUBSTITUTE(C79,CHAR(160),""))="","",TRIM(SUBSTITUTE(SUBSTITUTE(SUBSTITUTE(SUBSTITUTE(CLEAN(C79),CHAR(160)," "),CHAR(9)," "),CHAR(10)," "),CHAR(13)," ")))</f>
        <v/>
      </c>
      <c r="O79" s="416" t="str">
        <f t="shared" ref="O79:O142" si="18">IF(N79="","",TRIM(SUBSTITUTE(SUBSTITUTE(SUBSTITUTE(SUBSTITUTE(SUBSTITUTE(SUBSTITUTE(SUBSTITUTE(SUBSTITUTE(SUBSTITUTE(SUBSTITUTE(N79,","," "),";"," "),":"," "),"."," "),"?"," "), "!"," "),"/"," "), "("," "), ")"," "), "-"," ")))</f>
        <v/>
      </c>
      <c r="P79" s="510" t="str">
        <f>IF(UPPER(TRIM(B8))="X",O79,N79)</f>
        <v/>
      </c>
      <c r="Q79"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9" s="507" t="str">
        <f t="shared" si="11"/>
        <v/>
      </c>
      <c r="S79" s="507" t="str">
        <f>IF(OR(R79="",B7="",B7&lt;=0),"",IF(LEN(R79)&lt;=B7,R79,IF(LEN(SUBSTITUTE(LEFT(R79,B7+1)," ",""))=B7+1,LEFT(R79,B7),LEFT(R79,FIND("§",SUBSTITUTE(LEFT(R79,B7+1)," ","§",LEN(LEFT(R79,B7+1))-LEN(SUBSTITUTE(LEFT(R79,B7+1)," ",""))))-1))))</f>
        <v/>
      </c>
      <c r="T79" s="506" t="str">
        <f t="shared" ref="T79:T142" si="19">IF(OR(R79="",S79=""),"",TRIM(MID(R79,LEN(S79)+1+IF(MID(R79,LEN(S79)+1,1)=" ",1,0),99999)))</f>
        <v/>
      </c>
      <c r="U79" s="507"/>
    </row>
    <row r="80" spans="1:21" ht="24" customHeight="1">
      <c r="A80" s="467"/>
      <c r="B80" s="402" t="str">
        <f>IF(ISBLANK(C80),"",LARGE(B14:B79,1)+1)</f>
        <v/>
      </c>
      <c r="C80" s="463"/>
      <c r="D80" s="504" t="str">
        <f t="shared" si="12"/>
        <v/>
      </c>
      <c r="E80" s="467"/>
      <c r="F80" s="502" t="str">
        <f t="shared" si="13"/>
        <v/>
      </c>
      <c r="G80" s="503" t="str">
        <f t="shared" si="14"/>
        <v/>
      </c>
      <c r="H80" s="501" t="str">
        <f t="shared" si="15"/>
        <v/>
      </c>
      <c r="I80" s="504" t="str">
        <f t="shared" si="16"/>
        <v/>
      </c>
      <c r="J80" s="508"/>
      <c r="K80" s="508"/>
      <c r="L80" s="508"/>
      <c r="M80" s="508"/>
      <c r="N80" s="416" t="str">
        <f t="shared" si="17"/>
        <v/>
      </c>
      <c r="O80" s="416" t="str">
        <f t="shared" si="18"/>
        <v/>
      </c>
      <c r="P80" s="510" t="str">
        <f>IF(UPPER(TRIM(B8))="X",O80,N80)</f>
        <v/>
      </c>
      <c r="Q80" s="416" t="str">
        <f t="shared" ref="Q80:Q143" si="20">IF(P80="",Q79,IF(Q79="",P80,Q79&amp;" "&amp;P80))</f>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0" s="507" t="str">
        <f t="shared" ref="R80:R143" si="21">T79</f>
        <v/>
      </c>
      <c r="S80" s="507" t="str">
        <f>IF(OR(R80="",B7="",B7&lt;=0),"",IF(LEN(R80)&lt;=B7,R80,IF(LEN(SUBSTITUTE(LEFT(R80,B7+1)," ",""))=B7+1,LEFT(R80,B7),LEFT(R80,FIND("§",SUBSTITUTE(LEFT(R80,B7+1)," ","§",LEN(LEFT(R80,B7+1))-LEN(SUBSTITUTE(LEFT(R80,B7+1)," ",""))))-1))))</f>
        <v/>
      </c>
      <c r="T80" s="506" t="str">
        <f t="shared" si="19"/>
        <v/>
      </c>
      <c r="U80" s="507"/>
    </row>
    <row r="81" spans="1:21" ht="24" customHeight="1">
      <c r="A81" s="467"/>
      <c r="B81" s="402" t="str">
        <f>IF(ISBLANK(C81),"",LARGE(B14:B80,1)+1)</f>
        <v/>
      </c>
      <c r="C81" s="463"/>
      <c r="D81" s="504" t="str">
        <f t="shared" si="12"/>
        <v/>
      </c>
      <c r="E81" s="467"/>
      <c r="F81" s="502" t="str">
        <f t="shared" si="13"/>
        <v/>
      </c>
      <c r="G81" s="503" t="str">
        <f t="shared" si="14"/>
        <v/>
      </c>
      <c r="H81" s="501" t="str">
        <f t="shared" si="15"/>
        <v/>
      </c>
      <c r="I81" s="504" t="str">
        <f t="shared" si="16"/>
        <v/>
      </c>
      <c r="J81" s="508"/>
      <c r="K81" s="508"/>
      <c r="L81" s="508"/>
      <c r="M81" s="508"/>
      <c r="N81" s="416" t="str">
        <f t="shared" si="17"/>
        <v/>
      </c>
      <c r="O81" s="416" t="str">
        <f t="shared" si="18"/>
        <v/>
      </c>
      <c r="P81" s="510" t="str">
        <f>IF(UPPER(TRIM(B8))="X",O81,N81)</f>
        <v/>
      </c>
      <c r="Q81"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1" s="507" t="str">
        <f t="shared" si="21"/>
        <v/>
      </c>
      <c r="S81" s="507" t="str">
        <f>IF(OR(R81="",B7="",B7&lt;=0),"",IF(LEN(R81)&lt;=B7,R81,IF(LEN(SUBSTITUTE(LEFT(R81,B7+1)," ",""))=B7+1,LEFT(R81,B7),LEFT(R81,FIND("§",SUBSTITUTE(LEFT(R81,B7+1)," ","§",LEN(LEFT(R81,B7+1))-LEN(SUBSTITUTE(LEFT(R81,B7+1)," ",""))))-1))))</f>
        <v/>
      </c>
      <c r="T81" s="506" t="str">
        <f t="shared" si="19"/>
        <v/>
      </c>
      <c r="U81" s="507"/>
    </row>
    <row r="82" spans="1:21" ht="24" customHeight="1">
      <c r="A82" s="467"/>
      <c r="B82" s="402" t="str">
        <f>IF(ISBLANK(C82),"",LARGE(B14:B81,1)+1)</f>
        <v/>
      </c>
      <c r="C82" s="463"/>
      <c r="D82" s="504" t="str">
        <f t="shared" si="12"/>
        <v/>
      </c>
      <c r="E82" s="467"/>
      <c r="F82" s="502" t="str">
        <f t="shared" si="13"/>
        <v/>
      </c>
      <c r="G82" s="503" t="str">
        <f t="shared" si="14"/>
        <v/>
      </c>
      <c r="H82" s="501" t="str">
        <f t="shared" si="15"/>
        <v/>
      </c>
      <c r="I82" s="504" t="str">
        <f t="shared" si="16"/>
        <v/>
      </c>
      <c r="J82" s="508"/>
      <c r="K82" s="508"/>
      <c r="L82" s="508"/>
      <c r="M82" s="508"/>
      <c r="N82" s="416" t="str">
        <f t="shared" si="17"/>
        <v/>
      </c>
      <c r="O82" s="416" t="str">
        <f t="shared" si="18"/>
        <v/>
      </c>
      <c r="P82" s="510" t="str">
        <f>IF(UPPER(TRIM(B8))="X",O82,N82)</f>
        <v/>
      </c>
      <c r="Q82"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2" s="507" t="str">
        <f t="shared" si="21"/>
        <v/>
      </c>
      <c r="S82" s="507" t="str">
        <f>IF(OR(R82="",B7="",B7&lt;=0),"",IF(LEN(R82)&lt;=B7,R82,IF(LEN(SUBSTITUTE(LEFT(R82,B7+1)," ",""))=B7+1,LEFT(R82,B7),LEFT(R82,FIND("§",SUBSTITUTE(LEFT(R82,B7+1)," ","§",LEN(LEFT(R82,B7+1))-LEN(SUBSTITUTE(LEFT(R82,B7+1)," ",""))))-1))))</f>
        <v/>
      </c>
      <c r="T82" s="506" t="str">
        <f t="shared" si="19"/>
        <v/>
      </c>
      <c r="U82" s="507"/>
    </row>
    <row r="83" spans="1:21" ht="24" customHeight="1">
      <c r="A83" s="467"/>
      <c r="B83" s="402" t="str">
        <f>IF(ISBLANK(C83),"",LARGE(B14:B82,1)+1)</f>
        <v/>
      </c>
      <c r="C83" s="463"/>
      <c r="D83" s="504" t="str">
        <f t="shared" si="12"/>
        <v/>
      </c>
      <c r="E83" s="467"/>
      <c r="F83" s="502" t="str">
        <f t="shared" si="13"/>
        <v/>
      </c>
      <c r="G83" s="503" t="str">
        <f t="shared" si="14"/>
        <v/>
      </c>
      <c r="H83" s="501" t="str">
        <f t="shared" si="15"/>
        <v/>
      </c>
      <c r="I83" s="504" t="str">
        <f t="shared" si="16"/>
        <v/>
      </c>
      <c r="J83" s="508"/>
      <c r="K83" s="663"/>
      <c r="L83" s="663"/>
      <c r="M83" s="663"/>
      <c r="N83" s="416" t="str">
        <f t="shared" si="17"/>
        <v/>
      </c>
      <c r="O83" s="416" t="str">
        <f t="shared" si="18"/>
        <v/>
      </c>
      <c r="P83" s="510" t="str">
        <f>IF(UPPER(TRIM(B8))="X",O83,N83)</f>
        <v/>
      </c>
      <c r="Q83"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3" s="507" t="str">
        <f t="shared" si="21"/>
        <v/>
      </c>
      <c r="S83" s="507" t="str">
        <f>IF(OR(R83="",B7="",B7&lt;=0),"",IF(LEN(R83)&lt;=B7,R83,IF(LEN(SUBSTITUTE(LEFT(R83,B7+1)," ",""))=B7+1,LEFT(R83,B7),LEFT(R83,FIND("§",SUBSTITUTE(LEFT(R83,B7+1)," ","§",LEN(LEFT(R83,B7+1))-LEN(SUBSTITUTE(LEFT(R83,B7+1)," ",""))))-1))))</f>
        <v/>
      </c>
      <c r="T83" s="506" t="str">
        <f t="shared" si="19"/>
        <v/>
      </c>
      <c r="U83" s="507"/>
    </row>
    <row r="84" spans="1:21" ht="24" customHeight="1">
      <c r="A84" s="467"/>
      <c r="B84" s="402" t="str">
        <f>IF(ISBLANK(C84),"",LARGE(B14:B83,1)+1)</f>
        <v/>
      </c>
      <c r="C84" s="463"/>
      <c r="D84" s="504" t="str">
        <f t="shared" si="12"/>
        <v/>
      </c>
      <c r="E84" s="467"/>
      <c r="F84" s="502" t="str">
        <f t="shared" si="13"/>
        <v/>
      </c>
      <c r="G84" s="503" t="str">
        <f t="shared" si="14"/>
        <v/>
      </c>
      <c r="H84" s="501" t="str">
        <f t="shared" si="15"/>
        <v/>
      </c>
      <c r="I84" s="504" t="str">
        <f t="shared" si="16"/>
        <v/>
      </c>
      <c r="J84" s="508"/>
      <c r="K84" s="511"/>
      <c r="L84" s="511"/>
      <c r="M84" s="511"/>
      <c r="N84" s="416" t="str">
        <f t="shared" si="17"/>
        <v/>
      </c>
      <c r="O84" s="416" t="str">
        <f t="shared" si="18"/>
        <v/>
      </c>
      <c r="P84" s="510" t="str">
        <f>IF(UPPER(TRIM(B8))="X",O84,N84)</f>
        <v/>
      </c>
      <c r="Q84"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4" s="507" t="str">
        <f t="shared" si="21"/>
        <v/>
      </c>
      <c r="S84" s="507" t="str">
        <f>IF(OR(R84="",B7="",B7&lt;=0),"",IF(LEN(R84)&lt;=B7,R84,IF(LEN(SUBSTITUTE(LEFT(R84,B7+1)," ",""))=B7+1,LEFT(R84,B7),LEFT(R84,FIND("§",SUBSTITUTE(LEFT(R84,B7+1)," ","§",LEN(LEFT(R84,B7+1))-LEN(SUBSTITUTE(LEFT(R84,B7+1)," ",""))))-1))))</f>
        <v/>
      </c>
      <c r="T84" s="506" t="str">
        <f t="shared" si="19"/>
        <v/>
      </c>
      <c r="U84" s="507"/>
    </row>
    <row r="85" spans="1:21" ht="24" customHeight="1">
      <c r="A85" s="467"/>
      <c r="B85" s="402" t="str">
        <f>IF(ISBLANK(C85),"",LARGE(B14:B84,1)+1)</f>
        <v/>
      </c>
      <c r="C85" s="463"/>
      <c r="D85" s="504" t="str">
        <f t="shared" si="12"/>
        <v/>
      </c>
      <c r="E85" s="467"/>
      <c r="F85" s="502" t="str">
        <f t="shared" si="13"/>
        <v/>
      </c>
      <c r="G85" s="503" t="str">
        <f t="shared" si="14"/>
        <v/>
      </c>
      <c r="H85" s="501" t="str">
        <f t="shared" si="15"/>
        <v/>
      </c>
      <c r="I85" s="504" t="str">
        <f t="shared" si="16"/>
        <v/>
      </c>
      <c r="J85" s="508"/>
      <c r="K85" s="511"/>
      <c r="L85" s="511"/>
      <c r="M85" s="511"/>
      <c r="N85" s="416" t="str">
        <f t="shared" si="17"/>
        <v/>
      </c>
      <c r="O85" s="416" t="str">
        <f t="shared" si="18"/>
        <v/>
      </c>
      <c r="P85" s="510" t="str">
        <f>IF(UPPER(TRIM(B8))="X",O85,N85)</f>
        <v/>
      </c>
      <c r="Q85"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5" s="507" t="str">
        <f t="shared" si="21"/>
        <v/>
      </c>
      <c r="S85" s="507" t="str">
        <f>IF(OR(R85="",B7="",B7&lt;=0),"",IF(LEN(R85)&lt;=B7,R85,IF(LEN(SUBSTITUTE(LEFT(R85,B7+1)," ",""))=B7+1,LEFT(R85,B7),LEFT(R85,FIND("§",SUBSTITUTE(LEFT(R85,B7+1)," ","§",LEN(LEFT(R85,B7+1))-LEN(SUBSTITUTE(LEFT(R85,B7+1)," ",""))))-1))))</f>
        <v/>
      </c>
      <c r="T85" s="506" t="str">
        <f t="shared" si="19"/>
        <v/>
      </c>
      <c r="U85" s="507"/>
    </row>
    <row r="86" spans="1:21" ht="24" customHeight="1">
      <c r="A86" s="467"/>
      <c r="B86" s="402" t="str">
        <f>IF(ISBLANK(C86),"",LARGE(B14:B85,1)+1)</f>
        <v/>
      </c>
      <c r="C86" s="463"/>
      <c r="D86" s="504" t="str">
        <f t="shared" si="12"/>
        <v/>
      </c>
      <c r="E86" s="467"/>
      <c r="F86" s="502" t="str">
        <f t="shared" si="13"/>
        <v/>
      </c>
      <c r="G86" s="503" t="str">
        <f t="shared" si="14"/>
        <v/>
      </c>
      <c r="H86" s="501" t="str">
        <f t="shared" si="15"/>
        <v/>
      </c>
      <c r="I86" s="504" t="str">
        <f t="shared" si="16"/>
        <v/>
      </c>
      <c r="J86" s="508"/>
      <c r="K86" s="511"/>
      <c r="L86" s="511"/>
      <c r="M86" s="511"/>
      <c r="N86" s="416" t="str">
        <f t="shared" si="17"/>
        <v/>
      </c>
      <c r="O86" s="416" t="str">
        <f t="shared" si="18"/>
        <v/>
      </c>
      <c r="P86" s="510" t="str">
        <f>IF(UPPER(TRIM(B8))="X",O86,N86)</f>
        <v/>
      </c>
      <c r="Q86"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6" s="507" t="str">
        <f t="shared" si="21"/>
        <v/>
      </c>
      <c r="S86" s="507" t="str">
        <f>IF(OR(R86="",B7="",B7&lt;=0),"",IF(LEN(R86)&lt;=B7,R86,IF(LEN(SUBSTITUTE(LEFT(R86,B7+1)," ",""))=B7+1,LEFT(R86,B7),LEFT(R86,FIND("§",SUBSTITUTE(LEFT(R86,B7+1)," ","§",LEN(LEFT(R86,B7+1))-LEN(SUBSTITUTE(LEFT(R86,B7+1)," ",""))))-1))))</f>
        <v/>
      </c>
      <c r="T86" s="506" t="str">
        <f t="shared" si="19"/>
        <v/>
      </c>
      <c r="U86" s="507"/>
    </row>
    <row r="87" spans="1:21" ht="24" customHeight="1">
      <c r="A87" s="467"/>
      <c r="B87" s="402" t="str">
        <f>IF(ISBLANK(C87),"",LARGE(B14:B86,1)+1)</f>
        <v/>
      </c>
      <c r="C87" s="463"/>
      <c r="D87" s="504" t="str">
        <f t="shared" si="12"/>
        <v/>
      </c>
      <c r="E87" s="467"/>
      <c r="F87" s="502" t="str">
        <f t="shared" si="13"/>
        <v/>
      </c>
      <c r="G87" s="503" t="str">
        <f t="shared" si="14"/>
        <v/>
      </c>
      <c r="H87" s="501" t="str">
        <f t="shared" si="15"/>
        <v/>
      </c>
      <c r="I87" s="504" t="str">
        <f t="shared" si="16"/>
        <v/>
      </c>
      <c r="J87" s="508"/>
      <c r="K87" s="511"/>
      <c r="L87" s="511"/>
      <c r="M87" s="511"/>
      <c r="N87" s="416" t="str">
        <f t="shared" si="17"/>
        <v/>
      </c>
      <c r="O87" s="416" t="str">
        <f t="shared" si="18"/>
        <v/>
      </c>
      <c r="P87" s="510" t="str">
        <f>IF(UPPER(TRIM(B8))="X",O87,N87)</f>
        <v/>
      </c>
      <c r="Q87"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7" s="507" t="str">
        <f t="shared" si="21"/>
        <v/>
      </c>
      <c r="S87" s="507" t="str">
        <f>IF(OR(R87="",B7="",B7&lt;=0),"",IF(LEN(R87)&lt;=B7,R87,IF(LEN(SUBSTITUTE(LEFT(R87,B7+1)," ",""))=B7+1,LEFT(R87,B7),LEFT(R87,FIND("§",SUBSTITUTE(LEFT(R87,B7+1)," ","§",LEN(LEFT(R87,B7+1))-LEN(SUBSTITUTE(LEFT(R87,B7+1)," ",""))))-1))))</f>
        <v/>
      </c>
      <c r="T87" s="506" t="str">
        <f t="shared" si="19"/>
        <v/>
      </c>
      <c r="U87" s="507"/>
    </row>
    <row r="88" spans="1:21" ht="24" customHeight="1">
      <c r="A88" s="467"/>
      <c r="B88" s="402" t="str">
        <f>IF(ISBLANK(C88),"",LARGE(B14:B87,1)+1)</f>
        <v/>
      </c>
      <c r="C88" s="463"/>
      <c r="D88" s="504" t="str">
        <f t="shared" si="12"/>
        <v/>
      </c>
      <c r="E88" s="467"/>
      <c r="F88" s="502" t="str">
        <f t="shared" si="13"/>
        <v/>
      </c>
      <c r="G88" s="503" t="str">
        <f t="shared" si="14"/>
        <v/>
      </c>
      <c r="H88" s="501" t="str">
        <f t="shared" si="15"/>
        <v/>
      </c>
      <c r="I88" s="504" t="str">
        <f t="shared" si="16"/>
        <v/>
      </c>
      <c r="J88" s="508"/>
      <c r="K88" s="512"/>
      <c r="L88" s="512"/>
      <c r="M88" s="512"/>
      <c r="N88" s="416" t="str">
        <f t="shared" si="17"/>
        <v/>
      </c>
      <c r="O88" s="416" t="str">
        <f t="shared" si="18"/>
        <v/>
      </c>
      <c r="P88" s="510" t="str">
        <f>IF(UPPER(TRIM(B8))="X",O88,N88)</f>
        <v/>
      </c>
      <c r="Q88"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8" s="507" t="str">
        <f t="shared" si="21"/>
        <v/>
      </c>
      <c r="S88" s="507" t="str">
        <f>IF(OR(R88="",B7="",B7&lt;=0),"",IF(LEN(R88)&lt;=B7,R88,IF(LEN(SUBSTITUTE(LEFT(R88,B7+1)," ",""))=B7+1,LEFT(R88,B7),LEFT(R88,FIND("§",SUBSTITUTE(LEFT(R88,B7+1)," ","§",LEN(LEFT(R88,B7+1))-LEN(SUBSTITUTE(LEFT(R88,B7+1)," ",""))))-1))))</f>
        <v/>
      </c>
      <c r="T88" s="506" t="str">
        <f t="shared" si="19"/>
        <v/>
      </c>
      <c r="U88" s="507"/>
    </row>
    <row r="89" spans="1:21" ht="24" customHeight="1">
      <c r="A89" s="467"/>
      <c r="B89" s="402" t="str">
        <f>IF(ISBLANK(C89),"",LARGE(B14:B88,1)+1)</f>
        <v/>
      </c>
      <c r="C89" s="463"/>
      <c r="D89" s="504" t="str">
        <f t="shared" si="12"/>
        <v/>
      </c>
      <c r="E89" s="467"/>
      <c r="F89" s="502" t="str">
        <f t="shared" si="13"/>
        <v/>
      </c>
      <c r="G89" s="503" t="str">
        <f t="shared" si="14"/>
        <v/>
      </c>
      <c r="H89" s="501" t="str">
        <f t="shared" si="15"/>
        <v/>
      </c>
      <c r="I89" s="504" t="str">
        <f t="shared" si="16"/>
        <v/>
      </c>
      <c r="J89" s="508"/>
      <c r="K89" s="511"/>
      <c r="L89" s="511"/>
      <c r="M89" s="511"/>
      <c r="N89" s="416" t="str">
        <f t="shared" si="17"/>
        <v/>
      </c>
      <c r="O89" s="416" t="str">
        <f t="shared" si="18"/>
        <v/>
      </c>
      <c r="P89" s="510" t="str">
        <f>IF(UPPER(TRIM(B8))="X",O89,N89)</f>
        <v/>
      </c>
      <c r="Q89"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9" s="507" t="str">
        <f t="shared" si="21"/>
        <v/>
      </c>
      <c r="S89" s="507" t="str">
        <f>IF(OR(R89="",B7="",B7&lt;=0),"",IF(LEN(R89)&lt;=B7,R89,IF(LEN(SUBSTITUTE(LEFT(R89,B7+1)," ",""))=B7+1,LEFT(R89,B7),LEFT(R89,FIND("§",SUBSTITUTE(LEFT(R89,B7+1)," ","§",LEN(LEFT(R89,B7+1))-LEN(SUBSTITUTE(LEFT(R89,B7+1)," ",""))))-1))))</f>
        <v/>
      </c>
      <c r="T89" s="506" t="str">
        <f t="shared" si="19"/>
        <v/>
      </c>
      <c r="U89" s="507"/>
    </row>
    <row r="90" spans="1:21" ht="24" customHeight="1">
      <c r="A90" s="467"/>
      <c r="B90" s="402" t="str">
        <f>IF(ISBLANK(C90),"",LARGE(B14:B89,1)+1)</f>
        <v/>
      </c>
      <c r="C90" s="463"/>
      <c r="D90" s="504" t="str">
        <f t="shared" si="12"/>
        <v/>
      </c>
      <c r="E90" s="467"/>
      <c r="F90" s="502" t="str">
        <f t="shared" si="13"/>
        <v/>
      </c>
      <c r="G90" s="503" t="str">
        <f t="shared" si="14"/>
        <v/>
      </c>
      <c r="H90" s="501" t="str">
        <f t="shared" si="15"/>
        <v/>
      </c>
      <c r="I90" s="504" t="str">
        <f t="shared" si="16"/>
        <v/>
      </c>
      <c r="J90" s="508"/>
      <c r="K90" s="511"/>
      <c r="L90" s="511"/>
      <c r="M90" s="511"/>
      <c r="N90" s="416" t="str">
        <f t="shared" si="17"/>
        <v/>
      </c>
      <c r="O90" s="416" t="str">
        <f t="shared" si="18"/>
        <v/>
      </c>
      <c r="P90" s="510" t="str">
        <f>IF(UPPER(TRIM(B8))="X",O90,N90)</f>
        <v/>
      </c>
      <c r="Q90"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0" s="507" t="str">
        <f t="shared" si="21"/>
        <v/>
      </c>
      <c r="S90" s="507" t="str">
        <f>IF(OR(R90="",B7="",B7&lt;=0),"",IF(LEN(R90)&lt;=B7,R90,IF(LEN(SUBSTITUTE(LEFT(R90,B7+1)," ",""))=B7+1,LEFT(R90,B7),LEFT(R90,FIND("§",SUBSTITUTE(LEFT(R90,B7+1)," ","§",LEN(LEFT(R90,B7+1))-LEN(SUBSTITUTE(LEFT(R90,B7+1)," ",""))))-1))))</f>
        <v/>
      </c>
      <c r="T90" s="506" t="str">
        <f t="shared" si="19"/>
        <v/>
      </c>
      <c r="U90" s="507"/>
    </row>
    <row r="91" spans="1:21" ht="24" customHeight="1">
      <c r="A91" s="467"/>
      <c r="B91" s="402" t="str">
        <f>IF(ISBLANK(C91),"",LARGE(B14:B90,1)+1)</f>
        <v/>
      </c>
      <c r="C91" s="463"/>
      <c r="D91" s="504" t="str">
        <f t="shared" si="12"/>
        <v/>
      </c>
      <c r="E91" s="467"/>
      <c r="F91" s="502" t="str">
        <f t="shared" si="13"/>
        <v/>
      </c>
      <c r="G91" s="503" t="str">
        <f t="shared" si="14"/>
        <v/>
      </c>
      <c r="H91" s="501" t="str">
        <f t="shared" si="15"/>
        <v/>
      </c>
      <c r="I91" s="504" t="str">
        <f t="shared" si="16"/>
        <v/>
      </c>
      <c r="J91" s="508"/>
      <c r="K91" s="511"/>
      <c r="L91" s="511"/>
      <c r="M91" s="511"/>
      <c r="N91" s="416" t="str">
        <f t="shared" si="17"/>
        <v/>
      </c>
      <c r="O91" s="416" t="str">
        <f t="shared" si="18"/>
        <v/>
      </c>
      <c r="P91" s="510" t="str">
        <f>IF(UPPER(TRIM(B8))="X",O91,N91)</f>
        <v/>
      </c>
      <c r="Q91"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1" s="507" t="str">
        <f t="shared" si="21"/>
        <v/>
      </c>
      <c r="S91" s="507" t="str">
        <f>IF(OR(R91="",B7="",B7&lt;=0),"",IF(LEN(R91)&lt;=B7,R91,IF(LEN(SUBSTITUTE(LEFT(R91,B7+1)," ",""))=B7+1,LEFT(R91,B7),LEFT(R91,FIND("§",SUBSTITUTE(LEFT(R91,B7+1)," ","§",LEN(LEFT(R91,B7+1))-LEN(SUBSTITUTE(LEFT(R91,B7+1)," ",""))))-1))))</f>
        <v/>
      </c>
      <c r="T91" s="506" t="str">
        <f t="shared" si="19"/>
        <v/>
      </c>
      <c r="U91" s="507"/>
    </row>
    <row r="92" spans="1:21" ht="24" customHeight="1">
      <c r="A92" s="467"/>
      <c r="B92" s="402" t="str">
        <f>IF(ISBLANK(C92),"",LARGE(B14:B91,1)+1)</f>
        <v/>
      </c>
      <c r="C92" s="463"/>
      <c r="D92" s="504" t="str">
        <f t="shared" si="12"/>
        <v/>
      </c>
      <c r="E92" s="467"/>
      <c r="F92" s="502" t="str">
        <f t="shared" si="13"/>
        <v/>
      </c>
      <c r="G92" s="503" t="str">
        <f t="shared" si="14"/>
        <v/>
      </c>
      <c r="H92" s="501" t="str">
        <f t="shared" si="15"/>
        <v/>
      </c>
      <c r="I92" s="504" t="str">
        <f t="shared" si="16"/>
        <v/>
      </c>
      <c r="J92" s="508"/>
      <c r="K92" s="511"/>
      <c r="L92" s="511"/>
      <c r="M92" s="511"/>
      <c r="N92" s="416" t="str">
        <f t="shared" si="17"/>
        <v/>
      </c>
      <c r="O92" s="416" t="str">
        <f t="shared" si="18"/>
        <v/>
      </c>
      <c r="P92" s="510" t="str">
        <f>IF(UPPER(TRIM(B8))="X",O92,N92)</f>
        <v/>
      </c>
      <c r="Q92"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2" s="507" t="str">
        <f t="shared" si="21"/>
        <v/>
      </c>
      <c r="S92" s="507" t="str">
        <f>IF(OR(R92="",B7="",B7&lt;=0),"",IF(LEN(R92)&lt;=B7,R92,IF(LEN(SUBSTITUTE(LEFT(R92,B7+1)," ",""))=B7+1,LEFT(R92,B7),LEFT(R92,FIND("§",SUBSTITUTE(LEFT(R92,B7+1)," ","§",LEN(LEFT(R92,B7+1))-LEN(SUBSTITUTE(LEFT(R92,B7+1)," ",""))))-1))))</f>
        <v/>
      </c>
      <c r="T92" s="506" t="str">
        <f t="shared" si="19"/>
        <v/>
      </c>
      <c r="U92" s="507"/>
    </row>
    <row r="93" spans="1:21" ht="24" customHeight="1">
      <c r="A93" s="467"/>
      <c r="B93" s="402" t="str">
        <f>IF(ISBLANK(C93),"",LARGE(B14:B92,1)+1)</f>
        <v/>
      </c>
      <c r="C93" s="463"/>
      <c r="D93" s="504" t="str">
        <f t="shared" si="12"/>
        <v/>
      </c>
      <c r="E93" s="467"/>
      <c r="F93" s="502" t="str">
        <f t="shared" si="13"/>
        <v/>
      </c>
      <c r="G93" s="503" t="str">
        <f t="shared" si="14"/>
        <v/>
      </c>
      <c r="H93" s="501" t="str">
        <f t="shared" si="15"/>
        <v/>
      </c>
      <c r="I93" s="504" t="str">
        <f t="shared" si="16"/>
        <v/>
      </c>
      <c r="J93" s="508"/>
      <c r="K93" s="511"/>
      <c r="L93" s="511"/>
      <c r="M93" s="511"/>
      <c r="N93" s="416" t="str">
        <f t="shared" si="17"/>
        <v/>
      </c>
      <c r="O93" s="416" t="str">
        <f t="shared" si="18"/>
        <v/>
      </c>
      <c r="P93" s="510" t="str">
        <f>IF(UPPER(TRIM(B8))="X",O93,N93)</f>
        <v/>
      </c>
      <c r="Q93"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3" s="507" t="str">
        <f t="shared" si="21"/>
        <v/>
      </c>
      <c r="S93" s="507" t="str">
        <f>IF(OR(R93="",B7="",B7&lt;=0),"",IF(LEN(R93)&lt;=B7,R93,IF(LEN(SUBSTITUTE(LEFT(R93,B7+1)," ",""))=B7+1,LEFT(R93,B7),LEFT(R93,FIND("§",SUBSTITUTE(LEFT(R93,B7+1)," ","§",LEN(LEFT(R93,B7+1))-LEN(SUBSTITUTE(LEFT(R93,B7+1)," ",""))))-1))))</f>
        <v/>
      </c>
      <c r="T93" s="506" t="str">
        <f t="shared" si="19"/>
        <v/>
      </c>
      <c r="U93" s="507"/>
    </row>
    <row r="94" spans="1:21" ht="24" customHeight="1">
      <c r="A94" s="467"/>
      <c r="B94" s="402" t="str">
        <f>IF(ISBLANK(C94),"",LARGE(B14:B93,1)+1)</f>
        <v/>
      </c>
      <c r="C94" s="463"/>
      <c r="D94" s="504" t="str">
        <f t="shared" si="12"/>
        <v/>
      </c>
      <c r="E94" s="467"/>
      <c r="F94" s="502" t="str">
        <f t="shared" si="13"/>
        <v/>
      </c>
      <c r="G94" s="503" t="str">
        <f t="shared" si="14"/>
        <v/>
      </c>
      <c r="H94" s="501" t="str">
        <f t="shared" si="15"/>
        <v/>
      </c>
      <c r="I94" s="504" t="str">
        <f t="shared" si="16"/>
        <v/>
      </c>
      <c r="J94" s="508"/>
      <c r="K94" s="511"/>
      <c r="L94" s="511"/>
      <c r="M94" s="511"/>
      <c r="N94" s="416" t="str">
        <f t="shared" si="17"/>
        <v/>
      </c>
      <c r="O94" s="416" t="str">
        <f t="shared" si="18"/>
        <v/>
      </c>
      <c r="P94" s="510" t="str">
        <f>IF(UPPER(TRIM(B8))="X",O94,N94)</f>
        <v/>
      </c>
      <c r="Q94"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4" s="507" t="str">
        <f t="shared" si="21"/>
        <v/>
      </c>
      <c r="S94" s="507" t="str">
        <f>IF(OR(R94="",B7="",B7&lt;=0),"",IF(LEN(R94)&lt;=B7,R94,IF(LEN(SUBSTITUTE(LEFT(R94,B7+1)," ",""))=B7+1,LEFT(R94,B7),LEFT(R94,FIND("§",SUBSTITUTE(LEFT(R94,B7+1)," ","§",LEN(LEFT(R94,B7+1))-LEN(SUBSTITUTE(LEFT(R94,B7+1)," ",""))))-1))))</f>
        <v/>
      </c>
      <c r="T94" s="506" t="str">
        <f t="shared" si="19"/>
        <v/>
      </c>
      <c r="U94" s="507"/>
    </row>
    <row r="95" spans="1:21" ht="24" customHeight="1">
      <c r="A95" s="467"/>
      <c r="B95" s="402" t="str">
        <f>IF(ISBLANK(C95),"",LARGE(B14:B94,1)+1)</f>
        <v/>
      </c>
      <c r="C95" s="463"/>
      <c r="D95" s="504" t="str">
        <f t="shared" si="12"/>
        <v/>
      </c>
      <c r="E95" s="467"/>
      <c r="F95" s="502" t="str">
        <f t="shared" si="13"/>
        <v/>
      </c>
      <c r="G95" s="503" t="str">
        <f t="shared" si="14"/>
        <v/>
      </c>
      <c r="H95" s="501" t="str">
        <f t="shared" si="15"/>
        <v/>
      </c>
      <c r="I95" s="504" t="str">
        <f t="shared" si="16"/>
        <v/>
      </c>
      <c r="J95" s="508"/>
      <c r="K95" s="511"/>
      <c r="L95" s="511"/>
      <c r="M95" s="511"/>
      <c r="N95" s="416" t="str">
        <f t="shared" si="17"/>
        <v/>
      </c>
      <c r="O95" s="416" t="str">
        <f t="shared" si="18"/>
        <v/>
      </c>
      <c r="P95" s="510" t="str">
        <f>IF(UPPER(TRIM(B8))="X",O95,N95)</f>
        <v/>
      </c>
      <c r="Q95"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5" s="507" t="str">
        <f t="shared" si="21"/>
        <v/>
      </c>
      <c r="S95" s="507" t="str">
        <f>IF(OR(R95="",B7="",B7&lt;=0),"",IF(LEN(R95)&lt;=B7,R95,IF(LEN(SUBSTITUTE(LEFT(R95,B7+1)," ",""))=B7+1,LEFT(R95,B7),LEFT(R95,FIND("§",SUBSTITUTE(LEFT(R95,B7+1)," ","§",LEN(LEFT(R95,B7+1))-LEN(SUBSTITUTE(LEFT(R95,B7+1)," ",""))))-1))))</f>
        <v/>
      </c>
      <c r="T95" s="506" t="str">
        <f t="shared" si="19"/>
        <v/>
      </c>
      <c r="U95" s="507"/>
    </row>
    <row r="96" spans="1:21" ht="24" customHeight="1">
      <c r="A96" s="467"/>
      <c r="B96" s="402" t="str">
        <f>IF(ISBLANK(C96),"",LARGE(B14:B95,1)+1)</f>
        <v/>
      </c>
      <c r="C96" s="463"/>
      <c r="D96" s="504" t="str">
        <f t="shared" si="12"/>
        <v/>
      </c>
      <c r="E96" s="467"/>
      <c r="F96" s="502" t="str">
        <f t="shared" si="13"/>
        <v/>
      </c>
      <c r="G96" s="503" t="str">
        <f t="shared" si="14"/>
        <v/>
      </c>
      <c r="H96" s="501" t="str">
        <f t="shared" si="15"/>
        <v/>
      </c>
      <c r="I96" s="504" t="str">
        <f t="shared" si="16"/>
        <v/>
      </c>
      <c r="J96" s="508"/>
      <c r="K96" s="511"/>
      <c r="L96" s="511"/>
      <c r="M96" s="511"/>
      <c r="N96" s="416" t="str">
        <f t="shared" si="17"/>
        <v/>
      </c>
      <c r="O96" s="416" t="str">
        <f t="shared" si="18"/>
        <v/>
      </c>
      <c r="P96" s="510" t="str">
        <f>IF(UPPER(TRIM(B8))="X",O96,N96)</f>
        <v/>
      </c>
      <c r="Q96"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6" s="507" t="str">
        <f t="shared" si="21"/>
        <v/>
      </c>
      <c r="S96" s="507" t="str">
        <f>IF(OR(R96="",B7="",B7&lt;=0),"",IF(LEN(R96)&lt;=B7,R96,IF(LEN(SUBSTITUTE(LEFT(R96,B7+1)," ",""))=B7+1,LEFT(R96,B7),LEFT(R96,FIND("§",SUBSTITUTE(LEFT(R96,B7+1)," ","§",LEN(LEFT(R96,B7+1))-LEN(SUBSTITUTE(LEFT(R96,B7+1)," ",""))))-1))))</f>
        <v/>
      </c>
      <c r="T96" s="506" t="str">
        <f t="shared" si="19"/>
        <v/>
      </c>
      <c r="U96" s="507"/>
    </row>
    <row r="97" spans="1:21" ht="24" customHeight="1">
      <c r="A97" s="467"/>
      <c r="B97" s="402" t="str">
        <f>IF(ISBLANK(C97),"",LARGE(B14:B96,1)+1)</f>
        <v/>
      </c>
      <c r="C97" s="463"/>
      <c r="D97" s="504" t="str">
        <f t="shared" si="12"/>
        <v/>
      </c>
      <c r="E97" s="467"/>
      <c r="F97" s="502" t="str">
        <f t="shared" si="13"/>
        <v/>
      </c>
      <c r="G97" s="503" t="str">
        <f t="shared" si="14"/>
        <v/>
      </c>
      <c r="H97" s="501" t="str">
        <f t="shared" si="15"/>
        <v/>
      </c>
      <c r="I97" s="504" t="str">
        <f t="shared" si="16"/>
        <v/>
      </c>
      <c r="J97" s="508"/>
      <c r="K97" s="511"/>
      <c r="L97" s="511"/>
      <c r="M97" s="511"/>
      <c r="N97" s="416" t="str">
        <f t="shared" si="17"/>
        <v/>
      </c>
      <c r="O97" s="416" t="str">
        <f t="shared" si="18"/>
        <v/>
      </c>
      <c r="P97" s="510" t="str">
        <f>IF(UPPER(TRIM(B8))="X",O97,N97)</f>
        <v/>
      </c>
      <c r="Q97"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7" s="507" t="str">
        <f t="shared" si="21"/>
        <v/>
      </c>
      <c r="S97" s="507" t="str">
        <f>IF(OR(R97="",B7="",B7&lt;=0),"",IF(LEN(R97)&lt;=B7,R97,IF(LEN(SUBSTITUTE(LEFT(R97,B7+1)," ",""))=B7+1,LEFT(R97,B7),LEFT(R97,FIND("§",SUBSTITUTE(LEFT(R97,B7+1)," ","§",LEN(LEFT(R97,B7+1))-LEN(SUBSTITUTE(LEFT(R97,B7+1)," ",""))))-1))))</f>
        <v/>
      </c>
      <c r="T97" s="506" t="str">
        <f t="shared" si="19"/>
        <v/>
      </c>
      <c r="U97" s="507"/>
    </row>
    <row r="98" spans="1:21" ht="24" customHeight="1">
      <c r="A98" s="467"/>
      <c r="B98" s="402" t="str">
        <f>IF(ISBLANK(C98),"",LARGE(B14:B97,1)+1)</f>
        <v/>
      </c>
      <c r="C98" s="463"/>
      <c r="D98" s="504" t="str">
        <f t="shared" si="12"/>
        <v/>
      </c>
      <c r="E98" s="467"/>
      <c r="F98" s="502" t="str">
        <f t="shared" si="13"/>
        <v/>
      </c>
      <c r="G98" s="503" t="str">
        <f t="shared" si="14"/>
        <v/>
      </c>
      <c r="H98" s="501" t="str">
        <f t="shared" si="15"/>
        <v/>
      </c>
      <c r="I98" s="504" t="str">
        <f t="shared" si="16"/>
        <v/>
      </c>
      <c r="J98" s="508"/>
      <c r="K98" s="511"/>
      <c r="L98" s="511"/>
      <c r="M98" s="511"/>
      <c r="N98" s="416" t="str">
        <f t="shared" si="17"/>
        <v/>
      </c>
      <c r="O98" s="416" t="str">
        <f t="shared" si="18"/>
        <v/>
      </c>
      <c r="P98" s="510" t="str">
        <f>IF(UPPER(TRIM(B8))="X",O98,N98)</f>
        <v/>
      </c>
      <c r="Q98"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8" s="507" t="str">
        <f t="shared" si="21"/>
        <v/>
      </c>
      <c r="S98" s="507" t="str">
        <f>IF(OR(R98="",B7="",B7&lt;=0),"",IF(LEN(R98)&lt;=B7,R98,IF(LEN(SUBSTITUTE(LEFT(R98,B7+1)," ",""))=B7+1,LEFT(R98,B7),LEFT(R98,FIND("§",SUBSTITUTE(LEFT(R98,B7+1)," ","§",LEN(LEFT(R98,B7+1))-LEN(SUBSTITUTE(LEFT(R98,B7+1)," ",""))))-1))))</f>
        <v/>
      </c>
      <c r="T98" s="506" t="str">
        <f t="shared" si="19"/>
        <v/>
      </c>
      <c r="U98" s="507"/>
    </row>
    <row r="99" spans="1:21" ht="24" customHeight="1">
      <c r="A99" s="467"/>
      <c r="B99" s="402" t="str">
        <f>IF(ISBLANK(C99),"",LARGE(B14:B98,1)+1)</f>
        <v/>
      </c>
      <c r="C99" s="463"/>
      <c r="D99" s="504" t="str">
        <f t="shared" si="12"/>
        <v/>
      </c>
      <c r="E99" s="467"/>
      <c r="F99" s="502" t="str">
        <f t="shared" si="13"/>
        <v/>
      </c>
      <c r="G99" s="503" t="str">
        <f t="shared" si="14"/>
        <v/>
      </c>
      <c r="H99" s="501" t="str">
        <f t="shared" si="15"/>
        <v/>
      </c>
      <c r="I99" s="504" t="str">
        <f t="shared" si="16"/>
        <v/>
      </c>
      <c r="J99" s="508"/>
      <c r="K99" s="511"/>
      <c r="L99" s="511"/>
      <c r="M99" s="511"/>
      <c r="N99" s="416" t="str">
        <f t="shared" si="17"/>
        <v/>
      </c>
      <c r="O99" s="416" t="str">
        <f t="shared" si="18"/>
        <v/>
      </c>
      <c r="P99" s="510" t="str">
        <f>IF(UPPER(TRIM(B8))="X",O99,N99)</f>
        <v/>
      </c>
      <c r="Q99"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9" s="507" t="str">
        <f t="shared" si="21"/>
        <v/>
      </c>
      <c r="S99" s="507" t="str">
        <f>IF(OR(R99="",B7="",B7&lt;=0),"",IF(LEN(R99)&lt;=B7,R99,IF(LEN(SUBSTITUTE(LEFT(R99,B7+1)," ",""))=B7+1,LEFT(R99,B7),LEFT(R99,FIND("§",SUBSTITUTE(LEFT(R99,B7+1)," ","§",LEN(LEFT(R99,B7+1))-LEN(SUBSTITUTE(LEFT(R99,B7+1)," ",""))))-1))))</f>
        <v/>
      </c>
      <c r="T99" s="506" t="str">
        <f t="shared" si="19"/>
        <v/>
      </c>
      <c r="U99" s="507"/>
    </row>
    <row r="100" spans="1:21" ht="24" customHeight="1">
      <c r="A100" s="467"/>
      <c r="B100" s="402" t="str">
        <f>IF(ISBLANK(C100),"",LARGE(B14:B99,1)+1)</f>
        <v/>
      </c>
      <c r="C100" s="463"/>
      <c r="D100" s="504" t="str">
        <f t="shared" si="12"/>
        <v/>
      </c>
      <c r="E100" s="467"/>
      <c r="F100" s="502" t="str">
        <f t="shared" si="13"/>
        <v/>
      </c>
      <c r="G100" s="503" t="str">
        <f t="shared" si="14"/>
        <v/>
      </c>
      <c r="H100" s="501" t="str">
        <f t="shared" si="15"/>
        <v/>
      </c>
      <c r="I100" s="504" t="str">
        <f t="shared" si="16"/>
        <v/>
      </c>
      <c r="J100" s="508"/>
      <c r="K100" s="511"/>
      <c r="L100" s="511"/>
      <c r="M100" s="511"/>
      <c r="N100" s="416" t="str">
        <f t="shared" si="17"/>
        <v/>
      </c>
      <c r="O100" s="416" t="str">
        <f t="shared" si="18"/>
        <v/>
      </c>
      <c r="P100" s="510" t="str">
        <f>IF(UPPER(TRIM(B8))="X",O100,N100)</f>
        <v/>
      </c>
      <c r="Q100"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0" s="507" t="str">
        <f t="shared" si="21"/>
        <v/>
      </c>
      <c r="S100" s="507" t="str">
        <f>IF(OR(R100="",B7="",B7&lt;=0),"",IF(LEN(R100)&lt;=B7,R100,IF(LEN(SUBSTITUTE(LEFT(R100,B7+1)," ",""))=B7+1,LEFT(R100,B7),LEFT(R100,FIND("§",SUBSTITUTE(LEFT(R100,B7+1)," ","§",LEN(LEFT(R100,B7+1))-LEN(SUBSTITUTE(LEFT(R100,B7+1)," ",""))))-1))))</f>
        <v/>
      </c>
      <c r="T100" s="506" t="str">
        <f t="shared" si="19"/>
        <v/>
      </c>
      <c r="U100" s="507"/>
    </row>
    <row r="101" spans="1:21" ht="24" customHeight="1">
      <c r="A101" s="467"/>
      <c r="B101" s="402" t="str">
        <f>IF(ISBLANK(C101),"",LARGE(B14:B100,1)+1)</f>
        <v/>
      </c>
      <c r="C101" s="463"/>
      <c r="D101" s="504" t="str">
        <f t="shared" si="12"/>
        <v/>
      </c>
      <c r="E101" s="467"/>
      <c r="F101" s="502" t="str">
        <f t="shared" si="13"/>
        <v/>
      </c>
      <c r="G101" s="503" t="str">
        <f t="shared" si="14"/>
        <v/>
      </c>
      <c r="H101" s="501" t="str">
        <f t="shared" si="15"/>
        <v/>
      </c>
      <c r="I101" s="504" t="str">
        <f t="shared" si="16"/>
        <v/>
      </c>
      <c r="J101" s="508"/>
      <c r="K101" s="511"/>
      <c r="L101" s="511"/>
      <c r="M101" s="511"/>
      <c r="N101" s="416" t="str">
        <f t="shared" si="17"/>
        <v/>
      </c>
      <c r="O101" s="416" t="str">
        <f t="shared" si="18"/>
        <v/>
      </c>
      <c r="P101" s="510" t="str">
        <f>IF(UPPER(TRIM(B8))="X",O101,N101)</f>
        <v/>
      </c>
      <c r="Q101"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1" s="507" t="str">
        <f t="shared" si="21"/>
        <v/>
      </c>
      <c r="S101" s="507" t="str">
        <f>IF(OR(R101="",B7="",B7&lt;=0),"",IF(LEN(R101)&lt;=B7,R101,IF(LEN(SUBSTITUTE(LEFT(R101,B7+1)," ",""))=B7+1,LEFT(R101,B7),LEFT(R101,FIND("§",SUBSTITUTE(LEFT(R101,B7+1)," ","§",LEN(LEFT(R101,B7+1))-LEN(SUBSTITUTE(LEFT(R101,B7+1)," ",""))))-1))))</f>
        <v/>
      </c>
      <c r="T101" s="506" t="str">
        <f t="shared" si="19"/>
        <v/>
      </c>
      <c r="U101" s="507"/>
    </row>
    <row r="102" spans="1:21" ht="24" customHeight="1">
      <c r="A102" s="467"/>
      <c r="B102" s="402" t="str">
        <f>IF(ISBLANK(C102),"",LARGE(B14:B101,1)+1)</f>
        <v/>
      </c>
      <c r="C102" s="463"/>
      <c r="D102" s="504" t="str">
        <f t="shared" si="12"/>
        <v/>
      </c>
      <c r="E102" s="467"/>
      <c r="F102" s="502" t="str">
        <f t="shared" si="13"/>
        <v/>
      </c>
      <c r="G102" s="503" t="str">
        <f t="shared" si="14"/>
        <v/>
      </c>
      <c r="H102" s="501" t="str">
        <f t="shared" si="15"/>
        <v/>
      </c>
      <c r="I102" s="504" t="str">
        <f t="shared" si="16"/>
        <v/>
      </c>
      <c r="J102" s="508"/>
      <c r="K102" s="511"/>
      <c r="L102" s="511"/>
      <c r="M102" s="511"/>
      <c r="N102" s="416" t="str">
        <f t="shared" si="17"/>
        <v/>
      </c>
      <c r="O102" s="416" t="str">
        <f t="shared" si="18"/>
        <v/>
      </c>
      <c r="P102" s="510" t="str">
        <f>IF(UPPER(TRIM(B8))="X",O102,N102)</f>
        <v/>
      </c>
      <c r="Q102"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2" s="507" t="str">
        <f t="shared" si="21"/>
        <v/>
      </c>
      <c r="S102" s="507" t="str">
        <f>IF(OR(R102="",B7="",B7&lt;=0),"",IF(LEN(R102)&lt;=B7,R102,IF(LEN(SUBSTITUTE(LEFT(R102,B7+1)," ",""))=B7+1,LEFT(R102,B7),LEFT(R102,FIND("§",SUBSTITUTE(LEFT(R102,B7+1)," ","§",LEN(LEFT(R102,B7+1))-LEN(SUBSTITUTE(LEFT(R102,B7+1)," ",""))))-1))))</f>
        <v/>
      </c>
      <c r="T102" s="506" t="str">
        <f t="shared" si="19"/>
        <v/>
      </c>
      <c r="U102" s="507"/>
    </row>
    <row r="103" spans="1:21" ht="24" customHeight="1">
      <c r="A103" s="467"/>
      <c r="B103" s="402" t="str">
        <f>IF(ISBLANK(C103),"",LARGE(B14:B102,1)+1)</f>
        <v/>
      </c>
      <c r="C103" s="463"/>
      <c r="D103" s="504" t="str">
        <f t="shared" si="12"/>
        <v/>
      </c>
      <c r="E103" s="467"/>
      <c r="F103" s="502" t="str">
        <f t="shared" si="13"/>
        <v/>
      </c>
      <c r="G103" s="503" t="str">
        <f t="shared" si="14"/>
        <v/>
      </c>
      <c r="H103" s="501" t="str">
        <f t="shared" si="15"/>
        <v/>
      </c>
      <c r="I103" s="504" t="str">
        <f t="shared" si="16"/>
        <v/>
      </c>
      <c r="J103" s="508"/>
      <c r="K103" s="511"/>
      <c r="L103" s="511"/>
      <c r="M103" s="511"/>
      <c r="N103" s="416" t="str">
        <f t="shared" si="17"/>
        <v/>
      </c>
      <c r="O103" s="416" t="str">
        <f t="shared" si="18"/>
        <v/>
      </c>
      <c r="P103" s="510" t="str">
        <f>IF(UPPER(TRIM(B8))="X",O103,N103)</f>
        <v/>
      </c>
      <c r="Q103"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3" s="507" t="str">
        <f t="shared" si="21"/>
        <v/>
      </c>
      <c r="S103" s="507" t="str">
        <f>IF(OR(R103="",B7="",B7&lt;=0),"",IF(LEN(R103)&lt;=B7,R103,IF(LEN(SUBSTITUTE(LEFT(R103,B7+1)," ",""))=B7+1,LEFT(R103,B7),LEFT(R103,FIND("§",SUBSTITUTE(LEFT(R103,B7+1)," ","§",LEN(LEFT(R103,B7+1))-LEN(SUBSTITUTE(LEFT(R103,B7+1)," ",""))))-1))))</f>
        <v/>
      </c>
      <c r="T103" s="506" t="str">
        <f t="shared" si="19"/>
        <v/>
      </c>
      <c r="U103" s="507"/>
    </row>
    <row r="104" spans="1:21" ht="24" customHeight="1">
      <c r="A104" s="467"/>
      <c r="B104" s="402" t="str">
        <f>IF(ISBLANK(C104),"",LARGE(B14:B103,1)+1)</f>
        <v/>
      </c>
      <c r="C104" s="463"/>
      <c r="D104" s="504" t="str">
        <f t="shared" si="12"/>
        <v/>
      </c>
      <c r="E104" s="467"/>
      <c r="F104" s="502" t="str">
        <f t="shared" si="13"/>
        <v/>
      </c>
      <c r="G104" s="503" t="str">
        <f t="shared" si="14"/>
        <v/>
      </c>
      <c r="H104" s="501" t="str">
        <f t="shared" si="15"/>
        <v/>
      </c>
      <c r="I104" s="504" t="str">
        <f t="shared" si="16"/>
        <v/>
      </c>
      <c r="J104" s="508"/>
      <c r="K104" s="511"/>
      <c r="L104" s="511"/>
      <c r="M104" s="511"/>
      <c r="N104" s="416" t="str">
        <f t="shared" si="17"/>
        <v/>
      </c>
      <c r="O104" s="416" t="str">
        <f t="shared" si="18"/>
        <v/>
      </c>
      <c r="P104" s="510" t="str">
        <f>IF(UPPER(TRIM(B8))="X",O104,N104)</f>
        <v/>
      </c>
      <c r="Q104"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4" s="507" t="str">
        <f t="shared" si="21"/>
        <v/>
      </c>
      <c r="S104" s="507" t="str">
        <f>IF(OR(R104="",B7="",B7&lt;=0),"",IF(LEN(R104)&lt;=B7,R104,IF(LEN(SUBSTITUTE(LEFT(R104,B7+1)," ",""))=B7+1,LEFT(R104,B7),LEFT(R104,FIND("§",SUBSTITUTE(LEFT(R104,B7+1)," ","§",LEN(LEFT(R104,B7+1))-LEN(SUBSTITUTE(LEFT(R104,B7+1)," ",""))))-1))))</f>
        <v/>
      </c>
      <c r="T104" s="506" t="str">
        <f t="shared" si="19"/>
        <v/>
      </c>
      <c r="U104" s="507"/>
    </row>
    <row r="105" spans="1:21" ht="24" customHeight="1">
      <c r="A105" s="467"/>
      <c r="B105" s="402" t="str">
        <f>IF(ISBLANK(C105),"",LARGE(B14:B104,1)+1)</f>
        <v/>
      </c>
      <c r="C105" s="463"/>
      <c r="D105" s="504" t="str">
        <f t="shared" si="12"/>
        <v/>
      </c>
      <c r="E105" s="467"/>
      <c r="F105" s="502" t="str">
        <f t="shared" si="13"/>
        <v/>
      </c>
      <c r="G105" s="503" t="str">
        <f t="shared" si="14"/>
        <v/>
      </c>
      <c r="H105" s="501" t="str">
        <f t="shared" si="15"/>
        <v/>
      </c>
      <c r="I105" s="504" t="str">
        <f t="shared" si="16"/>
        <v/>
      </c>
      <c r="J105" s="508"/>
      <c r="K105" s="511"/>
      <c r="L105" s="511"/>
      <c r="M105" s="511"/>
      <c r="N105" s="416" t="str">
        <f t="shared" si="17"/>
        <v/>
      </c>
      <c r="O105" s="416" t="str">
        <f t="shared" si="18"/>
        <v/>
      </c>
      <c r="P105" s="510" t="str">
        <f>IF(UPPER(TRIM(B8))="X",O105,N105)</f>
        <v/>
      </c>
      <c r="Q105"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5" s="507" t="str">
        <f t="shared" si="21"/>
        <v/>
      </c>
      <c r="S105" s="507" t="str">
        <f>IF(OR(R105="",B7="",B7&lt;=0),"",IF(LEN(R105)&lt;=B7,R105,IF(LEN(SUBSTITUTE(LEFT(R105,B7+1)," ",""))=B7+1,LEFT(R105,B7),LEFT(R105,FIND("§",SUBSTITUTE(LEFT(R105,B7+1)," ","§",LEN(LEFT(R105,B7+1))-LEN(SUBSTITUTE(LEFT(R105,B7+1)," ",""))))-1))))</f>
        <v/>
      </c>
      <c r="T105" s="506" t="str">
        <f t="shared" si="19"/>
        <v/>
      </c>
      <c r="U105" s="507"/>
    </row>
    <row r="106" spans="1:21" ht="24" customHeight="1">
      <c r="A106" s="467"/>
      <c r="B106" s="402" t="str">
        <f>IF(ISBLANK(C106),"",LARGE(B14:B105,1)+1)</f>
        <v/>
      </c>
      <c r="C106" s="463"/>
      <c r="D106" s="504" t="str">
        <f t="shared" si="12"/>
        <v/>
      </c>
      <c r="E106" s="467"/>
      <c r="F106" s="502" t="str">
        <f t="shared" si="13"/>
        <v/>
      </c>
      <c r="G106" s="503" t="str">
        <f t="shared" si="14"/>
        <v/>
      </c>
      <c r="H106" s="501" t="str">
        <f t="shared" si="15"/>
        <v/>
      </c>
      <c r="I106" s="504" t="str">
        <f t="shared" si="16"/>
        <v/>
      </c>
      <c r="J106" s="508"/>
      <c r="K106" s="511"/>
      <c r="L106" s="511"/>
      <c r="M106" s="511"/>
      <c r="N106" s="416" t="str">
        <f t="shared" si="17"/>
        <v/>
      </c>
      <c r="O106" s="416" t="str">
        <f t="shared" si="18"/>
        <v/>
      </c>
      <c r="P106" s="510" t="str">
        <f>IF(UPPER(TRIM(B8))="X",O106,N106)</f>
        <v/>
      </c>
      <c r="Q106"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6" s="507" t="str">
        <f t="shared" si="21"/>
        <v/>
      </c>
      <c r="S106" s="507" t="str">
        <f>IF(OR(R106="",B7="",B7&lt;=0),"",IF(LEN(R106)&lt;=B7,R106,IF(LEN(SUBSTITUTE(LEFT(R106,B7+1)," ",""))=B7+1,LEFT(R106,B7),LEFT(R106,FIND("§",SUBSTITUTE(LEFT(R106,B7+1)," ","§",LEN(LEFT(R106,B7+1))-LEN(SUBSTITUTE(LEFT(R106,B7+1)," ",""))))-1))))</f>
        <v/>
      </c>
      <c r="T106" s="506" t="str">
        <f t="shared" si="19"/>
        <v/>
      </c>
      <c r="U106" s="507"/>
    </row>
    <row r="107" spans="1:21" ht="24" customHeight="1">
      <c r="A107" s="467"/>
      <c r="B107" s="402" t="str">
        <f>IF(ISBLANK(C107),"",LARGE(B14:B106,1)+1)</f>
        <v/>
      </c>
      <c r="C107" s="463"/>
      <c r="D107" s="504" t="str">
        <f t="shared" si="12"/>
        <v/>
      </c>
      <c r="E107" s="467"/>
      <c r="F107" s="502" t="str">
        <f t="shared" si="13"/>
        <v/>
      </c>
      <c r="G107" s="503" t="str">
        <f t="shared" si="14"/>
        <v/>
      </c>
      <c r="H107" s="501" t="str">
        <f t="shared" si="15"/>
        <v/>
      </c>
      <c r="I107" s="504" t="str">
        <f t="shared" si="16"/>
        <v/>
      </c>
      <c r="J107" s="508"/>
      <c r="K107" s="511"/>
      <c r="L107" s="511"/>
      <c r="M107" s="511"/>
      <c r="N107" s="416" t="str">
        <f t="shared" si="17"/>
        <v/>
      </c>
      <c r="O107" s="416" t="str">
        <f t="shared" si="18"/>
        <v/>
      </c>
      <c r="P107" s="510" t="str">
        <f>IF(UPPER(TRIM(B8))="X",O107,N107)</f>
        <v/>
      </c>
      <c r="Q107"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7" s="507" t="str">
        <f t="shared" si="21"/>
        <v/>
      </c>
      <c r="S107" s="507" t="str">
        <f>IF(OR(R107="",B7="",B7&lt;=0),"",IF(LEN(R107)&lt;=B7,R107,IF(LEN(SUBSTITUTE(LEFT(R107,B7+1)," ",""))=B7+1,LEFT(R107,B7),LEFT(R107,FIND("§",SUBSTITUTE(LEFT(R107,B7+1)," ","§",LEN(LEFT(R107,B7+1))-LEN(SUBSTITUTE(LEFT(R107,B7+1)," ",""))))-1))))</f>
        <v/>
      </c>
      <c r="T107" s="506" t="str">
        <f t="shared" si="19"/>
        <v/>
      </c>
      <c r="U107" s="507"/>
    </row>
    <row r="108" spans="1:21" ht="24" customHeight="1">
      <c r="A108" s="467"/>
      <c r="B108" s="402" t="str">
        <f>IF(ISBLANK(C108),"",LARGE(B14:B107,1)+1)</f>
        <v/>
      </c>
      <c r="C108" s="463"/>
      <c r="D108" s="504" t="str">
        <f t="shared" si="12"/>
        <v/>
      </c>
      <c r="E108" s="467"/>
      <c r="F108" s="502" t="str">
        <f t="shared" si="13"/>
        <v/>
      </c>
      <c r="G108" s="503" t="str">
        <f t="shared" si="14"/>
        <v/>
      </c>
      <c r="H108" s="501" t="str">
        <f t="shared" si="15"/>
        <v/>
      </c>
      <c r="I108" s="504" t="str">
        <f t="shared" si="16"/>
        <v/>
      </c>
      <c r="J108" s="508"/>
      <c r="K108" s="511"/>
      <c r="L108" s="511"/>
      <c r="M108" s="511"/>
      <c r="N108" s="416" t="str">
        <f t="shared" si="17"/>
        <v/>
      </c>
      <c r="O108" s="416" t="str">
        <f t="shared" si="18"/>
        <v/>
      </c>
      <c r="P108" s="510" t="str">
        <f>IF(UPPER(TRIM(B8))="X",O108,N108)</f>
        <v/>
      </c>
      <c r="Q108"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8" s="507" t="str">
        <f t="shared" si="21"/>
        <v/>
      </c>
      <c r="S108" s="507" t="str">
        <f>IF(OR(R108="",B7="",B7&lt;=0),"",IF(LEN(R108)&lt;=B7,R108,IF(LEN(SUBSTITUTE(LEFT(R108,B7+1)," ",""))=B7+1,LEFT(R108,B7),LEFT(R108,FIND("§",SUBSTITUTE(LEFT(R108,B7+1)," ","§",LEN(LEFT(R108,B7+1))-LEN(SUBSTITUTE(LEFT(R108,B7+1)," ",""))))-1))))</f>
        <v/>
      </c>
      <c r="T108" s="506" t="str">
        <f t="shared" si="19"/>
        <v/>
      </c>
      <c r="U108" s="507"/>
    </row>
    <row r="109" spans="1:21" ht="24" customHeight="1">
      <c r="A109" s="467"/>
      <c r="B109" s="402" t="str">
        <f>IF(ISBLANK(C109),"",LARGE(B14:B108,1)+1)</f>
        <v/>
      </c>
      <c r="C109" s="463"/>
      <c r="D109" s="504" t="str">
        <f t="shared" si="12"/>
        <v/>
      </c>
      <c r="E109" s="467"/>
      <c r="F109" s="502" t="str">
        <f t="shared" si="13"/>
        <v/>
      </c>
      <c r="G109" s="503" t="str">
        <f t="shared" si="14"/>
        <v/>
      </c>
      <c r="H109" s="501" t="str">
        <f t="shared" si="15"/>
        <v/>
      </c>
      <c r="I109" s="504" t="str">
        <f t="shared" si="16"/>
        <v/>
      </c>
      <c r="J109" s="508"/>
      <c r="K109" s="511"/>
      <c r="L109" s="511"/>
      <c r="M109" s="511"/>
      <c r="N109" s="416" t="str">
        <f t="shared" si="17"/>
        <v/>
      </c>
      <c r="O109" s="416" t="str">
        <f t="shared" si="18"/>
        <v/>
      </c>
      <c r="P109" s="510" t="str">
        <f>IF(UPPER(TRIM(B8))="X",O109,N109)</f>
        <v/>
      </c>
      <c r="Q109"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9" s="507" t="str">
        <f t="shared" si="21"/>
        <v/>
      </c>
      <c r="S109" s="507" t="str">
        <f>IF(OR(R109="",B7="",B7&lt;=0),"",IF(LEN(R109)&lt;=B7,R109,IF(LEN(SUBSTITUTE(LEFT(R109,B7+1)," ",""))=B7+1,LEFT(R109,B7),LEFT(R109,FIND("§",SUBSTITUTE(LEFT(R109,B7+1)," ","§",LEN(LEFT(R109,B7+1))-LEN(SUBSTITUTE(LEFT(R109,B7+1)," ",""))))-1))))</f>
        <v/>
      </c>
      <c r="T109" s="506" t="str">
        <f t="shared" si="19"/>
        <v/>
      </c>
      <c r="U109" s="507"/>
    </row>
    <row r="110" spans="1:21" ht="24" customHeight="1">
      <c r="A110" s="467"/>
      <c r="B110" s="402" t="str">
        <f>IF(ISBLANK(C110),"",LARGE(B14:B109,1)+1)</f>
        <v/>
      </c>
      <c r="C110" s="463"/>
      <c r="D110" s="504" t="str">
        <f t="shared" si="12"/>
        <v/>
      </c>
      <c r="E110" s="467"/>
      <c r="F110" s="502" t="str">
        <f t="shared" si="13"/>
        <v/>
      </c>
      <c r="G110" s="503" t="str">
        <f t="shared" si="14"/>
        <v/>
      </c>
      <c r="H110" s="501" t="str">
        <f t="shared" si="15"/>
        <v/>
      </c>
      <c r="I110" s="504" t="str">
        <f t="shared" si="16"/>
        <v/>
      </c>
      <c r="J110" s="508"/>
      <c r="K110" s="511"/>
      <c r="L110" s="511"/>
      <c r="M110" s="511"/>
      <c r="N110" s="416" t="str">
        <f t="shared" si="17"/>
        <v/>
      </c>
      <c r="O110" s="416" t="str">
        <f t="shared" si="18"/>
        <v/>
      </c>
      <c r="P110" s="510" t="str">
        <f>IF(UPPER(TRIM(B8))="X",O110,N110)</f>
        <v/>
      </c>
      <c r="Q110"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0" s="507" t="str">
        <f t="shared" si="21"/>
        <v/>
      </c>
      <c r="S110" s="507" t="str">
        <f>IF(OR(R110="",B7="",B7&lt;=0),"",IF(LEN(R110)&lt;=B7,R110,IF(LEN(SUBSTITUTE(LEFT(R110,B7+1)," ",""))=B7+1,LEFT(R110,B7),LEFT(R110,FIND("§",SUBSTITUTE(LEFT(R110,B7+1)," ","§",LEN(LEFT(R110,B7+1))-LEN(SUBSTITUTE(LEFT(R110,B7+1)," ",""))))-1))))</f>
        <v/>
      </c>
      <c r="T110" s="506" t="str">
        <f t="shared" si="19"/>
        <v/>
      </c>
      <c r="U110" s="507"/>
    </row>
    <row r="111" spans="1:21" ht="24" customHeight="1">
      <c r="A111" s="467"/>
      <c r="B111" s="402" t="str">
        <f>IF(ISBLANK(C111),"",LARGE(B14:B110,1)+1)</f>
        <v/>
      </c>
      <c r="C111" s="463"/>
      <c r="D111" s="504" t="str">
        <f t="shared" si="12"/>
        <v/>
      </c>
      <c r="E111" s="467"/>
      <c r="F111" s="502" t="str">
        <f t="shared" si="13"/>
        <v/>
      </c>
      <c r="G111" s="503" t="str">
        <f t="shared" si="14"/>
        <v/>
      </c>
      <c r="H111" s="501" t="str">
        <f t="shared" si="15"/>
        <v/>
      </c>
      <c r="I111" s="504" t="str">
        <f t="shared" si="16"/>
        <v/>
      </c>
      <c r="J111" s="508"/>
      <c r="K111" s="511"/>
      <c r="L111" s="511"/>
      <c r="M111" s="511"/>
      <c r="N111" s="416" t="str">
        <f t="shared" si="17"/>
        <v/>
      </c>
      <c r="O111" s="416" t="str">
        <f t="shared" si="18"/>
        <v/>
      </c>
      <c r="P111" s="510" t="str">
        <f>IF(UPPER(TRIM(B8))="X",O111,N111)</f>
        <v/>
      </c>
      <c r="Q111"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1" s="507" t="str">
        <f t="shared" si="21"/>
        <v/>
      </c>
      <c r="S111" s="507" t="str">
        <f>IF(OR(R111="",B7="",B7&lt;=0),"",IF(LEN(R111)&lt;=B7,R111,IF(LEN(SUBSTITUTE(LEFT(R111,B7+1)," ",""))=B7+1,LEFT(R111,B7),LEFT(R111,FIND("§",SUBSTITUTE(LEFT(R111,B7+1)," ","§",LEN(LEFT(R111,B7+1))-LEN(SUBSTITUTE(LEFT(R111,B7+1)," ",""))))-1))))</f>
        <v/>
      </c>
      <c r="T111" s="506" t="str">
        <f t="shared" si="19"/>
        <v/>
      </c>
      <c r="U111" s="507"/>
    </row>
    <row r="112" spans="1:21" ht="24" customHeight="1">
      <c r="A112" s="467"/>
      <c r="B112" s="402" t="str">
        <f>IF(ISBLANK(C112),"",LARGE(B14:B111,1)+1)</f>
        <v/>
      </c>
      <c r="C112" s="463"/>
      <c r="D112" s="504" t="str">
        <f t="shared" si="12"/>
        <v/>
      </c>
      <c r="E112" s="467"/>
      <c r="F112" s="502" t="str">
        <f t="shared" si="13"/>
        <v/>
      </c>
      <c r="G112" s="503" t="str">
        <f t="shared" si="14"/>
        <v/>
      </c>
      <c r="H112" s="501" t="str">
        <f t="shared" si="15"/>
        <v/>
      </c>
      <c r="I112" s="504" t="str">
        <f t="shared" si="16"/>
        <v/>
      </c>
      <c r="J112" s="508"/>
      <c r="K112" s="511"/>
      <c r="L112" s="511"/>
      <c r="M112" s="511"/>
      <c r="N112" s="416" t="str">
        <f t="shared" si="17"/>
        <v/>
      </c>
      <c r="O112" s="416" t="str">
        <f t="shared" si="18"/>
        <v/>
      </c>
      <c r="P112" s="510" t="str">
        <f>IF(UPPER(TRIM(B8))="X",O112,N112)</f>
        <v/>
      </c>
      <c r="Q112"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2" s="507" t="str">
        <f t="shared" si="21"/>
        <v/>
      </c>
      <c r="S112" s="507" t="str">
        <f>IF(OR(R112="",B7="",B7&lt;=0),"",IF(LEN(R112)&lt;=B7,R112,IF(LEN(SUBSTITUTE(LEFT(R112,B7+1)," ",""))=B7+1,LEFT(R112,B7),LEFT(R112,FIND("§",SUBSTITUTE(LEFT(R112,B7+1)," ","§",LEN(LEFT(R112,B7+1))-LEN(SUBSTITUTE(LEFT(R112,B7+1)," ",""))))-1))))</f>
        <v/>
      </c>
      <c r="T112" s="506" t="str">
        <f t="shared" si="19"/>
        <v/>
      </c>
      <c r="U112" s="507"/>
    </row>
    <row r="113" spans="1:21" ht="24" customHeight="1">
      <c r="A113" s="467"/>
      <c r="B113" s="402" t="str">
        <f>IF(ISBLANK(C113),"",LARGE(B14:B112,1)+1)</f>
        <v/>
      </c>
      <c r="C113" s="463"/>
      <c r="D113" s="504" t="str">
        <f t="shared" si="12"/>
        <v/>
      </c>
      <c r="E113" s="467"/>
      <c r="F113" s="502" t="str">
        <f t="shared" si="13"/>
        <v/>
      </c>
      <c r="G113" s="503" t="str">
        <f t="shared" si="14"/>
        <v/>
      </c>
      <c r="H113" s="501" t="str">
        <f t="shared" si="15"/>
        <v/>
      </c>
      <c r="I113" s="504" t="str">
        <f t="shared" si="16"/>
        <v/>
      </c>
      <c r="J113" s="508"/>
      <c r="K113" s="511"/>
      <c r="L113" s="511"/>
      <c r="M113" s="511"/>
      <c r="N113" s="416" t="str">
        <f t="shared" si="17"/>
        <v/>
      </c>
      <c r="O113" s="416" t="str">
        <f t="shared" si="18"/>
        <v/>
      </c>
      <c r="P113" s="510" t="str">
        <f>IF(UPPER(TRIM(B8))="X",O113,N113)</f>
        <v/>
      </c>
      <c r="Q113"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3" s="507" t="str">
        <f t="shared" si="21"/>
        <v/>
      </c>
      <c r="S113" s="507" t="str">
        <f>IF(OR(R113="",B7="",B7&lt;=0),"",IF(LEN(R113)&lt;=B7,R113,IF(LEN(SUBSTITUTE(LEFT(R113,B7+1)," ",""))=B7+1,LEFT(R113,B7),LEFT(R113,FIND("§",SUBSTITUTE(LEFT(R113,B7+1)," ","§",LEN(LEFT(R113,B7+1))-LEN(SUBSTITUTE(LEFT(R113,B7+1)," ",""))))-1))))</f>
        <v/>
      </c>
      <c r="T113" s="506" t="str">
        <f t="shared" si="19"/>
        <v/>
      </c>
      <c r="U113" s="507"/>
    </row>
    <row r="114" spans="1:21" ht="24" customHeight="1">
      <c r="A114" s="467"/>
      <c r="B114" s="402" t="str">
        <f>IF(ISBLANK(C114),"",LARGE(B14:B113,1)+1)</f>
        <v/>
      </c>
      <c r="C114" s="463"/>
      <c r="D114" s="504" t="str">
        <f t="shared" si="12"/>
        <v/>
      </c>
      <c r="E114" s="467"/>
      <c r="F114" s="502" t="str">
        <f t="shared" si="13"/>
        <v/>
      </c>
      <c r="G114" s="503" t="str">
        <f t="shared" si="14"/>
        <v/>
      </c>
      <c r="H114" s="501" t="str">
        <f t="shared" si="15"/>
        <v/>
      </c>
      <c r="I114" s="504" t="str">
        <f t="shared" si="16"/>
        <v/>
      </c>
      <c r="J114" s="508"/>
      <c r="K114" s="511"/>
      <c r="L114" s="511"/>
      <c r="M114" s="511"/>
      <c r="N114" s="416" t="str">
        <f t="shared" si="17"/>
        <v/>
      </c>
      <c r="O114" s="416" t="str">
        <f t="shared" si="18"/>
        <v/>
      </c>
      <c r="P114" s="510" t="str">
        <f>IF(UPPER(TRIM(B8))="X",O114,N114)</f>
        <v/>
      </c>
      <c r="Q114"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4" s="507" t="str">
        <f t="shared" si="21"/>
        <v/>
      </c>
      <c r="S114" s="507" t="str">
        <f>IF(OR(R114="",B7="",B7&lt;=0),"",IF(LEN(R114)&lt;=B7,R114,IF(LEN(SUBSTITUTE(LEFT(R114,B7+1)," ",""))=B7+1,LEFT(R114,B7),LEFT(R114,FIND("§",SUBSTITUTE(LEFT(R114,B7+1)," ","§",LEN(LEFT(R114,B7+1))-LEN(SUBSTITUTE(LEFT(R114,B7+1)," ",""))))-1))))</f>
        <v/>
      </c>
      <c r="T114" s="506" t="str">
        <f t="shared" si="19"/>
        <v/>
      </c>
      <c r="U114" s="507"/>
    </row>
    <row r="115" spans="1:21" ht="24" customHeight="1">
      <c r="A115" s="467"/>
      <c r="B115" s="402" t="str">
        <f>IF(ISBLANK(C115),"",LARGE(B14:B114,1)+1)</f>
        <v/>
      </c>
      <c r="C115" s="463"/>
      <c r="D115" s="504" t="str">
        <f t="shared" si="12"/>
        <v/>
      </c>
      <c r="E115" s="467"/>
      <c r="F115" s="502" t="str">
        <f t="shared" si="13"/>
        <v/>
      </c>
      <c r="G115" s="503" t="str">
        <f t="shared" si="14"/>
        <v/>
      </c>
      <c r="H115" s="501" t="str">
        <f t="shared" si="15"/>
        <v/>
      </c>
      <c r="I115" s="504" t="str">
        <f t="shared" si="16"/>
        <v/>
      </c>
      <c r="J115" s="508"/>
      <c r="K115" s="511"/>
      <c r="L115" s="511"/>
      <c r="M115" s="511"/>
      <c r="N115" s="416" t="str">
        <f t="shared" si="17"/>
        <v/>
      </c>
      <c r="O115" s="416" t="str">
        <f t="shared" si="18"/>
        <v/>
      </c>
      <c r="P115" s="510" t="str">
        <f>IF(UPPER(TRIM(B8))="X",O115,N115)</f>
        <v/>
      </c>
      <c r="Q115"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5" s="507" t="str">
        <f t="shared" si="21"/>
        <v/>
      </c>
      <c r="S115" s="507" t="str">
        <f>IF(OR(R115="",B7="",B7&lt;=0),"",IF(LEN(R115)&lt;=B7,R115,IF(LEN(SUBSTITUTE(LEFT(R115,B7+1)," ",""))=B7+1,LEFT(R115,B7),LEFT(R115,FIND("§",SUBSTITUTE(LEFT(R115,B7+1)," ","§",LEN(LEFT(R115,B7+1))-LEN(SUBSTITUTE(LEFT(R115,B7+1)," ",""))))-1))))</f>
        <v/>
      </c>
      <c r="T115" s="506" t="str">
        <f t="shared" si="19"/>
        <v/>
      </c>
      <c r="U115" s="507"/>
    </row>
    <row r="116" spans="1:21" ht="24" customHeight="1">
      <c r="A116" s="467"/>
      <c r="B116" s="402" t="str">
        <f>IF(ISBLANK(C116),"",LARGE(B14:B115,1)+1)</f>
        <v/>
      </c>
      <c r="C116" s="463"/>
      <c r="D116" s="504" t="str">
        <f t="shared" si="12"/>
        <v/>
      </c>
      <c r="E116" s="467"/>
      <c r="F116" s="502" t="str">
        <f t="shared" si="13"/>
        <v/>
      </c>
      <c r="G116" s="503" t="str">
        <f t="shared" si="14"/>
        <v/>
      </c>
      <c r="H116" s="501" t="str">
        <f t="shared" si="15"/>
        <v/>
      </c>
      <c r="I116" s="504" t="str">
        <f t="shared" si="16"/>
        <v/>
      </c>
      <c r="J116" s="508"/>
      <c r="K116" s="511"/>
      <c r="L116" s="511"/>
      <c r="M116" s="511"/>
      <c r="N116" s="416" t="str">
        <f t="shared" si="17"/>
        <v/>
      </c>
      <c r="O116" s="416" t="str">
        <f t="shared" si="18"/>
        <v/>
      </c>
      <c r="P116" s="510" t="str">
        <f>IF(UPPER(TRIM(B8))="X",O116,N116)</f>
        <v/>
      </c>
      <c r="Q116"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6" s="507" t="str">
        <f t="shared" si="21"/>
        <v/>
      </c>
      <c r="S116" s="507" t="str">
        <f>IF(OR(R116="",B7="",B7&lt;=0),"",IF(LEN(R116)&lt;=B7,R116,IF(LEN(SUBSTITUTE(LEFT(R116,B7+1)," ",""))=B7+1,LEFT(R116,B7),LEFT(R116,FIND("§",SUBSTITUTE(LEFT(R116,B7+1)," ","§",LEN(LEFT(R116,B7+1))-LEN(SUBSTITUTE(LEFT(R116,B7+1)," ",""))))-1))))</f>
        <v/>
      </c>
      <c r="T116" s="506" t="str">
        <f t="shared" si="19"/>
        <v/>
      </c>
      <c r="U116" s="507"/>
    </row>
    <row r="117" spans="1:21" ht="24" customHeight="1">
      <c r="A117" s="467"/>
      <c r="B117" s="402" t="str">
        <f>IF(ISBLANK(C117),"",LARGE(B14:B116,1)+1)</f>
        <v/>
      </c>
      <c r="C117" s="463"/>
      <c r="D117" s="504" t="str">
        <f t="shared" si="12"/>
        <v/>
      </c>
      <c r="E117" s="467"/>
      <c r="F117" s="502" t="str">
        <f t="shared" si="13"/>
        <v/>
      </c>
      <c r="G117" s="503" t="str">
        <f t="shared" si="14"/>
        <v/>
      </c>
      <c r="H117" s="501" t="str">
        <f t="shared" si="15"/>
        <v/>
      </c>
      <c r="I117" s="504" t="str">
        <f t="shared" si="16"/>
        <v/>
      </c>
      <c r="J117" s="508"/>
      <c r="K117" s="511"/>
      <c r="L117" s="511"/>
      <c r="M117" s="511"/>
      <c r="N117" s="416" t="str">
        <f t="shared" si="17"/>
        <v/>
      </c>
      <c r="O117" s="416" t="str">
        <f t="shared" si="18"/>
        <v/>
      </c>
      <c r="P117" s="510" t="str">
        <f>IF(UPPER(TRIM(B8))="X",O117,N117)</f>
        <v/>
      </c>
      <c r="Q117"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7" s="507" t="str">
        <f t="shared" si="21"/>
        <v/>
      </c>
      <c r="S117" s="507" t="str">
        <f>IF(OR(R117="",B7="",B7&lt;=0),"",IF(LEN(R117)&lt;=B7,R117,IF(LEN(SUBSTITUTE(LEFT(R117,B7+1)," ",""))=B7+1,LEFT(R117,B7),LEFT(R117,FIND("§",SUBSTITUTE(LEFT(R117,B7+1)," ","§",LEN(LEFT(R117,B7+1))-LEN(SUBSTITUTE(LEFT(R117,B7+1)," ",""))))-1))))</f>
        <v/>
      </c>
      <c r="T117" s="506" t="str">
        <f t="shared" si="19"/>
        <v/>
      </c>
      <c r="U117" s="507"/>
    </row>
    <row r="118" spans="1:21" ht="24" customHeight="1">
      <c r="A118" s="467"/>
      <c r="B118" s="402" t="str">
        <f>IF(ISBLANK(C118),"",LARGE(B14:B117,1)+1)</f>
        <v/>
      </c>
      <c r="C118" s="463"/>
      <c r="D118" s="504" t="str">
        <f t="shared" si="12"/>
        <v/>
      </c>
      <c r="E118" s="467"/>
      <c r="F118" s="502" t="str">
        <f t="shared" si="13"/>
        <v/>
      </c>
      <c r="G118" s="503" t="str">
        <f t="shared" si="14"/>
        <v/>
      </c>
      <c r="H118" s="501" t="str">
        <f t="shared" si="15"/>
        <v/>
      </c>
      <c r="I118" s="504" t="str">
        <f t="shared" si="16"/>
        <v/>
      </c>
      <c r="J118" s="508"/>
      <c r="K118" s="511"/>
      <c r="L118" s="511"/>
      <c r="M118" s="511"/>
      <c r="N118" s="416" t="str">
        <f t="shared" si="17"/>
        <v/>
      </c>
      <c r="O118" s="416" t="str">
        <f t="shared" si="18"/>
        <v/>
      </c>
      <c r="P118" s="510" t="str">
        <f>IF(UPPER(TRIM(B8))="X",O118,N118)</f>
        <v/>
      </c>
      <c r="Q118"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8" s="507" t="str">
        <f t="shared" si="21"/>
        <v/>
      </c>
      <c r="S118" s="507" t="str">
        <f>IF(OR(R118="",B7="",B7&lt;=0),"",IF(LEN(R118)&lt;=B7,R118,IF(LEN(SUBSTITUTE(LEFT(R118,B7+1)," ",""))=B7+1,LEFT(R118,B7),LEFT(R118,FIND("§",SUBSTITUTE(LEFT(R118,B7+1)," ","§",LEN(LEFT(R118,B7+1))-LEN(SUBSTITUTE(LEFT(R118,B7+1)," ",""))))-1))))</f>
        <v/>
      </c>
      <c r="T118" s="506" t="str">
        <f t="shared" si="19"/>
        <v/>
      </c>
      <c r="U118" s="507"/>
    </row>
    <row r="119" spans="1:21" ht="24" customHeight="1">
      <c r="A119" s="467"/>
      <c r="B119" s="402" t="str">
        <f>IF(ISBLANK(C119),"",LARGE(B14:B118,1)+1)</f>
        <v/>
      </c>
      <c r="C119" s="463"/>
      <c r="D119" s="504" t="str">
        <f t="shared" si="12"/>
        <v/>
      </c>
      <c r="E119" s="467"/>
      <c r="F119" s="502" t="str">
        <f t="shared" si="13"/>
        <v/>
      </c>
      <c r="G119" s="503" t="str">
        <f t="shared" si="14"/>
        <v/>
      </c>
      <c r="H119" s="501" t="str">
        <f t="shared" si="15"/>
        <v/>
      </c>
      <c r="I119" s="504" t="str">
        <f t="shared" si="16"/>
        <v/>
      </c>
      <c r="J119" s="508"/>
      <c r="K119" s="511"/>
      <c r="L119" s="511"/>
      <c r="M119" s="511"/>
      <c r="N119" s="416" t="str">
        <f t="shared" si="17"/>
        <v/>
      </c>
      <c r="O119" s="416" t="str">
        <f t="shared" si="18"/>
        <v/>
      </c>
      <c r="P119" s="510" t="str">
        <f>IF(UPPER(TRIM(B8))="X",O119,N119)</f>
        <v/>
      </c>
      <c r="Q119"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9" s="507" t="str">
        <f t="shared" si="21"/>
        <v/>
      </c>
      <c r="S119" s="507" t="str">
        <f>IF(OR(R119="",B7="",B7&lt;=0),"",IF(LEN(R119)&lt;=B7,R119,IF(LEN(SUBSTITUTE(LEFT(R119,B7+1)," ",""))=B7+1,LEFT(R119,B7),LEFT(R119,FIND("§",SUBSTITUTE(LEFT(R119,B7+1)," ","§",LEN(LEFT(R119,B7+1))-LEN(SUBSTITUTE(LEFT(R119,B7+1)," ",""))))-1))))</f>
        <v/>
      </c>
      <c r="T119" s="506" t="str">
        <f t="shared" si="19"/>
        <v/>
      </c>
      <c r="U119" s="507"/>
    </row>
    <row r="120" spans="1:21" ht="24" customHeight="1">
      <c r="A120" s="467"/>
      <c r="B120" s="402" t="str">
        <f>IF(ISBLANK(C120),"",LARGE(B14:B119,1)+1)</f>
        <v/>
      </c>
      <c r="C120" s="463"/>
      <c r="D120" s="504" t="str">
        <f t="shared" si="12"/>
        <v/>
      </c>
      <c r="E120" s="467"/>
      <c r="F120" s="502" t="str">
        <f t="shared" si="13"/>
        <v/>
      </c>
      <c r="G120" s="503" t="str">
        <f t="shared" si="14"/>
        <v/>
      </c>
      <c r="H120" s="501" t="str">
        <f t="shared" si="15"/>
        <v/>
      </c>
      <c r="I120" s="504" t="str">
        <f t="shared" si="16"/>
        <v/>
      </c>
      <c r="J120" s="508"/>
      <c r="K120" s="511"/>
      <c r="L120" s="511"/>
      <c r="M120" s="511"/>
      <c r="N120" s="416" t="str">
        <f t="shared" si="17"/>
        <v/>
      </c>
      <c r="O120" s="416" t="str">
        <f t="shared" si="18"/>
        <v/>
      </c>
      <c r="P120" s="510" t="str">
        <f>IF(UPPER(TRIM(B8))="X",O120,N120)</f>
        <v/>
      </c>
      <c r="Q120"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0" s="507" t="str">
        <f t="shared" si="21"/>
        <v/>
      </c>
      <c r="S120" s="507" t="str">
        <f>IF(OR(R120="",B7="",B7&lt;=0),"",IF(LEN(R120)&lt;=B7,R120,IF(LEN(SUBSTITUTE(LEFT(R120,B7+1)," ",""))=B7+1,LEFT(R120,B7),LEFT(R120,FIND("§",SUBSTITUTE(LEFT(R120,B7+1)," ","§",LEN(LEFT(R120,B7+1))-LEN(SUBSTITUTE(LEFT(R120,B7+1)," ",""))))-1))))</f>
        <v/>
      </c>
      <c r="T120" s="506" t="str">
        <f t="shared" si="19"/>
        <v/>
      </c>
      <c r="U120" s="507"/>
    </row>
    <row r="121" spans="1:21" ht="24" customHeight="1">
      <c r="A121" s="467"/>
      <c r="B121" s="402" t="str">
        <f>IF(ISBLANK(C121),"",LARGE(B14:B120,1)+1)</f>
        <v/>
      </c>
      <c r="C121" s="463"/>
      <c r="D121" s="504" t="str">
        <f t="shared" si="12"/>
        <v/>
      </c>
      <c r="E121" s="467"/>
      <c r="F121" s="502" t="str">
        <f t="shared" si="13"/>
        <v/>
      </c>
      <c r="G121" s="503" t="str">
        <f t="shared" si="14"/>
        <v/>
      </c>
      <c r="H121" s="501" t="str">
        <f t="shared" si="15"/>
        <v/>
      </c>
      <c r="I121" s="504" t="str">
        <f t="shared" si="16"/>
        <v/>
      </c>
      <c r="J121" s="508"/>
      <c r="K121" s="511"/>
      <c r="L121" s="511"/>
      <c r="M121" s="511"/>
      <c r="N121" s="416" t="str">
        <f t="shared" si="17"/>
        <v/>
      </c>
      <c r="O121" s="416" t="str">
        <f t="shared" si="18"/>
        <v/>
      </c>
      <c r="P121" s="510" t="str">
        <f>IF(UPPER(TRIM(B8))="X",O121,N121)</f>
        <v/>
      </c>
      <c r="Q121"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1" s="507" t="str">
        <f t="shared" si="21"/>
        <v/>
      </c>
      <c r="S121" s="507" t="str">
        <f>IF(OR(R121="",B7="",B7&lt;=0),"",IF(LEN(R121)&lt;=B7,R121,IF(LEN(SUBSTITUTE(LEFT(R121,B7+1)," ",""))=B7+1,LEFT(R121,B7),LEFT(R121,FIND("§",SUBSTITUTE(LEFT(R121,B7+1)," ","§",LEN(LEFT(R121,B7+1))-LEN(SUBSTITUTE(LEFT(R121,B7+1)," ",""))))-1))))</f>
        <v/>
      </c>
      <c r="T121" s="506" t="str">
        <f t="shared" si="19"/>
        <v/>
      </c>
      <c r="U121" s="507"/>
    </row>
    <row r="122" spans="1:21" ht="24" customHeight="1">
      <c r="A122" s="467"/>
      <c r="B122" s="402" t="str">
        <f>IF(ISBLANK(C122),"",LARGE(B14:B121,1)+1)</f>
        <v/>
      </c>
      <c r="C122" s="463"/>
      <c r="D122" s="504" t="str">
        <f t="shared" si="12"/>
        <v/>
      </c>
      <c r="E122" s="467"/>
      <c r="F122" s="502" t="str">
        <f t="shared" si="13"/>
        <v/>
      </c>
      <c r="G122" s="503" t="str">
        <f t="shared" si="14"/>
        <v/>
      </c>
      <c r="H122" s="501" t="str">
        <f t="shared" si="15"/>
        <v/>
      </c>
      <c r="I122" s="504" t="str">
        <f t="shared" si="16"/>
        <v/>
      </c>
      <c r="J122" s="508"/>
      <c r="K122" s="511"/>
      <c r="L122" s="511"/>
      <c r="M122" s="511"/>
      <c r="N122" s="416" t="str">
        <f t="shared" si="17"/>
        <v/>
      </c>
      <c r="O122" s="416" t="str">
        <f t="shared" si="18"/>
        <v/>
      </c>
      <c r="P122" s="510" t="str">
        <f>IF(UPPER(TRIM(B8))="X",O122,N122)</f>
        <v/>
      </c>
      <c r="Q122"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2" s="507" t="str">
        <f t="shared" si="21"/>
        <v/>
      </c>
      <c r="S122" s="507" t="str">
        <f>IF(OR(R122="",B7="",B7&lt;=0),"",IF(LEN(R122)&lt;=B7,R122,IF(LEN(SUBSTITUTE(LEFT(R122,B7+1)," ",""))=B7+1,LEFT(R122,B7),LEFT(R122,FIND("§",SUBSTITUTE(LEFT(R122,B7+1)," ","§",LEN(LEFT(R122,B7+1))-LEN(SUBSTITUTE(LEFT(R122,B7+1)," ",""))))-1))))</f>
        <v/>
      </c>
      <c r="T122" s="506" t="str">
        <f t="shared" si="19"/>
        <v/>
      </c>
      <c r="U122" s="507"/>
    </row>
    <row r="123" spans="1:21" ht="24" customHeight="1">
      <c r="A123" s="467"/>
      <c r="B123" s="402" t="str">
        <f>IF(ISBLANK(C123),"",LARGE(B14:B122,1)+1)</f>
        <v/>
      </c>
      <c r="C123" s="463"/>
      <c r="D123" s="504" t="str">
        <f t="shared" si="12"/>
        <v/>
      </c>
      <c r="E123" s="467"/>
      <c r="F123" s="502" t="str">
        <f t="shared" si="13"/>
        <v/>
      </c>
      <c r="G123" s="503" t="str">
        <f t="shared" si="14"/>
        <v/>
      </c>
      <c r="H123" s="501" t="str">
        <f t="shared" si="15"/>
        <v/>
      </c>
      <c r="I123" s="504" t="str">
        <f t="shared" si="16"/>
        <v/>
      </c>
      <c r="J123" s="508"/>
      <c r="K123" s="511"/>
      <c r="L123" s="511"/>
      <c r="M123" s="511"/>
      <c r="N123" s="416" t="str">
        <f t="shared" si="17"/>
        <v/>
      </c>
      <c r="O123" s="416" t="str">
        <f t="shared" si="18"/>
        <v/>
      </c>
      <c r="P123" s="510" t="str">
        <f>IF(UPPER(TRIM(B8))="X",O123,N123)</f>
        <v/>
      </c>
      <c r="Q123"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3" s="507" t="str">
        <f t="shared" si="21"/>
        <v/>
      </c>
      <c r="S123" s="507" t="str">
        <f>IF(OR(R123="",B7="",B7&lt;=0),"",IF(LEN(R123)&lt;=B7,R123,IF(LEN(SUBSTITUTE(LEFT(R123,B7+1)," ",""))=B7+1,LEFT(R123,B7),LEFT(R123,FIND("§",SUBSTITUTE(LEFT(R123,B7+1)," ","§",LEN(LEFT(R123,B7+1))-LEN(SUBSTITUTE(LEFT(R123,B7+1)," ",""))))-1))))</f>
        <v/>
      </c>
      <c r="T123" s="506" t="str">
        <f t="shared" si="19"/>
        <v/>
      </c>
      <c r="U123" s="507"/>
    </row>
    <row r="124" spans="1:21" ht="24" customHeight="1">
      <c r="A124" s="467"/>
      <c r="B124" s="402" t="str">
        <f>IF(ISBLANK(C124),"",LARGE(B14:B123,1)+1)</f>
        <v/>
      </c>
      <c r="C124" s="463"/>
      <c r="D124" s="504" t="str">
        <f t="shared" si="12"/>
        <v/>
      </c>
      <c r="E124" s="467"/>
      <c r="F124" s="502" t="str">
        <f t="shared" si="13"/>
        <v/>
      </c>
      <c r="G124" s="503" t="str">
        <f t="shared" si="14"/>
        <v/>
      </c>
      <c r="H124" s="501" t="str">
        <f t="shared" si="15"/>
        <v/>
      </c>
      <c r="I124" s="504" t="str">
        <f t="shared" si="16"/>
        <v/>
      </c>
      <c r="J124" s="508"/>
      <c r="K124" s="511"/>
      <c r="L124" s="511"/>
      <c r="M124" s="511"/>
      <c r="N124" s="416" t="str">
        <f t="shared" si="17"/>
        <v/>
      </c>
      <c r="O124" s="416" t="str">
        <f t="shared" si="18"/>
        <v/>
      </c>
      <c r="P124" s="510" t="str">
        <f>IF(UPPER(TRIM(B8))="X",O124,N124)</f>
        <v/>
      </c>
      <c r="Q124"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4" s="507" t="str">
        <f t="shared" si="21"/>
        <v/>
      </c>
      <c r="S124" s="507" t="str">
        <f>IF(OR(R124="",B7="",B7&lt;=0),"",IF(LEN(R124)&lt;=B7,R124,IF(LEN(SUBSTITUTE(LEFT(R124,B7+1)," ",""))=B7+1,LEFT(R124,B7),LEFT(R124,FIND("§",SUBSTITUTE(LEFT(R124,B7+1)," ","§",LEN(LEFT(R124,B7+1))-LEN(SUBSTITUTE(LEFT(R124,B7+1)," ",""))))-1))))</f>
        <v/>
      </c>
      <c r="T124" s="506" t="str">
        <f t="shared" si="19"/>
        <v/>
      </c>
      <c r="U124" s="507"/>
    </row>
    <row r="125" spans="1:21" ht="24" customHeight="1">
      <c r="A125" s="467"/>
      <c r="B125" s="402" t="str">
        <f>IF(ISBLANK(C125),"",LARGE(B14:B124,1)+1)</f>
        <v/>
      </c>
      <c r="C125" s="463"/>
      <c r="D125" s="504" t="str">
        <f t="shared" si="12"/>
        <v/>
      </c>
      <c r="E125" s="467"/>
      <c r="F125" s="502" t="str">
        <f t="shared" si="13"/>
        <v/>
      </c>
      <c r="G125" s="503" t="str">
        <f t="shared" si="14"/>
        <v/>
      </c>
      <c r="H125" s="501" t="str">
        <f t="shared" si="15"/>
        <v/>
      </c>
      <c r="I125" s="504" t="str">
        <f t="shared" si="16"/>
        <v/>
      </c>
      <c r="J125" s="508"/>
      <c r="K125" s="511"/>
      <c r="L125" s="511"/>
      <c r="M125" s="511"/>
      <c r="N125" s="416" t="str">
        <f t="shared" si="17"/>
        <v/>
      </c>
      <c r="O125" s="416" t="str">
        <f t="shared" si="18"/>
        <v/>
      </c>
      <c r="P125" s="510" t="str">
        <f>IF(UPPER(TRIM(B8))="X",O125,N125)</f>
        <v/>
      </c>
      <c r="Q125"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5" s="507" t="str">
        <f t="shared" si="21"/>
        <v/>
      </c>
      <c r="S125" s="507" t="str">
        <f>IF(OR(R125="",B7="",B7&lt;=0),"",IF(LEN(R125)&lt;=B7,R125,IF(LEN(SUBSTITUTE(LEFT(R125,B7+1)," ",""))=B7+1,LEFT(R125,B7),LEFT(R125,FIND("§",SUBSTITUTE(LEFT(R125,B7+1)," ","§",LEN(LEFT(R125,B7+1))-LEN(SUBSTITUTE(LEFT(R125,B7+1)," ",""))))-1))))</f>
        <v/>
      </c>
      <c r="T125" s="506" t="str">
        <f t="shared" si="19"/>
        <v/>
      </c>
      <c r="U125" s="507"/>
    </row>
    <row r="126" spans="1:21" ht="24" customHeight="1">
      <c r="A126" s="467"/>
      <c r="B126" s="402" t="str">
        <f>IF(ISBLANK(C126),"",LARGE(B14:B125,1)+1)</f>
        <v/>
      </c>
      <c r="C126" s="463"/>
      <c r="D126" s="504" t="str">
        <f t="shared" si="12"/>
        <v/>
      </c>
      <c r="E126" s="467"/>
      <c r="F126" s="502" t="str">
        <f t="shared" si="13"/>
        <v/>
      </c>
      <c r="G126" s="503" t="str">
        <f t="shared" si="14"/>
        <v/>
      </c>
      <c r="H126" s="501" t="str">
        <f t="shared" si="15"/>
        <v/>
      </c>
      <c r="I126" s="504" t="str">
        <f t="shared" si="16"/>
        <v/>
      </c>
      <c r="J126" s="508"/>
      <c r="K126" s="511"/>
      <c r="L126" s="511"/>
      <c r="M126" s="511"/>
      <c r="N126" s="416" t="str">
        <f t="shared" si="17"/>
        <v/>
      </c>
      <c r="O126" s="416" t="str">
        <f t="shared" si="18"/>
        <v/>
      </c>
      <c r="P126" s="510" t="str">
        <f>IF(UPPER(TRIM(B8))="X",O126,N126)</f>
        <v/>
      </c>
      <c r="Q126"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6" s="507" t="str">
        <f t="shared" si="21"/>
        <v/>
      </c>
      <c r="S126" s="507" t="str">
        <f>IF(OR(R126="",B7="",B7&lt;=0),"",IF(LEN(R126)&lt;=B7,R126,IF(LEN(SUBSTITUTE(LEFT(R126,B7+1)," ",""))=B7+1,LEFT(R126,B7),LEFT(R126,FIND("§",SUBSTITUTE(LEFT(R126,B7+1)," ","§",LEN(LEFT(R126,B7+1))-LEN(SUBSTITUTE(LEFT(R126,B7+1)," ",""))))-1))))</f>
        <v/>
      </c>
      <c r="T126" s="506" t="str">
        <f t="shared" si="19"/>
        <v/>
      </c>
      <c r="U126" s="507"/>
    </row>
    <row r="127" spans="1:21" ht="24" customHeight="1">
      <c r="A127" s="467"/>
      <c r="B127" s="402" t="str">
        <f>IF(ISBLANK(C127),"",LARGE(B14:B126,1)+1)</f>
        <v/>
      </c>
      <c r="C127" s="463"/>
      <c r="D127" s="504" t="str">
        <f t="shared" si="12"/>
        <v/>
      </c>
      <c r="E127" s="467"/>
      <c r="F127" s="502" t="str">
        <f t="shared" si="13"/>
        <v/>
      </c>
      <c r="G127" s="503" t="str">
        <f t="shared" si="14"/>
        <v/>
      </c>
      <c r="H127" s="501" t="str">
        <f t="shared" si="15"/>
        <v/>
      </c>
      <c r="I127" s="504" t="str">
        <f t="shared" si="16"/>
        <v/>
      </c>
      <c r="J127" s="508"/>
      <c r="K127" s="511"/>
      <c r="L127" s="511"/>
      <c r="M127" s="511"/>
      <c r="N127" s="416" t="str">
        <f t="shared" si="17"/>
        <v/>
      </c>
      <c r="O127" s="416" t="str">
        <f t="shared" si="18"/>
        <v/>
      </c>
      <c r="P127" s="510" t="str">
        <f>IF(UPPER(TRIM(B8))="X",O127,N127)</f>
        <v/>
      </c>
      <c r="Q127"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7" s="507" t="str">
        <f t="shared" si="21"/>
        <v/>
      </c>
      <c r="S127" s="507" t="str">
        <f>IF(OR(R127="",B7="",B7&lt;=0),"",IF(LEN(R127)&lt;=B7,R127,IF(LEN(SUBSTITUTE(LEFT(R127,B7+1)," ",""))=B7+1,LEFT(R127,B7),LEFT(R127,FIND("§",SUBSTITUTE(LEFT(R127,B7+1)," ","§",LEN(LEFT(R127,B7+1))-LEN(SUBSTITUTE(LEFT(R127,B7+1)," ",""))))-1))))</f>
        <v/>
      </c>
      <c r="T127" s="506" t="str">
        <f t="shared" si="19"/>
        <v/>
      </c>
      <c r="U127" s="507"/>
    </row>
    <row r="128" spans="1:21" ht="24" customHeight="1">
      <c r="A128" s="467"/>
      <c r="B128" s="402" t="str">
        <f>IF(ISBLANK(C128),"",LARGE(B14:B127,1)+1)</f>
        <v/>
      </c>
      <c r="C128" s="463"/>
      <c r="D128" s="504" t="str">
        <f t="shared" si="12"/>
        <v/>
      </c>
      <c r="E128" s="467"/>
      <c r="F128" s="502" t="str">
        <f t="shared" si="13"/>
        <v/>
      </c>
      <c r="G128" s="503" t="str">
        <f t="shared" si="14"/>
        <v/>
      </c>
      <c r="H128" s="501" t="str">
        <f t="shared" si="15"/>
        <v/>
      </c>
      <c r="I128" s="504" t="str">
        <f t="shared" si="16"/>
        <v/>
      </c>
      <c r="J128" s="508"/>
      <c r="K128" s="511"/>
      <c r="L128" s="511"/>
      <c r="M128" s="511"/>
      <c r="N128" s="416" t="str">
        <f t="shared" si="17"/>
        <v/>
      </c>
      <c r="O128" s="416" t="str">
        <f t="shared" si="18"/>
        <v/>
      </c>
      <c r="P128" s="510" t="str">
        <f>IF(UPPER(TRIM(B8))="X",O128,N128)</f>
        <v/>
      </c>
      <c r="Q128"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8" s="507" t="str">
        <f t="shared" si="21"/>
        <v/>
      </c>
      <c r="S128" s="507" t="str">
        <f>IF(OR(R128="",B7="",B7&lt;=0),"",IF(LEN(R128)&lt;=B7,R128,IF(LEN(SUBSTITUTE(LEFT(R128,B7+1)," ",""))=B7+1,LEFT(R128,B7),LEFT(R128,FIND("§",SUBSTITUTE(LEFT(R128,B7+1)," ","§",LEN(LEFT(R128,B7+1))-LEN(SUBSTITUTE(LEFT(R128,B7+1)," ",""))))-1))))</f>
        <v/>
      </c>
      <c r="T128" s="506" t="str">
        <f t="shared" si="19"/>
        <v/>
      </c>
      <c r="U128" s="507"/>
    </row>
    <row r="129" spans="1:21" ht="24" customHeight="1">
      <c r="A129" s="467"/>
      <c r="B129" s="402" t="str">
        <f>IF(ISBLANK(C129),"",LARGE(B14:B128,1)+1)</f>
        <v/>
      </c>
      <c r="C129" s="463"/>
      <c r="D129" s="504" t="str">
        <f t="shared" si="12"/>
        <v/>
      </c>
      <c r="E129" s="467"/>
      <c r="F129" s="502" t="str">
        <f t="shared" si="13"/>
        <v/>
      </c>
      <c r="G129" s="503" t="str">
        <f t="shared" si="14"/>
        <v/>
      </c>
      <c r="H129" s="501" t="str">
        <f t="shared" si="15"/>
        <v/>
      </c>
      <c r="I129" s="504" t="str">
        <f t="shared" si="16"/>
        <v/>
      </c>
      <c r="J129" s="508"/>
      <c r="K129" s="511"/>
      <c r="L129" s="511"/>
      <c r="M129" s="511"/>
      <c r="N129" s="416" t="str">
        <f t="shared" si="17"/>
        <v/>
      </c>
      <c r="O129" s="416" t="str">
        <f t="shared" si="18"/>
        <v/>
      </c>
      <c r="P129" s="510" t="str">
        <f>IF(UPPER(TRIM(B8))="X",O129,N129)</f>
        <v/>
      </c>
      <c r="Q129"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9" s="507" t="str">
        <f t="shared" si="21"/>
        <v/>
      </c>
      <c r="S129" s="507" t="str">
        <f>IF(OR(R129="",B7="",B7&lt;=0),"",IF(LEN(R129)&lt;=B7,R129,IF(LEN(SUBSTITUTE(LEFT(R129,B7+1)," ",""))=B7+1,LEFT(R129,B7),LEFT(R129,FIND("§",SUBSTITUTE(LEFT(R129,B7+1)," ","§",LEN(LEFT(R129,B7+1))-LEN(SUBSTITUTE(LEFT(R129,B7+1)," ",""))))-1))))</f>
        <v/>
      </c>
      <c r="T129" s="506" t="str">
        <f t="shared" si="19"/>
        <v/>
      </c>
      <c r="U129" s="507"/>
    </row>
    <row r="130" spans="1:21" ht="24" customHeight="1">
      <c r="A130" s="467"/>
      <c r="B130" s="402" t="str">
        <f>IF(ISBLANK(C130),"",LARGE(B14:B129,1)+1)</f>
        <v/>
      </c>
      <c r="C130" s="463"/>
      <c r="D130" s="504" t="str">
        <f t="shared" si="12"/>
        <v/>
      </c>
      <c r="E130" s="467"/>
      <c r="F130" s="502" t="str">
        <f t="shared" si="13"/>
        <v/>
      </c>
      <c r="G130" s="503" t="str">
        <f t="shared" si="14"/>
        <v/>
      </c>
      <c r="H130" s="501" t="str">
        <f t="shared" si="15"/>
        <v/>
      </c>
      <c r="I130" s="504" t="str">
        <f t="shared" si="16"/>
        <v/>
      </c>
      <c r="J130" s="508"/>
      <c r="K130" s="511"/>
      <c r="L130" s="511"/>
      <c r="M130" s="511"/>
      <c r="N130" s="416" t="str">
        <f t="shared" si="17"/>
        <v/>
      </c>
      <c r="O130" s="416" t="str">
        <f t="shared" si="18"/>
        <v/>
      </c>
      <c r="P130" s="510" t="str">
        <f>IF(UPPER(TRIM(B8))="X",O130,N130)</f>
        <v/>
      </c>
      <c r="Q130"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0" s="507" t="str">
        <f t="shared" si="21"/>
        <v/>
      </c>
      <c r="S130" s="507" t="str">
        <f>IF(OR(R130="",B7="",B7&lt;=0),"",IF(LEN(R130)&lt;=B7,R130,IF(LEN(SUBSTITUTE(LEFT(R130,B7+1)," ",""))=B7+1,LEFT(R130,B7),LEFT(R130,FIND("§",SUBSTITUTE(LEFT(R130,B7+1)," ","§",LEN(LEFT(R130,B7+1))-LEN(SUBSTITUTE(LEFT(R130,B7+1)," ",""))))-1))))</f>
        <v/>
      </c>
      <c r="T130" s="506" t="str">
        <f t="shared" si="19"/>
        <v/>
      </c>
      <c r="U130" s="507"/>
    </row>
    <row r="131" spans="1:21" ht="24" customHeight="1">
      <c r="A131" s="467"/>
      <c r="B131" s="402" t="str">
        <f>IF(ISBLANK(C131),"",LARGE(B14:B130,1)+1)</f>
        <v/>
      </c>
      <c r="C131" s="463"/>
      <c r="D131" s="504" t="str">
        <f t="shared" si="12"/>
        <v/>
      </c>
      <c r="E131" s="467"/>
      <c r="F131" s="502" t="str">
        <f t="shared" si="13"/>
        <v/>
      </c>
      <c r="G131" s="503" t="str">
        <f t="shared" si="14"/>
        <v/>
      </c>
      <c r="H131" s="501" t="str">
        <f t="shared" si="15"/>
        <v/>
      </c>
      <c r="I131" s="504" t="str">
        <f t="shared" si="16"/>
        <v/>
      </c>
      <c r="J131" s="508"/>
      <c r="K131" s="511"/>
      <c r="L131" s="511"/>
      <c r="M131" s="511"/>
      <c r="N131" s="416" t="str">
        <f t="shared" si="17"/>
        <v/>
      </c>
      <c r="O131" s="416" t="str">
        <f t="shared" si="18"/>
        <v/>
      </c>
      <c r="P131" s="510" t="str">
        <f>IF(UPPER(TRIM(B8))="X",O131,N131)</f>
        <v/>
      </c>
      <c r="Q131"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1" s="507" t="str">
        <f t="shared" si="21"/>
        <v/>
      </c>
      <c r="S131" s="507" t="str">
        <f>IF(OR(R131="",B7="",B7&lt;=0),"",IF(LEN(R131)&lt;=B7,R131,IF(LEN(SUBSTITUTE(LEFT(R131,B7+1)," ",""))=B7+1,LEFT(R131,B7),LEFT(R131,FIND("§",SUBSTITUTE(LEFT(R131,B7+1)," ","§",LEN(LEFT(R131,B7+1))-LEN(SUBSTITUTE(LEFT(R131,B7+1)," ",""))))-1))))</f>
        <v/>
      </c>
      <c r="T131" s="506" t="str">
        <f t="shared" si="19"/>
        <v/>
      </c>
      <c r="U131" s="507"/>
    </row>
    <row r="132" spans="1:21" ht="24" customHeight="1">
      <c r="A132" s="467"/>
      <c r="B132" s="402" t="str">
        <f>IF(ISBLANK(C132),"",LARGE(B14:B131,1)+1)</f>
        <v/>
      </c>
      <c r="C132" s="463"/>
      <c r="D132" s="504" t="str">
        <f t="shared" si="12"/>
        <v/>
      </c>
      <c r="E132" s="467"/>
      <c r="F132" s="502" t="str">
        <f t="shared" si="13"/>
        <v/>
      </c>
      <c r="G132" s="503" t="str">
        <f t="shared" si="14"/>
        <v/>
      </c>
      <c r="H132" s="501" t="str">
        <f t="shared" si="15"/>
        <v/>
      </c>
      <c r="I132" s="504" t="str">
        <f t="shared" si="16"/>
        <v/>
      </c>
      <c r="J132" s="508"/>
      <c r="K132" s="511"/>
      <c r="L132" s="511"/>
      <c r="M132" s="511"/>
      <c r="N132" s="416" t="str">
        <f t="shared" si="17"/>
        <v/>
      </c>
      <c r="O132" s="416" t="str">
        <f t="shared" si="18"/>
        <v/>
      </c>
      <c r="P132" s="510" t="str">
        <f>IF(UPPER(TRIM(B8))="X",O132,N132)</f>
        <v/>
      </c>
      <c r="Q132"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2" s="507" t="str">
        <f t="shared" si="21"/>
        <v/>
      </c>
      <c r="S132" s="507" t="str">
        <f>IF(OR(R132="",B7="",B7&lt;=0),"",IF(LEN(R132)&lt;=B7,R132,IF(LEN(SUBSTITUTE(LEFT(R132,B7+1)," ",""))=B7+1,LEFT(R132,B7),LEFT(R132,FIND("§",SUBSTITUTE(LEFT(R132,B7+1)," ","§",LEN(LEFT(R132,B7+1))-LEN(SUBSTITUTE(LEFT(R132,B7+1)," ",""))))-1))))</f>
        <v/>
      </c>
      <c r="T132" s="506" t="str">
        <f t="shared" si="19"/>
        <v/>
      </c>
      <c r="U132" s="507"/>
    </row>
    <row r="133" spans="1:21" ht="24" customHeight="1">
      <c r="A133" s="467"/>
      <c r="B133" s="402" t="str">
        <f>IF(ISBLANK(C133),"",LARGE(B14:B132,1)+1)</f>
        <v/>
      </c>
      <c r="C133" s="463"/>
      <c r="D133" s="504" t="str">
        <f t="shared" si="12"/>
        <v/>
      </c>
      <c r="E133" s="467"/>
      <c r="F133" s="502" t="str">
        <f t="shared" si="13"/>
        <v/>
      </c>
      <c r="G133" s="503" t="str">
        <f t="shared" si="14"/>
        <v/>
      </c>
      <c r="H133" s="501" t="str">
        <f t="shared" si="15"/>
        <v/>
      </c>
      <c r="I133" s="504" t="str">
        <f t="shared" si="16"/>
        <v/>
      </c>
      <c r="J133" s="508"/>
      <c r="K133" s="511"/>
      <c r="L133" s="511"/>
      <c r="M133" s="511"/>
      <c r="N133" s="416" t="str">
        <f t="shared" si="17"/>
        <v/>
      </c>
      <c r="O133" s="416" t="str">
        <f t="shared" si="18"/>
        <v/>
      </c>
      <c r="P133" s="510" t="str">
        <f>IF(UPPER(TRIM(B8))="X",O133,N133)</f>
        <v/>
      </c>
      <c r="Q133"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3" s="507" t="str">
        <f t="shared" si="21"/>
        <v/>
      </c>
      <c r="S133" s="507" t="str">
        <f>IF(OR(R133="",B7="",B7&lt;=0),"",IF(LEN(R133)&lt;=B7,R133,IF(LEN(SUBSTITUTE(LEFT(R133,B7+1)," ",""))=B7+1,LEFT(R133,B7),LEFT(R133,FIND("§",SUBSTITUTE(LEFT(R133,B7+1)," ","§",LEN(LEFT(R133,B7+1))-LEN(SUBSTITUTE(LEFT(R133,B7+1)," ",""))))-1))))</f>
        <v/>
      </c>
      <c r="T133" s="506" t="str">
        <f t="shared" si="19"/>
        <v/>
      </c>
      <c r="U133" s="507"/>
    </row>
    <row r="134" spans="1:21" ht="24" customHeight="1">
      <c r="A134" s="467"/>
      <c r="B134" s="402" t="str">
        <f>IF(ISBLANK(C134),"",LARGE(B14:B133,1)+1)</f>
        <v/>
      </c>
      <c r="C134" s="463"/>
      <c r="D134" s="504" t="str">
        <f t="shared" si="12"/>
        <v/>
      </c>
      <c r="E134" s="467"/>
      <c r="F134" s="502" t="str">
        <f t="shared" si="13"/>
        <v/>
      </c>
      <c r="G134" s="503" t="str">
        <f t="shared" si="14"/>
        <v/>
      </c>
      <c r="H134" s="501" t="str">
        <f t="shared" si="15"/>
        <v/>
      </c>
      <c r="I134" s="504" t="str">
        <f t="shared" si="16"/>
        <v/>
      </c>
      <c r="J134" s="508"/>
      <c r="K134" s="508"/>
      <c r="L134" s="508"/>
      <c r="M134" s="508"/>
      <c r="N134" s="416" t="str">
        <f t="shared" si="17"/>
        <v/>
      </c>
      <c r="O134" s="416" t="str">
        <f t="shared" si="18"/>
        <v/>
      </c>
      <c r="P134" s="510" t="str">
        <f>IF(UPPER(TRIM(B8))="X",O134,N134)</f>
        <v/>
      </c>
      <c r="Q134"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4" s="507" t="str">
        <f t="shared" si="21"/>
        <v/>
      </c>
      <c r="S134" s="507" t="str">
        <f>IF(OR(R134="",B7="",B7&lt;=0),"",IF(LEN(R134)&lt;=B7,R134,IF(LEN(SUBSTITUTE(LEFT(R134,B7+1)," ",""))=B7+1,LEFT(R134,B7),LEFT(R134,FIND("§",SUBSTITUTE(LEFT(R134,B7+1)," ","§",LEN(LEFT(R134,B7+1))-LEN(SUBSTITUTE(LEFT(R134,B7+1)," ",""))))-1))))</f>
        <v/>
      </c>
      <c r="T134" s="506" t="str">
        <f t="shared" si="19"/>
        <v/>
      </c>
      <c r="U134" s="507"/>
    </row>
    <row r="135" spans="1:21" ht="24" customHeight="1">
      <c r="A135" s="467"/>
      <c r="B135" s="402" t="str">
        <f>IF(ISBLANK(C135),"",LARGE(B14:B134,1)+1)</f>
        <v/>
      </c>
      <c r="C135" s="463"/>
      <c r="D135" s="504" t="str">
        <f t="shared" si="12"/>
        <v/>
      </c>
      <c r="E135" s="467"/>
      <c r="F135" s="502" t="str">
        <f t="shared" si="13"/>
        <v/>
      </c>
      <c r="G135" s="503" t="str">
        <f t="shared" si="14"/>
        <v/>
      </c>
      <c r="H135" s="501" t="str">
        <f t="shared" si="15"/>
        <v/>
      </c>
      <c r="I135" s="504" t="str">
        <f t="shared" si="16"/>
        <v/>
      </c>
      <c r="J135" s="508"/>
      <c r="K135" s="508"/>
      <c r="L135" s="508"/>
      <c r="M135" s="508"/>
      <c r="N135" s="416" t="str">
        <f t="shared" si="17"/>
        <v/>
      </c>
      <c r="O135" s="416" t="str">
        <f t="shared" si="18"/>
        <v/>
      </c>
      <c r="P135" s="510" t="str">
        <f>IF(UPPER(TRIM(B8))="X",O135,N135)</f>
        <v/>
      </c>
      <c r="Q135"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5" s="507" t="str">
        <f t="shared" si="21"/>
        <v/>
      </c>
      <c r="S135" s="507" t="str">
        <f>IF(OR(R135="",B7="",B7&lt;=0),"",IF(LEN(R135)&lt;=B7,R135,IF(LEN(SUBSTITUTE(LEFT(R135,B7+1)," ",""))=B7+1,LEFT(R135,B7),LEFT(R135,FIND("§",SUBSTITUTE(LEFT(R135,B7+1)," ","§",LEN(LEFT(R135,B7+1))-LEN(SUBSTITUTE(LEFT(R135,B7+1)," ",""))))-1))))</f>
        <v/>
      </c>
      <c r="T135" s="506" t="str">
        <f t="shared" si="19"/>
        <v/>
      </c>
      <c r="U135" s="507"/>
    </row>
    <row r="136" spans="1:21" ht="24" customHeight="1">
      <c r="A136" s="467"/>
      <c r="B136" s="402" t="str">
        <f>IF(ISBLANK(C136),"",LARGE(B14:B135,1)+1)</f>
        <v/>
      </c>
      <c r="C136" s="463"/>
      <c r="D136" s="504" t="str">
        <f t="shared" si="12"/>
        <v/>
      </c>
      <c r="E136" s="467"/>
      <c r="F136" s="502" t="str">
        <f t="shared" si="13"/>
        <v/>
      </c>
      <c r="G136" s="503" t="str">
        <f t="shared" si="14"/>
        <v/>
      </c>
      <c r="H136" s="501" t="str">
        <f t="shared" si="15"/>
        <v/>
      </c>
      <c r="I136" s="504" t="str">
        <f t="shared" si="16"/>
        <v/>
      </c>
      <c r="J136" s="508"/>
      <c r="K136" s="508"/>
      <c r="L136" s="508"/>
      <c r="M136" s="508"/>
      <c r="N136" s="416" t="str">
        <f t="shared" si="17"/>
        <v/>
      </c>
      <c r="O136" s="416" t="str">
        <f t="shared" si="18"/>
        <v/>
      </c>
      <c r="P136" s="510" t="str">
        <f>IF(UPPER(TRIM(B8))="X",O136,N136)</f>
        <v/>
      </c>
      <c r="Q136"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6" s="507" t="str">
        <f t="shared" si="21"/>
        <v/>
      </c>
      <c r="S136" s="507" t="str">
        <f>IF(OR(R136="",B7="",B7&lt;=0),"",IF(LEN(R136)&lt;=B7,R136,IF(LEN(SUBSTITUTE(LEFT(R136,B7+1)," ",""))=B7+1,LEFT(R136,B7),LEFT(R136,FIND("§",SUBSTITUTE(LEFT(R136,B7+1)," ","§",LEN(LEFT(R136,B7+1))-LEN(SUBSTITUTE(LEFT(R136,B7+1)," ",""))))-1))))</f>
        <v/>
      </c>
      <c r="T136" s="506" t="str">
        <f t="shared" si="19"/>
        <v/>
      </c>
      <c r="U136" s="507"/>
    </row>
    <row r="137" spans="1:21" ht="24" customHeight="1">
      <c r="A137" s="467"/>
      <c r="B137" s="402" t="str">
        <f>IF(ISBLANK(C137),"",LARGE(B14:B136,1)+1)</f>
        <v/>
      </c>
      <c r="C137" s="463"/>
      <c r="D137" s="504" t="str">
        <f t="shared" si="12"/>
        <v/>
      </c>
      <c r="E137" s="467"/>
      <c r="F137" s="502" t="str">
        <f t="shared" si="13"/>
        <v/>
      </c>
      <c r="G137" s="503" t="str">
        <f t="shared" si="14"/>
        <v/>
      </c>
      <c r="H137" s="501" t="str">
        <f t="shared" si="15"/>
        <v/>
      </c>
      <c r="I137" s="504" t="str">
        <f t="shared" si="16"/>
        <v/>
      </c>
      <c r="J137" s="508"/>
      <c r="K137" s="508"/>
      <c r="L137" s="508"/>
      <c r="M137" s="508"/>
      <c r="N137" s="416" t="str">
        <f t="shared" si="17"/>
        <v/>
      </c>
      <c r="O137" s="416" t="str">
        <f t="shared" si="18"/>
        <v/>
      </c>
      <c r="P137" s="510" t="str">
        <f>IF(UPPER(TRIM(B8))="X",O137,N137)</f>
        <v/>
      </c>
      <c r="Q137"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7" s="507" t="str">
        <f t="shared" si="21"/>
        <v/>
      </c>
      <c r="S137" s="507" t="str">
        <f>IF(OR(R137="",B7="",B7&lt;=0),"",IF(LEN(R137)&lt;=B7,R137,IF(LEN(SUBSTITUTE(LEFT(R137,B7+1)," ",""))=B7+1,LEFT(R137,B7),LEFT(R137,FIND("§",SUBSTITUTE(LEFT(R137,B7+1)," ","§",LEN(LEFT(R137,B7+1))-LEN(SUBSTITUTE(LEFT(R137,B7+1)," ",""))))-1))))</f>
        <v/>
      </c>
      <c r="T137" s="506" t="str">
        <f t="shared" si="19"/>
        <v/>
      </c>
      <c r="U137" s="507"/>
    </row>
    <row r="138" spans="1:21" ht="24" customHeight="1">
      <c r="A138" s="467"/>
      <c r="B138" s="402" t="str">
        <f>IF(ISBLANK(C138),"",LARGE(B14:B137,1)+1)</f>
        <v/>
      </c>
      <c r="C138" s="463"/>
      <c r="D138" s="504" t="str">
        <f t="shared" si="12"/>
        <v/>
      </c>
      <c r="E138" s="467"/>
      <c r="F138" s="502" t="str">
        <f t="shared" si="13"/>
        <v/>
      </c>
      <c r="G138" s="503" t="str">
        <f t="shared" si="14"/>
        <v/>
      </c>
      <c r="H138" s="501" t="str">
        <f t="shared" si="15"/>
        <v/>
      </c>
      <c r="I138" s="504" t="str">
        <f t="shared" si="16"/>
        <v/>
      </c>
      <c r="J138" s="508"/>
      <c r="K138" s="508"/>
      <c r="L138" s="508"/>
      <c r="M138" s="508"/>
      <c r="N138" s="416" t="str">
        <f t="shared" si="17"/>
        <v/>
      </c>
      <c r="O138" s="416" t="str">
        <f t="shared" si="18"/>
        <v/>
      </c>
      <c r="P138" s="510" t="str">
        <f>IF(UPPER(TRIM(B8))="X",O138,N138)</f>
        <v/>
      </c>
      <c r="Q138"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8" s="507" t="str">
        <f t="shared" si="21"/>
        <v/>
      </c>
      <c r="S138" s="507" t="str">
        <f>IF(OR(R138="",B7="",B7&lt;=0),"",IF(LEN(R138)&lt;=B7,R138,IF(LEN(SUBSTITUTE(LEFT(R138,B7+1)," ",""))=B7+1,LEFT(R138,B7),LEFT(R138,FIND("§",SUBSTITUTE(LEFT(R138,B7+1)," ","§",LEN(LEFT(R138,B7+1))-LEN(SUBSTITUTE(LEFT(R138,B7+1)," ",""))))-1))))</f>
        <v/>
      </c>
      <c r="T138" s="506" t="str">
        <f t="shared" si="19"/>
        <v/>
      </c>
      <c r="U138" s="507"/>
    </row>
    <row r="139" spans="1:21" ht="24" customHeight="1">
      <c r="A139" s="467"/>
      <c r="B139" s="402" t="str">
        <f>IF(ISBLANK(C139),"",LARGE(B14:B138,1)+1)</f>
        <v/>
      </c>
      <c r="C139" s="463"/>
      <c r="D139" s="504" t="str">
        <f t="shared" si="12"/>
        <v/>
      </c>
      <c r="E139" s="467"/>
      <c r="F139" s="502" t="str">
        <f t="shared" si="13"/>
        <v/>
      </c>
      <c r="G139" s="503" t="str">
        <f t="shared" si="14"/>
        <v/>
      </c>
      <c r="H139" s="501" t="str">
        <f t="shared" si="15"/>
        <v/>
      </c>
      <c r="I139" s="504" t="str">
        <f t="shared" si="16"/>
        <v/>
      </c>
      <c r="J139" s="508"/>
      <c r="K139" s="508"/>
      <c r="L139" s="508"/>
      <c r="M139" s="508"/>
      <c r="N139" s="416" t="str">
        <f t="shared" si="17"/>
        <v/>
      </c>
      <c r="O139" s="416" t="str">
        <f t="shared" si="18"/>
        <v/>
      </c>
      <c r="P139" s="510" t="str">
        <f>IF(UPPER(TRIM(B8))="X",O139,N139)</f>
        <v/>
      </c>
      <c r="Q139"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9" s="507" t="str">
        <f t="shared" si="21"/>
        <v/>
      </c>
      <c r="S139" s="507" t="str">
        <f>IF(OR(R139="",B7="",B7&lt;=0),"",IF(LEN(R139)&lt;=B7,R139,IF(LEN(SUBSTITUTE(LEFT(R139,B7+1)," ",""))=B7+1,LEFT(R139,B7),LEFT(R139,FIND("§",SUBSTITUTE(LEFT(R139,B7+1)," ","§",LEN(LEFT(R139,B7+1))-LEN(SUBSTITUTE(LEFT(R139,B7+1)," ",""))))-1))))</f>
        <v/>
      </c>
      <c r="T139" s="506" t="str">
        <f t="shared" si="19"/>
        <v/>
      </c>
      <c r="U139" s="507"/>
    </row>
    <row r="140" spans="1:21" ht="24" customHeight="1">
      <c r="A140" s="467"/>
      <c r="B140" s="402" t="str">
        <f>IF(ISBLANK(C140),"",LARGE(B14:B139,1)+1)</f>
        <v/>
      </c>
      <c r="C140" s="463"/>
      <c r="D140" s="504" t="str">
        <f t="shared" si="12"/>
        <v/>
      </c>
      <c r="E140" s="467"/>
      <c r="F140" s="502" t="str">
        <f t="shared" si="13"/>
        <v/>
      </c>
      <c r="G140" s="503" t="str">
        <f t="shared" si="14"/>
        <v/>
      </c>
      <c r="H140" s="501" t="str">
        <f t="shared" si="15"/>
        <v/>
      </c>
      <c r="I140" s="504" t="str">
        <f t="shared" si="16"/>
        <v/>
      </c>
      <c r="J140" s="508"/>
      <c r="K140" s="508"/>
      <c r="L140" s="508"/>
      <c r="M140" s="508"/>
      <c r="N140" s="416" t="str">
        <f t="shared" si="17"/>
        <v/>
      </c>
      <c r="O140" s="416" t="str">
        <f t="shared" si="18"/>
        <v/>
      </c>
      <c r="P140" s="510" t="str">
        <f>IF(UPPER(TRIM(B8))="X",O140,N140)</f>
        <v/>
      </c>
      <c r="Q140"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0" s="507" t="str">
        <f t="shared" si="21"/>
        <v/>
      </c>
      <c r="S140" s="507" t="str">
        <f>IF(OR(R140="",B7="",B7&lt;=0),"",IF(LEN(R140)&lt;=B7,R140,IF(LEN(SUBSTITUTE(LEFT(R140,B7+1)," ",""))=B7+1,LEFT(R140,B7),LEFT(R140,FIND("§",SUBSTITUTE(LEFT(R140,B7+1)," ","§",LEN(LEFT(R140,B7+1))-LEN(SUBSTITUTE(LEFT(R140,B7+1)," ",""))))-1))))</f>
        <v/>
      </c>
      <c r="T140" s="506" t="str">
        <f t="shared" si="19"/>
        <v/>
      </c>
      <c r="U140" s="507"/>
    </row>
    <row r="141" spans="1:21" ht="24" customHeight="1">
      <c r="A141" s="467"/>
      <c r="B141" s="402" t="str">
        <f>IF(ISBLANK(C141),"",LARGE(B14:B140,1)+1)</f>
        <v/>
      </c>
      <c r="C141" s="463"/>
      <c r="D141" s="504" t="str">
        <f t="shared" si="12"/>
        <v/>
      </c>
      <c r="E141" s="467"/>
      <c r="F141" s="502" t="str">
        <f t="shared" si="13"/>
        <v/>
      </c>
      <c r="G141" s="503" t="str">
        <f t="shared" si="14"/>
        <v/>
      </c>
      <c r="H141" s="501" t="str">
        <f t="shared" si="15"/>
        <v/>
      </c>
      <c r="I141" s="504" t="str">
        <f t="shared" si="16"/>
        <v/>
      </c>
      <c r="J141" s="508"/>
      <c r="K141" s="508"/>
      <c r="L141" s="508"/>
      <c r="M141" s="508"/>
      <c r="N141" s="416" t="str">
        <f t="shared" si="17"/>
        <v/>
      </c>
      <c r="O141" s="416" t="str">
        <f t="shared" si="18"/>
        <v/>
      </c>
      <c r="P141" s="510" t="str">
        <f>IF(UPPER(TRIM(B8))="X",O141,N141)</f>
        <v/>
      </c>
      <c r="Q141"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1" s="507" t="str">
        <f t="shared" si="21"/>
        <v/>
      </c>
      <c r="S141" s="507" t="str">
        <f>IF(OR(R141="",B7="",B7&lt;=0),"",IF(LEN(R141)&lt;=B7,R141,IF(LEN(SUBSTITUTE(LEFT(R141,B7+1)," ",""))=B7+1,LEFT(R141,B7),LEFT(R141,FIND("§",SUBSTITUTE(LEFT(R141,B7+1)," ","§",LEN(LEFT(R141,B7+1))-LEN(SUBSTITUTE(LEFT(R141,B7+1)," ",""))))-1))))</f>
        <v/>
      </c>
      <c r="T141" s="506" t="str">
        <f t="shared" si="19"/>
        <v/>
      </c>
      <c r="U141" s="507"/>
    </row>
    <row r="142" spans="1:21" ht="24" customHeight="1">
      <c r="A142" s="467"/>
      <c r="B142" s="402" t="str">
        <f>IF(ISBLANK(C142),"",LARGE(B14:B141,1)+1)</f>
        <v/>
      </c>
      <c r="C142" s="463"/>
      <c r="D142" s="504" t="str">
        <f t="shared" si="12"/>
        <v/>
      </c>
      <c r="E142" s="467"/>
      <c r="F142" s="502" t="str">
        <f t="shared" si="13"/>
        <v/>
      </c>
      <c r="G142" s="503" t="str">
        <f t="shared" si="14"/>
        <v/>
      </c>
      <c r="H142" s="501" t="str">
        <f t="shared" si="15"/>
        <v/>
      </c>
      <c r="I142" s="504" t="str">
        <f t="shared" si="16"/>
        <v/>
      </c>
      <c r="J142" s="508"/>
      <c r="K142" s="508"/>
      <c r="L142" s="508"/>
      <c r="M142" s="508"/>
      <c r="N142" s="416" t="str">
        <f t="shared" si="17"/>
        <v/>
      </c>
      <c r="O142" s="416" t="str">
        <f t="shared" si="18"/>
        <v/>
      </c>
      <c r="P142" s="510" t="str">
        <f>IF(UPPER(TRIM(B8))="X",O142,N142)</f>
        <v/>
      </c>
      <c r="Q142"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2" s="507" t="str">
        <f t="shared" si="21"/>
        <v/>
      </c>
      <c r="S142" s="507" t="str">
        <f>IF(OR(R142="",B7="",B7&lt;=0),"",IF(LEN(R142)&lt;=B7,R142,IF(LEN(SUBSTITUTE(LEFT(R142,B7+1)," ",""))=B7+1,LEFT(R142,B7),LEFT(R142,FIND("§",SUBSTITUTE(LEFT(R142,B7+1)," ","§",LEN(LEFT(R142,B7+1))-LEN(SUBSTITUTE(LEFT(R142,B7+1)," ",""))))-1))))</f>
        <v/>
      </c>
      <c r="T142" s="506" t="str">
        <f t="shared" si="19"/>
        <v/>
      </c>
      <c r="U142" s="507"/>
    </row>
    <row r="143" spans="1:21" ht="24" customHeight="1">
      <c r="A143" s="467"/>
      <c r="B143" s="402" t="str">
        <f>IF(ISBLANK(C143),"",LARGE(B14:B142,1)+1)</f>
        <v/>
      </c>
      <c r="C143" s="463"/>
      <c r="D143" s="504" t="str">
        <f t="shared" ref="D143:D200" si="22">IF(TRIM(SUBSTITUTE(C143,CHAR(160),""))="","",LEN(C143))</f>
        <v/>
      </c>
      <c r="E143" s="467"/>
      <c r="F143" s="502" t="str">
        <f t="shared" ref="F143:F206" si="23">IF(G143="","",ROW()-14)</f>
        <v/>
      </c>
      <c r="G143" s="503" t="str">
        <f t="shared" ref="G143:G206" si="24">IF(S143="","",S143)</f>
        <v/>
      </c>
      <c r="H143" s="501" t="str">
        <f t="shared" ref="H143:H206" si="25">IF(G143="","",LEN(TRIM(G143))-LEN(SUBSTITUTE(TRIM(G143)," ",""))+1)</f>
        <v/>
      </c>
      <c r="I143" s="504" t="str">
        <f t="shared" ref="I143:I206" si="26">IF(G143="","",LEN(G143))</f>
        <v/>
      </c>
      <c r="J143" s="508"/>
      <c r="K143" s="508"/>
      <c r="L143" s="508"/>
      <c r="M143" s="508"/>
      <c r="N143" s="416" t="str">
        <f t="shared" ref="N143:N200" si="27">IF(TRIM(SUBSTITUTE(C143,CHAR(160),""))="","",TRIM(SUBSTITUTE(SUBSTITUTE(SUBSTITUTE(SUBSTITUTE(CLEAN(C143),CHAR(160)," "),CHAR(9)," "),CHAR(10)," "),CHAR(13)," ")))</f>
        <v/>
      </c>
      <c r="O143" s="416" t="str">
        <f t="shared" ref="O143:O200" si="28">IF(N143="","",TRIM(SUBSTITUTE(SUBSTITUTE(SUBSTITUTE(SUBSTITUTE(SUBSTITUTE(SUBSTITUTE(SUBSTITUTE(SUBSTITUTE(SUBSTITUTE(SUBSTITUTE(N143,","," "),";"," "),":"," "),"."," "),"?"," "), "!"," "),"/"," "), "("," "), ")"," "), "-"," ")))</f>
        <v/>
      </c>
      <c r="P143" s="510" t="str">
        <f>IF(UPPER(TRIM(B8))="X",O143,N143)</f>
        <v/>
      </c>
      <c r="Q143"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3" s="507" t="str">
        <f t="shared" si="21"/>
        <v/>
      </c>
      <c r="S143" s="507" t="str">
        <f>IF(OR(R143="",B7="",B7&lt;=0),"",IF(LEN(R143)&lt;=B7,R143,IF(LEN(SUBSTITUTE(LEFT(R143,B7+1)," ",""))=B7+1,LEFT(R143,B7),LEFT(R143,FIND("§",SUBSTITUTE(LEFT(R143,B7+1)," ","§",LEN(LEFT(R143,B7+1))-LEN(SUBSTITUTE(LEFT(R143,B7+1)," ",""))))-1))))</f>
        <v/>
      </c>
      <c r="T143" s="506" t="str">
        <f t="shared" ref="T143:T206" si="29">IF(OR(R143="",S143=""),"",TRIM(MID(R143,LEN(S143)+1+IF(MID(R143,LEN(S143)+1,1)=" ",1,0),99999)))</f>
        <v/>
      </c>
      <c r="U143" s="507"/>
    </row>
    <row r="144" spans="1:21" ht="24" customHeight="1">
      <c r="A144" s="467"/>
      <c r="B144" s="402" t="str">
        <f>IF(ISBLANK(C144),"",LARGE(B14:B143,1)+1)</f>
        <v/>
      </c>
      <c r="C144" s="463"/>
      <c r="D144" s="504" t="str">
        <f t="shared" si="22"/>
        <v/>
      </c>
      <c r="E144" s="467"/>
      <c r="F144" s="502" t="str">
        <f t="shared" si="23"/>
        <v/>
      </c>
      <c r="G144" s="503" t="str">
        <f t="shared" si="24"/>
        <v/>
      </c>
      <c r="H144" s="501" t="str">
        <f t="shared" si="25"/>
        <v/>
      </c>
      <c r="I144" s="504" t="str">
        <f t="shared" si="26"/>
        <v/>
      </c>
      <c r="J144" s="508"/>
      <c r="K144" s="508"/>
      <c r="L144" s="508"/>
      <c r="M144" s="508"/>
      <c r="N144" s="416" t="str">
        <f t="shared" si="27"/>
        <v/>
      </c>
      <c r="O144" s="416" t="str">
        <f t="shared" si="28"/>
        <v/>
      </c>
      <c r="P144" s="510" t="str">
        <f>IF(UPPER(TRIM(B8))="X",O144,N144)</f>
        <v/>
      </c>
      <c r="Q144" s="416" t="str">
        <f t="shared" ref="Q144:Q200" si="30">IF(P144="",Q143,IF(Q143="",P144,Q143&amp;" "&amp;P144))</f>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4" s="507" t="str">
        <f t="shared" ref="R144:R207" si="31">T143</f>
        <v/>
      </c>
      <c r="S144" s="507" t="str">
        <f>IF(OR(R144="",B7="",B7&lt;=0),"",IF(LEN(R144)&lt;=B7,R144,IF(LEN(SUBSTITUTE(LEFT(R144,B7+1)," ",""))=B7+1,LEFT(R144,B7),LEFT(R144,FIND("§",SUBSTITUTE(LEFT(R144,B7+1)," ","§",LEN(LEFT(R144,B7+1))-LEN(SUBSTITUTE(LEFT(R144,B7+1)," ",""))))-1))))</f>
        <v/>
      </c>
      <c r="T144" s="506" t="str">
        <f t="shared" si="29"/>
        <v/>
      </c>
      <c r="U144" s="507"/>
    </row>
    <row r="145" spans="1:21" ht="24" customHeight="1">
      <c r="A145" s="467"/>
      <c r="B145" s="402" t="str">
        <f>IF(ISBLANK(C145),"",LARGE(B14:B144,1)+1)</f>
        <v/>
      </c>
      <c r="C145" s="463"/>
      <c r="D145" s="504" t="str">
        <f t="shared" si="22"/>
        <v/>
      </c>
      <c r="E145" s="467"/>
      <c r="F145" s="502" t="str">
        <f t="shared" si="23"/>
        <v/>
      </c>
      <c r="G145" s="503" t="str">
        <f t="shared" si="24"/>
        <v/>
      </c>
      <c r="H145" s="501" t="str">
        <f t="shared" si="25"/>
        <v/>
      </c>
      <c r="I145" s="504" t="str">
        <f t="shared" si="26"/>
        <v/>
      </c>
      <c r="J145" s="508"/>
      <c r="K145" s="508"/>
      <c r="L145" s="508"/>
      <c r="M145" s="508"/>
      <c r="N145" s="416" t="str">
        <f t="shared" si="27"/>
        <v/>
      </c>
      <c r="O145" s="416" t="str">
        <f t="shared" si="28"/>
        <v/>
      </c>
      <c r="P145" s="510" t="str">
        <f>IF(UPPER(TRIM(B8))="X",O145,N145)</f>
        <v/>
      </c>
      <c r="Q145"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5" s="507" t="str">
        <f t="shared" si="31"/>
        <v/>
      </c>
      <c r="S145" s="507" t="str">
        <f>IF(OR(R145="",B7="",B7&lt;=0),"",IF(LEN(R145)&lt;=B7,R145,IF(LEN(SUBSTITUTE(LEFT(R145,B7+1)," ",""))=B7+1,LEFT(R145,B7),LEFT(R145,FIND("§",SUBSTITUTE(LEFT(R145,B7+1)," ","§",LEN(LEFT(R145,B7+1))-LEN(SUBSTITUTE(LEFT(R145,B7+1)," ",""))))-1))))</f>
        <v/>
      </c>
      <c r="T145" s="506" t="str">
        <f t="shared" si="29"/>
        <v/>
      </c>
      <c r="U145" s="507"/>
    </row>
    <row r="146" spans="1:21" ht="24" customHeight="1">
      <c r="A146" s="467"/>
      <c r="B146" s="402" t="str">
        <f>IF(ISBLANK(C146),"",LARGE(B14:B145,1)+1)</f>
        <v/>
      </c>
      <c r="C146" s="463"/>
      <c r="D146" s="504" t="str">
        <f t="shared" si="22"/>
        <v/>
      </c>
      <c r="E146" s="467"/>
      <c r="F146" s="502" t="str">
        <f t="shared" si="23"/>
        <v/>
      </c>
      <c r="G146" s="503" t="str">
        <f t="shared" si="24"/>
        <v/>
      </c>
      <c r="H146" s="501" t="str">
        <f t="shared" si="25"/>
        <v/>
      </c>
      <c r="I146" s="504" t="str">
        <f t="shared" si="26"/>
        <v/>
      </c>
      <c r="J146" s="508"/>
      <c r="K146" s="508"/>
      <c r="L146" s="508"/>
      <c r="M146" s="508"/>
      <c r="N146" s="416" t="str">
        <f t="shared" si="27"/>
        <v/>
      </c>
      <c r="O146" s="416" t="str">
        <f t="shared" si="28"/>
        <v/>
      </c>
      <c r="P146" s="510" t="str">
        <f>IF(UPPER(TRIM(B8))="X",O146,N146)</f>
        <v/>
      </c>
      <c r="Q146"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6" s="507" t="str">
        <f t="shared" si="31"/>
        <v/>
      </c>
      <c r="S146" s="507" t="str">
        <f>IF(OR(R146="",B7="",B7&lt;=0),"",IF(LEN(R146)&lt;=B7,R146,IF(LEN(SUBSTITUTE(LEFT(R146,B7+1)," ",""))=B7+1,LEFT(R146,B7),LEFT(R146,FIND("§",SUBSTITUTE(LEFT(R146,B7+1)," ","§",LEN(LEFT(R146,B7+1))-LEN(SUBSTITUTE(LEFT(R146,B7+1)," ",""))))-1))))</f>
        <v/>
      </c>
      <c r="T146" s="506" t="str">
        <f t="shared" si="29"/>
        <v/>
      </c>
      <c r="U146" s="507"/>
    </row>
    <row r="147" spans="1:21" ht="24" customHeight="1">
      <c r="A147" s="467"/>
      <c r="B147" s="402" t="str">
        <f>IF(ISBLANK(C147),"",LARGE(B14:B146,1)+1)</f>
        <v/>
      </c>
      <c r="C147" s="463"/>
      <c r="D147" s="504" t="str">
        <f t="shared" si="22"/>
        <v/>
      </c>
      <c r="E147" s="467"/>
      <c r="F147" s="502" t="str">
        <f t="shared" si="23"/>
        <v/>
      </c>
      <c r="G147" s="503" t="str">
        <f t="shared" si="24"/>
        <v/>
      </c>
      <c r="H147" s="501" t="str">
        <f t="shared" si="25"/>
        <v/>
      </c>
      <c r="I147" s="504" t="str">
        <f t="shared" si="26"/>
        <v/>
      </c>
      <c r="J147" s="508"/>
      <c r="K147" s="508"/>
      <c r="L147" s="508"/>
      <c r="M147" s="508"/>
      <c r="N147" s="416" t="str">
        <f t="shared" si="27"/>
        <v/>
      </c>
      <c r="O147" s="416" t="str">
        <f t="shared" si="28"/>
        <v/>
      </c>
      <c r="P147" s="510" t="str">
        <f>IF(UPPER(TRIM(B8))="X",O147,N147)</f>
        <v/>
      </c>
      <c r="Q147"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7" s="507" t="str">
        <f t="shared" si="31"/>
        <v/>
      </c>
      <c r="S147" s="507" t="str">
        <f>IF(OR(R147="",B7="",B7&lt;=0),"",IF(LEN(R147)&lt;=B7,R147,IF(LEN(SUBSTITUTE(LEFT(R147,B7+1)," ",""))=B7+1,LEFT(R147,B7),LEFT(R147,FIND("§",SUBSTITUTE(LEFT(R147,B7+1)," ","§",LEN(LEFT(R147,B7+1))-LEN(SUBSTITUTE(LEFT(R147,B7+1)," ",""))))-1))))</f>
        <v/>
      </c>
      <c r="T147" s="506" t="str">
        <f t="shared" si="29"/>
        <v/>
      </c>
      <c r="U147" s="507"/>
    </row>
    <row r="148" spans="1:21" ht="24" customHeight="1">
      <c r="A148" s="467"/>
      <c r="B148" s="402" t="str">
        <f>IF(ISBLANK(C148),"",LARGE(B14:B147,1)+1)</f>
        <v/>
      </c>
      <c r="C148" s="463"/>
      <c r="D148" s="504" t="str">
        <f t="shared" si="22"/>
        <v/>
      </c>
      <c r="E148" s="467"/>
      <c r="F148" s="502" t="str">
        <f t="shared" si="23"/>
        <v/>
      </c>
      <c r="G148" s="503" t="str">
        <f t="shared" si="24"/>
        <v/>
      </c>
      <c r="H148" s="501" t="str">
        <f t="shared" si="25"/>
        <v/>
      </c>
      <c r="I148" s="504" t="str">
        <f t="shared" si="26"/>
        <v/>
      </c>
      <c r="J148" s="508"/>
      <c r="K148" s="508"/>
      <c r="L148" s="508"/>
      <c r="M148" s="508"/>
      <c r="N148" s="416" t="str">
        <f t="shared" si="27"/>
        <v/>
      </c>
      <c r="O148" s="416" t="str">
        <f t="shared" si="28"/>
        <v/>
      </c>
      <c r="P148" s="510" t="str">
        <f>IF(UPPER(TRIM(B8))="X",O148,N148)</f>
        <v/>
      </c>
      <c r="Q148"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8" s="507" t="str">
        <f t="shared" si="31"/>
        <v/>
      </c>
      <c r="S148" s="507" t="str">
        <f>IF(OR(R148="",B7="",B7&lt;=0),"",IF(LEN(R148)&lt;=B7,R148,IF(LEN(SUBSTITUTE(LEFT(R148,B7+1)," ",""))=B7+1,LEFT(R148,B7),LEFT(R148,FIND("§",SUBSTITUTE(LEFT(R148,B7+1)," ","§",LEN(LEFT(R148,B7+1))-LEN(SUBSTITUTE(LEFT(R148,B7+1)," ",""))))-1))))</f>
        <v/>
      </c>
      <c r="T148" s="506" t="str">
        <f t="shared" si="29"/>
        <v/>
      </c>
      <c r="U148" s="507"/>
    </row>
    <row r="149" spans="1:21" ht="24" customHeight="1">
      <c r="A149" s="467"/>
      <c r="B149" s="402" t="str">
        <f>IF(ISBLANK(C149),"",LARGE(B14:B148,1)+1)</f>
        <v/>
      </c>
      <c r="C149" s="463"/>
      <c r="D149" s="504" t="str">
        <f t="shared" si="22"/>
        <v/>
      </c>
      <c r="E149" s="467"/>
      <c r="F149" s="502" t="str">
        <f t="shared" si="23"/>
        <v/>
      </c>
      <c r="G149" s="503" t="str">
        <f t="shared" si="24"/>
        <v/>
      </c>
      <c r="H149" s="501" t="str">
        <f t="shared" si="25"/>
        <v/>
      </c>
      <c r="I149" s="504" t="str">
        <f t="shared" si="26"/>
        <v/>
      </c>
      <c r="J149" s="508"/>
      <c r="K149" s="508"/>
      <c r="L149" s="508"/>
      <c r="M149" s="508"/>
      <c r="N149" s="416" t="str">
        <f t="shared" si="27"/>
        <v/>
      </c>
      <c r="O149" s="416" t="str">
        <f t="shared" si="28"/>
        <v/>
      </c>
      <c r="P149" s="510" t="str">
        <f>IF(UPPER(TRIM(B8))="X",O149,N149)</f>
        <v/>
      </c>
      <c r="Q149"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9" s="507" t="str">
        <f t="shared" si="31"/>
        <v/>
      </c>
      <c r="S149" s="507" t="str">
        <f>IF(OR(R149="",B7="",B7&lt;=0),"",IF(LEN(R149)&lt;=B7,R149,IF(LEN(SUBSTITUTE(LEFT(R149,B7+1)," ",""))=B7+1,LEFT(R149,B7),LEFT(R149,FIND("§",SUBSTITUTE(LEFT(R149,B7+1)," ","§",LEN(LEFT(R149,B7+1))-LEN(SUBSTITUTE(LEFT(R149,B7+1)," ",""))))-1))))</f>
        <v/>
      </c>
      <c r="T149" s="506" t="str">
        <f t="shared" si="29"/>
        <v/>
      </c>
      <c r="U149" s="507"/>
    </row>
    <row r="150" spans="1:21" ht="24" customHeight="1">
      <c r="A150" s="467"/>
      <c r="B150" s="402" t="str">
        <f>IF(ISBLANK(C150),"",LARGE(B14:B149,1)+1)</f>
        <v/>
      </c>
      <c r="C150" s="463"/>
      <c r="D150" s="504" t="str">
        <f t="shared" si="22"/>
        <v/>
      </c>
      <c r="E150" s="467"/>
      <c r="F150" s="502" t="str">
        <f t="shared" si="23"/>
        <v/>
      </c>
      <c r="G150" s="503" t="str">
        <f t="shared" si="24"/>
        <v/>
      </c>
      <c r="H150" s="501" t="str">
        <f t="shared" si="25"/>
        <v/>
      </c>
      <c r="I150" s="504" t="str">
        <f t="shared" si="26"/>
        <v/>
      </c>
      <c r="J150" s="508"/>
      <c r="K150" s="508"/>
      <c r="L150" s="508"/>
      <c r="M150" s="508"/>
      <c r="N150" s="416" t="str">
        <f t="shared" si="27"/>
        <v/>
      </c>
      <c r="O150" s="416" t="str">
        <f t="shared" si="28"/>
        <v/>
      </c>
      <c r="P150" s="510" t="str">
        <f>IF(UPPER(TRIM(B8))="X",O150,N150)</f>
        <v/>
      </c>
      <c r="Q150"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0" s="507" t="str">
        <f t="shared" si="31"/>
        <v/>
      </c>
      <c r="S150" s="507" t="str">
        <f>IF(OR(R150="",B7="",B7&lt;=0),"",IF(LEN(R150)&lt;=B7,R150,IF(LEN(SUBSTITUTE(LEFT(R150,B7+1)," ",""))=B7+1,LEFT(R150,B7),LEFT(R150,FIND("§",SUBSTITUTE(LEFT(R150,B7+1)," ","§",LEN(LEFT(R150,B7+1))-LEN(SUBSTITUTE(LEFT(R150,B7+1)," ",""))))-1))))</f>
        <v/>
      </c>
      <c r="T150" s="506" t="str">
        <f t="shared" si="29"/>
        <v/>
      </c>
      <c r="U150" s="507"/>
    </row>
    <row r="151" spans="1:21" ht="24" customHeight="1">
      <c r="A151" s="467"/>
      <c r="B151" s="402" t="str">
        <f>IF(ISBLANK(C151),"",LARGE(B14:B150,1)+1)</f>
        <v/>
      </c>
      <c r="C151" s="463"/>
      <c r="D151" s="504" t="str">
        <f t="shared" si="22"/>
        <v/>
      </c>
      <c r="E151" s="467"/>
      <c r="F151" s="502" t="str">
        <f t="shared" si="23"/>
        <v/>
      </c>
      <c r="G151" s="503" t="str">
        <f t="shared" si="24"/>
        <v/>
      </c>
      <c r="H151" s="501" t="str">
        <f t="shared" si="25"/>
        <v/>
      </c>
      <c r="I151" s="504" t="str">
        <f t="shared" si="26"/>
        <v/>
      </c>
      <c r="J151" s="508"/>
      <c r="K151" s="508"/>
      <c r="L151" s="508"/>
      <c r="M151" s="508"/>
      <c r="N151" s="416" t="str">
        <f t="shared" si="27"/>
        <v/>
      </c>
      <c r="O151" s="416" t="str">
        <f t="shared" si="28"/>
        <v/>
      </c>
      <c r="P151" s="510" t="str">
        <f>IF(UPPER(TRIM(B8))="X",O151,N151)</f>
        <v/>
      </c>
      <c r="Q151"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1" s="507" t="str">
        <f t="shared" si="31"/>
        <v/>
      </c>
      <c r="S151" s="507" t="str">
        <f>IF(OR(R151="",B7="",B7&lt;=0),"",IF(LEN(R151)&lt;=B7,R151,IF(LEN(SUBSTITUTE(LEFT(R151,B7+1)," ",""))=B7+1,LEFT(R151,B7),LEFT(R151,FIND("§",SUBSTITUTE(LEFT(R151,B7+1)," ","§",LEN(LEFT(R151,B7+1))-LEN(SUBSTITUTE(LEFT(R151,B7+1)," ",""))))-1))))</f>
        <v/>
      </c>
      <c r="T151" s="506" t="str">
        <f t="shared" si="29"/>
        <v/>
      </c>
      <c r="U151" s="507"/>
    </row>
    <row r="152" spans="1:21" ht="24" customHeight="1">
      <c r="A152" s="467"/>
      <c r="B152" s="402" t="str">
        <f>IF(ISBLANK(C152),"",LARGE(B14:B151,1)+1)</f>
        <v/>
      </c>
      <c r="C152" s="463"/>
      <c r="D152" s="504" t="str">
        <f t="shared" si="22"/>
        <v/>
      </c>
      <c r="E152" s="467"/>
      <c r="F152" s="502" t="str">
        <f t="shared" si="23"/>
        <v/>
      </c>
      <c r="G152" s="503" t="str">
        <f t="shared" si="24"/>
        <v/>
      </c>
      <c r="H152" s="501" t="str">
        <f t="shared" si="25"/>
        <v/>
      </c>
      <c r="I152" s="504" t="str">
        <f t="shared" si="26"/>
        <v/>
      </c>
      <c r="J152" s="508"/>
      <c r="K152" s="508"/>
      <c r="L152" s="508"/>
      <c r="M152" s="508"/>
      <c r="N152" s="416" t="str">
        <f t="shared" si="27"/>
        <v/>
      </c>
      <c r="O152" s="416" t="str">
        <f t="shared" si="28"/>
        <v/>
      </c>
      <c r="P152" s="510" t="str">
        <f>IF(UPPER(TRIM(B8))="X",O152,N152)</f>
        <v/>
      </c>
      <c r="Q152"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2" s="507" t="str">
        <f t="shared" si="31"/>
        <v/>
      </c>
      <c r="S152" s="507" t="str">
        <f>IF(OR(R152="",B7="",B7&lt;=0),"",IF(LEN(R152)&lt;=B7,R152,IF(LEN(SUBSTITUTE(LEFT(R152,B7+1)," ",""))=B7+1,LEFT(R152,B7),LEFT(R152,FIND("§",SUBSTITUTE(LEFT(R152,B7+1)," ","§",LEN(LEFT(R152,B7+1))-LEN(SUBSTITUTE(LEFT(R152,B7+1)," ",""))))-1))))</f>
        <v/>
      </c>
      <c r="T152" s="506" t="str">
        <f t="shared" si="29"/>
        <v/>
      </c>
      <c r="U152" s="507"/>
    </row>
    <row r="153" spans="1:21" ht="24" customHeight="1">
      <c r="A153" s="467"/>
      <c r="B153" s="402" t="str">
        <f>IF(ISBLANK(C153),"",LARGE(B14:B152,1)+1)</f>
        <v/>
      </c>
      <c r="C153" s="463"/>
      <c r="D153" s="504" t="str">
        <f t="shared" si="22"/>
        <v/>
      </c>
      <c r="E153" s="467"/>
      <c r="F153" s="502" t="str">
        <f t="shared" si="23"/>
        <v/>
      </c>
      <c r="G153" s="503" t="str">
        <f t="shared" si="24"/>
        <v/>
      </c>
      <c r="H153" s="501" t="str">
        <f t="shared" si="25"/>
        <v/>
      </c>
      <c r="I153" s="504" t="str">
        <f t="shared" si="26"/>
        <v/>
      </c>
      <c r="J153" s="508"/>
      <c r="K153" s="508"/>
      <c r="L153" s="508"/>
      <c r="M153" s="508"/>
      <c r="N153" s="416" t="str">
        <f t="shared" si="27"/>
        <v/>
      </c>
      <c r="O153" s="416" t="str">
        <f t="shared" si="28"/>
        <v/>
      </c>
      <c r="P153" s="510" t="str">
        <f>IF(UPPER(TRIM(B8))="X",O153,N153)</f>
        <v/>
      </c>
      <c r="Q153"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3" s="507" t="str">
        <f t="shared" si="31"/>
        <v/>
      </c>
      <c r="S153" s="507" t="str">
        <f>IF(OR(R153="",B7="",B7&lt;=0),"",IF(LEN(R153)&lt;=B7,R153,IF(LEN(SUBSTITUTE(LEFT(R153,B7+1)," ",""))=B7+1,LEFT(R153,B7),LEFT(R153,FIND("§",SUBSTITUTE(LEFT(R153,B7+1)," ","§",LEN(LEFT(R153,B7+1))-LEN(SUBSTITUTE(LEFT(R153,B7+1)," ",""))))-1))))</f>
        <v/>
      </c>
      <c r="T153" s="506" t="str">
        <f t="shared" si="29"/>
        <v/>
      </c>
      <c r="U153" s="507"/>
    </row>
    <row r="154" spans="1:21" ht="24" customHeight="1">
      <c r="A154" s="467"/>
      <c r="B154" s="402" t="str">
        <f>IF(ISBLANK(C154),"",LARGE(B14:B153,1)+1)</f>
        <v/>
      </c>
      <c r="C154" s="463"/>
      <c r="D154" s="504" t="str">
        <f t="shared" si="22"/>
        <v/>
      </c>
      <c r="E154" s="467"/>
      <c r="F154" s="502" t="str">
        <f t="shared" si="23"/>
        <v/>
      </c>
      <c r="G154" s="503" t="str">
        <f t="shared" si="24"/>
        <v/>
      </c>
      <c r="H154" s="501" t="str">
        <f t="shared" si="25"/>
        <v/>
      </c>
      <c r="I154" s="504" t="str">
        <f t="shared" si="26"/>
        <v/>
      </c>
      <c r="J154" s="508"/>
      <c r="K154" s="508"/>
      <c r="L154" s="508"/>
      <c r="M154" s="508"/>
      <c r="N154" s="416" t="str">
        <f t="shared" si="27"/>
        <v/>
      </c>
      <c r="O154" s="416" t="str">
        <f t="shared" si="28"/>
        <v/>
      </c>
      <c r="P154" s="510" t="str">
        <f>IF(UPPER(TRIM(B8))="X",O154,N154)</f>
        <v/>
      </c>
      <c r="Q154"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4" s="507" t="str">
        <f t="shared" si="31"/>
        <v/>
      </c>
      <c r="S154" s="507" t="str">
        <f>IF(OR(R154="",B7="",B7&lt;=0),"",IF(LEN(R154)&lt;=B7,R154,IF(LEN(SUBSTITUTE(LEFT(R154,B7+1)," ",""))=B7+1,LEFT(R154,B7),LEFT(R154,FIND("§",SUBSTITUTE(LEFT(R154,B7+1)," ","§",LEN(LEFT(R154,B7+1))-LEN(SUBSTITUTE(LEFT(R154,B7+1)," ",""))))-1))))</f>
        <v/>
      </c>
      <c r="T154" s="506" t="str">
        <f t="shared" si="29"/>
        <v/>
      </c>
      <c r="U154" s="507"/>
    </row>
    <row r="155" spans="1:21" ht="24" customHeight="1">
      <c r="A155" s="467"/>
      <c r="B155" s="402" t="str">
        <f>IF(ISBLANK(C155),"",LARGE(B14:B154,1)+1)</f>
        <v/>
      </c>
      <c r="C155" s="463"/>
      <c r="D155" s="504" t="str">
        <f t="shared" si="22"/>
        <v/>
      </c>
      <c r="E155" s="467"/>
      <c r="F155" s="502" t="str">
        <f t="shared" si="23"/>
        <v/>
      </c>
      <c r="G155" s="503" t="str">
        <f t="shared" si="24"/>
        <v/>
      </c>
      <c r="H155" s="501" t="str">
        <f t="shared" si="25"/>
        <v/>
      </c>
      <c r="I155" s="504" t="str">
        <f t="shared" si="26"/>
        <v/>
      </c>
      <c r="J155" s="508"/>
      <c r="K155" s="508"/>
      <c r="L155" s="508"/>
      <c r="M155" s="508"/>
      <c r="N155" s="416" t="str">
        <f t="shared" si="27"/>
        <v/>
      </c>
      <c r="O155" s="416" t="str">
        <f t="shared" si="28"/>
        <v/>
      </c>
      <c r="P155" s="510" t="str">
        <f>IF(UPPER(TRIM(B8))="X",O155,N155)</f>
        <v/>
      </c>
      <c r="Q155"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5" s="507" t="str">
        <f t="shared" si="31"/>
        <v/>
      </c>
      <c r="S155" s="507" t="str">
        <f>IF(OR(R155="",B7="",B7&lt;=0),"",IF(LEN(R155)&lt;=B7,R155,IF(LEN(SUBSTITUTE(LEFT(R155,B7+1)," ",""))=B7+1,LEFT(R155,B7),LEFT(R155,FIND("§",SUBSTITUTE(LEFT(R155,B7+1)," ","§",LEN(LEFT(R155,B7+1))-LEN(SUBSTITUTE(LEFT(R155,B7+1)," ",""))))-1))))</f>
        <v/>
      </c>
      <c r="T155" s="506" t="str">
        <f t="shared" si="29"/>
        <v/>
      </c>
      <c r="U155" s="507"/>
    </row>
    <row r="156" spans="1:21" ht="24" customHeight="1">
      <c r="A156" s="467"/>
      <c r="B156" s="402" t="str">
        <f>IF(ISBLANK(C156),"",LARGE(B14:B155,1)+1)</f>
        <v/>
      </c>
      <c r="C156" s="463"/>
      <c r="D156" s="504" t="str">
        <f t="shared" si="22"/>
        <v/>
      </c>
      <c r="E156" s="467"/>
      <c r="F156" s="502" t="str">
        <f t="shared" si="23"/>
        <v/>
      </c>
      <c r="G156" s="503" t="str">
        <f t="shared" si="24"/>
        <v/>
      </c>
      <c r="H156" s="501" t="str">
        <f t="shared" si="25"/>
        <v/>
      </c>
      <c r="I156" s="504" t="str">
        <f t="shared" si="26"/>
        <v/>
      </c>
      <c r="J156" s="508"/>
      <c r="K156" s="508"/>
      <c r="L156" s="508"/>
      <c r="M156" s="508"/>
      <c r="N156" s="416" t="str">
        <f t="shared" si="27"/>
        <v/>
      </c>
      <c r="O156" s="416" t="str">
        <f t="shared" si="28"/>
        <v/>
      </c>
      <c r="P156" s="510" t="str">
        <f>IF(UPPER(TRIM(B8))="X",O156,N156)</f>
        <v/>
      </c>
      <c r="Q156"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6" s="507" t="str">
        <f t="shared" si="31"/>
        <v/>
      </c>
      <c r="S156" s="507" t="str">
        <f>IF(OR(R156="",B7="",B7&lt;=0),"",IF(LEN(R156)&lt;=B7,R156,IF(LEN(SUBSTITUTE(LEFT(R156,B7+1)," ",""))=B7+1,LEFT(R156,B7),LEFT(R156,FIND("§",SUBSTITUTE(LEFT(R156,B7+1)," ","§",LEN(LEFT(R156,B7+1))-LEN(SUBSTITUTE(LEFT(R156,B7+1)," ",""))))-1))))</f>
        <v/>
      </c>
      <c r="T156" s="506" t="str">
        <f t="shared" si="29"/>
        <v/>
      </c>
      <c r="U156" s="507"/>
    </row>
    <row r="157" spans="1:21" ht="24" customHeight="1">
      <c r="A157" s="467"/>
      <c r="B157" s="402" t="str">
        <f>IF(ISBLANK(C157),"",LARGE(B14:B156,1)+1)</f>
        <v/>
      </c>
      <c r="C157" s="463"/>
      <c r="D157" s="504" t="str">
        <f t="shared" si="22"/>
        <v/>
      </c>
      <c r="E157" s="467"/>
      <c r="F157" s="502" t="str">
        <f t="shared" si="23"/>
        <v/>
      </c>
      <c r="G157" s="503" t="str">
        <f t="shared" si="24"/>
        <v/>
      </c>
      <c r="H157" s="501" t="str">
        <f t="shared" si="25"/>
        <v/>
      </c>
      <c r="I157" s="504" t="str">
        <f t="shared" si="26"/>
        <v/>
      </c>
      <c r="J157" s="508"/>
      <c r="K157" s="508"/>
      <c r="L157" s="508"/>
      <c r="M157" s="508"/>
      <c r="N157" s="416" t="str">
        <f t="shared" si="27"/>
        <v/>
      </c>
      <c r="O157" s="416" t="str">
        <f t="shared" si="28"/>
        <v/>
      </c>
      <c r="P157" s="510" t="str">
        <f>IF(UPPER(TRIM(B8))="X",O157,N157)</f>
        <v/>
      </c>
      <c r="Q157"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7" s="507" t="str">
        <f t="shared" si="31"/>
        <v/>
      </c>
      <c r="S157" s="507" t="str">
        <f>IF(OR(R157="",B7="",B7&lt;=0),"",IF(LEN(R157)&lt;=B7,R157,IF(LEN(SUBSTITUTE(LEFT(R157,B7+1)," ",""))=B7+1,LEFT(R157,B7),LEFT(R157,FIND("§",SUBSTITUTE(LEFT(R157,B7+1)," ","§",LEN(LEFT(R157,B7+1))-LEN(SUBSTITUTE(LEFT(R157,B7+1)," ",""))))-1))))</f>
        <v/>
      </c>
      <c r="T157" s="506" t="str">
        <f t="shared" si="29"/>
        <v/>
      </c>
      <c r="U157" s="507"/>
    </row>
    <row r="158" spans="1:21" ht="24" customHeight="1">
      <c r="A158" s="467"/>
      <c r="B158" s="402" t="str">
        <f>IF(ISBLANK(C158),"",LARGE(B14:B157,1)+1)</f>
        <v/>
      </c>
      <c r="C158" s="463"/>
      <c r="D158" s="504" t="str">
        <f t="shared" si="22"/>
        <v/>
      </c>
      <c r="E158" s="467"/>
      <c r="F158" s="502" t="str">
        <f t="shared" si="23"/>
        <v/>
      </c>
      <c r="G158" s="503" t="str">
        <f t="shared" si="24"/>
        <v/>
      </c>
      <c r="H158" s="501" t="str">
        <f t="shared" si="25"/>
        <v/>
      </c>
      <c r="I158" s="504" t="str">
        <f t="shared" si="26"/>
        <v/>
      </c>
      <c r="J158" s="508"/>
      <c r="K158" s="508"/>
      <c r="L158" s="508"/>
      <c r="M158" s="508"/>
      <c r="N158" s="416" t="str">
        <f t="shared" si="27"/>
        <v/>
      </c>
      <c r="O158" s="416" t="str">
        <f t="shared" si="28"/>
        <v/>
      </c>
      <c r="P158" s="510" t="str">
        <f>IF(UPPER(TRIM(B8))="X",O158,N158)</f>
        <v/>
      </c>
      <c r="Q158"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8" s="507" t="str">
        <f t="shared" si="31"/>
        <v/>
      </c>
      <c r="S158" s="507" t="str">
        <f>IF(OR(R158="",B7="",B7&lt;=0),"",IF(LEN(R158)&lt;=B7,R158,IF(LEN(SUBSTITUTE(LEFT(R158,B7+1)," ",""))=B7+1,LEFT(R158,B7),LEFT(R158,FIND("§",SUBSTITUTE(LEFT(R158,B7+1)," ","§",LEN(LEFT(R158,B7+1))-LEN(SUBSTITUTE(LEFT(R158,B7+1)," ",""))))-1))))</f>
        <v/>
      </c>
      <c r="T158" s="506" t="str">
        <f t="shared" si="29"/>
        <v/>
      </c>
      <c r="U158" s="507"/>
    </row>
    <row r="159" spans="1:21" ht="24" customHeight="1">
      <c r="A159" s="467"/>
      <c r="B159" s="402" t="str">
        <f>IF(ISBLANK(C159),"",LARGE(B14:B158,1)+1)</f>
        <v/>
      </c>
      <c r="C159" s="463"/>
      <c r="D159" s="504" t="str">
        <f t="shared" si="22"/>
        <v/>
      </c>
      <c r="E159" s="467"/>
      <c r="F159" s="502" t="str">
        <f t="shared" si="23"/>
        <v/>
      </c>
      <c r="G159" s="503" t="str">
        <f t="shared" si="24"/>
        <v/>
      </c>
      <c r="H159" s="501" t="str">
        <f t="shared" si="25"/>
        <v/>
      </c>
      <c r="I159" s="504" t="str">
        <f t="shared" si="26"/>
        <v/>
      </c>
      <c r="J159" s="508"/>
      <c r="K159" s="508"/>
      <c r="L159" s="508"/>
      <c r="M159" s="508"/>
      <c r="N159" s="416" t="str">
        <f t="shared" si="27"/>
        <v/>
      </c>
      <c r="O159" s="416" t="str">
        <f t="shared" si="28"/>
        <v/>
      </c>
      <c r="P159" s="510" t="str">
        <f>IF(UPPER(TRIM(B8))="X",O159,N159)</f>
        <v/>
      </c>
      <c r="Q159"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9" s="507" t="str">
        <f t="shared" si="31"/>
        <v/>
      </c>
      <c r="S159" s="507" t="str">
        <f>IF(OR(R159="",B7="",B7&lt;=0),"",IF(LEN(R159)&lt;=B7,R159,IF(LEN(SUBSTITUTE(LEFT(R159,B7+1)," ",""))=B7+1,LEFT(R159,B7),LEFT(R159,FIND("§",SUBSTITUTE(LEFT(R159,B7+1)," ","§",LEN(LEFT(R159,B7+1))-LEN(SUBSTITUTE(LEFT(R159,B7+1)," ",""))))-1))))</f>
        <v/>
      </c>
      <c r="T159" s="506" t="str">
        <f t="shared" si="29"/>
        <v/>
      </c>
      <c r="U159" s="507"/>
    </row>
    <row r="160" spans="1:21" ht="24" customHeight="1">
      <c r="A160" s="467"/>
      <c r="B160" s="402" t="str">
        <f>IF(ISBLANK(C160),"",LARGE(B14:B159,1)+1)</f>
        <v/>
      </c>
      <c r="C160" s="463"/>
      <c r="D160" s="504" t="str">
        <f t="shared" si="22"/>
        <v/>
      </c>
      <c r="E160" s="467"/>
      <c r="F160" s="502" t="str">
        <f t="shared" si="23"/>
        <v/>
      </c>
      <c r="G160" s="503" t="str">
        <f t="shared" si="24"/>
        <v/>
      </c>
      <c r="H160" s="501" t="str">
        <f t="shared" si="25"/>
        <v/>
      </c>
      <c r="I160" s="504" t="str">
        <f t="shared" si="26"/>
        <v/>
      </c>
      <c r="J160" s="508"/>
      <c r="K160" s="508"/>
      <c r="L160" s="508"/>
      <c r="M160" s="508"/>
      <c r="N160" s="416" t="str">
        <f t="shared" si="27"/>
        <v/>
      </c>
      <c r="O160" s="416" t="str">
        <f t="shared" si="28"/>
        <v/>
      </c>
      <c r="P160" s="510" t="str">
        <f>IF(UPPER(TRIM(B8))="X",O160,N160)</f>
        <v/>
      </c>
      <c r="Q160"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0" s="507" t="str">
        <f t="shared" si="31"/>
        <v/>
      </c>
      <c r="S160" s="507" t="str">
        <f>IF(OR(R160="",B7="",B7&lt;=0),"",IF(LEN(R160)&lt;=B7,R160,IF(LEN(SUBSTITUTE(LEFT(R160,B7+1)," ",""))=B7+1,LEFT(R160,B7),LEFT(R160,FIND("§",SUBSTITUTE(LEFT(R160,B7+1)," ","§",LEN(LEFT(R160,B7+1))-LEN(SUBSTITUTE(LEFT(R160,B7+1)," ",""))))-1))))</f>
        <v/>
      </c>
      <c r="T160" s="506" t="str">
        <f t="shared" si="29"/>
        <v/>
      </c>
      <c r="U160" s="507"/>
    </row>
    <row r="161" spans="1:21" ht="24" customHeight="1">
      <c r="A161" s="467"/>
      <c r="B161" s="402" t="str">
        <f>IF(ISBLANK(C161),"",LARGE(B14:B160,1)+1)</f>
        <v/>
      </c>
      <c r="C161" s="463"/>
      <c r="D161" s="504" t="str">
        <f t="shared" si="22"/>
        <v/>
      </c>
      <c r="E161" s="467"/>
      <c r="F161" s="502" t="str">
        <f t="shared" si="23"/>
        <v/>
      </c>
      <c r="G161" s="503" t="str">
        <f t="shared" si="24"/>
        <v/>
      </c>
      <c r="H161" s="501" t="str">
        <f t="shared" si="25"/>
        <v/>
      </c>
      <c r="I161" s="504" t="str">
        <f t="shared" si="26"/>
        <v/>
      </c>
      <c r="J161" s="508"/>
      <c r="K161" s="508"/>
      <c r="L161" s="508"/>
      <c r="M161" s="508"/>
      <c r="N161" s="416" t="str">
        <f t="shared" si="27"/>
        <v/>
      </c>
      <c r="O161" s="416" t="str">
        <f t="shared" si="28"/>
        <v/>
      </c>
      <c r="P161" s="510" t="str">
        <f>IF(UPPER(TRIM(B8))="X",O161,N161)</f>
        <v/>
      </c>
      <c r="Q161"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1" s="507" t="str">
        <f t="shared" si="31"/>
        <v/>
      </c>
      <c r="S161" s="507" t="str">
        <f>IF(OR(R161="",B7="",B7&lt;=0),"",IF(LEN(R161)&lt;=B7,R161,IF(LEN(SUBSTITUTE(LEFT(R161,B7+1)," ",""))=B7+1,LEFT(R161,B7),LEFT(R161,FIND("§",SUBSTITUTE(LEFT(R161,B7+1)," ","§",LEN(LEFT(R161,B7+1))-LEN(SUBSTITUTE(LEFT(R161,B7+1)," ",""))))-1))))</f>
        <v/>
      </c>
      <c r="T161" s="506" t="str">
        <f t="shared" si="29"/>
        <v/>
      </c>
      <c r="U161" s="507"/>
    </row>
    <row r="162" spans="1:21" ht="24" customHeight="1">
      <c r="A162" s="467"/>
      <c r="B162" s="402" t="str">
        <f>IF(ISBLANK(C162),"",LARGE(B14:B161,1)+1)</f>
        <v/>
      </c>
      <c r="C162" s="463"/>
      <c r="D162" s="504" t="str">
        <f t="shared" si="22"/>
        <v/>
      </c>
      <c r="E162" s="467"/>
      <c r="F162" s="502" t="str">
        <f t="shared" si="23"/>
        <v/>
      </c>
      <c r="G162" s="503" t="str">
        <f t="shared" si="24"/>
        <v/>
      </c>
      <c r="H162" s="501" t="str">
        <f t="shared" si="25"/>
        <v/>
      </c>
      <c r="I162" s="504" t="str">
        <f t="shared" si="26"/>
        <v/>
      </c>
      <c r="J162" s="508"/>
      <c r="K162" s="508"/>
      <c r="L162" s="508"/>
      <c r="M162" s="508"/>
      <c r="N162" s="416" t="str">
        <f t="shared" si="27"/>
        <v/>
      </c>
      <c r="O162" s="416" t="str">
        <f t="shared" si="28"/>
        <v/>
      </c>
      <c r="P162" s="510" t="str">
        <f>IF(UPPER(TRIM(B8))="X",O162,N162)</f>
        <v/>
      </c>
      <c r="Q162"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2" s="507" t="str">
        <f t="shared" si="31"/>
        <v/>
      </c>
      <c r="S162" s="507" t="str">
        <f>IF(OR(R162="",B7="",B7&lt;=0),"",IF(LEN(R162)&lt;=B7,R162,IF(LEN(SUBSTITUTE(LEFT(R162,B7+1)," ",""))=B7+1,LEFT(R162,B7),LEFT(R162,FIND("§",SUBSTITUTE(LEFT(R162,B7+1)," ","§",LEN(LEFT(R162,B7+1))-LEN(SUBSTITUTE(LEFT(R162,B7+1)," ",""))))-1))))</f>
        <v/>
      </c>
      <c r="T162" s="506" t="str">
        <f t="shared" si="29"/>
        <v/>
      </c>
      <c r="U162" s="507"/>
    </row>
    <row r="163" spans="1:21" ht="24" customHeight="1">
      <c r="A163" s="467"/>
      <c r="B163" s="402" t="str">
        <f>IF(ISBLANK(C163),"",LARGE(B14:B162,1)+1)</f>
        <v/>
      </c>
      <c r="C163" s="463"/>
      <c r="D163" s="504" t="str">
        <f t="shared" si="22"/>
        <v/>
      </c>
      <c r="E163" s="467"/>
      <c r="F163" s="502" t="str">
        <f t="shared" si="23"/>
        <v/>
      </c>
      <c r="G163" s="503" t="str">
        <f t="shared" si="24"/>
        <v/>
      </c>
      <c r="H163" s="501" t="str">
        <f t="shared" si="25"/>
        <v/>
      </c>
      <c r="I163" s="504" t="str">
        <f t="shared" si="26"/>
        <v/>
      </c>
      <c r="J163" s="508"/>
      <c r="K163" s="508"/>
      <c r="L163" s="508"/>
      <c r="M163" s="508"/>
      <c r="N163" s="416" t="str">
        <f t="shared" si="27"/>
        <v/>
      </c>
      <c r="O163" s="416" t="str">
        <f t="shared" si="28"/>
        <v/>
      </c>
      <c r="P163" s="510" t="str">
        <f>IF(UPPER(TRIM(B8))="X",O163,N163)</f>
        <v/>
      </c>
      <c r="Q163"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3" s="507" t="str">
        <f t="shared" si="31"/>
        <v/>
      </c>
      <c r="S163" s="507" t="str">
        <f>IF(OR(R163="",B7="",B7&lt;=0),"",IF(LEN(R163)&lt;=B7,R163,IF(LEN(SUBSTITUTE(LEFT(R163,B7+1)," ",""))=B7+1,LEFT(R163,B7),LEFT(R163,FIND("§",SUBSTITUTE(LEFT(R163,B7+1)," ","§",LEN(LEFT(R163,B7+1))-LEN(SUBSTITUTE(LEFT(R163,B7+1)," ",""))))-1))))</f>
        <v/>
      </c>
      <c r="T163" s="506" t="str">
        <f t="shared" si="29"/>
        <v/>
      </c>
      <c r="U163" s="507"/>
    </row>
    <row r="164" spans="1:21" ht="24" customHeight="1">
      <c r="A164" s="467"/>
      <c r="B164" s="402" t="str">
        <f>IF(ISBLANK(C164),"",LARGE(B14:B163,1)+1)</f>
        <v/>
      </c>
      <c r="C164" s="463"/>
      <c r="D164" s="504" t="str">
        <f t="shared" si="22"/>
        <v/>
      </c>
      <c r="E164" s="467"/>
      <c r="F164" s="502" t="str">
        <f t="shared" si="23"/>
        <v/>
      </c>
      <c r="G164" s="503" t="str">
        <f t="shared" si="24"/>
        <v/>
      </c>
      <c r="H164" s="501" t="str">
        <f t="shared" si="25"/>
        <v/>
      </c>
      <c r="I164" s="504" t="str">
        <f t="shared" si="26"/>
        <v/>
      </c>
      <c r="J164" s="508"/>
      <c r="K164" s="508"/>
      <c r="L164" s="508"/>
      <c r="M164" s="508"/>
      <c r="N164" s="416" t="str">
        <f t="shared" si="27"/>
        <v/>
      </c>
      <c r="O164" s="416" t="str">
        <f t="shared" si="28"/>
        <v/>
      </c>
      <c r="P164" s="510" t="str">
        <f>IF(UPPER(TRIM(B8))="X",O164,N164)</f>
        <v/>
      </c>
      <c r="Q164"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4" s="507" t="str">
        <f t="shared" si="31"/>
        <v/>
      </c>
      <c r="S164" s="507" t="str">
        <f>IF(OR(R164="",B7="",B7&lt;=0),"",IF(LEN(R164)&lt;=B7,R164,IF(LEN(SUBSTITUTE(LEFT(R164,B7+1)," ",""))=B7+1,LEFT(R164,B7),LEFT(R164,FIND("§",SUBSTITUTE(LEFT(R164,B7+1)," ","§",LEN(LEFT(R164,B7+1))-LEN(SUBSTITUTE(LEFT(R164,B7+1)," ",""))))-1))))</f>
        <v/>
      </c>
      <c r="T164" s="506" t="str">
        <f t="shared" si="29"/>
        <v/>
      </c>
      <c r="U164" s="507"/>
    </row>
    <row r="165" spans="1:21" ht="24" customHeight="1">
      <c r="A165" s="467"/>
      <c r="B165" s="402" t="str">
        <f>IF(ISBLANK(C165),"",LARGE(B14:B164,1)+1)</f>
        <v/>
      </c>
      <c r="C165" s="463"/>
      <c r="D165" s="504" t="str">
        <f t="shared" si="22"/>
        <v/>
      </c>
      <c r="E165" s="467"/>
      <c r="F165" s="502" t="str">
        <f t="shared" si="23"/>
        <v/>
      </c>
      <c r="G165" s="503" t="str">
        <f t="shared" si="24"/>
        <v/>
      </c>
      <c r="H165" s="501" t="str">
        <f t="shared" si="25"/>
        <v/>
      </c>
      <c r="I165" s="504" t="str">
        <f t="shared" si="26"/>
        <v/>
      </c>
      <c r="J165" s="508"/>
      <c r="K165" s="508"/>
      <c r="L165" s="508"/>
      <c r="M165" s="508"/>
      <c r="N165" s="416" t="str">
        <f t="shared" si="27"/>
        <v/>
      </c>
      <c r="O165" s="416" t="str">
        <f t="shared" si="28"/>
        <v/>
      </c>
      <c r="P165" s="510" t="str">
        <f>IF(UPPER(TRIM(B8))="X",O165,N165)</f>
        <v/>
      </c>
      <c r="Q165"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5" s="507" t="str">
        <f t="shared" si="31"/>
        <v/>
      </c>
      <c r="S165" s="507" t="str">
        <f>IF(OR(R165="",B7="",B7&lt;=0),"",IF(LEN(R165)&lt;=B7,R165,IF(LEN(SUBSTITUTE(LEFT(R165,B7+1)," ",""))=B7+1,LEFT(R165,B7),LEFT(R165,FIND("§",SUBSTITUTE(LEFT(R165,B7+1)," ","§",LEN(LEFT(R165,B7+1))-LEN(SUBSTITUTE(LEFT(R165,B7+1)," ",""))))-1))))</f>
        <v/>
      </c>
      <c r="T165" s="506" t="str">
        <f t="shared" si="29"/>
        <v/>
      </c>
      <c r="U165" s="507"/>
    </row>
    <row r="166" spans="1:21" ht="24" customHeight="1">
      <c r="A166" s="467"/>
      <c r="B166" s="402" t="str">
        <f>IF(ISBLANK(C166),"",LARGE(B14:B165,1)+1)</f>
        <v/>
      </c>
      <c r="C166" s="463"/>
      <c r="D166" s="504" t="str">
        <f t="shared" si="22"/>
        <v/>
      </c>
      <c r="E166" s="467"/>
      <c r="F166" s="502" t="str">
        <f t="shared" si="23"/>
        <v/>
      </c>
      <c r="G166" s="503" t="str">
        <f t="shared" si="24"/>
        <v/>
      </c>
      <c r="H166" s="501" t="str">
        <f t="shared" si="25"/>
        <v/>
      </c>
      <c r="I166" s="504" t="str">
        <f t="shared" si="26"/>
        <v/>
      </c>
      <c r="J166" s="508"/>
      <c r="K166" s="508"/>
      <c r="L166" s="508"/>
      <c r="M166" s="508"/>
      <c r="N166" s="416" t="str">
        <f t="shared" si="27"/>
        <v/>
      </c>
      <c r="O166" s="416" t="str">
        <f t="shared" si="28"/>
        <v/>
      </c>
      <c r="P166" s="510" t="str">
        <f>IF(UPPER(TRIM(B8))="X",O166,N166)</f>
        <v/>
      </c>
      <c r="Q166"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6" s="507" t="str">
        <f t="shared" si="31"/>
        <v/>
      </c>
      <c r="S166" s="507" t="str">
        <f>IF(OR(R166="",B7="",B7&lt;=0),"",IF(LEN(R166)&lt;=B7,R166,IF(LEN(SUBSTITUTE(LEFT(R166,B7+1)," ",""))=B7+1,LEFT(R166,B7),LEFT(R166,FIND("§",SUBSTITUTE(LEFT(R166,B7+1)," ","§",LEN(LEFT(R166,B7+1))-LEN(SUBSTITUTE(LEFT(R166,B7+1)," ",""))))-1))))</f>
        <v/>
      </c>
      <c r="T166" s="506" t="str">
        <f t="shared" si="29"/>
        <v/>
      </c>
      <c r="U166" s="507"/>
    </row>
    <row r="167" spans="1:21" ht="24" customHeight="1">
      <c r="A167" s="467"/>
      <c r="B167" s="402" t="str">
        <f>IF(ISBLANK(C167),"",LARGE(B14:B166,1)+1)</f>
        <v/>
      </c>
      <c r="C167" s="463"/>
      <c r="D167" s="504" t="str">
        <f t="shared" si="22"/>
        <v/>
      </c>
      <c r="E167" s="467"/>
      <c r="F167" s="502" t="str">
        <f t="shared" si="23"/>
        <v/>
      </c>
      <c r="G167" s="503" t="str">
        <f t="shared" si="24"/>
        <v/>
      </c>
      <c r="H167" s="501" t="str">
        <f t="shared" si="25"/>
        <v/>
      </c>
      <c r="I167" s="504" t="str">
        <f t="shared" si="26"/>
        <v/>
      </c>
      <c r="J167" s="508"/>
      <c r="K167" s="508"/>
      <c r="L167" s="508"/>
      <c r="M167" s="508"/>
      <c r="N167" s="416" t="str">
        <f t="shared" si="27"/>
        <v/>
      </c>
      <c r="O167" s="416" t="str">
        <f t="shared" si="28"/>
        <v/>
      </c>
      <c r="P167" s="510" t="str">
        <f>IF(UPPER(TRIM(B8))="X",O167,N167)</f>
        <v/>
      </c>
      <c r="Q167"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7" s="507" t="str">
        <f t="shared" si="31"/>
        <v/>
      </c>
      <c r="S167" s="507" t="str">
        <f>IF(OR(R167="",B7="",B7&lt;=0),"",IF(LEN(R167)&lt;=B7,R167,IF(LEN(SUBSTITUTE(LEFT(R167,B7+1)," ",""))=B7+1,LEFT(R167,B7),LEFT(R167,FIND("§",SUBSTITUTE(LEFT(R167,B7+1)," ","§",LEN(LEFT(R167,B7+1))-LEN(SUBSTITUTE(LEFT(R167,B7+1)," ",""))))-1))))</f>
        <v/>
      </c>
      <c r="T167" s="506" t="str">
        <f t="shared" si="29"/>
        <v/>
      </c>
      <c r="U167" s="507"/>
    </row>
    <row r="168" spans="1:21" ht="24" customHeight="1">
      <c r="A168" s="467"/>
      <c r="B168" s="402" t="str">
        <f>IF(ISBLANK(C168),"",LARGE(B14:B167,1)+1)</f>
        <v/>
      </c>
      <c r="C168" s="463"/>
      <c r="D168" s="504" t="str">
        <f t="shared" si="22"/>
        <v/>
      </c>
      <c r="E168" s="467"/>
      <c r="F168" s="502" t="str">
        <f t="shared" si="23"/>
        <v/>
      </c>
      <c r="G168" s="503" t="str">
        <f t="shared" si="24"/>
        <v/>
      </c>
      <c r="H168" s="501" t="str">
        <f t="shared" si="25"/>
        <v/>
      </c>
      <c r="I168" s="504" t="str">
        <f t="shared" si="26"/>
        <v/>
      </c>
      <c r="J168" s="508"/>
      <c r="K168" s="508"/>
      <c r="L168" s="508"/>
      <c r="M168" s="508"/>
      <c r="N168" s="416" t="str">
        <f t="shared" si="27"/>
        <v/>
      </c>
      <c r="O168" s="416" t="str">
        <f t="shared" si="28"/>
        <v/>
      </c>
      <c r="P168" s="510" t="str">
        <f>IF(UPPER(TRIM(B8))="X",O168,N168)</f>
        <v/>
      </c>
      <c r="Q168"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8" s="507" t="str">
        <f t="shared" si="31"/>
        <v/>
      </c>
      <c r="S168" s="507" t="str">
        <f>IF(OR(R168="",B7="",B7&lt;=0),"",IF(LEN(R168)&lt;=B7,R168,IF(LEN(SUBSTITUTE(LEFT(R168,B7+1)," ",""))=B7+1,LEFT(R168,B7),LEFT(R168,FIND("§",SUBSTITUTE(LEFT(R168,B7+1)," ","§",LEN(LEFT(R168,B7+1))-LEN(SUBSTITUTE(LEFT(R168,B7+1)," ",""))))-1))))</f>
        <v/>
      </c>
      <c r="T168" s="506" t="str">
        <f t="shared" si="29"/>
        <v/>
      </c>
      <c r="U168" s="507"/>
    </row>
    <row r="169" spans="1:21" ht="24" customHeight="1">
      <c r="A169" s="467"/>
      <c r="B169" s="402" t="str">
        <f>IF(ISBLANK(C169),"",LARGE(B14:B168,1)+1)</f>
        <v/>
      </c>
      <c r="C169" s="463"/>
      <c r="D169" s="504" t="str">
        <f t="shared" si="22"/>
        <v/>
      </c>
      <c r="E169" s="467"/>
      <c r="F169" s="502" t="str">
        <f t="shared" si="23"/>
        <v/>
      </c>
      <c r="G169" s="503" t="str">
        <f t="shared" si="24"/>
        <v/>
      </c>
      <c r="H169" s="501" t="str">
        <f t="shared" si="25"/>
        <v/>
      </c>
      <c r="I169" s="504" t="str">
        <f t="shared" si="26"/>
        <v/>
      </c>
      <c r="J169" s="508"/>
      <c r="K169" s="508"/>
      <c r="L169" s="508"/>
      <c r="M169" s="508"/>
      <c r="N169" s="416" t="str">
        <f t="shared" si="27"/>
        <v/>
      </c>
      <c r="O169" s="416" t="str">
        <f t="shared" si="28"/>
        <v/>
      </c>
      <c r="P169" s="510" t="str">
        <f>IF(UPPER(TRIM(B8))="X",O169,N169)</f>
        <v/>
      </c>
      <c r="Q169"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9" s="507" t="str">
        <f t="shared" si="31"/>
        <v/>
      </c>
      <c r="S169" s="507" t="str">
        <f>IF(OR(R169="",B7="",B7&lt;=0),"",IF(LEN(R169)&lt;=B7,R169,IF(LEN(SUBSTITUTE(LEFT(R169,B7+1)," ",""))=B7+1,LEFT(R169,B7),LEFT(R169,FIND("§",SUBSTITUTE(LEFT(R169,B7+1)," ","§",LEN(LEFT(R169,B7+1))-LEN(SUBSTITUTE(LEFT(R169,B7+1)," ",""))))-1))))</f>
        <v/>
      </c>
      <c r="T169" s="506" t="str">
        <f t="shared" si="29"/>
        <v/>
      </c>
      <c r="U169" s="507"/>
    </row>
    <row r="170" spans="1:21" ht="24" customHeight="1">
      <c r="A170" s="467"/>
      <c r="B170" s="402" t="str">
        <f>IF(ISBLANK(C170),"",LARGE(B14:B169,1)+1)</f>
        <v/>
      </c>
      <c r="C170" s="463"/>
      <c r="D170" s="504" t="str">
        <f t="shared" si="22"/>
        <v/>
      </c>
      <c r="E170" s="467"/>
      <c r="F170" s="502" t="str">
        <f t="shared" si="23"/>
        <v/>
      </c>
      <c r="G170" s="503" t="str">
        <f t="shared" si="24"/>
        <v/>
      </c>
      <c r="H170" s="501" t="str">
        <f t="shared" si="25"/>
        <v/>
      </c>
      <c r="I170" s="504" t="str">
        <f t="shared" si="26"/>
        <v/>
      </c>
      <c r="J170" s="508"/>
      <c r="K170" s="508"/>
      <c r="L170" s="508"/>
      <c r="M170" s="508"/>
      <c r="N170" s="416" t="str">
        <f t="shared" si="27"/>
        <v/>
      </c>
      <c r="O170" s="416" t="str">
        <f t="shared" si="28"/>
        <v/>
      </c>
      <c r="P170" s="510" t="str">
        <f>IF(UPPER(TRIM(B8))="X",O170,N170)</f>
        <v/>
      </c>
      <c r="Q170"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0" s="507" t="str">
        <f t="shared" si="31"/>
        <v/>
      </c>
      <c r="S170" s="507" t="str">
        <f>IF(OR(R170="",B7="",B7&lt;=0),"",IF(LEN(R170)&lt;=B7,R170,IF(LEN(SUBSTITUTE(LEFT(R170,B7+1)," ",""))=B7+1,LEFT(R170,B7),LEFT(R170,FIND("§",SUBSTITUTE(LEFT(R170,B7+1)," ","§",LEN(LEFT(R170,B7+1))-LEN(SUBSTITUTE(LEFT(R170,B7+1)," ",""))))-1))))</f>
        <v/>
      </c>
      <c r="T170" s="506" t="str">
        <f t="shared" si="29"/>
        <v/>
      </c>
      <c r="U170" s="507"/>
    </row>
    <row r="171" spans="1:21" ht="24" customHeight="1">
      <c r="A171" s="467"/>
      <c r="B171" s="402" t="str">
        <f>IF(ISBLANK(C171),"",LARGE(B14:B170,1)+1)</f>
        <v/>
      </c>
      <c r="C171" s="463"/>
      <c r="D171" s="504" t="str">
        <f t="shared" si="22"/>
        <v/>
      </c>
      <c r="E171" s="467"/>
      <c r="F171" s="502" t="str">
        <f t="shared" si="23"/>
        <v/>
      </c>
      <c r="G171" s="503" t="str">
        <f t="shared" si="24"/>
        <v/>
      </c>
      <c r="H171" s="501" t="str">
        <f t="shared" si="25"/>
        <v/>
      </c>
      <c r="I171" s="504" t="str">
        <f t="shared" si="26"/>
        <v/>
      </c>
      <c r="J171" s="508"/>
      <c r="K171" s="508"/>
      <c r="L171" s="508"/>
      <c r="M171" s="508"/>
      <c r="N171" s="416" t="str">
        <f t="shared" si="27"/>
        <v/>
      </c>
      <c r="O171" s="416" t="str">
        <f t="shared" si="28"/>
        <v/>
      </c>
      <c r="P171" s="510" t="str">
        <f>IF(UPPER(TRIM(B8))="X",O171,N171)</f>
        <v/>
      </c>
      <c r="Q171"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1" s="507" t="str">
        <f t="shared" si="31"/>
        <v/>
      </c>
      <c r="S171" s="507" t="str">
        <f>IF(OR(R171="",B7="",B7&lt;=0),"",IF(LEN(R171)&lt;=B7,R171,IF(LEN(SUBSTITUTE(LEFT(R171,B7+1)," ",""))=B7+1,LEFT(R171,B7),LEFT(R171,FIND("§",SUBSTITUTE(LEFT(R171,B7+1)," ","§",LEN(LEFT(R171,B7+1))-LEN(SUBSTITUTE(LEFT(R171,B7+1)," ",""))))-1))))</f>
        <v/>
      </c>
      <c r="T171" s="506" t="str">
        <f t="shared" si="29"/>
        <v/>
      </c>
      <c r="U171" s="507"/>
    </row>
    <row r="172" spans="1:21" ht="24" customHeight="1">
      <c r="A172" s="467"/>
      <c r="B172" s="402" t="str">
        <f>IF(ISBLANK(C172),"",LARGE(B14:B171,1)+1)</f>
        <v/>
      </c>
      <c r="C172" s="463"/>
      <c r="D172" s="504" t="str">
        <f t="shared" si="22"/>
        <v/>
      </c>
      <c r="E172" s="467"/>
      <c r="F172" s="502" t="str">
        <f t="shared" si="23"/>
        <v/>
      </c>
      <c r="G172" s="503" t="str">
        <f t="shared" si="24"/>
        <v/>
      </c>
      <c r="H172" s="501" t="str">
        <f t="shared" si="25"/>
        <v/>
      </c>
      <c r="I172" s="504" t="str">
        <f t="shared" si="26"/>
        <v/>
      </c>
      <c r="J172" s="508"/>
      <c r="K172" s="508"/>
      <c r="L172" s="508"/>
      <c r="M172" s="508"/>
      <c r="N172" s="416" t="str">
        <f t="shared" si="27"/>
        <v/>
      </c>
      <c r="O172" s="416" t="str">
        <f t="shared" si="28"/>
        <v/>
      </c>
      <c r="P172" s="510" t="str">
        <f>IF(UPPER(TRIM(B8))="X",O172,N172)</f>
        <v/>
      </c>
      <c r="Q172"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2" s="507" t="str">
        <f t="shared" si="31"/>
        <v/>
      </c>
      <c r="S172" s="507" t="str">
        <f>IF(OR(R172="",B7="",B7&lt;=0),"",IF(LEN(R172)&lt;=B7,R172,IF(LEN(SUBSTITUTE(LEFT(R172,B7+1)," ",""))=B7+1,LEFT(R172,B7),LEFT(R172,FIND("§",SUBSTITUTE(LEFT(R172,B7+1)," ","§",LEN(LEFT(R172,B7+1))-LEN(SUBSTITUTE(LEFT(R172,B7+1)," ",""))))-1))))</f>
        <v/>
      </c>
      <c r="T172" s="506" t="str">
        <f t="shared" si="29"/>
        <v/>
      </c>
      <c r="U172" s="507"/>
    </row>
    <row r="173" spans="1:21" ht="24" customHeight="1">
      <c r="A173" s="467"/>
      <c r="B173" s="402" t="str">
        <f>IF(ISBLANK(C173),"",LARGE(B14:B172,1)+1)</f>
        <v/>
      </c>
      <c r="C173" s="463"/>
      <c r="D173" s="504" t="str">
        <f t="shared" si="22"/>
        <v/>
      </c>
      <c r="E173" s="467"/>
      <c r="F173" s="502" t="str">
        <f t="shared" si="23"/>
        <v/>
      </c>
      <c r="G173" s="503" t="str">
        <f t="shared" si="24"/>
        <v/>
      </c>
      <c r="H173" s="501" t="str">
        <f t="shared" si="25"/>
        <v/>
      </c>
      <c r="I173" s="504" t="str">
        <f t="shared" si="26"/>
        <v/>
      </c>
      <c r="J173" s="508"/>
      <c r="K173" s="508"/>
      <c r="L173" s="508"/>
      <c r="M173" s="508"/>
      <c r="N173" s="416" t="str">
        <f t="shared" si="27"/>
        <v/>
      </c>
      <c r="O173" s="416" t="str">
        <f t="shared" si="28"/>
        <v/>
      </c>
      <c r="P173" s="510" t="str">
        <f>IF(UPPER(TRIM(B8))="X",O173,N173)</f>
        <v/>
      </c>
      <c r="Q173"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3" s="507" t="str">
        <f t="shared" si="31"/>
        <v/>
      </c>
      <c r="S173" s="507" t="str">
        <f>IF(OR(R173="",B7="",B7&lt;=0),"",IF(LEN(R173)&lt;=B7,R173,IF(LEN(SUBSTITUTE(LEFT(R173,B7+1)," ",""))=B7+1,LEFT(R173,B7),LEFT(R173,FIND("§",SUBSTITUTE(LEFT(R173,B7+1)," ","§",LEN(LEFT(R173,B7+1))-LEN(SUBSTITUTE(LEFT(R173,B7+1)," ",""))))-1))))</f>
        <v/>
      </c>
      <c r="T173" s="506" t="str">
        <f t="shared" si="29"/>
        <v/>
      </c>
      <c r="U173" s="507"/>
    </row>
    <row r="174" spans="1:21" ht="24" customHeight="1">
      <c r="A174" s="467"/>
      <c r="B174" s="402" t="str">
        <f>IF(ISBLANK(C174),"",LARGE(B14:B173,1)+1)</f>
        <v/>
      </c>
      <c r="C174" s="463"/>
      <c r="D174" s="504" t="str">
        <f t="shared" si="22"/>
        <v/>
      </c>
      <c r="E174" s="467"/>
      <c r="F174" s="502" t="str">
        <f t="shared" si="23"/>
        <v/>
      </c>
      <c r="G174" s="503" t="str">
        <f t="shared" si="24"/>
        <v/>
      </c>
      <c r="H174" s="501" t="str">
        <f t="shared" si="25"/>
        <v/>
      </c>
      <c r="I174" s="504" t="str">
        <f t="shared" si="26"/>
        <v/>
      </c>
      <c r="J174" s="508"/>
      <c r="K174" s="508"/>
      <c r="L174" s="508"/>
      <c r="M174" s="508"/>
      <c r="N174" s="416" t="str">
        <f t="shared" si="27"/>
        <v/>
      </c>
      <c r="O174" s="416" t="str">
        <f t="shared" si="28"/>
        <v/>
      </c>
      <c r="P174" s="510" t="str">
        <f>IF(UPPER(TRIM(B8))="X",O174,N174)</f>
        <v/>
      </c>
      <c r="Q174"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4" s="507" t="str">
        <f t="shared" si="31"/>
        <v/>
      </c>
      <c r="S174" s="507" t="str">
        <f>IF(OR(R174="",B7="",B7&lt;=0),"",IF(LEN(R174)&lt;=B7,R174,IF(LEN(SUBSTITUTE(LEFT(R174,B7+1)," ",""))=B7+1,LEFT(R174,B7),LEFT(R174,FIND("§",SUBSTITUTE(LEFT(R174,B7+1)," ","§",LEN(LEFT(R174,B7+1))-LEN(SUBSTITUTE(LEFT(R174,B7+1)," ",""))))-1))))</f>
        <v/>
      </c>
      <c r="T174" s="506" t="str">
        <f t="shared" si="29"/>
        <v/>
      </c>
      <c r="U174" s="507"/>
    </row>
    <row r="175" spans="1:21" ht="24" customHeight="1">
      <c r="A175" s="467"/>
      <c r="B175" s="402" t="str">
        <f>IF(ISBLANK(C175),"",LARGE(B14:B174,1)+1)</f>
        <v/>
      </c>
      <c r="C175" s="463"/>
      <c r="D175" s="504" t="str">
        <f t="shared" si="22"/>
        <v/>
      </c>
      <c r="E175" s="467"/>
      <c r="F175" s="502" t="str">
        <f t="shared" si="23"/>
        <v/>
      </c>
      <c r="G175" s="503" t="str">
        <f t="shared" si="24"/>
        <v/>
      </c>
      <c r="H175" s="501" t="str">
        <f t="shared" si="25"/>
        <v/>
      </c>
      <c r="I175" s="504" t="str">
        <f t="shared" si="26"/>
        <v/>
      </c>
      <c r="J175" s="508"/>
      <c r="K175" s="508"/>
      <c r="L175" s="508"/>
      <c r="M175" s="508"/>
      <c r="N175" s="416" t="str">
        <f t="shared" si="27"/>
        <v/>
      </c>
      <c r="O175" s="416" t="str">
        <f t="shared" si="28"/>
        <v/>
      </c>
      <c r="P175" s="510" t="str">
        <f>IF(UPPER(TRIM(B8))="X",O175,N175)</f>
        <v/>
      </c>
      <c r="Q175"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5" s="507" t="str">
        <f t="shared" si="31"/>
        <v/>
      </c>
      <c r="S175" s="507" t="str">
        <f>IF(OR(R175="",B7="",B7&lt;=0),"",IF(LEN(R175)&lt;=B7,R175,IF(LEN(SUBSTITUTE(LEFT(R175,B7+1)," ",""))=B7+1,LEFT(R175,B7),LEFT(R175,FIND("§",SUBSTITUTE(LEFT(R175,B7+1)," ","§",LEN(LEFT(R175,B7+1))-LEN(SUBSTITUTE(LEFT(R175,B7+1)," ",""))))-1))))</f>
        <v/>
      </c>
      <c r="T175" s="506" t="str">
        <f t="shared" si="29"/>
        <v/>
      </c>
      <c r="U175" s="507"/>
    </row>
    <row r="176" spans="1:21" ht="24" customHeight="1">
      <c r="A176" s="467"/>
      <c r="B176" s="402" t="str">
        <f>IF(ISBLANK(C176),"",LARGE(B14:B175,1)+1)</f>
        <v/>
      </c>
      <c r="C176" s="463"/>
      <c r="D176" s="504" t="str">
        <f t="shared" si="22"/>
        <v/>
      </c>
      <c r="E176" s="467"/>
      <c r="F176" s="502" t="str">
        <f t="shared" si="23"/>
        <v/>
      </c>
      <c r="G176" s="503" t="str">
        <f t="shared" si="24"/>
        <v/>
      </c>
      <c r="H176" s="501" t="str">
        <f t="shared" si="25"/>
        <v/>
      </c>
      <c r="I176" s="504" t="str">
        <f t="shared" si="26"/>
        <v/>
      </c>
      <c r="J176" s="508"/>
      <c r="K176" s="508"/>
      <c r="L176" s="508"/>
      <c r="M176" s="508"/>
      <c r="N176" s="416" t="str">
        <f t="shared" si="27"/>
        <v/>
      </c>
      <c r="O176" s="416" t="str">
        <f t="shared" si="28"/>
        <v/>
      </c>
      <c r="P176" s="510" t="str">
        <f>IF(UPPER(TRIM(B8))="X",O176,N176)</f>
        <v/>
      </c>
      <c r="Q176"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6" s="507" t="str">
        <f t="shared" si="31"/>
        <v/>
      </c>
      <c r="S176" s="507" t="str">
        <f>IF(OR(R176="",B7="",B7&lt;=0),"",IF(LEN(R176)&lt;=B7,R176,IF(LEN(SUBSTITUTE(LEFT(R176,B7+1)," ",""))=B7+1,LEFT(R176,B7),LEFT(R176,FIND("§",SUBSTITUTE(LEFT(R176,B7+1)," ","§",LEN(LEFT(R176,B7+1))-LEN(SUBSTITUTE(LEFT(R176,B7+1)," ",""))))-1))))</f>
        <v/>
      </c>
      <c r="T176" s="506" t="str">
        <f t="shared" si="29"/>
        <v/>
      </c>
      <c r="U176" s="507"/>
    </row>
    <row r="177" spans="1:21" ht="24" customHeight="1">
      <c r="A177" s="467"/>
      <c r="B177" s="402" t="str">
        <f>IF(ISBLANK(C177),"",LARGE(B14:B176,1)+1)</f>
        <v/>
      </c>
      <c r="C177" s="463"/>
      <c r="D177" s="504" t="str">
        <f t="shared" si="22"/>
        <v/>
      </c>
      <c r="E177" s="467"/>
      <c r="F177" s="502" t="str">
        <f t="shared" si="23"/>
        <v/>
      </c>
      <c r="G177" s="503" t="str">
        <f t="shared" si="24"/>
        <v/>
      </c>
      <c r="H177" s="501" t="str">
        <f t="shared" si="25"/>
        <v/>
      </c>
      <c r="I177" s="504" t="str">
        <f t="shared" si="26"/>
        <v/>
      </c>
      <c r="J177" s="508"/>
      <c r="K177" s="508"/>
      <c r="L177" s="508"/>
      <c r="M177" s="508"/>
      <c r="N177" s="416" t="str">
        <f t="shared" si="27"/>
        <v/>
      </c>
      <c r="O177" s="416" t="str">
        <f t="shared" si="28"/>
        <v/>
      </c>
      <c r="P177" s="510" t="str">
        <f>IF(UPPER(TRIM(B8))="X",O177,N177)</f>
        <v/>
      </c>
      <c r="Q177"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7" s="507" t="str">
        <f t="shared" si="31"/>
        <v/>
      </c>
      <c r="S177" s="507" t="str">
        <f>IF(OR(R177="",B7="",B7&lt;=0),"",IF(LEN(R177)&lt;=B7,R177,IF(LEN(SUBSTITUTE(LEFT(R177,B7+1)," ",""))=B7+1,LEFT(R177,B7),LEFT(R177,FIND("§",SUBSTITUTE(LEFT(R177,B7+1)," ","§",LEN(LEFT(R177,B7+1))-LEN(SUBSTITUTE(LEFT(R177,B7+1)," ",""))))-1))))</f>
        <v/>
      </c>
      <c r="T177" s="506" t="str">
        <f t="shared" si="29"/>
        <v/>
      </c>
      <c r="U177" s="507"/>
    </row>
    <row r="178" spans="1:21" ht="24" customHeight="1">
      <c r="A178" s="467"/>
      <c r="B178" s="402" t="str">
        <f>IF(ISBLANK(C178),"",LARGE(B14:B177,1)+1)</f>
        <v/>
      </c>
      <c r="C178" s="463"/>
      <c r="D178" s="504" t="str">
        <f t="shared" si="22"/>
        <v/>
      </c>
      <c r="E178" s="467"/>
      <c r="F178" s="502" t="str">
        <f t="shared" si="23"/>
        <v/>
      </c>
      <c r="G178" s="503" t="str">
        <f t="shared" si="24"/>
        <v/>
      </c>
      <c r="H178" s="501" t="str">
        <f t="shared" si="25"/>
        <v/>
      </c>
      <c r="I178" s="504" t="str">
        <f t="shared" si="26"/>
        <v/>
      </c>
      <c r="J178" s="508"/>
      <c r="K178" s="508"/>
      <c r="L178" s="508"/>
      <c r="M178" s="508"/>
      <c r="N178" s="416" t="str">
        <f t="shared" si="27"/>
        <v/>
      </c>
      <c r="O178" s="416" t="str">
        <f t="shared" si="28"/>
        <v/>
      </c>
      <c r="P178" s="510" t="str">
        <f>IF(UPPER(TRIM(B8))="X",O178,N178)</f>
        <v/>
      </c>
      <c r="Q178"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8" s="507" t="str">
        <f t="shared" si="31"/>
        <v/>
      </c>
      <c r="S178" s="507" t="str">
        <f>IF(OR(R178="",B7="",B7&lt;=0),"",IF(LEN(R178)&lt;=B7,R178,IF(LEN(SUBSTITUTE(LEFT(R178,B7+1)," ",""))=B7+1,LEFT(R178,B7),LEFT(R178,FIND("§",SUBSTITUTE(LEFT(R178,B7+1)," ","§",LEN(LEFT(R178,B7+1))-LEN(SUBSTITUTE(LEFT(R178,B7+1)," ",""))))-1))))</f>
        <v/>
      </c>
      <c r="T178" s="506" t="str">
        <f t="shared" si="29"/>
        <v/>
      </c>
      <c r="U178" s="507"/>
    </row>
    <row r="179" spans="1:21" ht="24" customHeight="1">
      <c r="A179" s="467"/>
      <c r="B179" s="402" t="str">
        <f>IF(ISBLANK(C179),"",LARGE(B14:B178,1)+1)</f>
        <v/>
      </c>
      <c r="C179" s="463"/>
      <c r="D179" s="504" t="str">
        <f t="shared" si="22"/>
        <v/>
      </c>
      <c r="E179" s="467"/>
      <c r="F179" s="502" t="str">
        <f t="shared" si="23"/>
        <v/>
      </c>
      <c r="G179" s="503" t="str">
        <f t="shared" si="24"/>
        <v/>
      </c>
      <c r="H179" s="501" t="str">
        <f t="shared" si="25"/>
        <v/>
      </c>
      <c r="I179" s="504" t="str">
        <f t="shared" si="26"/>
        <v/>
      </c>
      <c r="J179" s="508"/>
      <c r="K179" s="508"/>
      <c r="L179" s="508"/>
      <c r="M179" s="508"/>
      <c r="N179" s="416" t="str">
        <f t="shared" si="27"/>
        <v/>
      </c>
      <c r="O179" s="416" t="str">
        <f t="shared" si="28"/>
        <v/>
      </c>
      <c r="P179" s="510" t="str">
        <f>IF(UPPER(TRIM(B8))="X",O179,N179)</f>
        <v/>
      </c>
      <c r="Q179"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9" s="507" t="str">
        <f t="shared" si="31"/>
        <v/>
      </c>
      <c r="S179" s="507" t="str">
        <f>IF(OR(R179="",B7="",B7&lt;=0),"",IF(LEN(R179)&lt;=B7,R179,IF(LEN(SUBSTITUTE(LEFT(R179,B7+1)," ",""))=B7+1,LEFT(R179,B7),LEFT(R179,FIND("§",SUBSTITUTE(LEFT(R179,B7+1)," ","§",LEN(LEFT(R179,B7+1))-LEN(SUBSTITUTE(LEFT(R179,B7+1)," ",""))))-1))))</f>
        <v/>
      </c>
      <c r="T179" s="506" t="str">
        <f t="shared" si="29"/>
        <v/>
      </c>
      <c r="U179" s="507"/>
    </row>
    <row r="180" spans="1:21" ht="24" customHeight="1">
      <c r="A180" s="467"/>
      <c r="B180" s="402" t="str">
        <f>IF(ISBLANK(C180),"",LARGE(B14:B179,1)+1)</f>
        <v/>
      </c>
      <c r="C180" s="463"/>
      <c r="D180" s="504" t="str">
        <f t="shared" si="22"/>
        <v/>
      </c>
      <c r="E180" s="467"/>
      <c r="F180" s="502" t="str">
        <f t="shared" si="23"/>
        <v/>
      </c>
      <c r="G180" s="503" t="str">
        <f t="shared" si="24"/>
        <v/>
      </c>
      <c r="H180" s="501" t="str">
        <f t="shared" si="25"/>
        <v/>
      </c>
      <c r="I180" s="504" t="str">
        <f t="shared" si="26"/>
        <v/>
      </c>
      <c r="J180" s="508"/>
      <c r="K180" s="508"/>
      <c r="L180" s="508"/>
      <c r="M180" s="508"/>
      <c r="N180" s="416" t="str">
        <f t="shared" si="27"/>
        <v/>
      </c>
      <c r="O180" s="416" t="str">
        <f t="shared" si="28"/>
        <v/>
      </c>
      <c r="P180" s="510" t="str">
        <f>IF(UPPER(TRIM(B8))="X",O180,N180)</f>
        <v/>
      </c>
      <c r="Q180"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0" s="507" t="str">
        <f t="shared" si="31"/>
        <v/>
      </c>
      <c r="S180" s="507" t="str">
        <f>IF(OR(R180="",B7="",B7&lt;=0),"",IF(LEN(R180)&lt;=B7,R180,IF(LEN(SUBSTITUTE(LEFT(R180,B7+1)," ",""))=B7+1,LEFT(R180,B7),LEFT(R180,FIND("§",SUBSTITUTE(LEFT(R180,B7+1)," ","§",LEN(LEFT(R180,B7+1))-LEN(SUBSTITUTE(LEFT(R180,B7+1)," ",""))))-1))))</f>
        <v/>
      </c>
      <c r="T180" s="506" t="str">
        <f t="shared" si="29"/>
        <v/>
      </c>
      <c r="U180" s="507"/>
    </row>
    <row r="181" spans="1:21" ht="24" customHeight="1">
      <c r="A181" s="467"/>
      <c r="B181" s="402" t="str">
        <f>IF(ISBLANK(C181),"",LARGE(B14:B180,1)+1)</f>
        <v/>
      </c>
      <c r="C181" s="463"/>
      <c r="D181" s="504" t="str">
        <f t="shared" si="22"/>
        <v/>
      </c>
      <c r="E181" s="467"/>
      <c r="F181" s="502" t="str">
        <f t="shared" si="23"/>
        <v/>
      </c>
      <c r="G181" s="503" t="str">
        <f t="shared" si="24"/>
        <v/>
      </c>
      <c r="H181" s="501" t="str">
        <f t="shared" si="25"/>
        <v/>
      </c>
      <c r="I181" s="504" t="str">
        <f t="shared" si="26"/>
        <v/>
      </c>
      <c r="J181" s="508"/>
      <c r="K181" s="508"/>
      <c r="L181" s="508"/>
      <c r="M181" s="508"/>
      <c r="N181" s="416" t="str">
        <f t="shared" si="27"/>
        <v/>
      </c>
      <c r="O181" s="416" t="str">
        <f t="shared" si="28"/>
        <v/>
      </c>
      <c r="P181" s="510" t="str">
        <f>IF(UPPER(TRIM(B8))="X",O181,N181)</f>
        <v/>
      </c>
      <c r="Q181"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1" s="507" t="str">
        <f t="shared" si="31"/>
        <v/>
      </c>
      <c r="S181" s="507" t="str">
        <f>IF(OR(R181="",B7="",B7&lt;=0),"",IF(LEN(R181)&lt;=B7,R181,IF(LEN(SUBSTITUTE(LEFT(R181,B7+1)," ",""))=B7+1,LEFT(R181,B7),LEFT(R181,FIND("§",SUBSTITUTE(LEFT(R181,B7+1)," ","§",LEN(LEFT(R181,B7+1))-LEN(SUBSTITUTE(LEFT(R181,B7+1)," ",""))))-1))))</f>
        <v/>
      </c>
      <c r="T181" s="506" t="str">
        <f t="shared" si="29"/>
        <v/>
      </c>
      <c r="U181" s="507"/>
    </row>
    <row r="182" spans="1:21" ht="24" customHeight="1">
      <c r="A182" s="467"/>
      <c r="B182" s="402" t="str">
        <f>IF(ISBLANK(C182),"",LARGE(B14:B181,1)+1)</f>
        <v/>
      </c>
      <c r="C182" s="463"/>
      <c r="D182" s="504" t="str">
        <f t="shared" si="22"/>
        <v/>
      </c>
      <c r="E182" s="467"/>
      <c r="F182" s="502" t="str">
        <f t="shared" si="23"/>
        <v/>
      </c>
      <c r="G182" s="503" t="str">
        <f t="shared" si="24"/>
        <v/>
      </c>
      <c r="H182" s="501" t="str">
        <f t="shared" si="25"/>
        <v/>
      </c>
      <c r="I182" s="504" t="str">
        <f t="shared" si="26"/>
        <v/>
      </c>
      <c r="J182" s="508"/>
      <c r="K182" s="508"/>
      <c r="L182" s="508"/>
      <c r="M182" s="508"/>
      <c r="N182" s="416" t="str">
        <f t="shared" si="27"/>
        <v/>
      </c>
      <c r="O182" s="416" t="str">
        <f t="shared" si="28"/>
        <v/>
      </c>
      <c r="P182" s="510" t="str">
        <f>IF(UPPER(TRIM(B8))="X",O182,N182)</f>
        <v/>
      </c>
      <c r="Q182"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2" s="507" t="str">
        <f t="shared" si="31"/>
        <v/>
      </c>
      <c r="S182" s="507" t="str">
        <f>IF(OR(R182="",B7="",B7&lt;=0),"",IF(LEN(R182)&lt;=B7,R182,IF(LEN(SUBSTITUTE(LEFT(R182,B7+1)," ",""))=B7+1,LEFT(R182,B7),LEFT(R182,FIND("§",SUBSTITUTE(LEFT(R182,B7+1)," ","§",LEN(LEFT(R182,B7+1))-LEN(SUBSTITUTE(LEFT(R182,B7+1)," ",""))))-1))))</f>
        <v/>
      </c>
      <c r="T182" s="506" t="str">
        <f t="shared" si="29"/>
        <v/>
      </c>
      <c r="U182" s="507"/>
    </row>
    <row r="183" spans="1:21" ht="24" customHeight="1">
      <c r="A183" s="467"/>
      <c r="B183" s="402" t="str">
        <f>IF(ISBLANK(C183),"",LARGE(B14:B182,1)+1)</f>
        <v/>
      </c>
      <c r="C183" s="463"/>
      <c r="D183" s="504" t="str">
        <f t="shared" si="22"/>
        <v/>
      </c>
      <c r="E183" s="467"/>
      <c r="F183" s="502" t="str">
        <f t="shared" si="23"/>
        <v/>
      </c>
      <c r="G183" s="503" t="str">
        <f t="shared" si="24"/>
        <v/>
      </c>
      <c r="H183" s="501" t="str">
        <f t="shared" si="25"/>
        <v/>
      </c>
      <c r="I183" s="504" t="str">
        <f t="shared" si="26"/>
        <v/>
      </c>
      <c r="J183" s="508"/>
      <c r="K183" s="508"/>
      <c r="L183" s="508"/>
      <c r="M183" s="508"/>
      <c r="N183" s="416" t="str">
        <f t="shared" si="27"/>
        <v/>
      </c>
      <c r="O183" s="416" t="str">
        <f t="shared" si="28"/>
        <v/>
      </c>
      <c r="P183" s="510" t="str">
        <f>IF(UPPER(TRIM(B8))="X",O183,N183)</f>
        <v/>
      </c>
      <c r="Q183"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3" s="507" t="str">
        <f t="shared" si="31"/>
        <v/>
      </c>
      <c r="S183" s="507" t="str">
        <f>IF(OR(R183="",B7="",B7&lt;=0),"",IF(LEN(R183)&lt;=B7,R183,IF(LEN(SUBSTITUTE(LEFT(R183,B7+1)," ",""))=B7+1,LEFT(R183,B7),LEFT(R183,FIND("§",SUBSTITUTE(LEFT(R183,B7+1)," ","§",LEN(LEFT(R183,B7+1))-LEN(SUBSTITUTE(LEFT(R183,B7+1)," ",""))))-1))))</f>
        <v/>
      </c>
      <c r="T183" s="506" t="str">
        <f t="shared" si="29"/>
        <v/>
      </c>
      <c r="U183" s="507"/>
    </row>
    <row r="184" spans="1:21" ht="24" customHeight="1">
      <c r="A184" s="467"/>
      <c r="B184" s="402" t="str">
        <f>IF(ISBLANK(C184),"",LARGE(B14:B183,1)+1)</f>
        <v/>
      </c>
      <c r="C184" s="463"/>
      <c r="D184" s="504" t="str">
        <f t="shared" si="22"/>
        <v/>
      </c>
      <c r="E184" s="467"/>
      <c r="F184" s="502" t="str">
        <f t="shared" si="23"/>
        <v/>
      </c>
      <c r="G184" s="503" t="str">
        <f t="shared" si="24"/>
        <v/>
      </c>
      <c r="H184" s="501" t="str">
        <f t="shared" si="25"/>
        <v/>
      </c>
      <c r="I184" s="504" t="str">
        <f t="shared" si="26"/>
        <v/>
      </c>
      <c r="J184" s="508"/>
      <c r="K184" s="508"/>
      <c r="L184" s="508"/>
      <c r="M184" s="508"/>
      <c r="N184" s="416" t="str">
        <f t="shared" si="27"/>
        <v/>
      </c>
      <c r="O184" s="416" t="str">
        <f t="shared" si="28"/>
        <v/>
      </c>
      <c r="P184" s="510" t="str">
        <f>IF(UPPER(TRIM(B8))="X",O184,N184)</f>
        <v/>
      </c>
      <c r="Q184"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4" s="507" t="str">
        <f t="shared" si="31"/>
        <v/>
      </c>
      <c r="S184" s="507" t="str">
        <f>IF(OR(R184="",B7="",B7&lt;=0),"",IF(LEN(R184)&lt;=B7,R184,IF(LEN(SUBSTITUTE(LEFT(R184,B7+1)," ",""))=B7+1,LEFT(R184,B7),LEFT(R184,FIND("§",SUBSTITUTE(LEFT(R184,B7+1)," ","§",LEN(LEFT(R184,B7+1))-LEN(SUBSTITUTE(LEFT(R184,B7+1)," ",""))))-1))))</f>
        <v/>
      </c>
      <c r="T184" s="506" t="str">
        <f t="shared" si="29"/>
        <v/>
      </c>
      <c r="U184" s="507"/>
    </row>
    <row r="185" spans="1:21" ht="24" customHeight="1">
      <c r="A185" s="467"/>
      <c r="B185" s="402" t="str">
        <f>IF(ISBLANK(C185),"",LARGE(B14:B184,1)+1)</f>
        <v/>
      </c>
      <c r="C185" s="463"/>
      <c r="D185" s="504" t="str">
        <f t="shared" si="22"/>
        <v/>
      </c>
      <c r="E185" s="467"/>
      <c r="F185" s="502" t="str">
        <f t="shared" si="23"/>
        <v/>
      </c>
      <c r="G185" s="503" t="str">
        <f t="shared" si="24"/>
        <v/>
      </c>
      <c r="H185" s="501" t="str">
        <f t="shared" si="25"/>
        <v/>
      </c>
      <c r="I185" s="504" t="str">
        <f t="shared" si="26"/>
        <v/>
      </c>
      <c r="J185" s="508"/>
      <c r="K185" s="508"/>
      <c r="L185" s="508"/>
      <c r="M185" s="508"/>
      <c r="N185" s="416" t="str">
        <f t="shared" si="27"/>
        <v/>
      </c>
      <c r="O185" s="416" t="str">
        <f t="shared" si="28"/>
        <v/>
      </c>
      <c r="P185" s="510" t="str">
        <f>IF(UPPER(TRIM(B8))="X",O185,N185)</f>
        <v/>
      </c>
      <c r="Q185"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5" s="507" t="str">
        <f t="shared" si="31"/>
        <v/>
      </c>
      <c r="S185" s="507" t="str">
        <f>IF(OR(R185="",B7="",B7&lt;=0),"",IF(LEN(R185)&lt;=B7,R185,IF(LEN(SUBSTITUTE(LEFT(R185,B7+1)," ",""))=B7+1,LEFT(R185,B7),LEFT(R185,FIND("§",SUBSTITUTE(LEFT(R185,B7+1)," ","§",LEN(LEFT(R185,B7+1))-LEN(SUBSTITUTE(LEFT(R185,B7+1)," ",""))))-1))))</f>
        <v/>
      </c>
      <c r="T185" s="506" t="str">
        <f t="shared" si="29"/>
        <v/>
      </c>
      <c r="U185" s="507"/>
    </row>
    <row r="186" spans="1:21" ht="24" customHeight="1">
      <c r="A186" s="467"/>
      <c r="B186" s="402" t="str">
        <f>IF(ISBLANK(C186),"",LARGE(B14:B185,1)+1)</f>
        <v/>
      </c>
      <c r="C186" s="463"/>
      <c r="D186" s="504" t="str">
        <f t="shared" si="22"/>
        <v/>
      </c>
      <c r="E186" s="467"/>
      <c r="F186" s="502" t="str">
        <f t="shared" si="23"/>
        <v/>
      </c>
      <c r="G186" s="503" t="str">
        <f t="shared" si="24"/>
        <v/>
      </c>
      <c r="H186" s="501" t="str">
        <f t="shared" si="25"/>
        <v/>
      </c>
      <c r="I186" s="504" t="str">
        <f t="shared" si="26"/>
        <v/>
      </c>
      <c r="J186" s="508"/>
      <c r="K186" s="508"/>
      <c r="L186" s="508"/>
      <c r="M186" s="508"/>
      <c r="N186" s="416" t="str">
        <f t="shared" si="27"/>
        <v/>
      </c>
      <c r="O186" s="416" t="str">
        <f t="shared" si="28"/>
        <v/>
      </c>
      <c r="P186" s="510" t="str">
        <f>IF(UPPER(TRIM(B8))="X",O186,N186)</f>
        <v/>
      </c>
      <c r="Q186"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6" s="507" t="str">
        <f t="shared" si="31"/>
        <v/>
      </c>
      <c r="S186" s="507" t="str">
        <f>IF(OR(R186="",B7="",B7&lt;=0),"",IF(LEN(R186)&lt;=B7,R186,IF(LEN(SUBSTITUTE(LEFT(R186,B7+1)," ",""))=B7+1,LEFT(R186,B7),LEFT(R186,FIND("§",SUBSTITUTE(LEFT(R186,B7+1)," ","§",LEN(LEFT(R186,B7+1))-LEN(SUBSTITUTE(LEFT(R186,B7+1)," ",""))))-1))))</f>
        <v/>
      </c>
      <c r="T186" s="506" t="str">
        <f t="shared" si="29"/>
        <v/>
      </c>
      <c r="U186" s="507"/>
    </row>
    <row r="187" spans="1:21" ht="24" customHeight="1">
      <c r="A187" s="467"/>
      <c r="B187" s="402" t="str">
        <f>IF(ISBLANK(C187),"",LARGE(B14:B186,1)+1)</f>
        <v/>
      </c>
      <c r="C187" s="463"/>
      <c r="D187" s="504" t="str">
        <f t="shared" si="22"/>
        <v/>
      </c>
      <c r="E187" s="467"/>
      <c r="F187" s="502" t="str">
        <f t="shared" si="23"/>
        <v/>
      </c>
      <c r="G187" s="503" t="str">
        <f t="shared" si="24"/>
        <v/>
      </c>
      <c r="H187" s="501" t="str">
        <f t="shared" si="25"/>
        <v/>
      </c>
      <c r="I187" s="504" t="str">
        <f t="shared" si="26"/>
        <v/>
      </c>
      <c r="J187" s="508"/>
      <c r="K187" s="508"/>
      <c r="L187" s="508"/>
      <c r="M187" s="508"/>
      <c r="N187" s="416" t="str">
        <f t="shared" si="27"/>
        <v/>
      </c>
      <c r="O187" s="416" t="str">
        <f t="shared" si="28"/>
        <v/>
      </c>
      <c r="P187" s="510" t="str">
        <f>IF(UPPER(TRIM(B8))="X",O187,N187)</f>
        <v/>
      </c>
      <c r="Q187"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7" s="507" t="str">
        <f t="shared" si="31"/>
        <v/>
      </c>
      <c r="S187" s="507" t="str">
        <f>IF(OR(R187="",B7="",B7&lt;=0),"",IF(LEN(R187)&lt;=B7,R187,IF(LEN(SUBSTITUTE(LEFT(R187,B7+1)," ",""))=B7+1,LEFT(R187,B7),LEFT(R187,FIND("§",SUBSTITUTE(LEFT(R187,B7+1)," ","§",LEN(LEFT(R187,B7+1))-LEN(SUBSTITUTE(LEFT(R187,B7+1)," ",""))))-1))))</f>
        <v/>
      </c>
      <c r="T187" s="506" t="str">
        <f t="shared" si="29"/>
        <v/>
      </c>
      <c r="U187" s="507"/>
    </row>
    <row r="188" spans="1:21" ht="24" customHeight="1">
      <c r="A188" s="467"/>
      <c r="B188" s="402" t="str">
        <f>IF(ISBLANK(C188),"",LARGE(B14:B187,1)+1)</f>
        <v/>
      </c>
      <c r="C188" s="463"/>
      <c r="D188" s="504" t="str">
        <f t="shared" si="22"/>
        <v/>
      </c>
      <c r="E188" s="467"/>
      <c r="F188" s="502" t="str">
        <f t="shared" si="23"/>
        <v/>
      </c>
      <c r="G188" s="503" t="str">
        <f t="shared" si="24"/>
        <v/>
      </c>
      <c r="H188" s="501" t="str">
        <f t="shared" si="25"/>
        <v/>
      </c>
      <c r="I188" s="504" t="str">
        <f t="shared" si="26"/>
        <v/>
      </c>
      <c r="J188" s="508"/>
      <c r="K188" s="508"/>
      <c r="L188" s="508"/>
      <c r="M188" s="508"/>
      <c r="N188" s="416" t="str">
        <f t="shared" si="27"/>
        <v/>
      </c>
      <c r="O188" s="416" t="str">
        <f t="shared" si="28"/>
        <v/>
      </c>
      <c r="P188" s="510" t="str">
        <f>IF(UPPER(TRIM(B8))="X",O188,N188)</f>
        <v/>
      </c>
      <c r="Q188"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8" s="507" t="str">
        <f t="shared" si="31"/>
        <v/>
      </c>
      <c r="S188" s="507" t="str">
        <f>IF(OR(R188="",B7="",B7&lt;=0),"",IF(LEN(R188)&lt;=B7,R188,IF(LEN(SUBSTITUTE(LEFT(R188,B7+1)," ",""))=B7+1,LEFT(R188,B7),LEFT(R188,FIND("§",SUBSTITUTE(LEFT(R188,B7+1)," ","§",LEN(LEFT(R188,B7+1))-LEN(SUBSTITUTE(LEFT(R188,B7+1)," ",""))))-1))))</f>
        <v/>
      </c>
      <c r="T188" s="506" t="str">
        <f t="shared" si="29"/>
        <v/>
      </c>
      <c r="U188" s="507"/>
    </row>
    <row r="189" spans="1:21" ht="24" customHeight="1">
      <c r="A189" s="467"/>
      <c r="B189" s="402" t="str">
        <f>IF(ISBLANK(C189),"",LARGE(B14:B188,1)+1)</f>
        <v/>
      </c>
      <c r="C189" s="463"/>
      <c r="D189" s="504" t="str">
        <f t="shared" si="22"/>
        <v/>
      </c>
      <c r="E189" s="467"/>
      <c r="F189" s="502" t="str">
        <f t="shared" si="23"/>
        <v/>
      </c>
      <c r="G189" s="503" t="str">
        <f t="shared" si="24"/>
        <v/>
      </c>
      <c r="H189" s="501" t="str">
        <f t="shared" si="25"/>
        <v/>
      </c>
      <c r="I189" s="504" t="str">
        <f t="shared" si="26"/>
        <v/>
      </c>
      <c r="J189" s="508"/>
      <c r="K189" s="508"/>
      <c r="L189" s="508"/>
      <c r="M189" s="508"/>
      <c r="N189" s="416" t="str">
        <f t="shared" si="27"/>
        <v/>
      </c>
      <c r="O189" s="416" t="str">
        <f t="shared" si="28"/>
        <v/>
      </c>
      <c r="P189" s="510" t="str">
        <f>IF(UPPER(TRIM(B8))="X",O189,N189)</f>
        <v/>
      </c>
      <c r="Q189"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9" s="507" t="str">
        <f t="shared" si="31"/>
        <v/>
      </c>
      <c r="S189" s="507" t="str">
        <f>IF(OR(R189="",B7="",B7&lt;=0),"",IF(LEN(R189)&lt;=B7,R189,IF(LEN(SUBSTITUTE(LEFT(R189,B7+1)," ",""))=B7+1,LEFT(R189,B7),LEFT(R189,FIND("§",SUBSTITUTE(LEFT(R189,B7+1)," ","§",LEN(LEFT(R189,B7+1))-LEN(SUBSTITUTE(LEFT(R189,B7+1)," ",""))))-1))))</f>
        <v/>
      </c>
      <c r="T189" s="506" t="str">
        <f t="shared" si="29"/>
        <v/>
      </c>
      <c r="U189" s="507"/>
    </row>
    <row r="190" spans="1:21" ht="24" customHeight="1">
      <c r="A190" s="467"/>
      <c r="B190" s="402" t="str">
        <f>IF(ISBLANK(C190),"",LARGE(B14:B189,1)+1)</f>
        <v/>
      </c>
      <c r="C190" s="463"/>
      <c r="D190" s="504" t="str">
        <f t="shared" si="22"/>
        <v/>
      </c>
      <c r="E190" s="467"/>
      <c r="F190" s="502" t="str">
        <f t="shared" si="23"/>
        <v/>
      </c>
      <c r="G190" s="503" t="str">
        <f t="shared" si="24"/>
        <v/>
      </c>
      <c r="H190" s="501" t="str">
        <f t="shared" si="25"/>
        <v/>
      </c>
      <c r="I190" s="504" t="str">
        <f t="shared" si="26"/>
        <v/>
      </c>
      <c r="J190" s="508"/>
      <c r="K190" s="508"/>
      <c r="L190" s="508"/>
      <c r="M190" s="508"/>
      <c r="N190" s="416" t="str">
        <f t="shared" si="27"/>
        <v/>
      </c>
      <c r="O190" s="416" t="str">
        <f t="shared" si="28"/>
        <v/>
      </c>
      <c r="P190" s="510" t="str">
        <f>IF(UPPER(TRIM(B8))="X",O190,N190)</f>
        <v/>
      </c>
      <c r="Q190"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0" s="507" t="str">
        <f t="shared" si="31"/>
        <v/>
      </c>
      <c r="S190" s="507" t="str">
        <f>IF(OR(R190="",B7="",B7&lt;=0),"",IF(LEN(R190)&lt;=B7,R190,IF(LEN(SUBSTITUTE(LEFT(R190,B7+1)," ",""))=B7+1,LEFT(R190,B7),LEFT(R190,FIND("§",SUBSTITUTE(LEFT(R190,B7+1)," ","§",LEN(LEFT(R190,B7+1))-LEN(SUBSTITUTE(LEFT(R190,B7+1)," ",""))))-1))))</f>
        <v/>
      </c>
      <c r="T190" s="506" t="str">
        <f t="shared" si="29"/>
        <v/>
      </c>
      <c r="U190" s="507"/>
    </row>
    <row r="191" spans="1:21" ht="24" customHeight="1">
      <c r="A191" s="467"/>
      <c r="B191" s="402" t="str">
        <f>IF(ISBLANK(C191),"",LARGE(B14:B190,1)+1)</f>
        <v/>
      </c>
      <c r="C191" s="463"/>
      <c r="D191" s="504" t="str">
        <f t="shared" si="22"/>
        <v/>
      </c>
      <c r="E191" s="467"/>
      <c r="F191" s="502" t="str">
        <f t="shared" si="23"/>
        <v/>
      </c>
      <c r="G191" s="503" t="str">
        <f t="shared" si="24"/>
        <v/>
      </c>
      <c r="H191" s="501" t="str">
        <f t="shared" si="25"/>
        <v/>
      </c>
      <c r="I191" s="504" t="str">
        <f t="shared" si="26"/>
        <v/>
      </c>
      <c r="J191" s="508"/>
      <c r="K191" s="508"/>
      <c r="L191" s="508"/>
      <c r="M191" s="508"/>
      <c r="N191" s="416" t="str">
        <f t="shared" si="27"/>
        <v/>
      </c>
      <c r="O191" s="416" t="str">
        <f t="shared" si="28"/>
        <v/>
      </c>
      <c r="P191" s="510" t="str">
        <f>IF(UPPER(TRIM(B8))="X",O191,N191)</f>
        <v/>
      </c>
      <c r="Q191"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1" s="507" t="str">
        <f t="shared" si="31"/>
        <v/>
      </c>
      <c r="S191" s="507" t="str">
        <f>IF(OR(R191="",B7="",B7&lt;=0),"",IF(LEN(R191)&lt;=B7,R191,IF(LEN(SUBSTITUTE(LEFT(R191,B7+1)," ",""))=B7+1,LEFT(R191,B7),LEFT(R191,FIND("§",SUBSTITUTE(LEFT(R191,B7+1)," ","§",LEN(LEFT(R191,B7+1))-LEN(SUBSTITUTE(LEFT(R191,B7+1)," ",""))))-1))))</f>
        <v/>
      </c>
      <c r="T191" s="506" t="str">
        <f t="shared" si="29"/>
        <v/>
      </c>
      <c r="U191" s="507"/>
    </row>
    <row r="192" spans="1:21" ht="24" customHeight="1">
      <c r="A192" s="467"/>
      <c r="B192" s="402" t="str">
        <f>IF(ISBLANK(C192),"",LARGE(B14:B191,1)+1)</f>
        <v/>
      </c>
      <c r="C192" s="463"/>
      <c r="D192" s="504" t="str">
        <f t="shared" si="22"/>
        <v/>
      </c>
      <c r="E192" s="467"/>
      <c r="F192" s="502" t="str">
        <f t="shared" si="23"/>
        <v/>
      </c>
      <c r="G192" s="503" t="str">
        <f t="shared" si="24"/>
        <v/>
      </c>
      <c r="H192" s="501" t="str">
        <f t="shared" si="25"/>
        <v/>
      </c>
      <c r="I192" s="504" t="str">
        <f t="shared" si="26"/>
        <v/>
      </c>
      <c r="J192" s="508"/>
      <c r="K192" s="508"/>
      <c r="L192" s="508"/>
      <c r="M192" s="508"/>
      <c r="N192" s="416" t="str">
        <f t="shared" si="27"/>
        <v/>
      </c>
      <c r="O192" s="416" t="str">
        <f t="shared" si="28"/>
        <v/>
      </c>
      <c r="P192" s="510" t="str">
        <f>IF(UPPER(TRIM(B8))="X",O192,N192)</f>
        <v/>
      </c>
      <c r="Q192"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2" s="507" t="str">
        <f t="shared" si="31"/>
        <v/>
      </c>
      <c r="S192" s="507" t="str">
        <f>IF(OR(R192="",B7="",B7&lt;=0),"",IF(LEN(R192)&lt;=B7,R192,IF(LEN(SUBSTITUTE(LEFT(R192,B7+1)," ",""))=B7+1,LEFT(R192,B7),LEFT(R192,FIND("§",SUBSTITUTE(LEFT(R192,B7+1)," ","§",LEN(LEFT(R192,B7+1))-LEN(SUBSTITUTE(LEFT(R192,B7+1)," ",""))))-1))))</f>
        <v/>
      </c>
      <c r="T192" s="506" t="str">
        <f t="shared" si="29"/>
        <v/>
      </c>
      <c r="U192" s="507"/>
    </row>
    <row r="193" spans="1:21" ht="24" customHeight="1">
      <c r="A193" s="467"/>
      <c r="B193" s="402" t="str">
        <f>IF(ISBLANK(C193),"",LARGE(B14:B192,1)+1)</f>
        <v/>
      </c>
      <c r="C193" s="463"/>
      <c r="D193" s="504" t="str">
        <f t="shared" si="22"/>
        <v/>
      </c>
      <c r="E193" s="467"/>
      <c r="F193" s="502" t="str">
        <f t="shared" si="23"/>
        <v/>
      </c>
      <c r="G193" s="503" t="str">
        <f t="shared" si="24"/>
        <v/>
      </c>
      <c r="H193" s="501" t="str">
        <f t="shared" si="25"/>
        <v/>
      </c>
      <c r="I193" s="504" t="str">
        <f t="shared" si="26"/>
        <v/>
      </c>
      <c r="J193" s="508"/>
      <c r="K193" s="508"/>
      <c r="L193" s="508"/>
      <c r="M193" s="508"/>
      <c r="N193" s="416" t="str">
        <f t="shared" si="27"/>
        <v/>
      </c>
      <c r="O193" s="416" t="str">
        <f t="shared" si="28"/>
        <v/>
      </c>
      <c r="P193" s="510" t="str">
        <f>IF(UPPER(TRIM(B8))="X",O193,N193)</f>
        <v/>
      </c>
      <c r="Q193"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3" s="507" t="str">
        <f t="shared" si="31"/>
        <v/>
      </c>
      <c r="S193" s="507" t="str">
        <f>IF(OR(R193="",B7="",B7&lt;=0),"",IF(LEN(R193)&lt;=B7,R193,IF(LEN(SUBSTITUTE(LEFT(R193,B7+1)," ",""))=B7+1,LEFT(R193,B7),LEFT(R193,FIND("§",SUBSTITUTE(LEFT(R193,B7+1)," ","§",LEN(LEFT(R193,B7+1))-LEN(SUBSTITUTE(LEFT(R193,B7+1)," ",""))))-1))))</f>
        <v/>
      </c>
      <c r="T193" s="506" t="str">
        <f t="shared" si="29"/>
        <v/>
      </c>
      <c r="U193" s="507"/>
    </row>
    <row r="194" spans="1:21" ht="24" customHeight="1">
      <c r="A194" s="467"/>
      <c r="B194" s="402" t="str">
        <f>IF(ISBLANK(C194),"",LARGE(B14:B193,1)+1)</f>
        <v/>
      </c>
      <c r="C194" s="463"/>
      <c r="D194" s="504" t="str">
        <f t="shared" si="22"/>
        <v/>
      </c>
      <c r="E194" s="467"/>
      <c r="F194" s="502" t="str">
        <f t="shared" si="23"/>
        <v/>
      </c>
      <c r="G194" s="503" t="str">
        <f t="shared" si="24"/>
        <v/>
      </c>
      <c r="H194" s="501" t="str">
        <f t="shared" si="25"/>
        <v/>
      </c>
      <c r="I194" s="504" t="str">
        <f t="shared" si="26"/>
        <v/>
      </c>
      <c r="J194" s="508"/>
      <c r="K194" s="508"/>
      <c r="L194" s="508"/>
      <c r="M194" s="508"/>
      <c r="N194" s="416" t="str">
        <f t="shared" si="27"/>
        <v/>
      </c>
      <c r="O194" s="416" t="str">
        <f t="shared" si="28"/>
        <v/>
      </c>
      <c r="P194" s="510" t="str">
        <f>IF(UPPER(TRIM(B8))="X",O194,N194)</f>
        <v/>
      </c>
      <c r="Q194"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4" s="507" t="str">
        <f t="shared" si="31"/>
        <v/>
      </c>
      <c r="S194" s="507" t="str">
        <f>IF(OR(R194="",B7="",B7&lt;=0),"",IF(LEN(R194)&lt;=B7,R194,IF(LEN(SUBSTITUTE(LEFT(R194,B7+1)," ",""))=B7+1,LEFT(R194,B7),LEFT(R194,FIND("§",SUBSTITUTE(LEFT(R194,B7+1)," ","§",LEN(LEFT(R194,B7+1))-LEN(SUBSTITUTE(LEFT(R194,B7+1)," ",""))))-1))))</f>
        <v/>
      </c>
      <c r="T194" s="506" t="str">
        <f t="shared" si="29"/>
        <v/>
      </c>
      <c r="U194" s="507"/>
    </row>
    <row r="195" spans="1:21" ht="24" customHeight="1">
      <c r="A195" s="467"/>
      <c r="B195" s="402" t="str">
        <f>IF(ISBLANK(C195),"",LARGE(B14:B194,1)+1)</f>
        <v/>
      </c>
      <c r="C195" s="463"/>
      <c r="D195" s="504" t="str">
        <f t="shared" si="22"/>
        <v/>
      </c>
      <c r="E195" s="467"/>
      <c r="F195" s="502" t="str">
        <f t="shared" si="23"/>
        <v/>
      </c>
      <c r="G195" s="503" t="str">
        <f t="shared" si="24"/>
        <v/>
      </c>
      <c r="H195" s="501" t="str">
        <f t="shared" si="25"/>
        <v/>
      </c>
      <c r="I195" s="504" t="str">
        <f t="shared" si="26"/>
        <v/>
      </c>
      <c r="J195" s="508"/>
      <c r="K195" s="508"/>
      <c r="L195" s="508"/>
      <c r="M195" s="508"/>
      <c r="N195" s="416" t="str">
        <f t="shared" si="27"/>
        <v/>
      </c>
      <c r="O195" s="416" t="str">
        <f t="shared" si="28"/>
        <v/>
      </c>
      <c r="P195" s="510" t="str">
        <f>IF(UPPER(TRIM(B8))="X",O195,N195)</f>
        <v/>
      </c>
      <c r="Q195"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5" s="507" t="str">
        <f t="shared" si="31"/>
        <v/>
      </c>
      <c r="S195" s="507" t="str">
        <f>IF(OR(R195="",B7="",B7&lt;=0),"",IF(LEN(R195)&lt;=B7,R195,IF(LEN(SUBSTITUTE(LEFT(R195,B7+1)," ",""))=B7+1,LEFT(R195,B7),LEFT(R195,FIND("§",SUBSTITUTE(LEFT(R195,B7+1)," ","§",LEN(LEFT(R195,B7+1))-LEN(SUBSTITUTE(LEFT(R195,B7+1)," ",""))))-1))))</f>
        <v/>
      </c>
      <c r="T195" s="506" t="str">
        <f t="shared" si="29"/>
        <v/>
      </c>
      <c r="U195" s="507"/>
    </row>
    <row r="196" spans="1:21" ht="24" customHeight="1">
      <c r="A196" s="467"/>
      <c r="B196" s="402" t="str">
        <f>IF(ISBLANK(C196),"",LARGE(B14:B195,1)+1)</f>
        <v/>
      </c>
      <c r="C196" s="463"/>
      <c r="D196" s="504" t="str">
        <f t="shared" si="22"/>
        <v/>
      </c>
      <c r="E196" s="467"/>
      <c r="F196" s="502" t="str">
        <f t="shared" si="23"/>
        <v/>
      </c>
      <c r="G196" s="503" t="str">
        <f t="shared" si="24"/>
        <v/>
      </c>
      <c r="H196" s="501" t="str">
        <f t="shared" si="25"/>
        <v/>
      </c>
      <c r="I196" s="504" t="str">
        <f t="shared" si="26"/>
        <v/>
      </c>
      <c r="J196" s="508"/>
      <c r="K196" s="508"/>
      <c r="L196" s="508"/>
      <c r="M196" s="508"/>
      <c r="N196" s="416" t="str">
        <f t="shared" si="27"/>
        <v/>
      </c>
      <c r="O196" s="416" t="str">
        <f t="shared" si="28"/>
        <v/>
      </c>
      <c r="P196" s="510" t="str">
        <f>IF(UPPER(TRIM(B8))="X",O196,N196)</f>
        <v/>
      </c>
      <c r="Q196"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6" s="507" t="str">
        <f t="shared" si="31"/>
        <v/>
      </c>
      <c r="S196" s="507" t="str">
        <f>IF(OR(R196="",B7="",B7&lt;=0),"",IF(LEN(R196)&lt;=B7,R196,IF(LEN(SUBSTITUTE(LEFT(R196,B7+1)," ",""))=B7+1,LEFT(R196,B7),LEFT(R196,FIND("§",SUBSTITUTE(LEFT(R196,B7+1)," ","§",LEN(LEFT(R196,B7+1))-LEN(SUBSTITUTE(LEFT(R196,B7+1)," ",""))))-1))))</f>
        <v/>
      </c>
      <c r="T196" s="506" t="str">
        <f t="shared" si="29"/>
        <v/>
      </c>
      <c r="U196" s="507"/>
    </row>
    <row r="197" spans="1:21" ht="24" customHeight="1">
      <c r="A197" s="467"/>
      <c r="B197" s="402" t="str">
        <f>IF(ISBLANK(C197),"",LARGE(B14:B196,1)+1)</f>
        <v/>
      </c>
      <c r="C197" s="463"/>
      <c r="D197" s="504" t="str">
        <f t="shared" si="22"/>
        <v/>
      </c>
      <c r="E197" s="467"/>
      <c r="F197" s="502" t="str">
        <f t="shared" si="23"/>
        <v/>
      </c>
      <c r="G197" s="503" t="str">
        <f t="shared" si="24"/>
        <v/>
      </c>
      <c r="H197" s="501" t="str">
        <f t="shared" si="25"/>
        <v/>
      </c>
      <c r="I197" s="504" t="str">
        <f t="shared" si="26"/>
        <v/>
      </c>
      <c r="J197" s="508"/>
      <c r="K197" s="508"/>
      <c r="L197" s="508"/>
      <c r="M197" s="508"/>
      <c r="N197" s="416" t="str">
        <f t="shared" si="27"/>
        <v/>
      </c>
      <c r="O197" s="416" t="str">
        <f t="shared" si="28"/>
        <v/>
      </c>
      <c r="P197" s="510" t="str">
        <f>IF(UPPER(TRIM(B8))="X",O197,N197)</f>
        <v/>
      </c>
      <c r="Q197"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7" s="507" t="str">
        <f t="shared" si="31"/>
        <v/>
      </c>
      <c r="S197" s="507" t="str">
        <f>IF(OR(R197="",B7="",B7&lt;=0),"",IF(LEN(R197)&lt;=B7,R197,IF(LEN(SUBSTITUTE(LEFT(R197,B7+1)," ",""))=B7+1,LEFT(R197,B7),LEFT(R197,FIND("§",SUBSTITUTE(LEFT(R197,B7+1)," ","§",LEN(LEFT(R197,B7+1))-LEN(SUBSTITUTE(LEFT(R197,B7+1)," ",""))))-1))))</f>
        <v/>
      </c>
      <c r="T197" s="506" t="str">
        <f t="shared" si="29"/>
        <v/>
      </c>
      <c r="U197" s="507"/>
    </row>
    <row r="198" spans="1:21" ht="24" customHeight="1">
      <c r="A198" s="467"/>
      <c r="B198" s="402" t="str">
        <f>IF(ISBLANK(C198),"",LARGE(B14:B197,1)+1)</f>
        <v/>
      </c>
      <c r="C198" s="463"/>
      <c r="D198" s="504" t="str">
        <f t="shared" si="22"/>
        <v/>
      </c>
      <c r="E198" s="467"/>
      <c r="F198" s="502" t="str">
        <f t="shared" si="23"/>
        <v/>
      </c>
      <c r="G198" s="503" t="str">
        <f t="shared" si="24"/>
        <v/>
      </c>
      <c r="H198" s="501" t="str">
        <f t="shared" si="25"/>
        <v/>
      </c>
      <c r="I198" s="504" t="str">
        <f t="shared" si="26"/>
        <v/>
      </c>
      <c r="J198" s="508"/>
      <c r="K198" s="508"/>
      <c r="L198" s="508"/>
      <c r="M198" s="508"/>
      <c r="N198" s="416" t="str">
        <f t="shared" si="27"/>
        <v/>
      </c>
      <c r="O198" s="416" t="str">
        <f t="shared" si="28"/>
        <v/>
      </c>
      <c r="P198" s="510" t="str">
        <f>IF(UPPER(TRIM(B8))="X",O198,N198)</f>
        <v/>
      </c>
      <c r="Q198"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8" s="507" t="str">
        <f t="shared" si="31"/>
        <v/>
      </c>
      <c r="S198" s="507" t="str">
        <f>IF(OR(R198="",B7="",B7&lt;=0),"",IF(LEN(R198)&lt;=B7,R198,IF(LEN(SUBSTITUTE(LEFT(R198,B7+1)," ",""))=B7+1,LEFT(R198,B7),LEFT(R198,FIND("§",SUBSTITUTE(LEFT(R198,B7+1)," ","§",LEN(LEFT(R198,B7+1))-LEN(SUBSTITUTE(LEFT(R198,B7+1)," ",""))))-1))))</f>
        <v/>
      </c>
      <c r="T198" s="506" t="str">
        <f t="shared" si="29"/>
        <v/>
      </c>
      <c r="U198" s="507"/>
    </row>
    <row r="199" spans="1:21" ht="24" customHeight="1">
      <c r="A199" s="467"/>
      <c r="B199" s="402" t="str">
        <f>IF(ISBLANK(C199),"",LARGE(B14:B198,1)+1)</f>
        <v/>
      </c>
      <c r="C199" s="463"/>
      <c r="D199" s="504" t="str">
        <f t="shared" si="22"/>
        <v/>
      </c>
      <c r="E199" s="467"/>
      <c r="F199" s="502" t="str">
        <f t="shared" si="23"/>
        <v/>
      </c>
      <c r="G199" s="503" t="str">
        <f t="shared" si="24"/>
        <v/>
      </c>
      <c r="H199" s="501" t="str">
        <f t="shared" si="25"/>
        <v/>
      </c>
      <c r="I199" s="504" t="str">
        <f t="shared" si="26"/>
        <v/>
      </c>
      <c r="J199" s="508"/>
      <c r="K199" s="508"/>
      <c r="L199" s="508"/>
      <c r="M199" s="508"/>
      <c r="N199" s="416" t="str">
        <f t="shared" si="27"/>
        <v/>
      </c>
      <c r="O199" s="416" t="str">
        <f t="shared" si="28"/>
        <v/>
      </c>
      <c r="P199" s="510" t="str">
        <f>IF(UPPER(TRIM(B8))="X",O199,N199)</f>
        <v/>
      </c>
      <c r="Q199"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9" s="507" t="str">
        <f t="shared" si="31"/>
        <v/>
      </c>
      <c r="S199" s="507" t="str">
        <f>IF(OR(R199="",B7="",B7&lt;=0),"",IF(LEN(R199)&lt;=B7,R199,IF(LEN(SUBSTITUTE(LEFT(R199,B7+1)," ",""))=B7+1,LEFT(R199,B7),LEFT(R199,FIND("§",SUBSTITUTE(LEFT(R199,B7+1)," ","§",LEN(LEFT(R199,B7+1))-LEN(SUBSTITUTE(LEFT(R199,B7+1)," ",""))))-1))))</f>
        <v/>
      </c>
      <c r="T199" s="506" t="str">
        <f t="shared" si="29"/>
        <v/>
      </c>
      <c r="U199" s="507"/>
    </row>
    <row r="200" spans="1:21" ht="24" customHeight="1">
      <c r="A200" s="467" t="s">
        <v>1217</v>
      </c>
      <c r="B200" s="402" t="str">
        <f>IF(ISBLANK(C200),"",LARGE(B14:B199,1)+1)</f>
        <v/>
      </c>
      <c r="C200" s="463"/>
      <c r="D200" s="504" t="str">
        <f t="shared" si="22"/>
        <v/>
      </c>
      <c r="E200" s="467"/>
      <c r="F200" s="502" t="str">
        <f t="shared" si="23"/>
        <v/>
      </c>
      <c r="G200" s="503" t="str">
        <f t="shared" si="24"/>
        <v/>
      </c>
      <c r="H200" s="501" t="str">
        <f t="shared" si="25"/>
        <v/>
      </c>
      <c r="I200" s="504" t="str">
        <f t="shared" si="26"/>
        <v/>
      </c>
      <c r="J200" s="508"/>
      <c r="K200" s="508"/>
      <c r="L200" s="508"/>
      <c r="M200" s="508"/>
      <c r="N200" s="416" t="str">
        <f t="shared" si="27"/>
        <v/>
      </c>
      <c r="O200" s="416" t="str">
        <f t="shared" si="28"/>
        <v/>
      </c>
      <c r="P200" s="510" t="str">
        <f>IF(UPPER(TRIM(B8))="X",O200,N200)</f>
        <v/>
      </c>
      <c r="Q200"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00" s="507" t="str">
        <f t="shared" si="31"/>
        <v/>
      </c>
      <c r="S200" s="507" t="str">
        <f>IF(OR(R200="",B7="",B7&lt;=0),"",IF(LEN(R200)&lt;=B7,R200,IF(LEN(SUBSTITUTE(LEFT(R200,B7+1)," ",""))=B7+1,LEFT(R200,B7),LEFT(R200,FIND("§",SUBSTITUTE(LEFT(R200,B7+1)," ","§",LEN(LEFT(R200,B7+1))-LEN(SUBSTITUTE(LEFT(R200,B7+1)," ",""))))-1))))</f>
        <v/>
      </c>
      <c r="T200" s="506" t="str">
        <f t="shared" si="29"/>
        <v/>
      </c>
      <c r="U200" s="507"/>
    </row>
    <row r="201" spans="1:21" ht="24" customHeight="1">
      <c r="A201" s="467"/>
      <c r="B201" s="467"/>
      <c r="C201" s="467"/>
      <c r="D201" s="467"/>
      <c r="E201" s="467"/>
      <c r="F201" s="502" t="str">
        <f t="shared" si="23"/>
        <v/>
      </c>
      <c r="G201" s="503" t="str">
        <f t="shared" si="24"/>
        <v/>
      </c>
      <c r="H201" s="501" t="str">
        <f t="shared" si="25"/>
        <v/>
      </c>
      <c r="I201" s="504" t="str">
        <f t="shared" si="26"/>
        <v/>
      </c>
      <c r="J201" s="508"/>
      <c r="K201" s="508"/>
      <c r="L201" s="508"/>
      <c r="M201" s="508"/>
      <c r="N201" s="508"/>
      <c r="O201" s="508"/>
      <c r="P201" s="513"/>
      <c r="Q201" s="508"/>
      <c r="R201" s="507" t="str">
        <f t="shared" si="31"/>
        <v/>
      </c>
      <c r="S201" s="507" t="str">
        <f>IF(OR(R201="",B7="",B7&lt;=0),"",IF(LEN(R201)&lt;=B7,R201,IF(LEN(SUBSTITUTE(LEFT(R201,B7+1)," ",""))=B7+1,LEFT(R201,B7),LEFT(R201,FIND("§",SUBSTITUTE(LEFT(R201,B7+1)," ","§",LEN(LEFT(R201,B7+1))-LEN(SUBSTITUTE(LEFT(R201,B7+1)," ",""))))-1))))</f>
        <v/>
      </c>
      <c r="T201" s="506" t="str">
        <f t="shared" si="29"/>
        <v/>
      </c>
      <c r="U201" s="507"/>
    </row>
    <row r="202" spans="1:21" ht="24" customHeight="1">
      <c r="A202" s="467"/>
      <c r="B202" s="467"/>
      <c r="C202" s="467"/>
      <c r="D202" s="467"/>
      <c r="E202" s="467"/>
      <c r="F202" s="502" t="str">
        <f t="shared" si="23"/>
        <v/>
      </c>
      <c r="G202" s="503" t="str">
        <f t="shared" si="24"/>
        <v/>
      </c>
      <c r="H202" s="501" t="str">
        <f t="shared" si="25"/>
        <v/>
      </c>
      <c r="I202" s="504" t="str">
        <f t="shared" si="26"/>
        <v/>
      </c>
      <c r="J202" s="508"/>
      <c r="K202" s="508"/>
      <c r="L202" s="508"/>
      <c r="M202" s="508"/>
      <c r="N202" s="508"/>
      <c r="O202" s="508"/>
      <c r="P202" s="513"/>
      <c r="Q202" s="508"/>
      <c r="R202" s="507" t="str">
        <f t="shared" si="31"/>
        <v/>
      </c>
      <c r="S202" s="507" t="str">
        <f>IF(OR(R202="",B7="",B7&lt;=0),"",IF(LEN(R202)&lt;=B7,R202,IF(LEN(SUBSTITUTE(LEFT(R202,B7+1)," ",""))=B7+1,LEFT(R202,B7),LEFT(R202,FIND("§",SUBSTITUTE(LEFT(R202,B7+1)," ","§",LEN(LEFT(R202,B7+1))-LEN(SUBSTITUTE(LEFT(R202,B7+1)," ",""))))-1))))</f>
        <v/>
      </c>
      <c r="T202" s="506" t="str">
        <f t="shared" si="29"/>
        <v/>
      </c>
      <c r="U202" s="507"/>
    </row>
    <row r="203" spans="1:21" ht="24" customHeight="1">
      <c r="A203" s="467"/>
      <c r="B203" s="467"/>
      <c r="C203" s="467"/>
      <c r="D203" s="467"/>
      <c r="E203" s="467"/>
      <c r="F203" s="502" t="str">
        <f t="shared" si="23"/>
        <v/>
      </c>
      <c r="G203" s="503" t="str">
        <f t="shared" si="24"/>
        <v/>
      </c>
      <c r="H203" s="501" t="str">
        <f t="shared" si="25"/>
        <v/>
      </c>
      <c r="I203" s="504" t="str">
        <f t="shared" si="26"/>
        <v/>
      </c>
      <c r="J203" s="508"/>
      <c r="K203" s="508"/>
      <c r="L203" s="508"/>
      <c r="M203" s="508"/>
      <c r="N203" s="508"/>
      <c r="O203" s="508"/>
      <c r="P203" s="513"/>
      <c r="Q203" s="508"/>
      <c r="R203" s="507" t="str">
        <f t="shared" si="31"/>
        <v/>
      </c>
      <c r="S203" s="507" t="str">
        <f>IF(OR(R203="",B7="",B7&lt;=0),"",IF(LEN(R203)&lt;=B7,R203,IF(LEN(SUBSTITUTE(LEFT(R203,B7+1)," ",""))=B7+1,LEFT(R203,B7),LEFT(R203,FIND("§",SUBSTITUTE(LEFT(R203,B7+1)," ","§",LEN(LEFT(R203,B7+1))-LEN(SUBSTITUTE(LEFT(R203,B7+1)," ",""))))-1))))</f>
        <v/>
      </c>
      <c r="T203" s="506" t="str">
        <f t="shared" si="29"/>
        <v/>
      </c>
      <c r="U203" s="507"/>
    </row>
    <row r="204" spans="1:21" ht="24" customHeight="1">
      <c r="A204" s="467"/>
      <c r="B204" s="467"/>
      <c r="C204" s="467"/>
      <c r="D204" s="467"/>
      <c r="E204" s="467"/>
      <c r="F204" s="502" t="str">
        <f t="shared" si="23"/>
        <v/>
      </c>
      <c r="G204" s="503" t="str">
        <f t="shared" si="24"/>
        <v/>
      </c>
      <c r="H204" s="501" t="str">
        <f t="shared" si="25"/>
        <v/>
      </c>
      <c r="I204" s="504" t="str">
        <f t="shared" si="26"/>
        <v/>
      </c>
      <c r="J204" s="508"/>
      <c r="K204" s="508"/>
      <c r="L204" s="508"/>
      <c r="M204" s="508"/>
      <c r="N204" s="508"/>
      <c r="O204" s="508"/>
      <c r="P204" s="513"/>
      <c r="Q204" s="508"/>
      <c r="R204" s="507" t="str">
        <f t="shared" si="31"/>
        <v/>
      </c>
      <c r="S204" s="507" t="str">
        <f>IF(OR(R204="",B7="",B7&lt;=0),"",IF(LEN(R204)&lt;=B7,R204,IF(LEN(SUBSTITUTE(LEFT(R204,B7+1)," ",""))=B7+1,LEFT(R204,B7),LEFT(R204,FIND("§",SUBSTITUTE(LEFT(R204,B7+1)," ","§",LEN(LEFT(R204,B7+1))-LEN(SUBSTITUTE(LEFT(R204,B7+1)," ",""))))-1))))</f>
        <v/>
      </c>
      <c r="T204" s="506" t="str">
        <f t="shared" si="29"/>
        <v/>
      </c>
      <c r="U204" s="507"/>
    </row>
    <row r="205" spans="1:21" ht="24" customHeight="1">
      <c r="A205" s="467"/>
      <c r="B205" s="467"/>
      <c r="C205" s="467"/>
      <c r="D205" s="467"/>
      <c r="E205" s="467"/>
      <c r="F205" s="502" t="str">
        <f t="shared" si="23"/>
        <v/>
      </c>
      <c r="G205" s="503" t="str">
        <f t="shared" si="24"/>
        <v/>
      </c>
      <c r="H205" s="501" t="str">
        <f t="shared" si="25"/>
        <v/>
      </c>
      <c r="I205" s="504" t="str">
        <f t="shared" si="26"/>
        <v/>
      </c>
      <c r="J205" s="508"/>
      <c r="K205" s="508"/>
      <c r="L205" s="508"/>
      <c r="M205" s="508"/>
      <c r="N205" s="508"/>
      <c r="O205" s="508"/>
      <c r="P205" s="513"/>
      <c r="Q205" s="508"/>
      <c r="R205" s="507" t="str">
        <f t="shared" si="31"/>
        <v/>
      </c>
      <c r="S205" s="507" t="str">
        <f>IF(OR(R205="",B7="",B7&lt;=0),"",IF(LEN(R205)&lt;=B7,R205,IF(LEN(SUBSTITUTE(LEFT(R205,B7+1)," ",""))=B7+1,LEFT(R205,B7),LEFT(R205,FIND("§",SUBSTITUTE(LEFT(R205,B7+1)," ","§",LEN(LEFT(R205,B7+1))-LEN(SUBSTITUTE(LEFT(R205,B7+1)," ",""))))-1))))</f>
        <v/>
      </c>
      <c r="T205" s="506" t="str">
        <f t="shared" si="29"/>
        <v/>
      </c>
      <c r="U205" s="507"/>
    </row>
    <row r="206" spans="1:21" ht="24" customHeight="1">
      <c r="A206" s="467"/>
      <c r="B206" s="467"/>
      <c r="C206" s="467"/>
      <c r="D206" s="467"/>
      <c r="E206" s="467"/>
      <c r="F206" s="502" t="str">
        <f t="shared" si="23"/>
        <v/>
      </c>
      <c r="G206" s="503" t="str">
        <f t="shared" si="24"/>
        <v/>
      </c>
      <c r="H206" s="501" t="str">
        <f t="shared" si="25"/>
        <v/>
      </c>
      <c r="I206" s="504" t="str">
        <f t="shared" si="26"/>
        <v/>
      </c>
      <c r="J206" s="508"/>
      <c r="K206" s="508"/>
      <c r="L206" s="508"/>
      <c r="M206" s="508"/>
      <c r="N206" s="508"/>
      <c r="O206" s="508"/>
      <c r="P206" s="513"/>
      <c r="Q206" s="508"/>
      <c r="R206" s="507" t="str">
        <f t="shared" si="31"/>
        <v/>
      </c>
      <c r="S206" s="507" t="str">
        <f>IF(OR(R206="",B7="",B7&lt;=0),"",IF(LEN(R206)&lt;=B7,R206,IF(LEN(SUBSTITUTE(LEFT(R206,B7+1)," ",""))=B7+1,LEFT(R206,B7),LEFT(R206,FIND("§",SUBSTITUTE(LEFT(R206,B7+1)," ","§",LEN(LEFT(R206,B7+1))-LEN(SUBSTITUTE(LEFT(R206,B7+1)," ",""))))-1))))</f>
        <v/>
      </c>
      <c r="T206" s="506" t="str">
        <f t="shared" si="29"/>
        <v/>
      </c>
      <c r="U206" s="507"/>
    </row>
    <row r="207" spans="1:21" ht="24" customHeight="1">
      <c r="A207" s="467"/>
      <c r="B207" s="467"/>
      <c r="C207" s="467"/>
      <c r="D207" s="467"/>
      <c r="E207" s="467"/>
      <c r="F207" s="502" t="str">
        <f t="shared" ref="F207:F270" si="32">IF(G207="","",ROW()-14)</f>
        <v/>
      </c>
      <c r="G207" s="503" t="str">
        <f t="shared" ref="G207:G270" si="33">IF(S207="","",S207)</f>
        <v/>
      </c>
      <c r="H207" s="501" t="str">
        <f t="shared" ref="H207:H270" si="34">IF(G207="","",LEN(TRIM(G207))-LEN(SUBSTITUTE(TRIM(G207)," ",""))+1)</f>
        <v/>
      </c>
      <c r="I207" s="504" t="str">
        <f t="shared" ref="I207:I270" si="35">IF(G207="","",LEN(G207))</f>
        <v/>
      </c>
      <c r="J207" s="508"/>
      <c r="K207" s="508"/>
      <c r="L207" s="508"/>
      <c r="M207" s="508"/>
      <c r="N207" s="508"/>
      <c r="O207" s="508"/>
      <c r="P207" s="513"/>
      <c r="Q207" s="508"/>
      <c r="R207" s="507" t="str">
        <f t="shared" si="31"/>
        <v/>
      </c>
      <c r="S207" s="507" t="str">
        <f>IF(OR(R207="",B7="",B7&lt;=0),"",IF(LEN(R207)&lt;=B7,R207,IF(LEN(SUBSTITUTE(LEFT(R207,B7+1)," ",""))=B7+1,LEFT(R207,B7),LEFT(R207,FIND("§",SUBSTITUTE(LEFT(R207,B7+1)," ","§",LEN(LEFT(R207,B7+1))-LEN(SUBSTITUTE(LEFT(R207,B7+1)," ",""))))-1))))</f>
        <v/>
      </c>
      <c r="T207" s="506" t="str">
        <f t="shared" ref="T207:T270" si="36">IF(OR(R207="",S207=""),"",TRIM(MID(R207,LEN(S207)+1+IF(MID(R207,LEN(S207)+1,1)=" ",1,0),99999)))</f>
        <v/>
      </c>
      <c r="U207" s="507"/>
    </row>
    <row r="208" spans="1:21" ht="24" customHeight="1">
      <c r="A208" s="467"/>
      <c r="B208" s="467"/>
      <c r="C208" s="467"/>
      <c r="D208" s="467"/>
      <c r="E208" s="467"/>
      <c r="F208" s="502" t="str">
        <f t="shared" si="32"/>
        <v/>
      </c>
      <c r="G208" s="503" t="str">
        <f t="shared" si="33"/>
        <v/>
      </c>
      <c r="H208" s="501" t="str">
        <f t="shared" si="34"/>
        <v/>
      </c>
      <c r="I208" s="504" t="str">
        <f t="shared" si="35"/>
        <v/>
      </c>
      <c r="J208" s="508"/>
      <c r="K208" s="508"/>
      <c r="L208" s="508"/>
      <c r="M208" s="508"/>
      <c r="N208" s="508"/>
      <c r="O208" s="508"/>
      <c r="P208" s="513"/>
      <c r="Q208" s="508"/>
      <c r="R208" s="507" t="str">
        <f t="shared" ref="R208:R271" si="37">T207</f>
        <v/>
      </c>
      <c r="S208" s="507" t="str">
        <f>IF(OR(R208="",B7="",B7&lt;=0),"",IF(LEN(R208)&lt;=B7,R208,IF(LEN(SUBSTITUTE(LEFT(R208,B7+1)," ",""))=B7+1,LEFT(R208,B7),LEFT(R208,FIND("§",SUBSTITUTE(LEFT(R208,B7+1)," ","§",LEN(LEFT(R208,B7+1))-LEN(SUBSTITUTE(LEFT(R208,B7+1)," ",""))))-1))))</f>
        <v/>
      </c>
      <c r="T208" s="506" t="str">
        <f t="shared" si="36"/>
        <v/>
      </c>
      <c r="U208" s="507"/>
    </row>
    <row r="209" spans="1:21" ht="24" customHeight="1">
      <c r="A209" s="467"/>
      <c r="B209" s="467"/>
      <c r="C209" s="467"/>
      <c r="D209" s="467"/>
      <c r="E209" s="467"/>
      <c r="F209" s="502" t="str">
        <f t="shared" si="32"/>
        <v/>
      </c>
      <c r="G209" s="503" t="str">
        <f t="shared" si="33"/>
        <v/>
      </c>
      <c r="H209" s="501" t="str">
        <f t="shared" si="34"/>
        <v/>
      </c>
      <c r="I209" s="504" t="str">
        <f t="shared" si="35"/>
        <v/>
      </c>
      <c r="J209" s="508"/>
      <c r="K209" s="508"/>
      <c r="L209" s="508"/>
      <c r="M209" s="508"/>
      <c r="N209" s="508"/>
      <c r="O209" s="508"/>
      <c r="P209" s="513"/>
      <c r="Q209" s="508"/>
      <c r="R209" s="507" t="str">
        <f t="shared" si="37"/>
        <v/>
      </c>
      <c r="S209" s="507" t="str">
        <f>IF(OR(R209="",B7="",B7&lt;=0),"",IF(LEN(R209)&lt;=B7,R209,IF(LEN(SUBSTITUTE(LEFT(R209,B7+1)," ",""))=B7+1,LEFT(R209,B7),LEFT(R209,FIND("§",SUBSTITUTE(LEFT(R209,B7+1)," ","§",LEN(LEFT(R209,B7+1))-LEN(SUBSTITUTE(LEFT(R209,B7+1)," ",""))))-1))))</f>
        <v/>
      </c>
      <c r="T209" s="506" t="str">
        <f t="shared" si="36"/>
        <v/>
      </c>
      <c r="U209" s="507"/>
    </row>
    <row r="210" spans="1:21" ht="24" customHeight="1">
      <c r="A210" s="467"/>
      <c r="B210" s="467"/>
      <c r="C210" s="467"/>
      <c r="D210" s="467"/>
      <c r="E210" s="467"/>
      <c r="F210" s="502" t="str">
        <f t="shared" si="32"/>
        <v/>
      </c>
      <c r="G210" s="503" t="str">
        <f t="shared" si="33"/>
        <v/>
      </c>
      <c r="H210" s="501" t="str">
        <f t="shared" si="34"/>
        <v/>
      </c>
      <c r="I210" s="504" t="str">
        <f t="shared" si="35"/>
        <v/>
      </c>
      <c r="J210" s="508"/>
      <c r="K210" s="508"/>
      <c r="L210" s="508"/>
      <c r="M210" s="508"/>
      <c r="N210" s="508"/>
      <c r="O210" s="508"/>
      <c r="P210" s="513"/>
      <c r="Q210" s="508"/>
      <c r="R210" s="507" t="str">
        <f t="shared" si="37"/>
        <v/>
      </c>
      <c r="S210" s="507" t="str">
        <f>IF(OR(R210="",B7="",B7&lt;=0),"",IF(LEN(R210)&lt;=B7,R210,IF(LEN(SUBSTITUTE(LEFT(R210,B7+1)," ",""))=B7+1,LEFT(R210,B7),LEFT(R210,FIND("§",SUBSTITUTE(LEFT(R210,B7+1)," ","§",LEN(LEFT(R210,B7+1))-LEN(SUBSTITUTE(LEFT(R210,B7+1)," ",""))))-1))))</f>
        <v/>
      </c>
      <c r="T210" s="506" t="str">
        <f t="shared" si="36"/>
        <v/>
      </c>
      <c r="U210" s="507"/>
    </row>
    <row r="211" spans="1:21" ht="24" customHeight="1">
      <c r="A211" s="467"/>
      <c r="B211" s="467"/>
      <c r="C211" s="467"/>
      <c r="D211" s="467"/>
      <c r="E211" s="467"/>
      <c r="F211" s="502" t="str">
        <f t="shared" si="32"/>
        <v/>
      </c>
      <c r="G211" s="503" t="str">
        <f t="shared" si="33"/>
        <v/>
      </c>
      <c r="H211" s="501" t="str">
        <f t="shared" si="34"/>
        <v/>
      </c>
      <c r="I211" s="504" t="str">
        <f t="shared" si="35"/>
        <v/>
      </c>
      <c r="J211" s="508"/>
      <c r="K211" s="508"/>
      <c r="L211" s="508"/>
      <c r="M211" s="508"/>
      <c r="N211" s="508"/>
      <c r="O211" s="508"/>
      <c r="P211" s="513"/>
      <c r="Q211" s="508"/>
      <c r="R211" s="507" t="str">
        <f t="shared" si="37"/>
        <v/>
      </c>
      <c r="S211" s="507" t="str">
        <f>IF(OR(R211="",B7="",B7&lt;=0),"",IF(LEN(R211)&lt;=B7,R211,IF(LEN(SUBSTITUTE(LEFT(R211,B7+1)," ",""))=B7+1,LEFT(R211,B7),LEFT(R211,FIND("§",SUBSTITUTE(LEFT(R211,B7+1)," ","§",LEN(LEFT(R211,B7+1))-LEN(SUBSTITUTE(LEFT(R211,B7+1)," ",""))))-1))))</f>
        <v/>
      </c>
      <c r="T211" s="506" t="str">
        <f t="shared" si="36"/>
        <v/>
      </c>
      <c r="U211" s="507"/>
    </row>
    <row r="212" spans="1:21" ht="24" customHeight="1">
      <c r="A212" s="467"/>
      <c r="B212" s="467"/>
      <c r="C212" s="467"/>
      <c r="D212" s="467"/>
      <c r="E212" s="467"/>
      <c r="F212" s="502" t="str">
        <f t="shared" si="32"/>
        <v/>
      </c>
      <c r="G212" s="503" t="str">
        <f t="shared" si="33"/>
        <v/>
      </c>
      <c r="H212" s="501" t="str">
        <f t="shared" si="34"/>
        <v/>
      </c>
      <c r="I212" s="504" t="str">
        <f t="shared" si="35"/>
        <v/>
      </c>
      <c r="J212" s="508"/>
      <c r="K212" s="508"/>
      <c r="L212" s="508"/>
      <c r="M212" s="508"/>
      <c r="N212" s="508"/>
      <c r="O212" s="508"/>
      <c r="P212" s="513"/>
      <c r="Q212" s="508"/>
      <c r="R212" s="507" t="str">
        <f t="shared" si="37"/>
        <v/>
      </c>
      <c r="S212" s="507" t="str">
        <f>IF(OR(R212="",B7="",B7&lt;=0),"",IF(LEN(R212)&lt;=B7,R212,IF(LEN(SUBSTITUTE(LEFT(R212,B7+1)," ",""))=B7+1,LEFT(R212,B7),LEFT(R212,FIND("§",SUBSTITUTE(LEFT(R212,B7+1)," ","§",LEN(LEFT(R212,B7+1))-LEN(SUBSTITUTE(LEFT(R212,B7+1)," ",""))))-1))))</f>
        <v/>
      </c>
      <c r="T212" s="506" t="str">
        <f t="shared" si="36"/>
        <v/>
      </c>
      <c r="U212" s="507"/>
    </row>
    <row r="213" spans="1:21" ht="24" customHeight="1">
      <c r="A213" s="467"/>
      <c r="B213" s="467"/>
      <c r="C213" s="467"/>
      <c r="D213" s="467"/>
      <c r="E213" s="467"/>
      <c r="F213" s="502" t="str">
        <f t="shared" si="32"/>
        <v/>
      </c>
      <c r="G213" s="503" t="str">
        <f t="shared" si="33"/>
        <v/>
      </c>
      <c r="H213" s="501" t="str">
        <f t="shared" si="34"/>
        <v/>
      </c>
      <c r="I213" s="504" t="str">
        <f t="shared" si="35"/>
        <v/>
      </c>
      <c r="J213" s="508"/>
      <c r="K213" s="508"/>
      <c r="L213" s="508"/>
      <c r="M213" s="508"/>
      <c r="N213" s="508"/>
      <c r="O213" s="508"/>
      <c r="P213" s="513"/>
      <c r="Q213" s="508"/>
      <c r="R213" s="507" t="str">
        <f t="shared" si="37"/>
        <v/>
      </c>
      <c r="S213" s="507" t="str">
        <f>IF(OR(R213="",B7="",B7&lt;=0),"",IF(LEN(R213)&lt;=B7,R213,IF(LEN(SUBSTITUTE(LEFT(R213,B7+1)," ",""))=B7+1,LEFT(R213,B7),LEFT(R213,FIND("§",SUBSTITUTE(LEFT(R213,B7+1)," ","§",LEN(LEFT(R213,B7+1))-LEN(SUBSTITUTE(LEFT(R213,B7+1)," ",""))))-1))))</f>
        <v/>
      </c>
      <c r="T213" s="506" t="str">
        <f t="shared" si="36"/>
        <v/>
      </c>
      <c r="U213" s="507"/>
    </row>
    <row r="214" spans="1:21" ht="24" customHeight="1">
      <c r="A214" s="467"/>
      <c r="B214" s="467"/>
      <c r="C214" s="467"/>
      <c r="D214" s="467"/>
      <c r="E214" s="467"/>
      <c r="F214" s="502" t="str">
        <f t="shared" si="32"/>
        <v/>
      </c>
      <c r="G214" s="503" t="str">
        <f t="shared" si="33"/>
        <v/>
      </c>
      <c r="H214" s="501" t="str">
        <f t="shared" si="34"/>
        <v/>
      </c>
      <c r="I214" s="504" t="str">
        <f t="shared" si="35"/>
        <v/>
      </c>
      <c r="J214" s="508"/>
      <c r="K214" s="508"/>
      <c r="L214" s="508"/>
      <c r="M214" s="508"/>
      <c r="N214" s="508"/>
      <c r="O214" s="508"/>
      <c r="P214" s="513"/>
      <c r="Q214" s="508"/>
      <c r="R214" s="507" t="str">
        <f t="shared" si="37"/>
        <v/>
      </c>
      <c r="S214" s="507" t="str">
        <f>IF(OR(R214="",B7="",B7&lt;=0),"",IF(LEN(R214)&lt;=B7,R214,IF(LEN(SUBSTITUTE(LEFT(R214,B7+1)," ",""))=B7+1,LEFT(R214,B7),LEFT(R214,FIND("§",SUBSTITUTE(LEFT(R214,B7+1)," ","§",LEN(LEFT(R214,B7+1))-LEN(SUBSTITUTE(LEFT(R214,B7+1)," ",""))))-1))))</f>
        <v/>
      </c>
      <c r="T214" s="506" t="str">
        <f t="shared" si="36"/>
        <v/>
      </c>
      <c r="U214" s="507"/>
    </row>
    <row r="215" spans="1:21" ht="24" customHeight="1">
      <c r="A215" s="467"/>
      <c r="B215" s="467"/>
      <c r="C215" s="467"/>
      <c r="D215" s="467"/>
      <c r="E215" s="467"/>
      <c r="F215" s="502" t="str">
        <f t="shared" si="32"/>
        <v/>
      </c>
      <c r="G215" s="503" t="str">
        <f t="shared" si="33"/>
        <v/>
      </c>
      <c r="H215" s="501" t="str">
        <f t="shared" si="34"/>
        <v/>
      </c>
      <c r="I215" s="504" t="str">
        <f t="shared" si="35"/>
        <v/>
      </c>
      <c r="J215" s="467"/>
      <c r="K215" s="467"/>
      <c r="L215" s="467"/>
      <c r="M215" s="467"/>
      <c r="N215" s="467"/>
      <c r="O215" s="467"/>
      <c r="P215" s="467"/>
      <c r="Q215" s="467"/>
      <c r="R215" s="468" t="str">
        <f t="shared" si="37"/>
        <v/>
      </c>
      <c r="S215" s="468" t="str">
        <f>IF(OR(R215="",B7="",B7&lt;=0),"",IF(LEN(R215)&lt;=B7,R215,IF(LEN(SUBSTITUTE(LEFT(R215,B7+1)," ",""))=B7+1,LEFT(R215,B7),LEFT(R215,FIND("§",SUBSTITUTE(LEFT(R215,B7+1)," ","§",LEN(LEFT(R215,B7+1))-LEN(SUBSTITUTE(LEFT(R215,B7+1)," ",""))))-1))))</f>
        <v/>
      </c>
      <c r="T215" s="468" t="str">
        <f t="shared" si="36"/>
        <v/>
      </c>
      <c r="U215" s="468"/>
    </row>
    <row r="216" spans="1:21" ht="24" customHeight="1">
      <c r="A216" s="467"/>
      <c r="B216" s="467"/>
      <c r="C216" s="467"/>
      <c r="D216" s="467"/>
      <c r="E216" s="467"/>
      <c r="F216" s="502" t="str">
        <f t="shared" si="32"/>
        <v/>
      </c>
      <c r="G216" s="503" t="str">
        <f t="shared" si="33"/>
        <v/>
      </c>
      <c r="H216" s="501" t="str">
        <f t="shared" si="34"/>
        <v/>
      </c>
      <c r="I216" s="504" t="str">
        <f t="shared" si="35"/>
        <v/>
      </c>
      <c r="J216" s="467"/>
      <c r="K216" s="467"/>
      <c r="L216" s="467"/>
      <c r="M216" s="467"/>
      <c r="N216" s="467"/>
      <c r="O216" s="467"/>
      <c r="P216" s="467"/>
      <c r="Q216" s="467"/>
      <c r="R216" s="468" t="str">
        <f t="shared" si="37"/>
        <v/>
      </c>
      <c r="S216" s="468" t="str">
        <f>IF(OR(R216="",B7="",B7&lt;=0),"",IF(LEN(R216)&lt;=B7,R216,IF(LEN(SUBSTITUTE(LEFT(R216,B7+1)," ",""))=B7+1,LEFT(R216,B7),LEFT(R216,FIND("§",SUBSTITUTE(LEFT(R216,B7+1)," ","§",LEN(LEFT(R216,B7+1))-LEN(SUBSTITUTE(LEFT(R216,B7+1)," ",""))))-1))))</f>
        <v/>
      </c>
      <c r="T216" s="468" t="str">
        <f t="shared" si="36"/>
        <v/>
      </c>
      <c r="U216" s="468"/>
    </row>
    <row r="217" spans="1:21" ht="24" customHeight="1">
      <c r="A217" s="467"/>
      <c r="B217" s="467"/>
      <c r="C217" s="467"/>
      <c r="D217" s="467"/>
      <c r="E217" s="467"/>
      <c r="F217" s="502" t="str">
        <f t="shared" si="32"/>
        <v/>
      </c>
      <c r="G217" s="503" t="str">
        <f t="shared" si="33"/>
        <v/>
      </c>
      <c r="H217" s="501" t="str">
        <f t="shared" si="34"/>
        <v/>
      </c>
      <c r="I217" s="504" t="str">
        <f t="shared" si="35"/>
        <v/>
      </c>
      <c r="J217" s="467"/>
      <c r="K217" s="467"/>
      <c r="L217" s="467"/>
      <c r="M217" s="467"/>
      <c r="N217" s="467"/>
      <c r="O217" s="467"/>
      <c r="P217" s="467"/>
      <c r="Q217" s="467"/>
      <c r="R217" s="468" t="str">
        <f t="shared" si="37"/>
        <v/>
      </c>
      <c r="S217" s="468" t="str">
        <f>IF(OR(R217="",B7="",B7&lt;=0),"",IF(LEN(R217)&lt;=B7,R217,IF(LEN(SUBSTITUTE(LEFT(R217,B7+1)," ",""))=B7+1,LEFT(R217,B7),LEFT(R217,FIND("§",SUBSTITUTE(LEFT(R217,B7+1)," ","§",LEN(LEFT(R217,B7+1))-LEN(SUBSTITUTE(LEFT(R217,B7+1)," ",""))))-1))))</f>
        <v/>
      </c>
      <c r="T217" s="468" t="str">
        <f t="shared" si="36"/>
        <v/>
      </c>
      <c r="U217" s="468"/>
    </row>
    <row r="218" spans="1:21" ht="24" customHeight="1">
      <c r="A218" s="467"/>
      <c r="B218" s="467"/>
      <c r="C218" s="467"/>
      <c r="D218" s="467"/>
      <c r="E218" s="467"/>
      <c r="F218" s="502" t="str">
        <f t="shared" si="32"/>
        <v/>
      </c>
      <c r="G218" s="503" t="str">
        <f t="shared" si="33"/>
        <v/>
      </c>
      <c r="H218" s="501" t="str">
        <f t="shared" si="34"/>
        <v/>
      </c>
      <c r="I218" s="504" t="str">
        <f t="shared" si="35"/>
        <v/>
      </c>
      <c r="J218" s="467"/>
      <c r="K218" s="467"/>
      <c r="L218" s="467"/>
      <c r="M218" s="467"/>
      <c r="N218" s="467"/>
      <c r="O218" s="467"/>
      <c r="P218" s="467"/>
      <c r="Q218" s="467"/>
      <c r="R218" s="468" t="str">
        <f t="shared" si="37"/>
        <v/>
      </c>
      <c r="S218" s="468" t="str">
        <f>IF(OR(R218="",B7="",B7&lt;=0),"",IF(LEN(R218)&lt;=B7,R218,IF(LEN(SUBSTITUTE(LEFT(R218,B7+1)," ",""))=B7+1,LEFT(R218,B7),LEFT(R218,FIND("§",SUBSTITUTE(LEFT(R218,B7+1)," ","§",LEN(LEFT(R218,B7+1))-LEN(SUBSTITUTE(LEFT(R218,B7+1)," ",""))))-1))))</f>
        <v/>
      </c>
      <c r="T218" s="468" t="str">
        <f t="shared" si="36"/>
        <v/>
      </c>
      <c r="U218" s="468"/>
    </row>
    <row r="219" spans="1:21" ht="24" customHeight="1">
      <c r="A219" s="467"/>
      <c r="B219" s="467"/>
      <c r="C219" s="467"/>
      <c r="D219" s="467"/>
      <c r="E219" s="467"/>
      <c r="F219" s="502" t="str">
        <f t="shared" si="32"/>
        <v/>
      </c>
      <c r="G219" s="503" t="str">
        <f t="shared" si="33"/>
        <v/>
      </c>
      <c r="H219" s="501" t="str">
        <f t="shared" si="34"/>
        <v/>
      </c>
      <c r="I219" s="504" t="str">
        <f t="shared" si="35"/>
        <v/>
      </c>
      <c r="J219" s="467"/>
      <c r="K219" s="467"/>
      <c r="L219" s="467"/>
      <c r="M219" s="467"/>
      <c r="N219" s="467"/>
      <c r="O219" s="467"/>
      <c r="P219" s="467"/>
      <c r="Q219" s="467"/>
      <c r="R219" s="468" t="str">
        <f t="shared" si="37"/>
        <v/>
      </c>
      <c r="S219" s="468" t="str">
        <f>IF(OR(R219="",B7="",B7&lt;=0),"",IF(LEN(R219)&lt;=B7,R219,IF(LEN(SUBSTITUTE(LEFT(R219,B7+1)," ",""))=B7+1,LEFT(R219,B7),LEFT(R219,FIND("§",SUBSTITUTE(LEFT(R219,B7+1)," ","§",LEN(LEFT(R219,B7+1))-LEN(SUBSTITUTE(LEFT(R219,B7+1)," ",""))))-1))))</f>
        <v/>
      </c>
      <c r="T219" s="468" t="str">
        <f t="shared" si="36"/>
        <v/>
      </c>
      <c r="U219" s="468"/>
    </row>
    <row r="220" spans="1:21" ht="24" customHeight="1">
      <c r="A220" s="467"/>
      <c r="B220" s="467"/>
      <c r="C220" s="467"/>
      <c r="D220" s="467"/>
      <c r="E220" s="467"/>
      <c r="F220" s="502" t="str">
        <f t="shared" si="32"/>
        <v/>
      </c>
      <c r="G220" s="503" t="str">
        <f t="shared" si="33"/>
        <v/>
      </c>
      <c r="H220" s="501" t="str">
        <f t="shared" si="34"/>
        <v/>
      </c>
      <c r="I220" s="504" t="str">
        <f t="shared" si="35"/>
        <v/>
      </c>
      <c r="J220" s="467"/>
      <c r="K220" s="467"/>
      <c r="L220" s="467"/>
      <c r="M220" s="467"/>
      <c r="N220" s="467"/>
      <c r="O220" s="467"/>
      <c r="P220" s="467"/>
      <c r="Q220" s="467"/>
      <c r="R220" s="468" t="str">
        <f t="shared" si="37"/>
        <v/>
      </c>
      <c r="S220" s="468" t="str">
        <f>IF(OR(R220="",B7="",B7&lt;=0),"",IF(LEN(R220)&lt;=B7,R220,IF(LEN(SUBSTITUTE(LEFT(R220,B7+1)," ",""))=B7+1,LEFT(R220,B7),LEFT(R220,FIND("§",SUBSTITUTE(LEFT(R220,B7+1)," ","§",LEN(LEFT(R220,B7+1))-LEN(SUBSTITUTE(LEFT(R220,B7+1)," ",""))))-1))))</f>
        <v/>
      </c>
      <c r="T220" s="468" t="str">
        <f t="shared" si="36"/>
        <v/>
      </c>
      <c r="U220" s="468"/>
    </row>
    <row r="221" spans="1:21" ht="24" customHeight="1">
      <c r="A221" s="467"/>
      <c r="B221" s="467"/>
      <c r="C221" s="467"/>
      <c r="D221" s="467"/>
      <c r="E221" s="467"/>
      <c r="F221" s="502" t="str">
        <f t="shared" si="32"/>
        <v/>
      </c>
      <c r="G221" s="503" t="str">
        <f t="shared" si="33"/>
        <v/>
      </c>
      <c r="H221" s="501" t="str">
        <f t="shared" si="34"/>
        <v/>
      </c>
      <c r="I221" s="504" t="str">
        <f t="shared" si="35"/>
        <v/>
      </c>
      <c r="J221" s="467"/>
      <c r="K221" s="467"/>
      <c r="L221" s="467"/>
      <c r="M221" s="467"/>
      <c r="N221" s="467"/>
      <c r="O221" s="467"/>
      <c r="P221" s="467"/>
      <c r="Q221" s="467"/>
      <c r="R221" s="468" t="str">
        <f t="shared" si="37"/>
        <v/>
      </c>
      <c r="S221" s="468" t="str">
        <f>IF(OR(R221="",B7="",B7&lt;=0),"",IF(LEN(R221)&lt;=B7,R221,IF(LEN(SUBSTITUTE(LEFT(R221,B7+1)," ",""))=B7+1,LEFT(R221,B7),LEFT(R221,FIND("§",SUBSTITUTE(LEFT(R221,B7+1)," ","§",LEN(LEFT(R221,B7+1))-LEN(SUBSTITUTE(LEFT(R221,B7+1)," ",""))))-1))))</f>
        <v/>
      </c>
      <c r="T221" s="468" t="str">
        <f t="shared" si="36"/>
        <v/>
      </c>
      <c r="U221" s="468"/>
    </row>
    <row r="222" spans="1:21" ht="24" customHeight="1">
      <c r="A222" s="467"/>
      <c r="B222" s="467"/>
      <c r="C222" s="467"/>
      <c r="D222" s="467"/>
      <c r="E222" s="467"/>
      <c r="F222" s="502" t="str">
        <f t="shared" si="32"/>
        <v/>
      </c>
      <c r="G222" s="503" t="str">
        <f t="shared" si="33"/>
        <v/>
      </c>
      <c r="H222" s="501" t="str">
        <f t="shared" si="34"/>
        <v/>
      </c>
      <c r="I222" s="504" t="str">
        <f t="shared" si="35"/>
        <v/>
      </c>
      <c r="J222" s="467"/>
      <c r="K222" s="467"/>
      <c r="L222" s="467"/>
      <c r="M222" s="467"/>
      <c r="N222" s="467"/>
      <c r="O222" s="467"/>
      <c r="P222" s="467"/>
      <c r="Q222" s="467"/>
      <c r="R222" s="468" t="str">
        <f t="shared" si="37"/>
        <v/>
      </c>
      <c r="S222" s="468" t="str">
        <f>IF(OR(R222="",B7="",B7&lt;=0),"",IF(LEN(R222)&lt;=B7,R222,IF(LEN(SUBSTITUTE(LEFT(R222,B7+1)," ",""))=B7+1,LEFT(R222,B7),LEFT(R222,FIND("§",SUBSTITUTE(LEFT(R222,B7+1)," ","§",LEN(LEFT(R222,B7+1))-LEN(SUBSTITUTE(LEFT(R222,B7+1)," ",""))))-1))))</f>
        <v/>
      </c>
      <c r="T222" s="468" t="str">
        <f t="shared" si="36"/>
        <v/>
      </c>
      <c r="U222" s="468"/>
    </row>
    <row r="223" spans="1:21" ht="24" customHeight="1">
      <c r="A223" s="467"/>
      <c r="B223" s="467"/>
      <c r="C223" s="467"/>
      <c r="D223" s="467"/>
      <c r="E223" s="467"/>
      <c r="F223" s="502" t="str">
        <f t="shared" si="32"/>
        <v/>
      </c>
      <c r="G223" s="503" t="str">
        <f t="shared" si="33"/>
        <v/>
      </c>
      <c r="H223" s="501" t="str">
        <f t="shared" si="34"/>
        <v/>
      </c>
      <c r="I223" s="504" t="str">
        <f t="shared" si="35"/>
        <v/>
      </c>
      <c r="J223" s="467"/>
      <c r="K223" s="467"/>
      <c r="L223" s="467"/>
      <c r="M223" s="467"/>
      <c r="N223" s="467"/>
      <c r="O223" s="467"/>
      <c r="P223" s="467"/>
      <c r="Q223" s="467"/>
      <c r="R223" s="468" t="str">
        <f t="shared" si="37"/>
        <v/>
      </c>
      <c r="S223" s="468" t="str">
        <f>IF(OR(R223="",B7="",B7&lt;=0),"",IF(LEN(R223)&lt;=B7,R223,IF(LEN(SUBSTITUTE(LEFT(R223,B7+1)," ",""))=B7+1,LEFT(R223,B7),LEFT(R223,FIND("§",SUBSTITUTE(LEFT(R223,B7+1)," ","§",LEN(LEFT(R223,B7+1))-LEN(SUBSTITUTE(LEFT(R223,B7+1)," ",""))))-1))))</f>
        <v/>
      </c>
      <c r="T223" s="468" t="str">
        <f t="shared" si="36"/>
        <v/>
      </c>
      <c r="U223" s="468"/>
    </row>
    <row r="224" spans="1:21" ht="24" customHeight="1">
      <c r="A224" s="467"/>
      <c r="B224" s="467"/>
      <c r="C224" s="467"/>
      <c r="D224" s="467"/>
      <c r="E224" s="467"/>
      <c r="F224" s="502" t="str">
        <f t="shared" si="32"/>
        <v/>
      </c>
      <c r="G224" s="503" t="str">
        <f t="shared" si="33"/>
        <v/>
      </c>
      <c r="H224" s="501" t="str">
        <f t="shared" si="34"/>
        <v/>
      </c>
      <c r="I224" s="504" t="str">
        <f t="shared" si="35"/>
        <v/>
      </c>
      <c r="J224" s="467"/>
      <c r="K224" s="467"/>
      <c r="L224" s="467"/>
      <c r="M224" s="467"/>
      <c r="N224" s="467"/>
      <c r="O224" s="467"/>
      <c r="P224" s="467"/>
      <c r="Q224" s="467"/>
      <c r="R224" s="468" t="str">
        <f t="shared" si="37"/>
        <v/>
      </c>
      <c r="S224" s="468" t="str">
        <f>IF(OR(R224="",B7="",B7&lt;=0),"",IF(LEN(R224)&lt;=B7,R224,IF(LEN(SUBSTITUTE(LEFT(R224,B7+1)," ",""))=B7+1,LEFT(R224,B7),LEFT(R224,FIND("§",SUBSTITUTE(LEFT(R224,B7+1)," ","§",LEN(LEFT(R224,B7+1))-LEN(SUBSTITUTE(LEFT(R224,B7+1)," ",""))))-1))))</f>
        <v/>
      </c>
      <c r="T224" s="468" t="str">
        <f t="shared" si="36"/>
        <v/>
      </c>
      <c r="U224" s="468"/>
    </row>
    <row r="225" spans="1:21" ht="24" customHeight="1">
      <c r="A225" s="467"/>
      <c r="B225" s="467"/>
      <c r="C225" s="467"/>
      <c r="D225" s="467"/>
      <c r="E225" s="467"/>
      <c r="F225" s="502" t="str">
        <f t="shared" si="32"/>
        <v/>
      </c>
      <c r="G225" s="503" t="str">
        <f t="shared" si="33"/>
        <v/>
      </c>
      <c r="H225" s="501" t="str">
        <f t="shared" si="34"/>
        <v/>
      </c>
      <c r="I225" s="504" t="str">
        <f t="shared" si="35"/>
        <v/>
      </c>
      <c r="J225" s="467"/>
      <c r="K225" s="467"/>
      <c r="L225" s="467"/>
      <c r="M225" s="467"/>
      <c r="N225" s="467"/>
      <c r="O225" s="467"/>
      <c r="P225" s="467"/>
      <c r="Q225" s="467"/>
      <c r="R225" s="468" t="str">
        <f t="shared" si="37"/>
        <v/>
      </c>
      <c r="S225" s="468" t="str">
        <f>IF(OR(R225="",B7="",B7&lt;=0),"",IF(LEN(R225)&lt;=B7,R225,IF(LEN(SUBSTITUTE(LEFT(R225,B7+1)," ",""))=B7+1,LEFT(R225,B7),LEFT(R225,FIND("§",SUBSTITUTE(LEFT(R225,B7+1)," ","§",LEN(LEFT(R225,B7+1))-LEN(SUBSTITUTE(LEFT(R225,B7+1)," ",""))))-1))))</f>
        <v/>
      </c>
      <c r="T225" s="468" t="str">
        <f t="shared" si="36"/>
        <v/>
      </c>
      <c r="U225" s="468"/>
    </row>
    <row r="226" spans="1:21" ht="24" customHeight="1">
      <c r="A226" s="467"/>
      <c r="B226" s="467"/>
      <c r="C226" s="467"/>
      <c r="D226" s="467"/>
      <c r="E226" s="467"/>
      <c r="F226" s="502" t="str">
        <f t="shared" si="32"/>
        <v/>
      </c>
      <c r="G226" s="503" t="str">
        <f t="shared" si="33"/>
        <v/>
      </c>
      <c r="H226" s="501" t="str">
        <f t="shared" si="34"/>
        <v/>
      </c>
      <c r="I226" s="504" t="str">
        <f t="shared" si="35"/>
        <v/>
      </c>
      <c r="J226" s="467"/>
      <c r="K226" s="467"/>
      <c r="L226" s="467"/>
      <c r="M226" s="467"/>
      <c r="N226" s="467"/>
      <c r="O226" s="467"/>
      <c r="P226" s="467"/>
      <c r="Q226" s="467"/>
      <c r="R226" s="468" t="str">
        <f t="shared" si="37"/>
        <v/>
      </c>
      <c r="S226" s="468" t="str">
        <f>IF(OR(R226="",B7="",B7&lt;=0),"",IF(LEN(R226)&lt;=B7,R226,IF(LEN(SUBSTITUTE(LEFT(R226,B7+1)," ",""))=B7+1,LEFT(R226,B7),LEFT(R226,FIND("§",SUBSTITUTE(LEFT(R226,B7+1)," ","§",LEN(LEFT(R226,B7+1))-LEN(SUBSTITUTE(LEFT(R226,B7+1)," ",""))))-1))))</f>
        <v/>
      </c>
      <c r="T226" s="468" t="str">
        <f t="shared" si="36"/>
        <v/>
      </c>
      <c r="U226" s="468"/>
    </row>
    <row r="227" spans="1:21" ht="24" customHeight="1">
      <c r="A227" s="467"/>
      <c r="B227" s="467"/>
      <c r="C227" s="467"/>
      <c r="D227" s="467"/>
      <c r="E227" s="467"/>
      <c r="F227" s="502" t="str">
        <f t="shared" si="32"/>
        <v/>
      </c>
      <c r="G227" s="503" t="str">
        <f t="shared" si="33"/>
        <v/>
      </c>
      <c r="H227" s="501" t="str">
        <f t="shared" si="34"/>
        <v/>
      </c>
      <c r="I227" s="504" t="str">
        <f t="shared" si="35"/>
        <v/>
      </c>
      <c r="J227" s="467"/>
      <c r="K227" s="467"/>
      <c r="L227" s="467"/>
      <c r="M227" s="467"/>
      <c r="N227" s="467"/>
      <c r="O227" s="467"/>
      <c r="P227" s="467"/>
      <c r="Q227" s="467"/>
      <c r="R227" s="468" t="str">
        <f t="shared" si="37"/>
        <v/>
      </c>
      <c r="S227" s="468" t="str">
        <f>IF(OR(R227="",B7="",B7&lt;=0),"",IF(LEN(R227)&lt;=B7,R227,IF(LEN(SUBSTITUTE(LEFT(R227,B7+1)," ",""))=B7+1,LEFT(R227,B7),LEFT(R227,FIND("§",SUBSTITUTE(LEFT(R227,B7+1)," ","§",LEN(LEFT(R227,B7+1))-LEN(SUBSTITUTE(LEFT(R227,B7+1)," ",""))))-1))))</f>
        <v/>
      </c>
      <c r="T227" s="468" t="str">
        <f t="shared" si="36"/>
        <v/>
      </c>
      <c r="U227" s="468"/>
    </row>
    <row r="228" spans="1:21" ht="24" customHeight="1">
      <c r="A228" s="467"/>
      <c r="B228" s="467"/>
      <c r="C228" s="467"/>
      <c r="D228" s="467"/>
      <c r="E228" s="467"/>
      <c r="F228" s="502" t="str">
        <f t="shared" si="32"/>
        <v/>
      </c>
      <c r="G228" s="503" t="str">
        <f t="shared" si="33"/>
        <v/>
      </c>
      <c r="H228" s="501" t="str">
        <f t="shared" si="34"/>
        <v/>
      </c>
      <c r="I228" s="504" t="str">
        <f t="shared" si="35"/>
        <v/>
      </c>
      <c r="J228" s="467"/>
      <c r="K228" s="467"/>
      <c r="L228" s="467"/>
      <c r="M228" s="467"/>
      <c r="N228" s="467"/>
      <c r="O228" s="467"/>
      <c r="P228" s="467"/>
      <c r="Q228" s="467"/>
      <c r="R228" s="468" t="str">
        <f t="shared" si="37"/>
        <v/>
      </c>
      <c r="S228" s="468" t="str">
        <f>IF(OR(R228="",B7="",B7&lt;=0),"",IF(LEN(R228)&lt;=B7,R228,IF(LEN(SUBSTITUTE(LEFT(R228,B7+1)," ",""))=B7+1,LEFT(R228,B7),LEFT(R228,FIND("§",SUBSTITUTE(LEFT(R228,B7+1)," ","§",LEN(LEFT(R228,B7+1))-LEN(SUBSTITUTE(LEFT(R228,B7+1)," ",""))))-1))))</f>
        <v/>
      </c>
      <c r="T228" s="468" t="str">
        <f t="shared" si="36"/>
        <v/>
      </c>
      <c r="U228" s="468"/>
    </row>
    <row r="229" spans="1:21" ht="24" customHeight="1">
      <c r="A229" s="467"/>
      <c r="B229" s="467"/>
      <c r="C229" s="467"/>
      <c r="D229" s="467"/>
      <c r="E229" s="467"/>
      <c r="F229" s="502" t="str">
        <f t="shared" si="32"/>
        <v/>
      </c>
      <c r="G229" s="503" t="str">
        <f t="shared" si="33"/>
        <v/>
      </c>
      <c r="H229" s="501" t="str">
        <f t="shared" si="34"/>
        <v/>
      </c>
      <c r="I229" s="504" t="str">
        <f t="shared" si="35"/>
        <v/>
      </c>
      <c r="J229" s="467"/>
      <c r="K229" s="467"/>
      <c r="L229" s="467"/>
      <c r="M229" s="467"/>
      <c r="N229" s="467"/>
      <c r="O229" s="467"/>
      <c r="P229" s="467"/>
      <c r="Q229" s="467"/>
      <c r="R229" s="468" t="str">
        <f t="shared" si="37"/>
        <v/>
      </c>
      <c r="S229" s="468" t="str">
        <f>IF(OR(R229="",B7="",B7&lt;=0),"",IF(LEN(R229)&lt;=B7,R229,IF(LEN(SUBSTITUTE(LEFT(R229,B7+1)," ",""))=B7+1,LEFT(R229,B7),LEFT(R229,FIND("§",SUBSTITUTE(LEFT(R229,B7+1)," ","§",LEN(LEFT(R229,B7+1))-LEN(SUBSTITUTE(LEFT(R229,B7+1)," ",""))))-1))))</f>
        <v/>
      </c>
      <c r="T229" s="468" t="str">
        <f t="shared" si="36"/>
        <v/>
      </c>
      <c r="U229" s="468"/>
    </row>
    <row r="230" spans="1:21" ht="24" customHeight="1">
      <c r="A230" s="467"/>
      <c r="B230" s="467"/>
      <c r="C230" s="467"/>
      <c r="D230" s="467"/>
      <c r="E230" s="467"/>
      <c r="F230" s="502" t="str">
        <f t="shared" si="32"/>
        <v/>
      </c>
      <c r="G230" s="503" t="str">
        <f t="shared" si="33"/>
        <v/>
      </c>
      <c r="H230" s="501" t="str">
        <f t="shared" si="34"/>
        <v/>
      </c>
      <c r="I230" s="504" t="str">
        <f t="shared" si="35"/>
        <v/>
      </c>
      <c r="J230" s="467"/>
      <c r="K230" s="467"/>
      <c r="L230" s="467"/>
      <c r="M230" s="467"/>
      <c r="N230" s="467"/>
      <c r="O230" s="467"/>
      <c r="P230" s="467"/>
      <c r="Q230" s="467"/>
      <c r="R230" s="468" t="str">
        <f t="shared" si="37"/>
        <v/>
      </c>
      <c r="S230" s="468" t="str">
        <f>IF(OR(R230="",B7="",B7&lt;=0),"",IF(LEN(R230)&lt;=B7,R230,IF(LEN(SUBSTITUTE(LEFT(R230,B7+1)," ",""))=B7+1,LEFT(R230,B7),LEFT(R230,FIND("§",SUBSTITUTE(LEFT(R230,B7+1)," ","§",LEN(LEFT(R230,B7+1))-LEN(SUBSTITUTE(LEFT(R230,B7+1)," ",""))))-1))))</f>
        <v/>
      </c>
      <c r="T230" s="468" t="str">
        <f t="shared" si="36"/>
        <v/>
      </c>
      <c r="U230" s="468"/>
    </row>
    <row r="231" spans="1:21" ht="24" customHeight="1">
      <c r="A231" s="467"/>
      <c r="B231" s="467"/>
      <c r="C231" s="467"/>
      <c r="D231" s="467"/>
      <c r="E231" s="467"/>
      <c r="F231" s="502" t="str">
        <f t="shared" si="32"/>
        <v/>
      </c>
      <c r="G231" s="503" t="str">
        <f t="shared" si="33"/>
        <v/>
      </c>
      <c r="H231" s="501" t="str">
        <f t="shared" si="34"/>
        <v/>
      </c>
      <c r="I231" s="504" t="str">
        <f t="shared" si="35"/>
        <v/>
      </c>
      <c r="J231" s="467"/>
      <c r="K231" s="467"/>
      <c r="L231" s="467"/>
      <c r="M231" s="467"/>
      <c r="N231" s="467"/>
      <c r="O231" s="467"/>
      <c r="P231" s="467"/>
      <c r="Q231" s="467"/>
      <c r="R231" s="468" t="str">
        <f t="shared" si="37"/>
        <v/>
      </c>
      <c r="S231" s="468" t="str">
        <f>IF(OR(R231="",B7="",B7&lt;=0),"",IF(LEN(R231)&lt;=B7,R231,IF(LEN(SUBSTITUTE(LEFT(R231,B7+1)," ",""))=B7+1,LEFT(R231,B7),LEFT(R231,FIND("§",SUBSTITUTE(LEFT(R231,B7+1)," ","§",LEN(LEFT(R231,B7+1))-LEN(SUBSTITUTE(LEFT(R231,B7+1)," ",""))))-1))))</f>
        <v/>
      </c>
      <c r="T231" s="468" t="str">
        <f t="shared" si="36"/>
        <v/>
      </c>
      <c r="U231" s="468"/>
    </row>
    <row r="232" spans="1:21" ht="24" customHeight="1">
      <c r="A232" s="467"/>
      <c r="B232" s="467"/>
      <c r="C232" s="467"/>
      <c r="D232" s="467"/>
      <c r="E232" s="467"/>
      <c r="F232" s="502" t="str">
        <f t="shared" si="32"/>
        <v/>
      </c>
      <c r="G232" s="503" t="str">
        <f t="shared" si="33"/>
        <v/>
      </c>
      <c r="H232" s="501" t="str">
        <f t="shared" si="34"/>
        <v/>
      </c>
      <c r="I232" s="504" t="str">
        <f t="shared" si="35"/>
        <v/>
      </c>
      <c r="J232" s="467"/>
      <c r="K232" s="467"/>
      <c r="L232" s="467"/>
      <c r="M232" s="467"/>
      <c r="N232" s="467"/>
      <c r="O232" s="467"/>
      <c r="P232" s="467"/>
      <c r="Q232" s="467"/>
      <c r="R232" s="468" t="str">
        <f t="shared" si="37"/>
        <v/>
      </c>
      <c r="S232" s="468" t="str">
        <f>IF(OR(R232="",B7="",B7&lt;=0),"",IF(LEN(R232)&lt;=B7,R232,IF(LEN(SUBSTITUTE(LEFT(R232,B7+1)," ",""))=B7+1,LEFT(R232,B7),LEFT(R232,FIND("§",SUBSTITUTE(LEFT(R232,B7+1)," ","§",LEN(LEFT(R232,B7+1))-LEN(SUBSTITUTE(LEFT(R232,B7+1)," ",""))))-1))))</f>
        <v/>
      </c>
      <c r="T232" s="468" t="str">
        <f t="shared" si="36"/>
        <v/>
      </c>
      <c r="U232" s="468"/>
    </row>
    <row r="233" spans="1:21" ht="24" customHeight="1">
      <c r="A233" s="467"/>
      <c r="B233" s="467"/>
      <c r="C233" s="467"/>
      <c r="D233" s="467"/>
      <c r="E233" s="467"/>
      <c r="F233" s="502" t="str">
        <f t="shared" si="32"/>
        <v/>
      </c>
      <c r="G233" s="503" t="str">
        <f t="shared" si="33"/>
        <v/>
      </c>
      <c r="H233" s="501" t="str">
        <f t="shared" si="34"/>
        <v/>
      </c>
      <c r="I233" s="504" t="str">
        <f t="shared" si="35"/>
        <v/>
      </c>
      <c r="J233" s="467"/>
      <c r="K233" s="467"/>
      <c r="L233" s="467"/>
      <c r="M233" s="467"/>
      <c r="N233" s="467"/>
      <c r="O233" s="467"/>
      <c r="P233" s="467"/>
      <c r="Q233" s="467"/>
      <c r="R233" s="468" t="str">
        <f t="shared" si="37"/>
        <v/>
      </c>
      <c r="S233" s="468" t="str">
        <f>IF(OR(R233="",B7="",B7&lt;=0),"",IF(LEN(R233)&lt;=B7,R233,IF(LEN(SUBSTITUTE(LEFT(R233,B7+1)," ",""))=B7+1,LEFT(R233,B7),LEFT(R233,FIND("§",SUBSTITUTE(LEFT(R233,B7+1)," ","§",LEN(LEFT(R233,B7+1))-LEN(SUBSTITUTE(LEFT(R233,B7+1)," ",""))))-1))))</f>
        <v/>
      </c>
      <c r="T233" s="468" t="str">
        <f t="shared" si="36"/>
        <v/>
      </c>
      <c r="U233" s="468"/>
    </row>
    <row r="234" spans="1:21" ht="24" customHeight="1">
      <c r="A234" s="467"/>
      <c r="B234" s="467"/>
      <c r="C234" s="467"/>
      <c r="D234" s="467"/>
      <c r="E234" s="467"/>
      <c r="F234" s="502" t="str">
        <f t="shared" si="32"/>
        <v/>
      </c>
      <c r="G234" s="503" t="str">
        <f t="shared" si="33"/>
        <v/>
      </c>
      <c r="H234" s="501" t="str">
        <f t="shared" si="34"/>
        <v/>
      </c>
      <c r="I234" s="504" t="str">
        <f t="shared" si="35"/>
        <v/>
      </c>
      <c r="J234" s="467"/>
      <c r="K234" s="467"/>
      <c r="L234" s="467"/>
      <c r="M234" s="467"/>
      <c r="N234" s="467"/>
      <c r="O234" s="467"/>
      <c r="P234" s="467"/>
      <c r="Q234" s="467"/>
      <c r="R234" s="468" t="str">
        <f t="shared" si="37"/>
        <v/>
      </c>
      <c r="S234" s="468" t="str">
        <f>IF(OR(R234="",B7="",B7&lt;=0),"",IF(LEN(R234)&lt;=B7,R234,IF(LEN(SUBSTITUTE(LEFT(R234,B7+1)," ",""))=B7+1,LEFT(R234,B7),LEFT(R234,FIND("§",SUBSTITUTE(LEFT(R234,B7+1)," ","§",LEN(LEFT(R234,B7+1))-LEN(SUBSTITUTE(LEFT(R234,B7+1)," ",""))))-1))))</f>
        <v/>
      </c>
      <c r="T234" s="468" t="str">
        <f t="shared" si="36"/>
        <v/>
      </c>
      <c r="U234" s="468"/>
    </row>
    <row r="235" spans="1:21" ht="24" customHeight="1">
      <c r="A235" s="467"/>
      <c r="B235" s="467"/>
      <c r="C235" s="467"/>
      <c r="D235" s="467"/>
      <c r="E235" s="467"/>
      <c r="F235" s="502" t="str">
        <f t="shared" si="32"/>
        <v/>
      </c>
      <c r="G235" s="503" t="str">
        <f t="shared" si="33"/>
        <v/>
      </c>
      <c r="H235" s="501" t="str">
        <f t="shared" si="34"/>
        <v/>
      </c>
      <c r="I235" s="504" t="str">
        <f t="shared" si="35"/>
        <v/>
      </c>
      <c r="J235" s="467"/>
      <c r="K235" s="467"/>
      <c r="L235" s="467"/>
      <c r="M235" s="467"/>
      <c r="N235" s="467"/>
      <c r="O235" s="467"/>
      <c r="P235" s="467"/>
      <c r="Q235" s="467"/>
      <c r="R235" s="468" t="str">
        <f t="shared" si="37"/>
        <v/>
      </c>
      <c r="S235" s="468" t="str">
        <f>IF(OR(R235="",B7="",B7&lt;=0),"",IF(LEN(R235)&lt;=B7,R235,IF(LEN(SUBSTITUTE(LEFT(R235,B7+1)," ",""))=B7+1,LEFT(R235,B7),LEFT(R235,FIND("§",SUBSTITUTE(LEFT(R235,B7+1)," ","§",LEN(LEFT(R235,B7+1))-LEN(SUBSTITUTE(LEFT(R235,B7+1)," ",""))))-1))))</f>
        <v/>
      </c>
      <c r="T235" s="468" t="str">
        <f t="shared" si="36"/>
        <v/>
      </c>
      <c r="U235" s="468"/>
    </row>
    <row r="236" spans="1:21" ht="24" customHeight="1">
      <c r="A236" s="467"/>
      <c r="B236" s="467"/>
      <c r="C236" s="467"/>
      <c r="D236" s="467"/>
      <c r="E236" s="467"/>
      <c r="F236" s="502" t="str">
        <f t="shared" si="32"/>
        <v/>
      </c>
      <c r="G236" s="503" t="str">
        <f t="shared" si="33"/>
        <v/>
      </c>
      <c r="H236" s="501" t="str">
        <f t="shared" si="34"/>
        <v/>
      </c>
      <c r="I236" s="504" t="str">
        <f t="shared" si="35"/>
        <v/>
      </c>
      <c r="J236" s="467"/>
      <c r="K236" s="467"/>
      <c r="L236" s="467"/>
      <c r="M236" s="467"/>
      <c r="N236" s="467"/>
      <c r="O236" s="467"/>
      <c r="P236" s="467"/>
      <c r="Q236" s="467"/>
      <c r="R236" s="468" t="str">
        <f t="shared" si="37"/>
        <v/>
      </c>
      <c r="S236" s="468" t="str">
        <f>IF(OR(R236="",B7="",B7&lt;=0),"",IF(LEN(R236)&lt;=B7,R236,IF(LEN(SUBSTITUTE(LEFT(R236,B7+1)," ",""))=B7+1,LEFT(R236,B7),LEFT(R236,FIND("§",SUBSTITUTE(LEFT(R236,B7+1)," ","§",LEN(LEFT(R236,B7+1))-LEN(SUBSTITUTE(LEFT(R236,B7+1)," ",""))))-1))))</f>
        <v/>
      </c>
      <c r="T236" s="468" t="str">
        <f t="shared" si="36"/>
        <v/>
      </c>
      <c r="U236" s="468"/>
    </row>
    <row r="237" spans="1:21" ht="24" customHeight="1">
      <c r="A237" s="467"/>
      <c r="B237" s="467"/>
      <c r="C237" s="467"/>
      <c r="D237" s="467"/>
      <c r="E237" s="467"/>
      <c r="F237" s="502" t="str">
        <f t="shared" si="32"/>
        <v/>
      </c>
      <c r="G237" s="503" t="str">
        <f t="shared" si="33"/>
        <v/>
      </c>
      <c r="H237" s="501" t="str">
        <f t="shared" si="34"/>
        <v/>
      </c>
      <c r="I237" s="504" t="str">
        <f t="shared" si="35"/>
        <v/>
      </c>
      <c r="J237" s="467"/>
      <c r="K237" s="467"/>
      <c r="L237" s="467"/>
      <c r="M237" s="467"/>
      <c r="N237" s="467"/>
      <c r="O237" s="467"/>
      <c r="P237" s="467"/>
      <c r="Q237" s="467"/>
      <c r="R237" s="468" t="str">
        <f t="shared" si="37"/>
        <v/>
      </c>
      <c r="S237" s="468" t="str">
        <f>IF(OR(R237="",B7="",B7&lt;=0),"",IF(LEN(R237)&lt;=B7,R237,IF(LEN(SUBSTITUTE(LEFT(R237,B7+1)," ",""))=B7+1,LEFT(R237,B7),LEFT(R237,FIND("§",SUBSTITUTE(LEFT(R237,B7+1)," ","§",LEN(LEFT(R237,B7+1))-LEN(SUBSTITUTE(LEFT(R237,B7+1)," ",""))))-1))))</f>
        <v/>
      </c>
      <c r="T237" s="468" t="str">
        <f t="shared" si="36"/>
        <v/>
      </c>
      <c r="U237" s="468"/>
    </row>
    <row r="238" spans="1:21" ht="24" customHeight="1">
      <c r="A238" s="467"/>
      <c r="B238" s="467"/>
      <c r="C238" s="467"/>
      <c r="D238" s="467"/>
      <c r="E238" s="467"/>
      <c r="F238" s="502" t="str">
        <f t="shared" si="32"/>
        <v/>
      </c>
      <c r="G238" s="503" t="str">
        <f t="shared" si="33"/>
        <v/>
      </c>
      <c r="H238" s="501" t="str">
        <f t="shared" si="34"/>
        <v/>
      </c>
      <c r="I238" s="504" t="str">
        <f t="shared" si="35"/>
        <v/>
      </c>
      <c r="J238" s="467"/>
      <c r="K238" s="467"/>
      <c r="L238" s="467"/>
      <c r="M238" s="467"/>
      <c r="N238" s="467"/>
      <c r="O238" s="467"/>
      <c r="P238" s="467"/>
      <c r="Q238" s="467"/>
      <c r="R238" s="468" t="str">
        <f t="shared" si="37"/>
        <v/>
      </c>
      <c r="S238" s="468" t="str">
        <f>IF(OR(R238="",B7="",B7&lt;=0),"",IF(LEN(R238)&lt;=B7,R238,IF(LEN(SUBSTITUTE(LEFT(R238,B7+1)," ",""))=B7+1,LEFT(R238,B7),LEFT(R238,FIND("§",SUBSTITUTE(LEFT(R238,B7+1)," ","§",LEN(LEFT(R238,B7+1))-LEN(SUBSTITUTE(LEFT(R238,B7+1)," ",""))))-1))))</f>
        <v/>
      </c>
      <c r="T238" s="468" t="str">
        <f t="shared" si="36"/>
        <v/>
      </c>
      <c r="U238" s="468"/>
    </row>
    <row r="239" spans="1:21" ht="24" customHeight="1">
      <c r="A239" s="467"/>
      <c r="B239" s="467"/>
      <c r="C239" s="467"/>
      <c r="D239" s="467"/>
      <c r="E239" s="467"/>
      <c r="F239" s="502" t="str">
        <f t="shared" si="32"/>
        <v/>
      </c>
      <c r="G239" s="503" t="str">
        <f t="shared" si="33"/>
        <v/>
      </c>
      <c r="H239" s="501" t="str">
        <f t="shared" si="34"/>
        <v/>
      </c>
      <c r="I239" s="504" t="str">
        <f t="shared" si="35"/>
        <v/>
      </c>
      <c r="J239" s="467"/>
      <c r="K239" s="467"/>
      <c r="L239" s="467"/>
      <c r="M239" s="467"/>
      <c r="N239" s="467"/>
      <c r="O239" s="467"/>
      <c r="P239" s="467"/>
      <c r="Q239" s="467"/>
      <c r="R239" s="468" t="str">
        <f t="shared" si="37"/>
        <v/>
      </c>
      <c r="S239" s="468" t="str">
        <f>IF(OR(R239="",B7="",B7&lt;=0),"",IF(LEN(R239)&lt;=B7,R239,IF(LEN(SUBSTITUTE(LEFT(R239,B7+1)," ",""))=B7+1,LEFT(R239,B7),LEFT(R239,FIND("§",SUBSTITUTE(LEFT(R239,B7+1)," ","§",LEN(LEFT(R239,B7+1))-LEN(SUBSTITUTE(LEFT(R239,B7+1)," ",""))))-1))))</f>
        <v/>
      </c>
      <c r="T239" s="468" t="str">
        <f t="shared" si="36"/>
        <v/>
      </c>
      <c r="U239" s="468"/>
    </row>
    <row r="240" spans="1:21" ht="24" customHeight="1">
      <c r="A240" s="467"/>
      <c r="B240" s="467"/>
      <c r="C240" s="467"/>
      <c r="D240" s="467"/>
      <c r="E240" s="467"/>
      <c r="F240" s="502" t="str">
        <f t="shared" si="32"/>
        <v/>
      </c>
      <c r="G240" s="503" t="str">
        <f t="shared" si="33"/>
        <v/>
      </c>
      <c r="H240" s="501" t="str">
        <f t="shared" si="34"/>
        <v/>
      </c>
      <c r="I240" s="504" t="str">
        <f t="shared" si="35"/>
        <v/>
      </c>
      <c r="J240" s="467"/>
      <c r="K240" s="467"/>
      <c r="L240" s="467"/>
      <c r="M240" s="467"/>
      <c r="N240" s="467"/>
      <c r="O240" s="467"/>
      <c r="P240" s="467"/>
      <c r="Q240" s="467"/>
      <c r="R240" s="468" t="str">
        <f t="shared" si="37"/>
        <v/>
      </c>
      <c r="S240" s="468" t="str">
        <f>IF(OR(R240="",B7="",B7&lt;=0),"",IF(LEN(R240)&lt;=B7,R240,IF(LEN(SUBSTITUTE(LEFT(R240,B7+1)," ",""))=B7+1,LEFT(R240,B7),LEFT(R240,FIND("§",SUBSTITUTE(LEFT(R240,B7+1)," ","§",LEN(LEFT(R240,B7+1))-LEN(SUBSTITUTE(LEFT(R240,B7+1)," ",""))))-1))))</f>
        <v/>
      </c>
      <c r="T240" s="468" t="str">
        <f t="shared" si="36"/>
        <v/>
      </c>
      <c r="U240" s="468"/>
    </row>
    <row r="241" spans="1:21" ht="24" customHeight="1">
      <c r="A241" s="467"/>
      <c r="B241" s="467"/>
      <c r="C241" s="467"/>
      <c r="D241" s="467"/>
      <c r="E241" s="467"/>
      <c r="F241" s="502" t="str">
        <f t="shared" si="32"/>
        <v/>
      </c>
      <c r="G241" s="503" t="str">
        <f t="shared" si="33"/>
        <v/>
      </c>
      <c r="H241" s="501" t="str">
        <f t="shared" si="34"/>
        <v/>
      </c>
      <c r="I241" s="504" t="str">
        <f t="shared" si="35"/>
        <v/>
      </c>
      <c r="J241" s="467"/>
      <c r="K241" s="467"/>
      <c r="L241" s="467"/>
      <c r="M241" s="467"/>
      <c r="N241" s="467"/>
      <c r="O241" s="467"/>
      <c r="P241" s="467"/>
      <c r="Q241" s="467"/>
      <c r="R241" s="468" t="str">
        <f t="shared" si="37"/>
        <v/>
      </c>
      <c r="S241" s="468" t="str">
        <f>IF(OR(R241="",B7="",B7&lt;=0),"",IF(LEN(R241)&lt;=B7,R241,IF(LEN(SUBSTITUTE(LEFT(R241,B7+1)," ",""))=B7+1,LEFT(R241,B7),LEFT(R241,FIND("§",SUBSTITUTE(LEFT(R241,B7+1)," ","§",LEN(LEFT(R241,B7+1))-LEN(SUBSTITUTE(LEFT(R241,B7+1)," ",""))))-1))))</f>
        <v/>
      </c>
      <c r="T241" s="468" t="str">
        <f t="shared" si="36"/>
        <v/>
      </c>
      <c r="U241" s="468"/>
    </row>
    <row r="242" spans="1:21" ht="24" customHeight="1">
      <c r="A242" s="467"/>
      <c r="B242" s="467"/>
      <c r="C242" s="467"/>
      <c r="D242" s="467"/>
      <c r="E242" s="467"/>
      <c r="F242" s="502" t="str">
        <f t="shared" si="32"/>
        <v/>
      </c>
      <c r="G242" s="503" t="str">
        <f t="shared" si="33"/>
        <v/>
      </c>
      <c r="H242" s="501" t="str">
        <f t="shared" si="34"/>
        <v/>
      </c>
      <c r="I242" s="504" t="str">
        <f t="shared" si="35"/>
        <v/>
      </c>
      <c r="J242" s="467"/>
      <c r="K242" s="467"/>
      <c r="L242" s="467"/>
      <c r="M242" s="467"/>
      <c r="N242" s="467"/>
      <c r="O242" s="467"/>
      <c r="P242" s="467"/>
      <c r="Q242" s="467"/>
      <c r="R242" s="468" t="str">
        <f t="shared" si="37"/>
        <v/>
      </c>
      <c r="S242" s="468" t="str">
        <f>IF(OR(R242="",B7="",B7&lt;=0),"",IF(LEN(R242)&lt;=B7,R242,IF(LEN(SUBSTITUTE(LEFT(R242,B7+1)," ",""))=B7+1,LEFT(R242,B7),LEFT(R242,FIND("§",SUBSTITUTE(LEFT(R242,B7+1)," ","§",LEN(LEFT(R242,B7+1))-LEN(SUBSTITUTE(LEFT(R242,B7+1)," ",""))))-1))))</f>
        <v/>
      </c>
      <c r="T242" s="468" t="str">
        <f t="shared" si="36"/>
        <v/>
      </c>
      <c r="U242" s="468"/>
    </row>
    <row r="243" spans="1:21" ht="24" customHeight="1">
      <c r="A243" s="467"/>
      <c r="B243" s="467"/>
      <c r="C243" s="467"/>
      <c r="D243" s="467"/>
      <c r="E243" s="467"/>
      <c r="F243" s="502" t="str">
        <f t="shared" si="32"/>
        <v/>
      </c>
      <c r="G243" s="503" t="str">
        <f t="shared" si="33"/>
        <v/>
      </c>
      <c r="H243" s="501" t="str">
        <f t="shared" si="34"/>
        <v/>
      </c>
      <c r="I243" s="504" t="str">
        <f t="shared" si="35"/>
        <v/>
      </c>
      <c r="J243" s="467"/>
      <c r="K243" s="467"/>
      <c r="L243" s="467"/>
      <c r="M243" s="467"/>
      <c r="N243" s="467"/>
      <c r="O243" s="467"/>
      <c r="P243" s="467"/>
      <c r="Q243" s="467"/>
      <c r="R243" s="468" t="str">
        <f t="shared" si="37"/>
        <v/>
      </c>
      <c r="S243" s="468" t="str">
        <f>IF(OR(R243="",B7="",B7&lt;=0),"",IF(LEN(R243)&lt;=B7,R243,IF(LEN(SUBSTITUTE(LEFT(R243,B7+1)," ",""))=B7+1,LEFT(R243,B7),LEFT(R243,FIND("§",SUBSTITUTE(LEFT(R243,B7+1)," ","§",LEN(LEFT(R243,B7+1))-LEN(SUBSTITUTE(LEFT(R243,B7+1)," ",""))))-1))))</f>
        <v/>
      </c>
      <c r="T243" s="468" t="str">
        <f t="shared" si="36"/>
        <v/>
      </c>
      <c r="U243" s="468"/>
    </row>
    <row r="244" spans="1:21" ht="24" customHeight="1">
      <c r="A244" s="467"/>
      <c r="B244" s="467"/>
      <c r="C244" s="467"/>
      <c r="D244" s="467"/>
      <c r="E244" s="467"/>
      <c r="F244" s="502" t="str">
        <f t="shared" si="32"/>
        <v/>
      </c>
      <c r="G244" s="503" t="str">
        <f t="shared" si="33"/>
        <v/>
      </c>
      <c r="H244" s="501" t="str">
        <f t="shared" si="34"/>
        <v/>
      </c>
      <c r="I244" s="504" t="str">
        <f t="shared" si="35"/>
        <v/>
      </c>
      <c r="J244" s="467"/>
      <c r="K244" s="467"/>
      <c r="L244" s="467"/>
      <c r="M244" s="467"/>
      <c r="N244" s="467"/>
      <c r="O244" s="467"/>
      <c r="P244" s="467"/>
      <c r="Q244" s="467"/>
      <c r="R244" s="468" t="str">
        <f t="shared" si="37"/>
        <v/>
      </c>
      <c r="S244" s="468" t="str">
        <f>IF(OR(R244="",B7="",B7&lt;=0),"",IF(LEN(R244)&lt;=B7,R244,IF(LEN(SUBSTITUTE(LEFT(R244,B7+1)," ",""))=B7+1,LEFT(R244,B7),LEFT(R244,FIND("§",SUBSTITUTE(LEFT(R244,B7+1)," ","§",LEN(LEFT(R244,B7+1))-LEN(SUBSTITUTE(LEFT(R244,B7+1)," ",""))))-1))))</f>
        <v/>
      </c>
      <c r="T244" s="468" t="str">
        <f t="shared" si="36"/>
        <v/>
      </c>
      <c r="U244" s="468"/>
    </row>
    <row r="245" spans="1:21" ht="24" customHeight="1">
      <c r="A245" s="467"/>
      <c r="B245" s="467"/>
      <c r="C245" s="467"/>
      <c r="D245" s="467"/>
      <c r="E245" s="467"/>
      <c r="F245" s="502" t="str">
        <f t="shared" si="32"/>
        <v/>
      </c>
      <c r="G245" s="503" t="str">
        <f t="shared" si="33"/>
        <v/>
      </c>
      <c r="H245" s="501" t="str">
        <f t="shared" si="34"/>
        <v/>
      </c>
      <c r="I245" s="504" t="str">
        <f t="shared" si="35"/>
        <v/>
      </c>
      <c r="J245" s="467"/>
      <c r="K245" s="467"/>
      <c r="L245" s="467"/>
      <c r="M245" s="467"/>
      <c r="N245" s="467"/>
      <c r="O245" s="467"/>
      <c r="P245" s="467"/>
      <c r="Q245" s="467"/>
      <c r="R245" s="468" t="str">
        <f t="shared" si="37"/>
        <v/>
      </c>
      <c r="S245" s="468" t="str">
        <f>IF(OR(R245="",B7="",B7&lt;=0),"",IF(LEN(R245)&lt;=B7,R245,IF(LEN(SUBSTITUTE(LEFT(R245,B7+1)," ",""))=B7+1,LEFT(R245,B7),LEFT(R245,FIND("§",SUBSTITUTE(LEFT(R245,B7+1)," ","§",LEN(LEFT(R245,B7+1))-LEN(SUBSTITUTE(LEFT(R245,B7+1)," ",""))))-1))))</f>
        <v/>
      </c>
      <c r="T245" s="468" t="str">
        <f t="shared" si="36"/>
        <v/>
      </c>
      <c r="U245" s="468"/>
    </row>
    <row r="246" spans="1:21" ht="24" customHeight="1">
      <c r="A246" s="467"/>
      <c r="B246" s="467"/>
      <c r="C246" s="467"/>
      <c r="D246" s="467"/>
      <c r="E246" s="467"/>
      <c r="F246" s="502" t="str">
        <f t="shared" si="32"/>
        <v/>
      </c>
      <c r="G246" s="503" t="str">
        <f t="shared" si="33"/>
        <v/>
      </c>
      <c r="H246" s="501" t="str">
        <f t="shared" si="34"/>
        <v/>
      </c>
      <c r="I246" s="504" t="str">
        <f t="shared" si="35"/>
        <v/>
      </c>
      <c r="J246" s="467"/>
      <c r="K246" s="467"/>
      <c r="L246" s="467"/>
      <c r="M246" s="467"/>
      <c r="N246" s="467"/>
      <c r="O246" s="467"/>
      <c r="P246" s="467"/>
      <c r="Q246" s="467"/>
      <c r="R246" s="468" t="str">
        <f t="shared" si="37"/>
        <v/>
      </c>
      <c r="S246" s="468" t="str">
        <f>IF(OR(R246="",B7="",B7&lt;=0),"",IF(LEN(R246)&lt;=B7,R246,IF(LEN(SUBSTITUTE(LEFT(R246,B7+1)," ",""))=B7+1,LEFT(R246,B7),LEFT(R246,FIND("§",SUBSTITUTE(LEFT(R246,B7+1)," ","§",LEN(LEFT(R246,B7+1))-LEN(SUBSTITUTE(LEFT(R246,B7+1)," ",""))))-1))))</f>
        <v/>
      </c>
      <c r="T246" s="468" t="str">
        <f t="shared" si="36"/>
        <v/>
      </c>
      <c r="U246" s="468"/>
    </row>
    <row r="247" spans="1:21" ht="24" customHeight="1">
      <c r="A247" s="467"/>
      <c r="B247" s="467"/>
      <c r="C247" s="467"/>
      <c r="D247" s="467"/>
      <c r="E247" s="467"/>
      <c r="F247" s="502" t="str">
        <f t="shared" si="32"/>
        <v/>
      </c>
      <c r="G247" s="503" t="str">
        <f t="shared" si="33"/>
        <v/>
      </c>
      <c r="H247" s="501" t="str">
        <f t="shared" si="34"/>
        <v/>
      </c>
      <c r="I247" s="504" t="str">
        <f t="shared" si="35"/>
        <v/>
      </c>
      <c r="J247" s="467"/>
      <c r="K247" s="467"/>
      <c r="L247" s="467"/>
      <c r="M247" s="467"/>
      <c r="N247" s="467"/>
      <c r="O247" s="467"/>
      <c r="P247" s="467"/>
      <c r="Q247" s="467"/>
      <c r="R247" s="468" t="str">
        <f t="shared" si="37"/>
        <v/>
      </c>
      <c r="S247" s="468" t="str">
        <f>IF(OR(R247="",B7="",B7&lt;=0),"",IF(LEN(R247)&lt;=B7,R247,IF(LEN(SUBSTITUTE(LEFT(R247,B7+1)," ",""))=B7+1,LEFT(R247,B7),LEFT(R247,FIND("§",SUBSTITUTE(LEFT(R247,B7+1)," ","§",LEN(LEFT(R247,B7+1))-LEN(SUBSTITUTE(LEFT(R247,B7+1)," ",""))))-1))))</f>
        <v/>
      </c>
      <c r="T247" s="468" t="str">
        <f t="shared" si="36"/>
        <v/>
      </c>
      <c r="U247" s="468"/>
    </row>
    <row r="248" spans="1:21" ht="24" customHeight="1">
      <c r="A248" s="467"/>
      <c r="B248" s="467"/>
      <c r="C248" s="467"/>
      <c r="D248" s="467"/>
      <c r="E248" s="467"/>
      <c r="F248" s="502" t="str">
        <f t="shared" si="32"/>
        <v/>
      </c>
      <c r="G248" s="503" t="str">
        <f t="shared" si="33"/>
        <v/>
      </c>
      <c r="H248" s="501" t="str">
        <f t="shared" si="34"/>
        <v/>
      </c>
      <c r="I248" s="504" t="str">
        <f t="shared" si="35"/>
        <v/>
      </c>
      <c r="J248" s="467"/>
      <c r="K248" s="467"/>
      <c r="L248" s="467"/>
      <c r="M248" s="467"/>
      <c r="N248" s="467"/>
      <c r="O248" s="467"/>
      <c r="P248" s="467"/>
      <c r="Q248" s="467"/>
      <c r="R248" s="468" t="str">
        <f t="shared" si="37"/>
        <v/>
      </c>
      <c r="S248" s="468" t="str">
        <f>IF(OR(R248="",B7="",B7&lt;=0),"",IF(LEN(R248)&lt;=B7,R248,IF(LEN(SUBSTITUTE(LEFT(R248,B7+1)," ",""))=B7+1,LEFT(R248,B7),LEFT(R248,FIND("§",SUBSTITUTE(LEFT(R248,B7+1)," ","§",LEN(LEFT(R248,B7+1))-LEN(SUBSTITUTE(LEFT(R248,B7+1)," ",""))))-1))))</f>
        <v/>
      </c>
      <c r="T248" s="468" t="str">
        <f t="shared" si="36"/>
        <v/>
      </c>
      <c r="U248" s="468"/>
    </row>
    <row r="249" spans="1:21" ht="24" customHeight="1">
      <c r="A249" s="467"/>
      <c r="B249" s="467"/>
      <c r="C249" s="467"/>
      <c r="D249" s="467"/>
      <c r="E249" s="467"/>
      <c r="F249" s="502" t="str">
        <f t="shared" si="32"/>
        <v/>
      </c>
      <c r="G249" s="503" t="str">
        <f t="shared" si="33"/>
        <v/>
      </c>
      <c r="H249" s="501" t="str">
        <f t="shared" si="34"/>
        <v/>
      </c>
      <c r="I249" s="504" t="str">
        <f t="shared" si="35"/>
        <v/>
      </c>
      <c r="J249" s="467"/>
      <c r="K249" s="467"/>
      <c r="L249" s="467"/>
      <c r="M249" s="467"/>
      <c r="N249" s="467"/>
      <c r="O249" s="467"/>
      <c r="P249" s="467"/>
      <c r="Q249" s="467"/>
      <c r="R249" s="468" t="str">
        <f t="shared" si="37"/>
        <v/>
      </c>
      <c r="S249" s="468" t="str">
        <f>IF(OR(R249="",B7="",B7&lt;=0),"",IF(LEN(R249)&lt;=B7,R249,IF(LEN(SUBSTITUTE(LEFT(R249,B7+1)," ",""))=B7+1,LEFT(R249,B7),LEFT(R249,FIND("§",SUBSTITUTE(LEFT(R249,B7+1)," ","§",LEN(LEFT(R249,B7+1))-LEN(SUBSTITUTE(LEFT(R249,B7+1)," ",""))))-1))))</f>
        <v/>
      </c>
      <c r="T249" s="468" t="str">
        <f t="shared" si="36"/>
        <v/>
      </c>
      <c r="U249" s="468"/>
    </row>
    <row r="250" spans="1:21" ht="24" customHeight="1">
      <c r="A250" s="467"/>
      <c r="B250" s="467"/>
      <c r="C250" s="467"/>
      <c r="D250" s="467"/>
      <c r="E250" s="467"/>
      <c r="F250" s="502" t="str">
        <f t="shared" si="32"/>
        <v/>
      </c>
      <c r="G250" s="503" t="str">
        <f t="shared" si="33"/>
        <v/>
      </c>
      <c r="H250" s="501" t="str">
        <f t="shared" si="34"/>
        <v/>
      </c>
      <c r="I250" s="504" t="str">
        <f t="shared" si="35"/>
        <v/>
      </c>
      <c r="J250" s="467"/>
      <c r="K250" s="467"/>
      <c r="L250" s="467"/>
      <c r="M250" s="467"/>
      <c r="N250" s="467"/>
      <c r="O250" s="467"/>
      <c r="P250" s="467"/>
      <c r="Q250" s="467"/>
      <c r="R250" s="468" t="str">
        <f t="shared" si="37"/>
        <v/>
      </c>
      <c r="S250" s="468" t="str">
        <f>IF(OR(R250="",B7="",B7&lt;=0),"",IF(LEN(R250)&lt;=B7,R250,IF(LEN(SUBSTITUTE(LEFT(R250,B7+1)," ",""))=B7+1,LEFT(R250,B7),LEFT(R250,FIND("§",SUBSTITUTE(LEFT(R250,B7+1)," ","§",LEN(LEFT(R250,B7+1))-LEN(SUBSTITUTE(LEFT(R250,B7+1)," ",""))))-1))))</f>
        <v/>
      </c>
      <c r="T250" s="468" t="str">
        <f t="shared" si="36"/>
        <v/>
      </c>
      <c r="U250" s="468"/>
    </row>
    <row r="251" spans="1:21" ht="24" customHeight="1">
      <c r="A251" s="467"/>
      <c r="B251" s="467"/>
      <c r="C251" s="467"/>
      <c r="D251" s="467"/>
      <c r="E251" s="467"/>
      <c r="F251" s="502" t="str">
        <f t="shared" si="32"/>
        <v/>
      </c>
      <c r="G251" s="503" t="str">
        <f t="shared" si="33"/>
        <v/>
      </c>
      <c r="H251" s="501" t="str">
        <f t="shared" si="34"/>
        <v/>
      </c>
      <c r="I251" s="504" t="str">
        <f t="shared" si="35"/>
        <v/>
      </c>
      <c r="J251" s="467"/>
      <c r="K251" s="467"/>
      <c r="L251" s="467"/>
      <c r="M251" s="467"/>
      <c r="N251" s="467"/>
      <c r="O251" s="467"/>
      <c r="P251" s="467"/>
      <c r="Q251" s="467"/>
      <c r="R251" s="468" t="str">
        <f t="shared" si="37"/>
        <v/>
      </c>
      <c r="S251" s="468" t="str">
        <f>IF(OR(R251="",B7="",B7&lt;=0),"",IF(LEN(R251)&lt;=B7,R251,IF(LEN(SUBSTITUTE(LEFT(R251,B7+1)," ",""))=B7+1,LEFT(R251,B7),LEFT(R251,FIND("§",SUBSTITUTE(LEFT(R251,B7+1)," ","§",LEN(LEFT(R251,B7+1))-LEN(SUBSTITUTE(LEFT(R251,B7+1)," ",""))))-1))))</f>
        <v/>
      </c>
      <c r="T251" s="468" t="str">
        <f t="shared" si="36"/>
        <v/>
      </c>
      <c r="U251" s="468"/>
    </row>
    <row r="252" spans="1:21" ht="24" customHeight="1">
      <c r="A252" s="467"/>
      <c r="B252" s="467"/>
      <c r="C252" s="467"/>
      <c r="D252" s="467"/>
      <c r="E252" s="467"/>
      <c r="F252" s="502" t="str">
        <f t="shared" si="32"/>
        <v/>
      </c>
      <c r="G252" s="503" t="str">
        <f t="shared" si="33"/>
        <v/>
      </c>
      <c r="H252" s="501" t="str">
        <f t="shared" si="34"/>
        <v/>
      </c>
      <c r="I252" s="504" t="str">
        <f t="shared" si="35"/>
        <v/>
      </c>
      <c r="J252" s="467"/>
      <c r="K252" s="467"/>
      <c r="L252" s="467"/>
      <c r="M252" s="467"/>
      <c r="N252" s="467"/>
      <c r="O252" s="467"/>
      <c r="P252" s="467"/>
      <c r="Q252" s="467"/>
      <c r="R252" s="468" t="str">
        <f t="shared" si="37"/>
        <v/>
      </c>
      <c r="S252" s="468" t="str">
        <f>IF(OR(R252="",B7="",B7&lt;=0),"",IF(LEN(R252)&lt;=B7,R252,IF(LEN(SUBSTITUTE(LEFT(R252,B7+1)," ",""))=B7+1,LEFT(R252,B7),LEFT(R252,FIND("§",SUBSTITUTE(LEFT(R252,B7+1)," ","§",LEN(LEFT(R252,B7+1))-LEN(SUBSTITUTE(LEFT(R252,B7+1)," ",""))))-1))))</f>
        <v/>
      </c>
      <c r="T252" s="468" t="str">
        <f t="shared" si="36"/>
        <v/>
      </c>
      <c r="U252" s="468"/>
    </row>
    <row r="253" spans="1:21" ht="24" customHeight="1">
      <c r="A253" s="467"/>
      <c r="B253" s="467"/>
      <c r="C253" s="467"/>
      <c r="D253" s="467"/>
      <c r="E253" s="467"/>
      <c r="F253" s="502" t="str">
        <f t="shared" si="32"/>
        <v/>
      </c>
      <c r="G253" s="503" t="str">
        <f t="shared" si="33"/>
        <v/>
      </c>
      <c r="H253" s="501" t="str">
        <f t="shared" si="34"/>
        <v/>
      </c>
      <c r="I253" s="504" t="str">
        <f t="shared" si="35"/>
        <v/>
      </c>
      <c r="J253" s="467"/>
      <c r="K253" s="467"/>
      <c r="L253" s="467"/>
      <c r="M253" s="467"/>
      <c r="N253" s="467"/>
      <c r="O253" s="467"/>
      <c r="P253" s="467"/>
      <c r="Q253" s="467"/>
      <c r="R253" s="468" t="str">
        <f t="shared" si="37"/>
        <v/>
      </c>
      <c r="S253" s="468" t="str">
        <f>IF(OR(R253="",B7="",B7&lt;=0),"",IF(LEN(R253)&lt;=B7,R253,IF(LEN(SUBSTITUTE(LEFT(R253,B7+1)," ",""))=B7+1,LEFT(R253,B7),LEFT(R253,FIND("§",SUBSTITUTE(LEFT(R253,B7+1)," ","§",LEN(LEFT(R253,B7+1))-LEN(SUBSTITUTE(LEFT(R253,B7+1)," ",""))))-1))))</f>
        <v/>
      </c>
      <c r="T253" s="468" t="str">
        <f t="shared" si="36"/>
        <v/>
      </c>
      <c r="U253" s="468"/>
    </row>
    <row r="254" spans="1:21" ht="24" customHeight="1">
      <c r="A254" s="467"/>
      <c r="B254" s="467"/>
      <c r="C254" s="467"/>
      <c r="D254" s="467"/>
      <c r="E254" s="467"/>
      <c r="F254" s="502" t="str">
        <f t="shared" si="32"/>
        <v/>
      </c>
      <c r="G254" s="503" t="str">
        <f t="shared" si="33"/>
        <v/>
      </c>
      <c r="H254" s="501" t="str">
        <f t="shared" si="34"/>
        <v/>
      </c>
      <c r="I254" s="504" t="str">
        <f t="shared" si="35"/>
        <v/>
      </c>
      <c r="J254" s="467"/>
      <c r="K254" s="467"/>
      <c r="L254" s="467"/>
      <c r="M254" s="467"/>
      <c r="N254" s="467"/>
      <c r="O254" s="467"/>
      <c r="P254" s="467"/>
      <c r="Q254" s="467"/>
      <c r="R254" s="468" t="str">
        <f t="shared" si="37"/>
        <v/>
      </c>
      <c r="S254" s="468" t="str">
        <f>IF(OR(R254="",B7="",B7&lt;=0),"",IF(LEN(R254)&lt;=B7,R254,IF(LEN(SUBSTITUTE(LEFT(R254,B7+1)," ",""))=B7+1,LEFT(R254,B7),LEFT(R254,FIND("§",SUBSTITUTE(LEFT(R254,B7+1)," ","§",LEN(LEFT(R254,B7+1))-LEN(SUBSTITUTE(LEFT(R254,B7+1)," ",""))))-1))))</f>
        <v/>
      </c>
      <c r="T254" s="468" t="str">
        <f t="shared" si="36"/>
        <v/>
      </c>
      <c r="U254" s="468"/>
    </row>
    <row r="255" spans="1:21" ht="24" customHeight="1">
      <c r="A255" s="467"/>
      <c r="B255" s="467"/>
      <c r="C255" s="467"/>
      <c r="D255" s="467"/>
      <c r="E255" s="467"/>
      <c r="F255" s="502" t="str">
        <f t="shared" si="32"/>
        <v/>
      </c>
      <c r="G255" s="503" t="str">
        <f t="shared" si="33"/>
        <v/>
      </c>
      <c r="H255" s="501" t="str">
        <f t="shared" si="34"/>
        <v/>
      </c>
      <c r="I255" s="504" t="str">
        <f t="shared" si="35"/>
        <v/>
      </c>
      <c r="J255" s="467"/>
      <c r="K255" s="467"/>
      <c r="L255" s="467"/>
      <c r="M255" s="467"/>
      <c r="N255" s="467"/>
      <c r="O255" s="467"/>
      <c r="P255" s="467"/>
      <c r="Q255" s="467"/>
      <c r="R255" s="468" t="str">
        <f t="shared" si="37"/>
        <v/>
      </c>
      <c r="S255" s="468" t="str">
        <f>IF(OR(R255="",B7="",B7&lt;=0),"",IF(LEN(R255)&lt;=B7,R255,IF(LEN(SUBSTITUTE(LEFT(R255,B7+1)," ",""))=B7+1,LEFT(R255,B7),LEFT(R255,FIND("§",SUBSTITUTE(LEFT(R255,B7+1)," ","§",LEN(LEFT(R255,B7+1))-LEN(SUBSTITUTE(LEFT(R255,B7+1)," ",""))))-1))))</f>
        <v/>
      </c>
      <c r="T255" s="468" t="str">
        <f t="shared" si="36"/>
        <v/>
      </c>
      <c r="U255" s="468"/>
    </row>
    <row r="256" spans="1:21" ht="24" customHeight="1">
      <c r="A256" s="467"/>
      <c r="B256" s="467"/>
      <c r="C256" s="467"/>
      <c r="D256" s="467"/>
      <c r="E256" s="467"/>
      <c r="F256" s="502" t="str">
        <f t="shared" si="32"/>
        <v/>
      </c>
      <c r="G256" s="503" t="str">
        <f t="shared" si="33"/>
        <v/>
      </c>
      <c r="H256" s="501" t="str">
        <f t="shared" si="34"/>
        <v/>
      </c>
      <c r="I256" s="504" t="str">
        <f t="shared" si="35"/>
        <v/>
      </c>
      <c r="J256" s="467"/>
      <c r="K256" s="467"/>
      <c r="L256" s="467"/>
      <c r="M256" s="467"/>
      <c r="N256" s="467"/>
      <c r="O256" s="467"/>
      <c r="P256" s="467"/>
      <c r="Q256" s="467"/>
      <c r="R256" s="468" t="str">
        <f t="shared" si="37"/>
        <v/>
      </c>
      <c r="S256" s="468" t="str">
        <f>IF(OR(R256="",B7="",B7&lt;=0),"",IF(LEN(R256)&lt;=B7,R256,IF(LEN(SUBSTITUTE(LEFT(R256,B7+1)," ",""))=B7+1,LEFT(R256,B7),LEFT(R256,FIND("§",SUBSTITUTE(LEFT(R256,B7+1)," ","§",LEN(LEFT(R256,B7+1))-LEN(SUBSTITUTE(LEFT(R256,B7+1)," ",""))))-1))))</f>
        <v/>
      </c>
      <c r="T256" s="468" t="str">
        <f t="shared" si="36"/>
        <v/>
      </c>
      <c r="U256" s="468"/>
    </row>
    <row r="257" spans="1:21" ht="24" customHeight="1">
      <c r="A257" s="467"/>
      <c r="B257" s="467"/>
      <c r="C257" s="467"/>
      <c r="D257" s="467"/>
      <c r="E257" s="467"/>
      <c r="F257" s="502" t="str">
        <f t="shared" si="32"/>
        <v/>
      </c>
      <c r="G257" s="503" t="str">
        <f t="shared" si="33"/>
        <v/>
      </c>
      <c r="H257" s="501" t="str">
        <f t="shared" si="34"/>
        <v/>
      </c>
      <c r="I257" s="504" t="str">
        <f t="shared" si="35"/>
        <v/>
      </c>
      <c r="J257" s="467"/>
      <c r="K257" s="467"/>
      <c r="L257" s="467"/>
      <c r="M257" s="467"/>
      <c r="N257" s="467"/>
      <c r="O257" s="467"/>
      <c r="P257" s="467"/>
      <c r="Q257" s="467"/>
      <c r="R257" s="468" t="str">
        <f t="shared" si="37"/>
        <v/>
      </c>
      <c r="S257" s="468" t="str">
        <f>IF(OR(R257="",B7="",B7&lt;=0),"",IF(LEN(R257)&lt;=B7,R257,IF(LEN(SUBSTITUTE(LEFT(R257,B7+1)," ",""))=B7+1,LEFT(R257,B7),LEFT(R257,FIND("§",SUBSTITUTE(LEFT(R257,B7+1)," ","§",LEN(LEFT(R257,B7+1))-LEN(SUBSTITUTE(LEFT(R257,B7+1)," ",""))))-1))))</f>
        <v/>
      </c>
      <c r="T257" s="468" t="str">
        <f t="shared" si="36"/>
        <v/>
      </c>
      <c r="U257" s="468"/>
    </row>
    <row r="258" spans="1:21" ht="24" customHeight="1">
      <c r="A258" s="467"/>
      <c r="B258" s="467"/>
      <c r="C258" s="467"/>
      <c r="D258" s="467"/>
      <c r="E258" s="467"/>
      <c r="F258" s="502" t="str">
        <f t="shared" si="32"/>
        <v/>
      </c>
      <c r="G258" s="503" t="str">
        <f t="shared" si="33"/>
        <v/>
      </c>
      <c r="H258" s="501" t="str">
        <f t="shared" si="34"/>
        <v/>
      </c>
      <c r="I258" s="504" t="str">
        <f t="shared" si="35"/>
        <v/>
      </c>
      <c r="J258" s="467"/>
      <c r="K258" s="467"/>
      <c r="L258" s="467"/>
      <c r="M258" s="467"/>
      <c r="N258" s="467"/>
      <c r="O258" s="467"/>
      <c r="P258" s="467"/>
      <c r="Q258" s="467"/>
      <c r="R258" s="468" t="str">
        <f t="shared" si="37"/>
        <v/>
      </c>
      <c r="S258" s="468" t="str">
        <f>IF(OR(R258="",B7="",B7&lt;=0),"",IF(LEN(R258)&lt;=B7,R258,IF(LEN(SUBSTITUTE(LEFT(R258,B7+1)," ",""))=B7+1,LEFT(R258,B7),LEFT(R258,FIND("§",SUBSTITUTE(LEFT(R258,B7+1)," ","§",LEN(LEFT(R258,B7+1))-LEN(SUBSTITUTE(LEFT(R258,B7+1)," ",""))))-1))))</f>
        <v/>
      </c>
      <c r="T258" s="468" t="str">
        <f t="shared" si="36"/>
        <v/>
      </c>
      <c r="U258" s="468"/>
    </row>
    <row r="259" spans="1:21" ht="24" customHeight="1">
      <c r="A259" s="467"/>
      <c r="B259" s="467"/>
      <c r="C259" s="467"/>
      <c r="D259" s="467"/>
      <c r="E259" s="467"/>
      <c r="F259" s="502" t="str">
        <f t="shared" si="32"/>
        <v/>
      </c>
      <c r="G259" s="503" t="str">
        <f t="shared" si="33"/>
        <v/>
      </c>
      <c r="H259" s="501" t="str">
        <f t="shared" si="34"/>
        <v/>
      </c>
      <c r="I259" s="504" t="str">
        <f t="shared" si="35"/>
        <v/>
      </c>
      <c r="J259" s="467"/>
      <c r="K259" s="467"/>
      <c r="L259" s="467"/>
      <c r="M259" s="467"/>
      <c r="N259" s="467"/>
      <c r="O259" s="467"/>
      <c r="P259" s="467"/>
      <c r="Q259" s="467"/>
      <c r="R259" s="468" t="str">
        <f t="shared" si="37"/>
        <v/>
      </c>
      <c r="S259" s="468" t="str">
        <f>IF(OR(R259="",B7="",B7&lt;=0),"",IF(LEN(R259)&lt;=B7,R259,IF(LEN(SUBSTITUTE(LEFT(R259,B7+1)," ",""))=B7+1,LEFT(R259,B7),LEFT(R259,FIND("§",SUBSTITUTE(LEFT(R259,B7+1)," ","§",LEN(LEFT(R259,B7+1))-LEN(SUBSTITUTE(LEFT(R259,B7+1)," ",""))))-1))))</f>
        <v/>
      </c>
      <c r="T259" s="468" t="str">
        <f t="shared" si="36"/>
        <v/>
      </c>
      <c r="U259" s="468"/>
    </row>
    <row r="260" spans="1:21" ht="24" customHeight="1">
      <c r="A260" s="467"/>
      <c r="B260" s="467"/>
      <c r="C260" s="467"/>
      <c r="D260" s="467"/>
      <c r="E260" s="467"/>
      <c r="F260" s="502" t="str">
        <f t="shared" si="32"/>
        <v/>
      </c>
      <c r="G260" s="503" t="str">
        <f t="shared" si="33"/>
        <v/>
      </c>
      <c r="H260" s="501" t="str">
        <f t="shared" si="34"/>
        <v/>
      </c>
      <c r="I260" s="504" t="str">
        <f t="shared" si="35"/>
        <v/>
      </c>
      <c r="J260" s="467"/>
      <c r="K260" s="467"/>
      <c r="L260" s="467"/>
      <c r="M260" s="467"/>
      <c r="N260" s="467"/>
      <c r="O260" s="467"/>
      <c r="P260" s="467"/>
      <c r="Q260" s="467"/>
      <c r="R260" s="468" t="str">
        <f t="shared" si="37"/>
        <v/>
      </c>
      <c r="S260" s="468" t="str">
        <f>IF(OR(R260="",B7="",B7&lt;=0),"",IF(LEN(R260)&lt;=B7,R260,IF(LEN(SUBSTITUTE(LEFT(R260,B7+1)," ",""))=B7+1,LEFT(R260,B7),LEFT(R260,FIND("§",SUBSTITUTE(LEFT(R260,B7+1)," ","§",LEN(LEFT(R260,B7+1))-LEN(SUBSTITUTE(LEFT(R260,B7+1)," ",""))))-1))))</f>
        <v/>
      </c>
      <c r="T260" s="468" t="str">
        <f t="shared" si="36"/>
        <v/>
      </c>
      <c r="U260" s="468"/>
    </row>
    <row r="261" spans="1:21" ht="24" customHeight="1">
      <c r="A261" s="467"/>
      <c r="B261" s="467"/>
      <c r="C261" s="467"/>
      <c r="D261" s="467"/>
      <c r="E261" s="467"/>
      <c r="F261" s="502" t="str">
        <f t="shared" si="32"/>
        <v/>
      </c>
      <c r="G261" s="503" t="str">
        <f t="shared" si="33"/>
        <v/>
      </c>
      <c r="H261" s="501" t="str">
        <f t="shared" si="34"/>
        <v/>
      </c>
      <c r="I261" s="504" t="str">
        <f t="shared" si="35"/>
        <v/>
      </c>
      <c r="J261" s="467"/>
      <c r="K261" s="467"/>
      <c r="L261" s="467"/>
      <c r="M261" s="467"/>
      <c r="N261" s="467"/>
      <c r="O261" s="467"/>
      <c r="P261" s="467"/>
      <c r="Q261" s="467"/>
      <c r="R261" s="468" t="str">
        <f t="shared" si="37"/>
        <v/>
      </c>
      <c r="S261" s="468" t="str">
        <f>IF(OR(R261="",B7="",B7&lt;=0),"",IF(LEN(R261)&lt;=B7,R261,IF(LEN(SUBSTITUTE(LEFT(R261,B7+1)," ",""))=B7+1,LEFT(R261,B7),LEFT(R261,FIND("§",SUBSTITUTE(LEFT(R261,B7+1)," ","§",LEN(LEFT(R261,B7+1))-LEN(SUBSTITUTE(LEFT(R261,B7+1)," ",""))))-1))))</f>
        <v/>
      </c>
      <c r="T261" s="468" t="str">
        <f t="shared" si="36"/>
        <v/>
      </c>
      <c r="U261" s="468"/>
    </row>
    <row r="262" spans="1:21" ht="24" customHeight="1">
      <c r="A262" s="467"/>
      <c r="B262" s="467"/>
      <c r="C262" s="467"/>
      <c r="D262" s="467"/>
      <c r="E262" s="467"/>
      <c r="F262" s="502" t="str">
        <f t="shared" si="32"/>
        <v/>
      </c>
      <c r="G262" s="503" t="str">
        <f t="shared" si="33"/>
        <v/>
      </c>
      <c r="H262" s="501" t="str">
        <f t="shared" si="34"/>
        <v/>
      </c>
      <c r="I262" s="504" t="str">
        <f t="shared" si="35"/>
        <v/>
      </c>
      <c r="J262" s="467"/>
      <c r="K262" s="467"/>
      <c r="L262" s="467"/>
      <c r="M262" s="467"/>
      <c r="N262" s="467"/>
      <c r="O262" s="467"/>
      <c r="P262" s="467"/>
      <c r="Q262" s="467"/>
      <c r="R262" s="468" t="str">
        <f t="shared" si="37"/>
        <v/>
      </c>
      <c r="S262" s="468" t="str">
        <f>IF(OR(R262="",B7="",B7&lt;=0),"",IF(LEN(R262)&lt;=B7,R262,IF(LEN(SUBSTITUTE(LEFT(R262,B7+1)," ",""))=B7+1,LEFT(R262,B7),LEFT(R262,FIND("§",SUBSTITUTE(LEFT(R262,B7+1)," ","§",LEN(LEFT(R262,B7+1))-LEN(SUBSTITUTE(LEFT(R262,B7+1)," ",""))))-1))))</f>
        <v/>
      </c>
      <c r="T262" s="468" t="str">
        <f t="shared" si="36"/>
        <v/>
      </c>
      <c r="U262" s="468"/>
    </row>
    <row r="263" spans="1:21" ht="24" customHeight="1">
      <c r="A263" s="467"/>
      <c r="B263" s="467"/>
      <c r="C263" s="467"/>
      <c r="D263" s="467"/>
      <c r="E263" s="467"/>
      <c r="F263" s="502" t="str">
        <f t="shared" si="32"/>
        <v/>
      </c>
      <c r="G263" s="503" t="str">
        <f t="shared" si="33"/>
        <v/>
      </c>
      <c r="H263" s="501" t="str">
        <f t="shared" si="34"/>
        <v/>
      </c>
      <c r="I263" s="504" t="str">
        <f t="shared" si="35"/>
        <v/>
      </c>
      <c r="J263" s="467"/>
      <c r="K263" s="467"/>
      <c r="L263" s="467"/>
      <c r="M263" s="467"/>
      <c r="N263" s="467"/>
      <c r="O263" s="467"/>
      <c r="P263" s="467"/>
      <c r="Q263" s="467"/>
      <c r="R263" s="468" t="str">
        <f t="shared" si="37"/>
        <v/>
      </c>
      <c r="S263" s="468" t="str">
        <f>IF(OR(R263="",B7="",B7&lt;=0),"",IF(LEN(R263)&lt;=B7,R263,IF(LEN(SUBSTITUTE(LEFT(R263,B7+1)," ",""))=B7+1,LEFT(R263,B7),LEFT(R263,FIND("§",SUBSTITUTE(LEFT(R263,B7+1)," ","§",LEN(LEFT(R263,B7+1))-LEN(SUBSTITUTE(LEFT(R263,B7+1)," ",""))))-1))))</f>
        <v/>
      </c>
      <c r="T263" s="468" t="str">
        <f t="shared" si="36"/>
        <v/>
      </c>
      <c r="U263" s="468"/>
    </row>
    <row r="264" spans="1:21" ht="24" customHeight="1">
      <c r="A264" s="467"/>
      <c r="B264" s="467"/>
      <c r="C264" s="467"/>
      <c r="D264" s="467"/>
      <c r="E264" s="467"/>
      <c r="F264" s="502" t="str">
        <f t="shared" si="32"/>
        <v/>
      </c>
      <c r="G264" s="503" t="str">
        <f t="shared" si="33"/>
        <v/>
      </c>
      <c r="H264" s="501" t="str">
        <f t="shared" si="34"/>
        <v/>
      </c>
      <c r="I264" s="504" t="str">
        <f t="shared" si="35"/>
        <v/>
      </c>
      <c r="J264" s="467"/>
      <c r="K264" s="467"/>
      <c r="L264" s="467"/>
      <c r="M264" s="467"/>
      <c r="N264" s="467"/>
      <c r="O264" s="467"/>
      <c r="P264" s="467"/>
      <c r="Q264" s="467"/>
      <c r="R264" s="468" t="str">
        <f t="shared" si="37"/>
        <v/>
      </c>
      <c r="S264" s="468" t="str">
        <f>IF(OR(R264="",B7="",B7&lt;=0),"",IF(LEN(R264)&lt;=B7,R264,IF(LEN(SUBSTITUTE(LEFT(R264,B7+1)," ",""))=B7+1,LEFT(R264,B7),LEFT(R264,FIND("§",SUBSTITUTE(LEFT(R264,B7+1)," ","§",LEN(LEFT(R264,B7+1))-LEN(SUBSTITUTE(LEFT(R264,B7+1)," ",""))))-1))))</f>
        <v/>
      </c>
      <c r="T264" s="468" t="str">
        <f t="shared" si="36"/>
        <v/>
      </c>
      <c r="U264" s="468"/>
    </row>
    <row r="265" spans="1:21" ht="24" customHeight="1">
      <c r="A265" s="467"/>
      <c r="B265" s="467"/>
      <c r="C265" s="467"/>
      <c r="D265" s="467"/>
      <c r="E265" s="467"/>
      <c r="F265" s="502" t="str">
        <f t="shared" si="32"/>
        <v/>
      </c>
      <c r="G265" s="503" t="str">
        <f t="shared" si="33"/>
        <v/>
      </c>
      <c r="H265" s="501" t="str">
        <f t="shared" si="34"/>
        <v/>
      </c>
      <c r="I265" s="504" t="str">
        <f t="shared" si="35"/>
        <v/>
      </c>
      <c r="J265" s="467"/>
      <c r="K265" s="467"/>
      <c r="L265" s="467"/>
      <c r="M265" s="467"/>
      <c r="N265" s="467"/>
      <c r="O265" s="467"/>
      <c r="P265" s="467"/>
      <c r="Q265" s="467"/>
      <c r="R265" s="468" t="str">
        <f t="shared" si="37"/>
        <v/>
      </c>
      <c r="S265" s="468" t="str">
        <f>IF(OR(R265="",B7="",B7&lt;=0),"",IF(LEN(R265)&lt;=B7,R265,IF(LEN(SUBSTITUTE(LEFT(R265,B7+1)," ",""))=B7+1,LEFT(R265,B7),LEFT(R265,FIND("§",SUBSTITUTE(LEFT(R265,B7+1)," ","§",LEN(LEFT(R265,B7+1))-LEN(SUBSTITUTE(LEFT(R265,B7+1)," ",""))))-1))))</f>
        <v/>
      </c>
      <c r="T265" s="468" t="str">
        <f t="shared" si="36"/>
        <v/>
      </c>
      <c r="U265" s="468"/>
    </row>
    <row r="266" spans="1:21" ht="24" customHeight="1">
      <c r="A266" s="467"/>
      <c r="B266" s="467"/>
      <c r="C266" s="467"/>
      <c r="D266" s="467"/>
      <c r="E266" s="467"/>
      <c r="F266" s="502" t="str">
        <f t="shared" si="32"/>
        <v/>
      </c>
      <c r="G266" s="503" t="str">
        <f t="shared" si="33"/>
        <v/>
      </c>
      <c r="H266" s="501" t="str">
        <f t="shared" si="34"/>
        <v/>
      </c>
      <c r="I266" s="504" t="str">
        <f t="shared" si="35"/>
        <v/>
      </c>
      <c r="J266" s="467"/>
      <c r="K266" s="467"/>
      <c r="L266" s="467"/>
      <c r="M266" s="467"/>
      <c r="N266" s="467"/>
      <c r="O266" s="467"/>
      <c r="P266" s="467"/>
      <c r="Q266" s="467"/>
      <c r="R266" s="468" t="str">
        <f t="shared" si="37"/>
        <v/>
      </c>
      <c r="S266" s="468" t="str">
        <f>IF(OR(R266="",B7="",B7&lt;=0),"",IF(LEN(R266)&lt;=B7,R266,IF(LEN(SUBSTITUTE(LEFT(R266,B7+1)," ",""))=B7+1,LEFT(R266,B7),LEFT(R266,FIND("§",SUBSTITUTE(LEFT(R266,B7+1)," ","§",LEN(LEFT(R266,B7+1))-LEN(SUBSTITUTE(LEFT(R266,B7+1)," ",""))))-1))))</f>
        <v/>
      </c>
      <c r="T266" s="468" t="str">
        <f t="shared" si="36"/>
        <v/>
      </c>
      <c r="U266" s="468"/>
    </row>
    <row r="267" spans="1:21" ht="24" customHeight="1">
      <c r="A267" s="467"/>
      <c r="B267" s="467"/>
      <c r="C267" s="467"/>
      <c r="D267" s="467"/>
      <c r="E267" s="467"/>
      <c r="F267" s="502" t="str">
        <f t="shared" si="32"/>
        <v/>
      </c>
      <c r="G267" s="503" t="str">
        <f t="shared" si="33"/>
        <v/>
      </c>
      <c r="H267" s="501" t="str">
        <f t="shared" si="34"/>
        <v/>
      </c>
      <c r="I267" s="504" t="str">
        <f t="shared" si="35"/>
        <v/>
      </c>
      <c r="J267" s="467"/>
      <c r="K267" s="467"/>
      <c r="L267" s="467"/>
      <c r="M267" s="467"/>
      <c r="N267" s="467"/>
      <c r="O267" s="467"/>
      <c r="P267" s="467"/>
      <c r="Q267" s="467"/>
      <c r="R267" s="468" t="str">
        <f t="shared" si="37"/>
        <v/>
      </c>
      <c r="S267" s="468" t="str">
        <f>IF(OR(R267="",B7="",B7&lt;=0),"",IF(LEN(R267)&lt;=B7,R267,IF(LEN(SUBSTITUTE(LEFT(R267,B7+1)," ",""))=B7+1,LEFT(R267,B7),LEFT(R267,FIND("§",SUBSTITUTE(LEFT(R267,B7+1)," ","§",LEN(LEFT(R267,B7+1))-LEN(SUBSTITUTE(LEFT(R267,B7+1)," ",""))))-1))))</f>
        <v/>
      </c>
      <c r="T267" s="468" t="str">
        <f t="shared" si="36"/>
        <v/>
      </c>
      <c r="U267" s="468"/>
    </row>
    <row r="268" spans="1:21" ht="24" customHeight="1">
      <c r="A268" s="467"/>
      <c r="B268" s="467"/>
      <c r="C268" s="467"/>
      <c r="D268" s="467"/>
      <c r="E268" s="467"/>
      <c r="F268" s="502" t="str">
        <f t="shared" si="32"/>
        <v/>
      </c>
      <c r="G268" s="503" t="str">
        <f t="shared" si="33"/>
        <v/>
      </c>
      <c r="H268" s="501" t="str">
        <f t="shared" si="34"/>
        <v/>
      </c>
      <c r="I268" s="504" t="str">
        <f t="shared" si="35"/>
        <v/>
      </c>
      <c r="J268" s="467"/>
      <c r="K268" s="467"/>
      <c r="L268" s="467"/>
      <c r="M268" s="467"/>
      <c r="N268" s="467"/>
      <c r="O268" s="467"/>
      <c r="P268" s="467"/>
      <c r="Q268" s="467"/>
      <c r="R268" s="468" t="str">
        <f t="shared" si="37"/>
        <v/>
      </c>
      <c r="S268" s="468" t="str">
        <f>IF(OR(R268="",B7="",B7&lt;=0),"",IF(LEN(R268)&lt;=B7,R268,IF(LEN(SUBSTITUTE(LEFT(R268,B7+1)," ",""))=B7+1,LEFT(R268,B7),LEFT(R268,FIND("§",SUBSTITUTE(LEFT(R268,B7+1)," ","§",LEN(LEFT(R268,B7+1))-LEN(SUBSTITUTE(LEFT(R268,B7+1)," ",""))))-1))))</f>
        <v/>
      </c>
      <c r="T268" s="468" t="str">
        <f t="shared" si="36"/>
        <v/>
      </c>
      <c r="U268" s="468"/>
    </row>
    <row r="269" spans="1:21" ht="24" customHeight="1">
      <c r="A269" s="467"/>
      <c r="B269" s="467"/>
      <c r="C269" s="467"/>
      <c r="D269" s="467"/>
      <c r="E269" s="467"/>
      <c r="F269" s="502" t="str">
        <f t="shared" si="32"/>
        <v/>
      </c>
      <c r="G269" s="503" t="str">
        <f t="shared" si="33"/>
        <v/>
      </c>
      <c r="H269" s="501" t="str">
        <f t="shared" si="34"/>
        <v/>
      </c>
      <c r="I269" s="504" t="str">
        <f t="shared" si="35"/>
        <v/>
      </c>
      <c r="J269" s="467"/>
      <c r="K269" s="467"/>
      <c r="L269" s="467"/>
      <c r="M269" s="467"/>
      <c r="N269" s="467"/>
      <c r="O269" s="467"/>
      <c r="P269" s="467"/>
      <c r="Q269" s="467"/>
      <c r="R269" s="468" t="str">
        <f t="shared" si="37"/>
        <v/>
      </c>
      <c r="S269" s="468" t="str">
        <f>IF(OR(R269="",B7="",B7&lt;=0),"",IF(LEN(R269)&lt;=B7,R269,IF(LEN(SUBSTITUTE(LEFT(R269,B7+1)," ",""))=B7+1,LEFT(R269,B7),LEFT(R269,FIND("§",SUBSTITUTE(LEFT(R269,B7+1)," ","§",LEN(LEFT(R269,B7+1))-LEN(SUBSTITUTE(LEFT(R269,B7+1)," ",""))))-1))))</f>
        <v/>
      </c>
      <c r="T269" s="468" t="str">
        <f t="shared" si="36"/>
        <v/>
      </c>
      <c r="U269" s="468"/>
    </row>
    <row r="270" spans="1:21" ht="24" customHeight="1">
      <c r="A270" s="467"/>
      <c r="B270" s="467"/>
      <c r="C270" s="467"/>
      <c r="D270" s="467"/>
      <c r="E270" s="467"/>
      <c r="F270" s="502" t="str">
        <f t="shared" si="32"/>
        <v/>
      </c>
      <c r="G270" s="503" t="str">
        <f t="shared" si="33"/>
        <v/>
      </c>
      <c r="H270" s="501" t="str">
        <f t="shared" si="34"/>
        <v/>
      </c>
      <c r="I270" s="504" t="str">
        <f t="shared" si="35"/>
        <v/>
      </c>
      <c r="J270" s="467"/>
      <c r="K270" s="467"/>
      <c r="L270" s="467"/>
      <c r="M270" s="467"/>
      <c r="N270" s="467"/>
      <c r="O270" s="467"/>
      <c r="P270" s="467"/>
      <c r="Q270" s="467"/>
      <c r="R270" s="468" t="str">
        <f t="shared" si="37"/>
        <v/>
      </c>
      <c r="S270" s="468" t="str">
        <f>IF(OR(R270="",B7="",B7&lt;=0),"",IF(LEN(R270)&lt;=B7,R270,IF(LEN(SUBSTITUTE(LEFT(R270,B7+1)," ",""))=B7+1,LEFT(R270,B7),LEFT(R270,FIND("§",SUBSTITUTE(LEFT(R270,B7+1)," ","§",LEN(LEFT(R270,B7+1))-LEN(SUBSTITUTE(LEFT(R270,B7+1)," ",""))))-1))))</f>
        <v/>
      </c>
      <c r="T270" s="468" t="str">
        <f t="shared" si="36"/>
        <v/>
      </c>
      <c r="U270" s="468"/>
    </row>
    <row r="271" spans="1:21" ht="24" customHeight="1">
      <c r="A271" s="467"/>
      <c r="B271" s="467"/>
      <c r="C271" s="467"/>
      <c r="D271" s="467"/>
      <c r="E271" s="467"/>
      <c r="F271" s="502" t="str">
        <f t="shared" ref="F271:F334" si="38">IF(G271="","",ROW()-14)</f>
        <v/>
      </c>
      <c r="G271" s="503" t="str">
        <f t="shared" ref="G271:G334" si="39">IF(S271="","",S271)</f>
        <v/>
      </c>
      <c r="H271" s="501" t="str">
        <f t="shared" ref="H271:H334" si="40">IF(G271="","",LEN(TRIM(G271))-LEN(SUBSTITUTE(TRIM(G271)," ",""))+1)</f>
        <v/>
      </c>
      <c r="I271" s="504" t="str">
        <f t="shared" ref="I271:I334" si="41">IF(G271="","",LEN(G271))</f>
        <v/>
      </c>
      <c r="J271" s="467"/>
      <c r="K271" s="467"/>
      <c r="L271" s="467"/>
      <c r="M271" s="467"/>
      <c r="N271" s="467"/>
      <c r="O271" s="467"/>
      <c r="P271" s="467"/>
      <c r="Q271" s="467"/>
      <c r="R271" s="468" t="str">
        <f t="shared" si="37"/>
        <v/>
      </c>
      <c r="S271" s="468" t="str">
        <f>IF(OR(R271="",B7="",B7&lt;=0),"",IF(LEN(R271)&lt;=B7,R271,IF(LEN(SUBSTITUTE(LEFT(R271,B7+1)," ",""))=B7+1,LEFT(R271,B7),LEFT(R271,FIND("§",SUBSTITUTE(LEFT(R271,B7+1)," ","§",LEN(LEFT(R271,B7+1))-LEN(SUBSTITUTE(LEFT(R271,B7+1)," ",""))))-1))))</f>
        <v/>
      </c>
      <c r="T271" s="468" t="str">
        <f t="shared" ref="T271:T334" si="42">IF(OR(R271="",S271=""),"",TRIM(MID(R271,LEN(S271)+1+IF(MID(R271,LEN(S271)+1,1)=" ",1,0),99999)))</f>
        <v/>
      </c>
      <c r="U271" s="468"/>
    </row>
    <row r="272" spans="1:21" ht="24" customHeight="1">
      <c r="A272" s="467"/>
      <c r="B272" s="467"/>
      <c r="C272" s="467"/>
      <c r="D272" s="467"/>
      <c r="E272" s="467"/>
      <c r="F272" s="502" t="str">
        <f t="shared" si="38"/>
        <v/>
      </c>
      <c r="G272" s="503" t="str">
        <f t="shared" si="39"/>
        <v/>
      </c>
      <c r="H272" s="501" t="str">
        <f t="shared" si="40"/>
        <v/>
      </c>
      <c r="I272" s="504" t="str">
        <f t="shared" si="41"/>
        <v/>
      </c>
      <c r="J272" s="467"/>
      <c r="K272" s="467"/>
      <c r="L272" s="467"/>
      <c r="M272" s="467"/>
      <c r="N272" s="467"/>
      <c r="O272" s="467"/>
      <c r="P272" s="467"/>
      <c r="Q272" s="467"/>
      <c r="R272" s="468" t="str">
        <f t="shared" ref="R272:R335" si="43">T271</f>
        <v/>
      </c>
      <c r="S272" s="468" t="str">
        <f>IF(OR(R272="",B7="",B7&lt;=0),"",IF(LEN(R272)&lt;=B7,R272,IF(LEN(SUBSTITUTE(LEFT(R272,B7+1)," ",""))=B7+1,LEFT(R272,B7),LEFT(R272,FIND("§",SUBSTITUTE(LEFT(R272,B7+1)," ","§",LEN(LEFT(R272,B7+1))-LEN(SUBSTITUTE(LEFT(R272,B7+1)," ",""))))-1))))</f>
        <v/>
      </c>
      <c r="T272" s="468" t="str">
        <f t="shared" si="42"/>
        <v/>
      </c>
      <c r="U272" s="468"/>
    </row>
    <row r="273" spans="1:21" ht="24" customHeight="1">
      <c r="A273" s="467"/>
      <c r="B273" s="467"/>
      <c r="C273" s="467"/>
      <c r="D273" s="467"/>
      <c r="E273" s="467"/>
      <c r="F273" s="502" t="str">
        <f t="shared" si="38"/>
        <v/>
      </c>
      <c r="G273" s="503" t="str">
        <f t="shared" si="39"/>
        <v/>
      </c>
      <c r="H273" s="501" t="str">
        <f t="shared" si="40"/>
        <v/>
      </c>
      <c r="I273" s="504" t="str">
        <f t="shared" si="41"/>
        <v/>
      </c>
      <c r="J273" s="467"/>
      <c r="K273" s="467"/>
      <c r="L273" s="467"/>
      <c r="M273" s="467"/>
      <c r="N273" s="467"/>
      <c r="O273" s="467"/>
      <c r="P273" s="467"/>
      <c r="Q273" s="467"/>
      <c r="R273" s="468" t="str">
        <f t="shared" si="43"/>
        <v/>
      </c>
      <c r="S273" s="468" t="str">
        <f>IF(OR(R273="",B7="",B7&lt;=0),"",IF(LEN(R273)&lt;=B7,R273,IF(LEN(SUBSTITUTE(LEFT(R273,B7+1)," ",""))=B7+1,LEFT(R273,B7),LEFT(R273,FIND("§",SUBSTITUTE(LEFT(R273,B7+1)," ","§",LEN(LEFT(R273,B7+1))-LEN(SUBSTITUTE(LEFT(R273,B7+1)," ",""))))-1))))</f>
        <v/>
      </c>
      <c r="T273" s="468" t="str">
        <f t="shared" si="42"/>
        <v/>
      </c>
      <c r="U273" s="468"/>
    </row>
    <row r="274" spans="1:21" ht="24" customHeight="1">
      <c r="A274" s="467"/>
      <c r="B274" s="467"/>
      <c r="C274" s="467"/>
      <c r="D274" s="467"/>
      <c r="E274" s="467"/>
      <c r="F274" s="502" t="str">
        <f t="shared" si="38"/>
        <v/>
      </c>
      <c r="G274" s="503" t="str">
        <f t="shared" si="39"/>
        <v/>
      </c>
      <c r="H274" s="501" t="str">
        <f t="shared" si="40"/>
        <v/>
      </c>
      <c r="I274" s="504" t="str">
        <f t="shared" si="41"/>
        <v/>
      </c>
      <c r="J274" s="467"/>
      <c r="K274" s="467"/>
      <c r="L274" s="467"/>
      <c r="M274" s="467"/>
      <c r="N274" s="467"/>
      <c r="O274" s="467"/>
      <c r="P274" s="467"/>
      <c r="Q274" s="467"/>
      <c r="R274" s="468" t="str">
        <f t="shared" si="43"/>
        <v/>
      </c>
      <c r="S274" s="468" t="str">
        <f>IF(OR(R274="",B7="",B7&lt;=0),"",IF(LEN(R274)&lt;=B7,R274,IF(LEN(SUBSTITUTE(LEFT(R274,B7+1)," ",""))=B7+1,LEFT(R274,B7),LEFT(R274,FIND("§",SUBSTITUTE(LEFT(R274,B7+1)," ","§",LEN(LEFT(R274,B7+1))-LEN(SUBSTITUTE(LEFT(R274,B7+1)," ",""))))-1))))</f>
        <v/>
      </c>
      <c r="T274" s="468" t="str">
        <f t="shared" si="42"/>
        <v/>
      </c>
      <c r="U274" s="468"/>
    </row>
    <row r="275" spans="1:21" ht="24" customHeight="1">
      <c r="A275" s="467"/>
      <c r="B275" s="467"/>
      <c r="C275" s="467"/>
      <c r="D275" s="467"/>
      <c r="E275" s="467"/>
      <c r="F275" s="502" t="str">
        <f t="shared" si="38"/>
        <v/>
      </c>
      <c r="G275" s="503" t="str">
        <f t="shared" si="39"/>
        <v/>
      </c>
      <c r="H275" s="501" t="str">
        <f t="shared" si="40"/>
        <v/>
      </c>
      <c r="I275" s="504" t="str">
        <f t="shared" si="41"/>
        <v/>
      </c>
      <c r="J275" s="467"/>
      <c r="K275" s="467"/>
      <c r="L275" s="467"/>
      <c r="M275" s="467"/>
      <c r="N275" s="467"/>
      <c r="O275" s="467"/>
      <c r="P275" s="467"/>
      <c r="Q275" s="467"/>
      <c r="R275" s="468" t="str">
        <f t="shared" si="43"/>
        <v/>
      </c>
      <c r="S275" s="468" t="str">
        <f>IF(OR(R275="",B7="",B7&lt;=0),"",IF(LEN(R275)&lt;=B7,R275,IF(LEN(SUBSTITUTE(LEFT(R275,B7+1)," ",""))=B7+1,LEFT(R275,B7),LEFT(R275,FIND("§",SUBSTITUTE(LEFT(R275,B7+1)," ","§",LEN(LEFT(R275,B7+1))-LEN(SUBSTITUTE(LEFT(R275,B7+1)," ",""))))-1))))</f>
        <v/>
      </c>
      <c r="T275" s="468" t="str">
        <f t="shared" si="42"/>
        <v/>
      </c>
      <c r="U275" s="468"/>
    </row>
    <row r="276" spans="1:21" ht="24" customHeight="1">
      <c r="A276" s="467"/>
      <c r="B276" s="467"/>
      <c r="C276" s="467"/>
      <c r="D276" s="467"/>
      <c r="E276" s="467"/>
      <c r="F276" s="502" t="str">
        <f t="shared" si="38"/>
        <v/>
      </c>
      <c r="G276" s="503" t="str">
        <f t="shared" si="39"/>
        <v/>
      </c>
      <c r="H276" s="501" t="str">
        <f t="shared" si="40"/>
        <v/>
      </c>
      <c r="I276" s="504" t="str">
        <f t="shared" si="41"/>
        <v/>
      </c>
      <c r="J276" s="467"/>
      <c r="K276" s="467"/>
      <c r="L276" s="467"/>
      <c r="M276" s="467"/>
      <c r="N276" s="467"/>
      <c r="O276" s="467"/>
      <c r="P276" s="467"/>
      <c r="Q276" s="467"/>
      <c r="R276" s="468" t="str">
        <f t="shared" si="43"/>
        <v/>
      </c>
      <c r="S276" s="468" t="str">
        <f>IF(OR(R276="",B7="",B7&lt;=0),"",IF(LEN(R276)&lt;=B7,R276,IF(LEN(SUBSTITUTE(LEFT(R276,B7+1)," ",""))=B7+1,LEFT(R276,B7),LEFT(R276,FIND("§",SUBSTITUTE(LEFT(R276,B7+1)," ","§",LEN(LEFT(R276,B7+1))-LEN(SUBSTITUTE(LEFT(R276,B7+1)," ",""))))-1))))</f>
        <v/>
      </c>
      <c r="T276" s="468" t="str">
        <f t="shared" si="42"/>
        <v/>
      </c>
      <c r="U276" s="468"/>
    </row>
    <row r="277" spans="1:21" ht="24" customHeight="1">
      <c r="A277" s="467"/>
      <c r="B277" s="467"/>
      <c r="C277" s="467"/>
      <c r="D277" s="467"/>
      <c r="E277" s="467"/>
      <c r="F277" s="502" t="str">
        <f t="shared" si="38"/>
        <v/>
      </c>
      <c r="G277" s="503" t="str">
        <f t="shared" si="39"/>
        <v/>
      </c>
      <c r="H277" s="501" t="str">
        <f t="shared" si="40"/>
        <v/>
      </c>
      <c r="I277" s="504" t="str">
        <f t="shared" si="41"/>
        <v/>
      </c>
      <c r="J277" s="467"/>
      <c r="K277" s="467"/>
      <c r="L277" s="467"/>
      <c r="M277" s="467"/>
      <c r="N277" s="467"/>
      <c r="O277" s="467"/>
      <c r="P277" s="467"/>
      <c r="Q277" s="467"/>
      <c r="R277" s="468" t="str">
        <f t="shared" si="43"/>
        <v/>
      </c>
      <c r="S277" s="468" t="str">
        <f>IF(OR(R277="",B7="",B7&lt;=0),"",IF(LEN(R277)&lt;=B7,R277,IF(LEN(SUBSTITUTE(LEFT(R277,B7+1)," ",""))=B7+1,LEFT(R277,B7),LEFT(R277,FIND("§",SUBSTITUTE(LEFT(R277,B7+1)," ","§",LEN(LEFT(R277,B7+1))-LEN(SUBSTITUTE(LEFT(R277,B7+1)," ",""))))-1))))</f>
        <v/>
      </c>
      <c r="T277" s="468" t="str">
        <f t="shared" si="42"/>
        <v/>
      </c>
      <c r="U277" s="468"/>
    </row>
    <row r="278" spans="1:21" ht="24" customHeight="1">
      <c r="A278" s="467"/>
      <c r="B278" s="467"/>
      <c r="C278" s="467"/>
      <c r="D278" s="467"/>
      <c r="E278" s="467"/>
      <c r="F278" s="502" t="str">
        <f t="shared" si="38"/>
        <v/>
      </c>
      <c r="G278" s="503" t="str">
        <f t="shared" si="39"/>
        <v/>
      </c>
      <c r="H278" s="501" t="str">
        <f t="shared" si="40"/>
        <v/>
      </c>
      <c r="I278" s="504" t="str">
        <f t="shared" si="41"/>
        <v/>
      </c>
      <c r="J278" s="467"/>
      <c r="K278" s="467"/>
      <c r="L278" s="467"/>
      <c r="M278" s="467"/>
      <c r="N278" s="467"/>
      <c r="O278" s="467"/>
      <c r="P278" s="467"/>
      <c r="Q278" s="467"/>
      <c r="R278" s="468" t="str">
        <f t="shared" si="43"/>
        <v/>
      </c>
      <c r="S278" s="468" t="str">
        <f>IF(OR(R278="",B7="",B7&lt;=0),"",IF(LEN(R278)&lt;=B7,R278,IF(LEN(SUBSTITUTE(LEFT(R278,B7+1)," ",""))=B7+1,LEFT(R278,B7),LEFT(R278,FIND("§",SUBSTITUTE(LEFT(R278,B7+1)," ","§",LEN(LEFT(R278,B7+1))-LEN(SUBSTITUTE(LEFT(R278,B7+1)," ",""))))-1))))</f>
        <v/>
      </c>
      <c r="T278" s="468" t="str">
        <f t="shared" si="42"/>
        <v/>
      </c>
      <c r="U278" s="468"/>
    </row>
    <row r="279" spans="1:21" ht="24" customHeight="1">
      <c r="A279" s="467"/>
      <c r="B279" s="467"/>
      <c r="C279" s="467"/>
      <c r="D279" s="467"/>
      <c r="E279" s="467"/>
      <c r="F279" s="502" t="str">
        <f t="shared" si="38"/>
        <v/>
      </c>
      <c r="G279" s="503" t="str">
        <f t="shared" si="39"/>
        <v/>
      </c>
      <c r="H279" s="501" t="str">
        <f t="shared" si="40"/>
        <v/>
      </c>
      <c r="I279" s="504" t="str">
        <f t="shared" si="41"/>
        <v/>
      </c>
      <c r="J279" s="467"/>
      <c r="K279" s="467"/>
      <c r="L279" s="467"/>
      <c r="M279" s="467"/>
      <c r="N279" s="467"/>
      <c r="O279" s="467"/>
      <c r="P279" s="467"/>
      <c r="Q279" s="467"/>
      <c r="R279" s="468" t="str">
        <f t="shared" si="43"/>
        <v/>
      </c>
      <c r="S279" s="468" t="str">
        <f>IF(OR(R279="",B7="",B7&lt;=0),"",IF(LEN(R279)&lt;=B7,R279,IF(LEN(SUBSTITUTE(LEFT(R279,B7+1)," ",""))=B7+1,LEFT(R279,B7),LEFT(R279,FIND("§",SUBSTITUTE(LEFT(R279,B7+1)," ","§",LEN(LEFT(R279,B7+1))-LEN(SUBSTITUTE(LEFT(R279,B7+1)," ",""))))-1))))</f>
        <v/>
      </c>
      <c r="T279" s="468" t="str">
        <f t="shared" si="42"/>
        <v/>
      </c>
      <c r="U279" s="468"/>
    </row>
    <row r="280" spans="1:21" ht="24" customHeight="1">
      <c r="A280" s="467"/>
      <c r="B280" s="467"/>
      <c r="C280" s="467"/>
      <c r="D280" s="467"/>
      <c r="E280" s="467"/>
      <c r="F280" s="502" t="str">
        <f t="shared" si="38"/>
        <v/>
      </c>
      <c r="G280" s="503" t="str">
        <f t="shared" si="39"/>
        <v/>
      </c>
      <c r="H280" s="501" t="str">
        <f t="shared" si="40"/>
        <v/>
      </c>
      <c r="I280" s="504" t="str">
        <f t="shared" si="41"/>
        <v/>
      </c>
      <c r="J280" s="467"/>
      <c r="K280" s="467"/>
      <c r="L280" s="467"/>
      <c r="M280" s="467"/>
      <c r="N280" s="467"/>
      <c r="O280" s="467"/>
      <c r="P280" s="467"/>
      <c r="Q280" s="467"/>
      <c r="R280" s="468" t="str">
        <f t="shared" si="43"/>
        <v/>
      </c>
      <c r="S280" s="468" t="str">
        <f>IF(OR(R280="",B7="",B7&lt;=0),"",IF(LEN(R280)&lt;=B7,R280,IF(LEN(SUBSTITUTE(LEFT(R280,B7+1)," ",""))=B7+1,LEFT(R280,B7),LEFT(R280,FIND("§",SUBSTITUTE(LEFT(R280,B7+1)," ","§",LEN(LEFT(R280,B7+1))-LEN(SUBSTITUTE(LEFT(R280,B7+1)," ",""))))-1))))</f>
        <v/>
      </c>
      <c r="T280" s="468" t="str">
        <f t="shared" si="42"/>
        <v/>
      </c>
      <c r="U280" s="468"/>
    </row>
    <row r="281" spans="1:21" ht="24" customHeight="1">
      <c r="A281" s="467"/>
      <c r="B281" s="467"/>
      <c r="C281" s="467"/>
      <c r="D281" s="467"/>
      <c r="E281" s="467"/>
      <c r="F281" s="502" t="str">
        <f t="shared" si="38"/>
        <v/>
      </c>
      <c r="G281" s="503" t="str">
        <f t="shared" si="39"/>
        <v/>
      </c>
      <c r="H281" s="501" t="str">
        <f t="shared" si="40"/>
        <v/>
      </c>
      <c r="I281" s="504" t="str">
        <f t="shared" si="41"/>
        <v/>
      </c>
      <c r="J281" s="467"/>
      <c r="K281" s="467"/>
      <c r="L281" s="467"/>
      <c r="M281" s="467"/>
      <c r="N281" s="467"/>
      <c r="O281" s="467"/>
      <c r="P281" s="467"/>
      <c r="Q281" s="467"/>
      <c r="R281" s="468" t="str">
        <f t="shared" si="43"/>
        <v/>
      </c>
      <c r="S281" s="468" t="str">
        <f>IF(OR(R281="",B7="",B7&lt;=0),"",IF(LEN(R281)&lt;=B7,R281,IF(LEN(SUBSTITUTE(LEFT(R281,B7+1)," ",""))=B7+1,LEFT(R281,B7),LEFT(R281,FIND("§",SUBSTITUTE(LEFT(R281,B7+1)," ","§",LEN(LEFT(R281,B7+1))-LEN(SUBSTITUTE(LEFT(R281,B7+1)," ",""))))-1))))</f>
        <v/>
      </c>
      <c r="T281" s="468" t="str">
        <f t="shared" si="42"/>
        <v/>
      </c>
      <c r="U281" s="468"/>
    </row>
    <row r="282" spans="1:21" ht="24" customHeight="1">
      <c r="A282" s="467"/>
      <c r="B282" s="467"/>
      <c r="C282" s="467"/>
      <c r="D282" s="467"/>
      <c r="E282" s="467"/>
      <c r="F282" s="502" t="str">
        <f t="shared" si="38"/>
        <v/>
      </c>
      <c r="G282" s="503" t="str">
        <f t="shared" si="39"/>
        <v/>
      </c>
      <c r="H282" s="501" t="str">
        <f t="shared" si="40"/>
        <v/>
      </c>
      <c r="I282" s="504" t="str">
        <f t="shared" si="41"/>
        <v/>
      </c>
      <c r="J282" s="467"/>
      <c r="K282" s="467"/>
      <c r="L282" s="467"/>
      <c r="M282" s="467"/>
      <c r="N282" s="467"/>
      <c r="O282" s="467"/>
      <c r="P282" s="467"/>
      <c r="Q282" s="467"/>
      <c r="R282" s="468" t="str">
        <f t="shared" si="43"/>
        <v/>
      </c>
      <c r="S282" s="468" t="str">
        <f>IF(OR(R282="",B7="",B7&lt;=0),"",IF(LEN(R282)&lt;=B7,R282,IF(LEN(SUBSTITUTE(LEFT(R282,B7+1)," ",""))=B7+1,LEFT(R282,B7),LEFT(R282,FIND("§",SUBSTITUTE(LEFT(R282,B7+1)," ","§",LEN(LEFT(R282,B7+1))-LEN(SUBSTITUTE(LEFT(R282,B7+1)," ",""))))-1))))</f>
        <v/>
      </c>
      <c r="T282" s="468" t="str">
        <f t="shared" si="42"/>
        <v/>
      </c>
      <c r="U282" s="468"/>
    </row>
    <row r="283" spans="1:21" ht="24" customHeight="1">
      <c r="A283" s="467"/>
      <c r="B283" s="467"/>
      <c r="C283" s="467"/>
      <c r="D283" s="467"/>
      <c r="E283" s="467"/>
      <c r="F283" s="502" t="str">
        <f t="shared" si="38"/>
        <v/>
      </c>
      <c r="G283" s="503" t="str">
        <f t="shared" si="39"/>
        <v/>
      </c>
      <c r="H283" s="501" t="str">
        <f t="shared" si="40"/>
        <v/>
      </c>
      <c r="I283" s="504" t="str">
        <f t="shared" si="41"/>
        <v/>
      </c>
      <c r="J283" s="467"/>
      <c r="K283" s="467"/>
      <c r="L283" s="467"/>
      <c r="M283" s="467"/>
      <c r="N283" s="467"/>
      <c r="O283" s="467"/>
      <c r="P283" s="467"/>
      <c r="Q283" s="467"/>
      <c r="R283" s="468" t="str">
        <f t="shared" si="43"/>
        <v/>
      </c>
      <c r="S283" s="468" t="str">
        <f>IF(OR(R283="",B7="",B7&lt;=0),"",IF(LEN(R283)&lt;=B7,R283,IF(LEN(SUBSTITUTE(LEFT(R283,B7+1)," ",""))=B7+1,LEFT(R283,B7),LEFT(R283,FIND("§",SUBSTITUTE(LEFT(R283,B7+1)," ","§",LEN(LEFT(R283,B7+1))-LEN(SUBSTITUTE(LEFT(R283,B7+1)," ",""))))-1))))</f>
        <v/>
      </c>
      <c r="T283" s="468" t="str">
        <f t="shared" si="42"/>
        <v/>
      </c>
      <c r="U283" s="468"/>
    </row>
    <row r="284" spans="1:21" ht="24" customHeight="1">
      <c r="A284" s="467"/>
      <c r="B284" s="467"/>
      <c r="C284" s="467"/>
      <c r="D284" s="467"/>
      <c r="E284" s="467"/>
      <c r="F284" s="502" t="str">
        <f t="shared" si="38"/>
        <v/>
      </c>
      <c r="G284" s="503" t="str">
        <f t="shared" si="39"/>
        <v/>
      </c>
      <c r="H284" s="501" t="str">
        <f t="shared" si="40"/>
        <v/>
      </c>
      <c r="I284" s="504" t="str">
        <f t="shared" si="41"/>
        <v/>
      </c>
      <c r="J284" s="467"/>
      <c r="K284" s="467"/>
      <c r="L284" s="467"/>
      <c r="M284" s="467"/>
      <c r="N284" s="467"/>
      <c r="O284" s="467"/>
      <c r="P284" s="467"/>
      <c r="Q284" s="467"/>
      <c r="R284" s="468" t="str">
        <f t="shared" si="43"/>
        <v/>
      </c>
      <c r="S284" s="468" t="str">
        <f>IF(OR(R284="",B7="",B7&lt;=0),"",IF(LEN(R284)&lt;=B7,R284,IF(LEN(SUBSTITUTE(LEFT(R284,B7+1)," ",""))=B7+1,LEFT(R284,B7),LEFT(R284,FIND("§",SUBSTITUTE(LEFT(R284,B7+1)," ","§",LEN(LEFT(R284,B7+1))-LEN(SUBSTITUTE(LEFT(R284,B7+1)," ",""))))-1))))</f>
        <v/>
      </c>
      <c r="T284" s="468" t="str">
        <f t="shared" si="42"/>
        <v/>
      </c>
      <c r="U284" s="468"/>
    </row>
    <row r="285" spans="1:21" ht="24" customHeight="1">
      <c r="A285" s="467"/>
      <c r="B285" s="467"/>
      <c r="C285" s="467"/>
      <c r="D285" s="467"/>
      <c r="E285" s="467"/>
      <c r="F285" s="502" t="str">
        <f t="shared" si="38"/>
        <v/>
      </c>
      <c r="G285" s="503" t="str">
        <f t="shared" si="39"/>
        <v/>
      </c>
      <c r="H285" s="501" t="str">
        <f t="shared" si="40"/>
        <v/>
      </c>
      <c r="I285" s="504" t="str">
        <f t="shared" si="41"/>
        <v/>
      </c>
      <c r="J285" s="467"/>
      <c r="K285" s="467"/>
      <c r="L285" s="467"/>
      <c r="M285" s="467"/>
      <c r="N285" s="467"/>
      <c r="O285" s="467"/>
      <c r="P285" s="467"/>
      <c r="Q285" s="467"/>
      <c r="R285" s="468" t="str">
        <f t="shared" si="43"/>
        <v/>
      </c>
      <c r="S285" s="468" t="str">
        <f>IF(OR(R285="",B7="",B7&lt;=0),"",IF(LEN(R285)&lt;=B7,R285,IF(LEN(SUBSTITUTE(LEFT(R285,B7+1)," ",""))=B7+1,LEFT(R285,B7),LEFT(R285,FIND("§",SUBSTITUTE(LEFT(R285,B7+1)," ","§",LEN(LEFT(R285,B7+1))-LEN(SUBSTITUTE(LEFT(R285,B7+1)," ",""))))-1))))</f>
        <v/>
      </c>
      <c r="T285" s="468" t="str">
        <f t="shared" si="42"/>
        <v/>
      </c>
      <c r="U285" s="468"/>
    </row>
    <row r="286" spans="1:21" ht="24" customHeight="1">
      <c r="A286" s="467"/>
      <c r="B286" s="467"/>
      <c r="C286" s="467"/>
      <c r="D286" s="467"/>
      <c r="E286" s="467"/>
      <c r="F286" s="502" t="str">
        <f t="shared" si="38"/>
        <v/>
      </c>
      <c r="G286" s="503" t="str">
        <f t="shared" si="39"/>
        <v/>
      </c>
      <c r="H286" s="501" t="str">
        <f t="shared" si="40"/>
        <v/>
      </c>
      <c r="I286" s="504" t="str">
        <f t="shared" si="41"/>
        <v/>
      </c>
      <c r="J286" s="467"/>
      <c r="K286" s="467"/>
      <c r="L286" s="467"/>
      <c r="M286" s="467"/>
      <c r="N286" s="467"/>
      <c r="O286" s="467"/>
      <c r="P286" s="467"/>
      <c r="Q286" s="467"/>
      <c r="R286" s="468" t="str">
        <f t="shared" si="43"/>
        <v/>
      </c>
      <c r="S286" s="468" t="str">
        <f>IF(OR(R286="",B7="",B7&lt;=0),"",IF(LEN(R286)&lt;=B7,R286,IF(LEN(SUBSTITUTE(LEFT(R286,B7+1)," ",""))=B7+1,LEFT(R286,B7),LEFT(R286,FIND("§",SUBSTITUTE(LEFT(R286,B7+1)," ","§",LEN(LEFT(R286,B7+1))-LEN(SUBSTITUTE(LEFT(R286,B7+1)," ",""))))-1))))</f>
        <v/>
      </c>
      <c r="T286" s="468" t="str">
        <f t="shared" si="42"/>
        <v/>
      </c>
      <c r="U286" s="468"/>
    </row>
    <row r="287" spans="1:21" ht="24" customHeight="1">
      <c r="A287" s="467"/>
      <c r="B287" s="467"/>
      <c r="C287" s="467"/>
      <c r="D287" s="467"/>
      <c r="E287" s="467"/>
      <c r="F287" s="502" t="str">
        <f t="shared" si="38"/>
        <v/>
      </c>
      <c r="G287" s="503" t="str">
        <f t="shared" si="39"/>
        <v/>
      </c>
      <c r="H287" s="501" t="str">
        <f t="shared" si="40"/>
        <v/>
      </c>
      <c r="I287" s="504" t="str">
        <f t="shared" si="41"/>
        <v/>
      </c>
      <c r="J287" s="467"/>
      <c r="K287" s="467"/>
      <c r="L287" s="467"/>
      <c r="M287" s="467"/>
      <c r="N287" s="467"/>
      <c r="O287" s="467"/>
      <c r="P287" s="467"/>
      <c r="Q287" s="467"/>
      <c r="R287" s="468" t="str">
        <f t="shared" si="43"/>
        <v/>
      </c>
      <c r="S287" s="468" t="str">
        <f>IF(OR(R287="",B7="",B7&lt;=0),"",IF(LEN(R287)&lt;=B7,R287,IF(LEN(SUBSTITUTE(LEFT(R287,B7+1)," ",""))=B7+1,LEFT(R287,B7),LEFT(R287,FIND("§",SUBSTITUTE(LEFT(R287,B7+1)," ","§",LEN(LEFT(R287,B7+1))-LEN(SUBSTITUTE(LEFT(R287,B7+1)," ",""))))-1))))</f>
        <v/>
      </c>
      <c r="T287" s="468" t="str">
        <f t="shared" si="42"/>
        <v/>
      </c>
      <c r="U287" s="468"/>
    </row>
    <row r="288" spans="1:21" ht="24" customHeight="1">
      <c r="A288" s="467"/>
      <c r="B288" s="467"/>
      <c r="C288" s="467"/>
      <c r="D288" s="467"/>
      <c r="E288" s="467"/>
      <c r="F288" s="502" t="str">
        <f t="shared" si="38"/>
        <v/>
      </c>
      <c r="G288" s="503" t="str">
        <f t="shared" si="39"/>
        <v/>
      </c>
      <c r="H288" s="501" t="str">
        <f t="shared" si="40"/>
        <v/>
      </c>
      <c r="I288" s="504" t="str">
        <f t="shared" si="41"/>
        <v/>
      </c>
      <c r="J288" s="467"/>
      <c r="K288" s="467"/>
      <c r="L288" s="467"/>
      <c r="M288" s="467"/>
      <c r="N288" s="467"/>
      <c r="O288" s="467"/>
      <c r="P288" s="467"/>
      <c r="Q288" s="467"/>
      <c r="R288" s="468" t="str">
        <f t="shared" si="43"/>
        <v/>
      </c>
      <c r="S288" s="468" t="str">
        <f>IF(OR(R288="",B7="",B7&lt;=0),"",IF(LEN(R288)&lt;=B7,R288,IF(LEN(SUBSTITUTE(LEFT(R288,B7+1)," ",""))=B7+1,LEFT(R288,B7),LEFT(R288,FIND("§",SUBSTITUTE(LEFT(R288,B7+1)," ","§",LEN(LEFT(R288,B7+1))-LEN(SUBSTITUTE(LEFT(R288,B7+1)," ",""))))-1))))</f>
        <v/>
      </c>
      <c r="T288" s="468" t="str">
        <f t="shared" si="42"/>
        <v/>
      </c>
      <c r="U288" s="468"/>
    </row>
    <row r="289" spans="1:21" ht="24" customHeight="1">
      <c r="A289" s="467"/>
      <c r="B289" s="467"/>
      <c r="C289" s="467"/>
      <c r="D289" s="467"/>
      <c r="E289" s="467"/>
      <c r="F289" s="502" t="str">
        <f t="shared" si="38"/>
        <v/>
      </c>
      <c r="G289" s="503" t="str">
        <f t="shared" si="39"/>
        <v/>
      </c>
      <c r="H289" s="501" t="str">
        <f t="shared" si="40"/>
        <v/>
      </c>
      <c r="I289" s="504" t="str">
        <f t="shared" si="41"/>
        <v/>
      </c>
      <c r="J289" s="467"/>
      <c r="K289" s="467"/>
      <c r="L289" s="467"/>
      <c r="M289" s="467"/>
      <c r="N289" s="467"/>
      <c r="O289" s="467"/>
      <c r="P289" s="467"/>
      <c r="Q289" s="467"/>
      <c r="R289" s="468" t="str">
        <f t="shared" si="43"/>
        <v/>
      </c>
      <c r="S289" s="468" t="str">
        <f>IF(OR(R289="",B7="",B7&lt;=0),"",IF(LEN(R289)&lt;=B7,R289,IF(LEN(SUBSTITUTE(LEFT(R289,B7+1)," ",""))=B7+1,LEFT(R289,B7),LEFT(R289,FIND("§",SUBSTITUTE(LEFT(R289,B7+1)," ","§",LEN(LEFT(R289,B7+1))-LEN(SUBSTITUTE(LEFT(R289,B7+1)," ",""))))-1))))</f>
        <v/>
      </c>
      <c r="T289" s="468" t="str">
        <f t="shared" si="42"/>
        <v/>
      </c>
      <c r="U289" s="468"/>
    </row>
    <row r="290" spans="1:21" ht="24" customHeight="1">
      <c r="A290" s="467"/>
      <c r="B290" s="467"/>
      <c r="C290" s="467"/>
      <c r="D290" s="467"/>
      <c r="E290" s="467"/>
      <c r="F290" s="502" t="str">
        <f t="shared" si="38"/>
        <v/>
      </c>
      <c r="G290" s="503" t="str">
        <f t="shared" si="39"/>
        <v/>
      </c>
      <c r="H290" s="501" t="str">
        <f t="shared" si="40"/>
        <v/>
      </c>
      <c r="I290" s="504" t="str">
        <f t="shared" si="41"/>
        <v/>
      </c>
      <c r="J290" s="467"/>
      <c r="K290" s="467"/>
      <c r="L290" s="467"/>
      <c r="M290" s="467"/>
      <c r="N290" s="467"/>
      <c r="O290" s="467"/>
      <c r="P290" s="467"/>
      <c r="Q290" s="467"/>
      <c r="R290" s="468" t="str">
        <f t="shared" si="43"/>
        <v/>
      </c>
      <c r="S290" s="468" t="str">
        <f>IF(OR(R290="",B7="",B7&lt;=0),"",IF(LEN(R290)&lt;=B7,R290,IF(LEN(SUBSTITUTE(LEFT(R290,B7+1)," ",""))=B7+1,LEFT(R290,B7),LEFT(R290,FIND("§",SUBSTITUTE(LEFT(R290,B7+1)," ","§",LEN(LEFT(R290,B7+1))-LEN(SUBSTITUTE(LEFT(R290,B7+1)," ",""))))-1))))</f>
        <v/>
      </c>
      <c r="T290" s="468" t="str">
        <f t="shared" si="42"/>
        <v/>
      </c>
      <c r="U290" s="468"/>
    </row>
    <row r="291" spans="1:21" ht="24" customHeight="1">
      <c r="A291" s="467"/>
      <c r="B291" s="467"/>
      <c r="C291" s="467"/>
      <c r="D291" s="467"/>
      <c r="E291" s="467"/>
      <c r="F291" s="502" t="str">
        <f t="shared" si="38"/>
        <v/>
      </c>
      <c r="G291" s="503" t="str">
        <f t="shared" si="39"/>
        <v/>
      </c>
      <c r="H291" s="501" t="str">
        <f t="shared" si="40"/>
        <v/>
      </c>
      <c r="I291" s="504" t="str">
        <f t="shared" si="41"/>
        <v/>
      </c>
      <c r="J291" s="467"/>
      <c r="K291" s="467"/>
      <c r="L291" s="467"/>
      <c r="M291" s="467"/>
      <c r="N291" s="467"/>
      <c r="O291" s="467"/>
      <c r="P291" s="467"/>
      <c r="Q291" s="467"/>
      <c r="R291" s="468" t="str">
        <f t="shared" si="43"/>
        <v/>
      </c>
      <c r="S291" s="468" t="str">
        <f>IF(OR(R291="",B7="",B7&lt;=0),"",IF(LEN(R291)&lt;=B7,R291,IF(LEN(SUBSTITUTE(LEFT(R291,B7+1)," ",""))=B7+1,LEFT(R291,B7),LEFT(R291,FIND("§",SUBSTITUTE(LEFT(R291,B7+1)," ","§",LEN(LEFT(R291,B7+1))-LEN(SUBSTITUTE(LEFT(R291,B7+1)," ",""))))-1))))</f>
        <v/>
      </c>
      <c r="T291" s="468" t="str">
        <f t="shared" si="42"/>
        <v/>
      </c>
      <c r="U291" s="468"/>
    </row>
    <row r="292" spans="1:21" ht="24" customHeight="1">
      <c r="A292" s="467"/>
      <c r="B292" s="467"/>
      <c r="C292" s="467"/>
      <c r="D292" s="467"/>
      <c r="E292" s="467"/>
      <c r="F292" s="502" t="str">
        <f t="shared" si="38"/>
        <v/>
      </c>
      <c r="G292" s="503" t="str">
        <f t="shared" si="39"/>
        <v/>
      </c>
      <c r="H292" s="501" t="str">
        <f t="shared" si="40"/>
        <v/>
      </c>
      <c r="I292" s="504" t="str">
        <f t="shared" si="41"/>
        <v/>
      </c>
      <c r="J292" s="467"/>
      <c r="K292" s="467"/>
      <c r="L292" s="467"/>
      <c r="M292" s="467"/>
      <c r="N292" s="467"/>
      <c r="O292" s="467"/>
      <c r="P292" s="467"/>
      <c r="Q292" s="467"/>
      <c r="R292" s="468" t="str">
        <f t="shared" si="43"/>
        <v/>
      </c>
      <c r="S292" s="468" t="str">
        <f>IF(OR(R292="",B7="",B7&lt;=0),"",IF(LEN(R292)&lt;=B7,R292,IF(LEN(SUBSTITUTE(LEFT(R292,B7+1)," ",""))=B7+1,LEFT(R292,B7),LEFT(R292,FIND("§",SUBSTITUTE(LEFT(R292,B7+1)," ","§",LEN(LEFT(R292,B7+1))-LEN(SUBSTITUTE(LEFT(R292,B7+1)," ",""))))-1))))</f>
        <v/>
      </c>
      <c r="T292" s="468" t="str">
        <f t="shared" si="42"/>
        <v/>
      </c>
      <c r="U292" s="468"/>
    </row>
    <row r="293" spans="1:21" ht="24" customHeight="1">
      <c r="A293" s="467"/>
      <c r="B293" s="467"/>
      <c r="C293" s="467"/>
      <c r="D293" s="467"/>
      <c r="E293" s="467"/>
      <c r="F293" s="502" t="str">
        <f t="shared" si="38"/>
        <v/>
      </c>
      <c r="G293" s="503" t="str">
        <f t="shared" si="39"/>
        <v/>
      </c>
      <c r="H293" s="501" t="str">
        <f t="shared" si="40"/>
        <v/>
      </c>
      <c r="I293" s="504" t="str">
        <f t="shared" si="41"/>
        <v/>
      </c>
      <c r="J293" s="467"/>
      <c r="K293" s="467"/>
      <c r="L293" s="467"/>
      <c r="M293" s="467"/>
      <c r="N293" s="467"/>
      <c r="O293" s="467"/>
      <c r="P293" s="467"/>
      <c r="Q293" s="467"/>
      <c r="R293" s="468" t="str">
        <f t="shared" si="43"/>
        <v/>
      </c>
      <c r="S293" s="468" t="str">
        <f>IF(OR(R293="",B7="",B7&lt;=0),"",IF(LEN(R293)&lt;=B7,R293,IF(LEN(SUBSTITUTE(LEFT(R293,B7+1)," ",""))=B7+1,LEFT(R293,B7),LEFT(R293,FIND("§",SUBSTITUTE(LEFT(R293,B7+1)," ","§",LEN(LEFT(R293,B7+1))-LEN(SUBSTITUTE(LEFT(R293,B7+1)," ",""))))-1))))</f>
        <v/>
      </c>
      <c r="T293" s="468" t="str">
        <f t="shared" si="42"/>
        <v/>
      </c>
      <c r="U293" s="468"/>
    </row>
    <row r="294" spans="1:21" ht="24" customHeight="1">
      <c r="A294" s="467"/>
      <c r="B294" s="467"/>
      <c r="C294" s="467"/>
      <c r="D294" s="467"/>
      <c r="E294" s="467"/>
      <c r="F294" s="502" t="str">
        <f t="shared" si="38"/>
        <v/>
      </c>
      <c r="G294" s="503" t="str">
        <f t="shared" si="39"/>
        <v/>
      </c>
      <c r="H294" s="501" t="str">
        <f t="shared" si="40"/>
        <v/>
      </c>
      <c r="I294" s="504" t="str">
        <f t="shared" si="41"/>
        <v/>
      </c>
      <c r="J294" s="467"/>
      <c r="K294" s="467"/>
      <c r="L294" s="467"/>
      <c r="M294" s="467"/>
      <c r="N294" s="467"/>
      <c r="O294" s="467"/>
      <c r="P294" s="467"/>
      <c r="Q294" s="467"/>
      <c r="R294" s="468" t="str">
        <f t="shared" si="43"/>
        <v/>
      </c>
      <c r="S294" s="468" t="str">
        <f>IF(OR(R294="",B7="",B7&lt;=0),"",IF(LEN(R294)&lt;=B7,R294,IF(LEN(SUBSTITUTE(LEFT(R294,B7+1)," ",""))=B7+1,LEFT(R294,B7),LEFT(R294,FIND("§",SUBSTITUTE(LEFT(R294,B7+1)," ","§",LEN(LEFT(R294,B7+1))-LEN(SUBSTITUTE(LEFT(R294,B7+1)," ",""))))-1))))</f>
        <v/>
      </c>
      <c r="T294" s="468" t="str">
        <f t="shared" si="42"/>
        <v/>
      </c>
      <c r="U294" s="468"/>
    </row>
    <row r="295" spans="1:21" ht="24" customHeight="1">
      <c r="A295" s="467"/>
      <c r="B295" s="467"/>
      <c r="C295" s="467"/>
      <c r="D295" s="467"/>
      <c r="E295" s="467"/>
      <c r="F295" s="502" t="str">
        <f t="shared" si="38"/>
        <v/>
      </c>
      <c r="G295" s="503" t="str">
        <f t="shared" si="39"/>
        <v/>
      </c>
      <c r="H295" s="501" t="str">
        <f t="shared" si="40"/>
        <v/>
      </c>
      <c r="I295" s="504" t="str">
        <f t="shared" si="41"/>
        <v/>
      </c>
      <c r="J295" s="467"/>
      <c r="K295" s="467"/>
      <c r="L295" s="467"/>
      <c r="M295" s="467"/>
      <c r="N295" s="467"/>
      <c r="O295" s="467"/>
      <c r="P295" s="467"/>
      <c r="Q295" s="467"/>
      <c r="R295" s="468" t="str">
        <f t="shared" si="43"/>
        <v/>
      </c>
      <c r="S295" s="468" t="str">
        <f>IF(OR(R295="",B7="",B7&lt;=0),"",IF(LEN(R295)&lt;=B7,R295,IF(LEN(SUBSTITUTE(LEFT(R295,B7+1)," ",""))=B7+1,LEFT(R295,B7),LEFT(R295,FIND("§",SUBSTITUTE(LEFT(R295,B7+1)," ","§",LEN(LEFT(R295,B7+1))-LEN(SUBSTITUTE(LEFT(R295,B7+1)," ",""))))-1))))</f>
        <v/>
      </c>
      <c r="T295" s="468" t="str">
        <f t="shared" si="42"/>
        <v/>
      </c>
      <c r="U295" s="468"/>
    </row>
    <row r="296" spans="1:21" ht="24" customHeight="1">
      <c r="A296" s="467"/>
      <c r="B296" s="467"/>
      <c r="C296" s="467"/>
      <c r="D296" s="467"/>
      <c r="E296" s="467"/>
      <c r="F296" s="502" t="str">
        <f t="shared" si="38"/>
        <v/>
      </c>
      <c r="G296" s="503" t="str">
        <f t="shared" si="39"/>
        <v/>
      </c>
      <c r="H296" s="501" t="str">
        <f t="shared" si="40"/>
        <v/>
      </c>
      <c r="I296" s="504" t="str">
        <f t="shared" si="41"/>
        <v/>
      </c>
      <c r="J296" s="467"/>
      <c r="K296" s="467"/>
      <c r="L296" s="467"/>
      <c r="M296" s="467"/>
      <c r="N296" s="467"/>
      <c r="O296" s="467"/>
      <c r="P296" s="467"/>
      <c r="Q296" s="467"/>
      <c r="R296" s="468" t="str">
        <f t="shared" si="43"/>
        <v/>
      </c>
      <c r="S296" s="468" t="str">
        <f>IF(OR(R296="",B7="",B7&lt;=0),"",IF(LEN(R296)&lt;=B7,R296,IF(LEN(SUBSTITUTE(LEFT(R296,B7+1)," ",""))=B7+1,LEFT(R296,B7),LEFT(R296,FIND("§",SUBSTITUTE(LEFT(R296,B7+1)," ","§",LEN(LEFT(R296,B7+1))-LEN(SUBSTITUTE(LEFT(R296,B7+1)," ",""))))-1))))</f>
        <v/>
      </c>
      <c r="T296" s="468" t="str">
        <f t="shared" si="42"/>
        <v/>
      </c>
      <c r="U296" s="468"/>
    </row>
    <row r="297" spans="1:21" ht="24" customHeight="1">
      <c r="A297" s="467"/>
      <c r="B297" s="467"/>
      <c r="C297" s="467"/>
      <c r="D297" s="467"/>
      <c r="E297" s="467"/>
      <c r="F297" s="502" t="str">
        <f t="shared" si="38"/>
        <v/>
      </c>
      <c r="G297" s="503" t="str">
        <f t="shared" si="39"/>
        <v/>
      </c>
      <c r="H297" s="501" t="str">
        <f t="shared" si="40"/>
        <v/>
      </c>
      <c r="I297" s="504" t="str">
        <f t="shared" si="41"/>
        <v/>
      </c>
      <c r="J297" s="467"/>
      <c r="K297" s="467"/>
      <c r="L297" s="467"/>
      <c r="M297" s="467"/>
      <c r="N297" s="467"/>
      <c r="O297" s="467"/>
      <c r="P297" s="467"/>
      <c r="Q297" s="467"/>
      <c r="R297" s="468" t="str">
        <f t="shared" si="43"/>
        <v/>
      </c>
      <c r="S297" s="468" t="str">
        <f>IF(OR(R297="",B7="",B7&lt;=0),"",IF(LEN(R297)&lt;=B7,R297,IF(LEN(SUBSTITUTE(LEFT(R297,B7+1)," ",""))=B7+1,LEFT(R297,B7),LEFT(R297,FIND("§",SUBSTITUTE(LEFT(R297,B7+1)," ","§",LEN(LEFT(R297,B7+1))-LEN(SUBSTITUTE(LEFT(R297,B7+1)," ",""))))-1))))</f>
        <v/>
      </c>
      <c r="T297" s="468" t="str">
        <f t="shared" si="42"/>
        <v/>
      </c>
      <c r="U297" s="468"/>
    </row>
    <row r="298" spans="1:21" ht="24" customHeight="1">
      <c r="A298" s="467"/>
      <c r="B298" s="467"/>
      <c r="C298" s="467"/>
      <c r="D298" s="467"/>
      <c r="E298" s="467"/>
      <c r="F298" s="502" t="str">
        <f t="shared" si="38"/>
        <v/>
      </c>
      <c r="G298" s="503" t="str">
        <f t="shared" si="39"/>
        <v/>
      </c>
      <c r="H298" s="501" t="str">
        <f t="shared" si="40"/>
        <v/>
      </c>
      <c r="I298" s="504" t="str">
        <f t="shared" si="41"/>
        <v/>
      </c>
      <c r="J298" s="467"/>
      <c r="K298" s="467"/>
      <c r="L298" s="467"/>
      <c r="M298" s="467"/>
      <c r="N298" s="467"/>
      <c r="O298" s="467"/>
      <c r="P298" s="467"/>
      <c r="Q298" s="467"/>
      <c r="R298" s="468" t="str">
        <f t="shared" si="43"/>
        <v/>
      </c>
      <c r="S298" s="468" t="str">
        <f>IF(OR(R298="",B7="",B7&lt;=0),"",IF(LEN(R298)&lt;=B7,R298,IF(LEN(SUBSTITUTE(LEFT(R298,B7+1)," ",""))=B7+1,LEFT(R298,B7),LEFT(R298,FIND("§",SUBSTITUTE(LEFT(R298,B7+1)," ","§",LEN(LEFT(R298,B7+1))-LEN(SUBSTITUTE(LEFT(R298,B7+1)," ",""))))-1))))</f>
        <v/>
      </c>
      <c r="T298" s="468" t="str">
        <f t="shared" si="42"/>
        <v/>
      </c>
      <c r="U298" s="468"/>
    </row>
    <row r="299" spans="1:21" ht="24" customHeight="1">
      <c r="A299" s="467"/>
      <c r="B299" s="467"/>
      <c r="C299" s="467"/>
      <c r="D299" s="467"/>
      <c r="E299" s="467"/>
      <c r="F299" s="502" t="str">
        <f t="shared" si="38"/>
        <v/>
      </c>
      <c r="G299" s="503" t="str">
        <f t="shared" si="39"/>
        <v/>
      </c>
      <c r="H299" s="501" t="str">
        <f t="shared" si="40"/>
        <v/>
      </c>
      <c r="I299" s="504" t="str">
        <f t="shared" si="41"/>
        <v/>
      </c>
      <c r="J299" s="467"/>
      <c r="K299" s="467"/>
      <c r="L299" s="467"/>
      <c r="M299" s="467"/>
      <c r="N299" s="467"/>
      <c r="O299" s="467"/>
      <c r="P299" s="467"/>
      <c r="Q299" s="467"/>
      <c r="R299" s="468" t="str">
        <f t="shared" si="43"/>
        <v/>
      </c>
      <c r="S299" s="468" t="str">
        <f>IF(OR(R299="",B7="",B7&lt;=0),"",IF(LEN(R299)&lt;=B7,R299,IF(LEN(SUBSTITUTE(LEFT(R299,B7+1)," ",""))=B7+1,LEFT(R299,B7),LEFT(R299,FIND("§",SUBSTITUTE(LEFT(R299,B7+1)," ","§",LEN(LEFT(R299,B7+1))-LEN(SUBSTITUTE(LEFT(R299,B7+1)," ",""))))-1))))</f>
        <v/>
      </c>
      <c r="T299" s="468" t="str">
        <f t="shared" si="42"/>
        <v/>
      </c>
      <c r="U299" s="468"/>
    </row>
    <row r="300" spans="1:21" ht="24" customHeight="1">
      <c r="A300" s="467"/>
      <c r="B300" s="467"/>
      <c r="C300" s="467"/>
      <c r="D300" s="467"/>
      <c r="E300" s="467"/>
      <c r="F300" s="502" t="str">
        <f t="shared" si="38"/>
        <v/>
      </c>
      <c r="G300" s="503" t="str">
        <f t="shared" si="39"/>
        <v/>
      </c>
      <c r="H300" s="501" t="str">
        <f t="shared" si="40"/>
        <v/>
      </c>
      <c r="I300" s="504" t="str">
        <f t="shared" si="41"/>
        <v/>
      </c>
      <c r="J300" s="467"/>
      <c r="K300" s="467"/>
      <c r="L300" s="467"/>
      <c r="M300" s="467"/>
      <c r="N300" s="467"/>
      <c r="O300" s="467"/>
      <c r="P300" s="467"/>
      <c r="Q300" s="467"/>
      <c r="R300" s="468" t="str">
        <f t="shared" si="43"/>
        <v/>
      </c>
      <c r="S300" s="468" t="str">
        <f>IF(OR(R300="",B7="",B7&lt;=0),"",IF(LEN(R300)&lt;=B7,R300,IF(LEN(SUBSTITUTE(LEFT(R300,B7+1)," ",""))=B7+1,LEFT(R300,B7),LEFT(R300,FIND("§",SUBSTITUTE(LEFT(R300,B7+1)," ","§",LEN(LEFT(R300,B7+1))-LEN(SUBSTITUTE(LEFT(R300,B7+1)," ",""))))-1))))</f>
        <v/>
      </c>
      <c r="T300" s="468" t="str">
        <f t="shared" si="42"/>
        <v/>
      </c>
      <c r="U300" s="468"/>
    </row>
    <row r="301" spans="1:21" ht="24" customHeight="1">
      <c r="A301" s="467"/>
      <c r="B301" s="467"/>
      <c r="C301" s="467"/>
      <c r="D301" s="467"/>
      <c r="E301" s="467"/>
      <c r="F301" s="502" t="str">
        <f t="shared" si="38"/>
        <v/>
      </c>
      <c r="G301" s="503" t="str">
        <f t="shared" si="39"/>
        <v/>
      </c>
      <c r="H301" s="501" t="str">
        <f t="shared" si="40"/>
        <v/>
      </c>
      <c r="I301" s="504" t="str">
        <f t="shared" si="41"/>
        <v/>
      </c>
      <c r="J301" s="467"/>
      <c r="K301" s="467"/>
      <c r="L301" s="467"/>
      <c r="M301" s="467"/>
      <c r="N301" s="467"/>
      <c r="O301" s="467"/>
      <c r="P301" s="467"/>
      <c r="Q301" s="467"/>
      <c r="R301" s="468" t="str">
        <f t="shared" si="43"/>
        <v/>
      </c>
      <c r="S301" s="468" t="str">
        <f>IF(OR(R301="",B7="",B7&lt;=0),"",IF(LEN(R301)&lt;=B7,R301,IF(LEN(SUBSTITUTE(LEFT(R301,B7+1)," ",""))=B7+1,LEFT(R301,B7),LEFT(R301,FIND("§",SUBSTITUTE(LEFT(R301,B7+1)," ","§",LEN(LEFT(R301,B7+1))-LEN(SUBSTITUTE(LEFT(R301,B7+1)," ",""))))-1))))</f>
        <v/>
      </c>
      <c r="T301" s="468" t="str">
        <f t="shared" si="42"/>
        <v/>
      </c>
      <c r="U301" s="468"/>
    </row>
    <row r="302" spans="1:21" ht="24" customHeight="1">
      <c r="A302" s="467"/>
      <c r="B302" s="467"/>
      <c r="C302" s="467"/>
      <c r="D302" s="467"/>
      <c r="E302" s="467"/>
      <c r="F302" s="502" t="str">
        <f t="shared" si="38"/>
        <v/>
      </c>
      <c r="G302" s="503" t="str">
        <f t="shared" si="39"/>
        <v/>
      </c>
      <c r="H302" s="501" t="str">
        <f t="shared" si="40"/>
        <v/>
      </c>
      <c r="I302" s="504" t="str">
        <f t="shared" si="41"/>
        <v/>
      </c>
      <c r="J302" s="467"/>
      <c r="K302" s="467"/>
      <c r="L302" s="467"/>
      <c r="M302" s="467"/>
      <c r="N302" s="467"/>
      <c r="O302" s="467"/>
      <c r="P302" s="467"/>
      <c r="Q302" s="467"/>
      <c r="R302" s="468" t="str">
        <f t="shared" si="43"/>
        <v/>
      </c>
      <c r="S302" s="468" t="str">
        <f>IF(OR(R302="",B7="",B7&lt;=0),"",IF(LEN(R302)&lt;=B7,R302,IF(LEN(SUBSTITUTE(LEFT(R302,B7+1)," ",""))=B7+1,LEFT(R302,B7),LEFT(R302,FIND("§",SUBSTITUTE(LEFT(R302,B7+1)," ","§",LEN(LEFT(R302,B7+1))-LEN(SUBSTITUTE(LEFT(R302,B7+1)," ",""))))-1))))</f>
        <v/>
      </c>
      <c r="T302" s="468" t="str">
        <f t="shared" si="42"/>
        <v/>
      </c>
      <c r="U302" s="468"/>
    </row>
    <row r="303" spans="1:21" ht="24" customHeight="1">
      <c r="A303" s="467"/>
      <c r="B303" s="467"/>
      <c r="C303" s="467"/>
      <c r="D303" s="467"/>
      <c r="E303" s="467"/>
      <c r="F303" s="502" t="str">
        <f t="shared" si="38"/>
        <v/>
      </c>
      <c r="G303" s="503" t="str">
        <f t="shared" si="39"/>
        <v/>
      </c>
      <c r="H303" s="501" t="str">
        <f t="shared" si="40"/>
        <v/>
      </c>
      <c r="I303" s="504" t="str">
        <f t="shared" si="41"/>
        <v/>
      </c>
      <c r="J303" s="467"/>
      <c r="K303" s="467"/>
      <c r="L303" s="467"/>
      <c r="M303" s="467"/>
      <c r="N303" s="467"/>
      <c r="O303" s="467"/>
      <c r="P303" s="467"/>
      <c r="Q303" s="467"/>
      <c r="R303" s="468" t="str">
        <f t="shared" si="43"/>
        <v/>
      </c>
      <c r="S303" s="468" t="str">
        <f>IF(OR(R303="",B7="",B7&lt;=0),"",IF(LEN(R303)&lt;=B7,R303,IF(LEN(SUBSTITUTE(LEFT(R303,B7+1)," ",""))=B7+1,LEFT(R303,B7),LEFT(R303,FIND("§",SUBSTITUTE(LEFT(R303,B7+1)," ","§",LEN(LEFT(R303,B7+1))-LEN(SUBSTITUTE(LEFT(R303,B7+1)," ",""))))-1))))</f>
        <v/>
      </c>
      <c r="T303" s="468" t="str">
        <f t="shared" si="42"/>
        <v/>
      </c>
      <c r="U303" s="468"/>
    </row>
    <row r="304" spans="1:21" ht="24" customHeight="1">
      <c r="A304" s="467"/>
      <c r="B304" s="467"/>
      <c r="C304" s="467"/>
      <c r="D304" s="467"/>
      <c r="E304" s="467"/>
      <c r="F304" s="502" t="str">
        <f t="shared" si="38"/>
        <v/>
      </c>
      <c r="G304" s="503" t="str">
        <f t="shared" si="39"/>
        <v/>
      </c>
      <c r="H304" s="501" t="str">
        <f t="shared" si="40"/>
        <v/>
      </c>
      <c r="I304" s="504" t="str">
        <f t="shared" si="41"/>
        <v/>
      </c>
      <c r="J304" s="467"/>
      <c r="K304" s="467"/>
      <c r="L304" s="467"/>
      <c r="M304" s="467"/>
      <c r="N304" s="467"/>
      <c r="O304" s="467"/>
      <c r="P304" s="467"/>
      <c r="Q304" s="467"/>
      <c r="R304" s="468" t="str">
        <f t="shared" si="43"/>
        <v/>
      </c>
      <c r="S304" s="468" t="str">
        <f>IF(OR(R304="",B7="",B7&lt;=0),"",IF(LEN(R304)&lt;=B7,R304,IF(LEN(SUBSTITUTE(LEFT(R304,B7+1)," ",""))=B7+1,LEFT(R304,B7),LEFT(R304,FIND("§",SUBSTITUTE(LEFT(R304,B7+1)," ","§",LEN(LEFT(R304,B7+1))-LEN(SUBSTITUTE(LEFT(R304,B7+1)," ",""))))-1))))</f>
        <v/>
      </c>
      <c r="T304" s="468" t="str">
        <f t="shared" si="42"/>
        <v/>
      </c>
      <c r="U304" s="468"/>
    </row>
    <row r="305" spans="1:21" ht="24" customHeight="1">
      <c r="A305" s="467"/>
      <c r="B305" s="467"/>
      <c r="C305" s="467"/>
      <c r="D305" s="467"/>
      <c r="E305" s="467"/>
      <c r="F305" s="502" t="str">
        <f t="shared" si="38"/>
        <v/>
      </c>
      <c r="G305" s="503" t="str">
        <f t="shared" si="39"/>
        <v/>
      </c>
      <c r="H305" s="501" t="str">
        <f t="shared" si="40"/>
        <v/>
      </c>
      <c r="I305" s="504" t="str">
        <f t="shared" si="41"/>
        <v/>
      </c>
      <c r="J305" s="467"/>
      <c r="K305" s="467"/>
      <c r="L305" s="467"/>
      <c r="M305" s="467"/>
      <c r="N305" s="467"/>
      <c r="O305" s="467"/>
      <c r="P305" s="467"/>
      <c r="Q305" s="467"/>
      <c r="R305" s="468" t="str">
        <f t="shared" si="43"/>
        <v/>
      </c>
      <c r="S305" s="468" t="str">
        <f>IF(OR(R305="",B7="",B7&lt;=0),"",IF(LEN(R305)&lt;=B7,R305,IF(LEN(SUBSTITUTE(LEFT(R305,B7+1)," ",""))=B7+1,LEFT(R305,B7),LEFT(R305,FIND("§",SUBSTITUTE(LEFT(R305,B7+1)," ","§",LEN(LEFT(R305,B7+1))-LEN(SUBSTITUTE(LEFT(R305,B7+1)," ",""))))-1))))</f>
        <v/>
      </c>
      <c r="T305" s="468" t="str">
        <f t="shared" si="42"/>
        <v/>
      </c>
      <c r="U305" s="468"/>
    </row>
    <row r="306" spans="1:21" ht="24" customHeight="1">
      <c r="A306" s="467"/>
      <c r="B306" s="467"/>
      <c r="C306" s="467"/>
      <c r="D306" s="467"/>
      <c r="E306" s="467"/>
      <c r="F306" s="502" t="str">
        <f t="shared" si="38"/>
        <v/>
      </c>
      <c r="G306" s="503" t="str">
        <f t="shared" si="39"/>
        <v/>
      </c>
      <c r="H306" s="501" t="str">
        <f t="shared" si="40"/>
        <v/>
      </c>
      <c r="I306" s="504" t="str">
        <f t="shared" si="41"/>
        <v/>
      </c>
      <c r="J306" s="467"/>
      <c r="K306" s="467"/>
      <c r="L306" s="467"/>
      <c r="M306" s="467"/>
      <c r="N306" s="467"/>
      <c r="O306" s="467"/>
      <c r="P306" s="467"/>
      <c r="Q306" s="467"/>
      <c r="R306" s="468" t="str">
        <f t="shared" si="43"/>
        <v/>
      </c>
      <c r="S306" s="468" t="str">
        <f>IF(OR(R306="",B7="",B7&lt;=0),"",IF(LEN(R306)&lt;=B7,R306,IF(LEN(SUBSTITUTE(LEFT(R306,B7+1)," ",""))=B7+1,LEFT(R306,B7),LEFT(R306,FIND("§",SUBSTITUTE(LEFT(R306,B7+1)," ","§",LEN(LEFT(R306,B7+1))-LEN(SUBSTITUTE(LEFT(R306,B7+1)," ",""))))-1))))</f>
        <v/>
      </c>
      <c r="T306" s="468" t="str">
        <f t="shared" si="42"/>
        <v/>
      </c>
      <c r="U306" s="468"/>
    </row>
    <row r="307" spans="1:21" ht="24" customHeight="1">
      <c r="A307" s="467"/>
      <c r="B307" s="467"/>
      <c r="C307" s="467"/>
      <c r="D307" s="467"/>
      <c r="E307" s="467"/>
      <c r="F307" s="502" t="str">
        <f t="shared" si="38"/>
        <v/>
      </c>
      <c r="G307" s="503" t="str">
        <f t="shared" si="39"/>
        <v/>
      </c>
      <c r="H307" s="501" t="str">
        <f t="shared" si="40"/>
        <v/>
      </c>
      <c r="I307" s="504" t="str">
        <f t="shared" si="41"/>
        <v/>
      </c>
      <c r="J307" s="467"/>
      <c r="K307" s="467"/>
      <c r="L307" s="467"/>
      <c r="M307" s="467"/>
      <c r="N307" s="467"/>
      <c r="O307" s="467"/>
      <c r="P307" s="467"/>
      <c r="Q307" s="467"/>
      <c r="R307" s="468" t="str">
        <f t="shared" si="43"/>
        <v/>
      </c>
      <c r="S307" s="468" t="str">
        <f>IF(OR(R307="",B7="",B7&lt;=0),"",IF(LEN(R307)&lt;=B7,R307,IF(LEN(SUBSTITUTE(LEFT(R307,B7+1)," ",""))=B7+1,LEFT(R307,B7),LEFT(R307,FIND("§",SUBSTITUTE(LEFT(R307,B7+1)," ","§",LEN(LEFT(R307,B7+1))-LEN(SUBSTITUTE(LEFT(R307,B7+1)," ",""))))-1))))</f>
        <v/>
      </c>
      <c r="T307" s="468" t="str">
        <f t="shared" si="42"/>
        <v/>
      </c>
      <c r="U307" s="468"/>
    </row>
    <row r="308" spans="1:21" ht="24" customHeight="1">
      <c r="A308" s="467"/>
      <c r="B308" s="467"/>
      <c r="C308" s="467"/>
      <c r="D308" s="467"/>
      <c r="E308" s="467"/>
      <c r="F308" s="502" t="str">
        <f t="shared" si="38"/>
        <v/>
      </c>
      <c r="G308" s="503" t="str">
        <f t="shared" si="39"/>
        <v/>
      </c>
      <c r="H308" s="501" t="str">
        <f t="shared" si="40"/>
        <v/>
      </c>
      <c r="I308" s="504" t="str">
        <f t="shared" si="41"/>
        <v/>
      </c>
      <c r="J308" s="467"/>
      <c r="K308" s="467"/>
      <c r="L308" s="467"/>
      <c r="M308" s="467"/>
      <c r="N308" s="467"/>
      <c r="O308" s="467"/>
      <c r="P308" s="467"/>
      <c r="Q308" s="467"/>
      <c r="R308" s="468" t="str">
        <f t="shared" si="43"/>
        <v/>
      </c>
      <c r="S308" s="468" t="str">
        <f>IF(OR(R308="",B7="",B7&lt;=0),"",IF(LEN(R308)&lt;=B7,R308,IF(LEN(SUBSTITUTE(LEFT(R308,B7+1)," ",""))=B7+1,LEFT(R308,B7),LEFT(R308,FIND("§",SUBSTITUTE(LEFT(R308,B7+1)," ","§",LEN(LEFT(R308,B7+1))-LEN(SUBSTITUTE(LEFT(R308,B7+1)," ",""))))-1))))</f>
        <v/>
      </c>
      <c r="T308" s="468" t="str">
        <f t="shared" si="42"/>
        <v/>
      </c>
      <c r="U308" s="468"/>
    </row>
    <row r="309" spans="1:21" ht="24" customHeight="1">
      <c r="A309" s="467"/>
      <c r="B309" s="467"/>
      <c r="C309" s="467"/>
      <c r="D309" s="467"/>
      <c r="E309" s="467"/>
      <c r="F309" s="502" t="str">
        <f t="shared" si="38"/>
        <v/>
      </c>
      <c r="G309" s="503" t="str">
        <f t="shared" si="39"/>
        <v/>
      </c>
      <c r="H309" s="501" t="str">
        <f t="shared" si="40"/>
        <v/>
      </c>
      <c r="I309" s="504" t="str">
        <f t="shared" si="41"/>
        <v/>
      </c>
      <c r="J309" s="467"/>
      <c r="K309" s="467"/>
      <c r="L309" s="467"/>
      <c r="M309" s="467"/>
      <c r="N309" s="467"/>
      <c r="O309" s="467"/>
      <c r="P309" s="467"/>
      <c r="Q309" s="467"/>
      <c r="R309" s="468" t="str">
        <f t="shared" si="43"/>
        <v/>
      </c>
      <c r="S309" s="468" t="str">
        <f>IF(OR(R309="",B7="",B7&lt;=0),"",IF(LEN(R309)&lt;=B7,R309,IF(LEN(SUBSTITUTE(LEFT(R309,B7+1)," ",""))=B7+1,LEFT(R309,B7),LEFT(R309,FIND("§",SUBSTITUTE(LEFT(R309,B7+1)," ","§",LEN(LEFT(R309,B7+1))-LEN(SUBSTITUTE(LEFT(R309,B7+1)," ",""))))-1))))</f>
        <v/>
      </c>
      <c r="T309" s="468" t="str">
        <f t="shared" si="42"/>
        <v/>
      </c>
      <c r="U309" s="468"/>
    </row>
    <row r="310" spans="1:21" ht="24" customHeight="1">
      <c r="A310" s="467"/>
      <c r="B310" s="467"/>
      <c r="C310" s="467"/>
      <c r="D310" s="467"/>
      <c r="E310" s="467"/>
      <c r="F310" s="502" t="str">
        <f t="shared" si="38"/>
        <v/>
      </c>
      <c r="G310" s="503" t="str">
        <f t="shared" si="39"/>
        <v/>
      </c>
      <c r="H310" s="501" t="str">
        <f t="shared" si="40"/>
        <v/>
      </c>
      <c r="I310" s="504" t="str">
        <f t="shared" si="41"/>
        <v/>
      </c>
      <c r="J310" s="467"/>
      <c r="K310" s="467"/>
      <c r="L310" s="467"/>
      <c r="M310" s="467"/>
      <c r="N310" s="467"/>
      <c r="O310" s="467"/>
      <c r="P310" s="467"/>
      <c r="Q310" s="467"/>
      <c r="R310" s="468" t="str">
        <f t="shared" si="43"/>
        <v/>
      </c>
      <c r="S310" s="468" t="str">
        <f>IF(OR(R310="",B7="",B7&lt;=0),"",IF(LEN(R310)&lt;=B7,R310,IF(LEN(SUBSTITUTE(LEFT(R310,B7+1)," ",""))=B7+1,LEFT(R310,B7),LEFT(R310,FIND("§",SUBSTITUTE(LEFT(R310,B7+1)," ","§",LEN(LEFT(R310,B7+1))-LEN(SUBSTITUTE(LEFT(R310,B7+1)," ",""))))-1))))</f>
        <v/>
      </c>
      <c r="T310" s="468" t="str">
        <f t="shared" si="42"/>
        <v/>
      </c>
      <c r="U310" s="468"/>
    </row>
    <row r="311" spans="1:21" ht="24" customHeight="1">
      <c r="A311" s="467"/>
      <c r="B311" s="467"/>
      <c r="C311" s="467"/>
      <c r="D311" s="467"/>
      <c r="E311" s="467"/>
      <c r="F311" s="502" t="str">
        <f t="shared" si="38"/>
        <v/>
      </c>
      <c r="G311" s="503" t="str">
        <f t="shared" si="39"/>
        <v/>
      </c>
      <c r="H311" s="501" t="str">
        <f t="shared" si="40"/>
        <v/>
      </c>
      <c r="I311" s="504" t="str">
        <f t="shared" si="41"/>
        <v/>
      </c>
      <c r="J311" s="467"/>
      <c r="K311" s="467"/>
      <c r="L311" s="467"/>
      <c r="M311" s="467"/>
      <c r="N311" s="467"/>
      <c r="O311" s="467"/>
      <c r="P311" s="467"/>
      <c r="Q311" s="467"/>
      <c r="R311" s="468" t="str">
        <f t="shared" si="43"/>
        <v/>
      </c>
      <c r="S311" s="468" t="str">
        <f>IF(OR(R311="",B7="",B7&lt;=0),"",IF(LEN(R311)&lt;=B7,R311,IF(LEN(SUBSTITUTE(LEFT(R311,B7+1)," ",""))=B7+1,LEFT(R311,B7),LEFT(R311,FIND("§",SUBSTITUTE(LEFT(R311,B7+1)," ","§",LEN(LEFT(R311,B7+1))-LEN(SUBSTITUTE(LEFT(R311,B7+1)," ",""))))-1))))</f>
        <v/>
      </c>
      <c r="T311" s="468" t="str">
        <f t="shared" si="42"/>
        <v/>
      </c>
      <c r="U311" s="468"/>
    </row>
    <row r="312" spans="1:21" ht="24" customHeight="1">
      <c r="A312" s="467"/>
      <c r="B312" s="467"/>
      <c r="C312" s="467"/>
      <c r="D312" s="467"/>
      <c r="E312" s="467"/>
      <c r="F312" s="502" t="str">
        <f t="shared" si="38"/>
        <v/>
      </c>
      <c r="G312" s="503" t="str">
        <f t="shared" si="39"/>
        <v/>
      </c>
      <c r="H312" s="501" t="str">
        <f t="shared" si="40"/>
        <v/>
      </c>
      <c r="I312" s="504" t="str">
        <f t="shared" si="41"/>
        <v/>
      </c>
      <c r="J312" s="467"/>
      <c r="K312" s="467"/>
      <c r="L312" s="467"/>
      <c r="M312" s="467"/>
      <c r="N312" s="467"/>
      <c r="O312" s="467"/>
      <c r="P312" s="467"/>
      <c r="Q312" s="467"/>
      <c r="R312" s="468" t="str">
        <f t="shared" si="43"/>
        <v/>
      </c>
      <c r="S312" s="468" t="str">
        <f>IF(OR(R312="",B7="",B7&lt;=0),"",IF(LEN(R312)&lt;=B7,R312,IF(LEN(SUBSTITUTE(LEFT(R312,B7+1)," ",""))=B7+1,LEFT(R312,B7),LEFT(R312,FIND("§",SUBSTITUTE(LEFT(R312,B7+1)," ","§",LEN(LEFT(R312,B7+1))-LEN(SUBSTITUTE(LEFT(R312,B7+1)," ",""))))-1))))</f>
        <v/>
      </c>
      <c r="T312" s="468" t="str">
        <f t="shared" si="42"/>
        <v/>
      </c>
      <c r="U312" s="468"/>
    </row>
    <row r="313" spans="1:21" ht="24" customHeight="1">
      <c r="A313" s="467"/>
      <c r="B313" s="467"/>
      <c r="C313" s="467"/>
      <c r="D313" s="467"/>
      <c r="E313" s="467"/>
      <c r="F313" s="502" t="str">
        <f t="shared" si="38"/>
        <v/>
      </c>
      <c r="G313" s="503" t="str">
        <f t="shared" si="39"/>
        <v/>
      </c>
      <c r="H313" s="501" t="str">
        <f t="shared" si="40"/>
        <v/>
      </c>
      <c r="I313" s="504" t="str">
        <f t="shared" si="41"/>
        <v/>
      </c>
      <c r="J313" s="467"/>
      <c r="K313" s="467"/>
      <c r="L313" s="467"/>
      <c r="M313" s="467"/>
      <c r="N313" s="467"/>
      <c r="O313" s="467"/>
      <c r="P313" s="467"/>
      <c r="Q313" s="467"/>
      <c r="R313" s="468" t="str">
        <f t="shared" si="43"/>
        <v/>
      </c>
      <c r="S313" s="468" t="str">
        <f>IF(OR(R313="",B7="",B7&lt;=0),"",IF(LEN(R313)&lt;=B7,R313,IF(LEN(SUBSTITUTE(LEFT(R313,B7+1)," ",""))=B7+1,LEFT(R313,B7),LEFT(R313,FIND("§",SUBSTITUTE(LEFT(R313,B7+1)," ","§",LEN(LEFT(R313,B7+1))-LEN(SUBSTITUTE(LEFT(R313,B7+1)," ",""))))-1))))</f>
        <v/>
      </c>
      <c r="T313" s="468" t="str">
        <f t="shared" si="42"/>
        <v/>
      </c>
      <c r="U313" s="468"/>
    </row>
    <row r="314" spans="1:21" ht="24" customHeight="1">
      <c r="A314" s="467"/>
      <c r="B314" s="467"/>
      <c r="C314" s="467"/>
      <c r="D314" s="467"/>
      <c r="E314" s="467"/>
      <c r="F314" s="502" t="str">
        <f t="shared" si="38"/>
        <v/>
      </c>
      <c r="G314" s="503" t="str">
        <f t="shared" si="39"/>
        <v/>
      </c>
      <c r="H314" s="501" t="str">
        <f t="shared" si="40"/>
        <v/>
      </c>
      <c r="I314" s="504" t="str">
        <f t="shared" si="41"/>
        <v/>
      </c>
      <c r="J314" s="467"/>
      <c r="K314" s="467"/>
      <c r="L314" s="467"/>
      <c r="M314" s="467"/>
      <c r="N314" s="467"/>
      <c r="O314" s="467"/>
      <c r="P314" s="467"/>
      <c r="Q314" s="467"/>
      <c r="R314" s="468" t="str">
        <f t="shared" si="43"/>
        <v/>
      </c>
      <c r="S314" s="468" t="str">
        <f>IF(OR(R314="",B7="",B7&lt;=0),"",IF(LEN(R314)&lt;=B7,R314,IF(LEN(SUBSTITUTE(LEFT(R314,B7+1)," ",""))=B7+1,LEFT(R314,B7),LEFT(R314,FIND("§",SUBSTITUTE(LEFT(R314,B7+1)," ","§",LEN(LEFT(R314,B7+1))-LEN(SUBSTITUTE(LEFT(R314,B7+1)," ",""))))-1))))</f>
        <v/>
      </c>
      <c r="T314" s="468" t="str">
        <f t="shared" si="42"/>
        <v/>
      </c>
      <c r="U314" s="468"/>
    </row>
    <row r="315" spans="1:21" ht="24" customHeight="1">
      <c r="A315" s="467"/>
      <c r="B315" s="467"/>
      <c r="C315" s="467"/>
      <c r="D315" s="467"/>
      <c r="E315" s="467"/>
      <c r="F315" s="502" t="str">
        <f t="shared" si="38"/>
        <v/>
      </c>
      <c r="G315" s="503" t="str">
        <f t="shared" si="39"/>
        <v/>
      </c>
      <c r="H315" s="501" t="str">
        <f t="shared" si="40"/>
        <v/>
      </c>
      <c r="I315" s="504" t="str">
        <f t="shared" si="41"/>
        <v/>
      </c>
      <c r="J315" s="467"/>
      <c r="K315" s="467"/>
      <c r="L315" s="467"/>
      <c r="M315" s="467"/>
      <c r="N315" s="467"/>
      <c r="O315" s="467"/>
      <c r="P315" s="467"/>
      <c r="Q315" s="467"/>
      <c r="R315" s="468" t="str">
        <f t="shared" si="43"/>
        <v/>
      </c>
      <c r="S315" s="468" t="str">
        <f>IF(OR(R315="",B7="",B7&lt;=0),"",IF(LEN(R315)&lt;=B7,R315,IF(LEN(SUBSTITUTE(LEFT(R315,B7+1)," ",""))=B7+1,LEFT(R315,B7),LEFT(R315,FIND("§",SUBSTITUTE(LEFT(R315,B7+1)," ","§",LEN(LEFT(R315,B7+1))-LEN(SUBSTITUTE(LEFT(R315,B7+1)," ",""))))-1))))</f>
        <v/>
      </c>
      <c r="T315" s="468" t="str">
        <f t="shared" si="42"/>
        <v/>
      </c>
      <c r="U315" s="468"/>
    </row>
    <row r="316" spans="1:21" ht="24" customHeight="1">
      <c r="A316" s="467"/>
      <c r="B316" s="467"/>
      <c r="C316" s="467"/>
      <c r="D316" s="467"/>
      <c r="E316" s="467"/>
      <c r="F316" s="502" t="str">
        <f t="shared" si="38"/>
        <v/>
      </c>
      <c r="G316" s="503" t="str">
        <f t="shared" si="39"/>
        <v/>
      </c>
      <c r="H316" s="501" t="str">
        <f t="shared" si="40"/>
        <v/>
      </c>
      <c r="I316" s="504" t="str">
        <f t="shared" si="41"/>
        <v/>
      </c>
      <c r="J316" s="467"/>
      <c r="K316" s="467"/>
      <c r="L316" s="467"/>
      <c r="M316" s="467"/>
      <c r="N316" s="467"/>
      <c r="O316" s="467"/>
      <c r="P316" s="467"/>
      <c r="Q316" s="467"/>
      <c r="R316" s="468" t="str">
        <f t="shared" si="43"/>
        <v/>
      </c>
      <c r="S316" s="468" t="str">
        <f>IF(OR(R316="",B7="",B7&lt;=0),"",IF(LEN(R316)&lt;=B7,R316,IF(LEN(SUBSTITUTE(LEFT(R316,B7+1)," ",""))=B7+1,LEFT(R316,B7),LEFT(R316,FIND("§",SUBSTITUTE(LEFT(R316,B7+1)," ","§",LEN(LEFT(R316,B7+1))-LEN(SUBSTITUTE(LEFT(R316,B7+1)," ",""))))-1))))</f>
        <v/>
      </c>
      <c r="T316" s="468" t="str">
        <f t="shared" si="42"/>
        <v/>
      </c>
      <c r="U316" s="468"/>
    </row>
    <row r="317" spans="1:21" ht="24" customHeight="1">
      <c r="A317" s="467"/>
      <c r="B317" s="467"/>
      <c r="C317" s="467"/>
      <c r="D317" s="467"/>
      <c r="E317" s="467"/>
      <c r="F317" s="502" t="str">
        <f t="shared" si="38"/>
        <v/>
      </c>
      <c r="G317" s="503" t="str">
        <f t="shared" si="39"/>
        <v/>
      </c>
      <c r="H317" s="501" t="str">
        <f t="shared" si="40"/>
        <v/>
      </c>
      <c r="I317" s="504" t="str">
        <f t="shared" si="41"/>
        <v/>
      </c>
      <c r="J317" s="467"/>
      <c r="K317" s="467"/>
      <c r="L317" s="467"/>
      <c r="M317" s="467"/>
      <c r="N317" s="467"/>
      <c r="O317" s="467"/>
      <c r="P317" s="467"/>
      <c r="Q317" s="467"/>
      <c r="R317" s="468" t="str">
        <f t="shared" si="43"/>
        <v/>
      </c>
      <c r="S317" s="468" t="str">
        <f>IF(OR(R317="",B7="",B7&lt;=0),"",IF(LEN(R317)&lt;=B7,R317,IF(LEN(SUBSTITUTE(LEFT(R317,B7+1)," ",""))=B7+1,LEFT(R317,B7),LEFT(R317,FIND("§",SUBSTITUTE(LEFT(R317,B7+1)," ","§",LEN(LEFT(R317,B7+1))-LEN(SUBSTITUTE(LEFT(R317,B7+1)," ",""))))-1))))</f>
        <v/>
      </c>
      <c r="T317" s="468" t="str">
        <f t="shared" si="42"/>
        <v/>
      </c>
      <c r="U317" s="468"/>
    </row>
    <row r="318" spans="1:21" ht="24" customHeight="1">
      <c r="A318" s="467"/>
      <c r="B318" s="467"/>
      <c r="C318" s="467"/>
      <c r="D318" s="467"/>
      <c r="E318" s="467"/>
      <c r="F318" s="502" t="str">
        <f t="shared" si="38"/>
        <v/>
      </c>
      <c r="G318" s="503" t="str">
        <f t="shared" si="39"/>
        <v/>
      </c>
      <c r="H318" s="501" t="str">
        <f t="shared" si="40"/>
        <v/>
      </c>
      <c r="I318" s="504" t="str">
        <f t="shared" si="41"/>
        <v/>
      </c>
      <c r="J318" s="467"/>
      <c r="K318" s="467"/>
      <c r="L318" s="467"/>
      <c r="M318" s="467"/>
      <c r="N318" s="467"/>
      <c r="O318" s="467"/>
      <c r="P318" s="467"/>
      <c r="Q318" s="467"/>
      <c r="R318" s="468" t="str">
        <f t="shared" si="43"/>
        <v/>
      </c>
      <c r="S318" s="468" t="str">
        <f>IF(OR(R318="",B7="",B7&lt;=0),"",IF(LEN(R318)&lt;=B7,R318,IF(LEN(SUBSTITUTE(LEFT(R318,B7+1)," ",""))=B7+1,LEFT(R318,B7),LEFT(R318,FIND("§",SUBSTITUTE(LEFT(R318,B7+1)," ","§",LEN(LEFT(R318,B7+1))-LEN(SUBSTITUTE(LEFT(R318,B7+1)," ",""))))-1))))</f>
        <v/>
      </c>
      <c r="T318" s="468" t="str">
        <f t="shared" si="42"/>
        <v/>
      </c>
      <c r="U318" s="468"/>
    </row>
    <row r="319" spans="1:21" ht="24" customHeight="1">
      <c r="A319" s="467"/>
      <c r="B319" s="467"/>
      <c r="C319" s="467"/>
      <c r="D319" s="467"/>
      <c r="E319" s="467"/>
      <c r="F319" s="502" t="str">
        <f t="shared" si="38"/>
        <v/>
      </c>
      <c r="G319" s="503" t="str">
        <f t="shared" si="39"/>
        <v/>
      </c>
      <c r="H319" s="501" t="str">
        <f t="shared" si="40"/>
        <v/>
      </c>
      <c r="I319" s="504" t="str">
        <f t="shared" si="41"/>
        <v/>
      </c>
      <c r="J319" s="467"/>
      <c r="K319" s="467"/>
      <c r="L319" s="467"/>
      <c r="M319" s="467"/>
      <c r="N319" s="467"/>
      <c r="O319" s="467"/>
      <c r="P319" s="467"/>
      <c r="Q319" s="467"/>
      <c r="R319" s="468" t="str">
        <f t="shared" si="43"/>
        <v/>
      </c>
      <c r="S319" s="468" t="str">
        <f>IF(OR(R319="",B7="",B7&lt;=0),"",IF(LEN(R319)&lt;=B7,R319,IF(LEN(SUBSTITUTE(LEFT(R319,B7+1)," ",""))=B7+1,LEFT(R319,B7),LEFT(R319,FIND("§",SUBSTITUTE(LEFT(R319,B7+1)," ","§",LEN(LEFT(R319,B7+1))-LEN(SUBSTITUTE(LEFT(R319,B7+1)," ",""))))-1))))</f>
        <v/>
      </c>
      <c r="T319" s="468" t="str">
        <f t="shared" si="42"/>
        <v/>
      </c>
      <c r="U319" s="468"/>
    </row>
    <row r="320" spans="1:21" ht="24" customHeight="1">
      <c r="A320" s="467"/>
      <c r="B320" s="467"/>
      <c r="C320" s="467"/>
      <c r="D320" s="467"/>
      <c r="E320" s="467"/>
      <c r="F320" s="502" t="str">
        <f t="shared" si="38"/>
        <v/>
      </c>
      <c r="G320" s="503" t="str">
        <f t="shared" si="39"/>
        <v/>
      </c>
      <c r="H320" s="501" t="str">
        <f t="shared" si="40"/>
        <v/>
      </c>
      <c r="I320" s="504" t="str">
        <f t="shared" si="41"/>
        <v/>
      </c>
      <c r="J320" s="467"/>
      <c r="K320" s="467"/>
      <c r="L320" s="467"/>
      <c r="M320" s="467"/>
      <c r="N320" s="467"/>
      <c r="O320" s="467"/>
      <c r="P320" s="467"/>
      <c r="Q320" s="467"/>
      <c r="R320" s="468" t="str">
        <f t="shared" si="43"/>
        <v/>
      </c>
      <c r="S320" s="468" t="str">
        <f>IF(OR(R320="",B7="",B7&lt;=0),"",IF(LEN(R320)&lt;=B7,R320,IF(LEN(SUBSTITUTE(LEFT(R320,B7+1)," ",""))=B7+1,LEFT(R320,B7),LEFT(R320,FIND("§",SUBSTITUTE(LEFT(R320,B7+1)," ","§",LEN(LEFT(R320,B7+1))-LEN(SUBSTITUTE(LEFT(R320,B7+1)," ",""))))-1))))</f>
        <v/>
      </c>
      <c r="T320" s="468" t="str">
        <f t="shared" si="42"/>
        <v/>
      </c>
      <c r="U320" s="468"/>
    </row>
    <row r="321" spans="1:21" ht="24" customHeight="1">
      <c r="A321" s="467"/>
      <c r="B321" s="467"/>
      <c r="C321" s="467"/>
      <c r="D321" s="467"/>
      <c r="E321" s="467"/>
      <c r="F321" s="502" t="str">
        <f t="shared" si="38"/>
        <v/>
      </c>
      <c r="G321" s="503" t="str">
        <f t="shared" si="39"/>
        <v/>
      </c>
      <c r="H321" s="501" t="str">
        <f t="shared" si="40"/>
        <v/>
      </c>
      <c r="I321" s="504" t="str">
        <f t="shared" si="41"/>
        <v/>
      </c>
      <c r="J321" s="467"/>
      <c r="K321" s="467"/>
      <c r="L321" s="467"/>
      <c r="M321" s="467"/>
      <c r="N321" s="467"/>
      <c r="O321" s="467"/>
      <c r="P321" s="467"/>
      <c r="Q321" s="467"/>
      <c r="R321" s="468" t="str">
        <f t="shared" si="43"/>
        <v/>
      </c>
      <c r="S321" s="468" t="str">
        <f>IF(OR(R321="",B7="",B7&lt;=0),"",IF(LEN(R321)&lt;=B7,R321,IF(LEN(SUBSTITUTE(LEFT(R321,B7+1)," ",""))=B7+1,LEFT(R321,B7),LEFT(R321,FIND("§",SUBSTITUTE(LEFT(R321,B7+1)," ","§",LEN(LEFT(R321,B7+1))-LEN(SUBSTITUTE(LEFT(R321,B7+1)," ",""))))-1))))</f>
        <v/>
      </c>
      <c r="T321" s="468" t="str">
        <f t="shared" si="42"/>
        <v/>
      </c>
      <c r="U321" s="468"/>
    </row>
    <row r="322" spans="1:21" ht="24" customHeight="1">
      <c r="A322" s="467"/>
      <c r="B322" s="467"/>
      <c r="C322" s="467"/>
      <c r="D322" s="467"/>
      <c r="E322" s="467"/>
      <c r="F322" s="502" t="str">
        <f t="shared" si="38"/>
        <v/>
      </c>
      <c r="G322" s="503" t="str">
        <f t="shared" si="39"/>
        <v/>
      </c>
      <c r="H322" s="501" t="str">
        <f t="shared" si="40"/>
        <v/>
      </c>
      <c r="I322" s="504" t="str">
        <f t="shared" si="41"/>
        <v/>
      </c>
      <c r="J322" s="467"/>
      <c r="K322" s="467"/>
      <c r="L322" s="467"/>
      <c r="M322" s="467"/>
      <c r="N322" s="467"/>
      <c r="O322" s="467"/>
      <c r="P322" s="467"/>
      <c r="Q322" s="467"/>
      <c r="R322" s="468" t="str">
        <f t="shared" si="43"/>
        <v/>
      </c>
      <c r="S322" s="468" t="str">
        <f>IF(OR(R322="",B7="",B7&lt;=0),"",IF(LEN(R322)&lt;=B7,R322,IF(LEN(SUBSTITUTE(LEFT(R322,B7+1)," ",""))=B7+1,LEFT(R322,B7),LEFT(R322,FIND("§",SUBSTITUTE(LEFT(R322,B7+1)," ","§",LEN(LEFT(R322,B7+1))-LEN(SUBSTITUTE(LEFT(R322,B7+1)," ",""))))-1))))</f>
        <v/>
      </c>
      <c r="T322" s="468" t="str">
        <f t="shared" si="42"/>
        <v/>
      </c>
      <c r="U322" s="468"/>
    </row>
    <row r="323" spans="1:21" ht="24" customHeight="1">
      <c r="A323" s="467"/>
      <c r="B323" s="467"/>
      <c r="C323" s="467"/>
      <c r="D323" s="467"/>
      <c r="E323" s="467"/>
      <c r="F323" s="502" t="str">
        <f t="shared" si="38"/>
        <v/>
      </c>
      <c r="G323" s="503" t="str">
        <f t="shared" si="39"/>
        <v/>
      </c>
      <c r="H323" s="501" t="str">
        <f t="shared" si="40"/>
        <v/>
      </c>
      <c r="I323" s="504" t="str">
        <f t="shared" si="41"/>
        <v/>
      </c>
      <c r="J323" s="467"/>
      <c r="K323" s="467"/>
      <c r="L323" s="467"/>
      <c r="M323" s="467"/>
      <c r="N323" s="467"/>
      <c r="O323" s="467"/>
      <c r="P323" s="467"/>
      <c r="Q323" s="467"/>
      <c r="R323" s="468" t="str">
        <f t="shared" si="43"/>
        <v/>
      </c>
      <c r="S323" s="468" t="str">
        <f>IF(OR(R323="",B7="",B7&lt;=0),"",IF(LEN(R323)&lt;=B7,R323,IF(LEN(SUBSTITUTE(LEFT(R323,B7+1)," ",""))=B7+1,LEFT(R323,B7),LEFT(R323,FIND("§",SUBSTITUTE(LEFT(R323,B7+1)," ","§",LEN(LEFT(R323,B7+1))-LEN(SUBSTITUTE(LEFT(R323,B7+1)," ",""))))-1))))</f>
        <v/>
      </c>
      <c r="T323" s="468" t="str">
        <f t="shared" si="42"/>
        <v/>
      </c>
      <c r="U323" s="468"/>
    </row>
    <row r="324" spans="1:21" ht="24" customHeight="1">
      <c r="A324" s="467"/>
      <c r="B324" s="467"/>
      <c r="C324" s="467"/>
      <c r="D324" s="467"/>
      <c r="E324" s="467"/>
      <c r="F324" s="502" t="str">
        <f t="shared" si="38"/>
        <v/>
      </c>
      <c r="G324" s="503" t="str">
        <f t="shared" si="39"/>
        <v/>
      </c>
      <c r="H324" s="501" t="str">
        <f t="shared" si="40"/>
        <v/>
      </c>
      <c r="I324" s="504" t="str">
        <f t="shared" si="41"/>
        <v/>
      </c>
      <c r="J324" s="467"/>
      <c r="K324" s="467"/>
      <c r="L324" s="467"/>
      <c r="M324" s="467"/>
      <c r="N324" s="467"/>
      <c r="O324" s="467"/>
      <c r="P324" s="467"/>
      <c r="Q324" s="467"/>
      <c r="R324" s="468" t="str">
        <f t="shared" si="43"/>
        <v/>
      </c>
      <c r="S324" s="468" t="str">
        <f>IF(OR(R324="",B7="",B7&lt;=0),"",IF(LEN(R324)&lt;=B7,R324,IF(LEN(SUBSTITUTE(LEFT(R324,B7+1)," ",""))=B7+1,LEFT(R324,B7),LEFT(R324,FIND("§",SUBSTITUTE(LEFT(R324,B7+1)," ","§",LEN(LEFT(R324,B7+1))-LEN(SUBSTITUTE(LEFT(R324,B7+1)," ",""))))-1))))</f>
        <v/>
      </c>
      <c r="T324" s="468" t="str">
        <f t="shared" si="42"/>
        <v/>
      </c>
      <c r="U324" s="468"/>
    </row>
    <row r="325" spans="1:21" ht="24" customHeight="1">
      <c r="A325" s="467"/>
      <c r="B325" s="467"/>
      <c r="C325" s="467"/>
      <c r="D325" s="467"/>
      <c r="E325" s="467"/>
      <c r="F325" s="502" t="str">
        <f t="shared" si="38"/>
        <v/>
      </c>
      <c r="G325" s="503" t="str">
        <f t="shared" si="39"/>
        <v/>
      </c>
      <c r="H325" s="501" t="str">
        <f t="shared" si="40"/>
        <v/>
      </c>
      <c r="I325" s="504" t="str">
        <f t="shared" si="41"/>
        <v/>
      </c>
      <c r="J325" s="467"/>
      <c r="K325" s="467"/>
      <c r="L325" s="467"/>
      <c r="M325" s="467"/>
      <c r="N325" s="467"/>
      <c r="O325" s="467"/>
      <c r="P325" s="467"/>
      <c r="Q325" s="467"/>
      <c r="R325" s="468" t="str">
        <f t="shared" si="43"/>
        <v/>
      </c>
      <c r="S325" s="468" t="str">
        <f>IF(OR(R325="",B7="",B7&lt;=0),"",IF(LEN(R325)&lt;=B7,R325,IF(LEN(SUBSTITUTE(LEFT(R325,B7+1)," ",""))=B7+1,LEFT(R325,B7),LEFT(R325,FIND("§",SUBSTITUTE(LEFT(R325,B7+1)," ","§",LEN(LEFT(R325,B7+1))-LEN(SUBSTITUTE(LEFT(R325,B7+1)," ",""))))-1))))</f>
        <v/>
      </c>
      <c r="T325" s="468" t="str">
        <f t="shared" si="42"/>
        <v/>
      </c>
      <c r="U325" s="468"/>
    </row>
    <row r="326" spans="1:21" ht="24" customHeight="1">
      <c r="A326" s="467"/>
      <c r="B326" s="467"/>
      <c r="C326" s="467"/>
      <c r="D326" s="467"/>
      <c r="E326" s="467"/>
      <c r="F326" s="502" t="str">
        <f t="shared" si="38"/>
        <v/>
      </c>
      <c r="G326" s="503" t="str">
        <f t="shared" si="39"/>
        <v/>
      </c>
      <c r="H326" s="501" t="str">
        <f t="shared" si="40"/>
        <v/>
      </c>
      <c r="I326" s="504" t="str">
        <f t="shared" si="41"/>
        <v/>
      </c>
      <c r="J326" s="467"/>
      <c r="K326" s="467"/>
      <c r="L326" s="467"/>
      <c r="M326" s="467"/>
      <c r="N326" s="467"/>
      <c r="O326" s="467"/>
      <c r="P326" s="467"/>
      <c r="Q326" s="467"/>
      <c r="R326" s="468" t="str">
        <f t="shared" si="43"/>
        <v/>
      </c>
      <c r="S326" s="468" t="str">
        <f>IF(OR(R326="",B7="",B7&lt;=0),"",IF(LEN(R326)&lt;=B7,R326,IF(LEN(SUBSTITUTE(LEFT(R326,B7+1)," ",""))=B7+1,LEFT(R326,B7),LEFT(R326,FIND("§",SUBSTITUTE(LEFT(R326,B7+1)," ","§",LEN(LEFT(R326,B7+1))-LEN(SUBSTITUTE(LEFT(R326,B7+1)," ",""))))-1))))</f>
        <v/>
      </c>
      <c r="T326" s="468" t="str">
        <f t="shared" si="42"/>
        <v/>
      </c>
      <c r="U326" s="468"/>
    </row>
    <row r="327" spans="1:21" ht="24" customHeight="1">
      <c r="A327" s="467"/>
      <c r="B327" s="467"/>
      <c r="C327" s="467"/>
      <c r="D327" s="467"/>
      <c r="E327" s="467"/>
      <c r="F327" s="502" t="str">
        <f t="shared" si="38"/>
        <v/>
      </c>
      <c r="G327" s="503" t="str">
        <f t="shared" si="39"/>
        <v/>
      </c>
      <c r="H327" s="501" t="str">
        <f t="shared" si="40"/>
        <v/>
      </c>
      <c r="I327" s="504" t="str">
        <f t="shared" si="41"/>
        <v/>
      </c>
      <c r="J327" s="467"/>
      <c r="K327" s="467"/>
      <c r="L327" s="467"/>
      <c r="M327" s="467"/>
      <c r="N327" s="467"/>
      <c r="O327" s="467"/>
      <c r="P327" s="467"/>
      <c r="Q327" s="467"/>
      <c r="R327" s="468" t="str">
        <f t="shared" si="43"/>
        <v/>
      </c>
      <c r="S327" s="468" t="str">
        <f>IF(OR(R327="",B7="",B7&lt;=0),"",IF(LEN(R327)&lt;=B7,R327,IF(LEN(SUBSTITUTE(LEFT(R327,B7+1)," ",""))=B7+1,LEFT(R327,B7),LEFT(R327,FIND("§",SUBSTITUTE(LEFT(R327,B7+1)," ","§",LEN(LEFT(R327,B7+1))-LEN(SUBSTITUTE(LEFT(R327,B7+1)," ",""))))-1))))</f>
        <v/>
      </c>
      <c r="T327" s="468" t="str">
        <f t="shared" si="42"/>
        <v/>
      </c>
      <c r="U327" s="468"/>
    </row>
    <row r="328" spans="1:21" ht="24" customHeight="1">
      <c r="A328" s="467"/>
      <c r="B328" s="467"/>
      <c r="C328" s="467"/>
      <c r="D328" s="467"/>
      <c r="E328" s="467"/>
      <c r="F328" s="502" t="str">
        <f t="shared" si="38"/>
        <v/>
      </c>
      <c r="G328" s="503" t="str">
        <f t="shared" si="39"/>
        <v/>
      </c>
      <c r="H328" s="501" t="str">
        <f t="shared" si="40"/>
        <v/>
      </c>
      <c r="I328" s="504" t="str">
        <f t="shared" si="41"/>
        <v/>
      </c>
      <c r="J328" s="467"/>
      <c r="K328" s="467"/>
      <c r="L328" s="467"/>
      <c r="M328" s="467"/>
      <c r="N328" s="467"/>
      <c r="O328" s="467"/>
      <c r="P328" s="467"/>
      <c r="Q328" s="467"/>
      <c r="R328" s="468" t="str">
        <f t="shared" si="43"/>
        <v/>
      </c>
      <c r="S328" s="468" t="str">
        <f>IF(OR(R328="",B7="",B7&lt;=0),"",IF(LEN(R328)&lt;=B7,R328,IF(LEN(SUBSTITUTE(LEFT(R328,B7+1)," ",""))=B7+1,LEFT(R328,B7),LEFT(R328,FIND("§",SUBSTITUTE(LEFT(R328,B7+1)," ","§",LEN(LEFT(R328,B7+1))-LEN(SUBSTITUTE(LEFT(R328,B7+1)," ",""))))-1))))</f>
        <v/>
      </c>
      <c r="T328" s="468" t="str">
        <f t="shared" si="42"/>
        <v/>
      </c>
      <c r="U328" s="468"/>
    </row>
    <row r="329" spans="1:21" ht="24" customHeight="1">
      <c r="A329" s="467"/>
      <c r="B329" s="467"/>
      <c r="C329" s="467"/>
      <c r="D329" s="467"/>
      <c r="E329" s="467"/>
      <c r="F329" s="502" t="str">
        <f t="shared" si="38"/>
        <v/>
      </c>
      <c r="G329" s="503" t="str">
        <f t="shared" si="39"/>
        <v/>
      </c>
      <c r="H329" s="501" t="str">
        <f t="shared" si="40"/>
        <v/>
      </c>
      <c r="I329" s="504" t="str">
        <f t="shared" si="41"/>
        <v/>
      </c>
      <c r="J329" s="467"/>
      <c r="K329" s="467"/>
      <c r="L329" s="467"/>
      <c r="M329" s="467"/>
      <c r="N329" s="467"/>
      <c r="O329" s="467"/>
      <c r="P329" s="467"/>
      <c r="Q329" s="467"/>
      <c r="R329" s="468" t="str">
        <f t="shared" si="43"/>
        <v/>
      </c>
      <c r="S329" s="468" t="str">
        <f>IF(OR(R329="",B7="",B7&lt;=0),"",IF(LEN(R329)&lt;=B7,R329,IF(LEN(SUBSTITUTE(LEFT(R329,B7+1)," ",""))=B7+1,LEFT(R329,B7),LEFT(R329,FIND("§",SUBSTITUTE(LEFT(R329,B7+1)," ","§",LEN(LEFT(R329,B7+1))-LEN(SUBSTITUTE(LEFT(R329,B7+1)," ",""))))-1))))</f>
        <v/>
      </c>
      <c r="T329" s="468" t="str">
        <f t="shared" si="42"/>
        <v/>
      </c>
      <c r="U329" s="468"/>
    </row>
    <row r="330" spans="1:21" ht="24" customHeight="1">
      <c r="A330" s="467"/>
      <c r="B330" s="467"/>
      <c r="C330" s="467"/>
      <c r="D330" s="467"/>
      <c r="E330" s="467"/>
      <c r="F330" s="502" t="str">
        <f t="shared" si="38"/>
        <v/>
      </c>
      <c r="G330" s="503" t="str">
        <f t="shared" si="39"/>
        <v/>
      </c>
      <c r="H330" s="501" t="str">
        <f t="shared" si="40"/>
        <v/>
      </c>
      <c r="I330" s="504" t="str">
        <f t="shared" si="41"/>
        <v/>
      </c>
      <c r="J330" s="467"/>
      <c r="K330" s="467"/>
      <c r="L330" s="467"/>
      <c r="M330" s="467"/>
      <c r="N330" s="467"/>
      <c r="O330" s="467"/>
      <c r="P330" s="467"/>
      <c r="Q330" s="467"/>
      <c r="R330" s="468" t="str">
        <f t="shared" si="43"/>
        <v/>
      </c>
      <c r="S330" s="468" t="str">
        <f>IF(OR(R330="",B7="",B7&lt;=0),"",IF(LEN(R330)&lt;=B7,R330,IF(LEN(SUBSTITUTE(LEFT(R330,B7+1)," ",""))=B7+1,LEFT(R330,B7),LEFT(R330,FIND("§",SUBSTITUTE(LEFT(R330,B7+1)," ","§",LEN(LEFT(R330,B7+1))-LEN(SUBSTITUTE(LEFT(R330,B7+1)," ",""))))-1))))</f>
        <v/>
      </c>
      <c r="T330" s="468" t="str">
        <f t="shared" si="42"/>
        <v/>
      </c>
      <c r="U330" s="468"/>
    </row>
    <row r="331" spans="1:21" ht="24" customHeight="1">
      <c r="A331" s="467"/>
      <c r="B331" s="467"/>
      <c r="C331" s="467"/>
      <c r="D331" s="467"/>
      <c r="E331" s="467"/>
      <c r="F331" s="502" t="str">
        <f t="shared" si="38"/>
        <v/>
      </c>
      <c r="G331" s="503" t="str">
        <f t="shared" si="39"/>
        <v/>
      </c>
      <c r="H331" s="501" t="str">
        <f t="shared" si="40"/>
        <v/>
      </c>
      <c r="I331" s="504" t="str">
        <f t="shared" si="41"/>
        <v/>
      </c>
      <c r="J331" s="467"/>
      <c r="K331" s="467"/>
      <c r="L331" s="467"/>
      <c r="M331" s="467"/>
      <c r="N331" s="467"/>
      <c r="O331" s="467"/>
      <c r="P331" s="467"/>
      <c r="Q331" s="467"/>
      <c r="R331" s="468" t="str">
        <f t="shared" si="43"/>
        <v/>
      </c>
      <c r="S331" s="468" t="str">
        <f>IF(OR(R331="",B7="",B7&lt;=0),"",IF(LEN(R331)&lt;=B7,R331,IF(LEN(SUBSTITUTE(LEFT(R331,B7+1)," ",""))=B7+1,LEFT(R331,B7),LEFT(R331,FIND("§",SUBSTITUTE(LEFT(R331,B7+1)," ","§",LEN(LEFT(R331,B7+1))-LEN(SUBSTITUTE(LEFT(R331,B7+1)," ",""))))-1))))</f>
        <v/>
      </c>
      <c r="T331" s="468" t="str">
        <f t="shared" si="42"/>
        <v/>
      </c>
      <c r="U331" s="468"/>
    </row>
    <row r="332" spans="1:21" ht="24" customHeight="1">
      <c r="A332" s="467"/>
      <c r="B332" s="467"/>
      <c r="C332" s="467"/>
      <c r="D332" s="467"/>
      <c r="E332" s="467"/>
      <c r="F332" s="502" t="str">
        <f t="shared" si="38"/>
        <v/>
      </c>
      <c r="G332" s="503" t="str">
        <f t="shared" si="39"/>
        <v/>
      </c>
      <c r="H332" s="501" t="str">
        <f t="shared" si="40"/>
        <v/>
      </c>
      <c r="I332" s="504" t="str">
        <f t="shared" si="41"/>
        <v/>
      </c>
      <c r="J332" s="467"/>
      <c r="K332" s="467"/>
      <c r="L332" s="467"/>
      <c r="M332" s="467"/>
      <c r="N332" s="467"/>
      <c r="O332" s="467"/>
      <c r="P332" s="467"/>
      <c r="Q332" s="467"/>
      <c r="R332" s="468" t="str">
        <f t="shared" si="43"/>
        <v/>
      </c>
      <c r="S332" s="468" t="str">
        <f>IF(OR(R332="",B7="",B7&lt;=0),"",IF(LEN(R332)&lt;=B7,R332,IF(LEN(SUBSTITUTE(LEFT(R332,B7+1)," ",""))=B7+1,LEFT(R332,B7),LEFT(R332,FIND("§",SUBSTITUTE(LEFT(R332,B7+1)," ","§",LEN(LEFT(R332,B7+1))-LEN(SUBSTITUTE(LEFT(R332,B7+1)," ",""))))-1))))</f>
        <v/>
      </c>
      <c r="T332" s="468" t="str">
        <f t="shared" si="42"/>
        <v/>
      </c>
      <c r="U332" s="468"/>
    </row>
    <row r="333" spans="1:21" ht="24" customHeight="1">
      <c r="A333" s="467"/>
      <c r="B333" s="467"/>
      <c r="C333" s="467"/>
      <c r="D333" s="467"/>
      <c r="E333" s="467"/>
      <c r="F333" s="502" t="str">
        <f t="shared" si="38"/>
        <v/>
      </c>
      <c r="G333" s="503" t="str">
        <f t="shared" si="39"/>
        <v/>
      </c>
      <c r="H333" s="501" t="str">
        <f t="shared" si="40"/>
        <v/>
      </c>
      <c r="I333" s="504" t="str">
        <f t="shared" si="41"/>
        <v/>
      </c>
      <c r="J333" s="467"/>
      <c r="K333" s="467"/>
      <c r="L333" s="467"/>
      <c r="M333" s="467"/>
      <c r="N333" s="467"/>
      <c r="O333" s="467"/>
      <c r="P333" s="467"/>
      <c r="Q333" s="467"/>
      <c r="R333" s="468" t="str">
        <f t="shared" si="43"/>
        <v/>
      </c>
      <c r="S333" s="468" t="str">
        <f>IF(OR(R333="",B7="",B7&lt;=0),"",IF(LEN(R333)&lt;=B7,R333,IF(LEN(SUBSTITUTE(LEFT(R333,B7+1)," ",""))=B7+1,LEFT(R333,B7),LEFT(R333,FIND("§",SUBSTITUTE(LEFT(R333,B7+1)," ","§",LEN(LEFT(R333,B7+1))-LEN(SUBSTITUTE(LEFT(R333,B7+1)," ",""))))-1))))</f>
        <v/>
      </c>
      <c r="T333" s="468" t="str">
        <f t="shared" si="42"/>
        <v/>
      </c>
      <c r="U333" s="468"/>
    </row>
    <row r="334" spans="1:21" ht="24" customHeight="1">
      <c r="A334" s="467"/>
      <c r="B334" s="467"/>
      <c r="C334" s="467"/>
      <c r="D334" s="467"/>
      <c r="E334" s="467"/>
      <c r="F334" s="502" t="str">
        <f t="shared" si="38"/>
        <v/>
      </c>
      <c r="G334" s="503" t="str">
        <f t="shared" si="39"/>
        <v/>
      </c>
      <c r="H334" s="501" t="str">
        <f t="shared" si="40"/>
        <v/>
      </c>
      <c r="I334" s="504" t="str">
        <f t="shared" si="41"/>
        <v/>
      </c>
      <c r="J334" s="467"/>
      <c r="K334" s="467"/>
      <c r="L334" s="467"/>
      <c r="M334" s="467"/>
      <c r="N334" s="467"/>
      <c r="O334" s="467"/>
      <c r="P334" s="467"/>
      <c r="Q334" s="467"/>
      <c r="R334" s="468" t="str">
        <f t="shared" si="43"/>
        <v/>
      </c>
      <c r="S334" s="468" t="str">
        <f>IF(OR(R334="",B7="",B7&lt;=0),"",IF(LEN(R334)&lt;=B7,R334,IF(LEN(SUBSTITUTE(LEFT(R334,B7+1)," ",""))=B7+1,LEFT(R334,B7),LEFT(R334,FIND("§",SUBSTITUTE(LEFT(R334,B7+1)," ","§",LEN(LEFT(R334,B7+1))-LEN(SUBSTITUTE(LEFT(R334,B7+1)," ",""))))-1))))</f>
        <v/>
      </c>
      <c r="T334" s="468" t="str">
        <f t="shared" si="42"/>
        <v/>
      </c>
      <c r="U334" s="468"/>
    </row>
    <row r="335" spans="1:21" ht="24" customHeight="1">
      <c r="A335" s="467"/>
      <c r="B335" s="467"/>
      <c r="C335" s="467"/>
      <c r="D335" s="467"/>
      <c r="E335" s="467"/>
      <c r="F335" s="502" t="str">
        <f t="shared" ref="F335:F398" si="44">IF(G335="","",ROW()-14)</f>
        <v/>
      </c>
      <c r="G335" s="503" t="str">
        <f t="shared" ref="G335:G398" si="45">IF(S335="","",S335)</f>
        <v/>
      </c>
      <c r="H335" s="501" t="str">
        <f t="shared" ref="H335:H398" si="46">IF(G335="","",LEN(TRIM(G335))-LEN(SUBSTITUTE(TRIM(G335)," ",""))+1)</f>
        <v/>
      </c>
      <c r="I335" s="504" t="str">
        <f t="shared" ref="I335:I398" si="47">IF(G335="","",LEN(G335))</f>
        <v/>
      </c>
      <c r="J335" s="467"/>
      <c r="K335" s="467"/>
      <c r="L335" s="467"/>
      <c r="M335" s="467"/>
      <c r="N335" s="467"/>
      <c r="O335" s="467"/>
      <c r="P335" s="467"/>
      <c r="Q335" s="467"/>
      <c r="R335" s="468" t="str">
        <f t="shared" si="43"/>
        <v/>
      </c>
      <c r="S335" s="468" t="str">
        <f>IF(OR(R335="",B7="",B7&lt;=0),"",IF(LEN(R335)&lt;=B7,R335,IF(LEN(SUBSTITUTE(LEFT(R335,B7+1)," ",""))=B7+1,LEFT(R335,B7),LEFT(R335,FIND("§",SUBSTITUTE(LEFT(R335,B7+1)," ","§",LEN(LEFT(R335,B7+1))-LEN(SUBSTITUTE(LEFT(R335,B7+1)," ",""))))-1))))</f>
        <v/>
      </c>
      <c r="T335" s="468" t="str">
        <f t="shared" ref="T335:T398" si="48">IF(OR(R335="",S335=""),"",TRIM(MID(R335,LEN(S335)+1+IF(MID(R335,LEN(S335)+1,1)=" ",1,0),99999)))</f>
        <v/>
      </c>
      <c r="U335" s="468"/>
    </row>
    <row r="336" spans="1:21" ht="24" customHeight="1">
      <c r="A336" s="467"/>
      <c r="B336" s="467"/>
      <c r="C336" s="467"/>
      <c r="D336" s="467"/>
      <c r="E336" s="467"/>
      <c r="F336" s="502" t="str">
        <f t="shared" si="44"/>
        <v/>
      </c>
      <c r="G336" s="503" t="str">
        <f t="shared" si="45"/>
        <v/>
      </c>
      <c r="H336" s="501" t="str">
        <f t="shared" si="46"/>
        <v/>
      </c>
      <c r="I336" s="504" t="str">
        <f t="shared" si="47"/>
        <v/>
      </c>
      <c r="J336" s="467"/>
      <c r="K336" s="467"/>
      <c r="L336" s="467"/>
      <c r="M336" s="467"/>
      <c r="N336" s="467"/>
      <c r="O336" s="467"/>
      <c r="P336" s="467"/>
      <c r="Q336" s="467"/>
      <c r="R336" s="468" t="str">
        <f t="shared" ref="R336:R399" si="49">T335</f>
        <v/>
      </c>
      <c r="S336" s="468" t="str">
        <f>IF(OR(R336="",B7="",B7&lt;=0),"",IF(LEN(R336)&lt;=B7,R336,IF(LEN(SUBSTITUTE(LEFT(R336,B7+1)," ",""))=B7+1,LEFT(R336,B7),LEFT(R336,FIND("§",SUBSTITUTE(LEFT(R336,B7+1)," ","§",LEN(LEFT(R336,B7+1))-LEN(SUBSTITUTE(LEFT(R336,B7+1)," ",""))))-1))))</f>
        <v/>
      </c>
      <c r="T336" s="468" t="str">
        <f t="shared" si="48"/>
        <v/>
      </c>
      <c r="U336" s="468"/>
    </row>
    <row r="337" spans="1:21" ht="24" customHeight="1">
      <c r="A337" s="467"/>
      <c r="B337" s="467"/>
      <c r="C337" s="467"/>
      <c r="D337" s="467"/>
      <c r="E337" s="467"/>
      <c r="F337" s="502" t="str">
        <f t="shared" si="44"/>
        <v/>
      </c>
      <c r="G337" s="503" t="str">
        <f t="shared" si="45"/>
        <v/>
      </c>
      <c r="H337" s="501" t="str">
        <f t="shared" si="46"/>
        <v/>
      </c>
      <c r="I337" s="504" t="str">
        <f t="shared" si="47"/>
        <v/>
      </c>
      <c r="J337" s="467"/>
      <c r="K337" s="467"/>
      <c r="L337" s="467"/>
      <c r="M337" s="467"/>
      <c r="N337" s="467"/>
      <c r="O337" s="467"/>
      <c r="P337" s="467"/>
      <c r="Q337" s="467"/>
      <c r="R337" s="468" t="str">
        <f t="shared" si="49"/>
        <v/>
      </c>
      <c r="S337" s="468" t="str">
        <f>IF(OR(R337="",B7="",B7&lt;=0),"",IF(LEN(R337)&lt;=B7,R337,IF(LEN(SUBSTITUTE(LEFT(R337,B7+1)," ",""))=B7+1,LEFT(R337,B7),LEFT(R337,FIND("§",SUBSTITUTE(LEFT(R337,B7+1)," ","§",LEN(LEFT(R337,B7+1))-LEN(SUBSTITUTE(LEFT(R337,B7+1)," ",""))))-1))))</f>
        <v/>
      </c>
      <c r="T337" s="468" t="str">
        <f t="shared" si="48"/>
        <v/>
      </c>
      <c r="U337" s="468"/>
    </row>
    <row r="338" spans="1:21" ht="24" customHeight="1">
      <c r="A338" s="467"/>
      <c r="B338" s="467"/>
      <c r="C338" s="467"/>
      <c r="D338" s="467"/>
      <c r="E338" s="467"/>
      <c r="F338" s="502" t="str">
        <f t="shared" si="44"/>
        <v/>
      </c>
      <c r="G338" s="503" t="str">
        <f t="shared" si="45"/>
        <v/>
      </c>
      <c r="H338" s="501" t="str">
        <f t="shared" si="46"/>
        <v/>
      </c>
      <c r="I338" s="504" t="str">
        <f t="shared" si="47"/>
        <v/>
      </c>
      <c r="J338" s="467"/>
      <c r="K338" s="467"/>
      <c r="L338" s="467"/>
      <c r="M338" s="467"/>
      <c r="N338" s="467"/>
      <c r="O338" s="467"/>
      <c r="P338" s="467"/>
      <c r="Q338" s="467"/>
      <c r="R338" s="468" t="str">
        <f t="shared" si="49"/>
        <v/>
      </c>
      <c r="S338" s="468" t="str">
        <f>IF(OR(R338="",B7="",B7&lt;=0),"",IF(LEN(R338)&lt;=B7,R338,IF(LEN(SUBSTITUTE(LEFT(R338,B7+1)," ",""))=B7+1,LEFT(R338,B7),LEFT(R338,FIND("§",SUBSTITUTE(LEFT(R338,B7+1)," ","§",LEN(LEFT(R338,B7+1))-LEN(SUBSTITUTE(LEFT(R338,B7+1)," ",""))))-1))))</f>
        <v/>
      </c>
      <c r="T338" s="468" t="str">
        <f t="shared" si="48"/>
        <v/>
      </c>
      <c r="U338" s="468"/>
    </row>
    <row r="339" spans="1:21" ht="24" customHeight="1">
      <c r="A339" s="467"/>
      <c r="B339" s="467"/>
      <c r="C339" s="467"/>
      <c r="D339" s="467"/>
      <c r="E339" s="467"/>
      <c r="F339" s="502" t="str">
        <f t="shared" si="44"/>
        <v/>
      </c>
      <c r="G339" s="503" t="str">
        <f t="shared" si="45"/>
        <v/>
      </c>
      <c r="H339" s="501" t="str">
        <f t="shared" si="46"/>
        <v/>
      </c>
      <c r="I339" s="504" t="str">
        <f t="shared" si="47"/>
        <v/>
      </c>
      <c r="J339" s="467"/>
      <c r="K339" s="467"/>
      <c r="L339" s="467"/>
      <c r="M339" s="467"/>
      <c r="N339" s="467"/>
      <c r="O339" s="467"/>
      <c r="P339" s="467"/>
      <c r="Q339" s="467"/>
      <c r="R339" s="468" t="str">
        <f t="shared" si="49"/>
        <v/>
      </c>
      <c r="S339" s="468" t="str">
        <f>IF(OR(R339="",B7="",B7&lt;=0),"",IF(LEN(R339)&lt;=B7,R339,IF(LEN(SUBSTITUTE(LEFT(R339,B7+1)," ",""))=B7+1,LEFT(R339,B7),LEFT(R339,FIND("§",SUBSTITUTE(LEFT(R339,B7+1)," ","§",LEN(LEFT(R339,B7+1))-LEN(SUBSTITUTE(LEFT(R339,B7+1)," ",""))))-1))))</f>
        <v/>
      </c>
      <c r="T339" s="468" t="str">
        <f t="shared" si="48"/>
        <v/>
      </c>
      <c r="U339" s="468"/>
    </row>
    <row r="340" spans="1:21" ht="24" customHeight="1">
      <c r="A340" s="467"/>
      <c r="B340" s="467"/>
      <c r="C340" s="467"/>
      <c r="D340" s="467"/>
      <c r="E340" s="467"/>
      <c r="F340" s="502" t="str">
        <f t="shared" si="44"/>
        <v/>
      </c>
      <c r="G340" s="503" t="str">
        <f t="shared" si="45"/>
        <v/>
      </c>
      <c r="H340" s="501" t="str">
        <f t="shared" si="46"/>
        <v/>
      </c>
      <c r="I340" s="504" t="str">
        <f t="shared" si="47"/>
        <v/>
      </c>
      <c r="J340" s="467"/>
      <c r="K340" s="467"/>
      <c r="L340" s="467"/>
      <c r="M340" s="467"/>
      <c r="N340" s="467"/>
      <c r="O340" s="467"/>
      <c r="P340" s="467"/>
      <c r="Q340" s="467"/>
      <c r="R340" s="468" t="str">
        <f t="shared" si="49"/>
        <v/>
      </c>
      <c r="S340" s="468" t="str">
        <f>IF(OR(R340="",B7="",B7&lt;=0),"",IF(LEN(R340)&lt;=B7,R340,IF(LEN(SUBSTITUTE(LEFT(R340,B7+1)," ",""))=B7+1,LEFT(R340,B7),LEFT(R340,FIND("§",SUBSTITUTE(LEFT(R340,B7+1)," ","§",LEN(LEFT(R340,B7+1))-LEN(SUBSTITUTE(LEFT(R340,B7+1)," ",""))))-1))))</f>
        <v/>
      </c>
      <c r="T340" s="468" t="str">
        <f t="shared" si="48"/>
        <v/>
      </c>
      <c r="U340" s="468"/>
    </row>
    <row r="341" spans="1:21" ht="24" customHeight="1">
      <c r="A341" s="467"/>
      <c r="B341" s="467"/>
      <c r="C341" s="467"/>
      <c r="D341" s="467"/>
      <c r="E341" s="467"/>
      <c r="F341" s="502" t="str">
        <f t="shared" si="44"/>
        <v/>
      </c>
      <c r="G341" s="503" t="str">
        <f t="shared" si="45"/>
        <v/>
      </c>
      <c r="H341" s="501" t="str">
        <f t="shared" si="46"/>
        <v/>
      </c>
      <c r="I341" s="504" t="str">
        <f t="shared" si="47"/>
        <v/>
      </c>
      <c r="J341" s="467"/>
      <c r="K341" s="467"/>
      <c r="L341" s="467"/>
      <c r="M341" s="467"/>
      <c r="N341" s="467"/>
      <c r="O341" s="467"/>
      <c r="P341" s="467"/>
      <c r="Q341" s="467"/>
      <c r="R341" s="468" t="str">
        <f t="shared" si="49"/>
        <v/>
      </c>
      <c r="S341" s="468" t="str">
        <f>IF(OR(R341="",B7="",B7&lt;=0),"",IF(LEN(R341)&lt;=B7,R341,IF(LEN(SUBSTITUTE(LEFT(R341,B7+1)," ",""))=B7+1,LEFT(R341,B7),LEFT(R341,FIND("§",SUBSTITUTE(LEFT(R341,B7+1)," ","§",LEN(LEFT(R341,B7+1))-LEN(SUBSTITUTE(LEFT(R341,B7+1)," ",""))))-1))))</f>
        <v/>
      </c>
      <c r="T341" s="468" t="str">
        <f t="shared" si="48"/>
        <v/>
      </c>
      <c r="U341" s="468"/>
    </row>
    <row r="342" spans="1:21" ht="24" customHeight="1">
      <c r="A342" s="467"/>
      <c r="B342" s="467"/>
      <c r="C342" s="467"/>
      <c r="D342" s="467"/>
      <c r="E342" s="467"/>
      <c r="F342" s="502" t="str">
        <f t="shared" si="44"/>
        <v/>
      </c>
      <c r="G342" s="503" t="str">
        <f t="shared" si="45"/>
        <v/>
      </c>
      <c r="H342" s="501" t="str">
        <f t="shared" si="46"/>
        <v/>
      </c>
      <c r="I342" s="504" t="str">
        <f t="shared" si="47"/>
        <v/>
      </c>
      <c r="J342" s="467"/>
      <c r="K342" s="467"/>
      <c r="L342" s="467"/>
      <c r="M342" s="467"/>
      <c r="N342" s="467"/>
      <c r="O342" s="467"/>
      <c r="P342" s="467"/>
      <c r="Q342" s="467"/>
      <c r="R342" s="468" t="str">
        <f t="shared" si="49"/>
        <v/>
      </c>
      <c r="S342" s="468" t="str">
        <f>IF(OR(R342="",B7="",B7&lt;=0),"",IF(LEN(R342)&lt;=B7,R342,IF(LEN(SUBSTITUTE(LEFT(R342,B7+1)," ",""))=B7+1,LEFT(R342,B7),LEFT(R342,FIND("§",SUBSTITUTE(LEFT(R342,B7+1)," ","§",LEN(LEFT(R342,B7+1))-LEN(SUBSTITUTE(LEFT(R342,B7+1)," ",""))))-1))))</f>
        <v/>
      </c>
      <c r="T342" s="468" t="str">
        <f t="shared" si="48"/>
        <v/>
      </c>
      <c r="U342" s="468"/>
    </row>
    <row r="343" spans="1:21" ht="24" customHeight="1">
      <c r="A343" s="467"/>
      <c r="B343" s="467"/>
      <c r="C343" s="467"/>
      <c r="D343" s="467"/>
      <c r="E343" s="467"/>
      <c r="F343" s="502" t="str">
        <f t="shared" si="44"/>
        <v/>
      </c>
      <c r="G343" s="503" t="str">
        <f t="shared" si="45"/>
        <v/>
      </c>
      <c r="H343" s="501" t="str">
        <f t="shared" si="46"/>
        <v/>
      </c>
      <c r="I343" s="504" t="str">
        <f t="shared" si="47"/>
        <v/>
      </c>
      <c r="J343" s="467"/>
      <c r="K343" s="467"/>
      <c r="L343" s="467"/>
      <c r="M343" s="467"/>
      <c r="N343" s="467"/>
      <c r="O343" s="467"/>
      <c r="P343" s="467"/>
      <c r="Q343" s="467"/>
      <c r="R343" s="468" t="str">
        <f t="shared" si="49"/>
        <v/>
      </c>
      <c r="S343" s="468" t="str">
        <f>IF(OR(R343="",B7="",B7&lt;=0),"",IF(LEN(R343)&lt;=B7,R343,IF(LEN(SUBSTITUTE(LEFT(R343,B7+1)," ",""))=B7+1,LEFT(R343,B7),LEFT(R343,FIND("§",SUBSTITUTE(LEFT(R343,B7+1)," ","§",LEN(LEFT(R343,B7+1))-LEN(SUBSTITUTE(LEFT(R343,B7+1)," ",""))))-1))))</f>
        <v/>
      </c>
      <c r="T343" s="468" t="str">
        <f t="shared" si="48"/>
        <v/>
      </c>
      <c r="U343" s="468"/>
    </row>
    <row r="344" spans="1:21" ht="24" customHeight="1">
      <c r="A344" s="467"/>
      <c r="B344" s="467"/>
      <c r="C344" s="467"/>
      <c r="D344" s="467"/>
      <c r="E344" s="467"/>
      <c r="F344" s="502" t="str">
        <f t="shared" si="44"/>
        <v/>
      </c>
      <c r="G344" s="503" t="str">
        <f t="shared" si="45"/>
        <v/>
      </c>
      <c r="H344" s="501" t="str">
        <f t="shared" si="46"/>
        <v/>
      </c>
      <c r="I344" s="504" t="str">
        <f t="shared" si="47"/>
        <v/>
      </c>
      <c r="J344" s="467"/>
      <c r="K344" s="467"/>
      <c r="L344" s="467"/>
      <c r="M344" s="467"/>
      <c r="N344" s="467"/>
      <c r="O344" s="467"/>
      <c r="P344" s="467"/>
      <c r="Q344" s="467"/>
      <c r="R344" s="468" t="str">
        <f t="shared" si="49"/>
        <v/>
      </c>
      <c r="S344" s="468" t="str">
        <f>IF(OR(R344="",B7="",B7&lt;=0),"",IF(LEN(R344)&lt;=B7,R344,IF(LEN(SUBSTITUTE(LEFT(R344,B7+1)," ",""))=B7+1,LEFT(R344,B7),LEFT(R344,FIND("§",SUBSTITUTE(LEFT(R344,B7+1)," ","§",LEN(LEFT(R344,B7+1))-LEN(SUBSTITUTE(LEFT(R344,B7+1)," ",""))))-1))))</f>
        <v/>
      </c>
      <c r="T344" s="468" t="str">
        <f t="shared" si="48"/>
        <v/>
      </c>
      <c r="U344" s="468"/>
    </row>
    <row r="345" spans="1:21" ht="24" customHeight="1">
      <c r="A345" s="467"/>
      <c r="B345" s="467"/>
      <c r="C345" s="467"/>
      <c r="D345" s="467"/>
      <c r="E345" s="467"/>
      <c r="F345" s="502" t="str">
        <f t="shared" si="44"/>
        <v/>
      </c>
      <c r="G345" s="503" t="str">
        <f t="shared" si="45"/>
        <v/>
      </c>
      <c r="H345" s="501" t="str">
        <f t="shared" si="46"/>
        <v/>
      </c>
      <c r="I345" s="504" t="str">
        <f t="shared" si="47"/>
        <v/>
      </c>
      <c r="J345" s="467"/>
      <c r="K345" s="467"/>
      <c r="L345" s="467"/>
      <c r="M345" s="467"/>
      <c r="N345" s="467"/>
      <c r="O345" s="467"/>
      <c r="P345" s="467"/>
      <c r="Q345" s="467"/>
      <c r="R345" s="468" t="str">
        <f t="shared" si="49"/>
        <v/>
      </c>
      <c r="S345" s="468" t="str">
        <f>IF(OR(R345="",B7="",B7&lt;=0),"",IF(LEN(R345)&lt;=B7,R345,IF(LEN(SUBSTITUTE(LEFT(R345,B7+1)," ",""))=B7+1,LEFT(R345,B7),LEFT(R345,FIND("§",SUBSTITUTE(LEFT(R345,B7+1)," ","§",LEN(LEFT(R345,B7+1))-LEN(SUBSTITUTE(LEFT(R345,B7+1)," ",""))))-1))))</f>
        <v/>
      </c>
      <c r="T345" s="468" t="str">
        <f t="shared" si="48"/>
        <v/>
      </c>
      <c r="U345" s="468"/>
    </row>
    <row r="346" spans="1:21" ht="24" customHeight="1">
      <c r="A346" s="467"/>
      <c r="B346" s="467"/>
      <c r="C346" s="467"/>
      <c r="D346" s="467"/>
      <c r="E346" s="467"/>
      <c r="F346" s="502" t="str">
        <f t="shared" si="44"/>
        <v/>
      </c>
      <c r="G346" s="503" t="str">
        <f t="shared" si="45"/>
        <v/>
      </c>
      <c r="H346" s="501" t="str">
        <f t="shared" si="46"/>
        <v/>
      </c>
      <c r="I346" s="504" t="str">
        <f t="shared" si="47"/>
        <v/>
      </c>
      <c r="J346" s="467"/>
      <c r="K346" s="467"/>
      <c r="L346" s="467"/>
      <c r="M346" s="467"/>
      <c r="N346" s="467"/>
      <c r="O346" s="467"/>
      <c r="P346" s="467"/>
      <c r="Q346" s="467"/>
      <c r="R346" s="468" t="str">
        <f t="shared" si="49"/>
        <v/>
      </c>
      <c r="S346" s="468" t="str">
        <f>IF(OR(R346="",B7="",B7&lt;=0),"",IF(LEN(R346)&lt;=B7,R346,IF(LEN(SUBSTITUTE(LEFT(R346,B7+1)," ",""))=B7+1,LEFT(R346,B7),LEFT(R346,FIND("§",SUBSTITUTE(LEFT(R346,B7+1)," ","§",LEN(LEFT(R346,B7+1))-LEN(SUBSTITUTE(LEFT(R346,B7+1)," ",""))))-1))))</f>
        <v/>
      </c>
      <c r="T346" s="468" t="str">
        <f t="shared" si="48"/>
        <v/>
      </c>
      <c r="U346" s="468"/>
    </row>
    <row r="347" spans="1:21" ht="24" customHeight="1">
      <c r="A347" s="467"/>
      <c r="B347" s="467"/>
      <c r="C347" s="467"/>
      <c r="D347" s="467"/>
      <c r="E347" s="467"/>
      <c r="F347" s="502" t="str">
        <f t="shared" si="44"/>
        <v/>
      </c>
      <c r="G347" s="503" t="str">
        <f t="shared" si="45"/>
        <v/>
      </c>
      <c r="H347" s="501" t="str">
        <f t="shared" si="46"/>
        <v/>
      </c>
      <c r="I347" s="504" t="str">
        <f t="shared" si="47"/>
        <v/>
      </c>
      <c r="J347" s="467"/>
      <c r="K347" s="467"/>
      <c r="L347" s="467"/>
      <c r="M347" s="467"/>
      <c r="N347" s="467"/>
      <c r="O347" s="467"/>
      <c r="P347" s="467"/>
      <c r="Q347" s="467"/>
      <c r="R347" s="468" t="str">
        <f t="shared" si="49"/>
        <v/>
      </c>
      <c r="S347" s="468" t="str">
        <f>IF(OR(R347="",B7="",B7&lt;=0),"",IF(LEN(R347)&lt;=B7,R347,IF(LEN(SUBSTITUTE(LEFT(R347,B7+1)," ",""))=B7+1,LEFT(R347,B7),LEFT(R347,FIND("§",SUBSTITUTE(LEFT(R347,B7+1)," ","§",LEN(LEFT(R347,B7+1))-LEN(SUBSTITUTE(LEFT(R347,B7+1)," ",""))))-1))))</f>
        <v/>
      </c>
      <c r="T347" s="468" t="str">
        <f t="shared" si="48"/>
        <v/>
      </c>
      <c r="U347" s="468"/>
    </row>
    <row r="348" spans="1:21" ht="24" customHeight="1">
      <c r="A348" s="467"/>
      <c r="B348" s="467"/>
      <c r="C348" s="467"/>
      <c r="D348" s="467"/>
      <c r="E348" s="467"/>
      <c r="F348" s="502" t="str">
        <f t="shared" si="44"/>
        <v/>
      </c>
      <c r="G348" s="503" t="str">
        <f t="shared" si="45"/>
        <v/>
      </c>
      <c r="H348" s="501" t="str">
        <f t="shared" si="46"/>
        <v/>
      </c>
      <c r="I348" s="504" t="str">
        <f t="shared" si="47"/>
        <v/>
      </c>
      <c r="J348" s="467"/>
      <c r="K348" s="467"/>
      <c r="L348" s="467"/>
      <c r="M348" s="467"/>
      <c r="N348" s="467"/>
      <c r="O348" s="467"/>
      <c r="P348" s="467"/>
      <c r="Q348" s="467"/>
      <c r="R348" s="468" t="str">
        <f t="shared" si="49"/>
        <v/>
      </c>
      <c r="S348" s="468" t="str">
        <f>IF(OR(R348="",B7="",B7&lt;=0),"",IF(LEN(R348)&lt;=B7,R348,IF(LEN(SUBSTITUTE(LEFT(R348,B7+1)," ",""))=B7+1,LEFT(R348,B7),LEFT(R348,FIND("§",SUBSTITUTE(LEFT(R348,B7+1)," ","§",LEN(LEFT(R348,B7+1))-LEN(SUBSTITUTE(LEFT(R348,B7+1)," ",""))))-1))))</f>
        <v/>
      </c>
      <c r="T348" s="468" t="str">
        <f t="shared" si="48"/>
        <v/>
      </c>
      <c r="U348" s="468"/>
    </row>
    <row r="349" spans="1:21" ht="24" customHeight="1">
      <c r="A349" s="467"/>
      <c r="B349" s="467"/>
      <c r="C349" s="467"/>
      <c r="D349" s="467"/>
      <c r="E349" s="467"/>
      <c r="F349" s="502" t="str">
        <f t="shared" si="44"/>
        <v/>
      </c>
      <c r="G349" s="503" t="str">
        <f t="shared" si="45"/>
        <v/>
      </c>
      <c r="H349" s="501" t="str">
        <f t="shared" si="46"/>
        <v/>
      </c>
      <c r="I349" s="504" t="str">
        <f t="shared" si="47"/>
        <v/>
      </c>
      <c r="J349" s="467"/>
      <c r="K349" s="467"/>
      <c r="L349" s="467"/>
      <c r="M349" s="467"/>
      <c r="N349" s="467"/>
      <c r="O349" s="467"/>
      <c r="P349" s="467"/>
      <c r="Q349" s="467"/>
      <c r="R349" s="468" t="str">
        <f t="shared" si="49"/>
        <v/>
      </c>
      <c r="S349" s="468" t="str">
        <f>IF(OR(R349="",B7="",B7&lt;=0),"",IF(LEN(R349)&lt;=B7,R349,IF(LEN(SUBSTITUTE(LEFT(R349,B7+1)," ",""))=B7+1,LEFT(R349,B7),LEFT(R349,FIND("§",SUBSTITUTE(LEFT(R349,B7+1)," ","§",LEN(LEFT(R349,B7+1))-LEN(SUBSTITUTE(LEFT(R349,B7+1)," ",""))))-1))))</f>
        <v/>
      </c>
      <c r="T349" s="468" t="str">
        <f t="shared" si="48"/>
        <v/>
      </c>
      <c r="U349" s="468"/>
    </row>
    <row r="350" spans="1:21" ht="24" customHeight="1">
      <c r="A350" s="467"/>
      <c r="B350" s="467"/>
      <c r="C350" s="467"/>
      <c r="D350" s="467"/>
      <c r="E350" s="467"/>
      <c r="F350" s="502" t="str">
        <f t="shared" si="44"/>
        <v/>
      </c>
      <c r="G350" s="503" t="str">
        <f t="shared" si="45"/>
        <v/>
      </c>
      <c r="H350" s="501" t="str">
        <f t="shared" si="46"/>
        <v/>
      </c>
      <c r="I350" s="504" t="str">
        <f t="shared" si="47"/>
        <v/>
      </c>
      <c r="J350" s="467"/>
      <c r="K350" s="467"/>
      <c r="L350" s="467"/>
      <c r="M350" s="467"/>
      <c r="N350" s="467"/>
      <c r="O350" s="467"/>
      <c r="P350" s="467"/>
      <c r="Q350" s="467"/>
      <c r="R350" s="468" t="str">
        <f t="shared" si="49"/>
        <v/>
      </c>
      <c r="S350" s="468" t="str">
        <f>IF(OR(R350="",B7="",B7&lt;=0),"",IF(LEN(R350)&lt;=B7,R350,IF(LEN(SUBSTITUTE(LEFT(R350,B7+1)," ",""))=B7+1,LEFT(R350,B7),LEFT(R350,FIND("§",SUBSTITUTE(LEFT(R350,B7+1)," ","§",LEN(LEFT(R350,B7+1))-LEN(SUBSTITUTE(LEFT(R350,B7+1)," ",""))))-1))))</f>
        <v/>
      </c>
      <c r="T350" s="468" t="str">
        <f t="shared" si="48"/>
        <v/>
      </c>
      <c r="U350" s="468"/>
    </row>
    <row r="351" spans="1:21" ht="24" customHeight="1">
      <c r="A351" s="467"/>
      <c r="B351" s="467"/>
      <c r="C351" s="467"/>
      <c r="D351" s="467"/>
      <c r="E351" s="467"/>
      <c r="F351" s="502" t="str">
        <f t="shared" si="44"/>
        <v/>
      </c>
      <c r="G351" s="503" t="str">
        <f t="shared" si="45"/>
        <v/>
      </c>
      <c r="H351" s="501" t="str">
        <f t="shared" si="46"/>
        <v/>
      </c>
      <c r="I351" s="504" t="str">
        <f t="shared" si="47"/>
        <v/>
      </c>
      <c r="J351" s="467"/>
      <c r="K351" s="467"/>
      <c r="L351" s="467"/>
      <c r="M351" s="467"/>
      <c r="N351" s="467"/>
      <c r="O351" s="467"/>
      <c r="P351" s="467"/>
      <c r="Q351" s="467"/>
      <c r="R351" s="468" t="str">
        <f t="shared" si="49"/>
        <v/>
      </c>
      <c r="S351" s="468" t="str">
        <f>IF(OR(R351="",B7="",B7&lt;=0),"",IF(LEN(R351)&lt;=B7,R351,IF(LEN(SUBSTITUTE(LEFT(R351,B7+1)," ",""))=B7+1,LEFT(R351,B7),LEFT(R351,FIND("§",SUBSTITUTE(LEFT(R351,B7+1)," ","§",LEN(LEFT(R351,B7+1))-LEN(SUBSTITUTE(LEFT(R351,B7+1)," ",""))))-1))))</f>
        <v/>
      </c>
      <c r="T351" s="468" t="str">
        <f t="shared" si="48"/>
        <v/>
      </c>
      <c r="U351" s="468"/>
    </row>
    <row r="352" spans="1:21" ht="24" customHeight="1">
      <c r="A352" s="467"/>
      <c r="B352" s="467"/>
      <c r="C352" s="467"/>
      <c r="D352" s="467"/>
      <c r="E352" s="467"/>
      <c r="F352" s="502" t="str">
        <f t="shared" si="44"/>
        <v/>
      </c>
      <c r="G352" s="503" t="str">
        <f t="shared" si="45"/>
        <v/>
      </c>
      <c r="H352" s="501" t="str">
        <f t="shared" si="46"/>
        <v/>
      </c>
      <c r="I352" s="504" t="str">
        <f t="shared" si="47"/>
        <v/>
      </c>
      <c r="J352" s="467"/>
      <c r="K352" s="467"/>
      <c r="L352" s="467"/>
      <c r="M352" s="467"/>
      <c r="N352" s="467"/>
      <c r="O352" s="467"/>
      <c r="P352" s="467"/>
      <c r="Q352" s="467"/>
      <c r="R352" s="468" t="str">
        <f t="shared" si="49"/>
        <v/>
      </c>
      <c r="S352" s="468" t="str">
        <f>IF(OR(R352="",B7="",B7&lt;=0),"",IF(LEN(R352)&lt;=B7,R352,IF(LEN(SUBSTITUTE(LEFT(R352,B7+1)," ",""))=B7+1,LEFT(R352,B7),LEFT(R352,FIND("§",SUBSTITUTE(LEFT(R352,B7+1)," ","§",LEN(LEFT(R352,B7+1))-LEN(SUBSTITUTE(LEFT(R352,B7+1)," ",""))))-1))))</f>
        <v/>
      </c>
      <c r="T352" s="468" t="str">
        <f t="shared" si="48"/>
        <v/>
      </c>
      <c r="U352" s="468"/>
    </row>
    <row r="353" spans="1:21" ht="24" customHeight="1">
      <c r="A353" s="467"/>
      <c r="B353" s="467"/>
      <c r="C353" s="467"/>
      <c r="D353" s="467"/>
      <c r="E353" s="467"/>
      <c r="F353" s="502" t="str">
        <f t="shared" si="44"/>
        <v/>
      </c>
      <c r="G353" s="503" t="str">
        <f t="shared" si="45"/>
        <v/>
      </c>
      <c r="H353" s="501" t="str">
        <f t="shared" si="46"/>
        <v/>
      </c>
      <c r="I353" s="504" t="str">
        <f t="shared" si="47"/>
        <v/>
      </c>
      <c r="J353" s="467"/>
      <c r="K353" s="467"/>
      <c r="L353" s="467"/>
      <c r="M353" s="467"/>
      <c r="N353" s="467"/>
      <c r="O353" s="467"/>
      <c r="P353" s="467"/>
      <c r="Q353" s="467"/>
      <c r="R353" s="468" t="str">
        <f t="shared" si="49"/>
        <v/>
      </c>
      <c r="S353" s="468" t="str">
        <f>IF(OR(R353="",B7="",B7&lt;=0),"",IF(LEN(R353)&lt;=B7,R353,IF(LEN(SUBSTITUTE(LEFT(R353,B7+1)," ",""))=B7+1,LEFT(R353,B7),LEFT(R353,FIND("§",SUBSTITUTE(LEFT(R353,B7+1)," ","§",LEN(LEFT(R353,B7+1))-LEN(SUBSTITUTE(LEFT(R353,B7+1)," ",""))))-1))))</f>
        <v/>
      </c>
      <c r="T353" s="468" t="str">
        <f t="shared" si="48"/>
        <v/>
      </c>
      <c r="U353" s="468"/>
    </row>
    <row r="354" spans="1:21" ht="24" customHeight="1">
      <c r="A354" s="467"/>
      <c r="B354" s="467"/>
      <c r="C354" s="467"/>
      <c r="D354" s="467"/>
      <c r="E354" s="467"/>
      <c r="F354" s="502" t="str">
        <f t="shared" si="44"/>
        <v/>
      </c>
      <c r="G354" s="503" t="str">
        <f t="shared" si="45"/>
        <v/>
      </c>
      <c r="H354" s="501" t="str">
        <f t="shared" si="46"/>
        <v/>
      </c>
      <c r="I354" s="504" t="str">
        <f t="shared" si="47"/>
        <v/>
      </c>
      <c r="J354" s="467"/>
      <c r="K354" s="467"/>
      <c r="L354" s="467"/>
      <c r="M354" s="467"/>
      <c r="N354" s="467"/>
      <c r="O354" s="467"/>
      <c r="P354" s="467"/>
      <c r="Q354" s="467"/>
      <c r="R354" s="468" t="str">
        <f t="shared" si="49"/>
        <v/>
      </c>
      <c r="S354" s="468" t="str">
        <f>IF(OR(R354="",B7="",B7&lt;=0),"",IF(LEN(R354)&lt;=B7,R354,IF(LEN(SUBSTITUTE(LEFT(R354,B7+1)," ",""))=B7+1,LEFT(R354,B7),LEFT(R354,FIND("§",SUBSTITUTE(LEFT(R354,B7+1)," ","§",LEN(LEFT(R354,B7+1))-LEN(SUBSTITUTE(LEFT(R354,B7+1)," ",""))))-1))))</f>
        <v/>
      </c>
      <c r="T354" s="468" t="str">
        <f t="shared" si="48"/>
        <v/>
      </c>
      <c r="U354" s="468"/>
    </row>
    <row r="355" spans="1:21" ht="24" customHeight="1">
      <c r="A355" s="467"/>
      <c r="B355" s="467"/>
      <c r="C355" s="467"/>
      <c r="D355" s="467"/>
      <c r="E355" s="467"/>
      <c r="F355" s="502" t="str">
        <f t="shared" si="44"/>
        <v/>
      </c>
      <c r="G355" s="503" t="str">
        <f t="shared" si="45"/>
        <v/>
      </c>
      <c r="H355" s="501" t="str">
        <f t="shared" si="46"/>
        <v/>
      </c>
      <c r="I355" s="504" t="str">
        <f t="shared" si="47"/>
        <v/>
      </c>
      <c r="J355" s="467"/>
      <c r="K355" s="467"/>
      <c r="L355" s="467"/>
      <c r="M355" s="467"/>
      <c r="N355" s="467"/>
      <c r="O355" s="467"/>
      <c r="P355" s="467"/>
      <c r="Q355" s="467"/>
      <c r="R355" s="468" t="str">
        <f t="shared" si="49"/>
        <v/>
      </c>
      <c r="S355" s="468" t="str">
        <f>IF(OR(R355="",B7="",B7&lt;=0),"",IF(LEN(R355)&lt;=B7,R355,IF(LEN(SUBSTITUTE(LEFT(R355,B7+1)," ",""))=B7+1,LEFT(R355,B7),LEFT(R355,FIND("§",SUBSTITUTE(LEFT(R355,B7+1)," ","§",LEN(LEFT(R355,B7+1))-LEN(SUBSTITUTE(LEFT(R355,B7+1)," ",""))))-1))))</f>
        <v/>
      </c>
      <c r="T355" s="468" t="str">
        <f t="shared" si="48"/>
        <v/>
      </c>
      <c r="U355" s="468"/>
    </row>
    <row r="356" spans="1:21" ht="24" customHeight="1">
      <c r="A356" s="467"/>
      <c r="B356" s="467"/>
      <c r="C356" s="467"/>
      <c r="D356" s="467"/>
      <c r="E356" s="467"/>
      <c r="F356" s="502" t="str">
        <f t="shared" si="44"/>
        <v/>
      </c>
      <c r="G356" s="503" t="str">
        <f t="shared" si="45"/>
        <v/>
      </c>
      <c r="H356" s="501" t="str">
        <f t="shared" si="46"/>
        <v/>
      </c>
      <c r="I356" s="504" t="str">
        <f t="shared" si="47"/>
        <v/>
      </c>
      <c r="J356" s="467"/>
      <c r="K356" s="467"/>
      <c r="L356" s="467"/>
      <c r="M356" s="467"/>
      <c r="N356" s="467"/>
      <c r="O356" s="467"/>
      <c r="P356" s="467"/>
      <c r="Q356" s="467"/>
      <c r="R356" s="468" t="str">
        <f t="shared" si="49"/>
        <v/>
      </c>
      <c r="S356" s="468" t="str">
        <f>IF(OR(R356="",B7="",B7&lt;=0),"",IF(LEN(R356)&lt;=B7,R356,IF(LEN(SUBSTITUTE(LEFT(R356,B7+1)," ",""))=B7+1,LEFT(R356,B7),LEFT(R356,FIND("§",SUBSTITUTE(LEFT(R356,B7+1)," ","§",LEN(LEFT(R356,B7+1))-LEN(SUBSTITUTE(LEFT(R356,B7+1)," ",""))))-1))))</f>
        <v/>
      </c>
      <c r="T356" s="468" t="str">
        <f t="shared" si="48"/>
        <v/>
      </c>
      <c r="U356" s="468"/>
    </row>
    <row r="357" spans="1:21" ht="24" customHeight="1">
      <c r="A357" s="467"/>
      <c r="B357" s="467"/>
      <c r="C357" s="467"/>
      <c r="D357" s="467"/>
      <c r="E357" s="467"/>
      <c r="F357" s="502" t="str">
        <f t="shared" si="44"/>
        <v/>
      </c>
      <c r="G357" s="503" t="str">
        <f t="shared" si="45"/>
        <v/>
      </c>
      <c r="H357" s="501" t="str">
        <f t="shared" si="46"/>
        <v/>
      </c>
      <c r="I357" s="504" t="str">
        <f t="shared" si="47"/>
        <v/>
      </c>
      <c r="J357" s="467"/>
      <c r="K357" s="467"/>
      <c r="L357" s="467"/>
      <c r="M357" s="467"/>
      <c r="N357" s="467"/>
      <c r="O357" s="467"/>
      <c r="P357" s="467"/>
      <c r="Q357" s="467"/>
      <c r="R357" s="468" t="str">
        <f t="shared" si="49"/>
        <v/>
      </c>
      <c r="S357" s="468" t="str">
        <f>IF(OR(R357="",B7="",B7&lt;=0),"",IF(LEN(R357)&lt;=B7,R357,IF(LEN(SUBSTITUTE(LEFT(R357,B7+1)," ",""))=B7+1,LEFT(R357,B7),LEFT(R357,FIND("§",SUBSTITUTE(LEFT(R357,B7+1)," ","§",LEN(LEFT(R357,B7+1))-LEN(SUBSTITUTE(LEFT(R357,B7+1)," ",""))))-1))))</f>
        <v/>
      </c>
      <c r="T357" s="468" t="str">
        <f t="shared" si="48"/>
        <v/>
      </c>
      <c r="U357" s="468"/>
    </row>
    <row r="358" spans="1:21" ht="24" customHeight="1">
      <c r="A358" s="467"/>
      <c r="B358" s="467"/>
      <c r="C358" s="467"/>
      <c r="D358" s="467"/>
      <c r="E358" s="467"/>
      <c r="F358" s="502" t="str">
        <f t="shared" si="44"/>
        <v/>
      </c>
      <c r="G358" s="503" t="str">
        <f t="shared" si="45"/>
        <v/>
      </c>
      <c r="H358" s="501" t="str">
        <f t="shared" si="46"/>
        <v/>
      </c>
      <c r="I358" s="504" t="str">
        <f t="shared" si="47"/>
        <v/>
      </c>
      <c r="J358" s="467"/>
      <c r="K358" s="467"/>
      <c r="L358" s="467"/>
      <c r="M358" s="467"/>
      <c r="N358" s="467"/>
      <c r="O358" s="467"/>
      <c r="P358" s="467"/>
      <c r="Q358" s="467"/>
      <c r="R358" s="468" t="str">
        <f t="shared" si="49"/>
        <v/>
      </c>
      <c r="S358" s="468" t="str">
        <f>IF(OR(R358="",B7="",B7&lt;=0),"",IF(LEN(R358)&lt;=B7,R358,IF(LEN(SUBSTITUTE(LEFT(R358,B7+1)," ",""))=B7+1,LEFT(R358,B7),LEFT(R358,FIND("§",SUBSTITUTE(LEFT(R358,B7+1)," ","§",LEN(LEFT(R358,B7+1))-LEN(SUBSTITUTE(LEFT(R358,B7+1)," ",""))))-1))))</f>
        <v/>
      </c>
      <c r="T358" s="468" t="str">
        <f t="shared" si="48"/>
        <v/>
      </c>
      <c r="U358" s="468"/>
    </row>
    <row r="359" spans="1:21" ht="24" customHeight="1">
      <c r="A359" s="467"/>
      <c r="B359" s="467"/>
      <c r="C359" s="467"/>
      <c r="D359" s="467"/>
      <c r="E359" s="467"/>
      <c r="F359" s="502" t="str">
        <f t="shared" si="44"/>
        <v/>
      </c>
      <c r="G359" s="503" t="str">
        <f t="shared" si="45"/>
        <v/>
      </c>
      <c r="H359" s="501" t="str">
        <f t="shared" si="46"/>
        <v/>
      </c>
      <c r="I359" s="504" t="str">
        <f t="shared" si="47"/>
        <v/>
      </c>
      <c r="J359" s="467"/>
      <c r="K359" s="467"/>
      <c r="L359" s="467"/>
      <c r="M359" s="467"/>
      <c r="N359" s="467"/>
      <c r="O359" s="467"/>
      <c r="P359" s="467"/>
      <c r="Q359" s="467"/>
      <c r="R359" s="468" t="str">
        <f t="shared" si="49"/>
        <v/>
      </c>
      <c r="S359" s="468" t="str">
        <f>IF(OR(R359="",B7="",B7&lt;=0),"",IF(LEN(R359)&lt;=B7,R359,IF(LEN(SUBSTITUTE(LEFT(R359,B7+1)," ",""))=B7+1,LEFT(R359,B7),LEFT(R359,FIND("§",SUBSTITUTE(LEFT(R359,B7+1)," ","§",LEN(LEFT(R359,B7+1))-LEN(SUBSTITUTE(LEFT(R359,B7+1)," ",""))))-1))))</f>
        <v/>
      </c>
      <c r="T359" s="468" t="str">
        <f t="shared" si="48"/>
        <v/>
      </c>
      <c r="U359" s="468"/>
    </row>
    <row r="360" spans="1:21" ht="24" customHeight="1">
      <c r="A360" s="467"/>
      <c r="B360" s="467"/>
      <c r="C360" s="467"/>
      <c r="D360" s="467"/>
      <c r="E360" s="467"/>
      <c r="F360" s="502" t="str">
        <f t="shared" si="44"/>
        <v/>
      </c>
      <c r="G360" s="503" t="str">
        <f t="shared" si="45"/>
        <v/>
      </c>
      <c r="H360" s="501" t="str">
        <f t="shared" si="46"/>
        <v/>
      </c>
      <c r="I360" s="504" t="str">
        <f t="shared" si="47"/>
        <v/>
      </c>
      <c r="J360" s="467"/>
      <c r="K360" s="467"/>
      <c r="L360" s="467"/>
      <c r="M360" s="467"/>
      <c r="N360" s="467"/>
      <c r="O360" s="467"/>
      <c r="P360" s="467"/>
      <c r="Q360" s="467"/>
      <c r="R360" s="468" t="str">
        <f t="shared" si="49"/>
        <v/>
      </c>
      <c r="S360" s="468" t="str">
        <f>IF(OR(R360="",B7="",B7&lt;=0),"",IF(LEN(R360)&lt;=B7,R360,IF(LEN(SUBSTITUTE(LEFT(R360,B7+1)," ",""))=B7+1,LEFT(R360,B7),LEFT(R360,FIND("§",SUBSTITUTE(LEFT(R360,B7+1)," ","§",LEN(LEFT(R360,B7+1))-LEN(SUBSTITUTE(LEFT(R360,B7+1)," ",""))))-1))))</f>
        <v/>
      </c>
      <c r="T360" s="468" t="str">
        <f t="shared" si="48"/>
        <v/>
      </c>
      <c r="U360" s="468"/>
    </row>
    <row r="361" spans="1:21" ht="24" customHeight="1">
      <c r="A361" s="467"/>
      <c r="B361" s="467"/>
      <c r="C361" s="467"/>
      <c r="D361" s="467"/>
      <c r="E361" s="467"/>
      <c r="F361" s="502" t="str">
        <f t="shared" si="44"/>
        <v/>
      </c>
      <c r="G361" s="503" t="str">
        <f t="shared" si="45"/>
        <v/>
      </c>
      <c r="H361" s="501" t="str">
        <f t="shared" si="46"/>
        <v/>
      </c>
      <c r="I361" s="504" t="str">
        <f t="shared" si="47"/>
        <v/>
      </c>
      <c r="J361" s="467"/>
      <c r="K361" s="467"/>
      <c r="L361" s="467"/>
      <c r="M361" s="467"/>
      <c r="N361" s="467"/>
      <c r="O361" s="467"/>
      <c r="P361" s="467"/>
      <c r="Q361" s="467"/>
      <c r="R361" s="468" t="str">
        <f t="shared" si="49"/>
        <v/>
      </c>
      <c r="S361" s="468" t="str">
        <f>IF(OR(R361="",B7="",B7&lt;=0),"",IF(LEN(R361)&lt;=B7,R361,IF(LEN(SUBSTITUTE(LEFT(R361,B7+1)," ",""))=B7+1,LEFT(R361,B7),LEFT(R361,FIND("§",SUBSTITUTE(LEFT(R361,B7+1)," ","§",LEN(LEFT(R361,B7+1))-LEN(SUBSTITUTE(LEFT(R361,B7+1)," ",""))))-1))))</f>
        <v/>
      </c>
      <c r="T361" s="468" t="str">
        <f t="shared" si="48"/>
        <v/>
      </c>
      <c r="U361" s="468"/>
    </row>
    <row r="362" spans="1:21" ht="24" customHeight="1">
      <c r="A362" s="467"/>
      <c r="B362" s="467"/>
      <c r="C362" s="467"/>
      <c r="D362" s="467"/>
      <c r="E362" s="467"/>
      <c r="F362" s="502" t="str">
        <f t="shared" si="44"/>
        <v/>
      </c>
      <c r="G362" s="503" t="str">
        <f t="shared" si="45"/>
        <v/>
      </c>
      <c r="H362" s="501" t="str">
        <f t="shared" si="46"/>
        <v/>
      </c>
      <c r="I362" s="504" t="str">
        <f t="shared" si="47"/>
        <v/>
      </c>
      <c r="J362" s="467"/>
      <c r="K362" s="467"/>
      <c r="L362" s="467"/>
      <c r="M362" s="467"/>
      <c r="N362" s="467"/>
      <c r="O362" s="467"/>
      <c r="P362" s="467"/>
      <c r="Q362" s="467"/>
      <c r="R362" s="468" t="str">
        <f t="shared" si="49"/>
        <v/>
      </c>
      <c r="S362" s="468" t="str">
        <f>IF(OR(R362="",B7="",B7&lt;=0),"",IF(LEN(R362)&lt;=B7,R362,IF(LEN(SUBSTITUTE(LEFT(R362,B7+1)," ",""))=B7+1,LEFT(R362,B7),LEFT(R362,FIND("§",SUBSTITUTE(LEFT(R362,B7+1)," ","§",LEN(LEFT(R362,B7+1))-LEN(SUBSTITUTE(LEFT(R362,B7+1)," ",""))))-1))))</f>
        <v/>
      </c>
      <c r="T362" s="468" t="str">
        <f t="shared" si="48"/>
        <v/>
      </c>
      <c r="U362" s="468"/>
    </row>
    <row r="363" spans="1:21" ht="24" customHeight="1">
      <c r="A363" s="467"/>
      <c r="B363" s="467"/>
      <c r="C363" s="467"/>
      <c r="D363" s="467"/>
      <c r="E363" s="467"/>
      <c r="F363" s="502" t="str">
        <f t="shared" si="44"/>
        <v/>
      </c>
      <c r="G363" s="503" t="str">
        <f t="shared" si="45"/>
        <v/>
      </c>
      <c r="H363" s="501" t="str">
        <f t="shared" si="46"/>
        <v/>
      </c>
      <c r="I363" s="504" t="str">
        <f t="shared" si="47"/>
        <v/>
      </c>
      <c r="J363" s="467"/>
      <c r="K363" s="467"/>
      <c r="L363" s="467"/>
      <c r="M363" s="467"/>
      <c r="N363" s="467"/>
      <c r="O363" s="467"/>
      <c r="P363" s="467"/>
      <c r="Q363" s="467"/>
      <c r="R363" s="468" t="str">
        <f t="shared" si="49"/>
        <v/>
      </c>
      <c r="S363" s="468" t="str">
        <f>IF(OR(R363="",B7="",B7&lt;=0),"",IF(LEN(R363)&lt;=B7,R363,IF(LEN(SUBSTITUTE(LEFT(R363,B7+1)," ",""))=B7+1,LEFT(R363,B7),LEFT(R363,FIND("§",SUBSTITUTE(LEFT(R363,B7+1)," ","§",LEN(LEFT(R363,B7+1))-LEN(SUBSTITUTE(LEFT(R363,B7+1)," ",""))))-1))))</f>
        <v/>
      </c>
      <c r="T363" s="468" t="str">
        <f t="shared" si="48"/>
        <v/>
      </c>
      <c r="U363" s="468"/>
    </row>
    <row r="364" spans="1:21" ht="24" customHeight="1">
      <c r="A364" s="467"/>
      <c r="B364" s="467"/>
      <c r="C364" s="467"/>
      <c r="D364" s="467"/>
      <c r="E364" s="467"/>
      <c r="F364" s="502" t="str">
        <f t="shared" si="44"/>
        <v/>
      </c>
      <c r="G364" s="503" t="str">
        <f t="shared" si="45"/>
        <v/>
      </c>
      <c r="H364" s="501" t="str">
        <f t="shared" si="46"/>
        <v/>
      </c>
      <c r="I364" s="504" t="str">
        <f t="shared" si="47"/>
        <v/>
      </c>
      <c r="J364" s="467"/>
      <c r="K364" s="467"/>
      <c r="L364" s="467"/>
      <c r="M364" s="467"/>
      <c r="N364" s="467"/>
      <c r="O364" s="467"/>
      <c r="P364" s="467"/>
      <c r="Q364" s="467"/>
      <c r="R364" s="468" t="str">
        <f t="shared" si="49"/>
        <v/>
      </c>
      <c r="S364" s="468" t="str">
        <f>IF(OR(R364="",B7="",B7&lt;=0),"",IF(LEN(R364)&lt;=B7,R364,IF(LEN(SUBSTITUTE(LEFT(R364,B7+1)," ",""))=B7+1,LEFT(R364,B7),LEFT(R364,FIND("§",SUBSTITUTE(LEFT(R364,B7+1)," ","§",LEN(LEFT(R364,B7+1))-LEN(SUBSTITUTE(LEFT(R364,B7+1)," ",""))))-1))))</f>
        <v/>
      </c>
      <c r="T364" s="468" t="str">
        <f t="shared" si="48"/>
        <v/>
      </c>
      <c r="U364" s="468"/>
    </row>
    <row r="365" spans="1:21" ht="24" customHeight="1">
      <c r="A365" s="467"/>
      <c r="B365" s="467"/>
      <c r="C365" s="467"/>
      <c r="D365" s="467"/>
      <c r="E365" s="467"/>
      <c r="F365" s="502" t="str">
        <f t="shared" si="44"/>
        <v/>
      </c>
      <c r="G365" s="503" t="str">
        <f t="shared" si="45"/>
        <v/>
      </c>
      <c r="H365" s="501" t="str">
        <f t="shared" si="46"/>
        <v/>
      </c>
      <c r="I365" s="504" t="str">
        <f t="shared" si="47"/>
        <v/>
      </c>
      <c r="J365" s="467"/>
      <c r="K365" s="467"/>
      <c r="L365" s="467"/>
      <c r="M365" s="467"/>
      <c r="N365" s="467"/>
      <c r="O365" s="467"/>
      <c r="P365" s="467"/>
      <c r="Q365" s="467"/>
      <c r="R365" s="468" t="str">
        <f t="shared" si="49"/>
        <v/>
      </c>
      <c r="S365" s="468" t="str">
        <f>IF(OR(R365="",B7="",B7&lt;=0),"",IF(LEN(R365)&lt;=B7,R365,IF(LEN(SUBSTITUTE(LEFT(R365,B7+1)," ",""))=B7+1,LEFT(R365,B7),LEFT(R365,FIND("§",SUBSTITUTE(LEFT(R365,B7+1)," ","§",LEN(LEFT(R365,B7+1))-LEN(SUBSTITUTE(LEFT(R365,B7+1)," ",""))))-1))))</f>
        <v/>
      </c>
      <c r="T365" s="468" t="str">
        <f t="shared" si="48"/>
        <v/>
      </c>
      <c r="U365" s="468"/>
    </row>
    <row r="366" spans="1:21" ht="24" customHeight="1">
      <c r="A366" s="467"/>
      <c r="B366" s="467"/>
      <c r="C366" s="467"/>
      <c r="D366" s="467"/>
      <c r="E366" s="467"/>
      <c r="F366" s="502" t="str">
        <f t="shared" si="44"/>
        <v/>
      </c>
      <c r="G366" s="503" t="str">
        <f t="shared" si="45"/>
        <v/>
      </c>
      <c r="H366" s="501" t="str">
        <f t="shared" si="46"/>
        <v/>
      </c>
      <c r="I366" s="504" t="str">
        <f t="shared" si="47"/>
        <v/>
      </c>
      <c r="J366" s="467"/>
      <c r="K366" s="467"/>
      <c r="L366" s="467"/>
      <c r="M366" s="467"/>
      <c r="N366" s="467"/>
      <c r="O366" s="467"/>
      <c r="P366" s="467"/>
      <c r="Q366" s="467"/>
      <c r="R366" s="468" t="str">
        <f t="shared" si="49"/>
        <v/>
      </c>
      <c r="S366" s="468" t="str">
        <f>IF(OR(R366="",B7="",B7&lt;=0),"",IF(LEN(R366)&lt;=B7,R366,IF(LEN(SUBSTITUTE(LEFT(R366,B7+1)," ",""))=B7+1,LEFT(R366,B7),LEFT(R366,FIND("§",SUBSTITUTE(LEFT(R366,B7+1)," ","§",LEN(LEFT(R366,B7+1))-LEN(SUBSTITUTE(LEFT(R366,B7+1)," ",""))))-1))))</f>
        <v/>
      </c>
      <c r="T366" s="468" t="str">
        <f t="shared" si="48"/>
        <v/>
      </c>
      <c r="U366" s="468"/>
    </row>
    <row r="367" spans="1:21" ht="24" customHeight="1">
      <c r="A367" s="467"/>
      <c r="B367" s="467"/>
      <c r="C367" s="467"/>
      <c r="D367" s="467"/>
      <c r="E367" s="467"/>
      <c r="F367" s="502" t="str">
        <f t="shared" si="44"/>
        <v/>
      </c>
      <c r="G367" s="503" t="str">
        <f t="shared" si="45"/>
        <v/>
      </c>
      <c r="H367" s="501" t="str">
        <f t="shared" si="46"/>
        <v/>
      </c>
      <c r="I367" s="504" t="str">
        <f t="shared" si="47"/>
        <v/>
      </c>
      <c r="J367" s="467"/>
      <c r="K367" s="467"/>
      <c r="L367" s="467"/>
      <c r="M367" s="467"/>
      <c r="N367" s="467"/>
      <c r="O367" s="467"/>
      <c r="P367" s="467"/>
      <c r="Q367" s="467"/>
      <c r="R367" s="468" t="str">
        <f t="shared" si="49"/>
        <v/>
      </c>
      <c r="S367" s="468" t="str">
        <f>IF(OR(R367="",B7="",B7&lt;=0),"",IF(LEN(R367)&lt;=B7,R367,IF(LEN(SUBSTITUTE(LEFT(R367,B7+1)," ",""))=B7+1,LEFT(R367,B7),LEFT(R367,FIND("§",SUBSTITUTE(LEFT(R367,B7+1)," ","§",LEN(LEFT(R367,B7+1))-LEN(SUBSTITUTE(LEFT(R367,B7+1)," ",""))))-1))))</f>
        <v/>
      </c>
      <c r="T367" s="468" t="str">
        <f t="shared" si="48"/>
        <v/>
      </c>
      <c r="U367" s="468"/>
    </row>
    <row r="368" spans="1:21" ht="24" customHeight="1">
      <c r="A368" s="467"/>
      <c r="B368" s="467"/>
      <c r="C368" s="467"/>
      <c r="D368" s="467"/>
      <c r="E368" s="467"/>
      <c r="F368" s="502" t="str">
        <f t="shared" si="44"/>
        <v/>
      </c>
      <c r="G368" s="503" t="str">
        <f t="shared" si="45"/>
        <v/>
      </c>
      <c r="H368" s="501" t="str">
        <f t="shared" si="46"/>
        <v/>
      </c>
      <c r="I368" s="504" t="str">
        <f t="shared" si="47"/>
        <v/>
      </c>
      <c r="J368" s="467"/>
      <c r="K368" s="467"/>
      <c r="L368" s="467"/>
      <c r="M368" s="467"/>
      <c r="N368" s="467"/>
      <c r="O368" s="467"/>
      <c r="P368" s="467"/>
      <c r="Q368" s="467"/>
      <c r="R368" s="468" t="str">
        <f t="shared" si="49"/>
        <v/>
      </c>
      <c r="S368" s="468" t="str">
        <f>IF(OR(R368="",B7="",B7&lt;=0),"",IF(LEN(R368)&lt;=B7,R368,IF(LEN(SUBSTITUTE(LEFT(R368,B7+1)," ",""))=B7+1,LEFT(R368,B7),LEFT(R368,FIND("§",SUBSTITUTE(LEFT(R368,B7+1)," ","§",LEN(LEFT(R368,B7+1))-LEN(SUBSTITUTE(LEFT(R368,B7+1)," ",""))))-1))))</f>
        <v/>
      </c>
      <c r="T368" s="468" t="str">
        <f t="shared" si="48"/>
        <v/>
      </c>
      <c r="U368" s="468"/>
    </row>
    <row r="369" spans="1:21" ht="24" customHeight="1">
      <c r="A369" s="467"/>
      <c r="B369" s="467"/>
      <c r="C369" s="467"/>
      <c r="D369" s="467"/>
      <c r="E369" s="467"/>
      <c r="F369" s="502" t="str">
        <f t="shared" si="44"/>
        <v/>
      </c>
      <c r="G369" s="503" t="str">
        <f t="shared" si="45"/>
        <v/>
      </c>
      <c r="H369" s="501" t="str">
        <f t="shared" si="46"/>
        <v/>
      </c>
      <c r="I369" s="504" t="str">
        <f t="shared" si="47"/>
        <v/>
      </c>
      <c r="J369" s="467"/>
      <c r="K369" s="467"/>
      <c r="L369" s="467"/>
      <c r="M369" s="467"/>
      <c r="N369" s="467"/>
      <c r="O369" s="467"/>
      <c r="P369" s="467"/>
      <c r="Q369" s="467"/>
      <c r="R369" s="468" t="str">
        <f t="shared" si="49"/>
        <v/>
      </c>
      <c r="S369" s="468" t="str">
        <f>IF(OR(R369="",B7="",B7&lt;=0),"",IF(LEN(R369)&lt;=B7,R369,IF(LEN(SUBSTITUTE(LEFT(R369,B7+1)," ",""))=B7+1,LEFT(R369,B7),LEFT(R369,FIND("§",SUBSTITUTE(LEFT(R369,B7+1)," ","§",LEN(LEFT(R369,B7+1))-LEN(SUBSTITUTE(LEFT(R369,B7+1)," ",""))))-1))))</f>
        <v/>
      </c>
      <c r="T369" s="468" t="str">
        <f t="shared" si="48"/>
        <v/>
      </c>
      <c r="U369" s="468"/>
    </row>
    <row r="370" spans="1:21" ht="24" customHeight="1">
      <c r="A370" s="467"/>
      <c r="B370" s="467"/>
      <c r="C370" s="467"/>
      <c r="D370" s="467"/>
      <c r="E370" s="467"/>
      <c r="F370" s="502" t="str">
        <f t="shared" si="44"/>
        <v/>
      </c>
      <c r="G370" s="503" t="str">
        <f t="shared" si="45"/>
        <v/>
      </c>
      <c r="H370" s="501" t="str">
        <f t="shared" si="46"/>
        <v/>
      </c>
      <c r="I370" s="504" t="str">
        <f t="shared" si="47"/>
        <v/>
      </c>
      <c r="J370" s="467"/>
      <c r="K370" s="467"/>
      <c r="L370" s="467"/>
      <c r="M370" s="467"/>
      <c r="N370" s="467"/>
      <c r="O370" s="467"/>
      <c r="P370" s="467"/>
      <c r="Q370" s="467"/>
      <c r="R370" s="468" t="str">
        <f t="shared" si="49"/>
        <v/>
      </c>
      <c r="S370" s="468" t="str">
        <f>IF(OR(R370="",B7="",B7&lt;=0),"",IF(LEN(R370)&lt;=B7,R370,IF(LEN(SUBSTITUTE(LEFT(R370,B7+1)," ",""))=B7+1,LEFT(R370,B7),LEFT(R370,FIND("§",SUBSTITUTE(LEFT(R370,B7+1)," ","§",LEN(LEFT(R370,B7+1))-LEN(SUBSTITUTE(LEFT(R370,B7+1)," ",""))))-1))))</f>
        <v/>
      </c>
      <c r="T370" s="468" t="str">
        <f t="shared" si="48"/>
        <v/>
      </c>
      <c r="U370" s="468"/>
    </row>
    <row r="371" spans="1:21" ht="24" customHeight="1">
      <c r="A371" s="467"/>
      <c r="B371" s="467"/>
      <c r="C371" s="467"/>
      <c r="D371" s="467"/>
      <c r="E371" s="467"/>
      <c r="F371" s="502" t="str">
        <f t="shared" si="44"/>
        <v/>
      </c>
      <c r="G371" s="503" t="str">
        <f t="shared" si="45"/>
        <v/>
      </c>
      <c r="H371" s="501" t="str">
        <f t="shared" si="46"/>
        <v/>
      </c>
      <c r="I371" s="504" t="str">
        <f t="shared" si="47"/>
        <v/>
      </c>
      <c r="J371" s="467"/>
      <c r="K371" s="467"/>
      <c r="L371" s="467"/>
      <c r="M371" s="467"/>
      <c r="N371" s="467"/>
      <c r="O371" s="467"/>
      <c r="P371" s="467"/>
      <c r="Q371" s="467"/>
      <c r="R371" s="468" t="str">
        <f t="shared" si="49"/>
        <v/>
      </c>
      <c r="S371" s="468" t="str">
        <f>IF(OR(R371="",B7="",B7&lt;=0),"",IF(LEN(R371)&lt;=B7,R371,IF(LEN(SUBSTITUTE(LEFT(R371,B7+1)," ",""))=B7+1,LEFT(R371,B7),LEFT(R371,FIND("§",SUBSTITUTE(LEFT(R371,B7+1)," ","§",LEN(LEFT(R371,B7+1))-LEN(SUBSTITUTE(LEFT(R371,B7+1)," ",""))))-1))))</f>
        <v/>
      </c>
      <c r="T371" s="468" t="str">
        <f t="shared" si="48"/>
        <v/>
      </c>
      <c r="U371" s="468"/>
    </row>
    <row r="372" spans="1:21" ht="24" customHeight="1">
      <c r="A372" s="467"/>
      <c r="B372" s="467"/>
      <c r="C372" s="467"/>
      <c r="D372" s="467"/>
      <c r="E372" s="467"/>
      <c r="F372" s="502" t="str">
        <f t="shared" si="44"/>
        <v/>
      </c>
      <c r="G372" s="503" t="str">
        <f t="shared" si="45"/>
        <v/>
      </c>
      <c r="H372" s="501" t="str">
        <f t="shared" si="46"/>
        <v/>
      </c>
      <c r="I372" s="504" t="str">
        <f t="shared" si="47"/>
        <v/>
      </c>
      <c r="J372" s="467"/>
      <c r="K372" s="467"/>
      <c r="L372" s="467"/>
      <c r="M372" s="467"/>
      <c r="N372" s="467"/>
      <c r="O372" s="467"/>
      <c r="P372" s="467"/>
      <c r="Q372" s="467"/>
      <c r="R372" s="468" t="str">
        <f t="shared" si="49"/>
        <v/>
      </c>
      <c r="S372" s="468" t="str">
        <f>IF(OR(R372="",B7="",B7&lt;=0),"",IF(LEN(R372)&lt;=B7,R372,IF(LEN(SUBSTITUTE(LEFT(R372,B7+1)," ",""))=B7+1,LEFT(R372,B7),LEFT(R372,FIND("§",SUBSTITUTE(LEFT(R372,B7+1)," ","§",LEN(LEFT(R372,B7+1))-LEN(SUBSTITUTE(LEFT(R372,B7+1)," ",""))))-1))))</f>
        <v/>
      </c>
      <c r="T372" s="468" t="str">
        <f t="shared" si="48"/>
        <v/>
      </c>
      <c r="U372" s="468"/>
    </row>
    <row r="373" spans="1:21" ht="24" customHeight="1">
      <c r="A373" s="467"/>
      <c r="B373" s="467"/>
      <c r="C373" s="467"/>
      <c r="D373" s="467"/>
      <c r="E373" s="467"/>
      <c r="F373" s="502" t="str">
        <f t="shared" si="44"/>
        <v/>
      </c>
      <c r="G373" s="503" t="str">
        <f t="shared" si="45"/>
        <v/>
      </c>
      <c r="H373" s="501" t="str">
        <f t="shared" si="46"/>
        <v/>
      </c>
      <c r="I373" s="504" t="str">
        <f t="shared" si="47"/>
        <v/>
      </c>
      <c r="J373" s="467"/>
      <c r="K373" s="467"/>
      <c r="L373" s="467"/>
      <c r="M373" s="467"/>
      <c r="N373" s="467"/>
      <c r="O373" s="467"/>
      <c r="P373" s="467"/>
      <c r="Q373" s="467"/>
      <c r="R373" s="468" t="str">
        <f t="shared" si="49"/>
        <v/>
      </c>
      <c r="S373" s="468" t="str">
        <f>IF(OR(R373="",B7="",B7&lt;=0),"",IF(LEN(R373)&lt;=B7,R373,IF(LEN(SUBSTITUTE(LEFT(R373,B7+1)," ",""))=B7+1,LEFT(R373,B7),LEFT(R373,FIND("§",SUBSTITUTE(LEFT(R373,B7+1)," ","§",LEN(LEFT(R373,B7+1))-LEN(SUBSTITUTE(LEFT(R373,B7+1)," ",""))))-1))))</f>
        <v/>
      </c>
      <c r="T373" s="468" t="str">
        <f t="shared" si="48"/>
        <v/>
      </c>
      <c r="U373" s="468"/>
    </row>
    <row r="374" spans="1:21" ht="24" customHeight="1">
      <c r="A374" s="467"/>
      <c r="B374" s="467"/>
      <c r="C374" s="467"/>
      <c r="D374" s="467"/>
      <c r="E374" s="467"/>
      <c r="F374" s="502" t="str">
        <f t="shared" si="44"/>
        <v/>
      </c>
      <c r="G374" s="503" t="str">
        <f t="shared" si="45"/>
        <v/>
      </c>
      <c r="H374" s="501" t="str">
        <f t="shared" si="46"/>
        <v/>
      </c>
      <c r="I374" s="504" t="str">
        <f t="shared" si="47"/>
        <v/>
      </c>
      <c r="J374" s="467"/>
      <c r="K374" s="467"/>
      <c r="L374" s="467"/>
      <c r="M374" s="467"/>
      <c r="N374" s="467"/>
      <c r="O374" s="467"/>
      <c r="P374" s="467"/>
      <c r="Q374" s="467"/>
      <c r="R374" s="468" t="str">
        <f t="shared" si="49"/>
        <v/>
      </c>
      <c r="S374" s="468" t="str">
        <f>IF(OR(R374="",B7="",B7&lt;=0),"",IF(LEN(R374)&lt;=B7,R374,IF(LEN(SUBSTITUTE(LEFT(R374,B7+1)," ",""))=B7+1,LEFT(R374,B7),LEFT(R374,FIND("§",SUBSTITUTE(LEFT(R374,B7+1)," ","§",LEN(LEFT(R374,B7+1))-LEN(SUBSTITUTE(LEFT(R374,B7+1)," ",""))))-1))))</f>
        <v/>
      </c>
      <c r="T374" s="468" t="str">
        <f t="shared" si="48"/>
        <v/>
      </c>
      <c r="U374" s="468"/>
    </row>
    <row r="375" spans="1:21" ht="24" customHeight="1">
      <c r="A375" s="467"/>
      <c r="B375" s="467"/>
      <c r="C375" s="467"/>
      <c r="D375" s="467"/>
      <c r="E375" s="467"/>
      <c r="F375" s="502" t="str">
        <f t="shared" si="44"/>
        <v/>
      </c>
      <c r="G375" s="503" t="str">
        <f t="shared" si="45"/>
        <v/>
      </c>
      <c r="H375" s="501" t="str">
        <f t="shared" si="46"/>
        <v/>
      </c>
      <c r="I375" s="504" t="str">
        <f t="shared" si="47"/>
        <v/>
      </c>
      <c r="J375" s="467"/>
      <c r="K375" s="467"/>
      <c r="L375" s="467"/>
      <c r="M375" s="467"/>
      <c r="N375" s="467"/>
      <c r="O375" s="467"/>
      <c r="P375" s="467"/>
      <c r="Q375" s="467"/>
      <c r="R375" s="468" t="str">
        <f t="shared" si="49"/>
        <v/>
      </c>
      <c r="S375" s="468" t="str">
        <f>IF(OR(R375="",B7="",B7&lt;=0),"",IF(LEN(R375)&lt;=B7,R375,IF(LEN(SUBSTITUTE(LEFT(R375,B7+1)," ",""))=B7+1,LEFT(R375,B7),LEFT(R375,FIND("§",SUBSTITUTE(LEFT(R375,B7+1)," ","§",LEN(LEFT(R375,B7+1))-LEN(SUBSTITUTE(LEFT(R375,B7+1)," ",""))))-1))))</f>
        <v/>
      </c>
      <c r="T375" s="468" t="str">
        <f t="shared" si="48"/>
        <v/>
      </c>
      <c r="U375" s="468"/>
    </row>
    <row r="376" spans="1:21" ht="24" customHeight="1">
      <c r="A376" s="467"/>
      <c r="B376" s="467"/>
      <c r="C376" s="467"/>
      <c r="D376" s="467"/>
      <c r="E376" s="467"/>
      <c r="F376" s="502" t="str">
        <f t="shared" si="44"/>
        <v/>
      </c>
      <c r="G376" s="503" t="str">
        <f t="shared" si="45"/>
        <v/>
      </c>
      <c r="H376" s="501" t="str">
        <f t="shared" si="46"/>
        <v/>
      </c>
      <c r="I376" s="504" t="str">
        <f t="shared" si="47"/>
        <v/>
      </c>
      <c r="J376" s="467"/>
      <c r="K376" s="467"/>
      <c r="L376" s="467"/>
      <c r="M376" s="467"/>
      <c r="N376" s="467"/>
      <c r="O376" s="467"/>
      <c r="P376" s="467"/>
      <c r="Q376" s="467"/>
      <c r="R376" s="468" t="str">
        <f t="shared" si="49"/>
        <v/>
      </c>
      <c r="S376" s="468" t="str">
        <f>IF(OR(R376="",B7="",B7&lt;=0),"",IF(LEN(R376)&lt;=B7,R376,IF(LEN(SUBSTITUTE(LEFT(R376,B7+1)," ",""))=B7+1,LEFT(R376,B7),LEFT(R376,FIND("§",SUBSTITUTE(LEFT(R376,B7+1)," ","§",LEN(LEFT(R376,B7+1))-LEN(SUBSTITUTE(LEFT(R376,B7+1)," ",""))))-1))))</f>
        <v/>
      </c>
      <c r="T376" s="468" t="str">
        <f t="shared" si="48"/>
        <v/>
      </c>
      <c r="U376" s="468"/>
    </row>
    <row r="377" spans="1:21" ht="24" customHeight="1">
      <c r="A377" s="467"/>
      <c r="B377" s="467"/>
      <c r="C377" s="467"/>
      <c r="D377" s="467"/>
      <c r="E377" s="467"/>
      <c r="F377" s="502" t="str">
        <f t="shared" si="44"/>
        <v/>
      </c>
      <c r="G377" s="503" t="str">
        <f t="shared" si="45"/>
        <v/>
      </c>
      <c r="H377" s="501" t="str">
        <f t="shared" si="46"/>
        <v/>
      </c>
      <c r="I377" s="504" t="str">
        <f t="shared" si="47"/>
        <v/>
      </c>
      <c r="J377" s="467"/>
      <c r="K377" s="467"/>
      <c r="L377" s="467"/>
      <c r="M377" s="467"/>
      <c r="N377" s="467"/>
      <c r="O377" s="467"/>
      <c r="P377" s="467"/>
      <c r="Q377" s="467"/>
      <c r="R377" s="468" t="str">
        <f t="shared" si="49"/>
        <v/>
      </c>
      <c r="S377" s="468" t="str">
        <f>IF(OR(R377="",B7="",B7&lt;=0),"",IF(LEN(R377)&lt;=B7,R377,IF(LEN(SUBSTITUTE(LEFT(R377,B7+1)," ",""))=B7+1,LEFT(R377,B7),LEFT(R377,FIND("§",SUBSTITUTE(LEFT(R377,B7+1)," ","§",LEN(LEFT(R377,B7+1))-LEN(SUBSTITUTE(LEFT(R377,B7+1)," ",""))))-1))))</f>
        <v/>
      </c>
      <c r="T377" s="468" t="str">
        <f t="shared" si="48"/>
        <v/>
      </c>
      <c r="U377" s="468"/>
    </row>
    <row r="378" spans="1:21" ht="24" customHeight="1">
      <c r="A378" s="467"/>
      <c r="B378" s="467"/>
      <c r="C378" s="467"/>
      <c r="D378" s="467"/>
      <c r="E378" s="467"/>
      <c r="F378" s="502" t="str">
        <f t="shared" si="44"/>
        <v/>
      </c>
      <c r="G378" s="503" t="str">
        <f t="shared" si="45"/>
        <v/>
      </c>
      <c r="H378" s="501" t="str">
        <f t="shared" si="46"/>
        <v/>
      </c>
      <c r="I378" s="504" t="str">
        <f t="shared" si="47"/>
        <v/>
      </c>
      <c r="J378" s="467"/>
      <c r="K378" s="467"/>
      <c r="L378" s="467"/>
      <c r="M378" s="467"/>
      <c r="N378" s="467"/>
      <c r="O378" s="467"/>
      <c r="P378" s="467"/>
      <c r="Q378" s="467"/>
      <c r="R378" s="468" t="str">
        <f t="shared" si="49"/>
        <v/>
      </c>
      <c r="S378" s="468" t="str">
        <f>IF(OR(R378="",B7="",B7&lt;=0),"",IF(LEN(R378)&lt;=B7,R378,IF(LEN(SUBSTITUTE(LEFT(R378,B7+1)," ",""))=B7+1,LEFT(R378,B7),LEFT(R378,FIND("§",SUBSTITUTE(LEFT(R378,B7+1)," ","§",LEN(LEFT(R378,B7+1))-LEN(SUBSTITUTE(LEFT(R378,B7+1)," ",""))))-1))))</f>
        <v/>
      </c>
      <c r="T378" s="468" t="str">
        <f t="shared" si="48"/>
        <v/>
      </c>
      <c r="U378" s="468"/>
    </row>
    <row r="379" spans="1:21" ht="24" customHeight="1">
      <c r="A379" s="467"/>
      <c r="B379" s="467"/>
      <c r="C379" s="467"/>
      <c r="D379" s="467"/>
      <c r="E379" s="467"/>
      <c r="F379" s="502" t="str">
        <f t="shared" si="44"/>
        <v/>
      </c>
      <c r="G379" s="503" t="str">
        <f t="shared" si="45"/>
        <v/>
      </c>
      <c r="H379" s="501" t="str">
        <f t="shared" si="46"/>
        <v/>
      </c>
      <c r="I379" s="504" t="str">
        <f t="shared" si="47"/>
        <v/>
      </c>
      <c r="J379" s="467"/>
      <c r="K379" s="467"/>
      <c r="L379" s="467"/>
      <c r="M379" s="467"/>
      <c r="N379" s="467"/>
      <c r="O379" s="467"/>
      <c r="P379" s="467"/>
      <c r="Q379" s="467"/>
      <c r="R379" s="468" t="str">
        <f t="shared" si="49"/>
        <v/>
      </c>
      <c r="S379" s="468" t="str">
        <f>IF(OR(R379="",B7="",B7&lt;=0),"",IF(LEN(R379)&lt;=B7,R379,IF(LEN(SUBSTITUTE(LEFT(R379,B7+1)," ",""))=B7+1,LEFT(R379,B7),LEFT(R379,FIND("§",SUBSTITUTE(LEFT(R379,B7+1)," ","§",LEN(LEFT(R379,B7+1))-LEN(SUBSTITUTE(LEFT(R379,B7+1)," ",""))))-1))))</f>
        <v/>
      </c>
      <c r="T379" s="468" t="str">
        <f t="shared" si="48"/>
        <v/>
      </c>
      <c r="U379" s="468"/>
    </row>
    <row r="380" spans="1:21" ht="24" customHeight="1">
      <c r="A380" s="467"/>
      <c r="B380" s="467"/>
      <c r="C380" s="467"/>
      <c r="D380" s="467"/>
      <c r="E380" s="467"/>
      <c r="F380" s="502" t="str">
        <f t="shared" si="44"/>
        <v/>
      </c>
      <c r="G380" s="503" t="str">
        <f t="shared" si="45"/>
        <v/>
      </c>
      <c r="H380" s="501" t="str">
        <f t="shared" si="46"/>
        <v/>
      </c>
      <c r="I380" s="504" t="str">
        <f t="shared" si="47"/>
        <v/>
      </c>
      <c r="J380" s="467"/>
      <c r="K380" s="467"/>
      <c r="L380" s="467"/>
      <c r="M380" s="467"/>
      <c r="N380" s="467"/>
      <c r="O380" s="467"/>
      <c r="P380" s="467"/>
      <c r="Q380" s="467"/>
      <c r="R380" s="468" t="str">
        <f t="shared" si="49"/>
        <v/>
      </c>
      <c r="S380" s="468" t="str">
        <f>IF(OR(R380="",B7="",B7&lt;=0),"",IF(LEN(R380)&lt;=B7,R380,IF(LEN(SUBSTITUTE(LEFT(R380,B7+1)," ",""))=B7+1,LEFT(R380,B7),LEFT(R380,FIND("§",SUBSTITUTE(LEFT(R380,B7+1)," ","§",LEN(LEFT(R380,B7+1))-LEN(SUBSTITUTE(LEFT(R380,B7+1)," ",""))))-1))))</f>
        <v/>
      </c>
      <c r="T380" s="468" t="str">
        <f t="shared" si="48"/>
        <v/>
      </c>
      <c r="U380" s="468"/>
    </row>
    <row r="381" spans="1:21" ht="24" customHeight="1">
      <c r="A381" s="467"/>
      <c r="B381" s="467"/>
      <c r="C381" s="467"/>
      <c r="D381" s="467"/>
      <c r="E381" s="467"/>
      <c r="F381" s="502" t="str">
        <f t="shared" si="44"/>
        <v/>
      </c>
      <c r="G381" s="503" t="str">
        <f t="shared" si="45"/>
        <v/>
      </c>
      <c r="H381" s="501" t="str">
        <f t="shared" si="46"/>
        <v/>
      </c>
      <c r="I381" s="504" t="str">
        <f t="shared" si="47"/>
        <v/>
      </c>
      <c r="J381" s="467"/>
      <c r="K381" s="467"/>
      <c r="L381" s="467"/>
      <c r="M381" s="467"/>
      <c r="N381" s="467"/>
      <c r="O381" s="467"/>
      <c r="P381" s="467"/>
      <c r="Q381" s="467"/>
      <c r="R381" s="468" t="str">
        <f t="shared" si="49"/>
        <v/>
      </c>
      <c r="S381" s="468" t="str">
        <f>IF(OR(R381="",B7="",B7&lt;=0),"",IF(LEN(R381)&lt;=B7,R381,IF(LEN(SUBSTITUTE(LEFT(R381,B7+1)," ",""))=B7+1,LEFT(R381,B7),LEFT(R381,FIND("§",SUBSTITUTE(LEFT(R381,B7+1)," ","§",LEN(LEFT(R381,B7+1))-LEN(SUBSTITUTE(LEFT(R381,B7+1)," ",""))))-1))))</f>
        <v/>
      </c>
      <c r="T381" s="468" t="str">
        <f t="shared" si="48"/>
        <v/>
      </c>
      <c r="U381" s="468"/>
    </row>
    <row r="382" spans="1:21" ht="24" customHeight="1">
      <c r="A382" s="467"/>
      <c r="B382" s="467"/>
      <c r="C382" s="467"/>
      <c r="D382" s="467"/>
      <c r="E382" s="467"/>
      <c r="F382" s="502" t="str">
        <f t="shared" si="44"/>
        <v/>
      </c>
      <c r="G382" s="503" t="str">
        <f t="shared" si="45"/>
        <v/>
      </c>
      <c r="H382" s="501" t="str">
        <f t="shared" si="46"/>
        <v/>
      </c>
      <c r="I382" s="504" t="str">
        <f t="shared" si="47"/>
        <v/>
      </c>
      <c r="J382" s="467"/>
      <c r="K382" s="467"/>
      <c r="L382" s="467"/>
      <c r="M382" s="467"/>
      <c r="N382" s="467"/>
      <c r="O382" s="467"/>
      <c r="P382" s="467"/>
      <c r="Q382" s="467"/>
      <c r="R382" s="468" t="str">
        <f t="shared" si="49"/>
        <v/>
      </c>
      <c r="S382" s="468" t="str">
        <f>IF(OR(R382="",B7="",B7&lt;=0),"",IF(LEN(R382)&lt;=B7,R382,IF(LEN(SUBSTITUTE(LEFT(R382,B7+1)," ",""))=B7+1,LEFT(R382,B7),LEFT(R382,FIND("§",SUBSTITUTE(LEFT(R382,B7+1)," ","§",LEN(LEFT(R382,B7+1))-LEN(SUBSTITUTE(LEFT(R382,B7+1)," ",""))))-1))))</f>
        <v/>
      </c>
      <c r="T382" s="468" t="str">
        <f t="shared" si="48"/>
        <v/>
      </c>
      <c r="U382" s="468"/>
    </row>
    <row r="383" spans="1:21" ht="24" customHeight="1">
      <c r="A383" s="467"/>
      <c r="B383" s="467"/>
      <c r="C383" s="467"/>
      <c r="D383" s="467"/>
      <c r="E383" s="467"/>
      <c r="F383" s="502" t="str">
        <f t="shared" si="44"/>
        <v/>
      </c>
      <c r="G383" s="503" t="str">
        <f t="shared" si="45"/>
        <v/>
      </c>
      <c r="H383" s="501" t="str">
        <f t="shared" si="46"/>
        <v/>
      </c>
      <c r="I383" s="504" t="str">
        <f t="shared" si="47"/>
        <v/>
      </c>
      <c r="J383" s="467"/>
      <c r="K383" s="467"/>
      <c r="L383" s="467"/>
      <c r="M383" s="467"/>
      <c r="N383" s="467"/>
      <c r="O383" s="467"/>
      <c r="P383" s="467"/>
      <c r="Q383" s="467"/>
      <c r="R383" s="468" t="str">
        <f t="shared" si="49"/>
        <v/>
      </c>
      <c r="S383" s="468" t="str">
        <f>IF(OR(R383="",B7="",B7&lt;=0),"",IF(LEN(R383)&lt;=B7,R383,IF(LEN(SUBSTITUTE(LEFT(R383,B7+1)," ",""))=B7+1,LEFT(R383,B7),LEFT(R383,FIND("§",SUBSTITUTE(LEFT(R383,B7+1)," ","§",LEN(LEFT(R383,B7+1))-LEN(SUBSTITUTE(LEFT(R383,B7+1)," ",""))))-1))))</f>
        <v/>
      </c>
      <c r="T383" s="468" t="str">
        <f t="shared" si="48"/>
        <v/>
      </c>
      <c r="U383" s="468"/>
    </row>
    <row r="384" spans="1:21" ht="24" customHeight="1">
      <c r="A384" s="467"/>
      <c r="B384" s="467"/>
      <c r="C384" s="467"/>
      <c r="D384" s="467"/>
      <c r="E384" s="467"/>
      <c r="F384" s="502" t="str">
        <f t="shared" si="44"/>
        <v/>
      </c>
      <c r="G384" s="503" t="str">
        <f t="shared" si="45"/>
        <v/>
      </c>
      <c r="H384" s="501" t="str">
        <f t="shared" si="46"/>
        <v/>
      </c>
      <c r="I384" s="504" t="str">
        <f t="shared" si="47"/>
        <v/>
      </c>
      <c r="J384" s="467"/>
      <c r="K384" s="467"/>
      <c r="L384" s="467"/>
      <c r="M384" s="467"/>
      <c r="N384" s="467"/>
      <c r="O384" s="467"/>
      <c r="P384" s="467"/>
      <c r="Q384" s="467"/>
      <c r="R384" s="468" t="str">
        <f t="shared" si="49"/>
        <v/>
      </c>
      <c r="S384" s="468" t="str">
        <f>IF(OR(R384="",B7="",B7&lt;=0),"",IF(LEN(R384)&lt;=B7,R384,IF(LEN(SUBSTITUTE(LEFT(R384,B7+1)," ",""))=B7+1,LEFT(R384,B7),LEFT(R384,FIND("§",SUBSTITUTE(LEFT(R384,B7+1)," ","§",LEN(LEFT(R384,B7+1))-LEN(SUBSTITUTE(LEFT(R384,B7+1)," ",""))))-1))))</f>
        <v/>
      </c>
      <c r="T384" s="468" t="str">
        <f t="shared" si="48"/>
        <v/>
      </c>
      <c r="U384" s="468"/>
    </row>
    <row r="385" spans="1:21" ht="24" customHeight="1">
      <c r="A385" s="467"/>
      <c r="B385" s="467"/>
      <c r="C385" s="467"/>
      <c r="D385" s="467"/>
      <c r="E385" s="467"/>
      <c r="F385" s="502" t="str">
        <f t="shared" si="44"/>
        <v/>
      </c>
      <c r="G385" s="503" t="str">
        <f t="shared" si="45"/>
        <v/>
      </c>
      <c r="H385" s="501" t="str">
        <f t="shared" si="46"/>
        <v/>
      </c>
      <c r="I385" s="504" t="str">
        <f t="shared" si="47"/>
        <v/>
      </c>
      <c r="J385" s="467"/>
      <c r="K385" s="467"/>
      <c r="L385" s="467"/>
      <c r="M385" s="467"/>
      <c r="N385" s="467"/>
      <c r="O385" s="467"/>
      <c r="P385" s="467"/>
      <c r="Q385" s="467"/>
      <c r="R385" s="468" t="str">
        <f t="shared" si="49"/>
        <v/>
      </c>
      <c r="S385" s="468" t="str">
        <f>IF(OR(R385="",B7="",B7&lt;=0),"",IF(LEN(R385)&lt;=B7,R385,IF(LEN(SUBSTITUTE(LEFT(R385,B7+1)," ",""))=B7+1,LEFT(R385,B7),LEFT(R385,FIND("§",SUBSTITUTE(LEFT(R385,B7+1)," ","§",LEN(LEFT(R385,B7+1))-LEN(SUBSTITUTE(LEFT(R385,B7+1)," ",""))))-1))))</f>
        <v/>
      </c>
      <c r="T385" s="468" t="str">
        <f t="shared" si="48"/>
        <v/>
      </c>
      <c r="U385" s="468"/>
    </row>
    <row r="386" spans="1:21" ht="24" customHeight="1">
      <c r="A386" s="467"/>
      <c r="B386" s="467"/>
      <c r="C386" s="467"/>
      <c r="D386" s="467"/>
      <c r="E386" s="467"/>
      <c r="F386" s="502" t="str">
        <f t="shared" si="44"/>
        <v/>
      </c>
      <c r="G386" s="503" t="str">
        <f t="shared" si="45"/>
        <v/>
      </c>
      <c r="H386" s="501" t="str">
        <f t="shared" si="46"/>
        <v/>
      </c>
      <c r="I386" s="504" t="str">
        <f t="shared" si="47"/>
        <v/>
      </c>
      <c r="J386" s="467"/>
      <c r="K386" s="467"/>
      <c r="L386" s="467"/>
      <c r="M386" s="467"/>
      <c r="N386" s="467"/>
      <c r="O386" s="467"/>
      <c r="P386" s="467"/>
      <c r="Q386" s="467"/>
      <c r="R386" s="468" t="str">
        <f t="shared" si="49"/>
        <v/>
      </c>
      <c r="S386" s="468" t="str">
        <f>IF(OR(R386="",B7="",B7&lt;=0),"",IF(LEN(R386)&lt;=B7,R386,IF(LEN(SUBSTITUTE(LEFT(R386,B7+1)," ",""))=B7+1,LEFT(R386,B7),LEFT(R386,FIND("§",SUBSTITUTE(LEFT(R386,B7+1)," ","§",LEN(LEFT(R386,B7+1))-LEN(SUBSTITUTE(LEFT(R386,B7+1)," ",""))))-1))))</f>
        <v/>
      </c>
      <c r="T386" s="468" t="str">
        <f t="shared" si="48"/>
        <v/>
      </c>
      <c r="U386" s="468"/>
    </row>
    <row r="387" spans="1:21" ht="24" customHeight="1">
      <c r="A387" s="467"/>
      <c r="B387" s="467"/>
      <c r="C387" s="467"/>
      <c r="D387" s="467"/>
      <c r="E387" s="467"/>
      <c r="F387" s="502" t="str">
        <f t="shared" si="44"/>
        <v/>
      </c>
      <c r="G387" s="503" t="str">
        <f t="shared" si="45"/>
        <v/>
      </c>
      <c r="H387" s="501" t="str">
        <f t="shared" si="46"/>
        <v/>
      </c>
      <c r="I387" s="504" t="str">
        <f t="shared" si="47"/>
        <v/>
      </c>
      <c r="J387" s="467"/>
      <c r="K387" s="467"/>
      <c r="L387" s="467"/>
      <c r="M387" s="467"/>
      <c r="N387" s="467"/>
      <c r="O387" s="467"/>
      <c r="P387" s="467"/>
      <c r="Q387" s="467"/>
      <c r="R387" s="468" t="str">
        <f t="shared" si="49"/>
        <v/>
      </c>
      <c r="S387" s="468" t="str">
        <f>IF(OR(R387="",B7="",B7&lt;=0),"",IF(LEN(R387)&lt;=B7,R387,IF(LEN(SUBSTITUTE(LEFT(R387,B7+1)," ",""))=B7+1,LEFT(R387,B7),LEFT(R387,FIND("§",SUBSTITUTE(LEFT(R387,B7+1)," ","§",LEN(LEFT(R387,B7+1))-LEN(SUBSTITUTE(LEFT(R387,B7+1)," ",""))))-1))))</f>
        <v/>
      </c>
      <c r="T387" s="468" t="str">
        <f t="shared" si="48"/>
        <v/>
      </c>
      <c r="U387" s="468"/>
    </row>
    <row r="388" spans="1:21" ht="24" customHeight="1">
      <c r="A388" s="467"/>
      <c r="B388" s="467"/>
      <c r="C388" s="467"/>
      <c r="D388" s="467"/>
      <c r="E388" s="467"/>
      <c r="F388" s="502" t="str">
        <f t="shared" si="44"/>
        <v/>
      </c>
      <c r="G388" s="503" t="str">
        <f t="shared" si="45"/>
        <v/>
      </c>
      <c r="H388" s="501" t="str">
        <f t="shared" si="46"/>
        <v/>
      </c>
      <c r="I388" s="504" t="str">
        <f t="shared" si="47"/>
        <v/>
      </c>
      <c r="J388" s="467"/>
      <c r="K388" s="467"/>
      <c r="L388" s="467"/>
      <c r="M388" s="467"/>
      <c r="N388" s="467"/>
      <c r="O388" s="467"/>
      <c r="P388" s="467"/>
      <c r="Q388" s="467"/>
      <c r="R388" s="468" t="str">
        <f t="shared" si="49"/>
        <v/>
      </c>
      <c r="S388" s="468" t="str">
        <f>IF(OR(R388="",B7="",B7&lt;=0),"",IF(LEN(R388)&lt;=B7,R388,IF(LEN(SUBSTITUTE(LEFT(R388,B7+1)," ",""))=B7+1,LEFT(R388,B7),LEFT(R388,FIND("§",SUBSTITUTE(LEFT(R388,B7+1)," ","§",LEN(LEFT(R388,B7+1))-LEN(SUBSTITUTE(LEFT(R388,B7+1)," ",""))))-1))))</f>
        <v/>
      </c>
      <c r="T388" s="468" t="str">
        <f t="shared" si="48"/>
        <v/>
      </c>
      <c r="U388" s="468"/>
    </row>
    <row r="389" spans="1:21" ht="24" customHeight="1">
      <c r="A389" s="467"/>
      <c r="B389" s="467"/>
      <c r="C389" s="467"/>
      <c r="D389" s="467"/>
      <c r="E389" s="467"/>
      <c r="F389" s="502" t="str">
        <f t="shared" si="44"/>
        <v/>
      </c>
      <c r="G389" s="503" t="str">
        <f t="shared" si="45"/>
        <v/>
      </c>
      <c r="H389" s="501" t="str">
        <f t="shared" si="46"/>
        <v/>
      </c>
      <c r="I389" s="504" t="str">
        <f t="shared" si="47"/>
        <v/>
      </c>
      <c r="J389" s="467"/>
      <c r="K389" s="467"/>
      <c r="L389" s="467"/>
      <c r="M389" s="467"/>
      <c r="N389" s="467"/>
      <c r="O389" s="467"/>
      <c r="P389" s="467"/>
      <c r="Q389" s="467"/>
      <c r="R389" s="468" t="str">
        <f t="shared" si="49"/>
        <v/>
      </c>
      <c r="S389" s="468" t="str">
        <f>IF(OR(R389="",B7="",B7&lt;=0),"",IF(LEN(R389)&lt;=B7,R389,IF(LEN(SUBSTITUTE(LEFT(R389,B7+1)," ",""))=B7+1,LEFT(R389,B7),LEFT(R389,FIND("§",SUBSTITUTE(LEFT(R389,B7+1)," ","§",LEN(LEFT(R389,B7+1))-LEN(SUBSTITUTE(LEFT(R389,B7+1)," ",""))))-1))))</f>
        <v/>
      </c>
      <c r="T389" s="468" t="str">
        <f t="shared" si="48"/>
        <v/>
      </c>
      <c r="U389" s="468"/>
    </row>
    <row r="390" spans="1:21" ht="24" customHeight="1">
      <c r="A390" s="467"/>
      <c r="B390" s="467"/>
      <c r="C390" s="467"/>
      <c r="D390" s="467"/>
      <c r="E390" s="467"/>
      <c r="F390" s="502" t="str">
        <f t="shared" si="44"/>
        <v/>
      </c>
      <c r="G390" s="503" t="str">
        <f t="shared" si="45"/>
        <v/>
      </c>
      <c r="H390" s="501" t="str">
        <f t="shared" si="46"/>
        <v/>
      </c>
      <c r="I390" s="504" t="str">
        <f t="shared" si="47"/>
        <v/>
      </c>
      <c r="J390" s="467"/>
      <c r="K390" s="467"/>
      <c r="L390" s="467"/>
      <c r="M390" s="467"/>
      <c r="N390" s="467"/>
      <c r="O390" s="467"/>
      <c r="P390" s="467"/>
      <c r="Q390" s="467"/>
      <c r="R390" s="468" t="str">
        <f t="shared" si="49"/>
        <v/>
      </c>
      <c r="S390" s="468" t="str">
        <f>IF(OR(R390="",B7="",B7&lt;=0),"",IF(LEN(R390)&lt;=B7,R390,IF(LEN(SUBSTITUTE(LEFT(R390,B7+1)," ",""))=B7+1,LEFT(R390,B7),LEFT(R390,FIND("§",SUBSTITUTE(LEFT(R390,B7+1)," ","§",LEN(LEFT(R390,B7+1))-LEN(SUBSTITUTE(LEFT(R390,B7+1)," ",""))))-1))))</f>
        <v/>
      </c>
      <c r="T390" s="468" t="str">
        <f t="shared" si="48"/>
        <v/>
      </c>
      <c r="U390" s="468"/>
    </row>
    <row r="391" spans="1:21" ht="24" customHeight="1">
      <c r="A391" s="467"/>
      <c r="B391" s="467"/>
      <c r="C391" s="467"/>
      <c r="D391" s="467"/>
      <c r="E391" s="467"/>
      <c r="F391" s="502" t="str">
        <f t="shared" si="44"/>
        <v/>
      </c>
      <c r="G391" s="503" t="str">
        <f t="shared" si="45"/>
        <v/>
      </c>
      <c r="H391" s="501" t="str">
        <f t="shared" si="46"/>
        <v/>
      </c>
      <c r="I391" s="504" t="str">
        <f t="shared" si="47"/>
        <v/>
      </c>
      <c r="J391" s="467"/>
      <c r="K391" s="467"/>
      <c r="L391" s="467"/>
      <c r="M391" s="467"/>
      <c r="N391" s="467"/>
      <c r="O391" s="467"/>
      <c r="P391" s="467"/>
      <c r="Q391" s="467"/>
      <c r="R391" s="468" t="str">
        <f t="shared" si="49"/>
        <v/>
      </c>
      <c r="S391" s="468" t="str">
        <f>IF(OR(R391="",B7="",B7&lt;=0),"",IF(LEN(R391)&lt;=B7,R391,IF(LEN(SUBSTITUTE(LEFT(R391,B7+1)," ",""))=B7+1,LEFT(R391,B7),LEFT(R391,FIND("§",SUBSTITUTE(LEFT(R391,B7+1)," ","§",LEN(LEFT(R391,B7+1))-LEN(SUBSTITUTE(LEFT(R391,B7+1)," ",""))))-1))))</f>
        <v/>
      </c>
      <c r="T391" s="468" t="str">
        <f t="shared" si="48"/>
        <v/>
      </c>
      <c r="U391" s="468"/>
    </row>
    <row r="392" spans="1:21" ht="24" customHeight="1">
      <c r="A392" s="467"/>
      <c r="B392" s="467"/>
      <c r="C392" s="467"/>
      <c r="D392" s="467"/>
      <c r="E392" s="467"/>
      <c r="F392" s="502" t="str">
        <f t="shared" si="44"/>
        <v/>
      </c>
      <c r="G392" s="503" t="str">
        <f t="shared" si="45"/>
        <v/>
      </c>
      <c r="H392" s="501" t="str">
        <f t="shared" si="46"/>
        <v/>
      </c>
      <c r="I392" s="504" t="str">
        <f t="shared" si="47"/>
        <v/>
      </c>
      <c r="J392" s="467"/>
      <c r="K392" s="467"/>
      <c r="L392" s="467"/>
      <c r="M392" s="467"/>
      <c r="N392" s="467"/>
      <c r="O392" s="467"/>
      <c r="P392" s="467"/>
      <c r="Q392" s="467"/>
      <c r="R392" s="468" t="str">
        <f t="shared" si="49"/>
        <v/>
      </c>
      <c r="S392" s="468" t="str">
        <f>IF(OR(R392="",B7="",B7&lt;=0),"",IF(LEN(R392)&lt;=B7,R392,IF(LEN(SUBSTITUTE(LEFT(R392,B7+1)," ",""))=B7+1,LEFT(R392,B7),LEFT(R392,FIND("§",SUBSTITUTE(LEFT(R392,B7+1)," ","§",LEN(LEFT(R392,B7+1))-LEN(SUBSTITUTE(LEFT(R392,B7+1)," ",""))))-1))))</f>
        <v/>
      </c>
      <c r="T392" s="468" t="str">
        <f t="shared" si="48"/>
        <v/>
      </c>
      <c r="U392" s="468"/>
    </row>
    <row r="393" spans="1:21" ht="24" customHeight="1">
      <c r="A393" s="467"/>
      <c r="B393" s="467"/>
      <c r="C393" s="467"/>
      <c r="D393" s="467"/>
      <c r="E393" s="467"/>
      <c r="F393" s="502" t="str">
        <f t="shared" si="44"/>
        <v/>
      </c>
      <c r="G393" s="503" t="str">
        <f t="shared" si="45"/>
        <v/>
      </c>
      <c r="H393" s="501" t="str">
        <f t="shared" si="46"/>
        <v/>
      </c>
      <c r="I393" s="504" t="str">
        <f t="shared" si="47"/>
        <v/>
      </c>
      <c r="J393" s="467"/>
      <c r="K393" s="467"/>
      <c r="L393" s="467"/>
      <c r="M393" s="467"/>
      <c r="N393" s="467"/>
      <c r="O393" s="467"/>
      <c r="P393" s="467"/>
      <c r="Q393" s="467"/>
      <c r="R393" s="468" t="str">
        <f t="shared" si="49"/>
        <v/>
      </c>
      <c r="S393" s="468" t="str">
        <f>IF(OR(R393="",B7="",B7&lt;=0),"",IF(LEN(R393)&lt;=B7,R393,IF(LEN(SUBSTITUTE(LEFT(R393,B7+1)," ",""))=B7+1,LEFT(R393,B7),LEFT(R393,FIND("§",SUBSTITUTE(LEFT(R393,B7+1)," ","§",LEN(LEFT(R393,B7+1))-LEN(SUBSTITUTE(LEFT(R393,B7+1)," ",""))))-1))))</f>
        <v/>
      </c>
      <c r="T393" s="468" t="str">
        <f t="shared" si="48"/>
        <v/>
      </c>
      <c r="U393" s="468"/>
    </row>
    <row r="394" spans="1:21" ht="24" customHeight="1">
      <c r="A394" s="467"/>
      <c r="B394" s="467"/>
      <c r="C394" s="467"/>
      <c r="D394" s="467"/>
      <c r="E394" s="467"/>
      <c r="F394" s="502" t="str">
        <f t="shared" si="44"/>
        <v/>
      </c>
      <c r="G394" s="503" t="str">
        <f t="shared" si="45"/>
        <v/>
      </c>
      <c r="H394" s="501" t="str">
        <f t="shared" si="46"/>
        <v/>
      </c>
      <c r="I394" s="504" t="str">
        <f t="shared" si="47"/>
        <v/>
      </c>
      <c r="J394" s="467"/>
      <c r="K394" s="467"/>
      <c r="L394" s="467"/>
      <c r="M394" s="467"/>
      <c r="N394" s="467"/>
      <c r="O394" s="467"/>
      <c r="P394" s="467"/>
      <c r="Q394" s="467"/>
      <c r="R394" s="468" t="str">
        <f t="shared" si="49"/>
        <v/>
      </c>
      <c r="S394" s="468" t="str">
        <f>IF(OR(R394="",B7="",B7&lt;=0),"",IF(LEN(R394)&lt;=B7,R394,IF(LEN(SUBSTITUTE(LEFT(R394,B7+1)," ",""))=B7+1,LEFT(R394,B7),LEFT(R394,FIND("§",SUBSTITUTE(LEFT(R394,B7+1)," ","§",LEN(LEFT(R394,B7+1))-LEN(SUBSTITUTE(LEFT(R394,B7+1)," ",""))))-1))))</f>
        <v/>
      </c>
      <c r="T394" s="468" t="str">
        <f t="shared" si="48"/>
        <v/>
      </c>
      <c r="U394" s="468"/>
    </row>
    <row r="395" spans="1:21" ht="24" customHeight="1">
      <c r="A395" s="467"/>
      <c r="B395" s="467"/>
      <c r="C395" s="467"/>
      <c r="D395" s="467"/>
      <c r="E395" s="467"/>
      <c r="F395" s="502" t="str">
        <f t="shared" si="44"/>
        <v/>
      </c>
      <c r="G395" s="503" t="str">
        <f t="shared" si="45"/>
        <v/>
      </c>
      <c r="H395" s="501" t="str">
        <f t="shared" si="46"/>
        <v/>
      </c>
      <c r="I395" s="504" t="str">
        <f t="shared" si="47"/>
        <v/>
      </c>
      <c r="J395" s="467"/>
      <c r="K395" s="467"/>
      <c r="L395" s="467"/>
      <c r="M395" s="467"/>
      <c r="N395" s="467"/>
      <c r="O395" s="467"/>
      <c r="P395" s="467"/>
      <c r="Q395" s="467"/>
      <c r="R395" s="468" t="str">
        <f t="shared" si="49"/>
        <v/>
      </c>
      <c r="S395" s="468" t="str">
        <f>IF(OR(R395="",B7="",B7&lt;=0),"",IF(LEN(R395)&lt;=B7,R395,IF(LEN(SUBSTITUTE(LEFT(R395,B7+1)," ",""))=B7+1,LEFT(R395,B7),LEFT(R395,FIND("§",SUBSTITUTE(LEFT(R395,B7+1)," ","§",LEN(LEFT(R395,B7+1))-LEN(SUBSTITUTE(LEFT(R395,B7+1)," ",""))))-1))))</f>
        <v/>
      </c>
      <c r="T395" s="468" t="str">
        <f t="shared" si="48"/>
        <v/>
      </c>
      <c r="U395" s="468"/>
    </row>
    <row r="396" spans="1:21" ht="24" customHeight="1">
      <c r="A396" s="467"/>
      <c r="B396" s="467"/>
      <c r="C396" s="467"/>
      <c r="D396" s="467"/>
      <c r="E396" s="467"/>
      <c r="F396" s="502" t="str">
        <f t="shared" si="44"/>
        <v/>
      </c>
      <c r="G396" s="503" t="str">
        <f t="shared" si="45"/>
        <v/>
      </c>
      <c r="H396" s="501" t="str">
        <f t="shared" si="46"/>
        <v/>
      </c>
      <c r="I396" s="504" t="str">
        <f t="shared" si="47"/>
        <v/>
      </c>
      <c r="J396" s="467"/>
      <c r="K396" s="467"/>
      <c r="L396" s="467"/>
      <c r="M396" s="467"/>
      <c r="N396" s="467"/>
      <c r="O396" s="467"/>
      <c r="P396" s="467"/>
      <c r="Q396" s="467"/>
      <c r="R396" s="468" t="str">
        <f t="shared" si="49"/>
        <v/>
      </c>
      <c r="S396" s="468" t="str">
        <f>IF(OR(R396="",B7="",B7&lt;=0),"",IF(LEN(R396)&lt;=B7,R396,IF(LEN(SUBSTITUTE(LEFT(R396,B7+1)," ",""))=B7+1,LEFT(R396,B7),LEFT(R396,FIND("§",SUBSTITUTE(LEFT(R396,B7+1)," ","§",LEN(LEFT(R396,B7+1))-LEN(SUBSTITUTE(LEFT(R396,B7+1)," ",""))))-1))))</f>
        <v/>
      </c>
      <c r="T396" s="468" t="str">
        <f t="shared" si="48"/>
        <v/>
      </c>
      <c r="U396" s="468"/>
    </row>
    <row r="397" spans="1:21" ht="24" customHeight="1">
      <c r="A397" s="467"/>
      <c r="B397" s="467"/>
      <c r="C397" s="467"/>
      <c r="D397" s="467"/>
      <c r="E397" s="467"/>
      <c r="F397" s="502" t="str">
        <f t="shared" si="44"/>
        <v/>
      </c>
      <c r="G397" s="503" t="str">
        <f t="shared" si="45"/>
        <v/>
      </c>
      <c r="H397" s="501" t="str">
        <f t="shared" si="46"/>
        <v/>
      </c>
      <c r="I397" s="504" t="str">
        <f t="shared" si="47"/>
        <v/>
      </c>
      <c r="J397" s="467"/>
      <c r="K397" s="467"/>
      <c r="L397" s="467"/>
      <c r="M397" s="467"/>
      <c r="N397" s="467"/>
      <c r="O397" s="467"/>
      <c r="P397" s="467"/>
      <c r="Q397" s="467"/>
      <c r="R397" s="468" t="str">
        <f t="shared" si="49"/>
        <v/>
      </c>
      <c r="S397" s="468" t="str">
        <f>IF(OR(R397="",B7="",B7&lt;=0),"",IF(LEN(R397)&lt;=B7,R397,IF(LEN(SUBSTITUTE(LEFT(R397,B7+1)," ",""))=B7+1,LEFT(R397,B7),LEFT(R397,FIND("§",SUBSTITUTE(LEFT(R397,B7+1)," ","§",LEN(LEFT(R397,B7+1))-LEN(SUBSTITUTE(LEFT(R397,B7+1)," ",""))))-1))))</f>
        <v/>
      </c>
      <c r="T397" s="468" t="str">
        <f t="shared" si="48"/>
        <v/>
      </c>
      <c r="U397" s="468"/>
    </row>
    <row r="398" spans="1:21" ht="24" customHeight="1">
      <c r="A398" s="467"/>
      <c r="B398" s="467"/>
      <c r="C398" s="467"/>
      <c r="D398" s="467"/>
      <c r="E398" s="467"/>
      <c r="F398" s="502" t="str">
        <f t="shared" si="44"/>
        <v/>
      </c>
      <c r="G398" s="503" t="str">
        <f t="shared" si="45"/>
        <v/>
      </c>
      <c r="H398" s="501" t="str">
        <f t="shared" si="46"/>
        <v/>
      </c>
      <c r="I398" s="504" t="str">
        <f t="shared" si="47"/>
        <v/>
      </c>
      <c r="J398" s="467"/>
      <c r="K398" s="467"/>
      <c r="L398" s="467"/>
      <c r="M398" s="467"/>
      <c r="N398" s="467"/>
      <c r="O398" s="467"/>
      <c r="P398" s="467"/>
      <c r="Q398" s="467"/>
      <c r="R398" s="468" t="str">
        <f t="shared" si="49"/>
        <v/>
      </c>
      <c r="S398" s="468" t="str">
        <f>IF(OR(R398="",B7="",B7&lt;=0),"",IF(LEN(R398)&lt;=B7,R398,IF(LEN(SUBSTITUTE(LEFT(R398,B7+1)," ",""))=B7+1,LEFT(R398,B7),LEFT(R398,FIND("§",SUBSTITUTE(LEFT(R398,B7+1)," ","§",LEN(LEFT(R398,B7+1))-LEN(SUBSTITUTE(LEFT(R398,B7+1)," ",""))))-1))))</f>
        <v/>
      </c>
      <c r="T398" s="468" t="str">
        <f t="shared" si="48"/>
        <v/>
      </c>
      <c r="U398" s="468"/>
    </row>
    <row r="399" spans="1:21" ht="24" customHeight="1">
      <c r="A399" s="467"/>
      <c r="B399" s="467"/>
      <c r="C399" s="467"/>
      <c r="D399" s="467"/>
      <c r="E399" s="467"/>
      <c r="F399" s="502" t="str">
        <f t="shared" ref="F399:F462" si="50">IF(G399="","",ROW()-14)</f>
        <v/>
      </c>
      <c r="G399" s="503" t="str">
        <f t="shared" ref="G399:G462" si="51">IF(S399="","",S399)</f>
        <v/>
      </c>
      <c r="H399" s="501" t="str">
        <f t="shared" ref="H399:H462" si="52">IF(G399="","",LEN(TRIM(G399))-LEN(SUBSTITUTE(TRIM(G399)," ",""))+1)</f>
        <v/>
      </c>
      <c r="I399" s="504" t="str">
        <f t="shared" ref="I399:I462" si="53">IF(G399="","",LEN(G399))</f>
        <v/>
      </c>
      <c r="J399" s="467"/>
      <c r="K399" s="467"/>
      <c r="L399" s="467"/>
      <c r="M399" s="467"/>
      <c r="N399" s="467"/>
      <c r="O399" s="467"/>
      <c r="P399" s="467"/>
      <c r="Q399" s="467"/>
      <c r="R399" s="468" t="str">
        <f t="shared" si="49"/>
        <v/>
      </c>
      <c r="S399" s="468" t="str">
        <f>IF(OR(R399="",B7="",B7&lt;=0),"",IF(LEN(R399)&lt;=B7,R399,IF(LEN(SUBSTITUTE(LEFT(R399,B7+1)," ",""))=B7+1,LEFT(R399,B7),LEFT(R399,FIND("§",SUBSTITUTE(LEFT(R399,B7+1)," ","§",LEN(LEFT(R399,B7+1))-LEN(SUBSTITUTE(LEFT(R399,B7+1)," ",""))))-1))))</f>
        <v/>
      </c>
      <c r="T399" s="468" t="str">
        <f t="shared" ref="T399:T462" si="54">IF(OR(R399="",S399=""),"",TRIM(MID(R399,LEN(S399)+1+IF(MID(R399,LEN(S399)+1,1)=" ",1,0),99999)))</f>
        <v/>
      </c>
      <c r="U399" s="468"/>
    </row>
    <row r="400" spans="1:21" ht="24" customHeight="1">
      <c r="A400" s="467"/>
      <c r="B400" s="467"/>
      <c r="C400" s="467"/>
      <c r="D400" s="467"/>
      <c r="E400" s="467"/>
      <c r="F400" s="502" t="str">
        <f t="shared" si="50"/>
        <v/>
      </c>
      <c r="G400" s="503" t="str">
        <f t="shared" si="51"/>
        <v/>
      </c>
      <c r="H400" s="501" t="str">
        <f t="shared" si="52"/>
        <v/>
      </c>
      <c r="I400" s="504" t="str">
        <f t="shared" si="53"/>
        <v/>
      </c>
      <c r="J400" s="467"/>
      <c r="K400" s="467"/>
      <c r="L400" s="467"/>
      <c r="M400" s="467"/>
      <c r="N400" s="467"/>
      <c r="O400" s="467"/>
      <c r="P400" s="467"/>
      <c r="Q400" s="467"/>
      <c r="R400" s="468" t="str">
        <f t="shared" ref="R400:R463" si="55">T399</f>
        <v/>
      </c>
      <c r="S400" s="468" t="str">
        <f>IF(OR(R400="",B7="",B7&lt;=0),"",IF(LEN(R400)&lt;=B7,R400,IF(LEN(SUBSTITUTE(LEFT(R400,B7+1)," ",""))=B7+1,LEFT(R400,B7),LEFT(R400,FIND("§",SUBSTITUTE(LEFT(R400,B7+1)," ","§",LEN(LEFT(R400,B7+1))-LEN(SUBSTITUTE(LEFT(R400,B7+1)," ",""))))-1))))</f>
        <v/>
      </c>
      <c r="T400" s="468" t="str">
        <f t="shared" si="54"/>
        <v/>
      </c>
      <c r="U400" s="468"/>
    </row>
    <row r="401" spans="1:21" ht="24" customHeight="1">
      <c r="A401" s="467"/>
      <c r="B401" s="467"/>
      <c r="C401" s="467"/>
      <c r="D401" s="467"/>
      <c r="E401" s="467"/>
      <c r="F401" s="502" t="str">
        <f t="shared" si="50"/>
        <v/>
      </c>
      <c r="G401" s="503" t="str">
        <f t="shared" si="51"/>
        <v/>
      </c>
      <c r="H401" s="501" t="str">
        <f t="shared" si="52"/>
        <v/>
      </c>
      <c r="I401" s="504" t="str">
        <f t="shared" si="53"/>
        <v/>
      </c>
      <c r="J401" s="467"/>
      <c r="K401" s="467"/>
      <c r="L401" s="467"/>
      <c r="M401" s="467"/>
      <c r="N401" s="467"/>
      <c r="O401" s="467"/>
      <c r="P401" s="467"/>
      <c r="Q401" s="467"/>
      <c r="R401" s="468" t="str">
        <f t="shared" si="55"/>
        <v/>
      </c>
      <c r="S401" s="468" t="str">
        <f>IF(OR(R401="",B7="",B7&lt;=0),"",IF(LEN(R401)&lt;=B7,R401,IF(LEN(SUBSTITUTE(LEFT(R401,B7+1)," ",""))=B7+1,LEFT(R401,B7),LEFT(R401,FIND("§",SUBSTITUTE(LEFT(R401,B7+1)," ","§",LEN(LEFT(R401,B7+1))-LEN(SUBSTITUTE(LEFT(R401,B7+1)," ",""))))-1))))</f>
        <v/>
      </c>
      <c r="T401" s="468" t="str">
        <f t="shared" si="54"/>
        <v/>
      </c>
      <c r="U401" s="468"/>
    </row>
    <row r="402" spans="1:21" ht="24" customHeight="1">
      <c r="A402" s="467"/>
      <c r="B402" s="467"/>
      <c r="C402" s="467"/>
      <c r="D402" s="467"/>
      <c r="E402" s="467"/>
      <c r="F402" s="502" t="str">
        <f t="shared" si="50"/>
        <v/>
      </c>
      <c r="G402" s="503" t="str">
        <f t="shared" si="51"/>
        <v/>
      </c>
      <c r="H402" s="501" t="str">
        <f t="shared" si="52"/>
        <v/>
      </c>
      <c r="I402" s="504" t="str">
        <f t="shared" si="53"/>
        <v/>
      </c>
      <c r="J402" s="467"/>
      <c r="K402" s="467"/>
      <c r="L402" s="467"/>
      <c r="M402" s="467"/>
      <c r="N402" s="467"/>
      <c r="O402" s="467"/>
      <c r="P402" s="467"/>
      <c r="Q402" s="467"/>
      <c r="R402" s="468" t="str">
        <f t="shared" si="55"/>
        <v/>
      </c>
      <c r="S402" s="468" t="str">
        <f>IF(OR(R402="",B7="",B7&lt;=0),"",IF(LEN(R402)&lt;=B7,R402,IF(LEN(SUBSTITUTE(LEFT(R402,B7+1)," ",""))=B7+1,LEFT(R402,B7),LEFT(R402,FIND("§",SUBSTITUTE(LEFT(R402,B7+1)," ","§",LEN(LEFT(R402,B7+1))-LEN(SUBSTITUTE(LEFT(R402,B7+1)," ",""))))-1))))</f>
        <v/>
      </c>
      <c r="T402" s="468" t="str">
        <f t="shared" si="54"/>
        <v/>
      </c>
      <c r="U402" s="468"/>
    </row>
    <row r="403" spans="1:21" ht="24" customHeight="1">
      <c r="A403" s="467"/>
      <c r="B403" s="467"/>
      <c r="C403" s="467"/>
      <c r="D403" s="467"/>
      <c r="E403" s="467"/>
      <c r="F403" s="502" t="str">
        <f t="shared" si="50"/>
        <v/>
      </c>
      <c r="G403" s="503" t="str">
        <f t="shared" si="51"/>
        <v/>
      </c>
      <c r="H403" s="501" t="str">
        <f t="shared" si="52"/>
        <v/>
      </c>
      <c r="I403" s="504" t="str">
        <f t="shared" si="53"/>
        <v/>
      </c>
      <c r="J403" s="467"/>
      <c r="K403" s="467"/>
      <c r="L403" s="467"/>
      <c r="M403" s="467"/>
      <c r="N403" s="467"/>
      <c r="O403" s="467"/>
      <c r="P403" s="467"/>
      <c r="Q403" s="467"/>
      <c r="R403" s="468" t="str">
        <f t="shared" si="55"/>
        <v/>
      </c>
      <c r="S403" s="468" t="str">
        <f>IF(OR(R403="",B7="",B7&lt;=0),"",IF(LEN(R403)&lt;=B7,R403,IF(LEN(SUBSTITUTE(LEFT(R403,B7+1)," ",""))=B7+1,LEFT(R403,B7),LEFT(R403,FIND("§",SUBSTITUTE(LEFT(R403,B7+1)," ","§",LEN(LEFT(R403,B7+1))-LEN(SUBSTITUTE(LEFT(R403,B7+1)," ",""))))-1))))</f>
        <v/>
      </c>
      <c r="T403" s="468" t="str">
        <f t="shared" si="54"/>
        <v/>
      </c>
      <c r="U403" s="468"/>
    </row>
    <row r="404" spans="1:21" ht="24" customHeight="1">
      <c r="A404" s="467"/>
      <c r="B404" s="467"/>
      <c r="C404" s="467"/>
      <c r="D404" s="467"/>
      <c r="E404" s="467"/>
      <c r="F404" s="502" t="str">
        <f t="shared" si="50"/>
        <v/>
      </c>
      <c r="G404" s="503" t="str">
        <f t="shared" si="51"/>
        <v/>
      </c>
      <c r="H404" s="501" t="str">
        <f t="shared" si="52"/>
        <v/>
      </c>
      <c r="I404" s="504" t="str">
        <f t="shared" si="53"/>
        <v/>
      </c>
      <c r="J404" s="467"/>
      <c r="K404" s="467"/>
      <c r="L404" s="467"/>
      <c r="M404" s="467"/>
      <c r="N404" s="467"/>
      <c r="O404" s="467"/>
      <c r="P404" s="467"/>
      <c r="Q404" s="467"/>
      <c r="R404" s="468" t="str">
        <f t="shared" si="55"/>
        <v/>
      </c>
      <c r="S404" s="468" t="str">
        <f>IF(OR(R404="",B7="",B7&lt;=0),"",IF(LEN(R404)&lt;=B7,R404,IF(LEN(SUBSTITUTE(LEFT(R404,B7+1)," ",""))=B7+1,LEFT(R404,B7),LEFT(R404,FIND("§",SUBSTITUTE(LEFT(R404,B7+1)," ","§",LEN(LEFT(R404,B7+1))-LEN(SUBSTITUTE(LEFT(R404,B7+1)," ",""))))-1))))</f>
        <v/>
      </c>
      <c r="T404" s="468" t="str">
        <f t="shared" si="54"/>
        <v/>
      </c>
      <c r="U404" s="468"/>
    </row>
    <row r="405" spans="1:21" ht="24" customHeight="1">
      <c r="A405" s="467"/>
      <c r="B405" s="467"/>
      <c r="C405" s="467"/>
      <c r="D405" s="467"/>
      <c r="E405" s="467"/>
      <c r="F405" s="502" t="str">
        <f t="shared" si="50"/>
        <v/>
      </c>
      <c r="G405" s="503" t="str">
        <f t="shared" si="51"/>
        <v/>
      </c>
      <c r="H405" s="501" t="str">
        <f t="shared" si="52"/>
        <v/>
      </c>
      <c r="I405" s="504" t="str">
        <f t="shared" si="53"/>
        <v/>
      </c>
      <c r="J405" s="467"/>
      <c r="K405" s="467"/>
      <c r="L405" s="467"/>
      <c r="M405" s="467"/>
      <c r="N405" s="467"/>
      <c r="O405" s="467"/>
      <c r="P405" s="467"/>
      <c r="Q405" s="467"/>
      <c r="R405" s="468" t="str">
        <f t="shared" si="55"/>
        <v/>
      </c>
      <c r="S405" s="468" t="str">
        <f>IF(OR(R405="",B7="",B7&lt;=0),"",IF(LEN(R405)&lt;=B7,R405,IF(LEN(SUBSTITUTE(LEFT(R405,B7+1)," ",""))=B7+1,LEFT(R405,B7),LEFT(R405,FIND("§",SUBSTITUTE(LEFT(R405,B7+1)," ","§",LEN(LEFT(R405,B7+1))-LEN(SUBSTITUTE(LEFT(R405,B7+1)," ",""))))-1))))</f>
        <v/>
      </c>
      <c r="T405" s="468" t="str">
        <f t="shared" si="54"/>
        <v/>
      </c>
      <c r="U405" s="468"/>
    </row>
    <row r="406" spans="1:21" ht="24" customHeight="1">
      <c r="A406" s="467"/>
      <c r="B406" s="467"/>
      <c r="C406" s="467"/>
      <c r="D406" s="467"/>
      <c r="E406" s="467"/>
      <c r="F406" s="502" t="str">
        <f t="shared" si="50"/>
        <v/>
      </c>
      <c r="G406" s="503" t="str">
        <f t="shared" si="51"/>
        <v/>
      </c>
      <c r="H406" s="501" t="str">
        <f t="shared" si="52"/>
        <v/>
      </c>
      <c r="I406" s="504" t="str">
        <f t="shared" si="53"/>
        <v/>
      </c>
      <c r="J406" s="467"/>
      <c r="K406" s="467"/>
      <c r="L406" s="467"/>
      <c r="M406" s="467"/>
      <c r="N406" s="467"/>
      <c r="O406" s="467"/>
      <c r="P406" s="467"/>
      <c r="Q406" s="467"/>
      <c r="R406" s="468" t="str">
        <f t="shared" si="55"/>
        <v/>
      </c>
      <c r="S406" s="468" t="str">
        <f>IF(OR(R406="",B7="",B7&lt;=0),"",IF(LEN(R406)&lt;=B7,R406,IF(LEN(SUBSTITUTE(LEFT(R406,B7+1)," ",""))=B7+1,LEFT(R406,B7),LEFT(R406,FIND("§",SUBSTITUTE(LEFT(R406,B7+1)," ","§",LEN(LEFT(R406,B7+1))-LEN(SUBSTITUTE(LEFT(R406,B7+1)," ",""))))-1))))</f>
        <v/>
      </c>
      <c r="T406" s="468" t="str">
        <f t="shared" si="54"/>
        <v/>
      </c>
      <c r="U406" s="468"/>
    </row>
    <row r="407" spans="1:21" ht="24" customHeight="1">
      <c r="A407" s="467"/>
      <c r="B407" s="467"/>
      <c r="C407" s="467"/>
      <c r="D407" s="467"/>
      <c r="E407" s="467"/>
      <c r="F407" s="502" t="str">
        <f t="shared" si="50"/>
        <v/>
      </c>
      <c r="G407" s="503" t="str">
        <f t="shared" si="51"/>
        <v/>
      </c>
      <c r="H407" s="501" t="str">
        <f t="shared" si="52"/>
        <v/>
      </c>
      <c r="I407" s="504" t="str">
        <f t="shared" si="53"/>
        <v/>
      </c>
      <c r="J407" s="467"/>
      <c r="K407" s="467"/>
      <c r="L407" s="467"/>
      <c r="M407" s="467"/>
      <c r="N407" s="467"/>
      <c r="O407" s="467"/>
      <c r="P407" s="467"/>
      <c r="Q407" s="467"/>
      <c r="R407" s="468" t="str">
        <f t="shared" si="55"/>
        <v/>
      </c>
      <c r="S407" s="468" t="str">
        <f>IF(OR(R407="",B7="",B7&lt;=0),"",IF(LEN(R407)&lt;=B7,R407,IF(LEN(SUBSTITUTE(LEFT(R407,B7+1)," ",""))=B7+1,LEFT(R407,B7),LEFT(R407,FIND("§",SUBSTITUTE(LEFT(R407,B7+1)," ","§",LEN(LEFT(R407,B7+1))-LEN(SUBSTITUTE(LEFT(R407,B7+1)," ",""))))-1))))</f>
        <v/>
      </c>
      <c r="T407" s="468" t="str">
        <f t="shared" si="54"/>
        <v/>
      </c>
      <c r="U407" s="468"/>
    </row>
    <row r="408" spans="1:21" ht="24" customHeight="1">
      <c r="A408" s="467"/>
      <c r="B408" s="467"/>
      <c r="C408" s="467"/>
      <c r="D408" s="467"/>
      <c r="E408" s="467"/>
      <c r="F408" s="502" t="str">
        <f t="shared" si="50"/>
        <v/>
      </c>
      <c r="G408" s="503" t="str">
        <f t="shared" si="51"/>
        <v/>
      </c>
      <c r="H408" s="501" t="str">
        <f t="shared" si="52"/>
        <v/>
      </c>
      <c r="I408" s="504" t="str">
        <f t="shared" si="53"/>
        <v/>
      </c>
      <c r="J408" s="467"/>
      <c r="K408" s="467"/>
      <c r="L408" s="467"/>
      <c r="M408" s="467"/>
      <c r="N408" s="467"/>
      <c r="O408" s="467"/>
      <c r="P408" s="467"/>
      <c r="Q408" s="467"/>
      <c r="R408" s="468" t="str">
        <f t="shared" si="55"/>
        <v/>
      </c>
      <c r="S408" s="468" t="str">
        <f>IF(OR(R408="",B7="",B7&lt;=0),"",IF(LEN(R408)&lt;=B7,R408,IF(LEN(SUBSTITUTE(LEFT(R408,B7+1)," ",""))=B7+1,LEFT(R408,B7),LEFT(R408,FIND("§",SUBSTITUTE(LEFT(R408,B7+1)," ","§",LEN(LEFT(R408,B7+1))-LEN(SUBSTITUTE(LEFT(R408,B7+1)," ",""))))-1))))</f>
        <v/>
      </c>
      <c r="T408" s="468" t="str">
        <f t="shared" si="54"/>
        <v/>
      </c>
      <c r="U408" s="468"/>
    </row>
    <row r="409" spans="1:21" ht="24" customHeight="1">
      <c r="A409" s="467"/>
      <c r="B409" s="467"/>
      <c r="C409" s="467"/>
      <c r="D409" s="467"/>
      <c r="E409" s="467"/>
      <c r="F409" s="502" t="str">
        <f t="shared" si="50"/>
        <v/>
      </c>
      <c r="G409" s="503" t="str">
        <f t="shared" si="51"/>
        <v/>
      </c>
      <c r="H409" s="501" t="str">
        <f t="shared" si="52"/>
        <v/>
      </c>
      <c r="I409" s="504" t="str">
        <f t="shared" si="53"/>
        <v/>
      </c>
      <c r="J409" s="467"/>
      <c r="K409" s="467"/>
      <c r="L409" s="467"/>
      <c r="M409" s="467"/>
      <c r="N409" s="467"/>
      <c r="O409" s="467"/>
      <c r="P409" s="467"/>
      <c r="Q409" s="467"/>
      <c r="R409" s="468" t="str">
        <f t="shared" si="55"/>
        <v/>
      </c>
      <c r="S409" s="468" t="str">
        <f>IF(OR(R409="",B7="",B7&lt;=0),"",IF(LEN(R409)&lt;=B7,R409,IF(LEN(SUBSTITUTE(LEFT(R409,B7+1)," ",""))=B7+1,LEFT(R409,B7),LEFT(R409,FIND("§",SUBSTITUTE(LEFT(R409,B7+1)," ","§",LEN(LEFT(R409,B7+1))-LEN(SUBSTITUTE(LEFT(R409,B7+1)," ",""))))-1))))</f>
        <v/>
      </c>
      <c r="T409" s="468" t="str">
        <f t="shared" si="54"/>
        <v/>
      </c>
      <c r="U409" s="468"/>
    </row>
    <row r="410" spans="1:21" ht="24" customHeight="1">
      <c r="A410" s="467"/>
      <c r="B410" s="467"/>
      <c r="C410" s="467"/>
      <c r="D410" s="467"/>
      <c r="E410" s="467"/>
      <c r="F410" s="502" t="str">
        <f t="shared" si="50"/>
        <v/>
      </c>
      <c r="G410" s="503" t="str">
        <f t="shared" si="51"/>
        <v/>
      </c>
      <c r="H410" s="501" t="str">
        <f t="shared" si="52"/>
        <v/>
      </c>
      <c r="I410" s="504" t="str">
        <f t="shared" si="53"/>
        <v/>
      </c>
      <c r="J410" s="467"/>
      <c r="K410" s="467"/>
      <c r="L410" s="467"/>
      <c r="M410" s="467"/>
      <c r="N410" s="467"/>
      <c r="O410" s="467"/>
      <c r="P410" s="467"/>
      <c r="Q410" s="467"/>
      <c r="R410" s="468" t="str">
        <f t="shared" si="55"/>
        <v/>
      </c>
      <c r="S410" s="468" t="str">
        <f>IF(OR(R410="",B7="",B7&lt;=0),"",IF(LEN(R410)&lt;=B7,R410,IF(LEN(SUBSTITUTE(LEFT(R410,B7+1)," ",""))=B7+1,LEFT(R410,B7),LEFT(R410,FIND("§",SUBSTITUTE(LEFT(R410,B7+1)," ","§",LEN(LEFT(R410,B7+1))-LEN(SUBSTITUTE(LEFT(R410,B7+1)," ",""))))-1))))</f>
        <v/>
      </c>
      <c r="T410" s="468" t="str">
        <f t="shared" si="54"/>
        <v/>
      </c>
      <c r="U410" s="468"/>
    </row>
    <row r="411" spans="1:21" ht="24" customHeight="1">
      <c r="A411" s="467"/>
      <c r="B411" s="467"/>
      <c r="C411" s="467"/>
      <c r="D411" s="467"/>
      <c r="E411" s="467"/>
      <c r="F411" s="502" t="str">
        <f t="shared" si="50"/>
        <v/>
      </c>
      <c r="G411" s="503" t="str">
        <f t="shared" si="51"/>
        <v/>
      </c>
      <c r="H411" s="501" t="str">
        <f t="shared" si="52"/>
        <v/>
      </c>
      <c r="I411" s="504" t="str">
        <f t="shared" si="53"/>
        <v/>
      </c>
      <c r="J411" s="467"/>
      <c r="K411" s="467"/>
      <c r="L411" s="467"/>
      <c r="M411" s="467"/>
      <c r="N411" s="467"/>
      <c r="O411" s="467"/>
      <c r="P411" s="467"/>
      <c r="Q411" s="467"/>
      <c r="R411" s="468" t="str">
        <f t="shared" si="55"/>
        <v/>
      </c>
      <c r="S411" s="468" t="str">
        <f>IF(OR(R411="",B7="",B7&lt;=0),"",IF(LEN(R411)&lt;=B7,R411,IF(LEN(SUBSTITUTE(LEFT(R411,B7+1)," ",""))=B7+1,LEFT(R411,B7),LEFT(R411,FIND("§",SUBSTITUTE(LEFT(R411,B7+1)," ","§",LEN(LEFT(R411,B7+1))-LEN(SUBSTITUTE(LEFT(R411,B7+1)," ",""))))-1))))</f>
        <v/>
      </c>
      <c r="T411" s="468" t="str">
        <f t="shared" si="54"/>
        <v/>
      </c>
      <c r="U411" s="468"/>
    </row>
    <row r="412" spans="1:21" ht="24" customHeight="1">
      <c r="A412" s="467"/>
      <c r="B412" s="467"/>
      <c r="C412" s="467"/>
      <c r="D412" s="467"/>
      <c r="E412" s="467"/>
      <c r="F412" s="502" t="str">
        <f t="shared" si="50"/>
        <v/>
      </c>
      <c r="G412" s="503" t="str">
        <f t="shared" si="51"/>
        <v/>
      </c>
      <c r="H412" s="501" t="str">
        <f t="shared" si="52"/>
        <v/>
      </c>
      <c r="I412" s="504" t="str">
        <f t="shared" si="53"/>
        <v/>
      </c>
      <c r="J412" s="467"/>
      <c r="K412" s="467"/>
      <c r="L412" s="467"/>
      <c r="M412" s="467"/>
      <c r="N412" s="467"/>
      <c r="O412" s="467"/>
      <c r="P412" s="467"/>
      <c r="Q412" s="467"/>
      <c r="R412" s="468" t="str">
        <f t="shared" si="55"/>
        <v/>
      </c>
      <c r="S412" s="468" t="str">
        <f>IF(OR(R412="",B7="",B7&lt;=0),"",IF(LEN(R412)&lt;=B7,R412,IF(LEN(SUBSTITUTE(LEFT(R412,B7+1)," ",""))=B7+1,LEFT(R412,B7),LEFT(R412,FIND("§",SUBSTITUTE(LEFT(R412,B7+1)," ","§",LEN(LEFT(R412,B7+1))-LEN(SUBSTITUTE(LEFT(R412,B7+1)," ",""))))-1))))</f>
        <v/>
      </c>
      <c r="T412" s="468" t="str">
        <f t="shared" si="54"/>
        <v/>
      </c>
      <c r="U412" s="468"/>
    </row>
    <row r="413" spans="1:21" ht="24" customHeight="1">
      <c r="A413" s="467"/>
      <c r="B413" s="467"/>
      <c r="C413" s="467"/>
      <c r="D413" s="467"/>
      <c r="E413" s="467"/>
      <c r="F413" s="502" t="str">
        <f t="shared" si="50"/>
        <v/>
      </c>
      <c r="G413" s="503" t="str">
        <f t="shared" si="51"/>
        <v/>
      </c>
      <c r="H413" s="501" t="str">
        <f t="shared" si="52"/>
        <v/>
      </c>
      <c r="I413" s="504" t="str">
        <f t="shared" si="53"/>
        <v/>
      </c>
      <c r="J413" s="467"/>
      <c r="K413" s="467"/>
      <c r="L413" s="467"/>
      <c r="M413" s="467"/>
      <c r="N413" s="467"/>
      <c r="O413" s="467"/>
      <c r="P413" s="467"/>
      <c r="Q413" s="467"/>
      <c r="R413" s="468" t="str">
        <f t="shared" si="55"/>
        <v/>
      </c>
      <c r="S413" s="468" t="str">
        <f>IF(OR(R413="",B7="",B7&lt;=0),"",IF(LEN(R413)&lt;=B7,R413,IF(LEN(SUBSTITUTE(LEFT(R413,B7+1)," ",""))=B7+1,LEFT(R413,B7),LEFT(R413,FIND("§",SUBSTITUTE(LEFT(R413,B7+1)," ","§",LEN(LEFT(R413,B7+1))-LEN(SUBSTITUTE(LEFT(R413,B7+1)," ",""))))-1))))</f>
        <v/>
      </c>
      <c r="T413" s="468" t="str">
        <f t="shared" si="54"/>
        <v/>
      </c>
      <c r="U413" s="468"/>
    </row>
    <row r="414" spans="1:21" ht="24" customHeight="1">
      <c r="A414" s="467"/>
      <c r="B414" s="467"/>
      <c r="C414" s="467"/>
      <c r="D414" s="467"/>
      <c r="E414" s="467"/>
      <c r="F414" s="502" t="str">
        <f t="shared" si="50"/>
        <v/>
      </c>
      <c r="G414" s="503" t="str">
        <f t="shared" si="51"/>
        <v/>
      </c>
      <c r="H414" s="501" t="str">
        <f t="shared" si="52"/>
        <v/>
      </c>
      <c r="I414" s="504" t="str">
        <f t="shared" si="53"/>
        <v/>
      </c>
      <c r="J414" s="467"/>
      <c r="K414" s="467"/>
      <c r="L414" s="467"/>
      <c r="M414" s="467"/>
      <c r="N414" s="467"/>
      <c r="O414" s="467"/>
      <c r="P414" s="467"/>
      <c r="Q414" s="467"/>
      <c r="R414" s="468" t="str">
        <f t="shared" si="55"/>
        <v/>
      </c>
      <c r="S414" s="468" t="str">
        <f>IF(OR(R414="",B7="",B7&lt;=0),"",IF(LEN(R414)&lt;=B7,R414,IF(LEN(SUBSTITUTE(LEFT(R414,B7+1)," ",""))=B7+1,LEFT(R414,B7),LEFT(R414,FIND("§",SUBSTITUTE(LEFT(R414,B7+1)," ","§",LEN(LEFT(R414,B7+1))-LEN(SUBSTITUTE(LEFT(R414,B7+1)," ",""))))-1))))</f>
        <v/>
      </c>
      <c r="T414" s="468" t="str">
        <f t="shared" si="54"/>
        <v/>
      </c>
      <c r="U414" s="468"/>
    </row>
    <row r="415" spans="1:21" ht="24" customHeight="1">
      <c r="A415" s="467"/>
      <c r="B415" s="467"/>
      <c r="C415" s="467"/>
      <c r="D415" s="467"/>
      <c r="E415" s="467"/>
      <c r="F415" s="502" t="str">
        <f t="shared" si="50"/>
        <v/>
      </c>
      <c r="G415" s="503" t="str">
        <f t="shared" si="51"/>
        <v/>
      </c>
      <c r="H415" s="501" t="str">
        <f t="shared" si="52"/>
        <v/>
      </c>
      <c r="I415" s="504" t="str">
        <f t="shared" si="53"/>
        <v/>
      </c>
      <c r="J415" s="467"/>
      <c r="K415" s="467"/>
      <c r="L415" s="467"/>
      <c r="M415" s="467"/>
      <c r="N415" s="467"/>
      <c r="O415" s="467"/>
      <c r="P415" s="467"/>
      <c r="Q415" s="467"/>
      <c r="R415" s="468" t="str">
        <f t="shared" si="55"/>
        <v/>
      </c>
      <c r="S415" s="468" t="str">
        <f>IF(OR(R415="",B7="",B7&lt;=0),"",IF(LEN(R415)&lt;=B7,R415,IF(LEN(SUBSTITUTE(LEFT(R415,B7+1)," ",""))=B7+1,LEFT(R415,B7),LEFT(R415,FIND("§",SUBSTITUTE(LEFT(R415,B7+1)," ","§",LEN(LEFT(R415,B7+1))-LEN(SUBSTITUTE(LEFT(R415,B7+1)," ",""))))-1))))</f>
        <v/>
      </c>
      <c r="T415" s="468" t="str">
        <f t="shared" si="54"/>
        <v/>
      </c>
      <c r="U415" s="468"/>
    </row>
    <row r="416" spans="1:21" ht="24" customHeight="1">
      <c r="A416" s="467"/>
      <c r="B416" s="467"/>
      <c r="C416" s="467"/>
      <c r="D416" s="467"/>
      <c r="E416" s="467"/>
      <c r="F416" s="502" t="str">
        <f t="shared" si="50"/>
        <v/>
      </c>
      <c r="G416" s="503" t="str">
        <f t="shared" si="51"/>
        <v/>
      </c>
      <c r="H416" s="501" t="str">
        <f t="shared" si="52"/>
        <v/>
      </c>
      <c r="I416" s="504" t="str">
        <f t="shared" si="53"/>
        <v/>
      </c>
      <c r="J416" s="467"/>
      <c r="K416" s="467"/>
      <c r="L416" s="467"/>
      <c r="M416" s="467"/>
      <c r="N416" s="467"/>
      <c r="O416" s="467"/>
      <c r="P416" s="467"/>
      <c r="Q416" s="467"/>
      <c r="R416" s="468" t="str">
        <f t="shared" si="55"/>
        <v/>
      </c>
      <c r="S416" s="468" t="str">
        <f>IF(OR(R416="",B7="",B7&lt;=0),"",IF(LEN(R416)&lt;=B7,R416,IF(LEN(SUBSTITUTE(LEFT(R416,B7+1)," ",""))=B7+1,LEFT(R416,B7),LEFT(R416,FIND("§",SUBSTITUTE(LEFT(R416,B7+1)," ","§",LEN(LEFT(R416,B7+1))-LEN(SUBSTITUTE(LEFT(R416,B7+1)," ",""))))-1))))</f>
        <v/>
      </c>
      <c r="T416" s="468" t="str">
        <f t="shared" si="54"/>
        <v/>
      </c>
      <c r="U416" s="468"/>
    </row>
    <row r="417" spans="1:21" ht="24" customHeight="1">
      <c r="A417" s="467"/>
      <c r="B417" s="467"/>
      <c r="C417" s="467"/>
      <c r="D417" s="467"/>
      <c r="E417" s="467"/>
      <c r="F417" s="502" t="str">
        <f t="shared" si="50"/>
        <v/>
      </c>
      <c r="G417" s="503" t="str">
        <f t="shared" si="51"/>
        <v/>
      </c>
      <c r="H417" s="501" t="str">
        <f t="shared" si="52"/>
        <v/>
      </c>
      <c r="I417" s="504" t="str">
        <f t="shared" si="53"/>
        <v/>
      </c>
      <c r="J417" s="467"/>
      <c r="K417" s="467"/>
      <c r="L417" s="467"/>
      <c r="M417" s="467"/>
      <c r="N417" s="467"/>
      <c r="O417" s="467"/>
      <c r="P417" s="467"/>
      <c r="Q417" s="467"/>
      <c r="R417" s="468" t="str">
        <f t="shared" si="55"/>
        <v/>
      </c>
      <c r="S417" s="468" t="str">
        <f>IF(OR(R417="",B7="",B7&lt;=0),"",IF(LEN(R417)&lt;=B7,R417,IF(LEN(SUBSTITUTE(LEFT(R417,B7+1)," ",""))=B7+1,LEFT(R417,B7),LEFT(R417,FIND("§",SUBSTITUTE(LEFT(R417,B7+1)," ","§",LEN(LEFT(R417,B7+1))-LEN(SUBSTITUTE(LEFT(R417,B7+1)," ",""))))-1))))</f>
        <v/>
      </c>
      <c r="T417" s="468" t="str">
        <f t="shared" si="54"/>
        <v/>
      </c>
      <c r="U417" s="468"/>
    </row>
    <row r="418" spans="1:21" ht="24" customHeight="1">
      <c r="A418" s="467"/>
      <c r="B418" s="467"/>
      <c r="C418" s="467"/>
      <c r="D418" s="467"/>
      <c r="E418" s="467"/>
      <c r="F418" s="502" t="str">
        <f t="shared" si="50"/>
        <v/>
      </c>
      <c r="G418" s="503" t="str">
        <f t="shared" si="51"/>
        <v/>
      </c>
      <c r="H418" s="501" t="str">
        <f t="shared" si="52"/>
        <v/>
      </c>
      <c r="I418" s="504" t="str">
        <f t="shared" si="53"/>
        <v/>
      </c>
      <c r="J418" s="467"/>
      <c r="K418" s="467"/>
      <c r="L418" s="467"/>
      <c r="M418" s="467"/>
      <c r="N418" s="467"/>
      <c r="O418" s="467"/>
      <c r="P418" s="467"/>
      <c r="Q418" s="467"/>
      <c r="R418" s="468" t="str">
        <f t="shared" si="55"/>
        <v/>
      </c>
      <c r="S418" s="468" t="str">
        <f>IF(OR(R418="",B7="",B7&lt;=0),"",IF(LEN(R418)&lt;=B7,R418,IF(LEN(SUBSTITUTE(LEFT(R418,B7+1)," ",""))=B7+1,LEFT(R418,B7),LEFT(R418,FIND("§",SUBSTITUTE(LEFT(R418,B7+1)," ","§",LEN(LEFT(R418,B7+1))-LEN(SUBSTITUTE(LEFT(R418,B7+1)," ",""))))-1))))</f>
        <v/>
      </c>
      <c r="T418" s="468" t="str">
        <f t="shared" si="54"/>
        <v/>
      </c>
      <c r="U418" s="468"/>
    </row>
    <row r="419" spans="1:21" ht="24" customHeight="1">
      <c r="A419" s="467"/>
      <c r="B419" s="467"/>
      <c r="C419" s="467"/>
      <c r="D419" s="467"/>
      <c r="E419" s="467"/>
      <c r="F419" s="502" t="str">
        <f t="shared" si="50"/>
        <v/>
      </c>
      <c r="G419" s="503" t="str">
        <f t="shared" si="51"/>
        <v/>
      </c>
      <c r="H419" s="501" t="str">
        <f t="shared" si="52"/>
        <v/>
      </c>
      <c r="I419" s="504" t="str">
        <f t="shared" si="53"/>
        <v/>
      </c>
      <c r="J419" s="467"/>
      <c r="K419" s="467"/>
      <c r="L419" s="467"/>
      <c r="M419" s="467"/>
      <c r="N419" s="467"/>
      <c r="O419" s="467"/>
      <c r="P419" s="467"/>
      <c r="Q419" s="467"/>
      <c r="R419" s="468" t="str">
        <f t="shared" si="55"/>
        <v/>
      </c>
      <c r="S419" s="468" t="str">
        <f>IF(OR(R419="",B7="",B7&lt;=0),"",IF(LEN(R419)&lt;=B7,R419,IF(LEN(SUBSTITUTE(LEFT(R419,B7+1)," ",""))=B7+1,LEFT(R419,B7),LEFT(R419,FIND("§",SUBSTITUTE(LEFT(R419,B7+1)," ","§",LEN(LEFT(R419,B7+1))-LEN(SUBSTITUTE(LEFT(R419,B7+1)," ",""))))-1))))</f>
        <v/>
      </c>
      <c r="T419" s="468" t="str">
        <f t="shared" si="54"/>
        <v/>
      </c>
      <c r="U419" s="468"/>
    </row>
    <row r="420" spans="1:21" ht="24" customHeight="1">
      <c r="A420" s="467"/>
      <c r="B420" s="467"/>
      <c r="C420" s="467"/>
      <c r="D420" s="467"/>
      <c r="E420" s="467"/>
      <c r="F420" s="502" t="str">
        <f t="shared" si="50"/>
        <v/>
      </c>
      <c r="G420" s="503" t="str">
        <f t="shared" si="51"/>
        <v/>
      </c>
      <c r="H420" s="501" t="str">
        <f t="shared" si="52"/>
        <v/>
      </c>
      <c r="I420" s="504" t="str">
        <f t="shared" si="53"/>
        <v/>
      </c>
      <c r="J420" s="467"/>
      <c r="K420" s="467"/>
      <c r="L420" s="467"/>
      <c r="M420" s="467"/>
      <c r="N420" s="467"/>
      <c r="O420" s="467"/>
      <c r="P420" s="467"/>
      <c r="Q420" s="467"/>
      <c r="R420" s="468" t="str">
        <f t="shared" si="55"/>
        <v/>
      </c>
      <c r="S420" s="468" t="str">
        <f>IF(OR(R420="",B7="",B7&lt;=0),"",IF(LEN(R420)&lt;=B7,R420,IF(LEN(SUBSTITUTE(LEFT(R420,B7+1)," ",""))=B7+1,LEFT(R420,B7),LEFT(R420,FIND("§",SUBSTITUTE(LEFT(R420,B7+1)," ","§",LEN(LEFT(R420,B7+1))-LEN(SUBSTITUTE(LEFT(R420,B7+1)," ",""))))-1))))</f>
        <v/>
      </c>
      <c r="T420" s="468" t="str">
        <f t="shared" si="54"/>
        <v/>
      </c>
      <c r="U420" s="468"/>
    </row>
    <row r="421" spans="1:21" ht="24" customHeight="1">
      <c r="A421" s="467"/>
      <c r="B421" s="467"/>
      <c r="C421" s="467"/>
      <c r="D421" s="467"/>
      <c r="E421" s="467"/>
      <c r="F421" s="502" t="str">
        <f t="shared" si="50"/>
        <v/>
      </c>
      <c r="G421" s="503" t="str">
        <f t="shared" si="51"/>
        <v/>
      </c>
      <c r="H421" s="501" t="str">
        <f t="shared" si="52"/>
        <v/>
      </c>
      <c r="I421" s="504" t="str">
        <f t="shared" si="53"/>
        <v/>
      </c>
      <c r="J421" s="467"/>
      <c r="K421" s="467"/>
      <c r="L421" s="467"/>
      <c r="M421" s="467"/>
      <c r="N421" s="467"/>
      <c r="O421" s="467"/>
      <c r="P421" s="467"/>
      <c r="Q421" s="467"/>
      <c r="R421" s="468" t="str">
        <f t="shared" si="55"/>
        <v/>
      </c>
      <c r="S421" s="468" t="str">
        <f>IF(OR(R421="",B7="",B7&lt;=0),"",IF(LEN(R421)&lt;=B7,R421,IF(LEN(SUBSTITUTE(LEFT(R421,B7+1)," ",""))=B7+1,LEFT(R421,B7),LEFT(R421,FIND("§",SUBSTITUTE(LEFT(R421,B7+1)," ","§",LEN(LEFT(R421,B7+1))-LEN(SUBSTITUTE(LEFT(R421,B7+1)," ",""))))-1))))</f>
        <v/>
      </c>
      <c r="T421" s="468" t="str">
        <f t="shared" si="54"/>
        <v/>
      </c>
      <c r="U421" s="468"/>
    </row>
    <row r="422" spans="1:21" ht="24" customHeight="1">
      <c r="A422" s="467"/>
      <c r="B422" s="467"/>
      <c r="C422" s="467"/>
      <c r="D422" s="467"/>
      <c r="E422" s="467"/>
      <c r="F422" s="502" t="str">
        <f t="shared" si="50"/>
        <v/>
      </c>
      <c r="G422" s="503" t="str">
        <f t="shared" si="51"/>
        <v/>
      </c>
      <c r="H422" s="501" t="str">
        <f t="shared" si="52"/>
        <v/>
      </c>
      <c r="I422" s="504" t="str">
        <f t="shared" si="53"/>
        <v/>
      </c>
      <c r="J422" s="467"/>
      <c r="K422" s="467"/>
      <c r="L422" s="467"/>
      <c r="M422" s="467"/>
      <c r="N422" s="467"/>
      <c r="O422" s="467"/>
      <c r="P422" s="467"/>
      <c r="Q422" s="467"/>
      <c r="R422" s="468" t="str">
        <f t="shared" si="55"/>
        <v/>
      </c>
      <c r="S422" s="468" t="str">
        <f>IF(OR(R422="",B7="",B7&lt;=0),"",IF(LEN(R422)&lt;=B7,R422,IF(LEN(SUBSTITUTE(LEFT(R422,B7+1)," ",""))=B7+1,LEFT(R422,B7),LEFT(R422,FIND("§",SUBSTITUTE(LEFT(R422,B7+1)," ","§",LEN(LEFT(R422,B7+1))-LEN(SUBSTITUTE(LEFT(R422,B7+1)," ",""))))-1))))</f>
        <v/>
      </c>
      <c r="T422" s="468" t="str">
        <f t="shared" si="54"/>
        <v/>
      </c>
      <c r="U422" s="468"/>
    </row>
    <row r="423" spans="1:21" ht="24" customHeight="1">
      <c r="A423" s="467"/>
      <c r="B423" s="467"/>
      <c r="C423" s="467"/>
      <c r="D423" s="467"/>
      <c r="E423" s="467"/>
      <c r="F423" s="502" t="str">
        <f t="shared" si="50"/>
        <v/>
      </c>
      <c r="G423" s="503" t="str">
        <f t="shared" si="51"/>
        <v/>
      </c>
      <c r="H423" s="501" t="str">
        <f t="shared" si="52"/>
        <v/>
      </c>
      <c r="I423" s="504" t="str">
        <f t="shared" si="53"/>
        <v/>
      </c>
      <c r="J423" s="467"/>
      <c r="K423" s="467"/>
      <c r="L423" s="467"/>
      <c r="M423" s="467"/>
      <c r="N423" s="467"/>
      <c r="O423" s="467"/>
      <c r="P423" s="467"/>
      <c r="Q423" s="467"/>
      <c r="R423" s="468" t="str">
        <f t="shared" si="55"/>
        <v/>
      </c>
      <c r="S423" s="468" t="str">
        <f>IF(OR(R423="",B7="",B7&lt;=0),"",IF(LEN(R423)&lt;=B7,R423,IF(LEN(SUBSTITUTE(LEFT(R423,B7+1)," ",""))=B7+1,LEFT(R423,B7),LEFT(R423,FIND("§",SUBSTITUTE(LEFT(R423,B7+1)," ","§",LEN(LEFT(R423,B7+1))-LEN(SUBSTITUTE(LEFT(R423,B7+1)," ",""))))-1))))</f>
        <v/>
      </c>
      <c r="T423" s="468" t="str">
        <f t="shared" si="54"/>
        <v/>
      </c>
      <c r="U423" s="468"/>
    </row>
    <row r="424" spans="1:21" ht="24" customHeight="1">
      <c r="A424" s="467"/>
      <c r="B424" s="467"/>
      <c r="C424" s="467"/>
      <c r="D424" s="467"/>
      <c r="E424" s="467"/>
      <c r="F424" s="502" t="str">
        <f t="shared" si="50"/>
        <v/>
      </c>
      <c r="G424" s="503" t="str">
        <f t="shared" si="51"/>
        <v/>
      </c>
      <c r="H424" s="501" t="str">
        <f t="shared" si="52"/>
        <v/>
      </c>
      <c r="I424" s="504" t="str">
        <f t="shared" si="53"/>
        <v/>
      </c>
      <c r="J424" s="467"/>
      <c r="K424" s="467"/>
      <c r="L424" s="467"/>
      <c r="M424" s="467"/>
      <c r="N424" s="467"/>
      <c r="O424" s="467"/>
      <c r="P424" s="467"/>
      <c r="Q424" s="467"/>
      <c r="R424" s="468" t="str">
        <f t="shared" si="55"/>
        <v/>
      </c>
      <c r="S424" s="468" t="str">
        <f>IF(OR(R424="",B7="",B7&lt;=0),"",IF(LEN(R424)&lt;=B7,R424,IF(LEN(SUBSTITUTE(LEFT(R424,B7+1)," ",""))=B7+1,LEFT(R424,B7),LEFT(R424,FIND("§",SUBSTITUTE(LEFT(R424,B7+1)," ","§",LEN(LEFT(R424,B7+1))-LEN(SUBSTITUTE(LEFT(R424,B7+1)," ",""))))-1))))</f>
        <v/>
      </c>
      <c r="T424" s="468" t="str">
        <f t="shared" si="54"/>
        <v/>
      </c>
      <c r="U424" s="468"/>
    </row>
    <row r="425" spans="1:21" ht="24" customHeight="1">
      <c r="A425" s="467"/>
      <c r="B425" s="467"/>
      <c r="C425" s="467"/>
      <c r="D425" s="467"/>
      <c r="E425" s="467"/>
      <c r="F425" s="502" t="str">
        <f t="shared" si="50"/>
        <v/>
      </c>
      <c r="G425" s="503" t="str">
        <f t="shared" si="51"/>
        <v/>
      </c>
      <c r="H425" s="501" t="str">
        <f t="shared" si="52"/>
        <v/>
      </c>
      <c r="I425" s="504" t="str">
        <f t="shared" si="53"/>
        <v/>
      </c>
      <c r="J425" s="467"/>
      <c r="K425" s="467"/>
      <c r="L425" s="467"/>
      <c r="M425" s="467"/>
      <c r="N425" s="467"/>
      <c r="O425" s="467"/>
      <c r="P425" s="467"/>
      <c r="Q425" s="467"/>
      <c r="R425" s="468" t="str">
        <f t="shared" si="55"/>
        <v/>
      </c>
      <c r="S425" s="468" t="str">
        <f>IF(OR(R425="",B7="",B7&lt;=0),"",IF(LEN(R425)&lt;=B7,R425,IF(LEN(SUBSTITUTE(LEFT(R425,B7+1)," ",""))=B7+1,LEFT(R425,B7),LEFT(R425,FIND("§",SUBSTITUTE(LEFT(R425,B7+1)," ","§",LEN(LEFT(R425,B7+1))-LEN(SUBSTITUTE(LEFT(R425,B7+1)," ",""))))-1))))</f>
        <v/>
      </c>
      <c r="T425" s="468" t="str">
        <f t="shared" si="54"/>
        <v/>
      </c>
      <c r="U425" s="468"/>
    </row>
    <row r="426" spans="1:21" ht="24" customHeight="1">
      <c r="A426" s="467"/>
      <c r="B426" s="467"/>
      <c r="C426" s="467"/>
      <c r="D426" s="467"/>
      <c r="E426" s="467"/>
      <c r="F426" s="502" t="str">
        <f t="shared" si="50"/>
        <v/>
      </c>
      <c r="G426" s="503" t="str">
        <f t="shared" si="51"/>
        <v/>
      </c>
      <c r="H426" s="501" t="str">
        <f t="shared" si="52"/>
        <v/>
      </c>
      <c r="I426" s="504" t="str">
        <f t="shared" si="53"/>
        <v/>
      </c>
      <c r="J426" s="467"/>
      <c r="K426" s="467"/>
      <c r="L426" s="467"/>
      <c r="M426" s="467"/>
      <c r="N426" s="467"/>
      <c r="O426" s="467"/>
      <c r="P426" s="467"/>
      <c r="Q426" s="467"/>
      <c r="R426" s="468" t="str">
        <f t="shared" si="55"/>
        <v/>
      </c>
      <c r="S426" s="468" t="str">
        <f>IF(OR(R426="",B7="",B7&lt;=0),"",IF(LEN(R426)&lt;=B7,R426,IF(LEN(SUBSTITUTE(LEFT(R426,B7+1)," ",""))=B7+1,LEFT(R426,B7),LEFT(R426,FIND("§",SUBSTITUTE(LEFT(R426,B7+1)," ","§",LEN(LEFT(R426,B7+1))-LEN(SUBSTITUTE(LEFT(R426,B7+1)," ",""))))-1))))</f>
        <v/>
      </c>
      <c r="T426" s="468" t="str">
        <f t="shared" si="54"/>
        <v/>
      </c>
      <c r="U426" s="468"/>
    </row>
    <row r="427" spans="1:21" ht="24" customHeight="1">
      <c r="A427" s="467"/>
      <c r="B427" s="467"/>
      <c r="C427" s="467"/>
      <c r="D427" s="467"/>
      <c r="E427" s="467"/>
      <c r="F427" s="502" t="str">
        <f t="shared" si="50"/>
        <v/>
      </c>
      <c r="G427" s="503" t="str">
        <f t="shared" si="51"/>
        <v/>
      </c>
      <c r="H427" s="501" t="str">
        <f t="shared" si="52"/>
        <v/>
      </c>
      <c r="I427" s="504" t="str">
        <f t="shared" si="53"/>
        <v/>
      </c>
      <c r="J427" s="467"/>
      <c r="K427" s="467"/>
      <c r="L427" s="467"/>
      <c r="M427" s="467"/>
      <c r="N427" s="467"/>
      <c r="O427" s="467"/>
      <c r="P427" s="467"/>
      <c r="Q427" s="467"/>
      <c r="R427" s="468" t="str">
        <f t="shared" si="55"/>
        <v/>
      </c>
      <c r="S427" s="468" t="str">
        <f>IF(OR(R427="",B7="",B7&lt;=0),"",IF(LEN(R427)&lt;=B7,R427,IF(LEN(SUBSTITUTE(LEFT(R427,B7+1)," ",""))=B7+1,LEFT(R427,B7),LEFT(R427,FIND("§",SUBSTITUTE(LEFT(R427,B7+1)," ","§",LEN(LEFT(R427,B7+1))-LEN(SUBSTITUTE(LEFT(R427,B7+1)," ",""))))-1))))</f>
        <v/>
      </c>
      <c r="T427" s="468" t="str">
        <f t="shared" si="54"/>
        <v/>
      </c>
      <c r="U427" s="468"/>
    </row>
    <row r="428" spans="1:21" ht="24" customHeight="1">
      <c r="A428" s="467"/>
      <c r="B428" s="467"/>
      <c r="C428" s="467"/>
      <c r="D428" s="467"/>
      <c r="E428" s="467"/>
      <c r="F428" s="502" t="str">
        <f t="shared" si="50"/>
        <v/>
      </c>
      <c r="G428" s="503" t="str">
        <f t="shared" si="51"/>
        <v/>
      </c>
      <c r="H428" s="501" t="str">
        <f t="shared" si="52"/>
        <v/>
      </c>
      <c r="I428" s="504" t="str">
        <f t="shared" si="53"/>
        <v/>
      </c>
      <c r="J428" s="467"/>
      <c r="K428" s="467"/>
      <c r="L428" s="467"/>
      <c r="M428" s="467"/>
      <c r="N428" s="467"/>
      <c r="O428" s="467"/>
      <c r="P428" s="467"/>
      <c r="Q428" s="467"/>
      <c r="R428" s="468" t="str">
        <f t="shared" si="55"/>
        <v/>
      </c>
      <c r="S428" s="468" t="str">
        <f>IF(OR(R428="",B7="",B7&lt;=0),"",IF(LEN(R428)&lt;=B7,R428,IF(LEN(SUBSTITUTE(LEFT(R428,B7+1)," ",""))=B7+1,LEFT(R428,B7),LEFT(R428,FIND("§",SUBSTITUTE(LEFT(R428,B7+1)," ","§",LEN(LEFT(R428,B7+1))-LEN(SUBSTITUTE(LEFT(R428,B7+1)," ",""))))-1))))</f>
        <v/>
      </c>
      <c r="T428" s="468" t="str">
        <f t="shared" si="54"/>
        <v/>
      </c>
      <c r="U428" s="468"/>
    </row>
    <row r="429" spans="1:21" ht="24" customHeight="1">
      <c r="A429" s="467"/>
      <c r="B429" s="467"/>
      <c r="C429" s="467"/>
      <c r="D429" s="467"/>
      <c r="E429" s="467"/>
      <c r="F429" s="502" t="str">
        <f t="shared" si="50"/>
        <v/>
      </c>
      <c r="G429" s="503" t="str">
        <f t="shared" si="51"/>
        <v/>
      </c>
      <c r="H429" s="501" t="str">
        <f t="shared" si="52"/>
        <v/>
      </c>
      <c r="I429" s="504" t="str">
        <f t="shared" si="53"/>
        <v/>
      </c>
      <c r="J429" s="467"/>
      <c r="K429" s="467"/>
      <c r="L429" s="467"/>
      <c r="M429" s="467"/>
      <c r="N429" s="467"/>
      <c r="O429" s="467"/>
      <c r="P429" s="467"/>
      <c r="Q429" s="467"/>
      <c r="R429" s="468" t="str">
        <f t="shared" si="55"/>
        <v/>
      </c>
      <c r="S429" s="468" t="str">
        <f>IF(OR(R429="",B7="",B7&lt;=0),"",IF(LEN(R429)&lt;=B7,R429,IF(LEN(SUBSTITUTE(LEFT(R429,B7+1)," ",""))=B7+1,LEFT(R429,B7),LEFT(R429,FIND("§",SUBSTITUTE(LEFT(R429,B7+1)," ","§",LEN(LEFT(R429,B7+1))-LEN(SUBSTITUTE(LEFT(R429,B7+1)," ",""))))-1))))</f>
        <v/>
      </c>
      <c r="T429" s="468" t="str">
        <f t="shared" si="54"/>
        <v/>
      </c>
      <c r="U429" s="468"/>
    </row>
    <row r="430" spans="1:21" ht="24" customHeight="1">
      <c r="A430" s="467"/>
      <c r="B430" s="467"/>
      <c r="C430" s="467"/>
      <c r="D430" s="467"/>
      <c r="E430" s="467"/>
      <c r="F430" s="502" t="str">
        <f t="shared" si="50"/>
        <v/>
      </c>
      <c r="G430" s="503" t="str">
        <f t="shared" si="51"/>
        <v/>
      </c>
      <c r="H430" s="501" t="str">
        <f t="shared" si="52"/>
        <v/>
      </c>
      <c r="I430" s="504" t="str">
        <f t="shared" si="53"/>
        <v/>
      </c>
      <c r="J430" s="467"/>
      <c r="K430" s="467"/>
      <c r="L430" s="467"/>
      <c r="M430" s="467"/>
      <c r="N430" s="467"/>
      <c r="O430" s="467"/>
      <c r="P430" s="467"/>
      <c r="Q430" s="467"/>
      <c r="R430" s="468" t="str">
        <f t="shared" si="55"/>
        <v/>
      </c>
      <c r="S430" s="468" t="str">
        <f>IF(OR(R430="",B7="",B7&lt;=0),"",IF(LEN(R430)&lt;=B7,R430,IF(LEN(SUBSTITUTE(LEFT(R430,B7+1)," ",""))=B7+1,LEFT(R430,B7),LEFT(R430,FIND("§",SUBSTITUTE(LEFT(R430,B7+1)," ","§",LEN(LEFT(R430,B7+1))-LEN(SUBSTITUTE(LEFT(R430,B7+1)," ",""))))-1))))</f>
        <v/>
      </c>
      <c r="T430" s="468" t="str">
        <f t="shared" si="54"/>
        <v/>
      </c>
      <c r="U430" s="468"/>
    </row>
    <row r="431" spans="1:21" ht="24" customHeight="1">
      <c r="A431" s="467"/>
      <c r="B431" s="467"/>
      <c r="C431" s="467"/>
      <c r="D431" s="467"/>
      <c r="E431" s="467"/>
      <c r="F431" s="502" t="str">
        <f t="shared" si="50"/>
        <v/>
      </c>
      <c r="G431" s="503" t="str">
        <f t="shared" si="51"/>
        <v/>
      </c>
      <c r="H431" s="501" t="str">
        <f t="shared" si="52"/>
        <v/>
      </c>
      <c r="I431" s="504" t="str">
        <f t="shared" si="53"/>
        <v/>
      </c>
      <c r="J431" s="467"/>
      <c r="K431" s="467"/>
      <c r="L431" s="467"/>
      <c r="M431" s="467"/>
      <c r="N431" s="467"/>
      <c r="O431" s="467"/>
      <c r="P431" s="467"/>
      <c r="Q431" s="467"/>
      <c r="R431" s="468" t="str">
        <f t="shared" si="55"/>
        <v/>
      </c>
      <c r="S431" s="468" t="str">
        <f>IF(OR(R431="",B7="",B7&lt;=0),"",IF(LEN(R431)&lt;=B7,R431,IF(LEN(SUBSTITUTE(LEFT(R431,B7+1)," ",""))=B7+1,LEFT(R431,B7),LEFT(R431,FIND("§",SUBSTITUTE(LEFT(R431,B7+1)," ","§",LEN(LEFT(R431,B7+1))-LEN(SUBSTITUTE(LEFT(R431,B7+1)," ",""))))-1))))</f>
        <v/>
      </c>
      <c r="T431" s="468" t="str">
        <f t="shared" si="54"/>
        <v/>
      </c>
      <c r="U431" s="468"/>
    </row>
    <row r="432" spans="1:21" ht="24" customHeight="1">
      <c r="A432" s="467"/>
      <c r="B432" s="467"/>
      <c r="C432" s="467"/>
      <c r="D432" s="467"/>
      <c r="E432" s="467"/>
      <c r="F432" s="502" t="str">
        <f t="shared" si="50"/>
        <v/>
      </c>
      <c r="G432" s="503" t="str">
        <f t="shared" si="51"/>
        <v/>
      </c>
      <c r="H432" s="501" t="str">
        <f t="shared" si="52"/>
        <v/>
      </c>
      <c r="I432" s="504" t="str">
        <f t="shared" si="53"/>
        <v/>
      </c>
      <c r="J432" s="467"/>
      <c r="K432" s="467"/>
      <c r="L432" s="467"/>
      <c r="M432" s="467"/>
      <c r="N432" s="467"/>
      <c r="O432" s="467"/>
      <c r="P432" s="467"/>
      <c r="Q432" s="467"/>
      <c r="R432" s="468" t="str">
        <f t="shared" si="55"/>
        <v/>
      </c>
      <c r="S432" s="468" t="str">
        <f>IF(OR(R432="",B7="",B7&lt;=0),"",IF(LEN(R432)&lt;=B7,R432,IF(LEN(SUBSTITUTE(LEFT(R432,B7+1)," ",""))=B7+1,LEFT(R432,B7),LEFT(R432,FIND("§",SUBSTITUTE(LEFT(R432,B7+1)," ","§",LEN(LEFT(R432,B7+1))-LEN(SUBSTITUTE(LEFT(R432,B7+1)," ",""))))-1))))</f>
        <v/>
      </c>
      <c r="T432" s="468" t="str">
        <f t="shared" si="54"/>
        <v/>
      </c>
      <c r="U432" s="468"/>
    </row>
    <row r="433" spans="1:21" ht="24" customHeight="1">
      <c r="A433" s="467"/>
      <c r="B433" s="467"/>
      <c r="C433" s="467"/>
      <c r="D433" s="467"/>
      <c r="E433" s="467"/>
      <c r="F433" s="502" t="str">
        <f t="shared" si="50"/>
        <v/>
      </c>
      <c r="G433" s="503" t="str">
        <f t="shared" si="51"/>
        <v/>
      </c>
      <c r="H433" s="501" t="str">
        <f t="shared" si="52"/>
        <v/>
      </c>
      <c r="I433" s="504" t="str">
        <f t="shared" si="53"/>
        <v/>
      </c>
      <c r="J433" s="467"/>
      <c r="K433" s="467"/>
      <c r="L433" s="467"/>
      <c r="M433" s="467"/>
      <c r="N433" s="467"/>
      <c r="O433" s="467"/>
      <c r="P433" s="467"/>
      <c r="Q433" s="467"/>
      <c r="R433" s="468" t="str">
        <f t="shared" si="55"/>
        <v/>
      </c>
      <c r="S433" s="468" t="str">
        <f>IF(OR(R433="",B7="",B7&lt;=0),"",IF(LEN(R433)&lt;=B7,R433,IF(LEN(SUBSTITUTE(LEFT(R433,B7+1)," ",""))=B7+1,LEFT(R433,B7),LEFT(R433,FIND("§",SUBSTITUTE(LEFT(R433,B7+1)," ","§",LEN(LEFT(R433,B7+1))-LEN(SUBSTITUTE(LEFT(R433,B7+1)," ",""))))-1))))</f>
        <v/>
      </c>
      <c r="T433" s="468" t="str">
        <f t="shared" si="54"/>
        <v/>
      </c>
      <c r="U433" s="468"/>
    </row>
    <row r="434" spans="1:21" ht="24" customHeight="1">
      <c r="A434" s="467"/>
      <c r="B434" s="467"/>
      <c r="C434" s="467"/>
      <c r="D434" s="467"/>
      <c r="E434" s="467"/>
      <c r="F434" s="502" t="str">
        <f t="shared" si="50"/>
        <v/>
      </c>
      <c r="G434" s="503" t="str">
        <f t="shared" si="51"/>
        <v/>
      </c>
      <c r="H434" s="501" t="str">
        <f t="shared" si="52"/>
        <v/>
      </c>
      <c r="I434" s="504" t="str">
        <f t="shared" si="53"/>
        <v/>
      </c>
      <c r="J434" s="467"/>
      <c r="K434" s="467"/>
      <c r="L434" s="467"/>
      <c r="M434" s="467"/>
      <c r="N434" s="467"/>
      <c r="O434" s="467"/>
      <c r="P434" s="467"/>
      <c r="Q434" s="467"/>
      <c r="R434" s="468" t="str">
        <f t="shared" si="55"/>
        <v/>
      </c>
      <c r="S434" s="468" t="str">
        <f>IF(OR(R434="",B7="",B7&lt;=0),"",IF(LEN(R434)&lt;=B7,R434,IF(LEN(SUBSTITUTE(LEFT(R434,B7+1)," ",""))=B7+1,LEFT(R434,B7),LEFT(R434,FIND("§",SUBSTITUTE(LEFT(R434,B7+1)," ","§",LEN(LEFT(R434,B7+1))-LEN(SUBSTITUTE(LEFT(R434,B7+1)," ",""))))-1))))</f>
        <v/>
      </c>
      <c r="T434" s="468" t="str">
        <f t="shared" si="54"/>
        <v/>
      </c>
      <c r="U434" s="468"/>
    </row>
    <row r="435" spans="1:21" ht="24" customHeight="1">
      <c r="A435" s="467"/>
      <c r="B435" s="467"/>
      <c r="C435" s="467"/>
      <c r="D435" s="467"/>
      <c r="E435" s="467"/>
      <c r="F435" s="502" t="str">
        <f t="shared" si="50"/>
        <v/>
      </c>
      <c r="G435" s="503" t="str">
        <f t="shared" si="51"/>
        <v/>
      </c>
      <c r="H435" s="501" t="str">
        <f t="shared" si="52"/>
        <v/>
      </c>
      <c r="I435" s="504" t="str">
        <f t="shared" si="53"/>
        <v/>
      </c>
      <c r="J435" s="467"/>
      <c r="K435" s="467"/>
      <c r="L435" s="467"/>
      <c r="M435" s="467"/>
      <c r="N435" s="467"/>
      <c r="O435" s="467"/>
      <c r="P435" s="467"/>
      <c r="Q435" s="467"/>
      <c r="R435" s="468" t="str">
        <f t="shared" si="55"/>
        <v/>
      </c>
      <c r="S435" s="468" t="str">
        <f>IF(OR(R435="",B7="",B7&lt;=0),"",IF(LEN(R435)&lt;=B7,R435,IF(LEN(SUBSTITUTE(LEFT(R435,B7+1)," ",""))=B7+1,LEFT(R435,B7),LEFT(R435,FIND("§",SUBSTITUTE(LEFT(R435,B7+1)," ","§",LEN(LEFT(R435,B7+1))-LEN(SUBSTITUTE(LEFT(R435,B7+1)," ",""))))-1))))</f>
        <v/>
      </c>
      <c r="T435" s="468" t="str">
        <f t="shared" si="54"/>
        <v/>
      </c>
      <c r="U435" s="468"/>
    </row>
    <row r="436" spans="1:21" ht="24" customHeight="1">
      <c r="A436" s="467"/>
      <c r="B436" s="467"/>
      <c r="C436" s="467"/>
      <c r="D436" s="467"/>
      <c r="E436" s="467"/>
      <c r="F436" s="502" t="str">
        <f t="shared" si="50"/>
        <v/>
      </c>
      <c r="G436" s="503" t="str">
        <f t="shared" si="51"/>
        <v/>
      </c>
      <c r="H436" s="501" t="str">
        <f t="shared" si="52"/>
        <v/>
      </c>
      <c r="I436" s="504" t="str">
        <f t="shared" si="53"/>
        <v/>
      </c>
      <c r="J436" s="467"/>
      <c r="K436" s="467"/>
      <c r="L436" s="467"/>
      <c r="M436" s="467"/>
      <c r="N436" s="467"/>
      <c r="O436" s="467"/>
      <c r="P436" s="467"/>
      <c r="Q436" s="467"/>
      <c r="R436" s="468" t="str">
        <f t="shared" si="55"/>
        <v/>
      </c>
      <c r="S436" s="468" t="str">
        <f>IF(OR(R436="",B7="",B7&lt;=0),"",IF(LEN(R436)&lt;=B7,R436,IF(LEN(SUBSTITUTE(LEFT(R436,B7+1)," ",""))=B7+1,LEFT(R436,B7),LEFT(R436,FIND("§",SUBSTITUTE(LEFT(R436,B7+1)," ","§",LEN(LEFT(R436,B7+1))-LEN(SUBSTITUTE(LEFT(R436,B7+1)," ",""))))-1))))</f>
        <v/>
      </c>
      <c r="T436" s="468" t="str">
        <f t="shared" si="54"/>
        <v/>
      </c>
      <c r="U436" s="468"/>
    </row>
    <row r="437" spans="1:21" ht="24" customHeight="1">
      <c r="A437" s="467"/>
      <c r="B437" s="467"/>
      <c r="C437" s="467"/>
      <c r="D437" s="467"/>
      <c r="E437" s="467"/>
      <c r="F437" s="502" t="str">
        <f t="shared" si="50"/>
        <v/>
      </c>
      <c r="G437" s="503" t="str">
        <f t="shared" si="51"/>
        <v/>
      </c>
      <c r="H437" s="501" t="str">
        <f t="shared" si="52"/>
        <v/>
      </c>
      <c r="I437" s="504" t="str">
        <f t="shared" si="53"/>
        <v/>
      </c>
      <c r="J437" s="467"/>
      <c r="K437" s="467"/>
      <c r="L437" s="467"/>
      <c r="M437" s="467"/>
      <c r="N437" s="467"/>
      <c r="O437" s="467"/>
      <c r="P437" s="467"/>
      <c r="Q437" s="467"/>
      <c r="R437" s="468" t="str">
        <f t="shared" si="55"/>
        <v/>
      </c>
      <c r="S437" s="468" t="str">
        <f>IF(OR(R437="",B7="",B7&lt;=0),"",IF(LEN(R437)&lt;=B7,R437,IF(LEN(SUBSTITUTE(LEFT(R437,B7+1)," ",""))=B7+1,LEFT(R437,B7),LEFT(R437,FIND("§",SUBSTITUTE(LEFT(R437,B7+1)," ","§",LEN(LEFT(R437,B7+1))-LEN(SUBSTITUTE(LEFT(R437,B7+1)," ",""))))-1))))</f>
        <v/>
      </c>
      <c r="T437" s="468" t="str">
        <f t="shared" si="54"/>
        <v/>
      </c>
      <c r="U437" s="468"/>
    </row>
    <row r="438" spans="1:21" ht="24" customHeight="1">
      <c r="A438" s="467"/>
      <c r="B438" s="467"/>
      <c r="C438" s="467"/>
      <c r="D438" s="467"/>
      <c r="E438" s="467"/>
      <c r="F438" s="502" t="str">
        <f t="shared" si="50"/>
        <v/>
      </c>
      <c r="G438" s="503" t="str">
        <f t="shared" si="51"/>
        <v/>
      </c>
      <c r="H438" s="501" t="str">
        <f t="shared" si="52"/>
        <v/>
      </c>
      <c r="I438" s="504" t="str">
        <f t="shared" si="53"/>
        <v/>
      </c>
      <c r="J438" s="467"/>
      <c r="K438" s="467"/>
      <c r="L438" s="467"/>
      <c r="M438" s="467"/>
      <c r="N438" s="467"/>
      <c r="O438" s="467"/>
      <c r="P438" s="467"/>
      <c r="Q438" s="467"/>
      <c r="R438" s="468" t="str">
        <f t="shared" si="55"/>
        <v/>
      </c>
      <c r="S438" s="468" t="str">
        <f>IF(OR(R438="",B7="",B7&lt;=0),"",IF(LEN(R438)&lt;=B7,R438,IF(LEN(SUBSTITUTE(LEFT(R438,B7+1)," ",""))=B7+1,LEFT(R438,B7),LEFT(R438,FIND("§",SUBSTITUTE(LEFT(R438,B7+1)," ","§",LEN(LEFT(R438,B7+1))-LEN(SUBSTITUTE(LEFT(R438,B7+1)," ",""))))-1))))</f>
        <v/>
      </c>
      <c r="T438" s="468" t="str">
        <f t="shared" si="54"/>
        <v/>
      </c>
      <c r="U438" s="468"/>
    </row>
    <row r="439" spans="1:21" ht="24" customHeight="1">
      <c r="A439" s="467"/>
      <c r="B439" s="467"/>
      <c r="C439" s="467"/>
      <c r="D439" s="467"/>
      <c r="E439" s="467"/>
      <c r="F439" s="502" t="str">
        <f t="shared" si="50"/>
        <v/>
      </c>
      <c r="G439" s="503" t="str">
        <f t="shared" si="51"/>
        <v/>
      </c>
      <c r="H439" s="501" t="str">
        <f t="shared" si="52"/>
        <v/>
      </c>
      <c r="I439" s="504" t="str">
        <f t="shared" si="53"/>
        <v/>
      </c>
      <c r="J439" s="467"/>
      <c r="K439" s="467"/>
      <c r="L439" s="467"/>
      <c r="M439" s="467"/>
      <c r="N439" s="467"/>
      <c r="O439" s="467"/>
      <c r="P439" s="467"/>
      <c r="Q439" s="467"/>
      <c r="R439" s="468" t="str">
        <f t="shared" si="55"/>
        <v/>
      </c>
      <c r="S439" s="468" t="str">
        <f>IF(OR(R439="",B7="",B7&lt;=0),"",IF(LEN(R439)&lt;=B7,R439,IF(LEN(SUBSTITUTE(LEFT(R439,B7+1)," ",""))=B7+1,LEFT(R439,B7),LEFT(R439,FIND("§",SUBSTITUTE(LEFT(R439,B7+1)," ","§",LEN(LEFT(R439,B7+1))-LEN(SUBSTITUTE(LEFT(R439,B7+1)," ",""))))-1))))</f>
        <v/>
      </c>
      <c r="T439" s="468" t="str">
        <f t="shared" si="54"/>
        <v/>
      </c>
      <c r="U439" s="468"/>
    </row>
    <row r="440" spans="1:21" ht="24" customHeight="1">
      <c r="A440" s="467"/>
      <c r="B440" s="467"/>
      <c r="C440" s="467"/>
      <c r="D440" s="467"/>
      <c r="E440" s="467"/>
      <c r="F440" s="502" t="str">
        <f t="shared" si="50"/>
        <v/>
      </c>
      <c r="G440" s="503" t="str">
        <f t="shared" si="51"/>
        <v/>
      </c>
      <c r="H440" s="501" t="str">
        <f t="shared" si="52"/>
        <v/>
      </c>
      <c r="I440" s="504" t="str">
        <f t="shared" si="53"/>
        <v/>
      </c>
      <c r="J440" s="467"/>
      <c r="K440" s="467"/>
      <c r="L440" s="467"/>
      <c r="M440" s="467"/>
      <c r="N440" s="467"/>
      <c r="O440" s="467"/>
      <c r="P440" s="467"/>
      <c r="Q440" s="467"/>
      <c r="R440" s="468" t="str">
        <f t="shared" si="55"/>
        <v/>
      </c>
      <c r="S440" s="468" t="str">
        <f>IF(OR(R440="",B7="",B7&lt;=0),"",IF(LEN(R440)&lt;=B7,R440,IF(LEN(SUBSTITUTE(LEFT(R440,B7+1)," ",""))=B7+1,LEFT(R440,B7),LEFT(R440,FIND("§",SUBSTITUTE(LEFT(R440,B7+1)," ","§",LEN(LEFT(R440,B7+1))-LEN(SUBSTITUTE(LEFT(R440,B7+1)," ",""))))-1))))</f>
        <v/>
      </c>
      <c r="T440" s="468" t="str">
        <f t="shared" si="54"/>
        <v/>
      </c>
      <c r="U440" s="468"/>
    </row>
    <row r="441" spans="1:21" ht="24" customHeight="1">
      <c r="A441" s="467"/>
      <c r="B441" s="467"/>
      <c r="C441" s="467"/>
      <c r="D441" s="467"/>
      <c r="E441" s="467"/>
      <c r="F441" s="502" t="str">
        <f t="shared" si="50"/>
        <v/>
      </c>
      <c r="G441" s="503" t="str">
        <f t="shared" si="51"/>
        <v/>
      </c>
      <c r="H441" s="501" t="str">
        <f t="shared" si="52"/>
        <v/>
      </c>
      <c r="I441" s="504" t="str">
        <f t="shared" si="53"/>
        <v/>
      </c>
      <c r="J441" s="467"/>
      <c r="K441" s="467"/>
      <c r="L441" s="467"/>
      <c r="M441" s="467"/>
      <c r="N441" s="467"/>
      <c r="O441" s="467"/>
      <c r="P441" s="467"/>
      <c r="Q441" s="467"/>
      <c r="R441" s="468" t="str">
        <f t="shared" si="55"/>
        <v/>
      </c>
      <c r="S441" s="468" t="str">
        <f>IF(OR(R441="",B7="",B7&lt;=0),"",IF(LEN(R441)&lt;=B7,R441,IF(LEN(SUBSTITUTE(LEFT(R441,B7+1)," ",""))=B7+1,LEFT(R441,B7),LEFT(R441,FIND("§",SUBSTITUTE(LEFT(R441,B7+1)," ","§",LEN(LEFT(R441,B7+1))-LEN(SUBSTITUTE(LEFT(R441,B7+1)," ",""))))-1))))</f>
        <v/>
      </c>
      <c r="T441" s="468" t="str">
        <f t="shared" si="54"/>
        <v/>
      </c>
      <c r="U441" s="468"/>
    </row>
    <row r="442" spans="1:21" ht="24" customHeight="1">
      <c r="A442" s="467"/>
      <c r="B442" s="467"/>
      <c r="C442" s="467"/>
      <c r="D442" s="467"/>
      <c r="E442" s="467"/>
      <c r="F442" s="502" t="str">
        <f t="shared" si="50"/>
        <v/>
      </c>
      <c r="G442" s="503" t="str">
        <f t="shared" si="51"/>
        <v/>
      </c>
      <c r="H442" s="501" t="str">
        <f t="shared" si="52"/>
        <v/>
      </c>
      <c r="I442" s="504" t="str">
        <f t="shared" si="53"/>
        <v/>
      </c>
      <c r="J442" s="467"/>
      <c r="K442" s="467"/>
      <c r="L442" s="467"/>
      <c r="M442" s="467"/>
      <c r="N442" s="467"/>
      <c r="O442" s="467"/>
      <c r="P442" s="467"/>
      <c r="Q442" s="467"/>
      <c r="R442" s="468" t="str">
        <f t="shared" si="55"/>
        <v/>
      </c>
      <c r="S442" s="468" t="str">
        <f>IF(OR(R442="",B7="",B7&lt;=0),"",IF(LEN(R442)&lt;=B7,R442,IF(LEN(SUBSTITUTE(LEFT(R442,B7+1)," ",""))=B7+1,LEFT(R442,B7),LEFT(R442,FIND("§",SUBSTITUTE(LEFT(R442,B7+1)," ","§",LEN(LEFT(R442,B7+1))-LEN(SUBSTITUTE(LEFT(R442,B7+1)," ",""))))-1))))</f>
        <v/>
      </c>
      <c r="T442" s="468" t="str">
        <f t="shared" si="54"/>
        <v/>
      </c>
      <c r="U442" s="468"/>
    </row>
    <row r="443" spans="1:21" ht="24" customHeight="1">
      <c r="A443" s="467"/>
      <c r="B443" s="467"/>
      <c r="C443" s="467"/>
      <c r="D443" s="467"/>
      <c r="E443" s="467"/>
      <c r="F443" s="502" t="str">
        <f t="shared" si="50"/>
        <v/>
      </c>
      <c r="G443" s="503" t="str">
        <f t="shared" si="51"/>
        <v/>
      </c>
      <c r="H443" s="501" t="str">
        <f t="shared" si="52"/>
        <v/>
      </c>
      <c r="I443" s="504" t="str">
        <f t="shared" si="53"/>
        <v/>
      </c>
      <c r="J443" s="467"/>
      <c r="K443" s="467"/>
      <c r="L443" s="467"/>
      <c r="M443" s="467"/>
      <c r="N443" s="467"/>
      <c r="O443" s="467"/>
      <c r="P443" s="467"/>
      <c r="Q443" s="467"/>
      <c r="R443" s="468" t="str">
        <f t="shared" si="55"/>
        <v/>
      </c>
      <c r="S443" s="468" t="str">
        <f>IF(OR(R443="",B7="",B7&lt;=0),"",IF(LEN(R443)&lt;=B7,R443,IF(LEN(SUBSTITUTE(LEFT(R443,B7+1)," ",""))=B7+1,LEFT(R443,B7),LEFT(R443,FIND("§",SUBSTITUTE(LEFT(R443,B7+1)," ","§",LEN(LEFT(R443,B7+1))-LEN(SUBSTITUTE(LEFT(R443,B7+1)," ",""))))-1))))</f>
        <v/>
      </c>
      <c r="T443" s="468" t="str">
        <f t="shared" si="54"/>
        <v/>
      </c>
      <c r="U443" s="468"/>
    </row>
    <row r="444" spans="1:21" ht="24" customHeight="1">
      <c r="A444" s="467"/>
      <c r="B444" s="467"/>
      <c r="C444" s="467"/>
      <c r="D444" s="467"/>
      <c r="E444" s="467"/>
      <c r="F444" s="502" t="str">
        <f t="shared" si="50"/>
        <v/>
      </c>
      <c r="G444" s="503" t="str">
        <f t="shared" si="51"/>
        <v/>
      </c>
      <c r="H444" s="501" t="str">
        <f t="shared" si="52"/>
        <v/>
      </c>
      <c r="I444" s="504" t="str">
        <f t="shared" si="53"/>
        <v/>
      </c>
      <c r="J444" s="467"/>
      <c r="K444" s="467"/>
      <c r="L444" s="467"/>
      <c r="M444" s="467"/>
      <c r="N444" s="467"/>
      <c r="O444" s="467"/>
      <c r="P444" s="467"/>
      <c r="Q444" s="467"/>
      <c r="R444" s="468" t="str">
        <f t="shared" si="55"/>
        <v/>
      </c>
      <c r="S444" s="468" t="str">
        <f>IF(OR(R444="",B7="",B7&lt;=0),"",IF(LEN(R444)&lt;=B7,R444,IF(LEN(SUBSTITUTE(LEFT(R444,B7+1)," ",""))=B7+1,LEFT(R444,B7),LEFT(R444,FIND("§",SUBSTITUTE(LEFT(R444,B7+1)," ","§",LEN(LEFT(R444,B7+1))-LEN(SUBSTITUTE(LEFT(R444,B7+1)," ",""))))-1))))</f>
        <v/>
      </c>
      <c r="T444" s="468" t="str">
        <f t="shared" si="54"/>
        <v/>
      </c>
      <c r="U444" s="468"/>
    </row>
    <row r="445" spans="1:21" ht="24" customHeight="1">
      <c r="A445" s="467"/>
      <c r="B445" s="467"/>
      <c r="C445" s="467"/>
      <c r="D445" s="467"/>
      <c r="E445" s="467"/>
      <c r="F445" s="502" t="str">
        <f t="shared" si="50"/>
        <v/>
      </c>
      <c r="G445" s="503" t="str">
        <f t="shared" si="51"/>
        <v/>
      </c>
      <c r="H445" s="501" t="str">
        <f t="shared" si="52"/>
        <v/>
      </c>
      <c r="I445" s="504" t="str">
        <f t="shared" si="53"/>
        <v/>
      </c>
      <c r="J445" s="467"/>
      <c r="K445" s="467"/>
      <c r="L445" s="467"/>
      <c r="M445" s="467"/>
      <c r="N445" s="467"/>
      <c r="O445" s="467"/>
      <c r="P445" s="467"/>
      <c r="Q445" s="467"/>
      <c r="R445" s="468" t="str">
        <f t="shared" si="55"/>
        <v/>
      </c>
      <c r="S445" s="468" t="str">
        <f>IF(OR(R445="",B7="",B7&lt;=0),"",IF(LEN(R445)&lt;=B7,R445,IF(LEN(SUBSTITUTE(LEFT(R445,B7+1)," ",""))=B7+1,LEFT(R445,B7),LEFT(R445,FIND("§",SUBSTITUTE(LEFT(R445,B7+1)," ","§",LEN(LEFT(R445,B7+1))-LEN(SUBSTITUTE(LEFT(R445,B7+1)," ",""))))-1))))</f>
        <v/>
      </c>
      <c r="T445" s="468" t="str">
        <f t="shared" si="54"/>
        <v/>
      </c>
      <c r="U445" s="468"/>
    </row>
    <row r="446" spans="1:21" ht="24" customHeight="1">
      <c r="A446" s="467"/>
      <c r="B446" s="467"/>
      <c r="C446" s="467"/>
      <c r="D446" s="467"/>
      <c r="E446" s="467"/>
      <c r="F446" s="502" t="str">
        <f t="shared" si="50"/>
        <v/>
      </c>
      <c r="G446" s="503" t="str">
        <f t="shared" si="51"/>
        <v/>
      </c>
      <c r="H446" s="501" t="str">
        <f t="shared" si="52"/>
        <v/>
      </c>
      <c r="I446" s="504" t="str">
        <f t="shared" si="53"/>
        <v/>
      </c>
      <c r="J446" s="467"/>
      <c r="K446" s="467"/>
      <c r="L446" s="467"/>
      <c r="M446" s="467"/>
      <c r="N446" s="467"/>
      <c r="O446" s="467"/>
      <c r="P446" s="467"/>
      <c r="Q446" s="467"/>
      <c r="R446" s="468" t="str">
        <f t="shared" si="55"/>
        <v/>
      </c>
      <c r="S446" s="468" t="str">
        <f>IF(OR(R446="",B7="",B7&lt;=0),"",IF(LEN(R446)&lt;=B7,R446,IF(LEN(SUBSTITUTE(LEFT(R446,B7+1)," ",""))=B7+1,LEFT(R446,B7),LEFT(R446,FIND("§",SUBSTITUTE(LEFT(R446,B7+1)," ","§",LEN(LEFT(R446,B7+1))-LEN(SUBSTITUTE(LEFT(R446,B7+1)," ",""))))-1))))</f>
        <v/>
      </c>
      <c r="T446" s="468" t="str">
        <f t="shared" si="54"/>
        <v/>
      </c>
      <c r="U446" s="468"/>
    </row>
    <row r="447" spans="1:21" ht="24" customHeight="1">
      <c r="A447" s="467"/>
      <c r="B447" s="467"/>
      <c r="C447" s="467"/>
      <c r="D447" s="467"/>
      <c r="E447" s="467"/>
      <c r="F447" s="502" t="str">
        <f t="shared" si="50"/>
        <v/>
      </c>
      <c r="G447" s="503" t="str">
        <f t="shared" si="51"/>
        <v/>
      </c>
      <c r="H447" s="501" t="str">
        <f t="shared" si="52"/>
        <v/>
      </c>
      <c r="I447" s="504" t="str">
        <f t="shared" si="53"/>
        <v/>
      </c>
      <c r="J447" s="467"/>
      <c r="K447" s="467"/>
      <c r="L447" s="467"/>
      <c r="M447" s="467"/>
      <c r="N447" s="467"/>
      <c r="O447" s="467"/>
      <c r="P447" s="467"/>
      <c r="Q447" s="467"/>
      <c r="R447" s="468" t="str">
        <f t="shared" si="55"/>
        <v/>
      </c>
      <c r="S447" s="468" t="str">
        <f>IF(OR(R447="",B7="",B7&lt;=0),"",IF(LEN(R447)&lt;=B7,R447,IF(LEN(SUBSTITUTE(LEFT(R447,B7+1)," ",""))=B7+1,LEFT(R447,B7),LEFT(R447,FIND("§",SUBSTITUTE(LEFT(R447,B7+1)," ","§",LEN(LEFT(R447,B7+1))-LEN(SUBSTITUTE(LEFT(R447,B7+1)," ",""))))-1))))</f>
        <v/>
      </c>
      <c r="T447" s="468" t="str">
        <f t="shared" si="54"/>
        <v/>
      </c>
      <c r="U447" s="468"/>
    </row>
    <row r="448" spans="1:21" ht="24" customHeight="1">
      <c r="A448" s="467"/>
      <c r="B448" s="467"/>
      <c r="C448" s="467"/>
      <c r="D448" s="467"/>
      <c r="E448" s="467"/>
      <c r="F448" s="502" t="str">
        <f t="shared" si="50"/>
        <v/>
      </c>
      <c r="G448" s="503" t="str">
        <f t="shared" si="51"/>
        <v/>
      </c>
      <c r="H448" s="501" t="str">
        <f t="shared" si="52"/>
        <v/>
      </c>
      <c r="I448" s="504" t="str">
        <f t="shared" si="53"/>
        <v/>
      </c>
      <c r="J448" s="467"/>
      <c r="K448" s="467"/>
      <c r="L448" s="467"/>
      <c r="M448" s="467"/>
      <c r="N448" s="467"/>
      <c r="O448" s="467"/>
      <c r="P448" s="467"/>
      <c r="Q448" s="467"/>
      <c r="R448" s="468" t="str">
        <f t="shared" si="55"/>
        <v/>
      </c>
      <c r="S448" s="468" t="str">
        <f>IF(OR(R448="",B7="",B7&lt;=0),"",IF(LEN(R448)&lt;=B7,R448,IF(LEN(SUBSTITUTE(LEFT(R448,B7+1)," ",""))=B7+1,LEFT(R448,B7),LEFT(R448,FIND("§",SUBSTITUTE(LEFT(R448,B7+1)," ","§",LEN(LEFT(R448,B7+1))-LEN(SUBSTITUTE(LEFT(R448,B7+1)," ",""))))-1))))</f>
        <v/>
      </c>
      <c r="T448" s="468" t="str">
        <f t="shared" si="54"/>
        <v/>
      </c>
      <c r="U448" s="468"/>
    </row>
    <row r="449" spans="1:21" ht="24" customHeight="1">
      <c r="A449" s="467"/>
      <c r="B449" s="467"/>
      <c r="C449" s="467"/>
      <c r="D449" s="467"/>
      <c r="E449" s="467"/>
      <c r="F449" s="502" t="str">
        <f t="shared" si="50"/>
        <v/>
      </c>
      <c r="G449" s="503" t="str">
        <f t="shared" si="51"/>
        <v/>
      </c>
      <c r="H449" s="501" t="str">
        <f t="shared" si="52"/>
        <v/>
      </c>
      <c r="I449" s="504" t="str">
        <f t="shared" si="53"/>
        <v/>
      </c>
      <c r="J449" s="467"/>
      <c r="K449" s="467"/>
      <c r="L449" s="467"/>
      <c r="M449" s="467"/>
      <c r="N449" s="467"/>
      <c r="O449" s="467"/>
      <c r="P449" s="467"/>
      <c r="Q449" s="467"/>
      <c r="R449" s="468" t="str">
        <f t="shared" si="55"/>
        <v/>
      </c>
      <c r="S449" s="468" t="str">
        <f>IF(OR(R449="",B7="",B7&lt;=0),"",IF(LEN(R449)&lt;=B7,R449,IF(LEN(SUBSTITUTE(LEFT(R449,B7+1)," ",""))=B7+1,LEFT(R449,B7),LEFT(R449,FIND("§",SUBSTITUTE(LEFT(R449,B7+1)," ","§",LEN(LEFT(R449,B7+1))-LEN(SUBSTITUTE(LEFT(R449,B7+1)," ",""))))-1))))</f>
        <v/>
      </c>
      <c r="T449" s="468" t="str">
        <f t="shared" si="54"/>
        <v/>
      </c>
      <c r="U449" s="468"/>
    </row>
    <row r="450" spans="1:21" ht="24" customHeight="1">
      <c r="A450" s="467"/>
      <c r="B450" s="467"/>
      <c r="C450" s="467"/>
      <c r="D450" s="467"/>
      <c r="E450" s="467"/>
      <c r="F450" s="502" t="str">
        <f t="shared" si="50"/>
        <v/>
      </c>
      <c r="G450" s="503" t="str">
        <f t="shared" si="51"/>
        <v/>
      </c>
      <c r="H450" s="501" t="str">
        <f t="shared" si="52"/>
        <v/>
      </c>
      <c r="I450" s="504" t="str">
        <f t="shared" si="53"/>
        <v/>
      </c>
      <c r="J450" s="467"/>
      <c r="K450" s="467"/>
      <c r="L450" s="467"/>
      <c r="M450" s="467"/>
      <c r="N450" s="467"/>
      <c r="O450" s="467"/>
      <c r="P450" s="467"/>
      <c r="Q450" s="467"/>
      <c r="R450" s="468" t="str">
        <f t="shared" si="55"/>
        <v/>
      </c>
      <c r="S450" s="468" t="str">
        <f>IF(OR(R450="",B7="",B7&lt;=0),"",IF(LEN(R450)&lt;=B7,R450,IF(LEN(SUBSTITUTE(LEFT(R450,B7+1)," ",""))=B7+1,LEFT(R450,B7),LEFT(R450,FIND("§",SUBSTITUTE(LEFT(R450,B7+1)," ","§",LEN(LEFT(R450,B7+1))-LEN(SUBSTITUTE(LEFT(R450,B7+1)," ",""))))-1))))</f>
        <v/>
      </c>
      <c r="T450" s="468" t="str">
        <f t="shared" si="54"/>
        <v/>
      </c>
      <c r="U450" s="468"/>
    </row>
    <row r="451" spans="1:21" ht="24" customHeight="1">
      <c r="A451" s="467"/>
      <c r="B451" s="467"/>
      <c r="C451" s="467"/>
      <c r="D451" s="467"/>
      <c r="E451" s="467"/>
      <c r="F451" s="502" t="str">
        <f t="shared" si="50"/>
        <v/>
      </c>
      <c r="G451" s="503" t="str">
        <f t="shared" si="51"/>
        <v/>
      </c>
      <c r="H451" s="501" t="str">
        <f t="shared" si="52"/>
        <v/>
      </c>
      <c r="I451" s="504" t="str">
        <f t="shared" si="53"/>
        <v/>
      </c>
      <c r="J451" s="467"/>
      <c r="K451" s="467"/>
      <c r="L451" s="467"/>
      <c r="M451" s="467"/>
      <c r="N451" s="467"/>
      <c r="O451" s="467"/>
      <c r="P451" s="467"/>
      <c r="Q451" s="467"/>
      <c r="R451" s="468" t="str">
        <f t="shared" si="55"/>
        <v/>
      </c>
      <c r="S451" s="468" t="str">
        <f>IF(OR(R451="",B7="",B7&lt;=0),"",IF(LEN(R451)&lt;=B7,R451,IF(LEN(SUBSTITUTE(LEFT(R451,B7+1)," ",""))=B7+1,LEFT(R451,B7),LEFT(R451,FIND("§",SUBSTITUTE(LEFT(R451,B7+1)," ","§",LEN(LEFT(R451,B7+1))-LEN(SUBSTITUTE(LEFT(R451,B7+1)," ",""))))-1))))</f>
        <v/>
      </c>
      <c r="T451" s="468" t="str">
        <f t="shared" si="54"/>
        <v/>
      </c>
      <c r="U451" s="468"/>
    </row>
    <row r="452" spans="1:21" ht="24" customHeight="1">
      <c r="A452" s="467"/>
      <c r="B452" s="467"/>
      <c r="C452" s="467"/>
      <c r="D452" s="467"/>
      <c r="E452" s="467"/>
      <c r="F452" s="502" t="str">
        <f t="shared" si="50"/>
        <v/>
      </c>
      <c r="G452" s="503" t="str">
        <f t="shared" si="51"/>
        <v/>
      </c>
      <c r="H452" s="501" t="str">
        <f t="shared" si="52"/>
        <v/>
      </c>
      <c r="I452" s="504" t="str">
        <f t="shared" si="53"/>
        <v/>
      </c>
      <c r="J452" s="467"/>
      <c r="K452" s="467"/>
      <c r="L452" s="467"/>
      <c r="M452" s="467"/>
      <c r="N452" s="467"/>
      <c r="O452" s="467"/>
      <c r="P452" s="467"/>
      <c r="Q452" s="467"/>
      <c r="R452" s="468" t="str">
        <f t="shared" si="55"/>
        <v/>
      </c>
      <c r="S452" s="468" t="str">
        <f>IF(OR(R452="",B7="",B7&lt;=0),"",IF(LEN(R452)&lt;=B7,R452,IF(LEN(SUBSTITUTE(LEFT(R452,B7+1)," ",""))=B7+1,LEFT(R452,B7),LEFT(R452,FIND("§",SUBSTITUTE(LEFT(R452,B7+1)," ","§",LEN(LEFT(R452,B7+1))-LEN(SUBSTITUTE(LEFT(R452,B7+1)," ",""))))-1))))</f>
        <v/>
      </c>
      <c r="T452" s="468" t="str">
        <f t="shared" si="54"/>
        <v/>
      </c>
      <c r="U452" s="468"/>
    </row>
    <row r="453" spans="1:21" ht="24" customHeight="1">
      <c r="A453" s="467"/>
      <c r="B453" s="467"/>
      <c r="C453" s="467"/>
      <c r="D453" s="467"/>
      <c r="E453" s="467"/>
      <c r="F453" s="502" t="str">
        <f t="shared" si="50"/>
        <v/>
      </c>
      <c r="G453" s="503" t="str">
        <f t="shared" si="51"/>
        <v/>
      </c>
      <c r="H453" s="501" t="str">
        <f t="shared" si="52"/>
        <v/>
      </c>
      <c r="I453" s="504" t="str">
        <f t="shared" si="53"/>
        <v/>
      </c>
      <c r="J453" s="467"/>
      <c r="K453" s="467"/>
      <c r="L453" s="467"/>
      <c r="M453" s="467"/>
      <c r="N453" s="467"/>
      <c r="O453" s="467"/>
      <c r="P453" s="467"/>
      <c r="Q453" s="467"/>
      <c r="R453" s="468" t="str">
        <f t="shared" si="55"/>
        <v/>
      </c>
      <c r="S453" s="468" t="str">
        <f>IF(OR(R453="",B7="",B7&lt;=0),"",IF(LEN(R453)&lt;=B7,R453,IF(LEN(SUBSTITUTE(LEFT(R453,B7+1)," ",""))=B7+1,LEFT(R453,B7),LEFT(R453,FIND("§",SUBSTITUTE(LEFT(R453,B7+1)," ","§",LEN(LEFT(R453,B7+1))-LEN(SUBSTITUTE(LEFT(R453,B7+1)," ",""))))-1))))</f>
        <v/>
      </c>
      <c r="T453" s="468" t="str">
        <f t="shared" si="54"/>
        <v/>
      </c>
      <c r="U453" s="468"/>
    </row>
    <row r="454" spans="1:21" ht="24" customHeight="1">
      <c r="A454" s="467"/>
      <c r="B454" s="467"/>
      <c r="C454" s="467"/>
      <c r="D454" s="467"/>
      <c r="E454" s="467"/>
      <c r="F454" s="502" t="str">
        <f t="shared" si="50"/>
        <v/>
      </c>
      <c r="G454" s="503" t="str">
        <f t="shared" si="51"/>
        <v/>
      </c>
      <c r="H454" s="501" t="str">
        <f t="shared" si="52"/>
        <v/>
      </c>
      <c r="I454" s="504" t="str">
        <f t="shared" si="53"/>
        <v/>
      </c>
      <c r="J454" s="467"/>
      <c r="K454" s="467"/>
      <c r="L454" s="467"/>
      <c r="M454" s="467"/>
      <c r="N454" s="467"/>
      <c r="O454" s="467"/>
      <c r="P454" s="467"/>
      <c r="Q454" s="467"/>
      <c r="R454" s="468" t="str">
        <f t="shared" si="55"/>
        <v/>
      </c>
      <c r="S454" s="468" t="str">
        <f>IF(OR(R454="",B7="",B7&lt;=0),"",IF(LEN(R454)&lt;=B7,R454,IF(LEN(SUBSTITUTE(LEFT(R454,B7+1)," ",""))=B7+1,LEFT(R454,B7),LEFT(R454,FIND("§",SUBSTITUTE(LEFT(R454,B7+1)," ","§",LEN(LEFT(R454,B7+1))-LEN(SUBSTITUTE(LEFT(R454,B7+1)," ",""))))-1))))</f>
        <v/>
      </c>
      <c r="T454" s="468" t="str">
        <f t="shared" si="54"/>
        <v/>
      </c>
      <c r="U454" s="468"/>
    </row>
    <row r="455" spans="1:21" ht="24" customHeight="1">
      <c r="A455" s="467"/>
      <c r="B455" s="467"/>
      <c r="C455" s="467"/>
      <c r="D455" s="467"/>
      <c r="E455" s="467"/>
      <c r="F455" s="502" t="str">
        <f t="shared" si="50"/>
        <v/>
      </c>
      <c r="G455" s="503" t="str">
        <f t="shared" si="51"/>
        <v/>
      </c>
      <c r="H455" s="501" t="str">
        <f t="shared" si="52"/>
        <v/>
      </c>
      <c r="I455" s="504" t="str">
        <f t="shared" si="53"/>
        <v/>
      </c>
      <c r="J455" s="467"/>
      <c r="K455" s="467"/>
      <c r="L455" s="467"/>
      <c r="M455" s="467"/>
      <c r="N455" s="467"/>
      <c r="O455" s="467"/>
      <c r="P455" s="467"/>
      <c r="Q455" s="467"/>
      <c r="R455" s="468" t="str">
        <f t="shared" si="55"/>
        <v/>
      </c>
      <c r="S455" s="468" t="str">
        <f>IF(OR(R455="",B7="",B7&lt;=0),"",IF(LEN(R455)&lt;=B7,R455,IF(LEN(SUBSTITUTE(LEFT(R455,B7+1)," ",""))=B7+1,LEFT(R455,B7),LEFT(R455,FIND("§",SUBSTITUTE(LEFT(R455,B7+1)," ","§",LEN(LEFT(R455,B7+1))-LEN(SUBSTITUTE(LEFT(R455,B7+1)," ",""))))-1))))</f>
        <v/>
      </c>
      <c r="T455" s="468" t="str">
        <f t="shared" si="54"/>
        <v/>
      </c>
      <c r="U455" s="468"/>
    </row>
    <row r="456" spans="1:21" ht="24" customHeight="1">
      <c r="A456" s="467"/>
      <c r="B456" s="467"/>
      <c r="C456" s="467"/>
      <c r="D456" s="467"/>
      <c r="E456" s="467"/>
      <c r="F456" s="502" t="str">
        <f t="shared" si="50"/>
        <v/>
      </c>
      <c r="G456" s="503" t="str">
        <f t="shared" si="51"/>
        <v/>
      </c>
      <c r="H456" s="501" t="str">
        <f t="shared" si="52"/>
        <v/>
      </c>
      <c r="I456" s="504" t="str">
        <f t="shared" si="53"/>
        <v/>
      </c>
      <c r="J456" s="467"/>
      <c r="K456" s="467"/>
      <c r="L456" s="467"/>
      <c r="M456" s="467"/>
      <c r="N456" s="467"/>
      <c r="O456" s="467"/>
      <c r="P456" s="467"/>
      <c r="Q456" s="467"/>
      <c r="R456" s="468" t="str">
        <f t="shared" si="55"/>
        <v/>
      </c>
      <c r="S456" s="468" t="str">
        <f>IF(OR(R456="",B7="",B7&lt;=0),"",IF(LEN(R456)&lt;=B7,R456,IF(LEN(SUBSTITUTE(LEFT(R456,B7+1)," ",""))=B7+1,LEFT(R456,B7),LEFT(R456,FIND("§",SUBSTITUTE(LEFT(R456,B7+1)," ","§",LEN(LEFT(R456,B7+1))-LEN(SUBSTITUTE(LEFT(R456,B7+1)," ",""))))-1))))</f>
        <v/>
      </c>
      <c r="T456" s="468" t="str">
        <f t="shared" si="54"/>
        <v/>
      </c>
      <c r="U456" s="468"/>
    </row>
    <row r="457" spans="1:21" ht="24" customHeight="1">
      <c r="A457" s="467"/>
      <c r="B457" s="467"/>
      <c r="C457" s="467"/>
      <c r="D457" s="467"/>
      <c r="E457" s="467"/>
      <c r="F457" s="502" t="str">
        <f t="shared" si="50"/>
        <v/>
      </c>
      <c r="G457" s="503" t="str">
        <f t="shared" si="51"/>
        <v/>
      </c>
      <c r="H457" s="501" t="str">
        <f t="shared" si="52"/>
        <v/>
      </c>
      <c r="I457" s="504" t="str">
        <f t="shared" si="53"/>
        <v/>
      </c>
      <c r="J457" s="467"/>
      <c r="K457" s="467"/>
      <c r="L457" s="467"/>
      <c r="M457" s="467"/>
      <c r="N457" s="467"/>
      <c r="O457" s="467"/>
      <c r="P457" s="467"/>
      <c r="Q457" s="467"/>
      <c r="R457" s="468" t="str">
        <f t="shared" si="55"/>
        <v/>
      </c>
      <c r="S457" s="468" t="str">
        <f>IF(OR(R457="",B7="",B7&lt;=0),"",IF(LEN(R457)&lt;=B7,R457,IF(LEN(SUBSTITUTE(LEFT(R457,B7+1)," ",""))=B7+1,LEFT(R457,B7),LEFT(R457,FIND("§",SUBSTITUTE(LEFT(R457,B7+1)," ","§",LEN(LEFT(R457,B7+1))-LEN(SUBSTITUTE(LEFT(R457,B7+1)," ",""))))-1))))</f>
        <v/>
      </c>
      <c r="T457" s="468" t="str">
        <f t="shared" si="54"/>
        <v/>
      </c>
      <c r="U457" s="468"/>
    </row>
    <row r="458" spans="1:21" ht="24" customHeight="1">
      <c r="A458" s="467"/>
      <c r="B458" s="467"/>
      <c r="C458" s="467"/>
      <c r="D458" s="467"/>
      <c r="E458" s="467"/>
      <c r="F458" s="502" t="str">
        <f t="shared" si="50"/>
        <v/>
      </c>
      <c r="G458" s="503" t="str">
        <f t="shared" si="51"/>
        <v/>
      </c>
      <c r="H458" s="501" t="str">
        <f t="shared" si="52"/>
        <v/>
      </c>
      <c r="I458" s="504" t="str">
        <f t="shared" si="53"/>
        <v/>
      </c>
      <c r="J458" s="467"/>
      <c r="K458" s="467"/>
      <c r="L458" s="467"/>
      <c r="M458" s="467"/>
      <c r="N458" s="467"/>
      <c r="O458" s="467"/>
      <c r="P458" s="467"/>
      <c r="Q458" s="467"/>
      <c r="R458" s="468" t="str">
        <f t="shared" si="55"/>
        <v/>
      </c>
      <c r="S458" s="468" t="str">
        <f>IF(OR(R458="",B7="",B7&lt;=0),"",IF(LEN(R458)&lt;=B7,R458,IF(LEN(SUBSTITUTE(LEFT(R458,B7+1)," ",""))=B7+1,LEFT(R458,B7),LEFT(R458,FIND("§",SUBSTITUTE(LEFT(R458,B7+1)," ","§",LEN(LEFT(R458,B7+1))-LEN(SUBSTITUTE(LEFT(R458,B7+1)," ",""))))-1))))</f>
        <v/>
      </c>
      <c r="T458" s="468" t="str">
        <f t="shared" si="54"/>
        <v/>
      </c>
      <c r="U458" s="468"/>
    </row>
    <row r="459" spans="1:21" ht="24" customHeight="1">
      <c r="A459" s="467"/>
      <c r="B459" s="467"/>
      <c r="C459" s="467"/>
      <c r="D459" s="467"/>
      <c r="E459" s="467"/>
      <c r="F459" s="502" t="str">
        <f t="shared" si="50"/>
        <v/>
      </c>
      <c r="G459" s="503" t="str">
        <f t="shared" si="51"/>
        <v/>
      </c>
      <c r="H459" s="501" t="str">
        <f t="shared" si="52"/>
        <v/>
      </c>
      <c r="I459" s="504" t="str">
        <f t="shared" si="53"/>
        <v/>
      </c>
      <c r="J459" s="467"/>
      <c r="K459" s="467"/>
      <c r="L459" s="467"/>
      <c r="M459" s="467"/>
      <c r="N459" s="467"/>
      <c r="O459" s="467"/>
      <c r="P459" s="467"/>
      <c r="Q459" s="467"/>
      <c r="R459" s="468" t="str">
        <f t="shared" si="55"/>
        <v/>
      </c>
      <c r="S459" s="468" t="str">
        <f>IF(OR(R459="",B7="",B7&lt;=0),"",IF(LEN(R459)&lt;=B7,R459,IF(LEN(SUBSTITUTE(LEFT(R459,B7+1)," ",""))=B7+1,LEFT(R459,B7),LEFT(R459,FIND("§",SUBSTITUTE(LEFT(R459,B7+1)," ","§",LEN(LEFT(R459,B7+1))-LEN(SUBSTITUTE(LEFT(R459,B7+1)," ",""))))-1))))</f>
        <v/>
      </c>
      <c r="T459" s="468" t="str">
        <f t="shared" si="54"/>
        <v/>
      </c>
      <c r="U459" s="468"/>
    </row>
    <row r="460" spans="1:21" ht="24" customHeight="1">
      <c r="A460" s="467"/>
      <c r="B460" s="467"/>
      <c r="C460" s="467"/>
      <c r="D460" s="467"/>
      <c r="E460" s="467"/>
      <c r="F460" s="502" t="str">
        <f t="shared" si="50"/>
        <v/>
      </c>
      <c r="G460" s="503" t="str">
        <f t="shared" si="51"/>
        <v/>
      </c>
      <c r="H460" s="501" t="str">
        <f t="shared" si="52"/>
        <v/>
      </c>
      <c r="I460" s="504" t="str">
        <f t="shared" si="53"/>
        <v/>
      </c>
      <c r="J460" s="467"/>
      <c r="K460" s="467"/>
      <c r="L460" s="467"/>
      <c r="M460" s="467"/>
      <c r="N460" s="467"/>
      <c r="O460" s="467"/>
      <c r="P460" s="467"/>
      <c r="Q460" s="467"/>
      <c r="R460" s="468" t="str">
        <f t="shared" si="55"/>
        <v/>
      </c>
      <c r="S460" s="468" t="str">
        <f>IF(OR(R460="",B7="",B7&lt;=0),"",IF(LEN(R460)&lt;=B7,R460,IF(LEN(SUBSTITUTE(LEFT(R460,B7+1)," ",""))=B7+1,LEFT(R460,B7),LEFT(R460,FIND("§",SUBSTITUTE(LEFT(R460,B7+1)," ","§",LEN(LEFT(R460,B7+1))-LEN(SUBSTITUTE(LEFT(R460,B7+1)," ",""))))-1))))</f>
        <v/>
      </c>
      <c r="T460" s="468" t="str">
        <f t="shared" si="54"/>
        <v/>
      </c>
      <c r="U460" s="468"/>
    </row>
    <row r="461" spans="1:21" ht="24" customHeight="1">
      <c r="A461" s="467"/>
      <c r="B461" s="467"/>
      <c r="C461" s="467"/>
      <c r="D461" s="467"/>
      <c r="E461" s="467"/>
      <c r="F461" s="502" t="str">
        <f t="shared" si="50"/>
        <v/>
      </c>
      <c r="G461" s="503" t="str">
        <f t="shared" si="51"/>
        <v/>
      </c>
      <c r="H461" s="501" t="str">
        <f t="shared" si="52"/>
        <v/>
      </c>
      <c r="I461" s="504" t="str">
        <f t="shared" si="53"/>
        <v/>
      </c>
      <c r="J461" s="467"/>
      <c r="K461" s="467"/>
      <c r="L461" s="467"/>
      <c r="M461" s="467"/>
      <c r="N461" s="467"/>
      <c r="O461" s="467"/>
      <c r="P461" s="467"/>
      <c r="Q461" s="467"/>
      <c r="R461" s="468" t="str">
        <f t="shared" si="55"/>
        <v/>
      </c>
      <c r="S461" s="468" t="str">
        <f>IF(OR(R461="",B7="",B7&lt;=0),"",IF(LEN(R461)&lt;=B7,R461,IF(LEN(SUBSTITUTE(LEFT(R461,B7+1)," ",""))=B7+1,LEFT(R461,B7),LEFT(R461,FIND("§",SUBSTITUTE(LEFT(R461,B7+1)," ","§",LEN(LEFT(R461,B7+1))-LEN(SUBSTITUTE(LEFT(R461,B7+1)," ",""))))-1))))</f>
        <v/>
      </c>
      <c r="T461" s="468" t="str">
        <f t="shared" si="54"/>
        <v/>
      </c>
      <c r="U461" s="468"/>
    </row>
    <row r="462" spans="1:21" ht="24" customHeight="1">
      <c r="A462" s="467"/>
      <c r="B462" s="467"/>
      <c r="C462" s="467"/>
      <c r="D462" s="467"/>
      <c r="E462" s="467"/>
      <c r="F462" s="502" t="str">
        <f t="shared" si="50"/>
        <v/>
      </c>
      <c r="G462" s="503" t="str">
        <f t="shared" si="51"/>
        <v/>
      </c>
      <c r="H462" s="501" t="str">
        <f t="shared" si="52"/>
        <v/>
      </c>
      <c r="I462" s="504" t="str">
        <f t="shared" si="53"/>
        <v/>
      </c>
      <c r="J462" s="467"/>
      <c r="K462" s="467"/>
      <c r="L462" s="467"/>
      <c r="M462" s="467"/>
      <c r="N462" s="467"/>
      <c r="O462" s="467"/>
      <c r="P462" s="467"/>
      <c r="Q462" s="467"/>
      <c r="R462" s="468" t="str">
        <f t="shared" si="55"/>
        <v/>
      </c>
      <c r="S462" s="468" t="str">
        <f>IF(OR(R462="",B7="",B7&lt;=0),"",IF(LEN(R462)&lt;=B7,R462,IF(LEN(SUBSTITUTE(LEFT(R462,B7+1)," ",""))=B7+1,LEFT(R462,B7),LEFT(R462,FIND("§",SUBSTITUTE(LEFT(R462,B7+1)," ","§",LEN(LEFT(R462,B7+1))-LEN(SUBSTITUTE(LEFT(R462,B7+1)," ",""))))-1))))</f>
        <v/>
      </c>
      <c r="T462" s="468" t="str">
        <f t="shared" si="54"/>
        <v/>
      </c>
      <c r="U462" s="468"/>
    </row>
    <row r="463" spans="1:21" ht="24" customHeight="1">
      <c r="A463" s="467"/>
      <c r="B463" s="467"/>
      <c r="C463" s="467"/>
      <c r="D463" s="467"/>
      <c r="E463" s="467"/>
      <c r="F463" s="502" t="str">
        <f t="shared" ref="F463:F526" si="56">IF(G463="","",ROW()-14)</f>
        <v/>
      </c>
      <c r="G463" s="503" t="str">
        <f t="shared" ref="G463:G526" si="57">IF(S463="","",S463)</f>
        <v/>
      </c>
      <c r="H463" s="501" t="str">
        <f t="shared" ref="H463:H526" si="58">IF(G463="","",LEN(TRIM(G463))-LEN(SUBSTITUTE(TRIM(G463)," ",""))+1)</f>
        <v/>
      </c>
      <c r="I463" s="504" t="str">
        <f t="shared" ref="I463:I526" si="59">IF(G463="","",LEN(G463))</f>
        <v/>
      </c>
      <c r="J463" s="467"/>
      <c r="K463" s="467"/>
      <c r="L463" s="467"/>
      <c r="M463" s="467"/>
      <c r="N463" s="467"/>
      <c r="O463" s="467"/>
      <c r="P463" s="467"/>
      <c r="Q463" s="467"/>
      <c r="R463" s="468" t="str">
        <f t="shared" si="55"/>
        <v/>
      </c>
      <c r="S463" s="468" t="str">
        <f>IF(OR(R463="",B7="",B7&lt;=0),"",IF(LEN(R463)&lt;=B7,R463,IF(LEN(SUBSTITUTE(LEFT(R463,B7+1)," ",""))=B7+1,LEFT(R463,B7),LEFT(R463,FIND("§",SUBSTITUTE(LEFT(R463,B7+1)," ","§",LEN(LEFT(R463,B7+1))-LEN(SUBSTITUTE(LEFT(R463,B7+1)," ",""))))-1))))</f>
        <v/>
      </c>
      <c r="T463" s="468" t="str">
        <f t="shared" ref="T463:T526" si="60">IF(OR(R463="",S463=""),"",TRIM(MID(R463,LEN(S463)+1+IF(MID(R463,LEN(S463)+1,1)=" ",1,0),99999)))</f>
        <v/>
      </c>
      <c r="U463" s="468"/>
    </row>
    <row r="464" spans="1:21" ht="24" customHeight="1">
      <c r="A464" s="467"/>
      <c r="B464" s="467"/>
      <c r="C464" s="467"/>
      <c r="D464" s="467"/>
      <c r="E464" s="467"/>
      <c r="F464" s="502" t="str">
        <f t="shared" si="56"/>
        <v/>
      </c>
      <c r="G464" s="503" t="str">
        <f t="shared" si="57"/>
        <v/>
      </c>
      <c r="H464" s="501" t="str">
        <f t="shared" si="58"/>
        <v/>
      </c>
      <c r="I464" s="504" t="str">
        <f t="shared" si="59"/>
        <v/>
      </c>
      <c r="J464" s="467"/>
      <c r="K464" s="467"/>
      <c r="L464" s="467"/>
      <c r="M464" s="467"/>
      <c r="N464" s="467"/>
      <c r="O464" s="467"/>
      <c r="P464" s="467"/>
      <c r="Q464" s="467"/>
      <c r="R464" s="468" t="str">
        <f t="shared" ref="R464:R527" si="61">T463</f>
        <v/>
      </c>
      <c r="S464" s="468" t="str">
        <f>IF(OR(R464="",B7="",B7&lt;=0),"",IF(LEN(R464)&lt;=B7,R464,IF(LEN(SUBSTITUTE(LEFT(R464,B7+1)," ",""))=B7+1,LEFT(R464,B7),LEFT(R464,FIND("§",SUBSTITUTE(LEFT(R464,B7+1)," ","§",LEN(LEFT(R464,B7+1))-LEN(SUBSTITUTE(LEFT(R464,B7+1)," ",""))))-1))))</f>
        <v/>
      </c>
      <c r="T464" s="468" t="str">
        <f t="shared" si="60"/>
        <v/>
      </c>
      <c r="U464" s="468"/>
    </row>
    <row r="465" spans="1:21" ht="24" customHeight="1">
      <c r="A465" s="467"/>
      <c r="B465" s="467"/>
      <c r="C465" s="467"/>
      <c r="D465" s="467"/>
      <c r="E465" s="467"/>
      <c r="F465" s="502" t="str">
        <f t="shared" si="56"/>
        <v/>
      </c>
      <c r="G465" s="503" t="str">
        <f t="shared" si="57"/>
        <v/>
      </c>
      <c r="H465" s="501" t="str">
        <f t="shared" si="58"/>
        <v/>
      </c>
      <c r="I465" s="504" t="str">
        <f t="shared" si="59"/>
        <v/>
      </c>
      <c r="J465" s="467"/>
      <c r="K465" s="467"/>
      <c r="L465" s="467"/>
      <c r="M465" s="467"/>
      <c r="N465" s="467"/>
      <c r="O465" s="467"/>
      <c r="P465" s="467"/>
      <c r="Q465" s="467"/>
      <c r="R465" s="468" t="str">
        <f t="shared" si="61"/>
        <v/>
      </c>
      <c r="S465" s="468" t="str">
        <f>IF(OR(R465="",B7="",B7&lt;=0),"",IF(LEN(R465)&lt;=B7,R465,IF(LEN(SUBSTITUTE(LEFT(R465,B7+1)," ",""))=B7+1,LEFT(R465,B7),LEFT(R465,FIND("§",SUBSTITUTE(LEFT(R465,B7+1)," ","§",LEN(LEFT(R465,B7+1))-LEN(SUBSTITUTE(LEFT(R465,B7+1)," ",""))))-1))))</f>
        <v/>
      </c>
      <c r="T465" s="468" t="str">
        <f t="shared" si="60"/>
        <v/>
      </c>
      <c r="U465" s="468"/>
    </row>
    <row r="466" spans="1:21" ht="24" customHeight="1">
      <c r="A466" s="467"/>
      <c r="B466" s="467"/>
      <c r="C466" s="467"/>
      <c r="D466" s="467"/>
      <c r="E466" s="467"/>
      <c r="F466" s="502" t="str">
        <f t="shared" si="56"/>
        <v/>
      </c>
      <c r="G466" s="503" t="str">
        <f t="shared" si="57"/>
        <v/>
      </c>
      <c r="H466" s="501" t="str">
        <f t="shared" si="58"/>
        <v/>
      </c>
      <c r="I466" s="504" t="str">
        <f t="shared" si="59"/>
        <v/>
      </c>
      <c r="J466" s="467"/>
      <c r="K466" s="467"/>
      <c r="L466" s="467"/>
      <c r="M466" s="467"/>
      <c r="N466" s="467"/>
      <c r="O466" s="467"/>
      <c r="P466" s="467"/>
      <c r="Q466" s="467"/>
      <c r="R466" s="468" t="str">
        <f t="shared" si="61"/>
        <v/>
      </c>
      <c r="S466" s="468" t="str">
        <f>IF(OR(R466="",B7="",B7&lt;=0),"",IF(LEN(R466)&lt;=B7,R466,IF(LEN(SUBSTITUTE(LEFT(R466,B7+1)," ",""))=B7+1,LEFT(R466,B7),LEFT(R466,FIND("§",SUBSTITUTE(LEFT(R466,B7+1)," ","§",LEN(LEFT(R466,B7+1))-LEN(SUBSTITUTE(LEFT(R466,B7+1)," ",""))))-1))))</f>
        <v/>
      </c>
      <c r="T466" s="468" t="str">
        <f t="shared" si="60"/>
        <v/>
      </c>
      <c r="U466" s="468"/>
    </row>
    <row r="467" spans="1:21" ht="24" customHeight="1">
      <c r="A467" s="467"/>
      <c r="B467" s="467"/>
      <c r="C467" s="467"/>
      <c r="D467" s="467"/>
      <c r="E467" s="467"/>
      <c r="F467" s="502" t="str">
        <f t="shared" si="56"/>
        <v/>
      </c>
      <c r="G467" s="503" t="str">
        <f t="shared" si="57"/>
        <v/>
      </c>
      <c r="H467" s="501" t="str">
        <f t="shared" si="58"/>
        <v/>
      </c>
      <c r="I467" s="504" t="str">
        <f t="shared" si="59"/>
        <v/>
      </c>
      <c r="J467" s="467"/>
      <c r="K467" s="467"/>
      <c r="L467" s="467"/>
      <c r="M467" s="467"/>
      <c r="N467" s="467"/>
      <c r="O467" s="467"/>
      <c r="P467" s="467"/>
      <c r="Q467" s="467"/>
      <c r="R467" s="468" t="str">
        <f t="shared" si="61"/>
        <v/>
      </c>
      <c r="S467" s="468" t="str">
        <f>IF(OR(R467="",B7="",B7&lt;=0),"",IF(LEN(R467)&lt;=B7,R467,IF(LEN(SUBSTITUTE(LEFT(R467,B7+1)," ",""))=B7+1,LEFT(R467,B7),LEFT(R467,FIND("§",SUBSTITUTE(LEFT(R467,B7+1)," ","§",LEN(LEFT(R467,B7+1))-LEN(SUBSTITUTE(LEFT(R467,B7+1)," ",""))))-1))))</f>
        <v/>
      </c>
      <c r="T467" s="468" t="str">
        <f t="shared" si="60"/>
        <v/>
      </c>
      <c r="U467" s="468"/>
    </row>
    <row r="468" spans="1:21" ht="24" customHeight="1">
      <c r="A468" s="467"/>
      <c r="B468" s="467"/>
      <c r="C468" s="467"/>
      <c r="D468" s="467"/>
      <c r="E468" s="467"/>
      <c r="F468" s="502" t="str">
        <f t="shared" si="56"/>
        <v/>
      </c>
      <c r="G468" s="503" t="str">
        <f t="shared" si="57"/>
        <v/>
      </c>
      <c r="H468" s="501" t="str">
        <f t="shared" si="58"/>
        <v/>
      </c>
      <c r="I468" s="504" t="str">
        <f t="shared" si="59"/>
        <v/>
      </c>
      <c r="J468" s="467"/>
      <c r="K468" s="467"/>
      <c r="L468" s="467"/>
      <c r="M468" s="467"/>
      <c r="N468" s="467"/>
      <c r="O468" s="467"/>
      <c r="P468" s="467"/>
      <c r="Q468" s="467"/>
      <c r="R468" s="468" t="str">
        <f t="shared" si="61"/>
        <v/>
      </c>
      <c r="S468" s="468" t="str">
        <f>IF(OR(R468="",B7="",B7&lt;=0),"",IF(LEN(R468)&lt;=B7,R468,IF(LEN(SUBSTITUTE(LEFT(R468,B7+1)," ",""))=B7+1,LEFT(R468,B7),LEFT(R468,FIND("§",SUBSTITUTE(LEFT(R468,B7+1)," ","§",LEN(LEFT(R468,B7+1))-LEN(SUBSTITUTE(LEFT(R468,B7+1)," ",""))))-1))))</f>
        <v/>
      </c>
      <c r="T468" s="468" t="str">
        <f t="shared" si="60"/>
        <v/>
      </c>
      <c r="U468" s="468"/>
    </row>
    <row r="469" spans="1:21" ht="24" customHeight="1">
      <c r="A469" s="467"/>
      <c r="B469" s="467"/>
      <c r="C469" s="467"/>
      <c r="D469" s="467"/>
      <c r="E469" s="467"/>
      <c r="F469" s="502" t="str">
        <f t="shared" si="56"/>
        <v/>
      </c>
      <c r="G469" s="503" t="str">
        <f t="shared" si="57"/>
        <v/>
      </c>
      <c r="H469" s="501" t="str">
        <f t="shared" si="58"/>
        <v/>
      </c>
      <c r="I469" s="504" t="str">
        <f t="shared" si="59"/>
        <v/>
      </c>
      <c r="J469" s="467"/>
      <c r="K469" s="467"/>
      <c r="L469" s="467"/>
      <c r="M469" s="467"/>
      <c r="N469" s="467"/>
      <c r="O469" s="467"/>
      <c r="P469" s="467"/>
      <c r="Q469" s="467"/>
      <c r="R469" s="468" t="str">
        <f t="shared" si="61"/>
        <v/>
      </c>
      <c r="S469" s="468" t="str">
        <f>IF(OR(R469="",B7="",B7&lt;=0),"",IF(LEN(R469)&lt;=B7,R469,IF(LEN(SUBSTITUTE(LEFT(R469,B7+1)," ",""))=B7+1,LEFT(R469,B7),LEFT(R469,FIND("§",SUBSTITUTE(LEFT(R469,B7+1)," ","§",LEN(LEFT(R469,B7+1))-LEN(SUBSTITUTE(LEFT(R469,B7+1)," ",""))))-1))))</f>
        <v/>
      </c>
      <c r="T469" s="468" t="str">
        <f t="shared" si="60"/>
        <v/>
      </c>
      <c r="U469" s="468"/>
    </row>
    <row r="470" spans="1:21" ht="24" customHeight="1">
      <c r="A470" s="467"/>
      <c r="B470" s="467"/>
      <c r="C470" s="467"/>
      <c r="D470" s="467"/>
      <c r="E470" s="467"/>
      <c r="F470" s="502" t="str">
        <f t="shared" si="56"/>
        <v/>
      </c>
      <c r="G470" s="503" t="str">
        <f t="shared" si="57"/>
        <v/>
      </c>
      <c r="H470" s="501" t="str">
        <f t="shared" si="58"/>
        <v/>
      </c>
      <c r="I470" s="504" t="str">
        <f t="shared" si="59"/>
        <v/>
      </c>
      <c r="J470" s="467"/>
      <c r="K470" s="467"/>
      <c r="L470" s="467"/>
      <c r="M470" s="467"/>
      <c r="N470" s="467"/>
      <c r="O470" s="467"/>
      <c r="P470" s="467"/>
      <c r="Q470" s="467"/>
      <c r="R470" s="468" t="str">
        <f t="shared" si="61"/>
        <v/>
      </c>
      <c r="S470" s="468" t="str">
        <f>IF(OR(R470="",B7="",B7&lt;=0),"",IF(LEN(R470)&lt;=B7,R470,IF(LEN(SUBSTITUTE(LEFT(R470,B7+1)," ",""))=B7+1,LEFT(R470,B7),LEFT(R470,FIND("§",SUBSTITUTE(LEFT(R470,B7+1)," ","§",LEN(LEFT(R470,B7+1))-LEN(SUBSTITUTE(LEFT(R470,B7+1)," ",""))))-1))))</f>
        <v/>
      </c>
      <c r="T470" s="468" t="str">
        <f t="shared" si="60"/>
        <v/>
      </c>
      <c r="U470" s="468"/>
    </row>
    <row r="471" spans="1:21" ht="24" customHeight="1">
      <c r="A471" s="467"/>
      <c r="B471" s="467"/>
      <c r="C471" s="467"/>
      <c r="D471" s="467"/>
      <c r="E471" s="467"/>
      <c r="F471" s="502" t="str">
        <f t="shared" si="56"/>
        <v/>
      </c>
      <c r="G471" s="503" t="str">
        <f t="shared" si="57"/>
        <v/>
      </c>
      <c r="H471" s="501" t="str">
        <f t="shared" si="58"/>
        <v/>
      </c>
      <c r="I471" s="504" t="str">
        <f t="shared" si="59"/>
        <v/>
      </c>
      <c r="J471" s="467"/>
      <c r="K471" s="467"/>
      <c r="L471" s="467"/>
      <c r="M471" s="467"/>
      <c r="N471" s="467"/>
      <c r="O471" s="467"/>
      <c r="P471" s="467"/>
      <c r="Q471" s="467"/>
      <c r="R471" s="468" t="str">
        <f t="shared" si="61"/>
        <v/>
      </c>
      <c r="S471" s="468" t="str">
        <f>IF(OR(R471="",B7="",B7&lt;=0),"",IF(LEN(R471)&lt;=B7,R471,IF(LEN(SUBSTITUTE(LEFT(R471,B7+1)," ",""))=B7+1,LEFT(R471,B7),LEFT(R471,FIND("§",SUBSTITUTE(LEFT(R471,B7+1)," ","§",LEN(LEFT(R471,B7+1))-LEN(SUBSTITUTE(LEFT(R471,B7+1)," ",""))))-1))))</f>
        <v/>
      </c>
      <c r="T471" s="468" t="str">
        <f t="shared" si="60"/>
        <v/>
      </c>
      <c r="U471" s="468"/>
    </row>
    <row r="472" spans="1:21" ht="24" customHeight="1">
      <c r="A472" s="467"/>
      <c r="B472" s="467"/>
      <c r="C472" s="467"/>
      <c r="D472" s="467"/>
      <c r="E472" s="467"/>
      <c r="F472" s="502" t="str">
        <f t="shared" si="56"/>
        <v/>
      </c>
      <c r="G472" s="503" t="str">
        <f t="shared" si="57"/>
        <v/>
      </c>
      <c r="H472" s="501" t="str">
        <f t="shared" si="58"/>
        <v/>
      </c>
      <c r="I472" s="504" t="str">
        <f t="shared" si="59"/>
        <v/>
      </c>
      <c r="J472" s="467"/>
      <c r="K472" s="467"/>
      <c r="L472" s="467"/>
      <c r="M472" s="467"/>
      <c r="N472" s="467"/>
      <c r="O472" s="467"/>
      <c r="P472" s="467"/>
      <c r="Q472" s="467"/>
      <c r="R472" s="468" t="str">
        <f t="shared" si="61"/>
        <v/>
      </c>
      <c r="S472" s="468" t="str">
        <f>IF(OR(R472="",B7="",B7&lt;=0),"",IF(LEN(R472)&lt;=B7,R472,IF(LEN(SUBSTITUTE(LEFT(R472,B7+1)," ",""))=B7+1,LEFT(R472,B7),LEFT(R472,FIND("§",SUBSTITUTE(LEFT(R472,B7+1)," ","§",LEN(LEFT(R472,B7+1))-LEN(SUBSTITUTE(LEFT(R472,B7+1)," ",""))))-1))))</f>
        <v/>
      </c>
      <c r="T472" s="468" t="str">
        <f t="shared" si="60"/>
        <v/>
      </c>
      <c r="U472" s="468"/>
    </row>
    <row r="473" spans="1:21" ht="24" customHeight="1">
      <c r="A473" s="467"/>
      <c r="B473" s="467"/>
      <c r="C473" s="467"/>
      <c r="D473" s="467"/>
      <c r="E473" s="467"/>
      <c r="F473" s="502" t="str">
        <f t="shared" si="56"/>
        <v/>
      </c>
      <c r="G473" s="503" t="str">
        <f t="shared" si="57"/>
        <v/>
      </c>
      <c r="H473" s="501" t="str">
        <f t="shared" si="58"/>
        <v/>
      </c>
      <c r="I473" s="504" t="str">
        <f t="shared" si="59"/>
        <v/>
      </c>
      <c r="J473" s="467"/>
      <c r="K473" s="467"/>
      <c r="L473" s="467"/>
      <c r="M473" s="467"/>
      <c r="N473" s="467"/>
      <c r="O473" s="467"/>
      <c r="P473" s="467"/>
      <c r="Q473" s="467"/>
      <c r="R473" s="468" t="str">
        <f t="shared" si="61"/>
        <v/>
      </c>
      <c r="S473" s="468" t="str">
        <f>IF(OR(R473="",B7="",B7&lt;=0),"",IF(LEN(R473)&lt;=B7,R473,IF(LEN(SUBSTITUTE(LEFT(R473,B7+1)," ",""))=B7+1,LEFT(R473,B7),LEFT(R473,FIND("§",SUBSTITUTE(LEFT(R473,B7+1)," ","§",LEN(LEFT(R473,B7+1))-LEN(SUBSTITUTE(LEFT(R473,B7+1)," ",""))))-1))))</f>
        <v/>
      </c>
      <c r="T473" s="468" t="str">
        <f t="shared" si="60"/>
        <v/>
      </c>
      <c r="U473" s="468"/>
    </row>
    <row r="474" spans="1:21" ht="24" customHeight="1">
      <c r="A474" s="467"/>
      <c r="B474" s="467"/>
      <c r="C474" s="467"/>
      <c r="D474" s="467"/>
      <c r="E474" s="467"/>
      <c r="F474" s="502" t="str">
        <f t="shared" si="56"/>
        <v/>
      </c>
      <c r="G474" s="503" t="str">
        <f t="shared" si="57"/>
        <v/>
      </c>
      <c r="H474" s="501" t="str">
        <f t="shared" si="58"/>
        <v/>
      </c>
      <c r="I474" s="504" t="str">
        <f t="shared" si="59"/>
        <v/>
      </c>
      <c r="J474" s="467"/>
      <c r="K474" s="467"/>
      <c r="L474" s="467"/>
      <c r="M474" s="467"/>
      <c r="N474" s="467"/>
      <c r="O474" s="467"/>
      <c r="P474" s="467"/>
      <c r="Q474" s="467"/>
      <c r="R474" s="468" t="str">
        <f t="shared" si="61"/>
        <v/>
      </c>
      <c r="S474" s="468" t="str">
        <f>IF(OR(R474="",B7="",B7&lt;=0),"",IF(LEN(R474)&lt;=B7,R474,IF(LEN(SUBSTITUTE(LEFT(R474,B7+1)," ",""))=B7+1,LEFT(R474,B7),LEFT(R474,FIND("§",SUBSTITUTE(LEFT(R474,B7+1)," ","§",LEN(LEFT(R474,B7+1))-LEN(SUBSTITUTE(LEFT(R474,B7+1)," ",""))))-1))))</f>
        <v/>
      </c>
      <c r="T474" s="468" t="str">
        <f t="shared" si="60"/>
        <v/>
      </c>
      <c r="U474" s="468"/>
    </row>
    <row r="475" spans="1:21" ht="24" customHeight="1">
      <c r="A475" s="467"/>
      <c r="B475" s="467"/>
      <c r="C475" s="467"/>
      <c r="D475" s="467"/>
      <c r="E475" s="467"/>
      <c r="F475" s="502" t="str">
        <f t="shared" si="56"/>
        <v/>
      </c>
      <c r="G475" s="503" t="str">
        <f t="shared" si="57"/>
        <v/>
      </c>
      <c r="H475" s="501" t="str">
        <f t="shared" si="58"/>
        <v/>
      </c>
      <c r="I475" s="504" t="str">
        <f t="shared" si="59"/>
        <v/>
      </c>
      <c r="J475" s="467"/>
      <c r="K475" s="467"/>
      <c r="L475" s="467"/>
      <c r="M475" s="467"/>
      <c r="N475" s="467"/>
      <c r="O475" s="467"/>
      <c r="P475" s="467"/>
      <c r="Q475" s="467"/>
      <c r="R475" s="468" t="str">
        <f t="shared" si="61"/>
        <v/>
      </c>
      <c r="S475" s="468" t="str">
        <f>IF(OR(R475="",B7="",B7&lt;=0),"",IF(LEN(R475)&lt;=B7,R475,IF(LEN(SUBSTITUTE(LEFT(R475,B7+1)," ",""))=B7+1,LEFT(R475,B7),LEFT(R475,FIND("§",SUBSTITUTE(LEFT(R475,B7+1)," ","§",LEN(LEFT(R475,B7+1))-LEN(SUBSTITUTE(LEFT(R475,B7+1)," ",""))))-1))))</f>
        <v/>
      </c>
      <c r="T475" s="468" t="str">
        <f t="shared" si="60"/>
        <v/>
      </c>
      <c r="U475" s="468"/>
    </row>
    <row r="476" spans="1:21" ht="24" customHeight="1">
      <c r="A476" s="467"/>
      <c r="B476" s="467"/>
      <c r="C476" s="467"/>
      <c r="D476" s="467"/>
      <c r="E476" s="467"/>
      <c r="F476" s="502" t="str">
        <f t="shared" si="56"/>
        <v/>
      </c>
      <c r="G476" s="503" t="str">
        <f t="shared" si="57"/>
        <v/>
      </c>
      <c r="H476" s="501" t="str">
        <f t="shared" si="58"/>
        <v/>
      </c>
      <c r="I476" s="504" t="str">
        <f t="shared" si="59"/>
        <v/>
      </c>
      <c r="J476" s="467"/>
      <c r="K476" s="467"/>
      <c r="L476" s="467"/>
      <c r="M476" s="467"/>
      <c r="N476" s="467"/>
      <c r="O476" s="467"/>
      <c r="P476" s="467"/>
      <c r="Q476" s="467"/>
      <c r="R476" s="468" t="str">
        <f t="shared" si="61"/>
        <v/>
      </c>
      <c r="S476" s="468" t="str">
        <f>IF(OR(R476="",B7="",B7&lt;=0),"",IF(LEN(R476)&lt;=B7,R476,IF(LEN(SUBSTITUTE(LEFT(R476,B7+1)," ",""))=B7+1,LEFT(R476,B7),LEFT(R476,FIND("§",SUBSTITUTE(LEFT(R476,B7+1)," ","§",LEN(LEFT(R476,B7+1))-LEN(SUBSTITUTE(LEFT(R476,B7+1)," ",""))))-1))))</f>
        <v/>
      </c>
      <c r="T476" s="468" t="str">
        <f t="shared" si="60"/>
        <v/>
      </c>
      <c r="U476" s="468"/>
    </row>
    <row r="477" spans="1:21" ht="24" customHeight="1">
      <c r="A477" s="467"/>
      <c r="B477" s="467"/>
      <c r="C477" s="467"/>
      <c r="D477" s="467"/>
      <c r="E477" s="467"/>
      <c r="F477" s="502" t="str">
        <f t="shared" si="56"/>
        <v/>
      </c>
      <c r="G477" s="503" t="str">
        <f t="shared" si="57"/>
        <v/>
      </c>
      <c r="H477" s="501" t="str">
        <f t="shared" si="58"/>
        <v/>
      </c>
      <c r="I477" s="504" t="str">
        <f t="shared" si="59"/>
        <v/>
      </c>
      <c r="J477" s="467"/>
      <c r="K477" s="467"/>
      <c r="L477" s="467"/>
      <c r="M477" s="467"/>
      <c r="N477" s="467"/>
      <c r="O477" s="467"/>
      <c r="P477" s="467"/>
      <c r="Q477" s="467"/>
      <c r="R477" s="468" t="str">
        <f t="shared" si="61"/>
        <v/>
      </c>
      <c r="S477" s="468" t="str">
        <f>IF(OR(R477="",B7="",B7&lt;=0),"",IF(LEN(R477)&lt;=B7,R477,IF(LEN(SUBSTITUTE(LEFT(R477,B7+1)," ",""))=B7+1,LEFT(R477,B7),LEFT(R477,FIND("§",SUBSTITUTE(LEFT(R477,B7+1)," ","§",LEN(LEFT(R477,B7+1))-LEN(SUBSTITUTE(LEFT(R477,B7+1)," ",""))))-1))))</f>
        <v/>
      </c>
      <c r="T477" s="468" t="str">
        <f t="shared" si="60"/>
        <v/>
      </c>
      <c r="U477" s="468"/>
    </row>
    <row r="478" spans="1:21" ht="24" customHeight="1">
      <c r="A478" s="467"/>
      <c r="B478" s="467"/>
      <c r="C478" s="467"/>
      <c r="D478" s="467"/>
      <c r="E478" s="467"/>
      <c r="F478" s="502" t="str">
        <f t="shared" si="56"/>
        <v/>
      </c>
      <c r="G478" s="503" t="str">
        <f t="shared" si="57"/>
        <v/>
      </c>
      <c r="H478" s="501" t="str">
        <f t="shared" si="58"/>
        <v/>
      </c>
      <c r="I478" s="504" t="str">
        <f t="shared" si="59"/>
        <v/>
      </c>
      <c r="J478" s="467"/>
      <c r="K478" s="467"/>
      <c r="L478" s="467"/>
      <c r="M478" s="467"/>
      <c r="N478" s="467"/>
      <c r="O478" s="467"/>
      <c r="P478" s="467"/>
      <c r="Q478" s="467"/>
      <c r="R478" s="468" t="str">
        <f t="shared" si="61"/>
        <v/>
      </c>
      <c r="S478" s="468" t="str">
        <f>IF(OR(R478="",B7="",B7&lt;=0),"",IF(LEN(R478)&lt;=B7,R478,IF(LEN(SUBSTITUTE(LEFT(R478,B7+1)," ",""))=B7+1,LEFT(R478,B7),LEFT(R478,FIND("§",SUBSTITUTE(LEFT(R478,B7+1)," ","§",LEN(LEFT(R478,B7+1))-LEN(SUBSTITUTE(LEFT(R478,B7+1)," ",""))))-1))))</f>
        <v/>
      </c>
      <c r="T478" s="468" t="str">
        <f t="shared" si="60"/>
        <v/>
      </c>
      <c r="U478" s="468"/>
    </row>
    <row r="479" spans="1:21" ht="24" customHeight="1">
      <c r="A479" s="467"/>
      <c r="B479" s="467"/>
      <c r="C479" s="467"/>
      <c r="D479" s="467"/>
      <c r="E479" s="467"/>
      <c r="F479" s="502" t="str">
        <f t="shared" si="56"/>
        <v/>
      </c>
      <c r="G479" s="503" t="str">
        <f t="shared" si="57"/>
        <v/>
      </c>
      <c r="H479" s="501" t="str">
        <f t="shared" si="58"/>
        <v/>
      </c>
      <c r="I479" s="504" t="str">
        <f t="shared" si="59"/>
        <v/>
      </c>
      <c r="J479" s="467"/>
      <c r="K479" s="467"/>
      <c r="L479" s="467"/>
      <c r="M479" s="467"/>
      <c r="N479" s="467"/>
      <c r="O479" s="467"/>
      <c r="P479" s="467"/>
      <c r="Q479" s="467"/>
      <c r="R479" s="468" t="str">
        <f t="shared" si="61"/>
        <v/>
      </c>
      <c r="S479" s="468" t="str">
        <f>IF(OR(R479="",B7="",B7&lt;=0),"",IF(LEN(R479)&lt;=B7,R479,IF(LEN(SUBSTITUTE(LEFT(R479,B7+1)," ",""))=B7+1,LEFT(R479,B7),LEFT(R479,FIND("§",SUBSTITUTE(LEFT(R479,B7+1)," ","§",LEN(LEFT(R479,B7+1))-LEN(SUBSTITUTE(LEFT(R479,B7+1)," ",""))))-1))))</f>
        <v/>
      </c>
      <c r="T479" s="468" t="str">
        <f t="shared" si="60"/>
        <v/>
      </c>
      <c r="U479" s="468"/>
    </row>
    <row r="480" spans="1:21" ht="24" customHeight="1">
      <c r="A480" s="467"/>
      <c r="B480" s="467"/>
      <c r="C480" s="467"/>
      <c r="D480" s="467"/>
      <c r="E480" s="467"/>
      <c r="F480" s="502" t="str">
        <f t="shared" si="56"/>
        <v/>
      </c>
      <c r="G480" s="503" t="str">
        <f t="shared" si="57"/>
        <v/>
      </c>
      <c r="H480" s="501" t="str">
        <f t="shared" si="58"/>
        <v/>
      </c>
      <c r="I480" s="504" t="str">
        <f t="shared" si="59"/>
        <v/>
      </c>
      <c r="J480" s="467"/>
      <c r="K480" s="467"/>
      <c r="L480" s="467"/>
      <c r="M480" s="467"/>
      <c r="N480" s="467"/>
      <c r="O480" s="467"/>
      <c r="P480" s="467"/>
      <c r="Q480" s="467"/>
      <c r="R480" s="468" t="str">
        <f t="shared" si="61"/>
        <v/>
      </c>
      <c r="S480" s="468" t="str">
        <f>IF(OR(R480="",B7="",B7&lt;=0),"",IF(LEN(R480)&lt;=B7,R480,IF(LEN(SUBSTITUTE(LEFT(R480,B7+1)," ",""))=B7+1,LEFT(R480,B7),LEFT(R480,FIND("§",SUBSTITUTE(LEFT(R480,B7+1)," ","§",LEN(LEFT(R480,B7+1))-LEN(SUBSTITUTE(LEFT(R480,B7+1)," ",""))))-1))))</f>
        <v/>
      </c>
      <c r="T480" s="468" t="str">
        <f t="shared" si="60"/>
        <v/>
      </c>
      <c r="U480" s="468"/>
    </row>
    <row r="481" spans="1:21" ht="24" customHeight="1">
      <c r="A481" s="467"/>
      <c r="B481" s="467"/>
      <c r="C481" s="467"/>
      <c r="D481" s="467"/>
      <c r="E481" s="467"/>
      <c r="F481" s="502" t="str">
        <f t="shared" si="56"/>
        <v/>
      </c>
      <c r="G481" s="503" t="str">
        <f t="shared" si="57"/>
        <v/>
      </c>
      <c r="H481" s="501" t="str">
        <f t="shared" si="58"/>
        <v/>
      </c>
      <c r="I481" s="504" t="str">
        <f t="shared" si="59"/>
        <v/>
      </c>
      <c r="J481" s="467"/>
      <c r="K481" s="467"/>
      <c r="L481" s="467"/>
      <c r="M481" s="467"/>
      <c r="N481" s="467"/>
      <c r="O481" s="467"/>
      <c r="P481" s="467"/>
      <c r="Q481" s="467"/>
      <c r="R481" s="468" t="str">
        <f t="shared" si="61"/>
        <v/>
      </c>
      <c r="S481" s="468" t="str">
        <f>IF(OR(R481="",B7="",B7&lt;=0),"",IF(LEN(R481)&lt;=B7,R481,IF(LEN(SUBSTITUTE(LEFT(R481,B7+1)," ",""))=B7+1,LEFT(R481,B7),LEFT(R481,FIND("§",SUBSTITUTE(LEFT(R481,B7+1)," ","§",LEN(LEFT(R481,B7+1))-LEN(SUBSTITUTE(LEFT(R481,B7+1)," ",""))))-1))))</f>
        <v/>
      </c>
      <c r="T481" s="468" t="str">
        <f t="shared" si="60"/>
        <v/>
      </c>
      <c r="U481" s="468"/>
    </row>
    <row r="482" spans="1:21" ht="24" customHeight="1">
      <c r="A482" s="467"/>
      <c r="B482" s="467"/>
      <c r="C482" s="467"/>
      <c r="D482" s="467"/>
      <c r="E482" s="467"/>
      <c r="F482" s="502" t="str">
        <f t="shared" si="56"/>
        <v/>
      </c>
      <c r="G482" s="503" t="str">
        <f t="shared" si="57"/>
        <v/>
      </c>
      <c r="H482" s="501" t="str">
        <f t="shared" si="58"/>
        <v/>
      </c>
      <c r="I482" s="504" t="str">
        <f t="shared" si="59"/>
        <v/>
      </c>
      <c r="J482" s="467"/>
      <c r="K482" s="467"/>
      <c r="L482" s="467"/>
      <c r="M482" s="467"/>
      <c r="N482" s="467"/>
      <c r="O482" s="467"/>
      <c r="P482" s="467"/>
      <c r="Q482" s="467"/>
      <c r="R482" s="468" t="str">
        <f t="shared" si="61"/>
        <v/>
      </c>
      <c r="S482" s="468" t="str">
        <f>IF(OR(R482="",B7="",B7&lt;=0),"",IF(LEN(R482)&lt;=B7,R482,IF(LEN(SUBSTITUTE(LEFT(R482,B7+1)," ",""))=B7+1,LEFT(R482,B7),LEFT(R482,FIND("§",SUBSTITUTE(LEFT(R482,B7+1)," ","§",LEN(LEFT(R482,B7+1))-LEN(SUBSTITUTE(LEFT(R482,B7+1)," ",""))))-1))))</f>
        <v/>
      </c>
      <c r="T482" s="468" t="str">
        <f t="shared" si="60"/>
        <v/>
      </c>
      <c r="U482" s="468"/>
    </row>
    <row r="483" spans="1:21" ht="24" customHeight="1">
      <c r="A483" s="467"/>
      <c r="B483" s="467"/>
      <c r="C483" s="467"/>
      <c r="D483" s="467"/>
      <c r="E483" s="467"/>
      <c r="F483" s="502" t="str">
        <f t="shared" si="56"/>
        <v/>
      </c>
      <c r="G483" s="503" t="str">
        <f t="shared" si="57"/>
        <v/>
      </c>
      <c r="H483" s="501" t="str">
        <f t="shared" si="58"/>
        <v/>
      </c>
      <c r="I483" s="504" t="str">
        <f t="shared" si="59"/>
        <v/>
      </c>
      <c r="J483" s="467"/>
      <c r="K483" s="467"/>
      <c r="L483" s="467"/>
      <c r="M483" s="467"/>
      <c r="N483" s="467"/>
      <c r="O483" s="467"/>
      <c r="P483" s="467"/>
      <c r="Q483" s="467"/>
      <c r="R483" s="468" t="str">
        <f t="shared" si="61"/>
        <v/>
      </c>
      <c r="S483" s="468" t="str">
        <f>IF(OR(R483="",B7="",B7&lt;=0),"",IF(LEN(R483)&lt;=B7,R483,IF(LEN(SUBSTITUTE(LEFT(R483,B7+1)," ",""))=B7+1,LEFT(R483,B7),LEFT(R483,FIND("§",SUBSTITUTE(LEFT(R483,B7+1)," ","§",LEN(LEFT(R483,B7+1))-LEN(SUBSTITUTE(LEFT(R483,B7+1)," ",""))))-1))))</f>
        <v/>
      </c>
      <c r="T483" s="468" t="str">
        <f t="shared" si="60"/>
        <v/>
      </c>
      <c r="U483" s="468"/>
    </row>
    <row r="484" spans="1:21" ht="24" customHeight="1">
      <c r="A484" s="467"/>
      <c r="B484" s="467"/>
      <c r="C484" s="467"/>
      <c r="D484" s="467"/>
      <c r="E484" s="467"/>
      <c r="F484" s="502" t="str">
        <f t="shared" si="56"/>
        <v/>
      </c>
      <c r="G484" s="503" t="str">
        <f t="shared" si="57"/>
        <v/>
      </c>
      <c r="H484" s="501" t="str">
        <f t="shared" si="58"/>
        <v/>
      </c>
      <c r="I484" s="504" t="str">
        <f t="shared" si="59"/>
        <v/>
      </c>
      <c r="J484" s="467"/>
      <c r="K484" s="467"/>
      <c r="L484" s="467"/>
      <c r="M484" s="467"/>
      <c r="N484" s="467"/>
      <c r="O484" s="467"/>
      <c r="P484" s="467"/>
      <c r="Q484" s="467"/>
      <c r="R484" s="468" t="str">
        <f t="shared" si="61"/>
        <v/>
      </c>
      <c r="S484" s="468" t="str">
        <f>IF(OR(R484="",B7="",B7&lt;=0),"",IF(LEN(R484)&lt;=B7,R484,IF(LEN(SUBSTITUTE(LEFT(R484,B7+1)," ",""))=B7+1,LEFT(R484,B7),LEFT(R484,FIND("§",SUBSTITUTE(LEFT(R484,B7+1)," ","§",LEN(LEFT(R484,B7+1))-LEN(SUBSTITUTE(LEFT(R484,B7+1)," ",""))))-1))))</f>
        <v/>
      </c>
      <c r="T484" s="468" t="str">
        <f t="shared" si="60"/>
        <v/>
      </c>
      <c r="U484" s="468"/>
    </row>
    <row r="485" spans="1:21" ht="24" customHeight="1">
      <c r="A485" s="467"/>
      <c r="B485" s="467"/>
      <c r="C485" s="467"/>
      <c r="D485" s="467"/>
      <c r="E485" s="467"/>
      <c r="F485" s="502" t="str">
        <f t="shared" si="56"/>
        <v/>
      </c>
      <c r="G485" s="503" t="str">
        <f t="shared" si="57"/>
        <v/>
      </c>
      <c r="H485" s="501" t="str">
        <f t="shared" si="58"/>
        <v/>
      </c>
      <c r="I485" s="504" t="str">
        <f t="shared" si="59"/>
        <v/>
      </c>
      <c r="J485" s="467"/>
      <c r="K485" s="467"/>
      <c r="L485" s="467"/>
      <c r="M485" s="467"/>
      <c r="N485" s="467"/>
      <c r="O485" s="467"/>
      <c r="P485" s="467"/>
      <c r="Q485" s="467"/>
      <c r="R485" s="468" t="str">
        <f t="shared" si="61"/>
        <v/>
      </c>
      <c r="S485" s="468" t="str">
        <f>IF(OR(R485="",B7="",B7&lt;=0),"",IF(LEN(R485)&lt;=B7,R485,IF(LEN(SUBSTITUTE(LEFT(R485,B7+1)," ",""))=B7+1,LEFT(R485,B7),LEFT(R485,FIND("§",SUBSTITUTE(LEFT(R485,B7+1)," ","§",LEN(LEFT(R485,B7+1))-LEN(SUBSTITUTE(LEFT(R485,B7+1)," ",""))))-1))))</f>
        <v/>
      </c>
      <c r="T485" s="468" t="str">
        <f t="shared" si="60"/>
        <v/>
      </c>
      <c r="U485" s="468"/>
    </row>
    <row r="486" spans="1:21" ht="24" customHeight="1">
      <c r="A486" s="467"/>
      <c r="B486" s="467"/>
      <c r="C486" s="467"/>
      <c r="D486" s="467"/>
      <c r="E486" s="467"/>
      <c r="F486" s="502" t="str">
        <f t="shared" si="56"/>
        <v/>
      </c>
      <c r="G486" s="503" t="str">
        <f t="shared" si="57"/>
        <v/>
      </c>
      <c r="H486" s="501" t="str">
        <f t="shared" si="58"/>
        <v/>
      </c>
      <c r="I486" s="504" t="str">
        <f t="shared" si="59"/>
        <v/>
      </c>
      <c r="J486" s="467"/>
      <c r="K486" s="467"/>
      <c r="L486" s="467"/>
      <c r="M486" s="467"/>
      <c r="N486" s="467"/>
      <c r="O486" s="467"/>
      <c r="P486" s="467"/>
      <c r="Q486" s="467"/>
      <c r="R486" s="468" t="str">
        <f t="shared" si="61"/>
        <v/>
      </c>
      <c r="S486" s="468" t="str">
        <f>IF(OR(R486="",B7="",B7&lt;=0),"",IF(LEN(R486)&lt;=B7,R486,IF(LEN(SUBSTITUTE(LEFT(R486,B7+1)," ",""))=B7+1,LEFT(R486,B7),LEFT(R486,FIND("§",SUBSTITUTE(LEFT(R486,B7+1)," ","§",LEN(LEFT(R486,B7+1))-LEN(SUBSTITUTE(LEFT(R486,B7+1)," ",""))))-1))))</f>
        <v/>
      </c>
      <c r="T486" s="468" t="str">
        <f t="shared" si="60"/>
        <v/>
      </c>
      <c r="U486" s="468"/>
    </row>
    <row r="487" spans="1:21" ht="24" customHeight="1">
      <c r="A487" s="467"/>
      <c r="B487" s="467"/>
      <c r="C487" s="467"/>
      <c r="D487" s="467"/>
      <c r="E487" s="467"/>
      <c r="F487" s="502" t="str">
        <f t="shared" si="56"/>
        <v/>
      </c>
      <c r="G487" s="503" t="str">
        <f t="shared" si="57"/>
        <v/>
      </c>
      <c r="H487" s="501" t="str">
        <f t="shared" si="58"/>
        <v/>
      </c>
      <c r="I487" s="504" t="str">
        <f t="shared" si="59"/>
        <v/>
      </c>
      <c r="J487" s="467"/>
      <c r="K487" s="467"/>
      <c r="L487" s="467"/>
      <c r="M487" s="467"/>
      <c r="N487" s="467"/>
      <c r="O487" s="467"/>
      <c r="P487" s="467"/>
      <c r="Q487" s="467"/>
      <c r="R487" s="468" t="str">
        <f t="shared" si="61"/>
        <v/>
      </c>
      <c r="S487" s="468" t="str">
        <f>IF(OR(R487="",B7="",B7&lt;=0),"",IF(LEN(R487)&lt;=B7,R487,IF(LEN(SUBSTITUTE(LEFT(R487,B7+1)," ",""))=B7+1,LEFT(R487,B7),LEFT(R487,FIND("§",SUBSTITUTE(LEFT(R487,B7+1)," ","§",LEN(LEFT(R487,B7+1))-LEN(SUBSTITUTE(LEFT(R487,B7+1)," ",""))))-1))))</f>
        <v/>
      </c>
      <c r="T487" s="468" t="str">
        <f t="shared" si="60"/>
        <v/>
      </c>
      <c r="U487" s="468"/>
    </row>
    <row r="488" spans="1:21" ht="24" customHeight="1">
      <c r="A488" s="467"/>
      <c r="B488" s="467"/>
      <c r="C488" s="467"/>
      <c r="D488" s="467"/>
      <c r="E488" s="467"/>
      <c r="F488" s="502" t="str">
        <f t="shared" si="56"/>
        <v/>
      </c>
      <c r="G488" s="503" t="str">
        <f t="shared" si="57"/>
        <v/>
      </c>
      <c r="H488" s="501" t="str">
        <f t="shared" si="58"/>
        <v/>
      </c>
      <c r="I488" s="504" t="str">
        <f t="shared" si="59"/>
        <v/>
      </c>
      <c r="J488" s="467"/>
      <c r="K488" s="467"/>
      <c r="L488" s="467"/>
      <c r="M488" s="467"/>
      <c r="N488" s="467"/>
      <c r="O488" s="467"/>
      <c r="P488" s="467"/>
      <c r="Q488" s="467"/>
      <c r="R488" s="468" t="str">
        <f t="shared" si="61"/>
        <v/>
      </c>
      <c r="S488" s="468" t="str">
        <f>IF(OR(R488="",B7="",B7&lt;=0),"",IF(LEN(R488)&lt;=B7,R488,IF(LEN(SUBSTITUTE(LEFT(R488,B7+1)," ",""))=B7+1,LEFT(R488,B7),LEFT(R488,FIND("§",SUBSTITUTE(LEFT(R488,B7+1)," ","§",LEN(LEFT(R488,B7+1))-LEN(SUBSTITUTE(LEFT(R488,B7+1)," ",""))))-1))))</f>
        <v/>
      </c>
      <c r="T488" s="468" t="str">
        <f t="shared" si="60"/>
        <v/>
      </c>
      <c r="U488" s="468"/>
    </row>
    <row r="489" spans="1:21" ht="24" customHeight="1">
      <c r="A489" s="467"/>
      <c r="B489" s="467"/>
      <c r="C489" s="467"/>
      <c r="D489" s="467"/>
      <c r="E489" s="467"/>
      <c r="F489" s="502" t="str">
        <f t="shared" si="56"/>
        <v/>
      </c>
      <c r="G489" s="503" t="str">
        <f t="shared" si="57"/>
        <v/>
      </c>
      <c r="H489" s="501" t="str">
        <f t="shared" si="58"/>
        <v/>
      </c>
      <c r="I489" s="504" t="str">
        <f t="shared" si="59"/>
        <v/>
      </c>
      <c r="J489" s="467"/>
      <c r="K489" s="467"/>
      <c r="L489" s="467"/>
      <c r="M489" s="467"/>
      <c r="N489" s="467"/>
      <c r="O489" s="467"/>
      <c r="P489" s="467"/>
      <c r="Q489" s="467"/>
      <c r="R489" s="468" t="str">
        <f t="shared" si="61"/>
        <v/>
      </c>
      <c r="S489" s="468" t="str">
        <f>IF(OR(R489="",B7="",B7&lt;=0),"",IF(LEN(R489)&lt;=B7,R489,IF(LEN(SUBSTITUTE(LEFT(R489,B7+1)," ",""))=B7+1,LEFT(R489,B7),LEFT(R489,FIND("§",SUBSTITUTE(LEFT(R489,B7+1)," ","§",LEN(LEFT(R489,B7+1))-LEN(SUBSTITUTE(LEFT(R489,B7+1)," ",""))))-1))))</f>
        <v/>
      </c>
      <c r="T489" s="468" t="str">
        <f t="shared" si="60"/>
        <v/>
      </c>
      <c r="U489" s="468"/>
    </row>
    <row r="490" spans="1:21" ht="24" customHeight="1">
      <c r="A490" s="467"/>
      <c r="B490" s="467"/>
      <c r="C490" s="467"/>
      <c r="D490" s="467"/>
      <c r="E490" s="467"/>
      <c r="F490" s="502" t="str">
        <f t="shared" si="56"/>
        <v/>
      </c>
      <c r="G490" s="503" t="str">
        <f t="shared" si="57"/>
        <v/>
      </c>
      <c r="H490" s="501" t="str">
        <f t="shared" si="58"/>
        <v/>
      </c>
      <c r="I490" s="504" t="str">
        <f t="shared" si="59"/>
        <v/>
      </c>
      <c r="J490" s="467"/>
      <c r="K490" s="467"/>
      <c r="L490" s="467"/>
      <c r="M490" s="467"/>
      <c r="N490" s="467"/>
      <c r="O490" s="467"/>
      <c r="P490" s="467"/>
      <c r="Q490" s="467"/>
      <c r="R490" s="468" t="str">
        <f t="shared" si="61"/>
        <v/>
      </c>
      <c r="S490" s="468" t="str">
        <f>IF(OR(R490="",B7="",B7&lt;=0),"",IF(LEN(R490)&lt;=B7,R490,IF(LEN(SUBSTITUTE(LEFT(R490,B7+1)," ",""))=B7+1,LEFT(R490,B7),LEFT(R490,FIND("§",SUBSTITUTE(LEFT(R490,B7+1)," ","§",LEN(LEFT(R490,B7+1))-LEN(SUBSTITUTE(LEFT(R490,B7+1)," ",""))))-1))))</f>
        <v/>
      </c>
      <c r="T490" s="468" t="str">
        <f t="shared" si="60"/>
        <v/>
      </c>
      <c r="U490" s="468"/>
    </row>
    <row r="491" spans="1:21" ht="24" customHeight="1">
      <c r="A491" s="467"/>
      <c r="B491" s="467"/>
      <c r="C491" s="467"/>
      <c r="D491" s="467"/>
      <c r="E491" s="467"/>
      <c r="F491" s="502" t="str">
        <f t="shared" si="56"/>
        <v/>
      </c>
      <c r="G491" s="503" t="str">
        <f t="shared" si="57"/>
        <v/>
      </c>
      <c r="H491" s="501" t="str">
        <f t="shared" si="58"/>
        <v/>
      </c>
      <c r="I491" s="504" t="str">
        <f t="shared" si="59"/>
        <v/>
      </c>
      <c r="J491" s="467"/>
      <c r="K491" s="467"/>
      <c r="L491" s="467"/>
      <c r="M491" s="467"/>
      <c r="N491" s="467"/>
      <c r="O491" s="467"/>
      <c r="P491" s="467"/>
      <c r="Q491" s="467"/>
      <c r="R491" s="468" t="str">
        <f t="shared" si="61"/>
        <v/>
      </c>
      <c r="S491" s="468" t="str">
        <f>IF(OR(R491="",B7="",B7&lt;=0),"",IF(LEN(R491)&lt;=B7,R491,IF(LEN(SUBSTITUTE(LEFT(R491,B7+1)," ",""))=B7+1,LEFT(R491,B7),LEFT(R491,FIND("§",SUBSTITUTE(LEFT(R491,B7+1)," ","§",LEN(LEFT(R491,B7+1))-LEN(SUBSTITUTE(LEFT(R491,B7+1)," ",""))))-1))))</f>
        <v/>
      </c>
      <c r="T491" s="468" t="str">
        <f t="shared" si="60"/>
        <v/>
      </c>
      <c r="U491" s="468"/>
    </row>
    <row r="492" spans="1:21" ht="24" customHeight="1">
      <c r="A492" s="467"/>
      <c r="B492" s="467"/>
      <c r="C492" s="467"/>
      <c r="D492" s="467"/>
      <c r="E492" s="467"/>
      <c r="F492" s="502" t="str">
        <f t="shared" si="56"/>
        <v/>
      </c>
      <c r="G492" s="503" t="str">
        <f t="shared" si="57"/>
        <v/>
      </c>
      <c r="H492" s="501" t="str">
        <f t="shared" si="58"/>
        <v/>
      </c>
      <c r="I492" s="504" t="str">
        <f t="shared" si="59"/>
        <v/>
      </c>
      <c r="J492" s="467"/>
      <c r="K492" s="467"/>
      <c r="L492" s="467"/>
      <c r="M492" s="467"/>
      <c r="N492" s="467"/>
      <c r="O492" s="467"/>
      <c r="P492" s="467"/>
      <c r="Q492" s="467"/>
      <c r="R492" s="468" t="str">
        <f t="shared" si="61"/>
        <v/>
      </c>
      <c r="S492" s="468" t="str">
        <f>IF(OR(R492="",B7="",B7&lt;=0),"",IF(LEN(R492)&lt;=B7,R492,IF(LEN(SUBSTITUTE(LEFT(R492,B7+1)," ",""))=B7+1,LEFT(R492,B7),LEFT(R492,FIND("§",SUBSTITUTE(LEFT(R492,B7+1)," ","§",LEN(LEFT(R492,B7+1))-LEN(SUBSTITUTE(LEFT(R492,B7+1)," ",""))))-1))))</f>
        <v/>
      </c>
      <c r="T492" s="468" t="str">
        <f t="shared" si="60"/>
        <v/>
      </c>
      <c r="U492" s="468"/>
    </row>
    <row r="493" spans="1:21" ht="24" customHeight="1">
      <c r="A493" s="467"/>
      <c r="B493" s="467"/>
      <c r="C493" s="467"/>
      <c r="D493" s="467"/>
      <c r="E493" s="467"/>
      <c r="F493" s="502" t="str">
        <f t="shared" si="56"/>
        <v/>
      </c>
      <c r="G493" s="503" t="str">
        <f t="shared" si="57"/>
        <v/>
      </c>
      <c r="H493" s="501" t="str">
        <f t="shared" si="58"/>
        <v/>
      </c>
      <c r="I493" s="504" t="str">
        <f t="shared" si="59"/>
        <v/>
      </c>
      <c r="J493" s="467"/>
      <c r="K493" s="467"/>
      <c r="L493" s="467"/>
      <c r="M493" s="467"/>
      <c r="N493" s="467"/>
      <c r="O493" s="467"/>
      <c r="P493" s="467"/>
      <c r="Q493" s="467"/>
      <c r="R493" s="468" t="str">
        <f t="shared" si="61"/>
        <v/>
      </c>
      <c r="S493" s="468" t="str">
        <f>IF(OR(R493="",B7="",B7&lt;=0),"",IF(LEN(R493)&lt;=B7,R493,IF(LEN(SUBSTITUTE(LEFT(R493,B7+1)," ",""))=B7+1,LEFT(R493,B7),LEFT(R493,FIND("§",SUBSTITUTE(LEFT(R493,B7+1)," ","§",LEN(LEFT(R493,B7+1))-LEN(SUBSTITUTE(LEFT(R493,B7+1)," ",""))))-1))))</f>
        <v/>
      </c>
      <c r="T493" s="468" t="str">
        <f t="shared" si="60"/>
        <v/>
      </c>
      <c r="U493" s="468"/>
    </row>
    <row r="494" spans="1:21" ht="24" customHeight="1">
      <c r="A494" s="467"/>
      <c r="B494" s="467"/>
      <c r="C494" s="467"/>
      <c r="D494" s="467"/>
      <c r="E494" s="467"/>
      <c r="F494" s="502" t="str">
        <f t="shared" si="56"/>
        <v/>
      </c>
      <c r="G494" s="503" t="str">
        <f t="shared" si="57"/>
        <v/>
      </c>
      <c r="H494" s="501" t="str">
        <f t="shared" si="58"/>
        <v/>
      </c>
      <c r="I494" s="504" t="str">
        <f t="shared" si="59"/>
        <v/>
      </c>
      <c r="J494" s="467"/>
      <c r="K494" s="467"/>
      <c r="L494" s="467"/>
      <c r="M494" s="467"/>
      <c r="N494" s="467"/>
      <c r="O494" s="467"/>
      <c r="P494" s="467"/>
      <c r="Q494" s="467"/>
      <c r="R494" s="468" t="str">
        <f t="shared" si="61"/>
        <v/>
      </c>
      <c r="S494" s="468" t="str">
        <f>IF(OR(R494="",B7="",B7&lt;=0),"",IF(LEN(R494)&lt;=B7,R494,IF(LEN(SUBSTITUTE(LEFT(R494,B7+1)," ",""))=B7+1,LEFT(R494,B7),LEFT(R494,FIND("§",SUBSTITUTE(LEFT(R494,B7+1)," ","§",LEN(LEFT(R494,B7+1))-LEN(SUBSTITUTE(LEFT(R494,B7+1)," ",""))))-1))))</f>
        <v/>
      </c>
      <c r="T494" s="468" t="str">
        <f t="shared" si="60"/>
        <v/>
      </c>
      <c r="U494" s="468"/>
    </row>
    <row r="495" spans="1:21" ht="24" customHeight="1">
      <c r="A495" s="467"/>
      <c r="B495" s="467"/>
      <c r="C495" s="467"/>
      <c r="D495" s="467"/>
      <c r="E495" s="467"/>
      <c r="F495" s="502" t="str">
        <f t="shared" si="56"/>
        <v/>
      </c>
      <c r="G495" s="503" t="str">
        <f t="shared" si="57"/>
        <v/>
      </c>
      <c r="H495" s="501" t="str">
        <f t="shared" si="58"/>
        <v/>
      </c>
      <c r="I495" s="504" t="str">
        <f t="shared" si="59"/>
        <v/>
      </c>
      <c r="J495" s="467"/>
      <c r="K495" s="467"/>
      <c r="L495" s="467"/>
      <c r="M495" s="467"/>
      <c r="N495" s="467"/>
      <c r="O495" s="467"/>
      <c r="P495" s="467"/>
      <c r="Q495" s="467"/>
      <c r="R495" s="468" t="str">
        <f t="shared" si="61"/>
        <v/>
      </c>
      <c r="S495" s="468" t="str">
        <f>IF(OR(R495="",B7="",B7&lt;=0),"",IF(LEN(R495)&lt;=B7,R495,IF(LEN(SUBSTITUTE(LEFT(R495,B7+1)," ",""))=B7+1,LEFT(R495,B7),LEFT(R495,FIND("§",SUBSTITUTE(LEFT(R495,B7+1)," ","§",LEN(LEFT(R495,B7+1))-LEN(SUBSTITUTE(LEFT(R495,B7+1)," ",""))))-1))))</f>
        <v/>
      </c>
      <c r="T495" s="468" t="str">
        <f t="shared" si="60"/>
        <v/>
      </c>
      <c r="U495" s="468"/>
    </row>
    <row r="496" spans="1:21" ht="24" customHeight="1">
      <c r="A496" s="467"/>
      <c r="B496" s="467"/>
      <c r="C496" s="467"/>
      <c r="D496" s="467"/>
      <c r="E496" s="467"/>
      <c r="F496" s="502" t="str">
        <f t="shared" si="56"/>
        <v/>
      </c>
      <c r="G496" s="503" t="str">
        <f t="shared" si="57"/>
        <v/>
      </c>
      <c r="H496" s="501" t="str">
        <f t="shared" si="58"/>
        <v/>
      </c>
      <c r="I496" s="504" t="str">
        <f t="shared" si="59"/>
        <v/>
      </c>
      <c r="J496" s="467"/>
      <c r="K496" s="467"/>
      <c r="L496" s="467"/>
      <c r="M496" s="467"/>
      <c r="N496" s="467"/>
      <c r="O496" s="467"/>
      <c r="P496" s="467"/>
      <c r="Q496" s="467"/>
      <c r="R496" s="468" t="str">
        <f t="shared" si="61"/>
        <v/>
      </c>
      <c r="S496" s="468" t="str">
        <f>IF(OR(R496="",B7="",B7&lt;=0),"",IF(LEN(R496)&lt;=B7,R496,IF(LEN(SUBSTITUTE(LEFT(R496,B7+1)," ",""))=B7+1,LEFT(R496,B7),LEFT(R496,FIND("§",SUBSTITUTE(LEFT(R496,B7+1)," ","§",LEN(LEFT(R496,B7+1))-LEN(SUBSTITUTE(LEFT(R496,B7+1)," ",""))))-1))))</f>
        <v/>
      </c>
      <c r="T496" s="468" t="str">
        <f t="shared" si="60"/>
        <v/>
      </c>
      <c r="U496" s="468"/>
    </row>
    <row r="497" spans="1:21" ht="24" customHeight="1">
      <c r="A497" s="467"/>
      <c r="B497" s="467"/>
      <c r="C497" s="467"/>
      <c r="D497" s="467"/>
      <c r="E497" s="467"/>
      <c r="F497" s="502" t="str">
        <f t="shared" si="56"/>
        <v/>
      </c>
      <c r="G497" s="503" t="str">
        <f t="shared" si="57"/>
        <v/>
      </c>
      <c r="H497" s="501" t="str">
        <f t="shared" si="58"/>
        <v/>
      </c>
      <c r="I497" s="504" t="str">
        <f t="shared" si="59"/>
        <v/>
      </c>
      <c r="J497" s="467"/>
      <c r="K497" s="467"/>
      <c r="L497" s="467"/>
      <c r="M497" s="467"/>
      <c r="N497" s="467"/>
      <c r="O497" s="467"/>
      <c r="P497" s="467"/>
      <c r="Q497" s="467"/>
      <c r="R497" s="468" t="str">
        <f t="shared" si="61"/>
        <v/>
      </c>
      <c r="S497" s="468" t="str">
        <f>IF(OR(R497="",B7="",B7&lt;=0),"",IF(LEN(R497)&lt;=B7,R497,IF(LEN(SUBSTITUTE(LEFT(R497,B7+1)," ",""))=B7+1,LEFT(R497,B7),LEFT(R497,FIND("§",SUBSTITUTE(LEFT(R497,B7+1)," ","§",LEN(LEFT(R497,B7+1))-LEN(SUBSTITUTE(LEFT(R497,B7+1)," ",""))))-1))))</f>
        <v/>
      </c>
      <c r="T497" s="468" t="str">
        <f t="shared" si="60"/>
        <v/>
      </c>
      <c r="U497" s="468"/>
    </row>
    <row r="498" spans="1:21" ht="24" customHeight="1">
      <c r="A498" s="467"/>
      <c r="B498" s="467"/>
      <c r="C498" s="467"/>
      <c r="D498" s="467"/>
      <c r="E498" s="467"/>
      <c r="F498" s="502" t="str">
        <f t="shared" si="56"/>
        <v/>
      </c>
      <c r="G498" s="503" t="str">
        <f t="shared" si="57"/>
        <v/>
      </c>
      <c r="H498" s="501" t="str">
        <f t="shared" si="58"/>
        <v/>
      </c>
      <c r="I498" s="504" t="str">
        <f t="shared" si="59"/>
        <v/>
      </c>
      <c r="J498" s="467"/>
      <c r="K498" s="467"/>
      <c r="L498" s="467"/>
      <c r="M498" s="467"/>
      <c r="N498" s="467"/>
      <c r="O498" s="467"/>
      <c r="P498" s="467"/>
      <c r="Q498" s="467"/>
      <c r="R498" s="468" t="str">
        <f t="shared" si="61"/>
        <v/>
      </c>
      <c r="S498" s="468" t="str">
        <f>IF(OR(R498="",B7="",B7&lt;=0),"",IF(LEN(R498)&lt;=B7,R498,IF(LEN(SUBSTITUTE(LEFT(R498,B7+1)," ",""))=B7+1,LEFT(R498,B7),LEFT(R498,FIND("§",SUBSTITUTE(LEFT(R498,B7+1)," ","§",LEN(LEFT(R498,B7+1))-LEN(SUBSTITUTE(LEFT(R498,B7+1)," ",""))))-1))))</f>
        <v/>
      </c>
      <c r="T498" s="468" t="str">
        <f t="shared" si="60"/>
        <v/>
      </c>
      <c r="U498" s="468"/>
    </row>
    <row r="499" spans="1:21" ht="24" customHeight="1">
      <c r="A499" s="467"/>
      <c r="B499" s="467"/>
      <c r="C499" s="467"/>
      <c r="D499" s="467"/>
      <c r="E499" s="467"/>
      <c r="F499" s="502" t="str">
        <f t="shared" si="56"/>
        <v/>
      </c>
      <c r="G499" s="503" t="str">
        <f t="shared" si="57"/>
        <v/>
      </c>
      <c r="H499" s="501" t="str">
        <f t="shared" si="58"/>
        <v/>
      </c>
      <c r="I499" s="504" t="str">
        <f t="shared" si="59"/>
        <v/>
      </c>
      <c r="J499" s="467"/>
      <c r="K499" s="467"/>
      <c r="L499" s="467"/>
      <c r="M499" s="467"/>
      <c r="N499" s="467"/>
      <c r="O499" s="467"/>
      <c r="P499" s="467"/>
      <c r="Q499" s="467"/>
      <c r="R499" s="468" t="str">
        <f t="shared" si="61"/>
        <v/>
      </c>
      <c r="S499" s="468" t="str">
        <f>IF(OR(R499="",B7="",B7&lt;=0),"",IF(LEN(R499)&lt;=B7,R499,IF(LEN(SUBSTITUTE(LEFT(R499,B7+1)," ",""))=B7+1,LEFT(R499,B7),LEFT(R499,FIND("§",SUBSTITUTE(LEFT(R499,B7+1)," ","§",LEN(LEFT(R499,B7+1))-LEN(SUBSTITUTE(LEFT(R499,B7+1)," ",""))))-1))))</f>
        <v/>
      </c>
      <c r="T499" s="468" t="str">
        <f t="shared" si="60"/>
        <v/>
      </c>
      <c r="U499" s="468"/>
    </row>
    <row r="500" spans="1:21" ht="24" customHeight="1">
      <c r="A500" s="467"/>
      <c r="B500" s="467"/>
      <c r="C500" s="467"/>
      <c r="D500" s="467"/>
      <c r="E500" s="467"/>
      <c r="F500" s="502" t="str">
        <f t="shared" si="56"/>
        <v/>
      </c>
      <c r="G500" s="503" t="str">
        <f t="shared" si="57"/>
        <v/>
      </c>
      <c r="H500" s="501" t="str">
        <f t="shared" si="58"/>
        <v/>
      </c>
      <c r="I500" s="504" t="str">
        <f t="shared" si="59"/>
        <v/>
      </c>
      <c r="J500" s="467"/>
      <c r="K500" s="467"/>
      <c r="L500" s="467"/>
      <c r="M500" s="467"/>
      <c r="N500" s="467"/>
      <c r="O500" s="467"/>
      <c r="P500" s="467"/>
      <c r="Q500" s="467"/>
      <c r="R500" s="468" t="str">
        <f t="shared" si="61"/>
        <v/>
      </c>
      <c r="S500" s="468" t="str">
        <f>IF(OR(R500="",B7="",B7&lt;=0),"",IF(LEN(R500)&lt;=B7,R500,IF(LEN(SUBSTITUTE(LEFT(R500,B7+1)," ",""))=B7+1,LEFT(R500,B7),LEFT(R500,FIND("§",SUBSTITUTE(LEFT(R500,B7+1)," ","§",LEN(LEFT(R500,B7+1))-LEN(SUBSTITUTE(LEFT(R500,B7+1)," ",""))))-1))))</f>
        <v/>
      </c>
      <c r="T500" s="468" t="str">
        <f t="shared" si="60"/>
        <v/>
      </c>
      <c r="U500" s="468"/>
    </row>
    <row r="501" spans="1:21" ht="24" customHeight="1">
      <c r="A501" s="467"/>
      <c r="B501" s="467"/>
      <c r="C501" s="467"/>
      <c r="D501" s="467"/>
      <c r="E501" s="467"/>
      <c r="F501" s="502" t="str">
        <f t="shared" si="56"/>
        <v/>
      </c>
      <c r="G501" s="503" t="str">
        <f t="shared" si="57"/>
        <v/>
      </c>
      <c r="H501" s="501" t="str">
        <f t="shared" si="58"/>
        <v/>
      </c>
      <c r="I501" s="504" t="str">
        <f t="shared" si="59"/>
        <v/>
      </c>
      <c r="J501" s="467"/>
      <c r="K501" s="467"/>
      <c r="L501" s="467"/>
      <c r="M501" s="467"/>
      <c r="N501" s="467"/>
      <c r="O501" s="467"/>
      <c r="P501" s="467"/>
      <c r="Q501" s="467"/>
      <c r="R501" s="468" t="str">
        <f t="shared" si="61"/>
        <v/>
      </c>
      <c r="S501" s="468" t="str">
        <f>IF(OR(R501="",B7="",B7&lt;=0),"",IF(LEN(R501)&lt;=B7,R501,IF(LEN(SUBSTITUTE(LEFT(R501,B7+1)," ",""))=B7+1,LEFT(R501,B7),LEFT(R501,FIND("§",SUBSTITUTE(LEFT(R501,B7+1)," ","§",LEN(LEFT(R501,B7+1))-LEN(SUBSTITUTE(LEFT(R501,B7+1)," ",""))))-1))))</f>
        <v/>
      </c>
      <c r="T501" s="468" t="str">
        <f t="shared" si="60"/>
        <v/>
      </c>
      <c r="U501" s="468"/>
    </row>
    <row r="502" spans="1:21" ht="24" customHeight="1">
      <c r="A502" s="467"/>
      <c r="B502" s="467"/>
      <c r="C502" s="467"/>
      <c r="D502" s="467"/>
      <c r="E502" s="467"/>
      <c r="F502" s="502" t="str">
        <f t="shared" si="56"/>
        <v/>
      </c>
      <c r="G502" s="503" t="str">
        <f t="shared" si="57"/>
        <v/>
      </c>
      <c r="H502" s="501" t="str">
        <f t="shared" si="58"/>
        <v/>
      </c>
      <c r="I502" s="504" t="str">
        <f t="shared" si="59"/>
        <v/>
      </c>
      <c r="J502" s="467"/>
      <c r="K502" s="467"/>
      <c r="L502" s="467"/>
      <c r="M502" s="467"/>
      <c r="N502" s="467"/>
      <c r="O502" s="467"/>
      <c r="P502" s="467"/>
      <c r="Q502" s="467"/>
      <c r="R502" s="468" t="str">
        <f t="shared" si="61"/>
        <v/>
      </c>
      <c r="S502" s="468" t="str">
        <f>IF(OR(R502="",B7="",B7&lt;=0),"",IF(LEN(R502)&lt;=B7,R502,IF(LEN(SUBSTITUTE(LEFT(R502,B7+1)," ",""))=B7+1,LEFT(R502,B7),LEFT(R502,FIND("§",SUBSTITUTE(LEFT(R502,B7+1)," ","§",LEN(LEFT(R502,B7+1))-LEN(SUBSTITUTE(LEFT(R502,B7+1)," ",""))))-1))))</f>
        <v/>
      </c>
      <c r="T502" s="468" t="str">
        <f t="shared" si="60"/>
        <v/>
      </c>
      <c r="U502" s="468"/>
    </row>
    <row r="503" spans="1:21" ht="24" customHeight="1">
      <c r="A503" s="467"/>
      <c r="B503" s="467"/>
      <c r="C503" s="467"/>
      <c r="D503" s="467"/>
      <c r="E503" s="467"/>
      <c r="F503" s="502" t="str">
        <f t="shared" si="56"/>
        <v/>
      </c>
      <c r="G503" s="503" t="str">
        <f t="shared" si="57"/>
        <v/>
      </c>
      <c r="H503" s="501" t="str">
        <f t="shared" si="58"/>
        <v/>
      </c>
      <c r="I503" s="504" t="str">
        <f t="shared" si="59"/>
        <v/>
      </c>
      <c r="J503" s="467"/>
      <c r="K503" s="467"/>
      <c r="L503" s="467"/>
      <c r="M503" s="467"/>
      <c r="N503" s="467"/>
      <c r="O503" s="467"/>
      <c r="P503" s="467"/>
      <c r="Q503" s="467"/>
      <c r="R503" s="468" t="str">
        <f t="shared" si="61"/>
        <v/>
      </c>
      <c r="S503" s="468" t="str">
        <f>IF(OR(R503="",B7="",B7&lt;=0),"",IF(LEN(R503)&lt;=B7,R503,IF(LEN(SUBSTITUTE(LEFT(R503,B7+1)," ",""))=B7+1,LEFT(R503,B7),LEFT(R503,FIND("§",SUBSTITUTE(LEFT(R503,B7+1)," ","§",LEN(LEFT(R503,B7+1))-LEN(SUBSTITUTE(LEFT(R503,B7+1)," ",""))))-1))))</f>
        <v/>
      </c>
      <c r="T503" s="468" t="str">
        <f t="shared" si="60"/>
        <v/>
      </c>
      <c r="U503" s="468"/>
    </row>
    <row r="504" spans="1:21" ht="24" customHeight="1">
      <c r="A504" s="467"/>
      <c r="B504" s="467"/>
      <c r="C504" s="467"/>
      <c r="D504" s="467"/>
      <c r="E504" s="467"/>
      <c r="F504" s="502" t="str">
        <f t="shared" si="56"/>
        <v/>
      </c>
      <c r="G504" s="503" t="str">
        <f t="shared" si="57"/>
        <v/>
      </c>
      <c r="H504" s="501" t="str">
        <f t="shared" si="58"/>
        <v/>
      </c>
      <c r="I504" s="504" t="str">
        <f t="shared" si="59"/>
        <v/>
      </c>
      <c r="J504" s="467"/>
      <c r="K504" s="467"/>
      <c r="L504" s="467"/>
      <c r="M504" s="467"/>
      <c r="N504" s="467"/>
      <c r="O504" s="467"/>
      <c r="P504" s="467"/>
      <c r="Q504" s="467"/>
      <c r="R504" s="468" t="str">
        <f t="shared" si="61"/>
        <v/>
      </c>
      <c r="S504" s="468" t="str">
        <f>IF(OR(R504="",B7="",B7&lt;=0),"",IF(LEN(R504)&lt;=B7,R504,IF(LEN(SUBSTITUTE(LEFT(R504,B7+1)," ",""))=B7+1,LEFT(R504,B7),LEFT(R504,FIND("§",SUBSTITUTE(LEFT(R504,B7+1)," ","§",LEN(LEFT(R504,B7+1))-LEN(SUBSTITUTE(LEFT(R504,B7+1)," ",""))))-1))))</f>
        <v/>
      </c>
      <c r="T504" s="468" t="str">
        <f t="shared" si="60"/>
        <v/>
      </c>
      <c r="U504" s="468"/>
    </row>
    <row r="505" spans="1:21" ht="24" customHeight="1">
      <c r="A505" s="467"/>
      <c r="B505" s="467"/>
      <c r="C505" s="467"/>
      <c r="D505" s="467"/>
      <c r="E505" s="467"/>
      <c r="F505" s="502" t="str">
        <f t="shared" si="56"/>
        <v/>
      </c>
      <c r="G505" s="503" t="str">
        <f t="shared" si="57"/>
        <v/>
      </c>
      <c r="H505" s="501" t="str">
        <f t="shared" si="58"/>
        <v/>
      </c>
      <c r="I505" s="504" t="str">
        <f t="shared" si="59"/>
        <v/>
      </c>
      <c r="J505" s="467"/>
      <c r="K505" s="467"/>
      <c r="L505" s="467"/>
      <c r="M505" s="467"/>
      <c r="N505" s="467"/>
      <c r="O505" s="467"/>
      <c r="P505" s="467"/>
      <c r="Q505" s="467"/>
      <c r="R505" s="468" t="str">
        <f t="shared" si="61"/>
        <v/>
      </c>
      <c r="S505" s="468" t="str">
        <f>IF(OR(R505="",B7="",B7&lt;=0),"",IF(LEN(R505)&lt;=B7,R505,IF(LEN(SUBSTITUTE(LEFT(R505,B7+1)," ",""))=B7+1,LEFT(R505,B7),LEFT(R505,FIND("§",SUBSTITUTE(LEFT(R505,B7+1)," ","§",LEN(LEFT(R505,B7+1))-LEN(SUBSTITUTE(LEFT(R505,B7+1)," ",""))))-1))))</f>
        <v/>
      </c>
      <c r="T505" s="468" t="str">
        <f t="shared" si="60"/>
        <v/>
      </c>
      <c r="U505" s="468"/>
    </row>
    <row r="506" spans="1:21" ht="24" customHeight="1">
      <c r="A506" s="467"/>
      <c r="B506" s="467"/>
      <c r="C506" s="467"/>
      <c r="D506" s="467"/>
      <c r="E506" s="467"/>
      <c r="F506" s="502" t="str">
        <f t="shared" si="56"/>
        <v/>
      </c>
      <c r="G506" s="503" t="str">
        <f t="shared" si="57"/>
        <v/>
      </c>
      <c r="H506" s="501" t="str">
        <f t="shared" si="58"/>
        <v/>
      </c>
      <c r="I506" s="504" t="str">
        <f t="shared" si="59"/>
        <v/>
      </c>
      <c r="J506" s="467"/>
      <c r="K506" s="467"/>
      <c r="L506" s="467"/>
      <c r="M506" s="467"/>
      <c r="N506" s="467"/>
      <c r="O506" s="467"/>
      <c r="P506" s="467"/>
      <c r="Q506" s="467"/>
      <c r="R506" s="468" t="str">
        <f t="shared" si="61"/>
        <v/>
      </c>
      <c r="S506" s="468" t="str">
        <f>IF(OR(R506="",B7="",B7&lt;=0),"",IF(LEN(R506)&lt;=B7,R506,IF(LEN(SUBSTITUTE(LEFT(R506,B7+1)," ",""))=B7+1,LEFT(R506,B7),LEFT(R506,FIND("§",SUBSTITUTE(LEFT(R506,B7+1)," ","§",LEN(LEFT(R506,B7+1))-LEN(SUBSTITUTE(LEFT(R506,B7+1)," ",""))))-1))))</f>
        <v/>
      </c>
      <c r="T506" s="468" t="str">
        <f t="shared" si="60"/>
        <v/>
      </c>
      <c r="U506" s="468"/>
    </row>
    <row r="507" spans="1:21" ht="24" customHeight="1">
      <c r="A507" s="467"/>
      <c r="B507" s="467"/>
      <c r="C507" s="467"/>
      <c r="D507" s="467"/>
      <c r="E507" s="467"/>
      <c r="F507" s="502" t="str">
        <f t="shared" si="56"/>
        <v/>
      </c>
      <c r="G507" s="503" t="str">
        <f t="shared" si="57"/>
        <v/>
      </c>
      <c r="H507" s="501" t="str">
        <f t="shared" si="58"/>
        <v/>
      </c>
      <c r="I507" s="504" t="str">
        <f t="shared" si="59"/>
        <v/>
      </c>
      <c r="J507" s="467"/>
      <c r="K507" s="467"/>
      <c r="L507" s="467"/>
      <c r="M507" s="467"/>
      <c r="N507" s="467"/>
      <c r="O507" s="467"/>
      <c r="P507" s="467"/>
      <c r="Q507" s="467"/>
      <c r="R507" s="468" t="str">
        <f t="shared" si="61"/>
        <v/>
      </c>
      <c r="S507" s="468" t="str">
        <f>IF(OR(R507="",B7="",B7&lt;=0),"",IF(LEN(R507)&lt;=B7,R507,IF(LEN(SUBSTITUTE(LEFT(R507,B7+1)," ",""))=B7+1,LEFT(R507,B7),LEFT(R507,FIND("§",SUBSTITUTE(LEFT(R507,B7+1)," ","§",LEN(LEFT(R507,B7+1))-LEN(SUBSTITUTE(LEFT(R507,B7+1)," ",""))))-1))))</f>
        <v/>
      </c>
      <c r="T507" s="468" t="str">
        <f t="shared" si="60"/>
        <v/>
      </c>
      <c r="U507" s="468"/>
    </row>
    <row r="508" spans="1:21" ht="24" customHeight="1">
      <c r="A508" s="467"/>
      <c r="B508" s="467"/>
      <c r="C508" s="467"/>
      <c r="D508" s="467"/>
      <c r="E508" s="467"/>
      <c r="F508" s="502" t="str">
        <f t="shared" si="56"/>
        <v/>
      </c>
      <c r="G508" s="503" t="str">
        <f t="shared" si="57"/>
        <v/>
      </c>
      <c r="H508" s="501" t="str">
        <f t="shared" si="58"/>
        <v/>
      </c>
      <c r="I508" s="504" t="str">
        <f t="shared" si="59"/>
        <v/>
      </c>
      <c r="J508" s="467"/>
      <c r="K508" s="467"/>
      <c r="L508" s="467"/>
      <c r="M508" s="467"/>
      <c r="N508" s="467"/>
      <c r="O508" s="467"/>
      <c r="P508" s="467"/>
      <c r="Q508" s="467"/>
      <c r="R508" s="468" t="str">
        <f t="shared" si="61"/>
        <v/>
      </c>
      <c r="S508" s="468" t="str">
        <f>IF(OR(R508="",B7="",B7&lt;=0),"",IF(LEN(R508)&lt;=B7,R508,IF(LEN(SUBSTITUTE(LEFT(R508,B7+1)," ",""))=B7+1,LEFT(R508,B7),LEFT(R508,FIND("§",SUBSTITUTE(LEFT(R508,B7+1)," ","§",LEN(LEFT(R508,B7+1))-LEN(SUBSTITUTE(LEFT(R508,B7+1)," ",""))))-1))))</f>
        <v/>
      </c>
      <c r="T508" s="468" t="str">
        <f t="shared" si="60"/>
        <v/>
      </c>
      <c r="U508" s="468"/>
    </row>
    <row r="509" spans="1:21" ht="24" customHeight="1">
      <c r="A509" s="467"/>
      <c r="B509" s="467"/>
      <c r="C509" s="467"/>
      <c r="D509" s="467"/>
      <c r="E509" s="467"/>
      <c r="F509" s="502" t="str">
        <f t="shared" si="56"/>
        <v/>
      </c>
      <c r="G509" s="503" t="str">
        <f t="shared" si="57"/>
        <v/>
      </c>
      <c r="H509" s="501" t="str">
        <f t="shared" si="58"/>
        <v/>
      </c>
      <c r="I509" s="504" t="str">
        <f t="shared" si="59"/>
        <v/>
      </c>
      <c r="J509" s="467"/>
      <c r="K509" s="467"/>
      <c r="L509" s="467"/>
      <c r="M509" s="467"/>
      <c r="N509" s="467"/>
      <c r="O509" s="467"/>
      <c r="P509" s="467"/>
      <c r="Q509" s="467"/>
      <c r="R509" s="468" t="str">
        <f t="shared" si="61"/>
        <v/>
      </c>
      <c r="S509" s="468" t="str">
        <f>IF(OR(R509="",B7="",B7&lt;=0),"",IF(LEN(R509)&lt;=B7,R509,IF(LEN(SUBSTITUTE(LEFT(R509,B7+1)," ",""))=B7+1,LEFT(R509,B7),LEFT(R509,FIND("§",SUBSTITUTE(LEFT(R509,B7+1)," ","§",LEN(LEFT(R509,B7+1))-LEN(SUBSTITUTE(LEFT(R509,B7+1)," ",""))))-1))))</f>
        <v/>
      </c>
      <c r="T509" s="468" t="str">
        <f t="shared" si="60"/>
        <v/>
      </c>
      <c r="U509" s="468"/>
    </row>
    <row r="510" spans="1:21" ht="24" customHeight="1">
      <c r="A510" s="467"/>
      <c r="B510" s="467"/>
      <c r="C510" s="467"/>
      <c r="D510" s="467"/>
      <c r="E510" s="467"/>
      <c r="F510" s="502" t="str">
        <f t="shared" si="56"/>
        <v/>
      </c>
      <c r="G510" s="503" t="str">
        <f t="shared" si="57"/>
        <v/>
      </c>
      <c r="H510" s="501" t="str">
        <f t="shared" si="58"/>
        <v/>
      </c>
      <c r="I510" s="504" t="str">
        <f t="shared" si="59"/>
        <v/>
      </c>
      <c r="J510" s="467"/>
      <c r="K510" s="467"/>
      <c r="L510" s="467"/>
      <c r="M510" s="467"/>
      <c r="N510" s="467"/>
      <c r="O510" s="467"/>
      <c r="P510" s="467"/>
      <c r="Q510" s="467"/>
      <c r="R510" s="468" t="str">
        <f t="shared" si="61"/>
        <v/>
      </c>
      <c r="S510" s="468" t="str">
        <f>IF(OR(R510="",B7="",B7&lt;=0),"",IF(LEN(R510)&lt;=B7,R510,IF(LEN(SUBSTITUTE(LEFT(R510,B7+1)," ",""))=B7+1,LEFT(R510,B7),LEFT(R510,FIND("§",SUBSTITUTE(LEFT(R510,B7+1)," ","§",LEN(LEFT(R510,B7+1))-LEN(SUBSTITUTE(LEFT(R510,B7+1)," ",""))))-1))))</f>
        <v/>
      </c>
      <c r="T510" s="468" t="str">
        <f t="shared" si="60"/>
        <v/>
      </c>
      <c r="U510" s="468"/>
    </row>
    <row r="511" spans="1:21" ht="24" customHeight="1">
      <c r="A511" s="467"/>
      <c r="B511" s="467"/>
      <c r="C511" s="467"/>
      <c r="D511" s="467"/>
      <c r="E511" s="467"/>
      <c r="F511" s="502" t="str">
        <f t="shared" si="56"/>
        <v/>
      </c>
      <c r="G511" s="503" t="str">
        <f t="shared" si="57"/>
        <v/>
      </c>
      <c r="H511" s="501" t="str">
        <f t="shared" si="58"/>
        <v/>
      </c>
      <c r="I511" s="504" t="str">
        <f t="shared" si="59"/>
        <v/>
      </c>
      <c r="J511" s="467"/>
      <c r="K511" s="467"/>
      <c r="L511" s="467"/>
      <c r="M511" s="467"/>
      <c r="N511" s="467"/>
      <c r="O511" s="467"/>
      <c r="P511" s="467"/>
      <c r="Q511" s="467"/>
      <c r="R511" s="468" t="str">
        <f t="shared" si="61"/>
        <v/>
      </c>
      <c r="S511" s="468" t="str">
        <f>IF(OR(R511="",B7="",B7&lt;=0),"",IF(LEN(R511)&lt;=B7,R511,IF(LEN(SUBSTITUTE(LEFT(R511,B7+1)," ",""))=B7+1,LEFT(R511,B7),LEFT(R511,FIND("§",SUBSTITUTE(LEFT(R511,B7+1)," ","§",LEN(LEFT(R511,B7+1))-LEN(SUBSTITUTE(LEFT(R511,B7+1)," ",""))))-1))))</f>
        <v/>
      </c>
      <c r="T511" s="468" t="str">
        <f t="shared" si="60"/>
        <v/>
      </c>
      <c r="U511" s="468"/>
    </row>
    <row r="512" spans="1:21" ht="24" customHeight="1">
      <c r="A512" s="467"/>
      <c r="B512" s="467"/>
      <c r="C512" s="467"/>
      <c r="D512" s="467"/>
      <c r="E512" s="467"/>
      <c r="F512" s="502" t="str">
        <f t="shared" si="56"/>
        <v/>
      </c>
      <c r="G512" s="503" t="str">
        <f t="shared" si="57"/>
        <v/>
      </c>
      <c r="H512" s="501" t="str">
        <f t="shared" si="58"/>
        <v/>
      </c>
      <c r="I512" s="504" t="str">
        <f t="shared" si="59"/>
        <v/>
      </c>
      <c r="J512" s="467"/>
      <c r="K512" s="467"/>
      <c r="L512" s="467"/>
      <c r="M512" s="467"/>
      <c r="N512" s="467"/>
      <c r="O512" s="467"/>
      <c r="P512" s="467"/>
      <c r="Q512" s="467"/>
      <c r="R512" s="468" t="str">
        <f t="shared" si="61"/>
        <v/>
      </c>
      <c r="S512" s="468" t="str">
        <f>IF(OR(R512="",B7="",B7&lt;=0),"",IF(LEN(R512)&lt;=B7,R512,IF(LEN(SUBSTITUTE(LEFT(R512,B7+1)," ",""))=B7+1,LEFT(R512,B7),LEFT(R512,FIND("§",SUBSTITUTE(LEFT(R512,B7+1)," ","§",LEN(LEFT(R512,B7+1))-LEN(SUBSTITUTE(LEFT(R512,B7+1)," ",""))))-1))))</f>
        <v/>
      </c>
      <c r="T512" s="468" t="str">
        <f t="shared" si="60"/>
        <v/>
      </c>
      <c r="U512" s="468"/>
    </row>
    <row r="513" spans="1:21" ht="24" customHeight="1">
      <c r="A513" s="467"/>
      <c r="B513" s="467"/>
      <c r="C513" s="467"/>
      <c r="D513" s="467"/>
      <c r="E513" s="467"/>
      <c r="F513" s="502" t="str">
        <f t="shared" si="56"/>
        <v/>
      </c>
      <c r="G513" s="503" t="str">
        <f t="shared" si="57"/>
        <v/>
      </c>
      <c r="H513" s="501" t="str">
        <f t="shared" si="58"/>
        <v/>
      </c>
      <c r="I513" s="504" t="str">
        <f t="shared" si="59"/>
        <v/>
      </c>
      <c r="J513" s="467"/>
      <c r="K513" s="467"/>
      <c r="L513" s="467"/>
      <c r="M513" s="467"/>
      <c r="N513" s="467"/>
      <c r="O513" s="467"/>
      <c r="P513" s="467"/>
      <c r="Q513" s="467"/>
      <c r="R513" s="468" t="str">
        <f t="shared" si="61"/>
        <v/>
      </c>
      <c r="S513" s="468" t="str">
        <f>IF(OR(R513="",B7="",B7&lt;=0),"",IF(LEN(R513)&lt;=B7,R513,IF(LEN(SUBSTITUTE(LEFT(R513,B7+1)," ",""))=B7+1,LEFT(R513,B7),LEFT(R513,FIND("§",SUBSTITUTE(LEFT(R513,B7+1)," ","§",LEN(LEFT(R513,B7+1))-LEN(SUBSTITUTE(LEFT(R513,B7+1)," ",""))))-1))))</f>
        <v/>
      </c>
      <c r="T513" s="468" t="str">
        <f t="shared" si="60"/>
        <v/>
      </c>
      <c r="U513" s="468"/>
    </row>
    <row r="514" spans="1:21" ht="24" customHeight="1">
      <c r="A514" s="467"/>
      <c r="B514" s="467"/>
      <c r="C514" s="467"/>
      <c r="D514" s="467"/>
      <c r="E514" s="467"/>
      <c r="F514" s="502" t="str">
        <f t="shared" si="56"/>
        <v/>
      </c>
      <c r="G514" s="503" t="str">
        <f t="shared" si="57"/>
        <v/>
      </c>
      <c r="H514" s="501" t="str">
        <f t="shared" si="58"/>
        <v/>
      </c>
      <c r="I514" s="504" t="str">
        <f t="shared" si="59"/>
        <v/>
      </c>
      <c r="J514" s="467"/>
      <c r="K514" s="467"/>
      <c r="L514" s="467"/>
      <c r="M514" s="467"/>
      <c r="N514" s="467"/>
      <c r="O514" s="467"/>
      <c r="P514" s="467"/>
      <c r="Q514" s="467"/>
      <c r="R514" s="468" t="str">
        <f t="shared" si="61"/>
        <v/>
      </c>
      <c r="S514" s="468" t="str">
        <f>IF(OR(R514="",B7="",B7&lt;=0),"",IF(LEN(R514)&lt;=B7,R514,IF(LEN(SUBSTITUTE(LEFT(R514,B7+1)," ",""))=B7+1,LEFT(R514,B7),LEFT(R514,FIND("§",SUBSTITUTE(LEFT(R514,B7+1)," ","§",LEN(LEFT(R514,B7+1))-LEN(SUBSTITUTE(LEFT(R514,B7+1)," ",""))))-1))))</f>
        <v/>
      </c>
      <c r="T514" s="468" t="str">
        <f t="shared" si="60"/>
        <v/>
      </c>
      <c r="U514" s="468"/>
    </row>
    <row r="515" spans="1:21" ht="24" customHeight="1">
      <c r="A515" s="467"/>
      <c r="B515" s="467"/>
      <c r="C515" s="467"/>
      <c r="D515" s="467"/>
      <c r="E515" s="467"/>
      <c r="F515" s="502" t="str">
        <f t="shared" si="56"/>
        <v/>
      </c>
      <c r="G515" s="503" t="str">
        <f t="shared" si="57"/>
        <v/>
      </c>
      <c r="H515" s="501" t="str">
        <f t="shared" si="58"/>
        <v/>
      </c>
      <c r="I515" s="504" t="str">
        <f t="shared" si="59"/>
        <v/>
      </c>
      <c r="J515" s="467"/>
      <c r="K515" s="467"/>
      <c r="L515" s="467"/>
      <c r="M515" s="467"/>
      <c r="N515" s="467"/>
      <c r="O515" s="467"/>
      <c r="P515" s="467"/>
      <c r="Q515" s="467"/>
      <c r="R515" s="468" t="str">
        <f t="shared" si="61"/>
        <v/>
      </c>
      <c r="S515" s="468" t="str">
        <f>IF(OR(R515="",B7="",B7&lt;=0),"",IF(LEN(R515)&lt;=B7,R515,IF(LEN(SUBSTITUTE(LEFT(R515,B7+1)," ",""))=B7+1,LEFT(R515,B7),LEFT(R515,FIND("§",SUBSTITUTE(LEFT(R515,B7+1)," ","§",LEN(LEFT(R515,B7+1))-LEN(SUBSTITUTE(LEFT(R515,B7+1)," ",""))))-1))))</f>
        <v/>
      </c>
      <c r="T515" s="468" t="str">
        <f t="shared" si="60"/>
        <v/>
      </c>
      <c r="U515" s="468"/>
    </row>
    <row r="516" spans="1:21" ht="24" customHeight="1">
      <c r="A516" s="467"/>
      <c r="B516" s="467"/>
      <c r="C516" s="467"/>
      <c r="D516" s="467"/>
      <c r="E516" s="467"/>
      <c r="F516" s="502" t="str">
        <f t="shared" si="56"/>
        <v/>
      </c>
      <c r="G516" s="503" t="str">
        <f t="shared" si="57"/>
        <v/>
      </c>
      <c r="H516" s="501" t="str">
        <f t="shared" si="58"/>
        <v/>
      </c>
      <c r="I516" s="504" t="str">
        <f t="shared" si="59"/>
        <v/>
      </c>
      <c r="J516" s="467"/>
      <c r="K516" s="467"/>
      <c r="L516" s="467"/>
      <c r="M516" s="467"/>
      <c r="N516" s="467"/>
      <c r="O516" s="467"/>
      <c r="P516" s="467"/>
      <c r="Q516" s="467"/>
      <c r="R516" s="468" t="str">
        <f t="shared" si="61"/>
        <v/>
      </c>
      <c r="S516" s="468" t="str">
        <f>IF(OR(R516="",B7="",B7&lt;=0),"",IF(LEN(R516)&lt;=B7,R516,IF(LEN(SUBSTITUTE(LEFT(R516,B7+1)," ",""))=B7+1,LEFT(R516,B7),LEFT(R516,FIND("§",SUBSTITUTE(LEFT(R516,B7+1)," ","§",LEN(LEFT(R516,B7+1))-LEN(SUBSTITUTE(LEFT(R516,B7+1)," ",""))))-1))))</f>
        <v/>
      </c>
      <c r="T516" s="468" t="str">
        <f t="shared" si="60"/>
        <v/>
      </c>
      <c r="U516" s="468"/>
    </row>
    <row r="517" spans="1:21" ht="24" customHeight="1">
      <c r="A517" s="467"/>
      <c r="B517" s="467"/>
      <c r="C517" s="467"/>
      <c r="D517" s="467"/>
      <c r="E517" s="467"/>
      <c r="F517" s="502" t="str">
        <f t="shared" si="56"/>
        <v/>
      </c>
      <c r="G517" s="503" t="str">
        <f t="shared" si="57"/>
        <v/>
      </c>
      <c r="H517" s="501" t="str">
        <f t="shared" si="58"/>
        <v/>
      </c>
      <c r="I517" s="504" t="str">
        <f t="shared" si="59"/>
        <v/>
      </c>
      <c r="J517" s="467"/>
      <c r="K517" s="467"/>
      <c r="L517" s="467"/>
      <c r="M517" s="467"/>
      <c r="N517" s="467"/>
      <c r="O517" s="467"/>
      <c r="P517" s="467"/>
      <c r="Q517" s="467"/>
      <c r="R517" s="468" t="str">
        <f t="shared" si="61"/>
        <v/>
      </c>
      <c r="S517" s="468" t="str">
        <f>IF(OR(R517="",B7="",B7&lt;=0),"",IF(LEN(R517)&lt;=B7,R517,IF(LEN(SUBSTITUTE(LEFT(R517,B7+1)," ",""))=B7+1,LEFT(R517,B7),LEFT(R517,FIND("§",SUBSTITUTE(LEFT(R517,B7+1)," ","§",LEN(LEFT(R517,B7+1))-LEN(SUBSTITUTE(LEFT(R517,B7+1)," ",""))))-1))))</f>
        <v/>
      </c>
      <c r="T517" s="468" t="str">
        <f t="shared" si="60"/>
        <v/>
      </c>
      <c r="U517" s="468"/>
    </row>
    <row r="518" spans="1:21" ht="24" customHeight="1">
      <c r="A518" s="467"/>
      <c r="B518" s="467"/>
      <c r="C518" s="467"/>
      <c r="D518" s="467"/>
      <c r="E518" s="467"/>
      <c r="F518" s="502" t="str">
        <f t="shared" si="56"/>
        <v/>
      </c>
      <c r="G518" s="503" t="str">
        <f t="shared" si="57"/>
        <v/>
      </c>
      <c r="H518" s="501" t="str">
        <f t="shared" si="58"/>
        <v/>
      </c>
      <c r="I518" s="504" t="str">
        <f t="shared" si="59"/>
        <v/>
      </c>
      <c r="J518" s="467"/>
      <c r="K518" s="467"/>
      <c r="L518" s="467"/>
      <c r="M518" s="467"/>
      <c r="N518" s="467"/>
      <c r="O518" s="467"/>
      <c r="P518" s="467"/>
      <c r="Q518" s="467"/>
      <c r="R518" s="468" t="str">
        <f t="shared" si="61"/>
        <v/>
      </c>
      <c r="S518" s="468" t="str">
        <f>IF(OR(R518="",B7="",B7&lt;=0),"",IF(LEN(R518)&lt;=B7,R518,IF(LEN(SUBSTITUTE(LEFT(R518,B7+1)," ",""))=B7+1,LEFT(R518,B7),LEFT(R518,FIND("§",SUBSTITUTE(LEFT(R518,B7+1)," ","§",LEN(LEFT(R518,B7+1))-LEN(SUBSTITUTE(LEFT(R518,B7+1)," ",""))))-1))))</f>
        <v/>
      </c>
      <c r="T518" s="468" t="str">
        <f t="shared" si="60"/>
        <v/>
      </c>
      <c r="U518" s="468"/>
    </row>
    <row r="519" spans="1:21" ht="24" customHeight="1">
      <c r="A519" s="467"/>
      <c r="B519" s="467"/>
      <c r="C519" s="467"/>
      <c r="D519" s="467"/>
      <c r="E519" s="467"/>
      <c r="F519" s="502" t="str">
        <f t="shared" si="56"/>
        <v/>
      </c>
      <c r="G519" s="503" t="str">
        <f t="shared" si="57"/>
        <v/>
      </c>
      <c r="H519" s="501" t="str">
        <f t="shared" si="58"/>
        <v/>
      </c>
      <c r="I519" s="504" t="str">
        <f t="shared" si="59"/>
        <v/>
      </c>
      <c r="J519" s="467"/>
      <c r="K519" s="467"/>
      <c r="L519" s="467"/>
      <c r="M519" s="467"/>
      <c r="N519" s="467"/>
      <c r="O519" s="467"/>
      <c r="P519" s="467"/>
      <c r="Q519" s="467"/>
      <c r="R519" s="468" t="str">
        <f t="shared" si="61"/>
        <v/>
      </c>
      <c r="S519" s="468" t="str">
        <f>IF(OR(R519="",B7="",B7&lt;=0),"",IF(LEN(R519)&lt;=B7,R519,IF(LEN(SUBSTITUTE(LEFT(R519,B7+1)," ",""))=B7+1,LEFT(R519,B7),LEFT(R519,FIND("§",SUBSTITUTE(LEFT(R519,B7+1)," ","§",LEN(LEFT(R519,B7+1))-LEN(SUBSTITUTE(LEFT(R519,B7+1)," ",""))))-1))))</f>
        <v/>
      </c>
      <c r="T519" s="468" t="str">
        <f t="shared" si="60"/>
        <v/>
      </c>
      <c r="U519" s="468"/>
    </row>
    <row r="520" spans="1:21" ht="24" customHeight="1">
      <c r="A520" s="467"/>
      <c r="B520" s="467"/>
      <c r="C520" s="467"/>
      <c r="D520" s="467"/>
      <c r="E520" s="467"/>
      <c r="F520" s="502" t="str">
        <f t="shared" si="56"/>
        <v/>
      </c>
      <c r="G520" s="503" t="str">
        <f t="shared" si="57"/>
        <v/>
      </c>
      <c r="H520" s="501" t="str">
        <f t="shared" si="58"/>
        <v/>
      </c>
      <c r="I520" s="504" t="str">
        <f t="shared" si="59"/>
        <v/>
      </c>
      <c r="J520" s="467"/>
      <c r="K520" s="467"/>
      <c r="L520" s="467"/>
      <c r="M520" s="467"/>
      <c r="N520" s="467"/>
      <c r="O520" s="467"/>
      <c r="P520" s="467"/>
      <c r="Q520" s="467"/>
      <c r="R520" s="468" t="str">
        <f t="shared" si="61"/>
        <v/>
      </c>
      <c r="S520" s="468" t="str">
        <f>IF(OR(R520="",B7="",B7&lt;=0),"",IF(LEN(R520)&lt;=B7,R520,IF(LEN(SUBSTITUTE(LEFT(R520,B7+1)," ",""))=B7+1,LEFT(R520,B7),LEFT(R520,FIND("§",SUBSTITUTE(LEFT(R520,B7+1)," ","§",LEN(LEFT(R520,B7+1))-LEN(SUBSTITUTE(LEFT(R520,B7+1)," ",""))))-1))))</f>
        <v/>
      </c>
      <c r="T520" s="468" t="str">
        <f t="shared" si="60"/>
        <v/>
      </c>
      <c r="U520" s="468"/>
    </row>
    <row r="521" spans="1:21" ht="24" customHeight="1">
      <c r="A521" s="467"/>
      <c r="B521" s="467"/>
      <c r="C521" s="467"/>
      <c r="D521" s="467"/>
      <c r="E521" s="467"/>
      <c r="F521" s="502" t="str">
        <f t="shared" si="56"/>
        <v/>
      </c>
      <c r="G521" s="503" t="str">
        <f t="shared" si="57"/>
        <v/>
      </c>
      <c r="H521" s="501" t="str">
        <f t="shared" si="58"/>
        <v/>
      </c>
      <c r="I521" s="504" t="str">
        <f t="shared" si="59"/>
        <v/>
      </c>
      <c r="J521" s="467"/>
      <c r="K521" s="467"/>
      <c r="L521" s="467"/>
      <c r="M521" s="467"/>
      <c r="N521" s="467"/>
      <c r="O521" s="467"/>
      <c r="P521" s="467"/>
      <c r="Q521" s="467"/>
      <c r="R521" s="468" t="str">
        <f t="shared" si="61"/>
        <v/>
      </c>
      <c r="S521" s="468" t="str">
        <f>IF(OR(R521="",B7="",B7&lt;=0),"",IF(LEN(R521)&lt;=B7,R521,IF(LEN(SUBSTITUTE(LEFT(R521,B7+1)," ",""))=B7+1,LEFT(R521,B7),LEFT(R521,FIND("§",SUBSTITUTE(LEFT(R521,B7+1)," ","§",LEN(LEFT(R521,B7+1))-LEN(SUBSTITUTE(LEFT(R521,B7+1)," ",""))))-1))))</f>
        <v/>
      </c>
      <c r="T521" s="468" t="str">
        <f t="shared" si="60"/>
        <v/>
      </c>
      <c r="U521" s="468"/>
    </row>
    <row r="522" spans="1:21" ht="24" customHeight="1">
      <c r="A522" s="467"/>
      <c r="B522" s="467"/>
      <c r="C522" s="467"/>
      <c r="D522" s="467"/>
      <c r="E522" s="467"/>
      <c r="F522" s="502" t="str">
        <f t="shared" si="56"/>
        <v/>
      </c>
      <c r="G522" s="503" t="str">
        <f t="shared" si="57"/>
        <v/>
      </c>
      <c r="H522" s="501" t="str">
        <f t="shared" si="58"/>
        <v/>
      </c>
      <c r="I522" s="504" t="str">
        <f t="shared" si="59"/>
        <v/>
      </c>
      <c r="J522" s="467"/>
      <c r="K522" s="467"/>
      <c r="L522" s="467"/>
      <c r="M522" s="467"/>
      <c r="N522" s="467"/>
      <c r="O522" s="467"/>
      <c r="P522" s="467"/>
      <c r="Q522" s="467"/>
      <c r="R522" s="468" t="str">
        <f t="shared" si="61"/>
        <v/>
      </c>
      <c r="S522" s="468" t="str">
        <f>IF(OR(R522="",B7="",B7&lt;=0),"",IF(LEN(R522)&lt;=B7,R522,IF(LEN(SUBSTITUTE(LEFT(R522,B7+1)," ",""))=B7+1,LEFT(R522,B7),LEFT(R522,FIND("§",SUBSTITUTE(LEFT(R522,B7+1)," ","§",LEN(LEFT(R522,B7+1))-LEN(SUBSTITUTE(LEFT(R522,B7+1)," ",""))))-1))))</f>
        <v/>
      </c>
      <c r="T522" s="468" t="str">
        <f t="shared" si="60"/>
        <v/>
      </c>
      <c r="U522" s="468"/>
    </row>
    <row r="523" spans="1:21" ht="24" customHeight="1">
      <c r="A523" s="467"/>
      <c r="B523" s="467"/>
      <c r="C523" s="467"/>
      <c r="D523" s="467"/>
      <c r="E523" s="467"/>
      <c r="F523" s="502" t="str">
        <f t="shared" si="56"/>
        <v/>
      </c>
      <c r="G523" s="503" t="str">
        <f t="shared" si="57"/>
        <v/>
      </c>
      <c r="H523" s="501" t="str">
        <f t="shared" si="58"/>
        <v/>
      </c>
      <c r="I523" s="504" t="str">
        <f t="shared" si="59"/>
        <v/>
      </c>
      <c r="J523" s="467"/>
      <c r="K523" s="467"/>
      <c r="L523" s="467"/>
      <c r="M523" s="467"/>
      <c r="N523" s="467"/>
      <c r="O523" s="467"/>
      <c r="P523" s="467"/>
      <c r="Q523" s="467"/>
      <c r="R523" s="468" t="str">
        <f t="shared" si="61"/>
        <v/>
      </c>
      <c r="S523" s="468" t="str">
        <f>IF(OR(R523="",B7="",B7&lt;=0),"",IF(LEN(R523)&lt;=B7,R523,IF(LEN(SUBSTITUTE(LEFT(R523,B7+1)," ",""))=B7+1,LEFT(R523,B7),LEFT(R523,FIND("§",SUBSTITUTE(LEFT(R523,B7+1)," ","§",LEN(LEFT(R523,B7+1))-LEN(SUBSTITUTE(LEFT(R523,B7+1)," ",""))))-1))))</f>
        <v/>
      </c>
      <c r="T523" s="468" t="str">
        <f t="shared" si="60"/>
        <v/>
      </c>
      <c r="U523" s="468"/>
    </row>
    <row r="524" spans="1:21" ht="24" customHeight="1">
      <c r="A524" s="467"/>
      <c r="B524" s="467"/>
      <c r="C524" s="467"/>
      <c r="D524" s="467"/>
      <c r="E524" s="467"/>
      <c r="F524" s="502" t="str">
        <f t="shared" si="56"/>
        <v/>
      </c>
      <c r="G524" s="503" t="str">
        <f t="shared" si="57"/>
        <v/>
      </c>
      <c r="H524" s="501" t="str">
        <f t="shared" si="58"/>
        <v/>
      </c>
      <c r="I524" s="504" t="str">
        <f t="shared" si="59"/>
        <v/>
      </c>
      <c r="J524" s="467"/>
      <c r="K524" s="467"/>
      <c r="L524" s="467"/>
      <c r="M524" s="467"/>
      <c r="N524" s="467"/>
      <c r="O524" s="467"/>
      <c r="P524" s="467"/>
      <c r="Q524" s="467"/>
      <c r="R524" s="468" t="str">
        <f t="shared" si="61"/>
        <v/>
      </c>
      <c r="S524" s="468" t="str">
        <f>IF(OR(R524="",B7="",B7&lt;=0),"",IF(LEN(R524)&lt;=B7,R524,IF(LEN(SUBSTITUTE(LEFT(R524,B7+1)," ",""))=B7+1,LEFT(R524,B7),LEFT(R524,FIND("§",SUBSTITUTE(LEFT(R524,B7+1)," ","§",LEN(LEFT(R524,B7+1))-LEN(SUBSTITUTE(LEFT(R524,B7+1)," ",""))))-1))))</f>
        <v/>
      </c>
      <c r="T524" s="468" t="str">
        <f t="shared" si="60"/>
        <v/>
      </c>
      <c r="U524" s="468"/>
    </row>
    <row r="525" spans="1:21" ht="24" customHeight="1">
      <c r="A525" s="467"/>
      <c r="B525" s="467"/>
      <c r="C525" s="467"/>
      <c r="D525" s="467"/>
      <c r="E525" s="467"/>
      <c r="F525" s="502" t="str">
        <f t="shared" si="56"/>
        <v/>
      </c>
      <c r="G525" s="503" t="str">
        <f t="shared" si="57"/>
        <v/>
      </c>
      <c r="H525" s="501" t="str">
        <f t="shared" si="58"/>
        <v/>
      </c>
      <c r="I525" s="504" t="str">
        <f t="shared" si="59"/>
        <v/>
      </c>
      <c r="J525" s="467"/>
      <c r="K525" s="467"/>
      <c r="L525" s="467"/>
      <c r="M525" s="467"/>
      <c r="N525" s="467"/>
      <c r="O525" s="467"/>
      <c r="P525" s="467"/>
      <c r="Q525" s="467"/>
      <c r="R525" s="468" t="str">
        <f t="shared" si="61"/>
        <v/>
      </c>
      <c r="S525" s="468" t="str">
        <f>IF(OR(R525="",B7="",B7&lt;=0),"",IF(LEN(R525)&lt;=B7,R525,IF(LEN(SUBSTITUTE(LEFT(R525,B7+1)," ",""))=B7+1,LEFT(R525,B7),LEFT(R525,FIND("§",SUBSTITUTE(LEFT(R525,B7+1)," ","§",LEN(LEFT(R525,B7+1))-LEN(SUBSTITUTE(LEFT(R525,B7+1)," ",""))))-1))))</f>
        <v/>
      </c>
      <c r="T525" s="468" t="str">
        <f t="shared" si="60"/>
        <v/>
      </c>
      <c r="U525" s="468"/>
    </row>
    <row r="526" spans="1:21" ht="24" customHeight="1">
      <c r="A526" s="467"/>
      <c r="B526" s="467"/>
      <c r="C526" s="467"/>
      <c r="D526" s="467"/>
      <c r="E526" s="467"/>
      <c r="F526" s="502" t="str">
        <f t="shared" si="56"/>
        <v/>
      </c>
      <c r="G526" s="503" t="str">
        <f t="shared" si="57"/>
        <v/>
      </c>
      <c r="H526" s="501" t="str">
        <f t="shared" si="58"/>
        <v/>
      </c>
      <c r="I526" s="504" t="str">
        <f t="shared" si="59"/>
        <v/>
      </c>
      <c r="J526" s="467"/>
      <c r="K526" s="467"/>
      <c r="L526" s="467"/>
      <c r="M526" s="467"/>
      <c r="N526" s="467"/>
      <c r="O526" s="467"/>
      <c r="P526" s="467"/>
      <c r="Q526" s="467"/>
      <c r="R526" s="468" t="str">
        <f t="shared" si="61"/>
        <v/>
      </c>
      <c r="S526" s="468" t="str">
        <f>IF(OR(R526="",B7="",B7&lt;=0),"",IF(LEN(R526)&lt;=B7,R526,IF(LEN(SUBSTITUTE(LEFT(R526,B7+1)," ",""))=B7+1,LEFT(R526,B7),LEFT(R526,FIND("§",SUBSTITUTE(LEFT(R526,B7+1)," ","§",LEN(LEFT(R526,B7+1))-LEN(SUBSTITUTE(LEFT(R526,B7+1)," ",""))))-1))))</f>
        <v/>
      </c>
      <c r="T526" s="468" t="str">
        <f t="shared" si="60"/>
        <v/>
      </c>
      <c r="U526" s="468"/>
    </row>
    <row r="527" spans="1:21" ht="24" customHeight="1">
      <c r="A527" s="467"/>
      <c r="B527" s="467"/>
      <c r="C527" s="467"/>
      <c r="D527" s="467"/>
      <c r="E527" s="467"/>
      <c r="F527" s="502" t="str">
        <f t="shared" ref="F527:F590" si="62">IF(G527="","",ROW()-14)</f>
        <v/>
      </c>
      <c r="G527" s="503" t="str">
        <f t="shared" ref="G527:G590" si="63">IF(S527="","",S527)</f>
        <v/>
      </c>
      <c r="H527" s="501" t="str">
        <f t="shared" ref="H527:H590" si="64">IF(G527="","",LEN(TRIM(G527))-LEN(SUBSTITUTE(TRIM(G527)," ",""))+1)</f>
        <v/>
      </c>
      <c r="I527" s="504" t="str">
        <f t="shared" ref="I527:I590" si="65">IF(G527="","",LEN(G527))</f>
        <v/>
      </c>
      <c r="J527" s="467"/>
      <c r="K527" s="467"/>
      <c r="L527" s="467"/>
      <c r="M527" s="467"/>
      <c r="N527" s="467"/>
      <c r="O527" s="467"/>
      <c r="P527" s="467"/>
      <c r="Q527" s="467"/>
      <c r="R527" s="468" t="str">
        <f t="shared" si="61"/>
        <v/>
      </c>
      <c r="S527" s="468" t="str">
        <f>IF(OR(R527="",B7="",B7&lt;=0),"",IF(LEN(R527)&lt;=B7,R527,IF(LEN(SUBSTITUTE(LEFT(R527,B7+1)," ",""))=B7+1,LEFT(R527,B7),LEFT(R527,FIND("§",SUBSTITUTE(LEFT(R527,B7+1)," ","§",LEN(LEFT(R527,B7+1))-LEN(SUBSTITUTE(LEFT(R527,B7+1)," ",""))))-1))))</f>
        <v/>
      </c>
      <c r="T527" s="468" t="str">
        <f t="shared" ref="T527:T590" si="66">IF(OR(R527="",S527=""),"",TRIM(MID(R527,LEN(S527)+1+IF(MID(R527,LEN(S527)+1,1)=" ",1,0),99999)))</f>
        <v/>
      </c>
      <c r="U527" s="468"/>
    </row>
    <row r="528" spans="1:21" ht="24" customHeight="1">
      <c r="A528" s="467"/>
      <c r="B528" s="467"/>
      <c r="C528" s="467"/>
      <c r="D528" s="467"/>
      <c r="E528" s="467"/>
      <c r="F528" s="502" t="str">
        <f t="shared" si="62"/>
        <v/>
      </c>
      <c r="G528" s="503" t="str">
        <f t="shared" si="63"/>
        <v/>
      </c>
      <c r="H528" s="501" t="str">
        <f t="shared" si="64"/>
        <v/>
      </c>
      <c r="I528" s="504" t="str">
        <f t="shared" si="65"/>
        <v/>
      </c>
      <c r="J528" s="467"/>
      <c r="K528" s="467"/>
      <c r="L528" s="467"/>
      <c r="M528" s="467"/>
      <c r="N528" s="467"/>
      <c r="O528" s="467"/>
      <c r="P528" s="467"/>
      <c r="Q528" s="467"/>
      <c r="R528" s="468" t="str">
        <f t="shared" ref="R528:R591" si="67">T527</f>
        <v/>
      </c>
      <c r="S528" s="468" t="str">
        <f>IF(OR(R528="",B7="",B7&lt;=0),"",IF(LEN(R528)&lt;=B7,R528,IF(LEN(SUBSTITUTE(LEFT(R528,B7+1)," ",""))=B7+1,LEFT(R528,B7),LEFT(R528,FIND("§",SUBSTITUTE(LEFT(R528,B7+1)," ","§",LEN(LEFT(R528,B7+1))-LEN(SUBSTITUTE(LEFT(R528,B7+1)," ",""))))-1))))</f>
        <v/>
      </c>
      <c r="T528" s="468" t="str">
        <f t="shared" si="66"/>
        <v/>
      </c>
      <c r="U528" s="468"/>
    </row>
    <row r="529" spans="1:21" ht="24" customHeight="1">
      <c r="A529" s="467"/>
      <c r="B529" s="467"/>
      <c r="C529" s="467"/>
      <c r="D529" s="467"/>
      <c r="E529" s="467"/>
      <c r="F529" s="502" t="str">
        <f t="shared" si="62"/>
        <v/>
      </c>
      <c r="G529" s="503" t="str">
        <f t="shared" si="63"/>
        <v/>
      </c>
      <c r="H529" s="501" t="str">
        <f t="shared" si="64"/>
        <v/>
      </c>
      <c r="I529" s="504" t="str">
        <f t="shared" si="65"/>
        <v/>
      </c>
      <c r="J529" s="467"/>
      <c r="K529" s="467"/>
      <c r="L529" s="467"/>
      <c r="M529" s="467"/>
      <c r="N529" s="467"/>
      <c r="O529" s="467"/>
      <c r="P529" s="467"/>
      <c r="Q529" s="467"/>
      <c r="R529" s="468" t="str">
        <f t="shared" si="67"/>
        <v/>
      </c>
      <c r="S529" s="468" t="str">
        <f>IF(OR(R529="",B7="",B7&lt;=0),"",IF(LEN(R529)&lt;=B7,R529,IF(LEN(SUBSTITUTE(LEFT(R529,B7+1)," ",""))=B7+1,LEFT(R529,B7),LEFT(R529,FIND("§",SUBSTITUTE(LEFT(R529,B7+1)," ","§",LEN(LEFT(R529,B7+1))-LEN(SUBSTITUTE(LEFT(R529,B7+1)," ",""))))-1))))</f>
        <v/>
      </c>
      <c r="T529" s="468" t="str">
        <f t="shared" si="66"/>
        <v/>
      </c>
      <c r="U529" s="468"/>
    </row>
    <row r="530" spans="1:21" ht="24" customHeight="1">
      <c r="A530" s="467"/>
      <c r="B530" s="467"/>
      <c r="C530" s="467"/>
      <c r="D530" s="467"/>
      <c r="E530" s="467"/>
      <c r="F530" s="502" t="str">
        <f t="shared" si="62"/>
        <v/>
      </c>
      <c r="G530" s="503" t="str">
        <f t="shared" si="63"/>
        <v/>
      </c>
      <c r="H530" s="501" t="str">
        <f t="shared" si="64"/>
        <v/>
      </c>
      <c r="I530" s="504" t="str">
        <f t="shared" si="65"/>
        <v/>
      </c>
      <c r="J530" s="467"/>
      <c r="K530" s="467"/>
      <c r="L530" s="467"/>
      <c r="M530" s="467"/>
      <c r="N530" s="467"/>
      <c r="O530" s="467"/>
      <c r="P530" s="467"/>
      <c r="Q530" s="467"/>
      <c r="R530" s="468" t="str">
        <f t="shared" si="67"/>
        <v/>
      </c>
      <c r="S530" s="468" t="str">
        <f>IF(OR(R530="",B7="",B7&lt;=0),"",IF(LEN(R530)&lt;=B7,R530,IF(LEN(SUBSTITUTE(LEFT(R530,B7+1)," ",""))=B7+1,LEFT(R530,B7),LEFT(R530,FIND("§",SUBSTITUTE(LEFT(R530,B7+1)," ","§",LEN(LEFT(R530,B7+1))-LEN(SUBSTITUTE(LEFT(R530,B7+1)," ",""))))-1))))</f>
        <v/>
      </c>
      <c r="T530" s="468" t="str">
        <f t="shared" si="66"/>
        <v/>
      </c>
      <c r="U530" s="468"/>
    </row>
    <row r="531" spans="1:21" ht="24" customHeight="1">
      <c r="A531" s="467"/>
      <c r="B531" s="467"/>
      <c r="C531" s="467"/>
      <c r="D531" s="467"/>
      <c r="E531" s="467"/>
      <c r="F531" s="502" t="str">
        <f t="shared" si="62"/>
        <v/>
      </c>
      <c r="G531" s="503" t="str">
        <f t="shared" si="63"/>
        <v/>
      </c>
      <c r="H531" s="501" t="str">
        <f t="shared" si="64"/>
        <v/>
      </c>
      <c r="I531" s="504" t="str">
        <f t="shared" si="65"/>
        <v/>
      </c>
      <c r="J531" s="467"/>
      <c r="K531" s="467"/>
      <c r="L531" s="467"/>
      <c r="M531" s="467"/>
      <c r="N531" s="467"/>
      <c r="O531" s="467"/>
      <c r="P531" s="467"/>
      <c r="Q531" s="467"/>
      <c r="R531" s="468" t="str">
        <f t="shared" si="67"/>
        <v/>
      </c>
      <c r="S531" s="468" t="str">
        <f>IF(OR(R531="",B7="",B7&lt;=0),"",IF(LEN(R531)&lt;=B7,R531,IF(LEN(SUBSTITUTE(LEFT(R531,B7+1)," ",""))=B7+1,LEFT(R531,B7),LEFT(R531,FIND("§",SUBSTITUTE(LEFT(R531,B7+1)," ","§",LEN(LEFT(R531,B7+1))-LEN(SUBSTITUTE(LEFT(R531,B7+1)," ",""))))-1))))</f>
        <v/>
      </c>
      <c r="T531" s="468" t="str">
        <f t="shared" si="66"/>
        <v/>
      </c>
      <c r="U531" s="468"/>
    </row>
    <row r="532" spans="1:21" ht="24" customHeight="1">
      <c r="A532" s="467"/>
      <c r="B532" s="467"/>
      <c r="C532" s="467"/>
      <c r="D532" s="467"/>
      <c r="E532" s="467"/>
      <c r="F532" s="502" t="str">
        <f t="shared" si="62"/>
        <v/>
      </c>
      <c r="G532" s="503" t="str">
        <f t="shared" si="63"/>
        <v/>
      </c>
      <c r="H532" s="501" t="str">
        <f t="shared" si="64"/>
        <v/>
      </c>
      <c r="I532" s="504" t="str">
        <f t="shared" si="65"/>
        <v/>
      </c>
      <c r="J532" s="467"/>
      <c r="K532" s="467"/>
      <c r="L532" s="467"/>
      <c r="M532" s="467"/>
      <c r="N532" s="467"/>
      <c r="O532" s="467"/>
      <c r="P532" s="467"/>
      <c r="Q532" s="467"/>
      <c r="R532" s="468" t="str">
        <f t="shared" si="67"/>
        <v/>
      </c>
      <c r="S532" s="468" t="str">
        <f>IF(OR(R532="",B7="",B7&lt;=0),"",IF(LEN(R532)&lt;=B7,R532,IF(LEN(SUBSTITUTE(LEFT(R532,B7+1)," ",""))=B7+1,LEFT(R532,B7),LEFT(R532,FIND("§",SUBSTITUTE(LEFT(R532,B7+1)," ","§",LEN(LEFT(R532,B7+1))-LEN(SUBSTITUTE(LEFT(R532,B7+1)," ",""))))-1))))</f>
        <v/>
      </c>
      <c r="T532" s="468" t="str">
        <f t="shared" si="66"/>
        <v/>
      </c>
      <c r="U532" s="468"/>
    </row>
    <row r="533" spans="1:21" ht="24" customHeight="1">
      <c r="A533" s="467"/>
      <c r="B533" s="467"/>
      <c r="C533" s="467"/>
      <c r="D533" s="467"/>
      <c r="E533" s="467"/>
      <c r="F533" s="502" t="str">
        <f t="shared" si="62"/>
        <v/>
      </c>
      <c r="G533" s="503" t="str">
        <f t="shared" si="63"/>
        <v/>
      </c>
      <c r="H533" s="501" t="str">
        <f t="shared" si="64"/>
        <v/>
      </c>
      <c r="I533" s="504" t="str">
        <f t="shared" si="65"/>
        <v/>
      </c>
      <c r="J533" s="467"/>
      <c r="K533" s="467"/>
      <c r="L533" s="467"/>
      <c r="M533" s="467"/>
      <c r="N533" s="467"/>
      <c r="O533" s="467"/>
      <c r="P533" s="467"/>
      <c r="Q533" s="467"/>
      <c r="R533" s="468" t="str">
        <f t="shared" si="67"/>
        <v/>
      </c>
      <c r="S533" s="468" t="str">
        <f>IF(OR(R533="",B7="",B7&lt;=0),"",IF(LEN(R533)&lt;=B7,R533,IF(LEN(SUBSTITUTE(LEFT(R533,B7+1)," ",""))=B7+1,LEFT(R533,B7),LEFT(R533,FIND("§",SUBSTITUTE(LEFT(R533,B7+1)," ","§",LEN(LEFT(R533,B7+1))-LEN(SUBSTITUTE(LEFT(R533,B7+1)," ",""))))-1))))</f>
        <v/>
      </c>
      <c r="T533" s="468" t="str">
        <f t="shared" si="66"/>
        <v/>
      </c>
      <c r="U533" s="468"/>
    </row>
    <row r="534" spans="1:21" ht="24" customHeight="1">
      <c r="A534" s="467"/>
      <c r="B534" s="467"/>
      <c r="C534" s="467"/>
      <c r="D534" s="467"/>
      <c r="E534" s="467"/>
      <c r="F534" s="502" t="str">
        <f t="shared" si="62"/>
        <v/>
      </c>
      <c r="G534" s="503" t="str">
        <f t="shared" si="63"/>
        <v/>
      </c>
      <c r="H534" s="501" t="str">
        <f t="shared" si="64"/>
        <v/>
      </c>
      <c r="I534" s="504" t="str">
        <f t="shared" si="65"/>
        <v/>
      </c>
      <c r="J534" s="467"/>
      <c r="K534" s="467"/>
      <c r="L534" s="467"/>
      <c r="M534" s="467"/>
      <c r="N534" s="467"/>
      <c r="O534" s="467"/>
      <c r="P534" s="467"/>
      <c r="Q534" s="467"/>
      <c r="R534" s="468" t="str">
        <f t="shared" si="67"/>
        <v/>
      </c>
      <c r="S534" s="468" t="str">
        <f>IF(OR(R534="",B7="",B7&lt;=0),"",IF(LEN(R534)&lt;=B7,R534,IF(LEN(SUBSTITUTE(LEFT(R534,B7+1)," ",""))=B7+1,LEFT(R534,B7),LEFT(R534,FIND("§",SUBSTITUTE(LEFT(R534,B7+1)," ","§",LEN(LEFT(R534,B7+1))-LEN(SUBSTITUTE(LEFT(R534,B7+1)," ",""))))-1))))</f>
        <v/>
      </c>
      <c r="T534" s="468" t="str">
        <f t="shared" si="66"/>
        <v/>
      </c>
      <c r="U534" s="468"/>
    </row>
    <row r="535" spans="1:21" ht="24" customHeight="1">
      <c r="A535" s="467"/>
      <c r="B535" s="467"/>
      <c r="C535" s="467"/>
      <c r="D535" s="467"/>
      <c r="E535" s="467"/>
      <c r="F535" s="502" t="str">
        <f t="shared" si="62"/>
        <v/>
      </c>
      <c r="G535" s="503" t="str">
        <f t="shared" si="63"/>
        <v/>
      </c>
      <c r="H535" s="501" t="str">
        <f t="shared" si="64"/>
        <v/>
      </c>
      <c r="I535" s="504" t="str">
        <f t="shared" si="65"/>
        <v/>
      </c>
      <c r="J535" s="467"/>
      <c r="K535" s="467"/>
      <c r="L535" s="467"/>
      <c r="M535" s="467"/>
      <c r="N535" s="467"/>
      <c r="O535" s="467"/>
      <c r="P535" s="467"/>
      <c r="Q535" s="467"/>
      <c r="R535" s="468" t="str">
        <f t="shared" si="67"/>
        <v/>
      </c>
      <c r="S535" s="468" t="str">
        <f>IF(OR(R535="",B7="",B7&lt;=0),"",IF(LEN(R535)&lt;=B7,R535,IF(LEN(SUBSTITUTE(LEFT(R535,B7+1)," ",""))=B7+1,LEFT(R535,B7),LEFT(R535,FIND("§",SUBSTITUTE(LEFT(R535,B7+1)," ","§",LEN(LEFT(R535,B7+1))-LEN(SUBSTITUTE(LEFT(R535,B7+1)," ",""))))-1))))</f>
        <v/>
      </c>
      <c r="T535" s="468" t="str">
        <f t="shared" si="66"/>
        <v/>
      </c>
      <c r="U535" s="468"/>
    </row>
    <row r="536" spans="1:21" ht="24" customHeight="1">
      <c r="A536" s="467"/>
      <c r="B536" s="467"/>
      <c r="C536" s="467"/>
      <c r="D536" s="467"/>
      <c r="E536" s="467"/>
      <c r="F536" s="502" t="str">
        <f t="shared" si="62"/>
        <v/>
      </c>
      <c r="G536" s="503" t="str">
        <f t="shared" si="63"/>
        <v/>
      </c>
      <c r="H536" s="501" t="str">
        <f t="shared" si="64"/>
        <v/>
      </c>
      <c r="I536" s="504" t="str">
        <f t="shared" si="65"/>
        <v/>
      </c>
      <c r="J536" s="467"/>
      <c r="K536" s="467"/>
      <c r="L536" s="467"/>
      <c r="M536" s="467"/>
      <c r="N536" s="467"/>
      <c r="O536" s="467"/>
      <c r="P536" s="467"/>
      <c r="Q536" s="467"/>
      <c r="R536" s="468" t="str">
        <f t="shared" si="67"/>
        <v/>
      </c>
      <c r="S536" s="468" t="str">
        <f>IF(OR(R536="",B7="",B7&lt;=0),"",IF(LEN(R536)&lt;=B7,R536,IF(LEN(SUBSTITUTE(LEFT(R536,B7+1)," ",""))=B7+1,LEFT(R536,B7),LEFT(R536,FIND("§",SUBSTITUTE(LEFT(R536,B7+1)," ","§",LEN(LEFT(R536,B7+1))-LEN(SUBSTITUTE(LEFT(R536,B7+1)," ",""))))-1))))</f>
        <v/>
      </c>
      <c r="T536" s="468" t="str">
        <f t="shared" si="66"/>
        <v/>
      </c>
      <c r="U536" s="468"/>
    </row>
    <row r="537" spans="1:21" ht="24" customHeight="1">
      <c r="A537" s="467"/>
      <c r="B537" s="467"/>
      <c r="C537" s="467"/>
      <c r="D537" s="467"/>
      <c r="E537" s="467"/>
      <c r="F537" s="502" t="str">
        <f t="shared" si="62"/>
        <v/>
      </c>
      <c r="G537" s="503" t="str">
        <f t="shared" si="63"/>
        <v/>
      </c>
      <c r="H537" s="501" t="str">
        <f t="shared" si="64"/>
        <v/>
      </c>
      <c r="I537" s="504" t="str">
        <f t="shared" si="65"/>
        <v/>
      </c>
      <c r="J537" s="467"/>
      <c r="K537" s="467"/>
      <c r="L537" s="467"/>
      <c r="M537" s="467"/>
      <c r="N537" s="467"/>
      <c r="O537" s="467"/>
      <c r="P537" s="467"/>
      <c r="Q537" s="467"/>
      <c r="R537" s="468" t="str">
        <f t="shared" si="67"/>
        <v/>
      </c>
      <c r="S537" s="468" t="str">
        <f>IF(OR(R537="",B7="",B7&lt;=0),"",IF(LEN(R537)&lt;=B7,R537,IF(LEN(SUBSTITUTE(LEFT(R537,B7+1)," ",""))=B7+1,LEFT(R537,B7),LEFT(R537,FIND("§",SUBSTITUTE(LEFT(R537,B7+1)," ","§",LEN(LEFT(R537,B7+1))-LEN(SUBSTITUTE(LEFT(R537,B7+1)," ",""))))-1))))</f>
        <v/>
      </c>
      <c r="T537" s="468" t="str">
        <f t="shared" si="66"/>
        <v/>
      </c>
      <c r="U537" s="468"/>
    </row>
    <row r="538" spans="1:21" ht="24" customHeight="1">
      <c r="A538" s="467"/>
      <c r="B538" s="467"/>
      <c r="C538" s="467"/>
      <c r="D538" s="467"/>
      <c r="E538" s="467"/>
      <c r="F538" s="502" t="str">
        <f t="shared" si="62"/>
        <v/>
      </c>
      <c r="G538" s="503" t="str">
        <f t="shared" si="63"/>
        <v/>
      </c>
      <c r="H538" s="501" t="str">
        <f t="shared" si="64"/>
        <v/>
      </c>
      <c r="I538" s="504" t="str">
        <f t="shared" si="65"/>
        <v/>
      </c>
      <c r="J538" s="467"/>
      <c r="K538" s="467"/>
      <c r="L538" s="467"/>
      <c r="M538" s="467"/>
      <c r="N538" s="467"/>
      <c r="O538" s="467"/>
      <c r="P538" s="467"/>
      <c r="Q538" s="467"/>
      <c r="R538" s="468" t="str">
        <f t="shared" si="67"/>
        <v/>
      </c>
      <c r="S538" s="468" t="str">
        <f>IF(OR(R538="",B7="",B7&lt;=0),"",IF(LEN(R538)&lt;=B7,R538,IF(LEN(SUBSTITUTE(LEFT(R538,B7+1)," ",""))=B7+1,LEFT(R538,B7),LEFT(R538,FIND("§",SUBSTITUTE(LEFT(R538,B7+1)," ","§",LEN(LEFT(R538,B7+1))-LEN(SUBSTITUTE(LEFT(R538,B7+1)," ",""))))-1))))</f>
        <v/>
      </c>
      <c r="T538" s="468" t="str">
        <f t="shared" si="66"/>
        <v/>
      </c>
      <c r="U538" s="468"/>
    </row>
    <row r="539" spans="1:21" ht="24" customHeight="1">
      <c r="A539" s="467"/>
      <c r="B539" s="467"/>
      <c r="C539" s="467"/>
      <c r="D539" s="467"/>
      <c r="E539" s="467"/>
      <c r="F539" s="502" t="str">
        <f t="shared" si="62"/>
        <v/>
      </c>
      <c r="G539" s="503" t="str">
        <f t="shared" si="63"/>
        <v/>
      </c>
      <c r="H539" s="501" t="str">
        <f t="shared" si="64"/>
        <v/>
      </c>
      <c r="I539" s="504" t="str">
        <f t="shared" si="65"/>
        <v/>
      </c>
      <c r="J539" s="467"/>
      <c r="K539" s="467"/>
      <c r="L539" s="467"/>
      <c r="M539" s="467"/>
      <c r="N539" s="467"/>
      <c r="O539" s="467"/>
      <c r="P539" s="467"/>
      <c r="Q539" s="467"/>
      <c r="R539" s="468" t="str">
        <f t="shared" si="67"/>
        <v/>
      </c>
      <c r="S539" s="468" t="str">
        <f>IF(OR(R539="",B7="",B7&lt;=0),"",IF(LEN(R539)&lt;=B7,R539,IF(LEN(SUBSTITUTE(LEFT(R539,B7+1)," ",""))=B7+1,LEFT(R539,B7),LEFT(R539,FIND("§",SUBSTITUTE(LEFT(R539,B7+1)," ","§",LEN(LEFT(R539,B7+1))-LEN(SUBSTITUTE(LEFT(R539,B7+1)," ",""))))-1))))</f>
        <v/>
      </c>
      <c r="T539" s="468" t="str">
        <f t="shared" si="66"/>
        <v/>
      </c>
      <c r="U539" s="468"/>
    </row>
    <row r="540" spans="1:21" ht="24" customHeight="1">
      <c r="A540" s="467"/>
      <c r="B540" s="467"/>
      <c r="C540" s="467"/>
      <c r="D540" s="467"/>
      <c r="E540" s="467"/>
      <c r="F540" s="502" t="str">
        <f t="shared" si="62"/>
        <v/>
      </c>
      <c r="G540" s="503" t="str">
        <f t="shared" si="63"/>
        <v/>
      </c>
      <c r="H540" s="501" t="str">
        <f t="shared" si="64"/>
        <v/>
      </c>
      <c r="I540" s="504" t="str">
        <f t="shared" si="65"/>
        <v/>
      </c>
      <c r="J540" s="467"/>
      <c r="K540" s="467"/>
      <c r="L540" s="467"/>
      <c r="M540" s="467"/>
      <c r="N540" s="467"/>
      <c r="O540" s="467"/>
      <c r="P540" s="467"/>
      <c r="Q540" s="467"/>
      <c r="R540" s="468" t="str">
        <f t="shared" si="67"/>
        <v/>
      </c>
      <c r="S540" s="468" t="str">
        <f>IF(OR(R540="",B7="",B7&lt;=0),"",IF(LEN(R540)&lt;=B7,R540,IF(LEN(SUBSTITUTE(LEFT(R540,B7+1)," ",""))=B7+1,LEFT(R540,B7),LEFT(R540,FIND("§",SUBSTITUTE(LEFT(R540,B7+1)," ","§",LEN(LEFT(R540,B7+1))-LEN(SUBSTITUTE(LEFT(R540,B7+1)," ",""))))-1))))</f>
        <v/>
      </c>
      <c r="T540" s="468" t="str">
        <f t="shared" si="66"/>
        <v/>
      </c>
      <c r="U540" s="468"/>
    </row>
    <row r="541" spans="1:21" ht="24" customHeight="1">
      <c r="A541" s="467"/>
      <c r="B541" s="467"/>
      <c r="C541" s="467"/>
      <c r="D541" s="467"/>
      <c r="E541" s="467"/>
      <c r="F541" s="502" t="str">
        <f t="shared" si="62"/>
        <v/>
      </c>
      <c r="G541" s="503" t="str">
        <f t="shared" si="63"/>
        <v/>
      </c>
      <c r="H541" s="501" t="str">
        <f t="shared" si="64"/>
        <v/>
      </c>
      <c r="I541" s="504" t="str">
        <f t="shared" si="65"/>
        <v/>
      </c>
      <c r="J541" s="467"/>
      <c r="K541" s="467"/>
      <c r="L541" s="467"/>
      <c r="M541" s="467"/>
      <c r="N541" s="467"/>
      <c r="O541" s="467"/>
      <c r="P541" s="467"/>
      <c r="Q541" s="467"/>
      <c r="R541" s="468" t="str">
        <f t="shared" si="67"/>
        <v/>
      </c>
      <c r="S541" s="468" t="str">
        <f>IF(OR(R541="",B7="",B7&lt;=0),"",IF(LEN(R541)&lt;=B7,R541,IF(LEN(SUBSTITUTE(LEFT(R541,B7+1)," ",""))=B7+1,LEFT(R541,B7),LEFT(R541,FIND("§",SUBSTITUTE(LEFT(R541,B7+1)," ","§",LEN(LEFT(R541,B7+1))-LEN(SUBSTITUTE(LEFT(R541,B7+1)," ",""))))-1))))</f>
        <v/>
      </c>
      <c r="T541" s="468" t="str">
        <f t="shared" si="66"/>
        <v/>
      </c>
      <c r="U541" s="468"/>
    </row>
    <row r="542" spans="1:21" ht="24" customHeight="1">
      <c r="A542" s="467"/>
      <c r="B542" s="467"/>
      <c r="C542" s="467"/>
      <c r="D542" s="467"/>
      <c r="E542" s="467"/>
      <c r="F542" s="502" t="str">
        <f t="shared" si="62"/>
        <v/>
      </c>
      <c r="G542" s="503" t="str">
        <f t="shared" si="63"/>
        <v/>
      </c>
      <c r="H542" s="501" t="str">
        <f t="shared" si="64"/>
        <v/>
      </c>
      <c r="I542" s="504" t="str">
        <f t="shared" si="65"/>
        <v/>
      </c>
      <c r="J542" s="467"/>
      <c r="K542" s="467"/>
      <c r="L542" s="467"/>
      <c r="M542" s="467"/>
      <c r="N542" s="467"/>
      <c r="O542" s="467"/>
      <c r="P542" s="467"/>
      <c r="Q542" s="467"/>
      <c r="R542" s="468" t="str">
        <f t="shared" si="67"/>
        <v/>
      </c>
      <c r="S542" s="468" t="str">
        <f>IF(OR(R542="",B7="",B7&lt;=0),"",IF(LEN(R542)&lt;=B7,R542,IF(LEN(SUBSTITUTE(LEFT(R542,B7+1)," ",""))=B7+1,LEFT(R542,B7),LEFT(R542,FIND("§",SUBSTITUTE(LEFT(R542,B7+1)," ","§",LEN(LEFT(R542,B7+1))-LEN(SUBSTITUTE(LEFT(R542,B7+1)," ",""))))-1))))</f>
        <v/>
      </c>
      <c r="T542" s="468" t="str">
        <f t="shared" si="66"/>
        <v/>
      </c>
      <c r="U542" s="468"/>
    </row>
    <row r="543" spans="1:21" ht="24" customHeight="1">
      <c r="A543" s="467"/>
      <c r="B543" s="467"/>
      <c r="C543" s="467"/>
      <c r="D543" s="467"/>
      <c r="E543" s="467"/>
      <c r="F543" s="502" t="str">
        <f t="shared" si="62"/>
        <v/>
      </c>
      <c r="G543" s="503" t="str">
        <f t="shared" si="63"/>
        <v/>
      </c>
      <c r="H543" s="501" t="str">
        <f t="shared" si="64"/>
        <v/>
      </c>
      <c r="I543" s="504" t="str">
        <f t="shared" si="65"/>
        <v/>
      </c>
      <c r="J543" s="467"/>
      <c r="K543" s="467"/>
      <c r="L543" s="467"/>
      <c r="M543" s="467"/>
      <c r="N543" s="467"/>
      <c r="O543" s="467"/>
      <c r="P543" s="467"/>
      <c r="Q543" s="467"/>
      <c r="R543" s="468" t="str">
        <f t="shared" si="67"/>
        <v/>
      </c>
      <c r="S543" s="468" t="str">
        <f>IF(OR(R543="",B7="",B7&lt;=0),"",IF(LEN(R543)&lt;=B7,R543,IF(LEN(SUBSTITUTE(LEFT(R543,B7+1)," ",""))=B7+1,LEFT(R543,B7),LEFT(R543,FIND("§",SUBSTITUTE(LEFT(R543,B7+1)," ","§",LEN(LEFT(R543,B7+1))-LEN(SUBSTITUTE(LEFT(R543,B7+1)," ",""))))-1))))</f>
        <v/>
      </c>
      <c r="T543" s="468" t="str">
        <f t="shared" si="66"/>
        <v/>
      </c>
      <c r="U543" s="468"/>
    </row>
    <row r="544" spans="1:21" ht="24" customHeight="1">
      <c r="A544" s="467"/>
      <c r="B544" s="467"/>
      <c r="C544" s="467"/>
      <c r="D544" s="467"/>
      <c r="E544" s="467"/>
      <c r="F544" s="502" t="str">
        <f t="shared" si="62"/>
        <v/>
      </c>
      <c r="G544" s="503" t="str">
        <f t="shared" si="63"/>
        <v/>
      </c>
      <c r="H544" s="501" t="str">
        <f t="shared" si="64"/>
        <v/>
      </c>
      <c r="I544" s="504" t="str">
        <f t="shared" si="65"/>
        <v/>
      </c>
      <c r="J544" s="467"/>
      <c r="K544" s="467"/>
      <c r="L544" s="467"/>
      <c r="M544" s="467"/>
      <c r="N544" s="467"/>
      <c r="O544" s="467"/>
      <c r="P544" s="467"/>
      <c r="Q544" s="467"/>
      <c r="R544" s="468" t="str">
        <f t="shared" si="67"/>
        <v/>
      </c>
      <c r="S544" s="468" t="str">
        <f>IF(OR(R544="",B7="",B7&lt;=0),"",IF(LEN(R544)&lt;=B7,R544,IF(LEN(SUBSTITUTE(LEFT(R544,B7+1)," ",""))=B7+1,LEFT(R544,B7),LEFT(R544,FIND("§",SUBSTITUTE(LEFT(R544,B7+1)," ","§",LEN(LEFT(R544,B7+1))-LEN(SUBSTITUTE(LEFT(R544,B7+1)," ",""))))-1))))</f>
        <v/>
      </c>
      <c r="T544" s="468" t="str">
        <f t="shared" si="66"/>
        <v/>
      </c>
      <c r="U544" s="468"/>
    </row>
    <row r="545" spans="1:21" ht="24" customHeight="1">
      <c r="A545" s="467"/>
      <c r="B545" s="467"/>
      <c r="C545" s="467"/>
      <c r="D545" s="467"/>
      <c r="E545" s="467"/>
      <c r="F545" s="502" t="str">
        <f t="shared" si="62"/>
        <v/>
      </c>
      <c r="G545" s="503" t="str">
        <f t="shared" si="63"/>
        <v/>
      </c>
      <c r="H545" s="501" t="str">
        <f t="shared" si="64"/>
        <v/>
      </c>
      <c r="I545" s="504" t="str">
        <f t="shared" si="65"/>
        <v/>
      </c>
      <c r="J545" s="467"/>
      <c r="K545" s="467"/>
      <c r="L545" s="467"/>
      <c r="M545" s="467"/>
      <c r="N545" s="467"/>
      <c r="O545" s="467"/>
      <c r="P545" s="467"/>
      <c r="Q545" s="467"/>
      <c r="R545" s="468" t="str">
        <f t="shared" si="67"/>
        <v/>
      </c>
      <c r="S545" s="468" t="str">
        <f>IF(OR(R545="",B7="",B7&lt;=0),"",IF(LEN(R545)&lt;=B7,R545,IF(LEN(SUBSTITUTE(LEFT(R545,B7+1)," ",""))=B7+1,LEFT(R545,B7),LEFT(R545,FIND("§",SUBSTITUTE(LEFT(R545,B7+1)," ","§",LEN(LEFT(R545,B7+1))-LEN(SUBSTITUTE(LEFT(R545,B7+1)," ",""))))-1))))</f>
        <v/>
      </c>
      <c r="T545" s="468" t="str">
        <f t="shared" si="66"/>
        <v/>
      </c>
      <c r="U545" s="468"/>
    </row>
    <row r="546" spans="1:21" ht="24" customHeight="1">
      <c r="A546" s="467"/>
      <c r="B546" s="467"/>
      <c r="C546" s="467"/>
      <c r="D546" s="467"/>
      <c r="E546" s="467"/>
      <c r="F546" s="502" t="str">
        <f t="shared" si="62"/>
        <v/>
      </c>
      <c r="G546" s="503" t="str">
        <f t="shared" si="63"/>
        <v/>
      </c>
      <c r="H546" s="501" t="str">
        <f t="shared" si="64"/>
        <v/>
      </c>
      <c r="I546" s="504" t="str">
        <f t="shared" si="65"/>
        <v/>
      </c>
      <c r="J546" s="467"/>
      <c r="K546" s="467"/>
      <c r="L546" s="467"/>
      <c r="M546" s="467"/>
      <c r="N546" s="467"/>
      <c r="O546" s="467"/>
      <c r="P546" s="467"/>
      <c r="Q546" s="467"/>
      <c r="R546" s="468" t="str">
        <f t="shared" si="67"/>
        <v/>
      </c>
      <c r="S546" s="468" t="str">
        <f>IF(OR(R546="",B7="",B7&lt;=0),"",IF(LEN(R546)&lt;=B7,R546,IF(LEN(SUBSTITUTE(LEFT(R546,B7+1)," ",""))=B7+1,LEFT(R546,B7),LEFT(R546,FIND("§",SUBSTITUTE(LEFT(R546,B7+1)," ","§",LEN(LEFT(R546,B7+1))-LEN(SUBSTITUTE(LEFT(R546,B7+1)," ",""))))-1))))</f>
        <v/>
      </c>
      <c r="T546" s="468" t="str">
        <f t="shared" si="66"/>
        <v/>
      </c>
      <c r="U546" s="468"/>
    </row>
    <row r="547" spans="1:21" ht="24" customHeight="1">
      <c r="A547" s="467"/>
      <c r="B547" s="467"/>
      <c r="C547" s="467"/>
      <c r="D547" s="467"/>
      <c r="E547" s="467"/>
      <c r="F547" s="502" t="str">
        <f t="shared" si="62"/>
        <v/>
      </c>
      <c r="G547" s="503" t="str">
        <f t="shared" si="63"/>
        <v/>
      </c>
      <c r="H547" s="501" t="str">
        <f t="shared" si="64"/>
        <v/>
      </c>
      <c r="I547" s="504" t="str">
        <f t="shared" si="65"/>
        <v/>
      </c>
      <c r="J547" s="467"/>
      <c r="K547" s="467"/>
      <c r="L547" s="467"/>
      <c r="M547" s="467"/>
      <c r="N547" s="467"/>
      <c r="O547" s="467"/>
      <c r="P547" s="467"/>
      <c r="Q547" s="467"/>
      <c r="R547" s="468" t="str">
        <f t="shared" si="67"/>
        <v/>
      </c>
      <c r="S547" s="468" t="str">
        <f>IF(OR(R547="",B7="",B7&lt;=0),"",IF(LEN(R547)&lt;=B7,R547,IF(LEN(SUBSTITUTE(LEFT(R547,B7+1)," ",""))=B7+1,LEFT(R547,B7),LEFT(R547,FIND("§",SUBSTITUTE(LEFT(R547,B7+1)," ","§",LEN(LEFT(R547,B7+1))-LEN(SUBSTITUTE(LEFT(R547,B7+1)," ",""))))-1))))</f>
        <v/>
      </c>
      <c r="T547" s="468" t="str">
        <f t="shared" si="66"/>
        <v/>
      </c>
      <c r="U547" s="468"/>
    </row>
    <row r="548" spans="1:21" ht="24" customHeight="1">
      <c r="A548" s="467"/>
      <c r="B548" s="467"/>
      <c r="C548" s="467"/>
      <c r="D548" s="467"/>
      <c r="E548" s="467"/>
      <c r="F548" s="502" t="str">
        <f t="shared" si="62"/>
        <v/>
      </c>
      <c r="G548" s="503" t="str">
        <f t="shared" si="63"/>
        <v/>
      </c>
      <c r="H548" s="501" t="str">
        <f t="shared" si="64"/>
        <v/>
      </c>
      <c r="I548" s="504" t="str">
        <f t="shared" si="65"/>
        <v/>
      </c>
      <c r="J548" s="467"/>
      <c r="K548" s="467"/>
      <c r="L548" s="467"/>
      <c r="M548" s="467"/>
      <c r="N548" s="467"/>
      <c r="O548" s="467"/>
      <c r="P548" s="467"/>
      <c r="Q548" s="467"/>
      <c r="R548" s="468" t="str">
        <f t="shared" si="67"/>
        <v/>
      </c>
      <c r="S548" s="468" t="str">
        <f>IF(OR(R548="",B7="",B7&lt;=0),"",IF(LEN(R548)&lt;=B7,R548,IF(LEN(SUBSTITUTE(LEFT(R548,B7+1)," ",""))=B7+1,LEFT(R548,B7),LEFT(R548,FIND("§",SUBSTITUTE(LEFT(R548,B7+1)," ","§",LEN(LEFT(R548,B7+1))-LEN(SUBSTITUTE(LEFT(R548,B7+1)," ",""))))-1))))</f>
        <v/>
      </c>
      <c r="T548" s="468" t="str">
        <f t="shared" si="66"/>
        <v/>
      </c>
      <c r="U548" s="468"/>
    </row>
    <row r="549" spans="1:21" ht="24" customHeight="1">
      <c r="A549" s="467"/>
      <c r="B549" s="467"/>
      <c r="C549" s="467"/>
      <c r="D549" s="467"/>
      <c r="E549" s="467"/>
      <c r="F549" s="502" t="str">
        <f t="shared" si="62"/>
        <v/>
      </c>
      <c r="G549" s="503" t="str">
        <f t="shared" si="63"/>
        <v/>
      </c>
      <c r="H549" s="501" t="str">
        <f t="shared" si="64"/>
        <v/>
      </c>
      <c r="I549" s="504" t="str">
        <f t="shared" si="65"/>
        <v/>
      </c>
      <c r="J549" s="467"/>
      <c r="K549" s="467"/>
      <c r="L549" s="467"/>
      <c r="M549" s="467"/>
      <c r="N549" s="467"/>
      <c r="O549" s="467"/>
      <c r="P549" s="467"/>
      <c r="Q549" s="467"/>
      <c r="R549" s="468" t="str">
        <f t="shared" si="67"/>
        <v/>
      </c>
      <c r="S549" s="468" t="str">
        <f>IF(OR(R549="",B7="",B7&lt;=0),"",IF(LEN(R549)&lt;=B7,R549,IF(LEN(SUBSTITUTE(LEFT(R549,B7+1)," ",""))=B7+1,LEFT(R549,B7),LEFT(R549,FIND("§",SUBSTITUTE(LEFT(R549,B7+1)," ","§",LEN(LEFT(R549,B7+1))-LEN(SUBSTITUTE(LEFT(R549,B7+1)," ",""))))-1))))</f>
        <v/>
      </c>
      <c r="T549" s="468" t="str">
        <f t="shared" si="66"/>
        <v/>
      </c>
      <c r="U549" s="468"/>
    </row>
    <row r="550" spans="1:21" ht="24" customHeight="1">
      <c r="A550" s="467"/>
      <c r="B550" s="467"/>
      <c r="C550" s="467"/>
      <c r="D550" s="467"/>
      <c r="E550" s="467"/>
      <c r="F550" s="502" t="str">
        <f t="shared" si="62"/>
        <v/>
      </c>
      <c r="G550" s="503" t="str">
        <f t="shared" si="63"/>
        <v/>
      </c>
      <c r="H550" s="501" t="str">
        <f t="shared" si="64"/>
        <v/>
      </c>
      <c r="I550" s="504" t="str">
        <f t="shared" si="65"/>
        <v/>
      </c>
      <c r="J550" s="467"/>
      <c r="K550" s="467"/>
      <c r="L550" s="467"/>
      <c r="M550" s="467"/>
      <c r="N550" s="467"/>
      <c r="O550" s="467"/>
      <c r="P550" s="467"/>
      <c r="Q550" s="467"/>
      <c r="R550" s="468" t="str">
        <f t="shared" si="67"/>
        <v/>
      </c>
      <c r="S550" s="468" t="str">
        <f>IF(OR(R550="",B7="",B7&lt;=0),"",IF(LEN(R550)&lt;=B7,R550,IF(LEN(SUBSTITUTE(LEFT(R550,B7+1)," ",""))=B7+1,LEFT(R550,B7),LEFT(R550,FIND("§",SUBSTITUTE(LEFT(R550,B7+1)," ","§",LEN(LEFT(R550,B7+1))-LEN(SUBSTITUTE(LEFT(R550,B7+1)," ",""))))-1))))</f>
        <v/>
      </c>
      <c r="T550" s="468" t="str">
        <f t="shared" si="66"/>
        <v/>
      </c>
      <c r="U550" s="468"/>
    </row>
    <row r="551" spans="1:21" ht="24" customHeight="1">
      <c r="A551" s="467"/>
      <c r="B551" s="467"/>
      <c r="C551" s="467"/>
      <c r="D551" s="467"/>
      <c r="E551" s="467"/>
      <c r="F551" s="502" t="str">
        <f t="shared" si="62"/>
        <v/>
      </c>
      <c r="G551" s="503" t="str">
        <f t="shared" si="63"/>
        <v/>
      </c>
      <c r="H551" s="501" t="str">
        <f t="shared" si="64"/>
        <v/>
      </c>
      <c r="I551" s="504" t="str">
        <f t="shared" si="65"/>
        <v/>
      </c>
      <c r="J551" s="467"/>
      <c r="K551" s="467"/>
      <c r="L551" s="467"/>
      <c r="M551" s="467"/>
      <c r="N551" s="467"/>
      <c r="O551" s="467"/>
      <c r="P551" s="467"/>
      <c r="Q551" s="467"/>
      <c r="R551" s="468" t="str">
        <f t="shared" si="67"/>
        <v/>
      </c>
      <c r="S551" s="468" t="str">
        <f>IF(OR(R551="",B7="",B7&lt;=0),"",IF(LEN(R551)&lt;=B7,R551,IF(LEN(SUBSTITUTE(LEFT(R551,B7+1)," ",""))=B7+1,LEFT(R551,B7),LEFT(R551,FIND("§",SUBSTITUTE(LEFT(R551,B7+1)," ","§",LEN(LEFT(R551,B7+1))-LEN(SUBSTITUTE(LEFT(R551,B7+1)," ",""))))-1))))</f>
        <v/>
      </c>
      <c r="T551" s="468" t="str">
        <f t="shared" si="66"/>
        <v/>
      </c>
      <c r="U551" s="468"/>
    </row>
    <row r="552" spans="1:21" ht="24" customHeight="1">
      <c r="A552" s="467"/>
      <c r="B552" s="467"/>
      <c r="C552" s="467"/>
      <c r="D552" s="467"/>
      <c r="E552" s="467"/>
      <c r="F552" s="502" t="str">
        <f t="shared" si="62"/>
        <v/>
      </c>
      <c r="G552" s="503" t="str">
        <f t="shared" si="63"/>
        <v/>
      </c>
      <c r="H552" s="501" t="str">
        <f t="shared" si="64"/>
        <v/>
      </c>
      <c r="I552" s="504" t="str">
        <f t="shared" si="65"/>
        <v/>
      </c>
      <c r="J552" s="467"/>
      <c r="K552" s="467"/>
      <c r="L552" s="467"/>
      <c r="M552" s="467"/>
      <c r="N552" s="467"/>
      <c r="O552" s="467"/>
      <c r="P552" s="467"/>
      <c r="Q552" s="467"/>
      <c r="R552" s="468" t="str">
        <f t="shared" si="67"/>
        <v/>
      </c>
      <c r="S552" s="468" t="str">
        <f>IF(OR(R552="",B7="",B7&lt;=0),"",IF(LEN(R552)&lt;=B7,R552,IF(LEN(SUBSTITUTE(LEFT(R552,B7+1)," ",""))=B7+1,LEFT(R552,B7),LEFT(R552,FIND("§",SUBSTITUTE(LEFT(R552,B7+1)," ","§",LEN(LEFT(R552,B7+1))-LEN(SUBSTITUTE(LEFT(R552,B7+1)," ",""))))-1))))</f>
        <v/>
      </c>
      <c r="T552" s="468" t="str">
        <f t="shared" si="66"/>
        <v/>
      </c>
      <c r="U552" s="468"/>
    </row>
    <row r="553" spans="1:21" ht="24" customHeight="1">
      <c r="A553" s="467"/>
      <c r="B553" s="467"/>
      <c r="C553" s="467"/>
      <c r="D553" s="467"/>
      <c r="E553" s="467"/>
      <c r="F553" s="502" t="str">
        <f t="shared" si="62"/>
        <v/>
      </c>
      <c r="G553" s="503" t="str">
        <f t="shared" si="63"/>
        <v/>
      </c>
      <c r="H553" s="501" t="str">
        <f t="shared" si="64"/>
        <v/>
      </c>
      <c r="I553" s="504" t="str">
        <f t="shared" si="65"/>
        <v/>
      </c>
      <c r="J553" s="467"/>
      <c r="K553" s="467"/>
      <c r="L553" s="467"/>
      <c r="M553" s="467"/>
      <c r="N553" s="467"/>
      <c r="O553" s="467"/>
      <c r="P553" s="467"/>
      <c r="Q553" s="467"/>
      <c r="R553" s="468" t="str">
        <f t="shared" si="67"/>
        <v/>
      </c>
      <c r="S553" s="468" t="str">
        <f>IF(OR(R553="",B7="",B7&lt;=0),"",IF(LEN(R553)&lt;=B7,R553,IF(LEN(SUBSTITUTE(LEFT(R553,B7+1)," ",""))=B7+1,LEFT(R553,B7),LEFT(R553,FIND("§",SUBSTITUTE(LEFT(R553,B7+1)," ","§",LEN(LEFT(R553,B7+1))-LEN(SUBSTITUTE(LEFT(R553,B7+1)," ",""))))-1))))</f>
        <v/>
      </c>
      <c r="T553" s="468" t="str">
        <f t="shared" si="66"/>
        <v/>
      </c>
      <c r="U553" s="468"/>
    </row>
    <row r="554" spans="1:21" ht="24" customHeight="1">
      <c r="A554" s="467"/>
      <c r="B554" s="467"/>
      <c r="C554" s="467"/>
      <c r="D554" s="467"/>
      <c r="E554" s="467"/>
      <c r="F554" s="502" t="str">
        <f t="shared" si="62"/>
        <v/>
      </c>
      <c r="G554" s="503" t="str">
        <f t="shared" si="63"/>
        <v/>
      </c>
      <c r="H554" s="501" t="str">
        <f t="shared" si="64"/>
        <v/>
      </c>
      <c r="I554" s="504" t="str">
        <f t="shared" si="65"/>
        <v/>
      </c>
      <c r="J554" s="467"/>
      <c r="K554" s="467"/>
      <c r="L554" s="467"/>
      <c r="M554" s="467"/>
      <c r="N554" s="467"/>
      <c r="O554" s="467"/>
      <c r="P554" s="467"/>
      <c r="Q554" s="467"/>
      <c r="R554" s="468" t="str">
        <f t="shared" si="67"/>
        <v/>
      </c>
      <c r="S554" s="468" t="str">
        <f>IF(OR(R554="",B7="",B7&lt;=0),"",IF(LEN(R554)&lt;=B7,R554,IF(LEN(SUBSTITUTE(LEFT(R554,B7+1)," ",""))=B7+1,LEFT(R554,B7),LEFT(R554,FIND("§",SUBSTITUTE(LEFT(R554,B7+1)," ","§",LEN(LEFT(R554,B7+1))-LEN(SUBSTITUTE(LEFT(R554,B7+1)," ",""))))-1))))</f>
        <v/>
      </c>
      <c r="T554" s="468" t="str">
        <f t="shared" si="66"/>
        <v/>
      </c>
      <c r="U554" s="468"/>
    </row>
    <row r="555" spans="1:21" ht="24" customHeight="1">
      <c r="A555" s="467"/>
      <c r="B555" s="467"/>
      <c r="C555" s="467"/>
      <c r="D555" s="467"/>
      <c r="E555" s="467"/>
      <c r="F555" s="502" t="str">
        <f t="shared" si="62"/>
        <v/>
      </c>
      <c r="G555" s="503" t="str">
        <f t="shared" si="63"/>
        <v/>
      </c>
      <c r="H555" s="501" t="str">
        <f t="shared" si="64"/>
        <v/>
      </c>
      <c r="I555" s="504" t="str">
        <f t="shared" si="65"/>
        <v/>
      </c>
      <c r="J555" s="467"/>
      <c r="K555" s="467"/>
      <c r="L555" s="467"/>
      <c r="M555" s="467"/>
      <c r="N555" s="467"/>
      <c r="O555" s="467"/>
      <c r="P555" s="467"/>
      <c r="Q555" s="467"/>
      <c r="R555" s="468" t="str">
        <f t="shared" si="67"/>
        <v/>
      </c>
      <c r="S555" s="468" t="str">
        <f>IF(OR(R555="",B7="",B7&lt;=0),"",IF(LEN(R555)&lt;=B7,R555,IF(LEN(SUBSTITUTE(LEFT(R555,B7+1)," ",""))=B7+1,LEFT(R555,B7),LEFT(R555,FIND("§",SUBSTITUTE(LEFT(R555,B7+1)," ","§",LEN(LEFT(R555,B7+1))-LEN(SUBSTITUTE(LEFT(R555,B7+1)," ",""))))-1))))</f>
        <v/>
      </c>
      <c r="T555" s="468" t="str">
        <f t="shared" si="66"/>
        <v/>
      </c>
      <c r="U555" s="468"/>
    </row>
    <row r="556" spans="1:21" ht="24" customHeight="1">
      <c r="A556" s="467"/>
      <c r="B556" s="467"/>
      <c r="C556" s="467"/>
      <c r="D556" s="467"/>
      <c r="E556" s="467"/>
      <c r="F556" s="502" t="str">
        <f t="shared" si="62"/>
        <v/>
      </c>
      <c r="G556" s="503" t="str">
        <f t="shared" si="63"/>
        <v/>
      </c>
      <c r="H556" s="501" t="str">
        <f t="shared" si="64"/>
        <v/>
      </c>
      <c r="I556" s="504" t="str">
        <f t="shared" si="65"/>
        <v/>
      </c>
      <c r="J556" s="467"/>
      <c r="K556" s="467"/>
      <c r="L556" s="467"/>
      <c r="M556" s="467"/>
      <c r="N556" s="467"/>
      <c r="O556" s="467"/>
      <c r="P556" s="467"/>
      <c r="Q556" s="467"/>
      <c r="R556" s="468" t="str">
        <f t="shared" si="67"/>
        <v/>
      </c>
      <c r="S556" s="468" t="str">
        <f>IF(OR(R556="",B7="",B7&lt;=0),"",IF(LEN(R556)&lt;=B7,R556,IF(LEN(SUBSTITUTE(LEFT(R556,B7+1)," ",""))=B7+1,LEFT(R556,B7),LEFT(R556,FIND("§",SUBSTITUTE(LEFT(R556,B7+1)," ","§",LEN(LEFT(R556,B7+1))-LEN(SUBSTITUTE(LEFT(R556,B7+1)," ",""))))-1))))</f>
        <v/>
      </c>
      <c r="T556" s="468" t="str">
        <f t="shared" si="66"/>
        <v/>
      </c>
      <c r="U556" s="468"/>
    </row>
    <row r="557" spans="1:21" ht="24" customHeight="1">
      <c r="A557" s="467"/>
      <c r="B557" s="467"/>
      <c r="C557" s="467"/>
      <c r="D557" s="467"/>
      <c r="E557" s="467"/>
      <c r="F557" s="502" t="str">
        <f t="shared" si="62"/>
        <v/>
      </c>
      <c r="G557" s="503" t="str">
        <f t="shared" si="63"/>
        <v/>
      </c>
      <c r="H557" s="501" t="str">
        <f t="shared" si="64"/>
        <v/>
      </c>
      <c r="I557" s="504" t="str">
        <f t="shared" si="65"/>
        <v/>
      </c>
      <c r="J557" s="467"/>
      <c r="K557" s="467"/>
      <c r="L557" s="467"/>
      <c r="M557" s="467"/>
      <c r="N557" s="467"/>
      <c r="O557" s="467"/>
      <c r="P557" s="467"/>
      <c r="Q557" s="467"/>
      <c r="R557" s="468" t="str">
        <f t="shared" si="67"/>
        <v/>
      </c>
      <c r="S557" s="468" t="str">
        <f>IF(OR(R557="",B7="",B7&lt;=0),"",IF(LEN(R557)&lt;=B7,R557,IF(LEN(SUBSTITUTE(LEFT(R557,B7+1)," ",""))=B7+1,LEFT(R557,B7),LEFT(R557,FIND("§",SUBSTITUTE(LEFT(R557,B7+1)," ","§",LEN(LEFT(R557,B7+1))-LEN(SUBSTITUTE(LEFT(R557,B7+1)," ",""))))-1))))</f>
        <v/>
      </c>
      <c r="T557" s="468" t="str">
        <f t="shared" si="66"/>
        <v/>
      </c>
      <c r="U557" s="468"/>
    </row>
    <row r="558" spans="1:21" ht="24" customHeight="1">
      <c r="A558" s="467"/>
      <c r="B558" s="467"/>
      <c r="C558" s="467"/>
      <c r="D558" s="467"/>
      <c r="E558" s="467"/>
      <c r="F558" s="502" t="str">
        <f t="shared" si="62"/>
        <v/>
      </c>
      <c r="G558" s="503" t="str">
        <f t="shared" si="63"/>
        <v/>
      </c>
      <c r="H558" s="501" t="str">
        <f t="shared" si="64"/>
        <v/>
      </c>
      <c r="I558" s="504" t="str">
        <f t="shared" si="65"/>
        <v/>
      </c>
      <c r="J558" s="467"/>
      <c r="K558" s="467"/>
      <c r="L558" s="467"/>
      <c r="M558" s="467"/>
      <c r="N558" s="467"/>
      <c r="O558" s="467"/>
      <c r="P558" s="467"/>
      <c r="Q558" s="467"/>
      <c r="R558" s="468" t="str">
        <f t="shared" si="67"/>
        <v/>
      </c>
      <c r="S558" s="468" t="str">
        <f>IF(OR(R558="",B7="",B7&lt;=0),"",IF(LEN(R558)&lt;=B7,R558,IF(LEN(SUBSTITUTE(LEFT(R558,B7+1)," ",""))=B7+1,LEFT(R558,B7),LEFT(R558,FIND("§",SUBSTITUTE(LEFT(R558,B7+1)," ","§",LEN(LEFT(R558,B7+1))-LEN(SUBSTITUTE(LEFT(R558,B7+1)," ",""))))-1))))</f>
        <v/>
      </c>
      <c r="T558" s="468" t="str">
        <f t="shared" si="66"/>
        <v/>
      </c>
      <c r="U558" s="468"/>
    </row>
    <row r="559" spans="1:21" ht="24" customHeight="1">
      <c r="A559" s="467"/>
      <c r="B559" s="467"/>
      <c r="C559" s="467"/>
      <c r="D559" s="467"/>
      <c r="E559" s="467"/>
      <c r="F559" s="502" t="str">
        <f t="shared" si="62"/>
        <v/>
      </c>
      <c r="G559" s="503" t="str">
        <f t="shared" si="63"/>
        <v/>
      </c>
      <c r="H559" s="501" t="str">
        <f t="shared" si="64"/>
        <v/>
      </c>
      <c r="I559" s="504" t="str">
        <f t="shared" si="65"/>
        <v/>
      </c>
      <c r="J559" s="467"/>
      <c r="K559" s="467"/>
      <c r="L559" s="467"/>
      <c r="M559" s="467"/>
      <c r="N559" s="467"/>
      <c r="O559" s="467"/>
      <c r="P559" s="467"/>
      <c r="Q559" s="467"/>
      <c r="R559" s="468" t="str">
        <f t="shared" si="67"/>
        <v/>
      </c>
      <c r="S559" s="468" t="str">
        <f>IF(OR(R559="",B7="",B7&lt;=0),"",IF(LEN(R559)&lt;=B7,R559,IF(LEN(SUBSTITUTE(LEFT(R559,B7+1)," ",""))=B7+1,LEFT(R559,B7),LEFT(R559,FIND("§",SUBSTITUTE(LEFT(R559,B7+1)," ","§",LEN(LEFT(R559,B7+1))-LEN(SUBSTITUTE(LEFT(R559,B7+1)," ",""))))-1))))</f>
        <v/>
      </c>
      <c r="T559" s="468" t="str">
        <f t="shared" si="66"/>
        <v/>
      </c>
      <c r="U559" s="468"/>
    </row>
    <row r="560" spans="1:21" ht="24" customHeight="1">
      <c r="A560" s="467"/>
      <c r="B560" s="467"/>
      <c r="C560" s="467"/>
      <c r="D560" s="467"/>
      <c r="E560" s="467"/>
      <c r="F560" s="502" t="str">
        <f t="shared" si="62"/>
        <v/>
      </c>
      <c r="G560" s="503" t="str">
        <f t="shared" si="63"/>
        <v/>
      </c>
      <c r="H560" s="501" t="str">
        <f t="shared" si="64"/>
        <v/>
      </c>
      <c r="I560" s="504" t="str">
        <f t="shared" si="65"/>
        <v/>
      </c>
      <c r="J560" s="467"/>
      <c r="K560" s="467"/>
      <c r="L560" s="467"/>
      <c r="M560" s="467"/>
      <c r="N560" s="467"/>
      <c r="O560" s="467"/>
      <c r="P560" s="467"/>
      <c r="Q560" s="467"/>
      <c r="R560" s="468" t="str">
        <f t="shared" si="67"/>
        <v/>
      </c>
      <c r="S560" s="468" t="str">
        <f>IF(OR(R560="",B7="",B7&lt;=0),"",IF(LEN(R560)&lt;=B7,R560,IF(LEN(SUBSTITUTE(LEFT(R560,B7+1)," ",""))=B7+1,LEFT(R560,B7),LEFT(R560,FIND("§",SUBSTITUTE(LEFT(R560,B7+1)," ","§",LEN(LEFT(R560,B7+1))-LEN(SUBSTITUTE(LEFT(R560,B7+1)," ",""))))-1))))</f>
        <v/>
      </c>
      <c r="T560" s="468" t="str">
        <f t="shared" si="66"/>
        <v/>
      </c>
      <c r="U560" s="468"/>
    </row>
    <row r="561" spans="1:21" ht="24" customHeight="1">
      <c r="A561" s="467"/>
      <c r="B561" s="467"/>
      <c r="C561" s="467"/>
      <c r="D561" s="467"/>
      <c r="E561" s="467"/>
      <c r="F561" s="502" t="str">
        <f t="shared" si="62"/>
        <v/>
      </c>
      <c r="G561" s="503" t="str">
        <f t="shared" si="63"/>
        <v/>
      </c>
      <c r="H561" s="501" t="str">
        <f t="shared" si="64"/>
        <v/>
      </c>
      <c r="I561" s="504" t="str">
        <f t="shared" si="65"/>
        <v/>
      </c>
      <c r="J561" s="467"/>
      <c r="K561" s="467"/>
      <c r="L561" s="467"/>
      <c r="M561" s="467"/>
      <c r="N561" s="467"/>
      <c r="O561" s="467"/>
      <c r="P561" s="467"/>
      <c r="Q561" s="467"/>
      <c r="R561" s="468" t="str">
        <f t="shared" si="67"/>
        <v/>
      </c>
      <c r="S561" s="468" t="str">
        <f>IF(OR(R561="",B7="",B7&lt;=0),"",IF(LEN(R561)&lt;=B7,R561,IF(LEN(SUBSTITUTE(LEFT(R561,B7+1)," ",""))=B7+1,LEFT(R561,B7),LEFT(R561,FIND("§",SUBSTITUTE(LEFT(R561,B7+1)," ","§",LEN(LEFT(R561,B7+1))-LEN(SUBSTITUTE(LEFT(R561,B7+1)," ",""))))-1))))</f>
        <v/>
      </c>
      <c r="T561" s="468" t="str">
        <f t="shared" si="66"/>
        <v/>
      </c>
      <c r="U561" s="468"/>
    </row>
    <row r="562" spans="1:21" ht="24" customHeight="1">
      <c r="A562" s="467"/>
      <c r="B562" s="467"/>
      <c r="C562" s="467"/>
      <c r="D562" s="467"/>
      <c r="E562" s="467"/>
      <c r="F562" s="502" t="str">
        <f t="shared" si="62"/>
        <v/>
      </c>
      <c r="G562" s="503" t="str">
        <f t="shared" si="63"/>
        <v/>
      </c>
      <c r="H562" s="501" t="str">
        <f t="shared" si="64"/>
        <v/>
      </c>
      <c r="I562" s="504" t="str">
        <f t="shared" si="65"/>
        <v/>
      </c>
      <c r="J562" s="467"/>
      <c r="K562" s="467"/>
      <c r="L562" s="467"/>
      <c r="M562" s="467"/>
      <c r="N562" s="467"/>
      <c r="O562" s="467"/>
      <c r="P562" s="467"/>
      <c r="Q562" s="467"/>
      <c r="R562" s="468" t="str">
        <f t="shared" si="67"/>
        <v/>
      </c>
      <c r="S562" s="468" t="str">
        <f>IF(OR(R562="",B7="",B7&lt;=0),"",IF(LEN(R562)&lt;=B7,R562,IF(LEN(SUBSTITUTE(LEFT(R562,B7+1)," ",""))=B7+1,LEFT(R562,B7),LEFT(R562,FIND("§",SUBSTITUTE(LEFT(R562,B7+1)," ","§",LEN(LEFT(R562,B7+1))-LEN(SUBSTITUTE(LEFT(R562,B7+1)," ",""))))-1))))</f>
        <v/>
      </c>
      <c r="T562" s="468" t="str">
        <f t="shared" si="66"/>
        <v/>
      </c>
      <c r="U562" s="468"/>
    </row>
    <row r="563" spans="1:21" ht="24" customHeight="1">
      <c r="A563" s="467"/>
      <c r="B563" s="467"/>
      <c r="C563" s="467"/>
      <c r="D563" s="467"/>
      <c r="E563" s="467"/>
      <c r="F563" s="502" t="str">
        <f t="shared" si="62"/>
        <v/>
      </c>
      <c r="G563" s="503" t="str">
        <f t="shared" si="63"/>
        <v/>
      </c>
      <c r="H563" s="501" t="str">
        <f t="shared" si="64"/>
        <v/>
      </c>
      <c r="I563" s="504" t="str">
        <f t="shared" si="65"/>
        <v/>
      </c>
      <c r="J563" s="467"/>
      <c r="K563" s="467"/>
      <c r="L563" s="467"/>
      <c r="M563" s="467"/>
      <c r="N563" s="467"/>
      <c r="O563" s="467"/>
      <c r="P563" s="467"/>
      <c r="Q563" s="467"/>
      <c r="R563" s="468" t="str">
        <f t="shared" si="67"/>
        <v/>
      </c>
      <c r="S563" s="468" t="str">
        <f>IF(OR(R563="",B7="",B7&lt;=0),"",IF(LEN(R563)&lt;=B7,R563,IF(LEN(SUBSTITUTE(LEFT(R563,B7+1)," ",""))=B7+1,LEFT(R563,B7),LEFT(R563,FIND("§",SUBSTITUTE(LEFT(R563,B7+1)," ","§",LEN(LEFT(R563,B7+1))-LEN(SUBSTITUTE(LEFT(R563,B7+1)," ",""))))-1))))</f>
        <v/>
      </c>
      <c r="T563" s="468" t="str">
        <f t="shared" si="66"/>
        <v/>
      </c>
      <c r="U563" s="468"/>
    </row>
    <row r="564" spans="1:21" ht="24" customHeight="1">
      <c r="A564" s="467"/>
      <c r="B564" s="467"/>
      <c r="C564" s="467"/>
      <c r="D564" s="467"/>
      <c r="E564" s="467"/>
      <c r="F564" s="502" t="str">
        <f t="shared" si="62"/>
        <v/>
      </c>
      <c r="G564" s="503" t="str">
        <f t="shared" si="63"/>
        <v/>
      </c>
      <c r="H564" s="501" t="str">
        <f t="shared" si="64"/>
        <v/>
      </c>
      <c r="I564" s="504" t="str">
        <f t="shared" si="65"/>
        <v/>
      </c>
      <c r="J564" s="467"/>
      <c r="K564" s="467"/>
      <c r="L564" s="467"/>
      <c r="M564" s="467"/>
      <c r="N564" s="467"/>
      <c r="O564" s="467"/>
      <c r="P564" s="467"/>
      <c r="Q564" s="467"/>
      <c r="R564" s="468" t="str">
        <f t="shared" si="67"/>
        <v/>
      </c>
      <c r="S564" s="468" t="str">
        <f>IF(OR(R564="",B7="",B7&lt;=0),"",IF(LEN(R564)&lt;=B7,R564,IF(LEN(SUBSTITUTE(LEFT(R564,B7+1)," ",""))=B7+1,LEFT(R564,B7),LEFT(R564,FIND("§",SUBSTITUTE(LEFT(R564,B7+1)," ","§",LEN(LEFT(R564,B7+1))-LEN(SUBSTITUTE(LEFT(R564,B7+1)," ",""))))-1))))</f>
        <v/>
      </c>
      <c r="T564" s="468" t="str">
        <f t="shared" si="66"/>
        <v/>
      </c>
      <c r="U564" s="468"/>
    </row>
    <row r="565" spans="1:21" ht="24" customHeight="1">
      <c r="A565" s="467"/>
      <c r="B565" s="467"/>
      <c r="C565" s="467"/>
      <c r="D565" s="467"/>
      <c r="E565" s="467"/>
      <c r="F565" s="502" t="str">
        <f t="shared" si="62"/>
        <v/>
      </c>
      <c r="G565" s="503" t="str">
        <f t="shared" si="63"/>
        <v/>
      </c>
      <c r="H565" s="501" t="str">
        <f t="shared" si="64"/>
        <v/>
      </c>
      <c r="I565" s="504" t="str">
        <f t="shared" si="65"/>
        <v/>
      </c>
      <c r="J565" s="467"/>
      <c r="K565" s="467"/>
      <c r="L565" s="467"/>
      <c r="M565" s="467"/>
      <c r="N565" s="467"/>
      <c r="O565" s="467"/>
      <c r="P565" s="467"/>
      <c r="Q565" s="467"/>
      <c r="R565" s="468" t="str">
        <f t="shared" si="67"/>
        <v/>
      </c>
      <c r="S565" s="468" t="str">
        <f>IF(OR(R565="",B7="",B7&lt;=0),"",IF(LEN(R565)&lt;=B7,R565,IF(LEN(SUBSTITUTE(LEFT(R565,B7+1)," ",""))=B7+1,LEFT(R565,B7),LEFT(R565,FIND("§",SUBSTITUTE(LEFT(R565,B7+1)," ","§",LEN(LEFT(R565,B7+1))-LEN(SUBSTITUTE(LEFT(R565,B7+1)," ",""))))-1))))</f>
        <v/>
      </c>
      <c r="T565" s="468" t="str">
        <f t="shared" si="66"/>
        <v/>
      </c>
      <c r="U565" s="468"/>
    </row>
    <row r="566" spans="1:21" ht="24" customHeight="1">
      <c r="A566" s="467"/>
      <c r="B566" s="467"/>
      <c r="C566" s="467"/>
      <c r="D566" s="467"/>
      <c r="E566" s="467"/>
      <c r="F566" s="502" t="str">
        <f t="shared" si="62"/>
        <v/>
      </c>
      <c r="G566" s="503" t="str">
        <f t="shared" si="63"/>
        <v/>
      </c>
      <c r="H566" s="501" t="str">
        <f t="shared" si="64"/>
        <v/>
      </c>
      <c r="I566" s="504" t="str">
        <f t="shared" si="65"/>
        <v/>
      </c>
      <c r="J566" s="467"/>
      <c r="K566" s="467"/>
      <c r="L566" s="467"/>
      <c r="M566" s="467"/>
      <c r="N566" s="467"/>
      <c r="O566" s="467"/>
      <c r="P566" s="467"/>
      <c r="Q566" s="467"/>
      <c r="R566" s="468" t="str">
        <f t="shared" si="67"/>
        <v/>
      </c>
      <c r="S566" s="468" t="str">
        <f>IF(OR(R566="",B7="",B7&lt;=0),"",IF(LEN(R566)&lt;=B7,R566,IF(LEN(SUBSTITUTE(LEFT(R566,B7+1)," ",""))=B7+1,LEFT(R566,B7),LEFT(R566,FIND("§",SUBSTITUTE(LEFT(R566,B7+1)," ","§",LEN(LEFT(R566,B7+1))-LEN(SUBSTITUTE(LEFT(R566,B7+1)," ",""))))-1))))</f>
        <v/>
      </c>
      <c r="T566" s="468" t="str">
        <f t="shared" si="66"/>
        <v/>
      </c>
      <c r="U566" s="468"/>
    </row>
    <row r="567" spans="1:21" ht="24" customHeight="1">
      <c r="A567" s="467"/>
      <c r="B567" s="467"/>
      <c r="C567" s="467"/>
      <c r="D567" s="467"/>
      <c r="E567" s="467"/>
      <c r="F567" s="502" t="str">
        <f t="shared" si="62"/>
        <v/>
      </c>
      <c r="G567" s="503" t="str">
        <f t="shared" si="63"/>
        <v/>
      </c>
      <c r="H567" s="501" t="str">
        <f t="shared" si="64"/>
        <v/>
      </c>
      <c r="I567" s="504" t="str">
        <f t="shared" si="65"/>
        <v/>
      </c>
      <c r="J567" s="467"/>
      <c r="K567" s="467"/>
      <c r="L567" s="467"/>
      <c r="M567" s="467"/>
      <c r="N567" s="467"/>
      <c r="O567" s="467"/>
      <c r="P567" s="467"/>
      <c r="Q567" s="467"/>
      <c r="R567" s="468" t="str">
        <f t="shared" si="67"/>
        <v/>
      </c>
      <c r="S567" s="468" t="str">
        <f>IF(OR(R567="",B7="",B7&lt;=0),"",IF(LEN(R567)&lt;=B7,R567,IF(LEN(SUBSTITUTE(LEFT(R567,B7+1)," ",""))=B7+1,LEFT(R567,B7),LEFT(R567,FIND("§",SUBSTITUTE(LEFT(R567,B7+1)," ","§",LEN(LEFT(R567,B7+1))-LEN(SUBSTITUTE(LEFT(R567,B7+1)," ",""))))-1))))</f>
        <v/>
      </c>
      <c r="T567" s="468" t="str">
        <f t="shared" si="66"/>
        <v/>
      </c>
      <c r="U567" s="468"/>
    </row>
    <row r="568" spans="1:21" ht="24" customHeight="1">
      <c r="A568" s="467"/>
      <c r="B568" s="467"/>
      <c r="C568" s="467"/>
      <c r="D568" s="467"/>
      <c r="E568" s="467"/>
      <c r="F568" s="502" t="str">
        <f t="shared" si="62"/>
        <v/>
      </c>
      <c r="G568" s="503" t="str">
        <f t="shared" si="63"/>
        <v/>
      </c>
      <c r="H568" s="501" t="str">
        <f t="shared" si="64"/>
        <v/>
      </c>
      <c r="I568" s="504" t="str">
        <f t="shared" si="65"/>
        <v/>
      </c>
      <c r="J568" s="467"/>
      <c r="K568" s="467"/>
      <c r="L568" s="467"/>
      <c r="M568" s="467"/>
      <c r="N568" s="467"/>
      <c r="O568" s="467"/>
      <c r="P568" s="467"/>
      <c r="Q568" s="467"/>
      <c r="R568" s="468" t="str">
        <f t="shared" si="67"/>
        <v/>
      </c>
      <c r="S568" s="468" t="str">
        <f>IF(OR(R568="",B7="",B7&lt;=0),"",IF(LEN(R568)&lt;=B7,R568,IF(LEN(SUBSTITUTE(LEFT(R568,B7+1)," ",""))=B7+1,LEFT(R568,B7),LEFT(R568,FIND("§",SUBSTITUTE(LEFT(R568,B7+1)," ","§",LEN(LEFT(R568,B7+1))-LEN(SUBSTITUTE(LEFT(R568,B7+1)," ",""))))-1))))</f>
        <v/>
      </c>
      <c r="T568" s="468" t="str">
        <f t="shared" si="66"/>
        <v/>
      </c>
      <c r="U568" s="468"/>
    </row>
    <row r="569" spans="1:21" ht="24" customHeight="1">
      <c r="A569" s="467"/>
      <c r="B569" s="467"/>
      <c r="C569" s="467"/>
      <c r="D569" s="467"/>
      <c r="E569" s="467"/>
      <c r="F569" s="502" t="str">
        <f t="shared" si="62"/>
        <v/>
      </c>
      <c r="G569" s="503" t="str">
        <f t="shared" si="63"/>
        <v/>
      </c>
      <c r="H569" s="501" t="str">
        <f t="shared" si="64"/>
        <v/>
      </c>
      <c r="I569" s="504" t="str">
        <f t="shared" si="65"/>
        <v/>
      </c>
      <c r="J569" s="467"/>
      <c r="K569" s="467"/>
      <c r="L569" s="467"/>
      <c r="M569" s="467"/>
      <c r="N569" s="467"/>
      <c r="O569" s="467"/>
      <c r="P569" s="467"/>
      <c r="Q569" s="467"/>
      <c r="R569" s="468" t="str">
        <f t="shared" si="67"/>
        <v/>
      </c>
      <c r="S569" s="468" t="str">
        <f>IF(OR(R569="",B7="",B7&lt;=0),"",IF(LEN(R569)&lt;=B7,R569,IF(LEN(SUBSTITUTE(LEFT(R569,B7+1)," ",""))=B7+1,LEFT(R569,B7),LEFT(R569,FIND("§",SUBSTITUTE(LEFT(R569,B7+1)," ","§",LEN(LEFT(R569,B7+1))-LEN(SUBSTITUTE(LEFT(R569,B7+1)," ",""))))-1))))</f>
        <v/>
      </c>
      <c r="T569" s="468" t="str">
        <f t="shared" si="66"/>
        <v/>
      </c>
      <c r="U569" s="468"/>
    </row>
    <row r="570" spans="1:21" ht="24" customHeight="1">
      <c r="A570" s="467"/>
      <c r="B570" s="467"/>
      <c r="C570" s="467"/>
      <c r="D570" s="467"/>
      <c r="E570" s="467"/>
      <c r="F570" s="502" t="str">
        <f t="shared" si="62"/>
        <v/>
      </c>
      <c r="G570" s="503" t="str">
        <f t="shared" si="63"/>
        <v/>
      </c>
      <c r="H570" s="501" t="str">
        <f t="shared" si="64"/>
        <v/>
      </c>
      <c r="I570" s="504" t="str">
        <f t="shared" si="65"/>
        <v/>
      </c>
      <c r="J570" s="467"/>
      <c r="K570" s="467"/>
      <c r="L570" s="467"/>
      <c r="M570" s="467"/>
      <c r="N570" s="467"/>
      <c r="O570" s="467"/>
      <c r="P570" s="467"/>
      <c r="Q570" s="467"/>
      <c r="R570" s="468" t="str">
        <f t="shared" si="67"/>
        <v/>
      </c>
      <c r="S570" s="468" t="str">
        <f>IF(OR(R570="",B7="",B7&lt;=0),"",IF(LEN(R570)&lt;=B7,R570,IF(LEN(SUBSTITUTE(LEFT(R570,B7+1)," ",""))=B7+1,LEFT(R570,B7),LEFT(R570,FIND("§",SUBSTITUTE(LEFT(R570,B7+1)," ","§",LEN(LEFT(R570,B7+1))-LEN(SUBSTITUTE(LEFT(R570,B7+1)," ",""))))-1))))</f>
        <v/>
      </c>
      <c r="T570" s="468" t="str">
        <f t="shared" si="66"/>
        <v/>
      </c>
      <c r="U570" s="468"/>
    </row>
    <row r="571" spans="1:21" ht="24" customHeight="1">
      <c r="A571" s="467"/>
      <c r="B571" s="467"/>
      <c r="C571" s="467"/>
      <c r="D571" s="467"/>
      <c r="E571" s="467"/>
      <c r="F571" s="502" t="str">
        <f t="shared" si="62"/>
        <v/>
      </c>
      <c r="G571" s="503" t="str">
        <f t="shared" si="63"/>
        <v/>
      </c>
      <c r="H571" s="501" t="str">
        <f t="shared" si="64"/>
        <v/>
      </c>
      <c r="I571" s="504" t="str">
        <f t="shared" si="65"/>
        <v/>
      </c>
      <c r="J571" s="467"/>
      <c r="K571" s="467"/>
      <c r="L571" s="467"/>
      <c r="M571" s="467"/>
      <c r="N571" s="467"/>
      <c r="O571" s="467"/>
      <c r="P571" s="467"/>
      <c r="Q571" s="467"/>
      <c r="R571" s="468" t="str">
        <f t="shared" si="67"/>
        <v/>
      </c>
      <c r="S571" s="468" t="str">
        <f>IF(OR(R571="",B7="",B7&lt;=0),"",IF(LEN(R571)&lt;=B7,R571,IF(LEN(SUBSTITUTE(LEFT(R571,B7+1)," ",""))=B7+1,LEFT(R571,B7),LEFT(R571,FIND("§",SUBSTITUTE(LEFT(R571,B7+1)," ","§",LEN(LEFT(R571,B7+1))-LEN(SUBSTITUTE(LEFT(R571,B7+1)," ",""))))-1))))</f>
        <v/>
      </c>
      <c r="T571" s="468" t="str">
        <f t="shared" si="66"/>
        <v/>
      </c>
      <c r="U571" s="468"/>
    </row>
    <row r="572" spans="1:21" ht="24" customHeight="1">
      <c r="A572" s="467"/>
      <c r="B572" s="467"/>
      <c r="C572" s="467"/>
      <c r="D572" s="467"/>
      <c r="E572" s="467"/>
      <c r="F572" s="502" t="str">
        <f t="shared" si="62"/>
        <v/>
      </c>
      <c r="G572" s="503" t="str">
        <f t="shared" si="63"/>
        <v/>
      </c>
      <c r="H572" s="501" t="str">
        <f t="shared" si="64"/>
        <v/>
      </c>
      <c r="I572" s="504" t="str">
        <f t="shared" si="65"/>
        <v/>
      </c>
      <c r="J572" s="467"/>
      <c r="K572" s="467"/>
      <c r="L572" s="467"/>
      <c r="M572" s="467"/>
      <c r="N572" s="467"/>
      <c r="O572" s="467"/>
      <c r="P572" s="467"/>
      <c r="Q572" s="467"/>
      <c r="R572" s="468" t="str">
        <f t="shared" si="67"/>
        <v/>
      </c>
      <c r="S572" s="468" t="str">
        <f>IF(OR(R572="",B7="",B7&lt;=0),"",IF(LEN(R572)&lt;=B7,R572,IF(LEN(SUBSTITUTE(LEFT(R572,B7+1)," ",""))=B7+1,LEFT(R572,B7),LEFT(R572,FIND("§",SUBSTITUTE(LEFT(R572,B7+1)," ","§",LEN(LEFT(R572,B7+1))-LEN(SUBSTITUTE(LEFT(R572,B7+1)," ",""))))-1))))</f>
        <v/>
      </c>
      <c r="T572" s="468" t="str">
        <f t="shared" si="66"/>
        <v/>
      </c>
      <c r="U572" s="468"/>
    </row>
    <row r="573" spans="1:21" ht="24" customHeight="1">
      <c r="A573" s="467"/>
      <c r="B573" s="467"/>
      <c r="C573" s="467"/>
      <c r="D573" s="467"/>
      <c r="E573" s="467"/>
      <c r="F573" s="502" t="str">
        <f t="shared" si="62"/>
        <v/>
      </c>
      <c r="G573" s="503" t="str">
        <f t="shared" si="63"/>
        <v/>
      </c>
      <c r="H573" s="501" t="str">
        <f t="shared" si="64"/>
        <v/>
      </c>
      <c r="I573" s="504" t="str">
        <f t="shared" si="65"/>
        <v/>
      </c>
      <c r="J573" s="467"/>
      <c r="K573" s="467"/>
      <c r="L573" s="467"/>
      <c r="M573" s="467"/>
      <c r="N573" s="467"/>
      <c r="O573" s="467"/>
      <c r="P573" s="467"/>
      <c r="Q573" s="467"/>
      <c r="R573" s="468" t="str">
        <f t="shared" si="67"/>
        <v/>
      </c>
      <c r="S573" s="468" t="str">
        <f>IF(OR(R573="",B7="",B7&lt;=0),"",IF(LEN(R573)&lt;=B7,R573,IF(LEN(SUBSTITUTE(LEFT(R573,B7+1)," ",""))=B7+1,LEFT(R573,B7),LEFT(R573,FIND("§",SUBSTITUTE(LEFT(R573,B7+1)," ","§",LEN(LEFT(R573,B7+1))-LEN(SUBSTITUTE(LEFT(R573,B7+1)," ",""))))-1))))</f>
        <v/>
      </c>
      <c r="T573" s="468" t="str">
        <f t="shared" si="66"/>
        <v/>
      </c>
      <c r="U573" s="468"/>
    </row>
    <row r="574" spans="1:21" ht="24" customHeight="1">
      <c r="A574" s="467"/>
      <c r="B574" s="467"/>
      <c r="C574" s="467"/>
      <c r="D574" s="467"/>
      <c r="E574" s="467"/>
      <c r="F574" s="502" t="str">
        <f t="shared" si="62"/>
        <v/>
      </c>
      <c r="G574" s="503" t="str">
        <f t="shared" si="63"/>
        <v/>
      </c>
      <c r="H574" s="501" t="str">
        <f t="shared" si="64"/>
        <v/>
      </c>
      <c r="I574" s="504" t="str">
        <f t="shared" si="65"/>
        <v/>
      </c>
      <c r="J574" s="467"/>
      <c r="K574" s="467"/>
      <c r="L574" s="467"/>
      <c r="M574" s="467"/>
      <c r="N574" s="467"/>
      <c r="O574" s="467"/>
      <c r="P574" s="467"/>
      <c r="Q574" s="467"/>
      <c r="R574" s="468" t="str">
        <f t="shared" si="67"/>
        <v/>
      </c>
      <c r="S574" s="468" t="str">
        <f>IF(OR(R574="",B7="",B7&lt;=0),"",IF(LEN(R574)&lt;=B7,R574,IF(LEN(SUBSTITUTE(LEFT(R574,B7+1)," ",""))=B7+1,LEFT(R574,B7),LEFT(R574,FIND("§",SUBSTITUTE(LEFT(R574,B7+1)," ","§",LEN(LEFT(R574,B7+1))-LEN(SUBSTITUTE(LEFT(R574,B7+1)," ",""))))-1))))</f>
        <v/>
      </c>
      <c r="T574" s="468" t="str">
        <f t="shared" si="66"/>
        <v/>
      </c>
      <c r="U574" s="468"/>
    </row>
    <row r="575" spans="1:21" ht="24" customHeight="1">
      <c r="A575" s="467"/>
      <c r="B575" s="467"/>
      <c r="C575" s="467"/>
      <c r="D575" s="467"/>
      <c r="E575" s="467"/>
      <c r="F575" s="502" t="str">
        <f t="shared" si="62"/>
        <v/>
      </c>
      <c r="G575" s="503" t="str">
        <f t="shared" si="63"/>
        <v/>
      </c>
      <c r="H575" s="501" t="str">
        <f t="shared" si="64"/>
        <v/>
      </c>
      <c r="I575" s="504" t="str">
        <f t="shared" si="65"/>
        <v/>
      </c>
      <c r="J575" s="467"/>
      <c r="K575" s="467"/>
      <c r="L575" s="467"/>
      <c r="M575" s="467"/>
      <c r="N575" s="467"/>
      <c r="O575" s="467"/>
      <c r="P575" s="467"/>
      <c r="Q575" s="467"/>
      <c r="R575" s="468" t="str">
        <f t="shared" si="67"/>
        <v/>
      </c>
      <c r="S575" s="468" t="str">
        <f>IF(OR(R575="",B7="",B7&lt;=0),"",IF(LEN(R575)&lt;=B7,R575,IF(LEN(SUBSTITUTE(LEFT(R575,B7+1)," ",""))=B7+1,LEFT(R575,B7),LEFT(R575,FIND("§",SUBSTITUTE(LEFT(R575,B7+1)," ","§",LEN(LEFT(R575,B7+1))-LEN(SUBSTITUTE(LEFT(R575,B7+1)," ",""))))-1))))</f>
        <v/>
      </c>
      <c r="T575" s="468" t="str">
        <f t="shared" si="66"/>
        <v/>
      </c>
      <c r="U575" s="468"/>
    </row>
    <row r="576" spans="1:21" ht="24" customHeight="1">
      <c r="A576" s="467"/>
      <c r="B576" s="467"/>
      <c r="C576" s="467"/>
      <c r="D576" s="467"/>
      <c r="E576" s="467"/>
      <c r="F576" s="502" t="str">
        <f t="shared" si="62"/>
        <v/>
      </c>
      <c r="G576" s="503" t="str">
        <f t="shared" si="63"/>
        <v/>
      </c>
      <c r="H576" s="501" t="str">
        <f t="shared" si="64"/>
        <v/>
      </c>
      <c r="I576" s="504" t="str">
        <f t="shared" si="65"/>
        <v/>
      </c>
      <c r="J576" s="467"/>
      <c r="K576" s="467"/>
      <c r="L576" s="467"/>
      <c r="M576" s="467"/>
      <c r="N576" s="467"/>
      <c r="O576" s="467"/>
      <c r="P576" s="467"/>
      <c r="Q576" s="467"/>
      <c r="R576" s="468" t="str">
        <f t="shared" si="67"/>
        <v/>
      </c>
      <c r="S576" s="468" t="str">
        <f>IF(OR(R576="",B7="",B7&lt;=0),"",IF(LEN(R576)&lt;=B7,R576,IF(LEN(SUBSTITUTE(LEFT(R576,B7+1)," ",""))=B7+1,LEFT(R576,B7),LEFT(R576,FIND("§",SUBSTITUTE(LEFT(R576,B7+1)," ","§",LEN(LEFT(R576,B7+1))-LEN(SUBSTITUTE(LEFT(R576,B7+1)," ",""))))-1))))</f>
        <v/>
      </c>
      <c r="T576" s="468" t="str">
        <f t="shared" si="66"/>
        <v/>
      </c>
      <c r="U576" s="468"/>
    </row>
    <row r="577" spans="1:21" ht="24" customHeight="1">
      <c r="A577" s="467"/>
      <c r="B577" s="467"/>
      <c r="C577" s="467"/>
      <c r="D577" s="467"/>
      <c r="E577" s="467"/>
      <c r="F577" s="502" t="str">
        <f t="shared" si="62"/>
        <v/>
      </c>
      <c r="G577" s="503" t="str">
        <f t="shared" si="63"/>
        <v/>
      </c>
      <c r="H577" s="501" t="str">
        <f t="shared" si="64"/>
        <v/>
      </c>
      <c r="I577" s="504" t="str">
        <f t="shared" si="65"/>
        <v/>
      </c>
      <c r="J577" s="467"/>
      <c r="K577" s="467"/>
      <c r="L577" s="467"/>
      <c r="M577" s="467"/>
      <c r="N577" s="467"/>
      <c r="O577" s="467"/>
      <c r="P577" s="467"/>
      <c r="Q577" s="467"/>
      <c r="R577" s="468" t="str">
        <f t="shared" si="67"/>
        <v/>
      </c>
      <c r="S577" s="468" t="str">
        <f>IF(OR(R577="",B7="",B7&lt;=0),"",IF(LEN(R577)&lt;=B7,R577,IF(LEN(SUBSTITUTE(LEFT(R577,B7+1)," ",""))=B7+1,LEFT(R577,B7),LEFT(R577,FIND("§",SUBSTITUTE(LEFT(R577,B7+1)," ","§",LEN(LEFT(R577,B7+1))-LEN(SUBSTITUTE(LEFT(R577,B7+1)," ",""))))-1))))</f>
        <v/>
      </c>
      <c r="T577" s="468" t="str">
        <f t="shared" si="66"/>
        <v/>
      </c>
      <c r="U577" s="468"/>
    </row>
    <row r="578" spans="1:21" ht="24" customHeight="1">
      <c r="A578" s="467"/>
      <c r="B578" s="467"/>
      <c r="C578" s="467"/>
      <c r="D578" s="467"/>
      <c r="E578" s="467"/>
      <c r="F578" s="502" t="str">
        <f t="shared" si="62"/>
        <v/>
      </c>
      <c r="G578" s="503" t="str">
        <f t="shared" si="63"/>
        <v/>
      </c>
      <c r="H578" s="501" t="str">
        <f t="shared" si="64"/>
        <v/>
      </c>
      <c r="I578" s="504" t="str">
        <f t="shared" si="65"/>
        <v/>
      </c>
      <c r="J578" s="467"/>
      <c r="K578" s="467"/>
      <c r="L578" s="467"/>
      <c r="M578" s="467"/>
      <c r="N578" s="467"/>
      <c r="O578" s="467"/>
      <c r="P578" s="467"/>
      <c r="Q578" s="467"/>
      <c r="R578" s="468" t="str">
        <f t="shared" si="67"/>
        <v/>
      </c>
      <c r="S578" s="468" t="str">
        <f>IF(OR(R578="",B7="",B7&lt;=0),"",IF(LEN(R578)&lt;=B7,R578,IF(LEN(SUBSTITUTE(LEFT(R578,B7+1)," ",""))=B7+1,LEFT(R578,B7),LEFT(R578,FIND("§",SUBSTITUTE(LEFT(R578,B7+1)," ","§",LEN(LEFT(R578,B7+1))-LEN(SUBSTITUTE(LEFT(R578,B7+1)," ",""))))-1))))</f>
        <v/>
      </c>
      <c r="T578" s="468" t="str">
        <f t="shared" si="66"/>
        <v/>
      </c>
      <c r="U578" s="468"/>
    </row>
    <row r="579" spans="1:21" ht="24" customHeight="1">
      <c r="A579" s="467"/>
      <c r="B579" s="467"/>
      <c r="C579" s="467"/>
      <c r="D579" s="467"/>
      <c r="E579" s="467"/>
      <c r="F579" s="502" t="str">
        <f t="shared" si="62"/>
        <v/>
      </c>
      <c r="G579" s="503" t="str">
        <f t="shared" si="63"/>
        <v/>
      </c>
      <c r="H579" s="501" t="str">
        <f t="shared" si="64"/>
        <v/>
      </c>
      <c r="I579" s="504" t="str">
        <f t="shared" si="65"/>
        <v/>
      </c>
      <c r="J579" s="467"/>
      <c r="K579" s="467"/>
      <c r="L579" s="467"/>
      <c r="M579" s="467"/>
      <c r="N579" s="467"/>
      <c r="O579" s="467"/>
      <c r="P579" s="467"/>
      <c r="Q579" s="467"/>
      <c r="R579" s="468" t="str">
        <f t="shared" si="67"/>
        <v/>
      </c>
      <c r="S579" s="468" t="str">
        <f>IF(OR(R579="",B7="",B7&lt;=0),"",IF(LEN(R579)&lt;=B7,R579,IF(LEN(SUBSTITUTE(LEFT(R579,B7+1)," ",""))=B7+1,LEFT(R579,B7),LEFT(R579,FIND("§",SUBSTITUTE(LEFT(R579,B7+1)," ","§",LEN(LEFT(R579,B7+1))-LEN(SUBSTITUTE(LEFT(R579,B7+1)," ",""))))-1))))</f>
        <v/>
      </c>
      <c r="T579" s="468" t="str">
        <f t="shared" si="66"/>
        <v/>
      </c>
      <c r="U579" s="468"/>
    </row>
    <row r="580" spans="1:21" ht="24" customHeight="1">
      <c r="A580" s="467"/>
      <c r="B580" s="467"/>
      <c r="C580" s="467"/>
      <c r="D580" s="467"/>
      <c r="E580" s="467"/>
      <c r="F580" s="502" t="str">
        <f t="shared" si="62"/>
        <v/>
      </c>
      <c r="G580" s="503" t="str">
        <f t="shared" si="63"/>
        <v/>
      </c>
      <c r="H580" s="501" t="str">
        <f t="shared" si="64"/>
        <v/>
      </c>
      <c r="I580" s="504" t="str">
        <f t="shared" si="65"/>
        <v/>
      </c>
      <c r="J580" s="467"/>
      <c r="K580" s="467"/>
      <c r="L580" s="467"/>
      <c r="M580" s="467"/>
      <c r="N580" s="467"/>
      <c r="O580" s="467"/>
      <c r="P580" s="467"/>
      <c r="Q580" s="467"/>
      <c r="R580" s="468" t="str">
        <f t="shared" si="67"/>
        <v/>
      </c>
      <c r="S580" s="468" t="str">
        <f>IF(OR(R580="",B7="",B7&lt;=0),"",IF(LEN(R580)&lt;=B7,R580,IF(LEN(SUBSTITUTE(LEFT(R580,B7+1)," ",""))=B7+1,LEFT(R580,B7),LEFT(R580,FIND("§",SUBSTITUTE(LEFT(R580,B7+1)," ","§",LEN(LEFT(R580,B7+1))-LEN(SUBSTITUTE(LEFT(R580,B7+1)," ",""))))-1))))</f>
        <v/>
      </c>
      <c r="T580" s="468" t="str">
        <f t="shared" si="66"/>
        <v/>
      </c>
      <c r="U580" s="468"/>
    </row>
    <row r="581" spans="1:21" ht="24" customHeight="1">
      <c r="A581" s="467"/>
      <c r="B581" s="467"/>
      <c r="C581" s="467"/>
      <c r="D581" s="467"/>
      <c r="E581" s="467"/>
      <c r="F581" s="502" t="str">
        <f t="shared" si="62"/>
        <v/>
      </c>
      <c r="G581" s="503" t="str">
        <f t="shared" si="63"/>
        <v/>
      </c>
      <c r="H581" s="501" t="str">
        <f t="shared" si="64"/>
        <v/>
      </c>
      <c r="I581" s="504" t="str">
        <f t="shared" si="65"/>
        <v/>
      </c>
      <c r="J581" s="467"/>
      <c r="K581" s="467"/>
      <c r="L581" s="467"/>
      <c r="M581" s="467"/>
      <c r="N581" s="467"/>
      <c r="O581" s="467"/>
      <c r="P581" s="467"/>
      <c r="Q581" s="467"/>
      <c r="R581" s="468" t="str">
        <f t="shared" si="67"/>
        <v/>
      </c>
      <c r="S581" s="468" t="str">
        <f>IF(OR(R581="",B7="",B7&lt;=0),"",IF(LEN(R581)&lt;=B7,R581,IF(LEN(SUBSTITUTE(LEFT(R581,B7+1)," ",""))=B7+1,LEFT(R581,B7),LEFT(R581,FIND("§",SUBSTITUTE(LEFT(R581,B7+1)," ","§",LEN(LEFT(R581,B7+1))-LEN(SUBSTITUTE(LEFT(R581,B7+1)," ",""))))-1))))</f>
        <v/>
      </c>
      <c r="T581" s="468" t="str">
        <f t="shared" si="66"/>
        <v/>
      </c>
      <c r="U581" s="468"/>
    </row>
    <row r="582" spans="1:21" ht="24" customHeight="1">
      <c r="A582" s="467"/>
      <c r="B582" s="467"/>
      <c r="C582" s="467"/>
      <c r="D582" s="467"/>
      <c r="E582" s="467"/>
      <c r="F582" s="502" t="str">
        <f t="shared" si="62"/>
        <v/>
      </c>
      <c r="G582" s="503" t="str">
        <f t="shared" si="63"/>
        <v/>
      </c>
      <c r="H582" s="501" t="str">
        <f t="shared" si="64"/>
        <v/>
      </c>
      <c r="I582" s="504" t="str">
        <f t="shared" si="65"/>
        <v/>
      </c>
      <c r="J582" s="467"/>
      <c r="K582" s="467"/>
      <c r="L582" s="467"/>
      <c r="M582" s="467"/>
      <c r="N582" s="467"/>
      <c r="O582" s="467"/>
      <c r="P582" s="467"/>
      <c r="Q582" s="467"/>
      <c r="R582" s="468" t="str">
        <f t="shared" si="67"/>
        <v/>
      </c>
      <c r="S582" s="468" t="str">
        <f>IF(OR(R582="",B7="",B7&lt;=0),"",IF(LEN(R582)&lt;=B7,R582,IF(LEN(SUBSTITUTE(LEFT(R582,B7+1)," ",""))=B7+1,LEFT(R582,B7),LEFT(R582,FIND("§",SUBSTITUTE(LEFT(R582,B7+1)," ","§",LEN(LEFT(R582,B7+1))-LEN(SUBSTITUTE(LEFT(R582,B7+1)," ",""))))-1))))</f>
        <v/>
      </c>
      <c r="T582" s="468" t="str">
        <f t="shared" si="66"/>
        <v/>
      </c>
      <c r="U582" s="468"/>
    </row>
    <row r="583" spans="1:21" ht="24" customHeight="1">
      <c r="A583" s="467"/>
      <c r="B583" s="467"/>
      <c r="C583" s="467"/>
      <c r="D583" s="467"/>
      <c r="E583" s="467"/>
      <c r="F583" s="502" t="str">
        <f t="shared" si="62"/>
        <v/>
      </c>
      <c r="G583" s="503" t="str">
        <f t="shared" si="63"/>
        <v/>
      </c>
      <c r="H583" s="501" t="str">
        <f t="shared" si="64"/>
        <v/>
      </c>
      <c r="I583" s="504" t="str">
        <f t="shared" si="65"/>
        <v/>
      </c>
      <c r="J583" s="467"/>
      <c r="K583" s="467"/>
      <c r="L583" s="467"/>
      <c r="M583" s="467"/>
      <c r="N583" s="467"/>
      <c r="O583" s="467"/>
      <c r="P583" s="467"/>
      <c r="Q583" s="467"/>
      <c r="R583" s="468" t="str">
        <f t="shared" si="67"/>
        <v/>
      </c>
      <c r="S583" s="468" t="str">
        <f>IF(OR(R583="",B7="",B7&lt;=0),"",IF(LEN(R583)&lt;=B7,R583,IF(LEN(SUBSTITUTE(LEFT(R583,B7+1)," ",""))=B7+1,LEFT(R583,B7),LEFT(R583,FIND("§",SUBSTITUTE(LEFT(R583,B7+1)," ","§",LEN(LEFT(R583,B7+1))-LEN(SUBSTITUTE(LEFT(R583,B7+1)," ",""))))-1))))</f>
        <v/>
      </c>
      <c r="T583" s="468" t="str">
        <f t="shared" si="66"/>
        <v/>
      </c>
      <c r="U583" s="468"/>
    </row>
    <row r="584" spans="1:21" ht="24" customHeight="1">
      <c r="A584" s="467"/>
      <c r="B584" s="467"/>
      <c r="C584" s="467"/>
      <c r="D584" s="467"/>
      <c r="E584" s="467"/>
      <c r="F584" s="502" t="str">
        <f t="shared" si="62"/>
        <v/>
      </c>
      <c r="G584" s="503" t="str">
        <f t="shared" si="63"/>
        <v/>
      </c>
      <c r="H584" s="501" t="str">
        <f t="shared" si="64"/>
        <v/>
      </c>
      <c r="I584" s="504" t="str">
        <f t="shared" si="65"/>
        <v/>
      </c>
      <c r="J584" s="467"/>
      <c r="K584" s="467"/>
      <c r="L584" s="467"/>
      <c r="M584" s="467"/>
      <c r="N584" s="467"/>
      <c r="O584" s="467"/>
      <c r="P584" s="467"/>
      <c r="Q584" s="467"/>
      <c r="R584" s="468" t="str">
        <f t="shared" si="67"/>
        <v/>
      </c>
      <c r="S584" s="468" t="str">
        <f>IF(OR(R584="",B7="",B7&lt;=0),"",IF(LEN(R584)&lt;=B7,R584,IF(LEN(SUBSTITUTE(LEFT(R584,B7+1)," ",""))=B7+1,LEFT(R584,B7),LEFT(R584,FIND("§",SUBSTITUTE(LEFT(R584,B7+1)," ","§",LEN(LEFT(R584,B7+1))-LEN(SUBSTITUTE(LEFT(R584,B7+1)," ",""))))-1))))</f>
        <v/>
      </c>
      <c r="T584" s="468" t="str">
        <f t="shared" si="66"/>
        <v/>
      </c>
      <c r="U584" s="468"/>
    </row>
    <row r="585" spans="1:21" ht="24" customHeight="1">
      <c r="A585" s="467"/>
      <c r="B585" s="467"/>
      <c r="C585" s="467"/>
      <c r="D585" s="467"/>
      <c r="E585" s="467"/>
      <c r="F585" s="502" t="str">
        <f t="shared" si="62"/>
        <v/>
      </c>
      <c r="G585" s="503" t="str">
        <f t="shared" si="63"/>
        <v/>
      </c>
      <c r="H585" s="501" t="str">
        <f t="shared" si="64"/>
        <v/>
      </c>
      <c r="I585" s="504" t="str">
        <f t="shared" si="65"/>
        <v/>
      </c>
      <c r="J585" s="467"/>
      <c r="K585" s="467"/>
      <c r="L585" s="467"/>
      <c r="M585" s="467"/>
      <c r="N585" s="467"/>
      <c r="O585" s="467"/>
      <c r="P585" s="467"/>
      <c r="Q585" s="467"/>
      <c r="R585" s="468" t="str">
        <f t="shared" si="67"/>
        <v/>
      </c>
      <c r="S585" s="468" t="str">
        <f>IF(OR(R585="",B7="",B7&lt;=0),"",IF(LEN(R585)&lt;=B7,R585,IF(LEN(SUBSTITUTE(LEFT(R585,B7+1)," ",""))=B7+1,LEFT(R585,B7),LEFT(R585,FIND("§",SUBSTITUTE(LEFT(R585,B7+1)," ","§",LEN(LEFT(R585,B7+1))-LEN(SUBSTITUTE(LEFT(R585,B7+1)," ",""))))-1))))</f>
        <v/>
      </c>
      <c r="T585" s="468" t="str">
        <f t="shared" si="66"/>
        <v/>
      </c>
      <c r="U585" s="468"/>
    </row>
    <row r="586" spans="1:21" ht="24" customHeight="1">
      <c r="A586" s="467"/>
      <c r="B586" s="467"/>
      <c r="C586" s="467"/>
      <c r="D586" s="467"/>
      <c r="E586" s="467"/>
      <c r="F586" s="502" t="str">
        <f t="shared" si="62"/>
        <v/>
      </c>
      <c r="G586" s="503" t="str">
        <f t="shared" si="63"/>
        <v/>
      </c>
      <c r="H586" s="501" t="str">
        <f t="shared" si="64"/>
        <v/>
      </c>
      <c r="I586" s="504" t="str">
        <f t="shared" si="65"/>
        <v/>
      </c>
      <c r="J586" s="467"/>
      <c r="K586" s="467"/>
      <c r="L586" s="467"/>
      <c r="M586" s="467"/>
      <c r="N586" s="467"/>
      <c r="O586" s="467"/>
      <c r="P586" s="467"/>
      <c r="Q586" s="467"/>
      <c r="R586" s="468" t="str">
        <f t="shared" si="67"/>
        <v/>
      </c>
      <c r="S586" s="468" t="str">
        <f>IF(OR(R586="",B7="",B7&lt;=0),"",IF(LEN(R586)&lt;=B7,R586,IF(LEN(SUBSTITUTE(LEFT(R586,B7+1)," ",""))=B7+1,LEFT(R586,B7),LEFT(R586,FIND("§",SUBSTITUTE(LEFT(R586,B7+1)," ","§",LEN(LEFT(R586,B7+1))-LEN(SUBSTITUTE(LEFT(R586,B7+1)," ",""))))-1))))</f>
        <v/>
      </c>
      <c r="T586" s="468" t="str">
        <f t="shared" si="66"/>
        <v/>
      </c>
      <c r="U586" s="468"/>
    </row>
    <row r="587" spans="1:21" ht="24" customHeight="1">
      <c r="A587" s="467"/>
      <c r="B587" s="467"/>
      <c r="C587" s="467"/>
      <c r="D587" s="467"/>
      <c r="E587" s="467"/>
      <c r="F587" s="502" t="str">
        <f t="shared" si="62"/>
        <v/>
      </c>
      <c r="G587" s="503" t="str">
        <f t="shared" si="63"/>
        <v/>
      </c>
      <c r="H587" s="501" t="str">
        <f t="shared" si="64"/>
        <v/>
      </c>
      <c r="I587" s="504" t="str">
        <f t="shared" si="65"/>
        <v/>
      </c>
      <c r="J587" s="467"/>
      <c r="K587" s="467"/>
      <c r="L587" s="467"/>
      <c r="M587" s="467"/>
      <c r="N587" s="467"/>
      <c r="O587" s="467"/>
      <c r="P587" s="467"/>
      <c r="Q587" s="467"/>
      <c r="R587" s="468" t="str">
        <f t="shared" si="67"/>
        <v/>
      </c>
      <c r="S587" s="468" t="str">
        <f>IF(OR(R587="",B7="",B7&lt;=0),"",IF(LEN(R587)&lt;=B7,R587,IF(LEN(SUBSTITUTE(LEFT(R587,B7+1)," ",""))=B7+1,LEFT(R587,B7),LEFT(R587,FIND("§",SUBSTITUTE(LEFT(R587,B7+1)," ","§",LEN(LEFT(R587,B7+1))-LEN(SUBSTITUTE(LEFT(R587,B7+1)," ",""))))-1))))</f>
        <v/>
      </c>
      <c r="T587" s="468" t="str">
        <f t="shared" si="66"/>
        <v/>
      </c>
      <c r="U587" s="468"/>
    </row>
    <row r="588" spans="1:21" ht="24" customHeight="1">
      <c r="A588" s="467"/>
      <c r="B588" s="467"/>
      <c r="C588" s="467"/>
      <c r="D588" s="467"/>
      <c r="E588" s="467"/>
      <c r="F588" s="502" t="str">
        <f t="shared" si="62"/>
        <v/>
      </c>
      <c r="G588" s="503" t="str">
        <f t="shared" si="63"/>
        <v/>
      </c>
      <c r="H588" s="501" t="str">
        <f t="shared" si="64"/>
        <v/>
      </c>
      <c r="I588" s="504" t="str">
        <f t="shared" si="65"/>
        <v/>
      </c>
      <c r="J588" s="467"/>
      <c r="K588" s="467"/>
      <c r="L588" s="467"/>
      <c r="M588" s="467"/>
      <c r="N588" s="467"/>
      <c r="O588" s="467"/>
      <c r="P588" s="467"/>
      <c r="Q588" s="467"/>
      <c r="R588" s="468" t="str">
        <f t="shared" si="67"/>
        <v/>
      </c>
      <c r="S588" s="468" t="str">
        <f>IF(OR(R588="",B7="",B7&lt;=0),"",IF(LEN(R588)&lt;=B7,R588,IF(LEN(SUBSTITUTE(LEFT(R588,B7+1)," ",""))=B7+1,LEFT(R588,B7),LEFT(R588,FIND("§",SUBSTITUTE(LEFT(R588,B7+1)," ","§",LEN(LEFT(R588,B7+1))-LEN(SUBSTITUTE(LEFT(R588,B7+1)," ",""))))-1))))</f>
        <v/>
      </c>
      <c r="T588" s="468" t="str">
        <f t="shared" si="66"/>
        <v/>
      </c>
      <c r="U588" s="468"/>
    </row>
    <row r="589" spans="1:21" ht="24" customHeight="1">
      <c r="A589" s="467"/>
      <c r="B589" s="467"/>
      <c r="C589" s="467"/>
      <c r="D589" s="467"/>
      <c r="E589" s="467"/>
      <c r="F589" s="502" t="str">
        <f t="shared" si="62"/>
        <v/>
      </c>
      <c r="G589" s="503" t="str">
        <f t="shared" si="63"/>
        <v/>
      </c>
      <c r="H589" s="501" t="str">
        <f t="shared" si="64"/>
        <v/>
      </c>
      <c r="I589" s="504" t="str">
        <f t="shared" si="65"/>
        <v/>
      </c>
      <c r="J589" s="467"/>
      <c r="K589" s="467"/>
      <c r="L589" s="467"/>
      <c r="M589" s="467"/>
      <c r="N589" s="467"/>
      <c r="O589" s="467"/>
      <c r="P589" s="467"/>
      <c r="Q589" s="467"/>
      <c r="R589" s="468" t="str">
        <f t="shared" si="67"/>
        <v/>
      </c>
      <c r="S589" s="468" t="str">
        <f>IF(OR(R589="",B7="",B7&lt;=0),"",IF(LEN(R589)&lt;=B7,R589,IF(LEN(SUBSTITUTE(LEFT(R589,B7+1)," ",""))=B7+1,LEFT(R589,B7),LEFT(R589,FIND("§",SUBSTITUTE(LEFT(R589,B7+1)," ","§",LEN(LEFT(R589,B7+1))-LEN(SUBSTITUTE(LEFT(R589,B7+1)," ",""))))-1))))</f>
        <v/>
      </c>
      <c r="T589" s="468" t="str">
        <f t="shared" si="66"/>
        <v/>
      </c>
      <c r="U589" s="468"/>
    </row>
    <row r="590" spans="1:21" ht="24" customHeight="1">
      <c r="A590" s="467"/>
      <c r="B590" s="467"/>
      <c r="C590" s="467"/>
      <c r="D590" s="467"/>
      <c r="E590" s="467"/>
      <c r="F590" s="502" t="str">
        <f t="shared" si="62"/>
        <v/>
      </c>
      <c r="G590" s="503" t="str">
        <f t="shared" si="63"/>
        <v/>
      </c>
      <c r="H590" s="501" t="str">
        <f t="shared" si="64"/>
        <v/>
      </c>
      <c r="I590" s="504" t="str">
        <f t="shared" si="65"/>
        <v/>
      </c>
      <c r="J590" s="467"/>
      <c r="K590" s="467"/>
      <c r="L590" s="467"/>
      <c r="M590" s="467"/>
      <c r="N590" s="467"/>
      <c r="O590" s="467"/>
      <c r="P590" s="467"/>
      <c r="Q590" s="467"/>
      <c r="R590" s="468" t="str">
        <f t="shared" si="67"/>
        <v/>
      </c>
      <c r="S590" s="468" t="str">
        <f>IF(OR(R590="",B7="",B7&lt;=0),"",IF(LEN(R590)&lt;=B7,R590,IF(LEN(SUBSTITUTE(LEFT(R590,B7+1)," ",""))=B7+1,LEFT(R590,B7),LEFT(R590,FIND("§",SUBSTITUTE(LEFT(R590,B7+1)," ","§",LEN(LEFT(R590,B7+1))-LEN(SUBSTITUTE(LEFT(R590,B7+1)," ",""))))-1))))</f>
        <v/>
      </c>
      <c r="T590" s="468" t="str">
        <f t="shared" si="66"/>
        <v/>
      </c>
      <c r="U590" s="468"/>
    </row>
    <row r="591" spans="1:21" ht="24" customHeight="1">
      <c r="A591" s="467"/>
      <c r="B591" s="467"/>
      <c r="C591" s="467"/>
      <c r="D591" s="467"/>
      <c r="E591" s="467"/>
      <c r="F591" s="502" t="str">
        <f t="shared" ref="F591:F654" si="68">IF(G591="","",ROW()-14)</f>
        <v/>
      </c>
      <c r="G591" s="503" t="str">
        <f t="shared" ref="G591:G654" si="69">IF(S591="","",S591)</f>
        <v/>
      </c>
      <c r="H591" s="501" t="str">
        <f t="shared" ref="H591:H654" si="70">IF(G591="","",LEN(TRIM(G591))-LEN(SUBSTITUTE(TRIM(G591)," ",""))+1)</f>
        <v/>
      </c>
      <c r="I591" s="504" t="str">
        <f t="shared" ref="I591:I654" si="71">IF(G591="","",LEN(G591))</f>
        <v/>
      </c>
      <c r="J591" s="467"/>
      <c r="K591" s="467"/>
      <c r="L591" s="467"/>
      <c r="M591" s="467"/>
      <c r="N591" s="467"/>
      <c r="O591" s="467"/>
      <c r="P591" s="467"/>
      <c r="Q591" s="467"/>
      <c r="R591" s="468" t="str">
        <f t="shared" si="67"/>
        <v/>
      </c>
      <c r="S591" s="468" t="str">
        <f>IF(OR(R591="",B7="",B7&lt;=0),"",IF(LEN(R591)&lt;=B7,R591,IF(LEN(SUBSTITUTE(LEFT(R591,B7+1)," ",""))=B7+1,LEFT(R591,B7),LEFT(R591,FIND("§",SUBSTITUTE(LEFT(R591,B7+1)," ","§",LEN(LEFT(R591,B7+1))-LEN(SUBSTITUTE(LEFT(R591,B7+1)," ",""))))-1))))</f>
        <v/>
      </c>
      <c r="T591" s="468" t="str">
        <f t="shared" ref="T591:T654" si="72">IF(OR(R591="",S591=""),"",TRIM(MID(R591,LEN(S591)+1+IF(MID(R591,LEN(S591)+1,1)=" ",1,0),99999)))</f>
        <v/>
      </c>
      <c r="U591" s="468"/>
    </row>
    <row r="592" spans="1:21" ht="24" customHeight="1">
      <c r="A592" s="467"/>
      <c r="B592" s="467"/>
      <c r="C592" s="467"/>
      <c r="D592" s="467"/>
      <c r="E592" s="467"/>
      <c r="F592" s="502" t="str">
        <f t="shared" si="68"/>
        <v/>
      </c>
      <c r="G592" s="503" t="str">
        <f t="shared" si="69"/>
        <v/>
      </c>
      <c r="H592" s="501" t="str">
        <f t="shared" si="70"/>
        <v/>
      </c>
      <c r="I592" s="504" t="str">
        <f t="shared" si="71"/>
        <v/>
      </c>
      <c r="J592" s="467"/>
      <c r="K592" s="467"/>
      <c r="L592" s="467"/>
      <c r="M592" s="467"/>
      <c r="N592" s="467"/>
      <c r="O592" s="467"/>
      <c r="P592" s="467"/>
      <c r="Q592" s="467"/>
      <c r="R592" s="468" t="str">
        <f t="shared" ref="R592:R655" si="73">T591</f>
        <v/>
      </c>
      <c r="S592" s="468" t="str">
        <f>IF(OR(R592="",B7="",B7&lt;=0),"",IF(LEN(R592)&lt;=B7,R592,IF(LEN(SUBSTITUTE(LEFT(R592,B7+1)," ",""))=B7+1,LEFT(R592,B7),LEFT(R592,FIND("§",SUBSTITUTE(LEFT(R592,B7+1)," ","§",LEN(LEFT(R592,B7+1))-LEN(SUBSTITUTE(LEFT(R592,B7+1)," ",""))))-1))))</f>
        <v/>
      </c>
      <c r="T592" s="468" t="str">
        <f t="shared" si="72"/>
        <v/>
      </c>
      <c r="U592" s="468"/>
    </row>
    <row r="593" spans="1:21" ht="24" customHeight="1">
      <c r="A593" s="467"/>
      <c r="B593" s="467"/>
      <c r="C593" s="467"/>
      <c r="D593" s="467"/>
      <c r="E593" s="467"/>
      <c r="F593" s="502" t="str">
        <f t="shared" si="68"/>
        <v/>
      </c>
      <c r="G593" s="503" t="str">
        <f t="shared" si="69"/>
        <v/>
      </c>
      <c r="H593" s="501" t="str">
        <f t="shared" si="70"/>
        <v/>
      </c>
      <c r="I593" s="504" t="str">
        <f t="shared" si="71"/>
        <v/>
      </c>
      <c r="J593" s="467"/>
      <c r="K593" s="467"/>
      <c r="L593" s="467"/>
      <c r="M593" s="467"/>
      <c r="N593" s="467"/>
      <c r="O593" s="467"/>
      <c r="P593" s="467"/>
      <c r="Q593" s="467"/>
      <c r="R593" s="468" t="str">
        <f t="shared" si="73"/>
        <v/>
      </c>
      <c r="S593" s="468" t="str">
        <f>IF(OR(R593="",B7="",B7&lt;=0),"",IF(LEN(R593)&lt;=B7,R593,IF(LEN(SUBSTITUTE(LEFT(R593,B7+1)," ",""))=B7+1,LEFT(R593,B7),LEFT(R593,FIND("§",SUBSTITUTE(LEFT(R593,B7+1)," ","§",LEN(LEFT(R593,B7+1))-LEN(SUBSTITUTE(LEFT(R593,B7+1)," ",""))))-1))))</f>
        <v/>
      </c>
      <c r="T593" s="468" t="str">
        <f t="shared" si="72"/>
        <v/>
      </c>
      <c r="U593" s="468"/>
    </row>
    <row r="594" spans="1:21" ht="24" customHeight="1">
      <c r="A594" s="467"/>
      <c r="B594" s="467"/>
      <c r="C594" s="467"/>
      <c r="D594" s="467"/>
      <c r="E594" s="467"/>
      <c r="F594" s="502" t="str">
        <f t="shared" si="68"/>
        <v/>
      </c>
      <c r="G594" s="503" t="str">
        <f t="shared" si="69"/>
        <v/>
      </c>
      <c r="H594" s="501" t="str">
        <f t="shared" si="70"/>
        <v/>
      </c>
      <c r="I594" s="504" t="str">
        <f t="shared" si="71"/>
        <v/>
      </c>
      <c r="J594" s="467"/>
      <c r="K594" s="467"/>
      <c r="L594" s="467"/>
      <c r="M594" s="467"/>
      <c r="N594" s="467"/>
      <c r="O594" s="467"/>
      <c r="P594" s="467"/>
      <c r="Q594" s="467"/>
      <c r="R594" s="468" t="str">
        <f t="shared" si="73"/>
        <v/>
      </c>
      <c r="S594" s="468" t="str">
        <f>IF(OR(R594="",B7="",B7&lt;=0),"",IF(LEN(R594)&lt;=B7,R594,IF(LEN(SUBSTITUTE(LEFT(R594,B7+1)," ",""))=B7+1,LEFT(R594,B7),LEFT(R594,FIND("§",SUBSTITUTE(LEFT(R594,B7+1)," ","§",LEN(LEFT(R594,B7+1))-LEN(SUBSTITUTE(LEFT(R594,B7+1)," ",""))))-1))))</f>
        <v/>
      </c>
      <c r="T594" s="468" t="str">
        <f t="shared" si="72"/>
        <v/>
      </c>
      <c r="U594" s="468"/>
    </row>
    <row r="595" spans="1:21" ht="24" customHeight="1">
      <c r="A595" s="467"/>
      <c r="B595" s="467"/>
      <c r="C595" s="467"/>
      <c r="D595" s="467"/>
      <c r="E595" s="467"/>
      <c r="F595" s="502" t="str">
        <f t="shared" si="68"/>
        <v/>
      </c>
      <c r="G595" s="503" t="str">
        <f t="shared" si="69"/>
        <v/>
      </c>
      <c r="H595" s="501" t="str">
        <f t="shared" si="70"/>
        <v/>
      </c>
      <c r="I595" s="504" t="str">
        <f t="shared" si="71"/>
        <v/>
      </c>
      <c r="J595" s="467"/>
      <c r="K595" s="467"/>
      <c r="L595" s="467"/>
      <c r="M595" s="467"/>
      <c r="N595" s="467"/>
      <c r="O595" s="467"/>
      <c r="P595" s="467"/>
      <c r="Q595" s="467"/>
      <c r="R595" s="468" t="str">
        <f t="shared" si="73"/>
        <v/>
      </c>
      <c r="S595" s="468" t="str">
        <f>IF(OR(R595="",B7="",B7&lt;=0),"",IF(LEN(R595)&lt;=B7,R595,IF(LEN(SUBSTITUTE(LEFT(R595,B7+1)," ",""))=B7+1,LEFT(R595,B7),LEFT(R595,FIND("§",SUBSTITUTE(LEFT(R595,B7+1)," ","§",LEN(LEFT(R595,B7+1))-LEN(SUBSTITUTE(LEFT(R595,B7+1)," ",""))))-1))))</f>
        <v/>
      </c>
      <c r="T595" s="468" t="str">
        <f t="shared" si="72"/>
        <v/>
      </c>
      <c r="U595" s="468"/>
    </row>
    <row r="596" spans="1:21" ht="24" customHeight="1">
      <c r="A596" s="467"/>
      <c r="B596" s="467"/>
      <c r="C596" s="467"/>
      <c r="D596" s="467"/>
      <c r="E596" s="467"/>
      <c r="F596" s="502" t="str">
        <f t="shared" si="68"/>
        <v/>
      </c>
      <c r="G596" s="503" t="str">
        <f t="shared" si="69"/>
        <v/>
      </c>
      <c r="H596" s="501" t="str">
        <f t="shared" si="70"/>
        <v/>
      </c>
      <c r="I596" s="504" t="str">
        <f t="shared" si="71"/>
        <v/>
      </c>
      <c r="J596" s="467"/>
      <c r="K596" s="467"/>
      <c r="L596" s="467"/>
      <c r="M596" s="467"/>
      <c r="N596" s="467"/>
      <c r="O596" s="467"/>
      <c r="P596" s="467"/>
      <c r="Q596" s="467"/>
      <c r="R596" s="468" t="str">
        <f t="shared" si="73"/>
        <v/>
      </c>
      <c r="S596" s="468" t="str">
        <f>IF(OR(R596="",B7="",B7&lt;=0),"",IF(LEN(R596)&lt;=B7,R596,IF(LEN(SUBSTITUTE(LEFT(R596,B7+1)," ",""))=B7+1,LEFT(R596,B7),LEFT(R596,FIND("§",SUBSTITUTE(LEFT(R596,B7+1)," ","§",LEN(LEFT(R596,B7+1))-LEN(SUBSTITUTE(LEFT(R596,B7+1)," ",""))))-1))))</f>
        <v/>
      </c>
      <c r="T596" s="468" t="str">
        <f t="shared" si="72"/>
        <v/>
      </c>
      <c r="U596" s="468"/>
    </row>
    <row r="597" spans="1:21" ht="24" customHeight="1">
      <c r="A597" s="467"/>
      <c r="B597" s="467"/>
      <c r="C597" s="467"/>
      <c r="D597" s="467"/>
      <c r="E597" s="467"/>
      <c r="F597" s="502" t="str">
        <f t="shared" si="68"/>
        <v/>
      </c>
      <c r="G597" s="503" t="str">
        <f t="shared" si="69"/>
        <v/>
      </c>
      <c r="H597" s="501" t="str">
        <f t="shared" si="70"/>
        <v/>
      </c>
      <c r="I597" s="504" t="str">
        <f t="shared" si="71"/>
        <v/>
      </c>
      <c r="J597" s="467"/>
      <c r="K597" s="467"/>
      <c r="L597" s="467"/>
      <c r="M597" s="467"/>
      <c r="N597" s="467"/>
      <c r="O597" s="467"/>
      <c r="P597" s="467"/>
      <c r="Q597" s="467"/>
      <c r="R597" s="468" t="str">
        <f t="shared" si="73"/>
        <v/>
      </c>
      <c r="S597" s="468" t="str">
        <f>IF(OR(R597="",B7="",B7&lt;=0),"",IF(LEN(R597)&lt;=B7,R597,IF(LEN(SUBSTITUTE(LEFT(R597,B7+1)," ",""))=B7+1,LEFT(R597,B7),LEFT(R597,FIND("§",SUBSTITUTE(LEFT(R597,B7+1)," ","§",LEN(LEFT(R597,B7+1))-LEN(SUBSTITUTE(LEFT(R597,B7+1)," ",""))))-1))))</f>
        <v/>
      </c>
      <c r="T597" s="468" t="str">
        <f t="shared" si="72"/>
        <v/>
      </c>
      <c r="U597" s="468"/>
    </row>
    <row r="598" spans="1:21" ht="24" customHeight="1">
      <c r="A598" s="467"/>
      <c r="B598" s="467"/>
      <c r="C598" s="467"/>
      <c r="D598" s="467"/>
      <c r="E598" s="467"/>
      <c r="F598" s="502" t="str">
        <f t="shared" si="68"/>
        <v/>
      </c>
      <c r="G598" s="503" t="str">
        <f t="shared" si="69"/>
        <v/>
      </c>
      <c r="H598" s="501" t="str">
        <f t="shared" si="70"/>
        <v/>
      </c>
      <c r="I598" s="504" t="str">
        <f t="shared" si="71"/>
        <v/>
      </c>
      <c r="J598" s="467"/>
      <c r="K598" s="467"/>
      <c r="L598" s="467"/>
      <c r="M598" s="467"/>
      <c r="N598" s="467"/>
      <c r="O598" s="467"/>
      <c r="P598" s="467"/>
      <c r="Q598" s="467"/>
      <c r="R598" s="468" t="str">
        <f t="shared" si="73"/>
        <v/>
      </c>
      <c r="S598" s="468" t="str">
        <f>IF(OR(R598="",B7="",B7&lt;=0),"",IF(LEN(R598)&lt;=B7,R598,IF(LEN(SUBSTITUTE(LEFT(R598,B7+1)," ",""))=B7+1,LEFT(R598,B7),LEFT(R598,FIND("§",SUBSTITUTE(LEFT(R598,B7+1)," ","§",LEN(LEFT(R598,B7+1))-LEN(SUBSTITUTE(LEFT(R598,B7+1)," ",""))))-1))))</f>
        <v/>
      </c>
      <c r="T598" s="468" t="str">
        <f t="shared" si="72"/>
        <v/>
      </c>
      <c r="U598" s="468"/>
    </row>
    <row r="599" spans="1:21" ht="24" customHeight="1">
      <c r="A599" s="467"/>
      <c r="B599" s="467"/>
      <c r="C599" s="467"/>
      <c r="D599" s="467"/>
      <c r="E599" s="467"/>
      <c r="F599" s="502" t="str">
        <f t="shared" si="68"/>
        <v/>
      </c>
      <c r="G599" s="503" t="str">
        <f t="shared" si="69"/>
        <v/>
      </c>
      <c r="H599" s="501" t="str">
        <f t="shared" si="70"/>
        <v/>
      </c>
      <c r="I599" s="504" t="str">
        <f t="shared" si="71"/>
        <v/>
      </c>
      <c r="J599" s="467"/>
      <c r="K599" s="467"/>
      <c r="L599" s="467"/>
      <c r="M599" s="467"/>
      <c r="N599" s="467"/>
      <c r="O599" s="467"/>
      <c r="P599" s="467"/>
      <c r="Q599" s="467"/>
      <c r="R599" s="468" t="str">
        <f t="shared" si="73"/>
        <v/>
      </c>
      <c r="S599" s="468" t="str">
        <f>IF(OR(R599="",B7="",B7&lt;=0),"",IF(LEN(R599)&lt;=B7,R599,IF(LEN(SUBSTITUTE(LEFT(R599,B7+1)," ",""))=B7+1,LEFT(R599,B7),LEFT(R599,FIND("§",SUBSTITUTE(LEFT(R599,B7+1)," ","§",LEN(LEFT(R599,B7+1))-LEN(SUBSTITUTE(LEFT(R599,B7+1)," ",""))))-1))))</f>
        <v/>
      </c>
      <c r="T599" s="468" t="str">
        <f t="shared" si="72"/>
        <v/>
      </c>
      <c r="U599" s="468"/>
    </row>
    <row r="600" spans="1:21" ht="24" customHeight="1">
      <c r="A600" s="467"/>
      <c r="B600" s="467"/>
      <c r="C600" s="467"/>
      <c r="D600" s="467"/>
      <c r="E600" s="467"/>
      <c r="F600" s="502" t="str">
        <f t="shared" si="68"/>
        <v/>
      </c>
      <c r="G600" s="503" t="str">
        <f t="shared" si="69"/>
        <v/>
      </c>
      <c r="H600" s="501" t="str">
        <f t="shared" si="70"/>
        <v/>
      </c>
      <c r="I600" s="504" t="str">
        <f t="shared" si="71"/>
        <v/>
      </c>
      <c r="J600" s="467"/>
      <c r="K600" s="467"/>
      <c r="L600" s="467"/>
      <c r="M600" s="467"/>
      <c r="N600" s="467"/>
      <c r="O600" s="467"/>
      <c r="P600" s="467"/>
      <c r="Q600" s="467"/>
      <c r="R600" s="468" t="str">
        <f t="shared" si="73"/>
        <v/>
      </c>
      <c r="S600" s="468" t="str">
        <f>IF(OR(R600="",B7="",B7&lt;=0),"",IF(LEN(R600)&lt;=B7,R600,IF(LEN(SUBSTITUTE(LEFT(R600,B7+1)," ",""))=B7+1,LEFT(R600,B7),LEFT(R600,FIND("§",SUBSTITUTE(LEFT(R600,B7+1)," ","§",LEN(LEFT(R600,B7+1))-LEN(SUBSTITUTE(LEFT(R600,B7+1)," ",""))))-1))))</f>
        <v/>
      </c>
      <c r="T600" s="468" t="str">
        <f t="shared" si="72"/>
        <v/>
      </c>
      <c r="U600" s="468"/>
    </row>
    <row r="601" spans="1:21" ht="24" customHeight="1">
      <c r="A601" s="467"/>
      <c r="B601" s="467"/>
      <c r="C601" s="467"/>
      <c r="D601" s="467"/>
      <c r="E601" s="467"/>
      <c r="F601" s="502" t="str">
        <f t="shared" si="68"/>
        <v/>
      </c>
      <c r="G601" s="503" t="str">
        <f t="shared" si="69"/>
        <v/>
      </c>
      <c r="H601" s="501" t="str">
        <f t="shared" si="70"/>
        <v/>
      </c>
      <c r="I601" s="504" t="str">
        <f t="shared" si="71"/>
        <v/>
      </c>
      <c r="J601" s="467"/>
      <c r="K601" s="467"/>
      <c r="L601" s="467"/>
      <c r="M601" s="467"/>
      <c r="N601" s="467"/>
      <c r="O601" s="467"/>
      <c r="P601" s="467"/>
      <c r="Q601" s="467"/>
      <c r="R601" s="468" t="str">
        <f t="shared" si="73"/>
        <v/>
      </c>
      <c r="S601" s="468" t="str">
        <f>IF(OR(R601="",B7="",B7&lt;=0),"",IF(LEN(R601)&lt;=B7,R601,IF(LEN(SUBSTITUTE(LEFT(R601,B7+1)," ",""))=B7+1,LEFT(R601,B7),LEFT(R601,FIND("§",SUBSTITUTE(LEFT(R601,B7+1)," ","§",LEN(LEFT(R601,B7+1))-LEN(SUBSTITUTE(LEFT(R601,B7+1)," ",""))))-1))))</f>
        <v/>
      </c>
      <c r="T601" s="468" t="str">
        <f t="shared" si="72"/>
        <v/>
      </c>
      <c r="U601" s="468"/>
    </row>
    <row r="602" spans="1:21" ht="24" customHeight="1">
      <c r="A602" s="467"/>
      <c r="B602" s="467"/>
      <c r="C602" s="467"/>
      <c r="D602" s="467"/>
      <c r="E602" s="467"/>
      <c r="F602" s="502" t="str">
        <f t="shared" si="68"/>
        <v/>
      </c>
      <c r="G602" s="503" t="str">
        <f t="shared" si="69"/>
        <v/>
      </c>
      <c r="H602" s="501" t="str">
        <f t="shared" si="70"/>
        <v/>
      </c>
      <c r="I602" s="504" t="str">
        <f t="shared" si="71"/>
        <v/>
      </c>
      <c r="J602" s="467"/>
      <c r="K602" s="467"/>
      <c r="L602" s="467"/>
      <c r="M602" s="467"/>
      <c r="N602" s="467"/>
      <c r="O602" s="467"/>
      <c r="P602" s="467"/>
      <c r="Q602" s="467"/>
      <c r="R602" s="468" t="str">
        <f t="shared" si="73"/>
        <v/>
      </c>
      <c r="S602" s="468" t="str">
        <f>IF(OR(R602="",B7="",B7&lt;=0),"",IF(LEN(R602)&lt;=B7,R602,IF(LEN(SUBSTITUTE(LEFT(R602,B7+1)," ",""))=B7+1,LEFT(R602,B7),LEFT(R602,FIND("§",SUBSTITUTE(LEFT(R602,B7+1)," ","§",LEN(LEFT(R602,B7+1))-LEN(SUBSTITUTE(LEFT(R602,B7+1)," ",""))))-1))))</f>
        <v/>
      </c>
      <c r="T602" s="468" t="str">
        <f t="shared" si="72"/>
        <v/>
      </c>
      <c r="U602" s="468"/>
    </row>
    <row r="603" spans="1:21" ht="24" customHeight="1">
      <c r="A603" s="467"/>
      <c r="B603" s="467"/>
      <c r="C603" s="467"/>
      <c r="D603" s="467"/>
      <c r="E603" s="467"/>
      <c r="F603" s="502" t="str">
        <f t="shared" si="68"/>
        <v/>
      </c>
      <c r="G603" s="503" t="str">
        <f t="shared" si="69"/>
        <v/>
      </c>
      <c r="H603" s="501" t="str">
        <f t="shared" si="70"/>
        <v/>
      </c>
      <c r="I603" s="504" t="str">
        <f t="shared" si="71"/>
        <v/>
      </c>
      <c r="J603" s="467"/>
      <c r="K603" s="467"/>
      <c r="L603" s="467"/>
      <c r="M603" s="467"/>
      <c r="N603" s="467"/>
      <c r="O603" s="467"/>
      <c r="P603" s="467"/>
      <c r="Q603" s="467"/>
      <c r="R603" s="468" t="str">
        <f t="shared" si="73"/>
        <v/>
      </c>
      <c r="S603" s="468" t="str">
        <f>IF(OR(R603="",B7="",B7&lt;=0),"",IF(LEN(R603)&lt;=B7,R603,IF(LEN(SUBSTITUTE(LEFT(R603,B7+1)," ",""))=B7+1,LEFT(R603,B7),LEFT(R603,FIND("§",SUBSTITUTE(LEFT(R603,B7+1)," ","§",LEN(LEFT(R603,B7+1))-LEN(SUBSTITUTE(LEFT(R603,B7+1)," ",""))))-1))))</f>
        <v/>
      </c>
      <c r="T603" s="468" t="str">
        <f t="shared" si="72"/>
        <v/>
      </c>
      <c r="U603" s="468"/>
    </row>
    <row r="604" spans="1:21" ht="24" customHeight="1">
      <c r="A604" s="467"/>
      <c r="B604" s="467"/>
      <c r="C604" s="467"/>
      <c r="D604" s="467"/>
      <c r="E604" s="467"/>
      <c r="F604" s="502" t="str">
        <f t="shared" si="68"/>
        <v/>
      </c>
      <c r="G604" s="503" t="str">
        <f t="shared" si="69"/>
        <v/>
      </c>
      <c r="H604" s="501" t="str">
        <f t="shared" si="70"/>
        <v/>
      </c>
      <c r="I604" s="504" t="str">
        <f t="shared" si="71"/>
        <v/>
      </c>
      <c r="J604" s="467"/>
      <c r="K604" s="467"/>
      <c r="L604" s="467"/>
      <c r="M604" s="467"/>
      <c r="N604" s="467"/>
      <c r="O604" s="467"/>
      <c r="P604" s="467"/>
      <c r="Q604" s="467"/>
      <c r="R604" s="468" t="str">
        <f t="shared" si="73"/>
        <v/>
      </c>
      <c r="S604" s="468" t="str">
        <f>IF(OR(R604="",B7="",B7&lt;=0),"",IF(LEN(R604)&lt;=B7,R604,IF(LEN(SUBSTITUTE(LEFT(R604,B7+1)," ",""))=B7+1,LEFT(R604,B7),LEFT(R604,FIND("§",SUBSTITUTE(LEFT(R604,B7+1)," ","§",LEN(LEFT(R604,B7+1))-LEN(SUBSTITUTE(LEFT(R604,B7+1)," ",""))))-1))))</f>
        <v/>
      </c>
      <c r="T604" s="468" t="str">
        <f t="shared" si="72"/>
        <v/>
      </c>
      <c r="U604" s="468"/>
    </row>
    <row r="605" spans="1:21" ht="24" customHeight="1">
      <c r="A605" s="467"/>
      <c r="B605" s="467"/>
      <c r="C605" s="467"/>
      <c r="D605" s="467"/>
      <c r="E605" s="467"/>
      <c r="F605" s="502" t="str">
        <f t="shared" si="68"/>
        <v/>
      </c>
      <c r="G605" s="503" t="str">
        <f t="shared" si="69"/>
        <v/>
      </c>
      <c r="H605" s="501" t="str">
        <f t="shared" si="70"/>
        <v/>
      </c>
      <c r="I605" s="504" t="str">
        <f t="shared" si="71"/>
        <v/>
      </c>
      <c r="J605" s="467"/>
      <c r="K605" s="467"/>
      <c r="L605" s="467"/>
      <c r="M605" s="467"/>
      <c r="N605" s="467"/>
      <c r="O605" s="467"/>
      <c r="P605" s="467"/>
      <c r="Q605" s="467"/>
      <c r="R605" s="468" t="str">
        <f t="shared" si="73"/>
        <v/>
      </c>
      <c r="S605" s="468" t="str">
        <f>IF(OR(R605="",B7="",B7&lt;=0),"",IF(LEN(R605)&lt;=B7,R605,IF(LEN(SUBSTITUTE(LEFT(R605,B7+1)," ",""))=B7+1,LEFT(R605,B7),LEFT(R605,FIND("§",SUBSTITUTE(LEFT(R605,B7+1)," ","§",LEN(LEFT(R605,B7+1))-LEN(SUBSTITUTE(LEFT(R605,B7+1)," ",""))))-1))))</f>
        <v/>
      </c>
      <c r="T605" s="468" t="str">
        <f t="shared" si="72"/>
        <v/>
      </c>
      <c r="U605" s="468"/>
    </row>
    <row r="606" spans="1:21" ht="24" customHeight="1">
      <c r="A606" s="467"/>
      <c r="B606" s="467"/>
      <c r="C606" s="467"/>
      <c r="D606" s="467"/>
      <c r="E606" s="467"/>
      <c r="F606" s="502" t="str">
        <f t="shared" si="68"/>
        <v/>
      </c>
      <c r="G606" s="503" t="str">
        <f t="shared" si="69"/>
        <v/>
      </c>
      <c r="H606" s="501" t="str">
        <f t="shared" si="70"/>
        <v/>
      </c>
      <c r="I606" s="504" t="str">
        <f t="shared" si="71"/>
        <v/>
      </c>
      <c r="J606" s="467"/>
      <c r="K606" s="467"/>
      <c r="L606" s="467"/>
      <c r="M606" s="467"/>
      <c r="N606" s="467"/>
      <c r="O606" s="467"/>
      <c r="P606" s="467"/>
      <c r="Q606" s="467"/>
      <c r="R606" s="468" t="str">
        <f t="shared" si="73"/>
        <v/>
      </c>
      <c r="S606" s="468" t="str">
        <f>IF(OR(R606="",B7="",B7&lt;=0),"",IF(LEN(R606)&lt;=B7,R606,IF(LEN(SUBSTITUTE(LEFT(R606,B7+1)," ",""))=B7+1,LEFT(R606,B7),LEFT(R606,FIND("§",SUBSTITUTE(LEFT(R606,B7+1)," ","§",LEN(LEFT(R606,B7+1))-LEN(SUBSTITUTE(LEFT(R606,B7+1)," ",""))))-1))))</f>
        <v/>
      </c>
      <c r="T606" s="468" t="str">
        <f t="shared" si="72"/>
        <v/>
      </c>
      <c r="U606" s="468"/>
    </row>
    <row r="607" spans="1:21" ht="24" customHeight="1">
      <c r="A607" s="467"/>
      <c r="B607" s="467"/>
      <c r="C607" s="467"/>
      <c r="D607" s="467"/>
      <c r="E607" s="467"/>
      <c r="F607" s="502" t="str">
        <f t="shared" si="68"/>
        <v/>
      </c>
      <c r="G607" s="503" t="str">
        <f t="shared" si="69"/>
        <v/>
      </c>
      <c r="H607" s="501" t="str">
        <f t="shared" si="70"/>
        <v/>
      </c>
      <c r="I607" s="504" t="str">
        <f t="shared" si="71"/>
        <v/>
      </c>
      <c r="J607" s="467"/>
      <c r="K607" s="467"/>
      <c r="L607" s="467"/>
      <c r="M607" s="467"/>
      <c r="N607" s="467"/>
      <c r="O607" s="467"/>
      <c r="P607" s="467"/>
      <c r="Q607" s="467"/>
      <c r="R607" s="468" t="str">
        <f t="shared" si="73"/>
        <v/>
      </c>
      <c r="S607" s="468" t="str">
        <f>IF(OR(R607="",B7="",B7&lt;=0),"",IF(LEN(R607)&lt;=B7,R607,IF(LEN(SUBSTITUTE(LEFT(R607,B7+1)," ",""))=B7+1,LEFT(R607,B7),LEFT(R607,FIND("§",SUBSTITUTE(LEFT(R607,B7+1)," ","§",LEN(LEFT(R607,B7+1))-LEN(SUBSTITUTE(LEFT(R607,B7+1)," ",""))))-1))))</f>
        <v/>
      </c>
      <c r="T607" s="468" t="str">
        <f t="shared" si="72"/>
        <v/>
      </c>
      <c r="U607" s="468"/>
    </row>
    <row r="608" spans="1:21" ht="24" customHeight="1">
      <c r="A608" s="467"/>
      <c r="B608" s="467"/>
      <c r="C608" s="467"/>
      <c r="D608" s="467"/>
      <c r="E608" s="467"/>
      <c r="F608" s="502" t="str">
        <f t="shared" si="68"/>
        <v/>
      </c>
      <c r="G608" s="503" t="str">
        <f t="shared" si="69"/>
        <v/>
      </c>
      <c r="H608" s="501" t="str">
        <f t="shared" si="70"/>
        <v/>
      </c>
      <c r="I608" s="504" t="str">
        <f t="shared" si="71"/>
        <v/>
      </c>
      <c r="J608" s="467"/>
      <c r="K608" s="467"/>
      <c r="L608" s="467"/>
      <c r="M608" s="467"/>
      <c r="N608" s="467"/>
      <c r="O608" s="467"/>
      <c r="P608" s="467"/>
      <c r="Q608" s="467"/>
      <c r="R608" s="468" t="str">
        <f t="shared" si="73"/>
        <v/>
      </c>
      <c r="S608" s="468" t="str">
        <f>IF(OR(R608="",B7="",B7&lt;=0),"",IF(LEN(R608)&lt;=B7,R608,IF(LEN(SUBSTITUTE(LEFT(R608,B7+1)," ",""))=B7+1,LEFT(R608,B7),LEFT(R608,FIND("§",SUBSTITUTE(LEFT(R608,B7+1)," ","§",LEN(LEFT(R608,B7+1))-LEN(SUBSTITUTE(LEFT(R608,B7+1)," ",""))))-1))))</f>
        <v/>
      </c>
      <c r="T608" s="468" t="str">
        <f t="shared" si="72"/>
        <v/>
      </c>
      <c r="U608" s="468"/>
    </row>
    <row r="609" spans="1:21" ht="24" customHeight="1">
      <c r="A609" s="467"/>
      <c r="B609" s="467"/>
      <c r="C609" s="467"/>
      <c r="D609" s="467"/>
      <c r="E609" s="467"/>
      <c r="F609" s="502" t="str">
        <f t="shared" si="68"/>
        <v/>
      </c>
      <c r="G609" s="503" t="str">
        <f t="shared" si="69"/>
        <v/>
      </c>
      <c r="H609" s="501" t="str">
        <f t="shared" si="70"/>
        <v/>
      </c>
      <c r="I609" s="504" t="str">
        <f t="shared" si="71"/>
        <v/>
      </c>
      <c r="J609" s="467"/>
      <c r="K609" s="467"/>
      <c r="L609" s="467"/>
      <c r="M609" s="467"/>
      <c r="N609" s="467"/>
      <c r="O609" s="467"/>
      <c r="P609" s="467"/>
      <c r="Q609" s="467"/>
      <c r="R609" s="468" t="str">
        <f t="shared" si="73"/>
        <v/>
      </c>
      <c r="S609" s="468" t="str">
        <f>IF(OR(R609="",B7="",B7&lt;=0),"",IF(LEN(R609)&lt;=B7,R609,IF(LEN(SUBSTITUTE(LEFT(R609,B7+1)," ",""))=B7+1,LEFT(R609,B7),LEFT(R609,FIND("§",SUBSTITUTE(LEFT(R609,B7+1)," ","§",LEN(LEFT(R609,B7+1))-LEN(SUBSTITUTE(LEFT(R609,B7+1)," ",""))))-1))))</f>
        <v/>
      </c>
      <c r="T609" s="468" t="str">
        <f t="shared" si="72"/>
        <v/>
      </c>
      <c r="U609" s="468"/>
    </row>
    <row r="610" spans="1:21" ht="24" customHeight="1">
      <c r="A610" s="467"/>
      <c r="B610" s="467"/>
      <c r="C610" s="467"/>
      <c r="D610" s="467"/>
      <c r="E610" s="467"/>
      <c r="F610" s="502" t="str">
        <f t="shared" si="68"/>
        <v/>
      </c>
      <c r="G610" s="503" t="str">
        <f t="shared" si="69"/>
        <v/>
      </c>
      <c r="H610" s="501" t="str">
        <f t="shared" si="70"/>
        <v/>
      </c>
      <c r="I610" s="504" t="str">
        <f t="shared" si="71"/>
        <v/>
      </c>
      <c r="J610" s="467"/>
      <c r="K610" s="467"/>
      <c r="L610" s="467"/>
      <c r="M610" s="467"/>
      <c r="N610" s="467"/>
      <c r="O610" s="467"/>
      <c r="P610" s="467"/>
      <c r="Q610" s="467"/>
      <c r="R610" s="468" t="str">
        <f t="shared" si="73"/>
        <v/>
      </c>
      <c r="S610" s="468" t="str">
        <f>IF(OR(R610="",B7="",B7&lt;=0),"",IF(LEN(R610)&lt;=B7,R610,IF(LEN(SUBSTITUTE(LEFT(R610,B7+1)," ",""))=B7+1,LEFT(R610,B7),LEFT(R610,FIND("§",SUBSTITUTE(LEFT(R610,B7+1)," ","§",LEN(LEFT(R610,B7+1))-LEN(SUBSTITUTE(LEFT(R610,B7+1)," ",""))))-1))))</f>
        <v/>
      </c>
      <c r="T610" s="468" t="str">
        <f t="shared" si="72"/>
        <v/>
      </c>
      <c r="U610" s="468"/>
    </row>
    <row r="611" spans="1:21" ht="24" customHeight="1">
      <c r="A611" s="467"/>
      <c r="B611" s="467"/>
      <c r="C611" s="467"/>
      <c r="D611" s="467"/>
      <c r="E611" s="467"/>
      <c r="F611" s="502" t="str">
        <f t="shared" si="68"/>
        <v/>
      </c>
      <c r="G611" s="503" t="str">
        <f t="shared" si="69"/>
        <v/>
      </c>
      <c r="H611" s="501" t="str">
        <f t="shared" si="70"/>
        <v/>
      </c>
      <c r="I611" s="504" t="str">
        <f t="shared" si="71"/>
        <v/>
      </c>
      <c r="J611" s="467"/>
      <c r="K611" s="467"/>
      <c r="L611" s="467"/>
      <c r="M611" s="467"/>
      <c r="N611" s="467"/>
      <c r="O611" s="467"/>
      <c r="P611" s="467"/>
      <c r="Q611" s="467"/>
      <c r="R611" s="468" t="str">
        <f t="shared" si="73"/>
        <v/>
      </c>
      <c r="S611" s="468" t="str">
        <f>IF(OR(R611="",B7="",B7&lt;=0),"",IF(LEN(R611)&lt;=B7,R611,IF(LEN(SUBSTITUTE(LEFT(R611,B7+1)," ",""))=B7+1,LEFT(R611,B7),LEFT(R611,FIND("§",SUBSTITUTE(LEFT(R611,B7+1)," ","§",LEN(LEFT(R611,B7+1))-LEN(SUBSTITUTE(LEFT(R611,B7+1)," ",""))))-1))))</f>
        <v/>
      </c>
      <c r="T611" s="468" t="str">
        <f t="shared" si="72"/>
        <v/>
      </c>
      <c r="U611" s="468"/>
    </row>
    <row r="612" spans="1:21" ht="24" customHeight="1">
      <c r="A612" s="467"/>
      <c r="B612" s="467"/>
      <c r="C612" s="467"/>
      <c r="D612" s="467"/>
      <c r="E612" s="467"/>
      <c r="F612" s="502" t="str">
        <f t="shared" si="68"/>
        <v/>
      </c>
      <c r="G612" s="503" t="str">
        <f t="shared" si="69"/>
        <v/>
      </c>
      <c r="H612" s="501" t="str">
        <f t="shared" si="70"/>
        <v/>
      </c>
      <c r="I612" s="504" t="str">
        <f t="shared" si="71"/>
        <v/>
      </c>
      <c r="J612" s="467"/>
      <c r="K612" s="467"/>
      <c r="L612" s="467"/>
      <c r="M612" s="467"/>
      <c r="N612" s="467"/>
      <c r="O612" s="467"/>
      <c r="P612" s="467"/>
      <c r="Q612" s="467"/>
      <c r="R612" s="468" t="str">
        <f t="shared" si="73"/>
        <v/>
      </c>
      <c r="S612" s="468" t="str">
        <f>IF(OR(R612="",B7="",B7&lt;=0),"",IF(LEN(R612)&lt;=B7,R612,IF(LEN(SUBSTITUTE(LEFT(R612,B7+1)," ",""))=B7+1,LEFT(R612,B7),LEFT(R612,FIND("§",SUBSTITUTE(LEFT(R612,B7+1)," ","§",LEN(LEFT(R612,B7+1))-LEN(SUBSTITUTE(LEFT(R612,B7+1)," ",""))))-1))))</f>
        <v/>
      </c>
      <c r="T612" s="468" t="str">
        <f t="shared" si="72"/>
        <v/>
      </c>
      <c r="U612" s="468"/>
    </row>
    <row r="613" spans="1:21" ht="24" customHeight="1">
      <c r="A613" s="467"/>
      <c r="B613" s="467"/>
      <c r="C613" s="467"/>
      <c r="D613" s="467"/>
      <c r="E613" s="467"/>
      <c r="F613" s="502" t="str">
        <f t="shared" si="68"/>
        <v/>
      </c>
      <c r="G613" s="503" t="str">
        <f t="shared" si="69"/>
        <v/>
      </c>
      <c r="H613" s="501" t="str">
        <f t="shared" si="70"/>
        <v/>
      </c>
      <c r="I613" s="504" t="str">
        <f t="shared" si="71"/>
        <v/>
      </c>
      <c r="J613" s="467"/>
      <c r="K613" s="467"/>
      <c r="L613" s="467"/>
      <c r="M613" s="467"/>
      <c r="N613" s="467"/>
      <c r="O613" s="467"/>
      <c r="P613" s="467"/>
      <c r="Q613" s="467"/>
      <c r="R613" s="468" t="str">
        <f t="shared" si="73"/>
        <v/>
      </c>
      <c r="S613" s="468" t="str">
        <f>IF(OR(R613="",B7="",B7&lt;=0),"",IF(LEN(R613)&lt;=B7,R613,IF(LEN(SUBSTITUTE(LEFT(R613,B7+1)," ",""))=B7+1,LEFT(R613,B7),LEFT(R613,FIND("§",SUBSTITUTE(LEFT(R613,B7+1)," ","§",LEN(LEFT(R613,B7+1))-LEN(SUBSTITUTE(LEFT(R613,B7+1)," ",""))))-1))))</f>
        <v/>
      </c>
      <c r="T613" s="468" t="str">
        <f t="shared" si="72"/>
        <v/>
      </c>
      <c r="U613" s="468"/>
    </row>
    <row r="614" spans="1:21" ht="24" customHeight="1">
      <c r="A614" s="467"/>
      <c r="B614" s="467"/>
      <c r="C614" s="467"/>
      <c r="D614" s="467"/>
      <c r="E614" s="467"/>
      <c r="F614" s="502" t="str">
        <f t="shared" si="68"/>
        <v/>
      </c>
      <c r="G614" s="503" t="str">
        <f t="shared" si="69"/>
        <v/>
      </c>
      <c r="H614" s="501" t="str">
        <f t="shared" si="70"/>
        <v/>
      </c>
      <c r="I614" s="504" t="str">
        <f t="shared" si="71"/>
        <v/>
      </c>
      <c r="J614" s="467"/>
      <c r="K614" s="467"/>
      <c r="L614" s="467"/>
      <c r="M614" s="467"/>
      <c r="N614" s="467"/>
      <c r="O614" s="467"/>
      <c r="P614" s="467"/>
      <c r="Q614" s="467"/>
      <c r="R614" s="468" t="str">
        <f t="shared" si="73"/>
        <v/>
      </c>
      <c r="S614" s="468" t="str">
        <f>IF(OR(R614="",B7="",B7&lt;=0),"",IF(LEN(R614)&lt;=B7,R614,IF(LEN(SUBSTITUTE(LEFT(R614,B7+1)," ",""))=B7+1,LEFT(R614,B7),LEFT(R614,FIND("§",SUBSTITUTE(LEFT(R614,B7+1)," ","§",LEN(LEFT(R614,B7+1))-LEN(SUBSTITUTE(LEFT(R614,B7+1)," ",""))))-1))))</f>
        <v/>
      </c>
      <c r="T614" s="468" t="str">
        <f t="shared" si="72"/>
        <v/>
      </c>
      <c r="U614" s="468"/>
    </row>
    <row r="615" spans="1:21" ht="24" customHeight="1">
      <c r="A615" s="467"/>
      <c r="B615" s="467"/>
      <c r="C615" s="467"/>
      <c r="D615" s="467"/>
      <c r="E615" s="467"/>
      <c r="F615" s="502" t="str">
        <f t="shared" si="68"/>
        <v/>
      </c>
      <c r="G615" s="503" t="str">
        <f t="shared" si="69"/>
        <v/>
      </c>
      <c r="H615" s="501" t="str">
        <f t="shared" si="70"/>
        <v/>
      </c>
      <c r="I615" s="504" t="str">
        <f t="shared" si="71"/>
        <v/>
      </c>
      <c r="J615" s="467"/>
      <c r="K615" s="467"/>
      <c r="L615" s="467"/>
      <c r="M615" s="467"/>
      <c r="N615" s="467"/>
      <c r="O615" s="467"/>
      <c r="P615" s="467"/>
      <c r="Q615" s="467"/>
      <c r="R615" s="468" t="str">
        <f t="shared" si="73"/>
        <v/>
      </c>
      <c r="S615" s="468" t="str">
        <f>IF(OR(R615="",B7="",B7&lt;=0),"",IF(LEN(R615)&lt;=B7,R615,IF(LEN(SUBSTITUTE(LEFT(R615,B7+1)," ",""))=B7+1,LEFT(R615,B7),LEFT(R615,FIND("§",SUBSTITUTE(LEFT(R615,B7+1)," ","§",LEN(LEFT(R615,B7+1))-LEN(SUBSTITUTE(LEFT(R615,B7+1)," ",""))))-1))))</f>
        <v/>
      </c>
      <c r="T615" s="468" t="str">
        <f t="shared" si="72"/>
        <v/>
      </c>
      <c r="U615" s="468"/>
    </row>
    <row r="616" spans="1:21" ht="24" customHeight="1">
      <c r="A616" s="467"/>
      <c r="B616" s="467"/>
      <c r="C616" s="467"/>
      <c r="D616" s="467"/>
      <c r="E616" s="467"/>
      <c r="F616" s="502" t="str">
        <f t="shared" si="68"/>
        <v/>
      </c>
      <c r="G616" s="503" t="str">
        <f t="shared" si="69"/>
        <v/>
      </c>
      <c r="H616" s="501" t="str">
        <f t="shared" si="70"/>
        <v/>
      </c>
      <c r="I616" s="504" t="str">
        <f t="shared" si="71"/>
        <v/>
      </c>
      <c r="J616" s="467"/>
      <c r="K616" s="467"/>
      <c r="L616" s="467"/>
      <c r="M616" s="467"/>
      <c r="N616" s="467"/>
      <c r="O616" s="467"/>
      <c r="P616" s="467"/>
      <c r="Q616" s="467"/>
      <c r="R616" s="468" t="str">
        <f t="shared" si="73"/>
        <v/>
      </c>
      <c r="S616" s="468" t="str">
        <f>IF(OR(R616="",B7="",B7&lt;=0),"",IF(LEN(R616)&lt;=B7,R616,IF(LEN(SUBSTITUTE(LEFT(R616,B7+1)," ",""))=B7+1,LEFT(R616,B7),LEFT(R616,FIND("§",SUBSTITUTE(LEFT(R616,B7+1)," ","§",LEN(LEFT(R616,B7+1))-LEN(SUBSTITUTE(LEFT(R616,B7+1)," ",""))))-1))))</f>
        <v/>
      </c>
      <c r="T616" s="468" t="str">
        <f t="shared" si="72"/>
        <v/>
      </c>
      <c r="U616" s="468"/>
    </row>
    <row r="617" spans="1:21" ht="24" customHeight="1">
      <c r="A617" s="467"/>
      <c r="B617" s="467"/>
      <c r="C617" s="467"/>
      <c r="D617" s="467"/>
      <c r="E617" s="467"/>
      <c r="F617" s="502" t="str">
        <f t="shared" si="68"/>
        <v/>
      </c>
      <c r="G617" s="503" t="str">
        <f t="shared" si="69"/>
        <v/>
      </c>
      <c r="H617" s="501" t="str">
        <f t="shared" si="70"/>
        <v/>
      </c>
      <c r="I617" s="504" t="str">
        <f t="shared" si="71"/>
        <v/>
      </c>
      <c r="J617" s="467"/>
      <c r="K617" s="467"/>
      <c r="L617" s="467"/>
      <c r="M617" s="467"/>
      <c r="N617" s="467"/>
      <c r="O617" s="467"/>
      <c r="P617" s="467"/>
      <c r="Q617" s="467"/>
      <c r="R617" s="468" t="str">
        <f t="shared" si="73"/>
        <v/>
      </c>
      <c r="S617" s="468" t="str">
        <f>IF(OR(R617="",B7="",B7&lt;=0),"",IF(LEN(R617)&lt;=B7,R617,IF(LEN(SUBSTITUTE(LEFT(R617,B7+1)," ",""))=B7+1,LEFT(R617,B7),LEFT(R617,FIND("§",SUBSTITUTE(LEFT(R617,B7+1)," ","§",LEN(LEFT(R617,B7+1))-LEN(SUBSTITUTE(LEFT(R617,B7+1)," ",""))))-1))))</f>
        <v/>
      </c>
      <c r="T617" s="468" t="str">
        <f t="shared" si="72"/>
        <v/>
      </c>
      <c r="U617" s="468"/>
    </row>
    <row r="618" spans="1:21" ht="24" customHeight="1">
      <c r="A618" s="467"/>
      <c r="B618" s="467"/>
      <c r="C618" s="467"/>
      <c r="D618" s="467"/>
      <c r="E618" s="467"/>
      <c r="F618" s="502" t="str">
        <f t="shared" si="68"/>
        <v/>
      </c>
      <c r="G618" s="503" t="str">
        <f t="shared" si="69"/>
        <v/>
      </c>
      <c r="H618" s="501" t="str">
        <f t="shared" si="70"/>
        <v/>
      </c>
      <c r="I618" s="504" t="str">
        <f t="shared" si="71"/>
        <v/>
      </c>
      <c r="J618" s="467"/>
      <c r="K618" s="467"/>
      <c r="L618" s="467"/>
      <c r="M618" s="467"/>
      <c r="N618" s="467"/>
      <c r="O618" s="467"/>
      <c r="P618" s="467"/>
      <c r="Q618" s="467"/>
      <c r="R618" s="468" t="str">
        <f t="shared" si="73"/>
        <v/>
      </c>
      <c r="S618" s="468" t="str">
        <f>IF(OR(R618="",B7="",B7&lt;=0),"",IF(LEN(R618)&lt;=B7,R618,IF(LEN(SUBSTITUTE(LEFT(R618,B7+1)," ",""))=B7+1,LEFT(R618,B7),LEFT(R618,FIND("§",SUBSTITUTE(LEFT(R618,B7+1)," ","§",LEN(LEFT(R618,B7+1))-LEN(SUBSTITUTE(LEFT(R618,B7+1)," ",""))))-1))))</f>
        <v/>
      </c>
      <c r="T618" s="468" t="str">
        <f t="shared" si="72"/>
        <v/>
      </c>
      <c r="U618" s="468"/>
    </row>
    <row r="619" spans="1:21" ht="24" customHeight="1">
      <c r="A619" s="467"/>
      <c r="B619" s="467"/>
      <c r="C619" s="467"/>
      <c r="D619" s="467"/>
      <c r="E619" s="467"/>
      <c r="F619" s="502" t="str">
        <f t="shared" si="68"/>
        <v/>
      </c>
      <c r="G619" s="503" t="str">
        <f t="shared" si="69"/>
        <v/>
      </c>
      <c r="H619" s="501" t="str">
        <f t="shared" si="70"/>
        <v/>
      </c>
      <c r="I619" s="504" t="str">
        <f t="shared" si="71"/>
        <v/>
      </c>
      <c r="J619" s="467"/>
      <c r="K619" s="467"/>
      <c r="L619" s="467"/>
      <c r="M619" s="467"/>
      <c r="N619" s="467"/>
      <c r="O619" s="467"/>
      <c r="P619" s="467"/>
      <c r="Q619" s="467"/>
      <c r="R619" s="468" t="str">
        <f t="shared" si="73"/>
        <v/>
      </c>
      <c r="S619" s="468" t="str">
        <f>IF(OR(R619="",B7="",B7&lt;=0),"",IF(LEN(R619)&lt;=B7,R619,IF(LEN(SUBSTITUTE(LEFT(R619,B7+1)," ",""))=B7+1,LEFT(R619,B7),LEFT(R619,FIND("§",SUBSTITUTE(LEFT(R619,B7+1)," ","§",LEN(LEFT(R619,B7+1))-LEN(SUBSTITUTE(LEFT(R619,B7+1)," ",""))))-1))))</f>
        <v/>
      </c>
      <c r="T619" s="468" t="str">
        <f t="shared" si="72"/>
        <v/>
      </c>
      <c r="U619" s="468"/>
    </row>
    <row r="620" spans="1:21" ht="24" customHeight="1">
      <c r="A620" s="467"/>
      <c r="B620" s="467"/>
      <c r="C620" s="467"/>
      <c r="D620" s="467"/>
      <c r="E620" s="467"/>
      <c r="F620" s="502" t="str">
        <f t="shared" si="68"/>
        <v/>
      </c>
      <c r="G620" s="503" t="str">
        <f t="shared" si="69"/>
        <v/>
      </c>
      <c r="H620" s="501" t="str">
        <f t="shared" si="70"/>
        <v/>
      </c>
      <c r="I620" s="504" t="str">
        <f t="shared" si="71"/>
        <v/>
      </c>
      <c r="J620" s="467"/>
      <c r="K620" s="467"/>
      <c r="L620" s="467"/>
      <c r="M620" s="467"/>
      <c r="N620" s="467"/>
      <c r="O620" s="467"/>
      <c r="P620" s="467"/>
      <c r="Q620" s="467"/>
      <c r="R620" s="468" t="str">
        <f t="shared" si="73"/>
        <v/>
      </c>
      <c r="S620" s="468" t="str">
        <f>IF(OR(R620="",B7="",B7&lt;=0),"",IF(LEN(R620)&lt;=B7,R620,IF(LEN(SUBSTITUTE(LEFT(R620,B7+1)," ",""))=B7+1,LEFT(R620,B7),LEFT(R620,FIND("§",SUBSTITUTE(LEFT(R620,B7+1)," ","§",LEN(LEFT(R620,B7+1))-LEN(SUBSTITUTE(LEFT(R620,B7+1)," ",""))))-1))))</f>
        <v/>
      </c>
      <c r="T620" s="468" t="str">
        <f t="shared" si="72"/>
        <v/>
      </c>
      <c r="U620" s="468"/>
    </row>
    <row r="621" spans="1:21" ht="24" customHeight="1">
      <c r="A621" s="467"/>
      <c r="B621" s="467"/>
      <c r="C621" s="467"/>
      <c r="D621" s="467"/>
      <c r="E621" s="467"/>
      <c r="F621" s="502" t="str">
        <f t="shared" si="68"/>
        <v/>
      </c>
      <c r="G621" s="503" t="str">
        <f t="shared" si="69"/>
        <v/>
      </c>
      <c r="H621" s="501" t="str">
        <f t="shared" si="70"/>
        <v/>
      </c>
      <c r="I621" s="504" t="str">
        <f t="shared" si="71"/>
        <v/>
      </c>
      <c r="J621" s="467"/>
      <c r="K621" s="467"/>
      <c r="L621" s="467"/>
      <c r="M621" s="467"/>
      <c r="N621" s="467"/>
      <c r="O621" s="467"/>
      <c r="P621" s="467"/>
      <c r="Q621" s="467"/>
      <c r="R621" s="468" t="str">
        <f t="shared" si="73"/>
        <v/>
      </c>
      <c r="S621" s="468" t="str">
        <f>IF(OR(R621="",B7="",B7&lt;=0),"",IF(LEN(R621)&lt;=B7,R621,IF(LEN(SUBSTITUTE(LEFT(R621,B7+1)," ",""))=B7+1,LEFT(R621,B7),LEFT(R621,FIND("§",SUBSTITUTE(LEFT(R621,B7+1)," ","§",LEN(LEFT(R621,B7+1))-LEN(SUBSTITUTE(LEFT(R621,B7+1)," ",""))))-1))))</f>
        <v/>
      </c>
      <c r="T621" s="468" t="str">
        <f t="shared" si="72"/>
        <v/>
      </c>
      <c r="U621" s="468"/>
    </row>
    <row r="622" spans="1:21" ht="24" customHeight="1">
      <c r="A622" s="467"/>
      <c r="B622" s="467"/>
      <c r="C622" s="467"/>
      <c r="D622" s="467"/>
      <c r="E622" s="467"/>
      <c r="F622" s="502" t="str">
        <f t="shared" si="68"/>
        <v/>
      </c>
      <c r="G622" s="503" t="str">
        <f t="shared" si="69"/>
        <v/>
      </c>
      <c r="H622" s="501" t="str">
        <f t="shared" si="70"/>
        <v/>
      </c>
      <c r="I622" s="504" t="str">
        <f t="shared" si="71"/>
        <v/>
      </c>
      <c r="J622" s="467"/>
      <c r="K622" s="467"/>
      <c r="L622" s="467"/>
      <c r="M622" s="467"/>
      <c r="N622" s="467"/>
      <c r="O622" s="467"/>
      <c r="P622" s="467"/>
      <c r="Q622" s="467"/>
      <c r="R622" s="468" t="str">
        <f t="shared" si="73"/>
        <v/>
      </c>
      <c r="S622" s="468" t="str">
        <f>IF(OR(R622="",B7="",B7&lt;=0),"",IF(LEN(R622)&lt;=B7,R622,IF(LEN(SUBSTITUTE(LEFT(R622,B7+1)," ",""))=B7+1,LEFT(R622,B7),LEFT(R622,FIND("§",SUBSTITUTE(LEFT(R622,B7+1)," ","§",LEN(LEFT(R622,B7+1))-LEN(SUBSTITUTE(LEFT(R622,B7+1)," ",""))))-1))))</f>
        <v/>
      </c>
      <c r="T622" s="468" t="str">
        <f t="shared" si="72"/>
        <v/>
      </c>
      <c r="U622" s="468"/>
    </row>
    <row r="623" spans="1:21" ht="24" customHeight="1">
      <c r="A623" s="467"/>
      <c r="B623" s="467"/>
      <c r="C623" s="467"/>
      <c r="D623" s="467"/>
      <c r="E623" s="467"/>
      <c r="F623" s="502" t="str">
        <f t="shared" si="68"/>
        <v/>
      </c>
      <c r="G623" s="503" t="str">
        <f t="shared" si="69"/>
        <v/>
      </c>
      <c r="H623" s="501" t="str">
        <f t="shared" si="70"/>
        <v/>
      </c>
      <c r="I623" s="504" t="str">
        <f t="shared" si="71"/>
        <v/>
      </c>
      <c r="J623" s="467"/>
      <c r="K623" s="467"/>
      <c r="L623" s="467"/>
      <c r="M623" s="467"/>
      <c r="N623" s="467"/>
      <c r="O623" s="467"/>
      <c r="P623" s="467"/>
      <c r="Q623" s="467"/>
      <c r="R623" s="468" t="str">
        <f t="shared" si="73"/>
        <v/>
      </c>
      <c r="S623" s="468" t="str">
        <f>IF(OR(R623="",B7="",B7&lt;=0),"",IF(LEN(R623)&lt;=B7,R623,IF(LEN(SUBSTITUTE(LEFT(R623,B7+1)," ",""))=B7+1,LEFT(R623,B7),LEFT(R623,FIND("§",SUBSTITUTE(LEFT(R623,B7+1)," ","§",LEN(LEFT(R623,B7+1))-LEN(SUBSTITUTE(LEFT(R623,B7+1)," ",""))))-1))))</f>
        <v/>
      </c>
      <c r="T623" s="468" t="str">
        <f t="shared" si="72"/>
        <v/>
      </c>
      <c r="U623" s="468"/>
    </row>
    <row r="624" spans="1:21" ht="24" customHeight="1">
      <c r="A624" s="467"/>
      <c r="B624" s="467"/>
      <c r="C624" s="467"/>
      <c r="D624" s="467"/>
      <c r="E624" s="467"/>
      <c r="F624" s="502" t="str">
        <f t="shared" si="68"/>
        <v/>
      </c>
      <c r="G624" s="503" t="str">
        <f t="shared" si="69"/>
        <v/>
      </c>
      <c r="H624" s="501" t="str">
        <f t="shared" si="70"/>
        <v/>
      </c>
      <c r="I624" s="504" t="str">
        <f t="shared" si="71"/>
        <v/>
      </c>
      <c r="J624" s="467"/>
      <c r="K624" s="467"/>
      <c r="L624" s="467"/>
      <c r="M624" s="467"/>
      <c r="N624" s="467"/>
      <c r="O624" s="467"/>
      <c r="P624" s="467"/>
      <c r="Q624" s="467"/>
      <c r="R624" s="468" t="str">
        <f t="shared" si="73"/>
        <v/>
      </c>
      <c r="S624" s="468" t="str">
        <f>IF(OR(R624="",B7="",B7&lt;=0),"",IF(LEN(R624)&lt;=B7,R624,IF(LEN(SUBSTITUTE(LEFT(R624,B7+1)," ",""))=B7+1,LEFT(R624,B7),LEFT(R624,FIND("§",SUBSTITUTE(LEFT(R624,B7+1)," ","§",LEN(LEFT(R624,B7+1))-LEN(SUBSTITUTE(LEFT(R624,B7+1)," ",""))))-1))))</f>
        <v/>
      </c>
      <c r="T624" s="468" t="str">
        <f t="shared" si="72"/>
        <v/>
      </c>
      <c r="U624" s="468"/>
    </row>
    <row r="625" spans="1:21" ht="24" customHeight="1">
      <c r="A625" s="467"/>
      <c r="B625" s="467"/>
      <c r="C625" s="467"/>
      <c r="D625" s="467"/>
      <c r="E625" s="467"/>
      <c r="F625" s="502" t="str">
        <f t="shared" si="68"/>
        <v/>
      </c>
      <c r="G625" s="503" t="str">
        <f t="shared" si="69"/>
        <v/>
      </c>
      <c r="H625" s="501" t="str">
        <f t="shared" si="70"/>
        <v/>
      </c>
      <c r="I625" s="504" t="str">
        <f t="shared" si="71"/>
        <v/>
      </c>
      <c r="J625" s="467"/>
      <c r="K625" s="467"/>
      <c r="L625" s="467"/>
      <c r="M625" s="467"/>
      <c r="N625" s="467"/>
      <c r="O625" s="467"/>
      <c r="P625" s="467"/>
      <c r="Q625" s="467"/>
      <c r="R625" s="468" t="str">
        <f t="shared" si="73"/>
        <v/>
      </c>
      <c r="S625" s="468" t="str">
        <f>IF(OR(R625="",B7="",B7&lt;=0),"",IF(LEN(R625)&lt;=B7,R625,IF(LEN(SUBSTITUTE(LEFT(R625,B7+1)," ",""))=B7+1,LEFT(R625,B7),LEFT(R625,FIND("§",SUBSTITUTE(LEFT(R625,B7+1)," ","§",LEN(LEFT(R625,B7+1))-LEN(SUBSTITUTE(LEFT(R625,B7+1)," ",""))))-1))))</f>
        <v/>
      </c>
      <c r="T625" s="468" t="str">
        <f t="shared" si="72"/>
        <v/>
      </c>
      <c r="U625" s="468"/>
    </row>
    <row r="626" spans="1:21" ht="24" customHeight="1">
      <c r="A626" s="467"/>
      <c r="B626" s="467"/>
      <c r="C626" s="467"/>
      <c r="D626" s="467"/>
      <c r="E626" s="467"/>
      <c r="F626" s="502" t="str">
        <f t="shared" si="68"/>
        <v/>
      </c>
      <c r="G626" s="503" t="str">
        <f t="shared" si="69"/>
        <v/>
      </c>
      <c r="H626" s="501" t="str">
        <f t="shared" si="70"/>
        <v/>
      </c>
      <c r="I626" s="504" t="str">
        <f t="shared" si="71"/>
        <v/>
      </c>
      <c r="J626" s="467"/>
      <c r="K626" s="467"/>
      <c r="L626" s="467"/>
      <c r="M626" s="467"/>
      <c r="N626" s="467"/>
      <c r="O626" s="467"/>
      <c r="P626" s="467"/>
      <c r="Q626" s="467"/>
      <c r="R626" s="468" t="str">
        <f t="shared" si="73"/>
        <v/>
      </c>
      <c r="S626" s="468" t="str">
        <f>IF(OR(R626="",B7="",B7&lt;=0),"",IF(LEN(R626)&lt;=B7,R626,IF(LEN(SUBSTITUTE(LEFT(R626,B7+1)," ",""))=B7+1,LEFT(R626,B7),LEFT(R626,FIND("§",SUBSTITUTE(LEFT(R626,B7+1)," ","§",LEN(LEFT(R626,B7+1))-LEN(SUBSTITUTE(LEFT(R626,B7+1)," ",""))))-1))))</f>
        <v/>
      </c>
      <c r="T626" s="468" t="str">
        <f t="shared" si="72"/>
        <v/>
      </c>
      <c r="U626" s="468"/>
    </row>
    <row r="627" spans="1:21" ht="24" customHeight="1">
      <c r="A627" s="467"/>
      <c r="B627" s="467"/>
      <c r="C627" s="467"/>
      <c r="D627" s="467"/>
      <c r="E627" s="467"/>
      <c r="F627" s="502" t="str">
        <f t="shared" si="68"/>
        <v/>
      </c>
      <c r="G627" s="503" t="str">
        <f t="shared" si="69"/>
        <v/>
      </c>
      <c r="H627" s="501" t="str">
        <f t="shared" si="70"/>
        <v/>
      </c>
      <c r="I627" s="504" t="str">
        <f t="shared" si="71"/>
        <v/>
      </c>
      <c r="J627" s="467"/>
      <c r="K627" s="467"/>
      <c r="L627" s="467"/>
      <c r="M627" s="467"/>
      <c r="N627" s="467"/>
      <c r="O627" s="467"/>
      <c r="P627" s="467"/>
      <c r="Q627" s="467"/>
      <c r="R627" s="468" t="str">
        <f t="shared" si="73"/>
        <v/>
      </c>
      <c r="S627" s="468" t="str">
        <f>IF(OR(R627="",B7="",B7&lt;=0),"",IF(LEN(R627)&lt;=B7,R627,IF(LEN(SUBSTITUTE(LEFT(R627,B7+1)," ",""))=B7+1,LEFT(R627,B7),LEFT(R627,FIND("§",SUBSTITUTE(LEFT(R627,B7+1)," ","§",LEN(LEFT(R627,B7+1))-LEN(SUBSTITUTE(LEFT(R627,B7+1)," ",""))))-1))))</f>
        <v/>
      </c>
      <c r="T627" s="468" t="str">
        <f t="shared" si="72"/>
        <v/>
      </c>
      <c r="U627" s="468"/>
    </row>
    <row r="628" spans="1:21" ht="24" customHeight="1">
      <c r="A628" s="467"/>
      <c r="B628" s="467"/>
      <c r="C628" s="467"/>
      <c r="D628" s="467"/>
      <c r="E628" s="467"/>
      <c r="F628" s="502" t="str">
        <f t="shared" si="68"/>
        <v/>
      </c>
      <c r="G628" s="503" t="str">
        <f t="shared" si="69"/>
        <v/>
      </c>
      <c r="H628" s="501" t="str">
        <f t="shared" si="70"/>
        <v/>
      </c>
      <c r="I628" s="504" t="str">
        <f t="shared" si="71"/>
        <v/>
      </c>
      <c r="J628" s="467"/>
      <c r="K628" s="467"/>
      <c r="L628" s="467"/>
      <c r="M628" s="467"/>
      <c r="N628" s="467"/>
      <c r="O628" s="467"/>
      <c r="P628" s="467"/>
      <c r="Q628" s="467"/>
      <c r="R628" s="468" t="str">
        <f t="shared" si="73"/>
        <v/>
      </c>
      <c r="S628" s="468" t="str">
        <f>IF(OR(R628="",B7="",B7&lt;=0),"",IF(LEN(R628)&lt;=B7,R628,IF(LEN(SUBSTITUTE(LEFT(R628,B7+1)," ",""))=B7+1,LEFT(R628,B7),LEFT(R628,FIND("§",SUBSTITUTE(LEFT(R628,B7+1)," ","§",LEN(LEFT(R628,B7+1))-LEN(SUBSTITUTE(LEFT(R628,B7+1)," ",""))))-1))))</f>
        <v/>
      </c>
      <c r="T628" s="468" t="str">
        <f t="shared" si="72"/>
        <v/>
      </c>
      <c r="U628" s="468"/>
    </row>
    <row r="629" spans="1:21" ht="24" customHeight="1">
      <c r="A629" s="467"/>
      <c r="B629" s="467"/>
      <c r="C629" s="467"/>
      <c r="D629" s="467"/>
      <c r="E629" s="467"/>
      <c r="F629" s="502" t="str">
        <f t="shared" si="68"/>
        <v/>
      </c>
      <c r="G629" s="503" t="str">
        <f t="shared" si="69"/>
        <v/>
      </c>
      <c r="H629" s="501" t="str">
        <f t="shared" si="70"/>
        <v/>
      </c>
      <c r="I629" s="504" t="str">
        <f t="shared" si="71"/>
        <v/>
      </c>
      <c r="J629" s="467"/>
      <c r="K629" s="467"/>
      <c r="L629" s="467"/>
      <c r="M629" s="467"/>
      <c r="N629" s="467"/>
      <c r="O629" s="467"/>
      <c r="P629" s="467"/>
      <c r="Q629" s="467"/>
      <c r="R629" s="468" t="str">
        <f t="shared" si="73"/>
        <v/>
      </c>
      <c r="S629" s="468" t="str">
        <f>IF(OR(R629="",B7="",B7&lt;=0),"",IF(LEN(R629)&lt;=B7,R629,IF(LEN(SUBSTITUTE(LEFT(R629,B7+1)," ",""))=B7+1,LEFT(R629,B7),LEFT(R629,FIND("§",SUBSTITUTE(LEFT(R629,B7+1)," ","§",LEN(LEFT(R629,B7+1))-LEN(SUBSTITUTE(LEFT(R629,B7+1)," ",""))))-1))))</f>
        <v/>
      </c>
      <c r="T629" s="468" t="str">
        <f t="shared" si="72"/>
        <v/>
      </c>
      <c r="U629" s="468"/>
    </row>
    <row r="630" spans="1:21" ht="24" customHeight="1">
      <c r="A630" s="467"/>
      <c r="B630" s="467"/>
      <c r="C630" s="467"/>
      <c r="D630" s="467"/>
      <c r="E630" s="467"/>
      <c r="F630" s="502" t="str">
        <f t="shared" si="68"/>
        <v/>
      </c>
      <c r="G630" s="503" t="str">
        <f t="shared" si="69"/>
        <v/>
      </c>
      <c r="H630" s="501" t="str">
        <f t="shared" si="70"/>
        <v/>
      </c>
      <c r="I630" s="504" t="str">
        <f t="shared" si="71"/>
        <v/>
      </c>
      <c r="J630" s="467"/>
      <c r="K630" s="467"/>
      <c r="L630" s="467"/>
      <c r="M630" s="467"/>
      <c r="N630" s="467"/>
      <c r="O630" s="467"/>
      <c r="P630" s="467"/>
      <c r="Q630" s="467"/>
      <c r="R630" s="468" t="str">
        <f t="shared" si="73"/>
        <v/>
      </c>
      <c r="S630" s="468" t="str">
        <f>IF(OR(R630="",B7="",B7&lt;=0),"",IF(LEN(R630)&lt;=B7,R630,IF(LEN(SUBSTITUTE(LEFT(R630,B7+1)," ",""))=B7+1,LEFT(R630,B7),LEFT(R630,FIND("§",SUBSTITUTE(LEFT(R630,B7+1)," ","§",LEN(LEFT(R630,B7+1))-LEN(SUBSTITUTE(LEFT(R630,B7+1)," ",""))))-1))))</f>
        <v/>
      </c>
      <c r="T630" s="468" t="str">
        <f t="shared" si="72"/>
        <v/>
      </c>
      <c r="U630" s="468"/>
    </row>
    <row r="631" spans="1:21" ht="24" customHeight="1">
      <c r="A631" s="467"/>
      <c r="B631" s="467"/>
      <c r="C631" s="467"/>
      <c r="D631" s="467"/>
      <c r="E631" s="467"/>
      <c r="F631" s="502" t="str">
        <f t="shared" si="68"/>
        <v/>
      </c>
      <c r="G631" s="503" t="str">
        <f t="shared" si="69"/>
        <v/>
      </c>
      <c r="H631" s="501" t="str">
        <f t="shared" si="70"/>
        <v/>
      </c>
      <c r="I631" s="504" t="str">
        <f t="shared" si="71"/>
        <v/>
      </c>
      <c r="J631" s="467"/>
      <c r="K631" s="467"/>
      <c r="L631" s="467"/>
      <c r="M631" s="467"/>
      <c r="N631" s="467"/>
      <c r="O631" s="467"/>
      <c r="P631" s="467"/>
      <c r="Q631" s="467"/>
      <c r="R631" s="468" t="str">
        <f t="shared" si="73"/>
        <v/>
      </c>
      <c r="S631" s="468" t="str">
        <f>IF(OR(R631="",B7="",B7&lt;=0),"",IF(LEN(R631)&lt;=B7,R631,IF(LEN(SUBSTITUTE(LEFT(R631,B7+1)," ",""))=B7+1,LEFT(R631,B7),LEFT(R631,FIND("§",SUBSTITUTE(LEFT(R631,B7+1)," ","§",LEN(LEFT(R631,B7+1))-LEN(SUBSTITUTE(LEFT(R631,B7+1)," ",""))))-1))))</f>
        <v/>
      </c>
      <c r="T631" s="468" t="str">
        <f t="shared" si="72"/>
        <v/>
      </c>
      <c r="U631" s="468"/>
    </row>
    <row r="632" spans="1:21" ht="24" customHeight="1">
      <c r="A632" s="467"/>
      <c r="B632" s="467"/>
      <c r="C632" s="467"/>
      <c r="D632" s="467"/>
      <c r="E632" s="467"/>
      <c r="F632" s="502" t="str">
        <f t="shared" si="68"/>
        <v/>
      </c>
      <c r="G632" s="503" t="str">
        <f t="shared" si="69"/>
        <v/>
      </c>
      <c r="H632" s="501" t="str">
        <f t="shared" si="70"/>
        <v/>
      </c>
      <c r="I632" s="504" t="str">
        <f t="shared" si="71"/>
        <v/>
      </c>
      <c r="J632" s="467"/>
      <c r="K632" s="467"/>
      <c r="L632" s="467"/>
      <c r="M632" s="467"/>
      <c r="N632" s="467"/>
      <c r="O632" s="467"/>
      <c r="P632" s="467"/>
      <c r="Q632" s="467"/>
      <c r="R632" s="468" t="str">
        <f t="shared" si="73"/>
        <v/>
      </c>
      <c r="S632" s="468" t="str">
        <f>IF(OR(R632="",B7="",B7&lt;=0),"",IF(LEN(R632)&lt;=B7,R632,IF(LEN(SUBSTITUTE(LEFT(R632,B7+1)," ",""))=B7+1,LEFT(R632,B7),LEFT(R632,FIND("§",SUBSTITUTE(LEFT(R632,B7+1)," ","§",LEN(LEFT(R632,B7+1))-LEN(SUBSTITUTE(LEFT(R632,B7+1)," ",""))))-1))))</f>
        <v/>
      </c>
      <c r="T632" s="468" t="str">
        <f t="shared" si="72"/>
        <v/>
      </c>
      <c r="U632" s="468"/>
    </row>
    <row r="633" spans="1:21" ht="24" customHeight="1">
      <c r="A633" s="467"/>
      <c r="B633" s="467"/>
      <c r="C633" s="467"/>
      <c r="D633" s="467"/>
      <c r="E633" s="467"/>
      <c r="F633" s="502" t="str">
        <f t="shared" si="68"/>
        <v/>
      </c>
      <c r="G633" s="503" t="str">
        <f t="shared" si="69"/>
        <v/>
      </c>
      <c r="H633" s="501" t="str">
        <f t="shared" si="70"/>
        <v/>
      </c>
      <c r="I633" s="504" t="str">
        <f t="shared" si="71"/>
        <v/>
      </c>
      <c r="J633" s="467"/>
      <c r="K633" s="467"/>
      <c r="L633" s="467"/>
      <c r="M633" s="467"/>
      <c r="N633" s="467"/>
      <c r="O633" s="467"/>
      <c r="P633" s="467"/>
      <c r="Q633" s="467"/>
      <c r="R633" s="468" t="str">
        <f t="shared" si="73"/>
        <v/>
      </c>
      <c r="S633" s="468" t="str">
        <f>IF(OR(R633="",B7="",B7&lt;=0),"",IF(LEN(R633)&lt;=B7,R633,IF(LEN(SUBSTITUTE(LEFT(R633,B7+1)," ",""))=B7+1,LEFT(R633,B7),LEFT(R633,FIND("§",SUBSTITUTE(LEFT(R633,B7+1)," ","§",LEN(LEFT(R633,B7+1))-LEN(SUBSTITUTE(LEFT(R633,B7+1)," ",""))))-1))))</f>
        <v/>
      </c>
      <c r="T633" s="468" t="str">
        <f t="shared" si="72"/>
        <v/>
      </c>
      <c r="U633" s="468"/>
    </row>
    <row r="634" spans="1:21" ht="24" customHeight="1">
      <c r="A634" s="467"/>
      <c r="B634" s="467"/>
      <c r="C634" s="467"/>
      <c r="D634" s="467"/>
      <c r="E634" s="467"/>
      <c r="F634" s="502" t="str">
        <f t="shared" si="68"/>
        <v/>
      </c>
      <c r="G634" s="503" t="str">
        <f t="shared" si="69"/>
        <v/>
      </c>
      <c r="H634" s="501" t="str">
        <f t="shared" si="70"/>
        <v/>
      </c>
      <c r="I634" s="504" t="str">
        <f t="shared" si="71"/>
        <v/>
      </c>
      <c r="J634" s="467"/>
      <c r="K634" s="467"/>
      <c r="L634" s="467"/>
      <c r="M634" s="467"/>
      <c r="N634" s="467"/>
      <c r="O634" s="467"/>
      <c r="P634" s="467"/>
      <c r="Q634" s="467"/>
      <c r="R634" s="468" t="str">
        <f t="shared" si="73"/>
        <v/>
      </c>
      <c r="S634" s="468" t="str">
        <f>IF(OR(R634="",B7="",B7&lt;=0),"",IF(LEN(R634)&lt;=B7,R634,IF(LEN(SUBSTITUTE(LEFT(R634,B7+1)," ",""))=B7+1,LEFT(R634,B7),LEFT(R634,FIND("§",SUBSTITUTE(LEFT(R634,B7+1)," ","§",LEN(LEFT(R634,B7+1))-LEN(SUBSTITUTE(LEFT(R634,B7+1)," ",""))))-1))))</f>
        <v/>
      </c>
      <c r="T634" s="468" t="str">
        <f t="shared" si="72"/>
        <v/>
      </c>
      <c r="U634" s="468"/>
    </row>
    <row r="635" spans="1:21" ht="24" customHeight="1">
      <c r="A635" s="467"/>
      <c r="B635" s="467"/>
      <c r="C635" s="467"/>
      <c r="D635" s="467"/>
      <c r="E635" s="467"/>
      <c r="F635" s="502" t="str">
        <f t="shared" si="68"/>
        <v/>
      </c>
      <c r="G635" s="503" t="str">
        <f t="shared" si="69"/>
        <v/>
      </c>
      <c r="H635" s="501" t="str">
        <f t="shared" si="70"/>
        <v/>
      </c>
      <c r="I635" s="504" t="str">
        <f t="shared" si="71"/>
        <v/>
      </c>
      <c r="J635" s="467"/>
      <c r="K635" s="467"/>
      <c r="L635" s="467"/>
      <c r="M635" s="467"/>
      <c r="N635" s="467"/>
      <c r="O635" s="467"/>
      <c r="P635" s="467"/>
      <c r="Q635" s="467"/>
      <c r="R635" s="468" t="str">
        <f t="shared" si="73"/>
        <v/>
      </c>
      <c r="S635" s="468" t="str">
        <f>IF(OR(R635="",B7="",B7&lt;=0),"",IF(LEN(R635)&lt;=B7,R635,IF(LEN(SUBSTITUTE(LEFT(R635,B7+1)," ",""))=B7+1,LEFT(R635,B7),LEFT(R635,FIND("§",SUBSTITUTE(LEFT(R635,B7+1)," ","§",LEN(LEFT(R635,B7+1))-LEN(SUBSTITUTE(LEFT(R635,B7+1)," ",""))))-1))))</f>
        <v/>
      </c>
      <c r="T635" s="468" t="str">
        <f t="shared" si="72"/>
        <v/>
      </c>
      <c r="U635" s="468"/>
    </row>
    <row r="636" spans="1:21" ht="24" customHeight="1">
      <c r="A636" s="467"/>
      <c r="B636" s="467"/>
      <c r="C636" s="467"/>
      <c r="D636" s="467"/>
      <c r="E636" s="467"/>
      <c r="F636" s="502" t="str">
        <f t="shared" si="68"/>
        <v/>
      </c>
      <c r="G636" s="503" t="str">
        <f t="shared" si="69"/>
        <v/>
      </c>
      <c r="H636" s="501" t="str">
        <f t="shared" si="70"/>
        <v/>
      </c>
      <c r="I636" s="504" t="str">
        <f t="shared" si="71"/>
        <v/>
      </c>
      <c r="J636" s="467"/>
      <c r="K636" s="467"/>
      <c r="L636" s="467"/>
      <c r="M636" s="467"/>
      <c r="N636" s="467"/>
      <c r="O636" s="467"/>
      <c r="P636" s="467"/>
      <c r="Q636" s="467"/>
      <c r="R636" s="468" t="str">
        <f t="shared" si="73"/>
        <v/>
      </c>
      <c r="S636" s="468" t="str">
        <f>IF(OR(R636="",B7="",B7&lt;=0),"",IF(LEN(R636)&lt;=B7,R636,IF(LEN(SUBSTITUTE(LEFT(R636,B7+1)," ",""))=B7+1,LEFT(R636,B7),LEFT(R636,FIND("§",SUBSTITUTE(LEFT(R636,B7+1)," ","§",LEN(LEFT(R636,B7+1))-LEN(SUBSTITUTE(LEFT(R636,B7+1)," ",""))))-1))))</f>
        <v/>
      </c>
      <c r="T636" s="468" t="str">
        <f t="shared" si="72"/>
        <v/>
      </c>
      <c r="U636" s="468"/>
    </row>
    <row r="637" spans="1:21" ht="24" customHeight="1">
      <c r="A637" s="467"/>
      <c r="B637" s="467"/>
      <c r="C637" s="467"/>
      <c r="D637" s="467"/>
      <c r="E637" s="467"/>
      <c r="F637" s="502" t="str">
        <f t="shared" si="68"/>
        <v/>
      </c>
      <c r="G637" s="503" t="str">
        <f t="shared" si="69"/>
        <v/>
      </c>
      <c r="H637" s="501" t="str">
        <f t="shared" si="70"/>
        <v/>
      </c>
      <c r="I637" s="504" t="str">
        <f t="shared" si="71"/>
        <v/>
      </c>
      <c r="J637" s="467"/>
      <c r="K637" s="467"/>
      <c r="L637" s="467"/>
      <c r="M637" s="467"/>
      <c r="N637" s="467"/>
      <c r="O637" s="467"/>
      <c r="P637" s="467"/>
      <c r="Q637" s="467"/>
      <c r="R637" s="468" t="str">
        <f t="shared" si="73"/>
        <v/>
      </c>
      <c r="S637" s="468" t="str">
        <f>IF(OR(R637="",B7="",B7&lt;=0),"",IF(LEN(R637)&lt;=B7,R637,IF(LEN(SUBSTITUTE(LEFT(R637,B7+1)," ",""))=B7+1,LEFT(R637,B7),LEFT(R637,FIND("§",SUBSTITUTE(LEFT(R637,B7+1)," ","§",LEN(LEFT(R637,B7+1))-LEN(SUBSTITUTE(LEFT(R637,B7+1)," ",""))))-1))))</f>
        <v/>
      </c>
      <c r="T637" s="468" t="str">
        <f t="shared" si="72"/>
        <v/>
      </c>
      <c r="U637" s="468"/>
    </row>
    <row r="638" spans="1:21" ht="24" customHeight="1">
      <c r="A638" s="467"/>
      <c r="B638" s="467"/>
      <c r="C638" s="467"/>
      <c r="D638" s="467"/>
      <c r="E638" s="467"/>
      <c r="F638" s="502" t="str">
        <f t="shared" si="68"/>
        <v/>
      </c>
      <c r="G638" s="503" t="str">
        <f t="shared" si="69"/>
        <v/>
      </c>
      <c r="H638" s="501" t="str">
        <f t="shared" si="70"/>
        <v/>
      </c>
      <c r="I638" s="504" t="str">
        <f t="shared" si="71"/>
        <v/>
      </c>
      <c r="J638" s="467"/>
      <c r="K638" s="467"/>
      <c r="L638" s="467"/>
      <c r="M638" s="467"/>
      <c r="N638" s="467"/>
      <c r="O638" s="467"/>
      <c r="P638" s="467"/>
      <c r="Q638" s="467"/>
      <c r="R638" s="468" t="str">
        <f t="shared" si="73"/>
        <v/>
      </c>
      <c r="S638" s="468" t="str">
        <f>IF(OR(R638="",B7="",B7&lt;=0),"",IF(LEN(R638)&lt;=B7,R638,IF(LEN(SUBSTITUTE(LEFT(R638,B7+1)," ",""))=B7+1,LEFT(R638,B7),LEFT(R638,FIND("§",SUBSTITUTE(LEFT(R638,B7+1)," ","§",LEN(LEFT(R638,B7+1))-LEN(SUBSTITUTE(LEFT(R638,B7+1)," ",""))))-1))))</f>
        <v/>
      </c>
      <c r="T638" s="468" t="str">
        <f t="shared" si="72"/>
        <v/>
      </c>
      <c r="U638" s="468"/>
    </row>
    <row r="639" spans="1:21" ht="24" customHeight="1">
      <c r="A639" s="467"/>
      <c r="B639" s="467"/>
      <c r="C639" s="467"/>
      <c r="D639" s="467"/>
      <c r="E639" s="467"/>
      <c r="F639" s="502" t="str">
        <f t="shared" si="68"/>
        <v/>
      </c>
      <c r="G639" s="503" t="str">
        <f t="shared" si="69"/>
        <v/>
      </c>
      <c r="H639" s="501" t="str">
        <f t="shared" si="70"/>
        <v/>
      </c>
      <c r="I639" s="504" t="str">
        <f t="shared" si="71"/>
        <v/>
      </c>
      <c r="J639" s="467"/>
      <c r="K639" s="467"/>
      <c r="L639" s="467"/>
      <c r="M639" s="467"/>
      <c r="N639" s="467"/>
      <c r="O639" s="467"/>
      <c r="P639" s="467"/>
      <c r="Q639" s="467"/>
      <c r="R639" s="468" t="str">
        <f t="shared" si="73"/>
        <v/>
      </c>
      <c r="S639" s="468" t="str">
        <f>IF(OR(R639="",B7="",B7&lt;=0),"",IF(LEN(R639)&lt;=B7,R639,IF(LEN(SUBSTITUTE(LEFT(R639,B7+1)," ",""))=B7+1,LEFT(R639,B7),LEFT(R639,FIND("§",SUBSTITUTE(LEFT(R639,B7+1)," ","§",LEN(LEFT(R639,B7+1))-LEN(SUBSTITUTE(LEFT(R639,B7+1)," ",""))))-1))))</f>
        <v/>
      </c>
      <c r="T639" s="468" t="str">
        <f t="shared" si="72"/>
        <v/>
      </c>
      <c r="U639" s="468"/>
    </row>
    <row r="640" spans="1:21" ht="24" customHeight="1">
      <c r="A640" s="467"/>
      <c r="B640" s="467"/>
      <c r="C640" s="467"/>
      <c r="D640" s="467"/>
      <c r="E640" s="467"/>
      <c r="F640" s="502" t="str">
        <f t="shared" si="68"/>
        <v/>
      </c>
      <c r="G640" s="503" t="str">
        <f t="shared" si="69"/>
        <v/>
      </c>
      <c r="H640" s="501" t="str">
        <f t="shared" si="70"/>
        <v/>
      </c>
      <c r="I640" s="504" t="str">
        <f t="shared" si="71"/>
        <v/>
      </c>
      <c r="J640" s="467"/>
      <c r="K640" s="467"/>
      <c r="L640" s="467"/>
      <c r="M640" s="467"/>
      <c r="N640" s="467"/>
      <c r="O640" s="467"/>
      <c r="P640" s="467"/>
      <c r="Q640" s="467"/>
      <c r="R640" s="468" t="str">
        <f t="shared" si="73"/>
        <v/>
      </c>
      <c r="S640" s="468" t="str">
        <f>IF(OR(R640="",B7="",B7&lt;=0),"",IF(LEN(R640)&lt;=B7,R640,IF(LEN(SUBSTITUTE(LEFT(R640,B7+1)," ",""))=B7+1,LEFT(R640,B7),LEFT(R640,FIND("§",SUBSTITUTE(LEFT(R640,B7+1)," ","§",LEN(LEFT(R640,B7+1))-LEN(SUBSTITUTE(LEFT(R640,B7+1)," ",""))))-1))))</f>
        <v/>
      </c>
      <c r="T640" s="468" t="str">
        <f t="shared" si="72"/>
        <v/>
      </c>
      <c r="U640" s="468"/>
    </row>
    <row r="641" spans="1:21" ht="24" customHeight="1">
      <c r="A641" s="467"/>
      <c r="B641" s="467"/>
      <c r="C641" s="467"/>
      <c r="D641" s="467"/>
      <c r="E641" s="467"/>
      <c r="F641" s="502" t="str">
        <f t="shared" si="68"/>
        <v/>
      </c>
      <c r="G641" s="503" t="str">
        <f t="shared" si="69"/>
        <v/>
      </c>
      <c r="H641" s="501" t="str">
        <f t="shared" si="70"/>
        <v/>
      </c>
      <c r="I641" s="504" t="str">
        <f t="shared" si="71"/>
        <v/>
      </c>
      <c r="J641" s="467"/>
      <c r="K641" s="467"/>
      <c r="L641" s="467"/>
      <c r="M641" s="467"/>
      <c r="N641" s="467"/>
      <c r="O641" s="467"/>
      <c r="P641" s="467"/>
      <c r="Q641" s="467"/>
      <c r="R641" s="468" t="str">
        <f t="shared" si="73"/>
        <v/>
      </c>
      <c r="S641" s="468" t="str">
        <f>IF(OR(R641="",B7="",B7&lt;=0),"",IF(LEN(R641)&lt;=B7,R641,IF(LEN(SUBSTITUTE(LEFT(R641,B7+1)," ",""))=B7+1,LEFT(R641,B7),LEFT(R641,FIND("§",SUBSTITUTE(LEFT(R641,B7+1)," ","§",LEN(LEFT(R641,B7+1))-LEN(SUBSTITUTE(LEFT(R641,B7+1)," ",""))))-1))))</f>
        <v/>
      </c>
      <c r="T641" s="468" t="str">
        <f t="shared" si="72"/>
        <v/>
      </c>
      <c r="U641" s="468"/>
    </row>
    <row r="642" spans="1:21" ht="24" customHeight="1">
      <c r="A642" s="467"/>
      <c r="B642" s="467"/>
      <c r="C642" s="467"/>
      <c r="D642" s="467"/>
      <c r="E642" s="467"/>
      <c r="F642" s="502" t="str">
        <f t="shared" si="68"/>
        <v/>
      </c>
      <c r="G642" s="503" t="str">
        <f t="shared" si="69"/>
        <v/>
      </c>
      <c r="H642" s="501" t="str">
        <f t="shared" si="70"/>
        <v/>
      </c>
      <c r="I642" s="504" t="str">
        <f t="shared" si="71"/>
        <v/>
      </c>
      <c r="J642" s="467"/>
      <c r="K642" s="467"/>
      <c r="L642" s="467"/>
      <c r="M642" s="467"/>
      <c r="N642" s="467"/>
      <c r="O642" s="467"/>
      <c r="P642" s="467"/>
      <c r="Q642" s="467"/>
      <c r="R642" s="468" t="str">
        <f t="shared" si="73"/>
        <v/>
      </c>
      <c r="S642" s="468" t="str">
        <f>IF(OR(R642="",B7="",B7&lt;=0),"",IF(LEN(R642)&lt;=B7,R642,IF(LEN(SUBSTITUTE(LEFT(R642,B7+1)," ",""))=B7+1,LEFT(R642,B7),LEFT(R642,FIND("§",SUBSTITUTE(LEFT(R642,B7+1)," ","§",LEN(LEFT(R642,B7+1))-LEN(SUBSTITUTE(LEFT(R642,B7+1)," ",""))))-1))))</f>
        <v/>
      </c>
      <c r="T642" s="468" t="str">
        <f t="shared" si="72"/>
        <v/>
      </c>
      <c r="U642" s="468"/>
    </row>
    <row r="643" spans="1:21" ht="24" customHeight="1">
      <c r="A643" s="467"/>
      <c r="B643" s="467"/>
      <c r="C643" s="467"/>
      <c r="D643" s="467"/>
      <c r="E643" s="467"/>
      <c r="F643" s="502" t="str">
        <f t="shared" si="68"/>
        <v/>
      </c>
      <c r="G643" s="503" t="str">
        <f t="shared" si="69"/>
        <v/>
      </c>
      <c r="H643" s="501" t="str">
        <f t="shared" si="70"/>
        <v/>
      </c>
      <c r="I643" s="504" t="str">
        <f t="shared" si="71"/>
        <v/>
      </c>
      <c r="J643" s="467"/>
      <c r="K643" s="467"/>
      <c r="L643" s="467"/>
      <c r="M643" s="467"/>
      <c r="N643" s="467"/>
      <c r="O643" s="467"/>
      <c r="P643" s="467"/>
      <c r="Q643" s="467"/>
      <c r="R643" s="468" t="str">
        <f t="shared" si="73"/>
        <v/>
      </c>
      <c r="S643" s="468" t="str">
        <f>IF(OR(R643="",B7="",B7&lt;=0),"",IF(LEN(R643)&lt;=B7,R643,IF(LEN(SUBSTITUTE(LEFT(R643,B7+1)," ",""))=B7+1,LEFT(R643,B7),LEFT(R643,FIND("§",SUBSTITUTE(LEFT(R643,B7+1)," ","§",LEN(LEFT(R643,B7+1))-LEN(SUBSTITUTE(LEFT(R643,B7+1)," ",""))))-1))))</f>
        <v/>
      </c>
      <c r="T643" s="468" t="str">
        <f t="shared" si="72"/>
        <v/>
      </c>
      <c r="U643" s="468"/>
    </row>
    <row r="644" spans="1:21" ht="24" customHeight="1">
      <c r="A644" s="467"/>
      <c r="B644" s="467"/>
      <c r="C644" s="467"/>
      <c r="D644" s="467"/>
      <c r="E644" s="467"/>
      <c r="F644" s="502" t="str">
        <f t="shared" si="68"/>
        <v/>
      </c>
      <c r="G644" s="503" t="str">
        <f t="shared" si="69"/>
        <v/>
      </c>
      <c r="H644" s="501" t="str">
        <f t="shared" si="70"/>
        <v/>
      </c>
      <c r="I644" s="504" t="str">
        <f t="shared" si="71"/>
        <v/>
      </c>
      <c r="J644" s="467"/>
      <c r="K644" s="467"/>
      <c r="L644" s="467"/>
      <c r="M644" s="467"/>
      <c r="N644" s="467"/>
      <c r="O644" s="467"/>
      <c r="P644" s="467"/>
      <c r="Q644" s="467"/>
      <c r="R644" s="468" t="str">
        <f t="shared" si="73"/>
        <v/>
      </c>
      <c r="S644" s="468" t="str">
        <f>IF(OR(R644="",B7="",B7&lt;=0),"",IF(LEN(R644)&lt;=B7,R644,IF(LEN(SUBSTITUTE(LEFT(R644,B7+1)," ",""))=B7+1,LEFT(R644,B7),LEFT(R644,FIND("§",SUBSTITUTE(LEFT(R644,B7+1)," ","§",LEN(LEFT(R644,B7+1))-LEN(SUBSTITUTE(LEFT(R644,B7+1)," ",""))))-1))))</f>
        <v/>
      </c>
      <c r="T644" s="468" t="str">
        <f t="shared" si="72"/>
        <v/>
      </c>
      <c r="U644" s="468"/>
    </row>
    <row r="645" spans="1:21" ht="24" customHeight="1">
      <c r="A645" s="467"/>
      <c r="B645" s="467"/>
      <c r="C645" s="467"/>
      <c r="D645" s="467"/>
      <c r="E645" s="467"/>
      <c r="F645" s="502" t="str">
        <f t="shared" si="68"/>
        <v/>
      </c>
      <c r="G645" s="503" t="str">
        <f t="shared" si="69"/>
        <v/>
      </c>
      <c r="H645" s="501" t="str">
        <f t="shared" si="70"/>
        <v/>
      </c>
      <c r="I645" s="504" t="str">
        <f t="shared" si="71"/>
        <v/>
      </c>
      <c r="J645" s="467"/>
      <c r="K645" s="467"/>
      <c r="L645" s="467"/>
      <c r="M645" s="467"/>
      <c r="N645" s="467"/>
      <c r="O645" s="467"/>
      <c r="P645" s="467"/>
      <c r="Q645" s="467"/>
      <c r="R645" s="468" t="str">
        <f t="shared" si="73"/>
        <v/>
      </c>
      <c r="S645" s="468" t="str">
        <f>IF(OR(R645="",B7="",B7&lt;=0),"",IF(LEN(R645)&lt;=B7,R645,IF(LEN(SUBSTITUTE(LEFT(R645,B7+1)," ",""))=B7+1,LEFT(R645,B7),LEFT(R645,FIND("§",SUBSTITUTE(LEFT(R645,B7+1)," ","§",LEN(LEFT(R645,B7+1))-LEN(SUBSTITUTE(LEFT(R645,B7+1)," ",""))))-1))))</f>
        <v/>
      </c>
      <c r="T645" s="468" t="str">
        <f t="shared" si="72"/>
        <v/>
      </c>
      <c r="U645" s="468"/>
    </row>
    <row r="646" spans="1:21" ht="24" customHeight="1">
      <c r="A646" s="467"/>
      <c r="B646" s="467"/>
      <c r="C646" s="467"/>
      <c r="D646" s="467"/>
      <c r="E646" s="467"/>
      <c r="F646" s="502" t="str">
        <f t="shared" si="68"/>
        <v/>
      </c>
      <c r="G646" s="503" t="str">
        <f t="shared" si="69"/>
        <v/>
      </c>
      <c r="H646" s="501" t="str">
        <f t="shared" si="70"/>
        <v/>
      </c>
      <c r="I646" s="504" t="str">
        <f t="shared" si="71"/>
        <v/>
      </c>
      <c r="J646" s="467"/>
      <c r="K646" s="467"/>
      <c r="L646" s="467"/>
      <c r="M646" s="467"/>
      <c r="N646" s="467"/>
      <c r="O646" s="467"/>
      <c r="P646" s="467"/>
      <c r="Q646" s="467"/>
      <c r="R646" s="468" t="str">
        <f t="shared" si="73"/>
        <v/>
      </c>
      <c r="S646" s="468" t="str">
        <f>IF(OR(R646="",B7="",B7&lt;=0),"",IF(LEN(R646)&lt;=B7,R646,IF(LEN(SUBSTITUTE(LEFT(R646,B7+1)," ",""))=B7+1,LEFT(R646,B7),LEFT(R646,FIND("§",SUBSTITUTE(LEFT(R646,B7+1)," ","§",LEN(LEFT(R646,B7+1))-LEN(SUBSTITUTE(LEFT(R646,B7+1)," ",""))))-1))))</f>
        <v/>
      </c>
      <c r="T646" s="468" t="str">
        <f t="shared" si="72"/>
        <v/>
      </c>
      <c r="U646" s="468"/>
    </row>
    <row r="647" spans="1:21" ht="24" customHeight="1">
      <c r="A647" s="467"/>
      <c r="B647" s="467"/>
      <c r="C647" s="467"/>
      <c r="D647" s="467"/>
      <c r="E647" s="467"/>
      <c r="F647" s="502" t="str">
        <f t="shared" si="68"/>
        <v/>
      </c>
      <c r="G647" s="503" t="str">
        <f t="shared" si="69"/>
        <v/>
      </c>
      <c r="H647" s="501" t="str">
        <f t="shared" si="70"/>
        <v/>
      </c>
      <c r="I647" s="504" t="str">
        <f t="shared" si="71"/>
        <v/>
      </c>
      <c r="J647" s="467"/>
      <c r="K647" s="467"/>
      <c r="L647" s="467"/>
      <c r="M647" s="467"/>
      <c r="N647" s="467"/>
      <c r="O647" s="467"/>
      <c r="P647" s="467"/>
      <c r="Q647" s="467"/>
      <c r="R647" s="468" t="str">
        <f t="shared" si="73"/>
        <v/>
      </c>
      <c r="S647" s="468" t="str">
        <f>IF(OR(R647="",B7="",B7&lt;=0),"",IF(LEN(R647)&lt;=B7,R647,IF(LEN(SUBSTITUTE(LEFT(R647,B7+1)," ",""))=B7+1,LEFT(R647,B7),LEFT(R647,FIND("§",SUBSTITUTE(LEFT(R647,B7+1)," ","§",LEN(LEFT(R647,B7+1))-LEN(SUBSTITUTE(LEFT(R647,B7+1)," ",""))))-1))))</f>
        <v/>
      </c>
      <c r="T647" s="468" t="str">
        <f t="shared" si="72"/>
        <v/>
      </c>
      <c r="U647" s="468"/>
    </row>
    <row r="648" spans="1:21" ht="24" customHeight="1">
      <c r="A648" s="467"/>
      <c r="B648" s="467"/>
      <c r="C648" s="467"/>
      <c r="D648" s="467"/>
      <c r="E648" s="467"/>
      <c r="F648" s="502" t="str">
        <f t="shared" si="68"/>
        <v/>
      </c>
      <c r="G648" s="503" t="str">
        <f t="shared" si="69"/>
        <v/>
      </c>
      <c r="H648" s="501" t="str">
        <f t="shared" si="70"/>
        <v/>
      </c>
      <c r="I648" s="504" t="str">
        <f t="shared" si="71"/>
        <v/>
      </c>
      <c r="J648" s="467"/>
      <c r="K648" s="467"/>
      <c r="L648" s="467"/>
      <c r="M648" s="467"/>
      <c r="N648" s="467"/>
      <c r="O648" s="467"/>
      <c r="P648" s="467"/>
      <c r="Q648" s="467"/>
      <c r="R648" s="468" t="str">
        <f t="shared" si="73"/>
        <v/>
      </c>
      <c r="S648" s="468" t="str">
        <f>IF(OR(R648="",B7="",B7&lt;=0),"",IF(LEN(R648)&lt;=B7,R648,IF(LEN(SUBSTITUTE(LEFT(R648,B7+1)," ",""))=B7+1,LEFT(R648,B7),LEFT(R648,FIND("§",SUBSTITUTE(LEFT(R648,B7+1)," ","§",LEN(LEFT(R648,B7+1))-LEN(SUBSTITUTE(LEFT(R648,B7+1)," ",""))))-1))))</f>
        <v/>
      </c>
      <c r="T648" s="468" t="str">
        <f t="shared" si="72"/>
        <v/>
      </c>
      <c r="U648" s="468"/>
    </row>
    <row r="649" spans="1:21" ht="24" customHeight="1">
      <c r="A649" s="467"/>
      <c r="B649" s="467"/>
      <c r="C649" s="467"/>
      <c r="D649" s="467"/>
      <c r="E649" s="467"/>
      <c r="F649" s="502" t="str">
        <f t="shared" si="68"/>
        <v/>
      </c>
      <c r="G649" s="503" t="str">
        <f t="shared" si="69"/>
        <v/>
      </c>
      <c r="H649" s="501" t="str">
        <f t="shared" si="70"/>
        <v/>
      </c>
      <c r="I649" s="504" t="str">
        <f t="shared" si="71"/>
        <v/>
      </c>
      <c r="J649" s="467"/>
      <c r="K649" s="467"/>
      <c r="L649" s="467"/>
      <c r="M649" s="467"/>
      <c r="N649" s="467"/>
      <c r="O649" s="467"/>
      <c r="P649" s="467"/>
      <c r="Q649" s="467"/>
      <c r="R649" s="468" t="str">
        <f t="shared" si="73"/>
        <v/>
      </c>
      <c r="S649" s="468" t="str">
        <f>IF(OR(R649="",B7="",B7&lt;=0),"",IF(LEN(R649)&lt;=B7,R649,IF(LEN(SUBSTITUTE(LEFT(R649,B7+1)," ",""))=B7+1,LEFT(R649,B7),LEFT(R649,FIND("§",SUBSTITUTE(LEFT(R649,B7+1)," ","§",LEN(LEFT(R649,B7+1))-LEN(SUBSTITUTE(LEFT(R649,B7+1)," ",""))))-1))))</f>
        <v/>
      </c>
      <c r="T649" s="468" t="str">
        <f t="shared" si="72"/>
        <v/>
      </c>
      <c r="U649" s="468"/>
    </row>
    <row r="650" spans="1:21" ht="24" customHeight="1">
      <c r="A650" s="467"/>
      <c r="B650" s="467"/>
      <c r="C650" s="467"/>
      <c r="D650" s="467"/>
      <c r="E650" s="467"/>
      <c r="F650" s="502" t="str">
        <f t="shared" si="68"/>
        <v/>
      </c>
      <c r="G650" s="503" t="str">
        <f t="shared" si="69"/>
        <v/>
      </c>
      <c r="H650" s="501" t="str">
        <f t="shared" si="70"/>
        <v/>
      </c>
      <c r="I650" s="504" t="str">
        <f t="shared" si="71"/>
        <v/>
      </c>
      <c r="J650" s="467"/>
      <c r="K650" s="467"/>
      <c r="L650" s="467"/>
      <c r="M650" s="467"/>
      <c r="N650" s="467"/>
      <c r="O650" s="467"/>
      <c r="P650" s="467"/>
      <c r="Q650" s="467"/>
      <c r="R650" s="468" t="str">
        <f t="shared" si="73"/>
        <v/>
      </c>
      <c r="S650" s="468" t="str">
        <f>IF(OR(R650="",B7="",B7&lt;=0),"",IF(LEN(R650)&lt;=B7,R650,IF(LEN(SUBSTITUTE(LEFT(R650,B7+1)," ",""))=B7+1,LEFT(R650,B7),LEFT(R650,FIND("§",SUBSTITUTE(LEFT(R650,B7+1)," ","§",LEN(LEFT(R650,B7+1))-LEN(SUBSTITUTE(LEFT(R650,B7+1)," ",""))))-1))))</f>
        <v/>
      </c>
      <c r="T650" s="468" t="str">
        <f t="shared" si="72"/>
        <v/>
      </c>
      <c r="U650" s="468"/>
    </row>
    <row r="651" spans="1:21" ht="24" customHeight="1">
      <c r="A651" s="467"/>
      <c r="B651" s="467"/>
      <c r="C651" s="467"/>
      <c r="D651" s="467"/>
      <c r="E651" s="467"/>
      <c r="F651" s="502" t="str">
        <f t="shared" si="68"/>
        <v/>
      </c>
      <c r="G651" s="503" t="str">
        <f t="shared" si="69"/>
        <v/>
      </c>
      <c r="H651" s="501" t="str">
        <f t="shared" si="70"/>
        <v/>
      </c>
      <c r="I651" s="504" t="str">
        <f t="shared" si="71"/>
        <v/>
      </c>
      <c r="J651" s="467"/>
      <c r="K651" s="467"/>
      <c r="L651" s="467"/>
      <c r="M651" s="467"/>
      <c r="N651" s="467"/>
      <c r="O651" s="467"/>
      <c r="P651" s="467"/>
      <c r="Q651" s="467"/>
      <c r="R651" s="468" t="str">
        <f t="shared" si="73"/>
        <v/>
      </c>
      <c r="S651" s="468" t="str">
        <f>IF(OR(R651="",B7="",B7&lt;=0),"",IF(LEN(R651)&lt;=B7,R651,IF(LEN(SUBSTITUTE(LEFT(R651,B7+1)," ",""))=B7+1,LEFT(R651,B7),LEFT(R651,FIND("§",SUBSTITUTE(LEFT(R651,B7+1)," ","§",LEN(LEFT(R651,B7+1))-LEN(SUBSTITUTE(LEFT(R651,B7+1)," ",""))))-1))))</f>
        <v/>
      </c>
      <c r="T651" s="468" t="str">
        <f t="shared" si="72"/>
        <v/>
      </c>
      <c r="U651" s="468"/>
    </row>
    <row r="652" spans="1:21" ht="24" customHeight="1">
      <c r="A652" s="467"/>
      <c r="B652" s="467"/>
      <c r="C652" s="467"/>
      <c r="D652" s="467"/>
      <c r="E652" s="467"/>
      <c r="F652" s="502" t="str">
        <f t="shared" si="68"/>
        <v/>
      </c>
      <c r="G652" s="503" t="str">
        <f t="shared" si="69"/>
        <v/>
      </c>
      <c r="H652" s="501" t="str">
        <f t="shared" si="70"/>
        <v/>
      </c>
      <c r="I652" s="504" t="str">
        <f t="shared" si="71"/>
        <v/>
      </c>
      <c r="J652" s="467"/>
      <c r="K652" s="467"/>
      <c r="L652" s="467"/>
      <c r="M652" s="467"/>
      <c r="N652" s="467"/>
      <c r="O652" s="467"/>
      <c r="P652" s="467"/>
      <c r="Q652" s="467"/>
      <c r="R652" s="468" t="str">
        <f t="shared" si="73"/>
        <v/>
      </c>
      <c r="S652" s="468" t="str">
        <f>IF(OR(R652="",B7="",B7&lt;=0),"",IF(LEN(R652)&lt;=B7,R652,IF(LEN(SUBSTITUTE(LEFT(R652,B7+1)," ",""))=B7+1,LEFT(R652,B7),LEFT(R652,FIND("§",SUBSTITUTE(LEFT(R652,B7+1)," ","§",LEN(LEFT(R652,B7+1))-LEN(SUBSTITUTE(LEFT(R652,B7+1)," ",""))))-1))))</f>
        <v/>
      </c>
      <c r="T652" s="468" t="str">
        <f t="shared" si="72"/>
        <v/>
      </c>
      <c r="U652" s="468"/>
    </row>
    <row r="653" spans="1:21" ht="24" customHeight="1">
      <c r="A653" s="467"/>
      <c r="B653" s="467"/>
      <c r="C653" s="467"/>
      <c r="D653" s="467"/>
      <c r="E653" s="467"/>
      <c r="F653" s="502" t="str">
        <f t="shared" si="68"/>
        <v/>
      </c>
      <c r="G653" s="503" t="str">
        <f t="shared" si="69"/>
        <v/>
      </c>
      <c r="H653" s="501" t="str">
        <f t="shared" si="70"/>
        <v/>
      </c>
      <c r="I653" s="504" t="str">
        <f t="shared" si="71"/>
        <v/>
      </c>
      <c r="J653" s="467"/>
      <c r="K653" s="467"/>
      <c r="L653" s="467"/>
      <c r="M653" s="467"/>
      <c r="N653" s="467"/>
      <c r="O653" s="467"/>
      <c r="P653" s="467"/>
      <c r="Q653" s="467"/>
      <c r="R653" s="468" t="str">
        <f t="shared" si="73"/>
        <v/>
      </c>
      <c r="S653" s="468" t="str">
        <f>IF(OR(R653="",B7="",B7&lt;=0),"",IF(LEN(R653)&lt;=B7,R653,IF(LEN(SUBSTITUTE(LEFT(R653,B7+1)," ",""))=B7+1,LEFT(R653,B7),LEFT(R653,FIND("§",SUBSTITUTE(LEFT(R653,B7+1)," ","§",LEN(LEFT(R653,B7+1))-LEN(SUBSTITUTE(LEFT(R653,B7+1)," ",""))))-1))))</f>
        <v/>
      </c>
      <c r="T653" s="468" t="str">
        <f t="shared" si="72"/>
        <v/>
      </c>
      <c r="U653" s="468"/>
    </row>
    <row r="654" spans="1:21" ht="24" customHeight="1">
      <c r="A654" s="467"/>
      <c r="B654" s="467"/>
      <c r="C654" s="467"/>
      <c r="D654" s="467"/>
      <c r="E654" s="467"/>
      <c r="F654" s="502" t="str">
        <f t="shared" si="68"/>
        <v/>
      </c>
      <c r="G654" s="503" t="str">
        <f t="shared" si="69"/>
        <v/>
      </c>
      <c r="H654" s="501" t="str">
        <f t="shared" si="70"/>
        <v/>
      </c>
      <c r="I654" s="504" t="str">
        <f t="shared" si="71"/>
        <v/>
      </c>
      <c r="J654" s="467"/>
      <c r="K654" s="467"/>
      <c r="L654" s="467"/>
      <c r="M654" s="467"/>
      <c r="N654" s="467"/>
      <c r="O654" s="467"/>
      <c r="P654" s="467"/>
      <c r="Q654" s="467"/>
      <c r="R654" s="468" t="str">
        <f t="shared" si="73"/>
        <v/>
      </c>
      <c r="S654" s="468" t="str">
        <f>IF(OR(R654="",B7="",B7&lt;=0),"",IF(LEN(R654)&lt;=B7,R654,IF(LEN(SUBSTITUTE(LEFT(R654,B7+1)," ",""))=B7+1,LEFT(R654,B7),LEFT(R654,FIND("§",SUBSTITUTE(LEFT(R654,B7+1)," ","§",LEN(LEFT(R654,B7+1))-LEN(SUBSTITUTE(LEFT(R654,B7+1)," ",""))))-1))))</f>
        <v/>
      </c>
      <c r="T654" s="468" t="str">
        <f t="shared" si="72"/>
        <v/>
      </c>
      <c r="U654" s="468"/>
    </row>
    <row r="655" spans="1:21" ht="24" customHeight="1">
      <c r="A655" s="467"/>
      <c r="B655" s="467"/>
      <c r="C655" s="467"/>
      <c r="D655" s="467"/>
      <c r="E655" s="467"/>
      <c r="F655" s="502" t="str">
        <f t="shared" ref="F655:F718" si="74">IF(G655="","",ROW()-14)</f>
        <v/>
      </c>
      <c r="G655" s="503" t="str">
        <f t="shared" ref="G655:G718" si="75">IF(S655="","",S655)</f>
        <v/>
      </c>
      <c r="H655" s="501" t="str">
        <f t="shared" ref="H655:H718" si="76">IF(G655="","",LEN(TRIM(G655))-LEN(SUBSTITUTE(TRIM(G655)," ",""))+1)</f>
        <v/>
      </c>
      <c r="I655" s="504" t="str">
        <f t="shared" ref="I655:I718" si="77">IF(G655="","",LEN(G655))</f>
        <v/>
      </c>
      <c r="J655" s="467"/>
      <c r="K655" s="467"/>
      <c r="L655" s="467"/>
      <c r="M655" s="467"/>
      <c r="N655" s="467"/>
      <c r="O655" s="467"/>
      <c r="P655" s="467"/>
      <c r="Q655" s="467"/>
      <c r="R655" s="468" t="str">
        <f t="shared" si="73"/>
        <v/>
      </c>
      <c r="S655" s="468" t="str">
        <f>IF(OR(R655="",B7="",B7&lt;=0),"",IF(LEN(R655)&lt;=B7,R655,IF(LEN(SUBSTITUTE(LEFT(R655,B7+1)," ",""))=B7+1,LEFT(R655,B7),LEFT(R655,FIND("§",SUBSTITUTE(LEFT(R655,B7+1)," ","§",LEN(LEFT(R655,B7+1))-LEN(SUBSTITUTE(LEFT(R655,B7+1)," ",""))))-1))))</f>
        <v/>
      </c>
      <c r="T655" s="468" t="str">
        <f t="shared" ref="T655:T718" si="78">IF(OR(R655="",S655=""),"",TRIM(MID(R655,LEN(S655)+1+IF(MID(R655,LEN(S655)+1,1)=" ",1,0),99999)))</f>
        <v/>
      </c>
      <c r="U655" s="468"/>
    </row>
    <row r="656" spans="1:21" ht="24" customHeight="1">
      <c r="A656" s="467"/>
      <c r="B656" s="467"/>
      <c r="C656" s="467"/>
      <c r="D656" s="467"/>
      <c r="E656" s="467"/>
      <c r="F656" s="502" t="str">
        <f t="shared" si="74"/>
        <v/>
      </c>
      <c r="G656" s="503" t="str">
        <f t="shared" si="75"/>
        <v/>
      </c>
      <c r="H656" s="501" t="str">
        <f t="shared" si="76"/>
        <v/>
      </c>
      <c r="I656" s="504" t="str">
        <f t="shared" si="77"/>
        <v/>
      </c>
      <c r="J656" s="467"/>
      <c r="K656" s="467"/>
      <c r="L656" s="467"/>
      <c r="M656" s="467"/>
      <c r="N656" s="467"/>
      <c r="O656" s="467"/>
      <c r="P656" s="467"/>
      <c r="Q656" s="467"/>
      <c r="R656" s="468" t="str">
        <f t="shared" ref="R656:R719" si="79">T655</f>
        <v/>
      </c>
      <c r="S656" s="468" t="str">
        <f>IF(OR(R656="",B7="",B7&lt;=0),"",IF(LEN(R656)&lt;=B7,R656,IF(LEN(SUBSTITUTE(LEFT(R656,B7+1)," ",""))=B7+1,LEFT(R656,B7),LEFT(R656,FIND("§",SUBSTITUTE(LEFT(R656,B7+1)," ","§",LEN(LEFT(R656,B7+1))-LEN(SUBSTITUTE(LEFT(R656,B7+1)," ",""))))-1))))</f>
        <v/>
      </c>
      <c r="T656" s="468" t="str">
        <f t="shared" si="78"/>
        <v/>
      </c>
      <c r="U656" s="468"/>
    </row>
    <row r="657" spans="1:21" ht="24" customHeight="1">
      <c r="A657" s="467"/>
      <c r="B657" s="467"/>
      <c r="C657" s="467"/>
      <c r="D657" s="467"/>
      <c r="E657" s="467"/>
      <c r="F657" s="502" t="str">
        <f t="shared" si="74"/>
        <v/>
      </c>
      <c r="G657" s="503" t="str">
        <f t="shared" si="75"/>
        <v/>
      </c>
      <c r="H657" s="501" t="str">
        <f t="shared" si="76"/>
        <v/>
      </c>
      <c r="I657" s="504" t="str">
        <f t="shared" si="77"/>
        <v/>
      </c>
      <c r="J657" s="467"/>
      <c r="K657" s="467"/>
      <c r="L657" s="467"/>
      <c r="M657" s="467"/>
      <c r="N657" s="467"/>
      <c r="O657" s="467"/>
      <c r="P657" s="467"/>
      <c r="Q657" s="467"/>
      <c r="R657" s="468" t="str">
        <f t="shared" si="79"/>
        <v/>
      </c>
      <c r="S657" s="468" t="str">
        <f>IF(OR(R657="",B7="",B7&lt;=0),"",IF(LEN(R657)&lt;=B7,R657,IF(LEN(SUBSTITUTE(LEFT(R657,B7+1)," ",""))=B7+1,LEFT(R657,B7),LEFT(R657,FIND("§",SUBSTITUTE(LEFT(R657,B7+1)," ","§",LEN(LEFT(R657,B7+1))-LEN(SUBSTITUTE(LEFT(R657,B7+1)," ",""))))-1))))</f>
        <v/>
      </c>
      <c r="T657" s="468" t="str">
        <f t="shared" si="78"/>
        <v/>
      </c>
      <c r="U657" s="468"/>
    </row>
    <row r="658" spans="1:21" ht="24" customHeight="1">
      <c r="A658" s="467"/>
      <c r="B658" s="467"/>
      <c r="C658" s="467"/>
      <c r="D658" s="467"/>
      <c r="E658" s="467"/>
      <c r="F658" s="502" t="str">
        <f t="shared" si="74"/>
        <v/>
      </c>
      <c r="G658" s="503" t="str">
        <f t="shared" si="75"/>
        <v/>
      </c>
      <c r="H658" s="501" t="str">
        <f t="shared" si="76"/>
        <v/>
      </c>
      <c r="I658" s="504" t="str">
        <f t="shared" si="77"/>
        <v/>
      </c>
      <c r="J658" s="467"/>
      <c r="K658" s="467"/>
      <c r="L658" s="467"/>
      <c r="M658" s="467"/>
      <c r="N658" s="467"/>
      <c r="O658" s="467"/>
      <c r="P658" s="467"/>
      <c r="Q658" s="467"/>
      <c r="R658" s="468" t="str">
        <f t="shared" si="79"/>
        <v/>
      </c>
      <c r="S658" s="468" t="str">
        <f>IF(OR(R658="",B7="",B7&lt;=0),"",IF(LEN(R658)&lt;=B7,R658,IF(LEN(SUBSTITUTE(LEFT(R658,B7+1)," ",""))=B7+1,LEFT(R658,B7),LEFT(R658,FIND("§",SUBSTITUTE(LEFT(R658,B7+1)," ","§",LEN(LEFT(R658,B7+1))-LEN(SUBSTITUTE(LEFT(R658,B7+1)," ",""))))-1))))</f>
        <v/>
      </c>
      <c r="T658" s="468" t="str">
        <f t="shared" si="78"/>
        <v/>
      </c>
      <c r="U658" s="468"/>
    </row>
    <row r="659" spans="1:21" ht="24" customHeight="1">
      <c r="A659" s="467"/>
      <c r="B659" s="467"/>
      <c r="C659" s="467"/>
      <c r="D659" s="467"/>
      <c r="E659" s="467"/>
      <c r="F659" s="502" t="str">
        <f t="shared" si="74"/>
        <v/>
      </c>
      <c r="G659" s="503" t="str">
        <f t="shared" si="75"/>
        <v/>
      </c>
      <c r="H659" s="501" t="str">
        <f t="shared" si="76"/>
        <v/>
      </c>
      <c r="I659" s="504" t="str">
        <f t="shared" si="77"/>
        <v/>
      </c>
      <c r="J659" s="467"/>
      <c r="K659" s="467"/>
      <c r="L659" s="467"/>
      <c r="M659" s="467"/>
      <c r="N659" s="467"/>
      <c r="O659" s="467"/>
      <c r="P659" s="467"/>
      <c r="Q659" s="467"/>
      <c r="R659" s="468" t="str">
        <f t="shared" si="79"/>
        <v/>
      </c>
      <c r="S659" s="468" t="str">
        <f>IF(OR(R659="",B7="",B7&lt;=0),"",IF(LEN(R659)&lt;=B7,R659,IF(LEN(SUBSTITUTE(LEFT(R659,B7+1)," ",""))=B7+1,LEFT(R659,B7),LEFT(R659,FIND("§",SUBSTITUTE(LEFT(R659,B7+1)," ","§",LEN(LEFT(R659,B7+1))-LEN(SUBSTITUTE(LEFT(R659,B7+1)," ",""))))-1))))</f>
        <v/>
      </c>
      <c r="T659" s="468" t="str">
        <f t="shared" si="78"/>
        <v/>
      </c>
      <c r="U659" s="468"/>
    </row>
    <row r="660" spans="1:21" ht="24" customHeight="1">
      <c r="A660" s="467"/>
      <c r="B660" s="467"/>
      <c r="C660" s="467"/>
      <c r="D660" s="467"/>
      <c r="E660" s="467"/>
      <c r="F660" s="502" t="str">
        <f t="shared" si="74"/>
        <v/>
      </c>
      <c r="G660" s="503" t="str">
        <f t="shared" si="75"/>
        <v/>
      </c>
      <c r="H660" s="501" t="str">
        <f t="shared" si="76"/>
        <v/>
      </c>
      <c r="I660" s="504" t="str">
        <f t="shared" si="77"/>
        <v/>
      </c>
      <c r="J660" s="467"/>
      <c r="K660" s="467"/>
      <c r="L660" s="467"/>
      <c r="M660" s="467"/>
      <c r="N660" s="467"/>
      <c r="O660" s="467"/>
      <c r="P660" s="467"/>
      <c r="Q660" s="467"/>
      <c r="R660" s="468" t="str">
        <f t="shared" si="79"/>
        <v/>
      </c>
      <c r="S660" s="468" t="str">
        <f>IF(OR(R660="",B7="",B7&lt;=0),"",IF(LEN(R660)&lt;=B7,R660,IF(LEN(SUBSTITUTE(LEFT(R660,B7+1)," ",""))=B7+1,LEFT(R660,B7),LEFT(R660,FIND("§",SUBSTITUTE(LEFT(R660,B7+1)," ","§",LEN(LEFT(R660,B7+1))-LEN(SUBSTITUTE(LEFT(R660,B7+1)," ",""))))-1))))</f>
        <v/>
      </c>
      <c r="T660" s="468" t="str">
        <f t="shared" si="78"/>
        <v/>
      </c>
      <c r="U660" s="468"/>
    </row>
    <row r="661" spans="1:21" ht="24" customHeight="1">
      <c r="A661" s="467"/>
      <c r="B661" s="467"/>
      <c r="C661" s="467"/>
      <c r="D661" s="467"/>
      <c r="E661" s="467"/>
      <c r="F661" s="502" t="str">
        <f t="shared" si="74"/>
        <v/>
      </c>
      <c r="G661" s="503" t="str">
        <f t="shared" si="75"/>
        <v/>
      </c>
      <c r="H661" s="501" t="str">
        <f t="shared" si="76"/>
        <v/>
      </c>
      <c r="I661" s="504" t="str">
        <f t="shared" si="77"/>
        <v/>
      </c>
      <c r="J661" s="467"/>
      <c r="K661" s="467"/>
      <c r="L661" s="467"/>
      <c r="M661" s="467"/>
      <c r="N661" s="467"/>
      <c r="O661" s="467"/>
      <c r="P661" s="467"/>
      <c r="Q661" s="467"/>
      <c r="R661" s="468" t="str">
        <f t="shared" si="79"/>
        <v/>
      </c>
      <c r="S661" s="468" t="str">
        <f>IF(OR(R661="",B7="",B7&lt;=0),"",IF(LEN(R661)&lt;=B7,R661,IF(LEN(SUBSTITUTE(LEFT(R661,B7+1)," ",""))=B7+1,LEFT(R661,B7),LEFT(R661,FIND("§",SUBSTITUTE(LEFT(R661,B7+1)," ","§",LEN(LEFT(R661,B7+1))-LEN(SUBSTITUTE(LEFT(R661,B7+1)," ",""))))-1))))</f>
        <v/>
      </c>
      <c r="T661" s="468" t="str">
        <f t="shared" si="78"/>
        <v/>
      </c>
      <c r="U661" s="468"/>
    </row>
    <row r="662" spans="1:21" ht="24" customHeight="1">
      <c r="A662" s="467"/>
      <c r="B662" s="467"/>
      <c r="C662" s="467"/>
      <c r="D662" s="467"/>
      <c r="E662" s="467"/>
      <c r="F662" s="502" t="str">
        <f t="shared" si="74"/>
        <v/>
      </c>
      <c r="G662" s="503" t="str">
        <f t="shared" si="75"/>
        <v/>
      </c>
      <c r="H662" s="501" t="str">
        <f t="shared" si="76"/>
        <v/>
      </c>
      <c r="I662" s="504" t="str">
        <f t="shared" si="77"/>
        <v/>
      </c>
      <c r="J662" s="467"/>
      <c r="K662" s="467"/>
      <c r="L662" s="467"/>
      <c r="M662" s="467"/>
      <c r="N662" s="467"/>
      <c r="O662" s="467"/>
      <c r="P662" s="467"/>
      <c r="Q662" s="467"/>
      <c r="R662" s="468" t="str">
        <f t="shared" si="79"/>
        <v/>
      </c>
      <c r="S662" s="468" t="str">
        <f>IF(OR(R662="",B7="",B7&lt;=0),"",IF(LEN(R662)&lt;=B7,R662,IF(LEN(SUBSTITUTE(LEFT(R662,B7+1)," ",""))=B7+1,LEFT(R662,B7),LEFT(R662,FIND("§",SUBSTITUTE(LEFT(R662,B7+1)," ","§",LEN(LEFT(R662,B7+1))-LEN(SUBSTITUTE(LEFT(R662,B7+1)," ",""))))-1))))</f>
        <v/>
      </c>
      <c r="T662" s="468" t="str">
        <f t="shared" si="78"/>
        <v/>
      </c>
      <c r="U662" s="468"/>
    </row>
    <row r="663" spans="1:21" ht="24" customHeight="1">
      <c r="A663" s="467"/>
      <c r="B663" s="467"/>
      <c r="C663" s="467"/>
      <c r="D663" s="467"/>
      <c r="E663" s="467"/>
      <c r="F663" s="502" t="str">
        <f t="shared" si="74"/>
        <v/>
      </c>
      <c r="G663" s="503" t="str">
        <f t="shared" si="75"/>
        <v/>
      </c>
      <c r="H663" s="501" t="str">
        <f t="shared" si="76"/>
        <v/>
      </c>
      <c r="I663" s="504" t="str">
        <f t="shared" si="77"/>
        <v/>
      </c>
      <c r="J663" s="467"/>
      <c r="K663" s="467"/>
      <c r="L663" s="467"/>
      <c r="M663" s="467"/>
      <c r="N663" s="467"/>
      <c r="O663" s="467"/>
      <c r="P663" s="467"/>
      <c r="Q663" s="467"/>
      <c r="R663" s="468" t="str">
        <f t="shared" si="79"/>
        <v/>
      </c>
      <c r="S663" s="468" t="str">
        <f>IF(OR(R663="",B7="",B7&lt;=0),"",IF(LEN(R663)&lt;=B7,R663,IF(LEN(SUBSTITUTE(LEFT(R663,B7+1)," ",""))=B7+1,LEFT(R663,B7),LEFT(R663,FIND("§",SUBSTITUTE(LEFT(R663,B7+1)," ","§",LEN(LEFT(R663,B7+1))-LEN(SUBSTITUTE(LEFT(R663,B7+1)," ",""))))-1))))</f>
        <v/>
      </c>
      <c r="T663" s="468" t="str">
        <f t="shared" si="78"/>
        <v/>
      </c>
      <c r="U663" s="468"/>
    </row>
    <row r="664" spans="1:21" ht="24" customHeight="1">
      <c r="A664" s="467"/>
      <c r="B664" s="467"/>
      <c r="C664" s="467"/>
      <c r="D664" s="467"/>
      <c r="E664" s="467"/>
      <c r="F664" s="502" t="str">
        <f t="shared" si="74"/>
        <v/>
      </c>
      <c r="G664" s="503" t="str">
        <f t="shared" si="75"/>
        <v/>
      </c>
      <c r="H664" s="501" t="str">
        <f t="shared" si="76"/>
        <v/>
      </c>
      <c r="I664" s="504" t="str">
        <f t="shared" si="77"/>
        <v/>
      </c>
      <c r="J664" s="467"/>
      <c r="K664" s="467"/>
      <c r="L664" s="467"/>
      <c r="M664" s="467"/>
      <c r="N664" s="467"/>
      <c r="O664" s="467"/>
      <c r="P664" s="467"/>
      <c r="Q664" s="467"/>
      <c r="R664" s="468" t="str">
        <f t="shared" si="79"/>
        <v/>
      </c>
      <c r="S664" s="468" t="str">
        <f>IF(OR(R664="",B7="",B7&lt;=0),"",IF(LEN(R664)&lt;=B7,R664,IF(LEN(SUBSTITUTE(LEFT(R664,B7+1)," ",""))=B7+1,LEFT(R664,B7),LEFT(R664,FIND("§",SUBSTITUTE(LEFT(R664,B7+1)," ","§",LEN(LEFT(R664,B7+1))-LEN(SUBSTITUTE(LEFT(R664,B7+1)," ",""))))-1))))</f>
        <v/>
      </c>
      <c r="T664" s="468" t="str">
        <f t="shared" si="78"/>
        <v/>
      </c>
      <c r="U664" s="468"/>
    </row>
    <row r="665" spans="1:21" ht="24" customHeight="1">
      <c r="A665" s="467"/>
      <c r="B665" s="467"/>
      <c r="C665" s="467"/>
      <c r="D665" s="467"/>
      <c r="E665" s="467"/>
      <c r="F665" s="502" t="str">
        <f t="shared" si="74"/>
        <v/>
      </c>
      <c r="G665" s="503" t="str">
        <f t="shared" si="75"/>
        <v/>
      </c>
      <c r="H665" s="501" t="str">
        <f t="shared" si="76"/>
        <v/>
      </c>
      <c r="I665" s="504" t="str">
        <f t="shared" si="77"/>
        <v/>
      </c>
      <c r="J665" s="467"/>
      <c r="K665" s="467"/>
      <c r="L665" s="467"/>
      <c r="M665" s="467"/>
      <c r="N665" s="467"/>
      <c r="O665" s="467"/>
      <c r="P665" s="467"/>
      <c r="Q665" s="467"/>
      <c r="R665" s="468" t="str">
        <f t="shared" si="79"/>
        <v/>
      </c>
      <c r="S665" s="468" t="str">
        <f>IF(OR(R665="",B7="",B7&lt;=0),"",IF(LEN(R665)&lt;=B7,R665,IF(LEN(SUBSTITUTE(LEFT(R665,B7+1)," ",""))=B7+1,LEFT(R665,B7),LEFT(R665,FIND("§",SUBSTITUTE(LEFT(R665,B7+1)," ","§",LEN(LEFT(R665,B7+1))-LEN(SUBSTITUTE(LEFT(R665,B7+1)," ",""))))-1))))</f>
        <v/>
      </c>
      <c r="T665" s="468" t="str">
        <f t="shared" si="78"/>
        <v/>
      </c>
      <c r="U665" s="468"/>
    </row>
    <row r="666" spans="1:21" ht="24" customHeight="1">
      <c r="A666" s="467"/>
      <c r="B666" s="467"/>
      <c r="C666" s="467"/>
      <c r="D666" s="467"/>
      <c r="E666" s="467"/>
      <c r="F666" s="502" t="str">
        <f t="shared" si="74"/>
        <v/>
      </c>
      <c r="G666" s="503" t="str">
        <f t="shared" si="75"/>
        <v/>
      </c>
      <c r="H666" s="501" t="str">
        <f t="shared" si="76"/>
        <v/>
      </c>
      <c r="I666" s="504" t="str">
        <f t="shared" si="77"/>
        <v/>
      </c>
      <c r="J666" s="467"/>
      <c r="K666" s="467"/>
      <c r="L666" s="467"/>
      <c r="M666" s="467"/>
      <c r="N666" s="467"/>
      <c r="O666" s="467"/>
      <c r="P666" s="467"/>
      <c r="Q666" s="467"/>
      <c r="R666" s="468" t="str">
        <f t="shared" si="79"/>
        <v/>
      </c>
      <c r="S666" s="468" t="str">
        <f>IF(OR(R666="",B7="",B7&lt;=0),"",IF(LEN(R666)&lt;=B7,R666,IF(LEN(SUBSTITUTE(LEFT(R666,B7+1)," ",""))=B7+1,LEFT(R666,B7),LEFT(R666,FIND("§",SUBSTITUTE(LEFT(R666,B7+1)," ","§",LEN(LEFT(R666,B7+1))-LEN(SUBSTITUTE(LEFT(R666,B7+1)," ",""))))-1))))</f>
        <v/>
      </c>
      <c r="T666" s="468" t="str">
        <f t="shared" si="78"/>
        <v/>
      </c>
      <c r="U666" s="468"/>
    </row>
    <row r="667" spans="1:21" ht="24" customHeight="1">
      <c r="A667" s="467"/>
      <c r="B667" s="467"/>
      <c r="C667" s="467"/>
      <c r="D667" s="467"/>
      <c r="E667" s="467"/>
      <c r="F667" s="502" t="str">
        <f t="shared" si="74"/>
        <v/>
      </c>
      <c r="G667" s="503" t="str">
        <f t="shared" si="75"/>
        <v/>
      </c>
      <c r="H667" s="501" t="str">
        <f t="shared" si="76"/>
        <v/>
      </c>
      <c r="I667" s="504" t="str">
        <f t="shared" si="77"/>
        <v/>
      </c>
      <c r="J667" s="467"/>
      <c r="K667" s="467"/>
      <c r="L667" s="467"/>
      <c r="M667" s="467"/>
      <c r="N667" s="467"/>
      <c r="O667" s="467"/>
      <c r="P667" s="467"/>
      <c r="Q667" s="467"/>
      <c r="R667" s="468" t="str">
        <f t="shared" si="79"/>
        <v/>
      </c>
      <c r="S667" s="468" t="str">
        <f>IF(OR(R667="",B7="",B7&lt;=0),"",IF(LEN(R667)&lt;=B7,R667,IF(LEN(SUBSTITUTE(LEFT(R667,B7+1)," ",""))=B7+1,LEFT(R667,B7),LEFT(R667,FIND("§",SUBSTITUTE(LEFT(R667,B7+1)," ","§",LEN(LEFT(R667,B7+1))-LEN(SUBSTITUTE(LEFT(R667,B7+1)," ",""))))-1))))</f>
        <v/>
      </c>
      <c r="T667" s="468" t="str">
        <f t="shared" si="78"/>
        <v/>
      </c>
      <c r="U667" s="468"/>
    </row>
    <row r="668" spans="1:21" ht="24" customHeight="1">
      <c r="A668" s="467"/>
      <c r="B668" s="467"/>
      <c r="C668" s="467"/>
      <c r="D668" s="467"/>
      <c r="E668" s="467"/>
      <c r="F668" s="502" t="str">
        <f t="shared" si="74"/>
        <v/>
      </c>
      <c r="G668" s="503" t="str">
        <f t="shared" si="75"/>
        <v/>
      </c>
      <c r="H668" s="501" t="str">
        <f t="shared" si="76"/>
        <v/>
      </c>
      <c r="I668" s="504" t="str">
        <f t="shared" si="77"/>
        <v/>
      </c>
      <c r="J668" s="467"/>
      <c r="K668" s="467"/>
      <c r="L668" s="467"/>
      <c r="M668" s="467"/>
      <c r="N668" s="467"/>
      <c r="O668" s="467"/>
      <c r="P668" s="467"/>
      <c r="Q668" s="467"/>
      <c r="R668" s="468" t="str">
        <f t="shared" si="79"/>
        <v/>
      </c>
      <c r="S668" s="468" t="str">
        <f>IF(OR(R668="",B7="",B7&lt;=0),"",IF(LEN(R668)&lt;=B7,R668,IF(LEN(SUBSTITUTE(LEFT(R668,B7+1)," ",""))=B7+1,LEFT(R668,B7),LEFT(R668,FIND("§",SUBSTITUTE(LEFT(R668,B7+1)," ","§",LEN(LEFT(R668,B7+1))-LEN(SUBSTITUTE(LEFT(R668,B7+1)," ",""))))-1))))</f>
        <v/>
      </c>
      <c r="T668" s="468" t="str">
        <f t="shared" si="78"/>
        <v/>
      </c>
      <c r="U668" s="468"/>
    </row>
    <row r="669" spans="1:21" ht="24" customHeight="1">
      <c r="A669" s="467"/>
      <c r="B669" s="467"/>
      <c r="C669" s="467"/>
      <c r="D669" s="467"/>
      <c r="E669" s="467"/>
      <c r="F669" s="502" t="str">
        <f t="shared" si="74"/>
        <v/>
      </c>
      <c r="G669" s="503" t="str">
        <f t="shared" si="75"/>
        <v/>
      </c>
      <c r="H669" s="501" t="str">
        <f t="shared" si="76"/>
        <v/>
      </c>
      <c r="I669" s="504" t="str">
        <f t="shared" si="77"/>
        <v/>
      </c>
      <c r="J669" s="467"/>
      <c r="K669" s="467"/>
      <c r="L669" s="467"/>
      <c r="M669" s="467"/>
      <c r="N669" s="467"/>
      <c r="O669" s="467"/>
      <c r="P669" s="467"/>
      <c r="Q669" s="467"/>
      <c r="R669" s="468" t="str">
        <f t="shared" si="79"/>
        <v/>
      </c>
      <c r="S669" s="468" t="str">
        <f>IF(OR(R669="",B7="",B7&lt;=0),"",IF(LEN(R669)&lt;=B7,R669,IF(LEN(SUBSTITUTE(LEFT(R669,B7+1)," ",""))=B7+1,LEFT(R669,B7),LEFT(R669,FIND("§",SUBSTITUTE(LEFT(R669,B7+1)," ","§",LEN(LEFT(R669,B7+1))-LEN(SUBSTITUTE(LEFT(R669,B7+1)," ",""))))-1))))</f>
        <v/>
      </c>
      <c r="T669" s="468" t="str">
        <f t="shared" si="78"/>
        <v/>
      </c>
      <c r="U669" s="468"/>
    </row>
    <row r="670" spans="1:21" ht="24" customHeight="1">
      <c r="A670" s="467"/>
      <c r="B670" s="467"/>
      <c r="C670" s="467"/>
      <c r="D670" s="467"/>
      <c r="E670" s="467"/>
      <c r="F670" s="502" t="str">
        <f t="shared" si="74"/>
        <v/>
      </c>
      <c r="G670" s="503" t="str">
        <f t="shared" si="75"/>
        <v/>
      </c>
      <c r="H670" s="501" t="str">
        <f t="shared" si="76"/>
        <v/>
      </c>
      <c r="I670" s="504" t="str">
        <f t="shared" si="77"/>
        <v/>
      </c>
      <c r="J670" s="467"/>
      <c r="K670" s="467"/>
      <c r="L670" s="467"/>
      <c r="M670" s="467"/>
      <c r="N670" s="467"/>
      <c r="O670" s="467"/>
      <c r="P670" s="467"/>
      <c r="Q670" s="467"/>
      <c r="R670" s="468" t="str">
        <f t="shared" si="79"/>
        <v/>
      </c>
      <c r="S670" s="468" t="str">
        <f>IF(OR(R670="",B7="",B7&lt;=0),"",IF(LEN(R670)&lt;=B7,R670,IF(LEN(SUBSTITUTE(LEFT(R670,B7+1)," ",""))=B7+1,LEFT(R670,B7),LEFT(R670,FIND("§",SUBSTITUTE(LEFT(R670,B7+1)," ","§",LEN(LEFT(R670,B7+1))-LEN(SUBSTITUTE(LEFT(R670,B7+1)," ",""))))-1))))</f>
        <v/>
      </c>
      <c r="T670" s="468" t="str">
        <f t="shared" si="78"/>
        <v/>
      </c>
      <c r="U670" s="468"/>
    </row>
    <row r="671" spans="1:21" ht="24" customHeight="1">
      <c r="A671" s="467"/>
      <c r="B671" s="467"/>
      <c r="C671" s="467"/>
      <c r="D671" s="467"/>
      <c r="E671" s="467"/>
      <c r="F671" s="502" t="str">
        <f t="shared" si="74"/>
        <v/>
      </c>
      <c r="G671" s="503" t="str">
        <f t="shared" si="75"/>
        <v/>
      </c>
      <c r="H671" s="501" t="str">
        <f t="shared" si="76"/>
        <v/>
      </c>
      <c r="I671" s="504" t="str">
        <f t="shared" si="77"/>
        <v/>
      </c>
      <c r="J671" s="467"/>
      <c r="K671" s="467"/>
      <c r="L671" s="467"/>
      <c r="M671" s="467"/>
      <c r="N671" s="467"/>
      <c r="O671" s="467"/>
      <c r="P671" s="467"/>
      <c r="Q671" s="467"/>
      <c r="R671" s="468" t="str">
        <f t="shared" si="79"/>
        <v/>
      </c>
      <c r="S671" s="468" t="str">
        <f>IF(OR(R671="",B7="",B7&lt;=0),"",IF(LEN(R671)&lt;=B7,R671,IF(LEN(SUBSTITUTE(LEFT(R671,B7+1)," ",""))=B7+1,LEFT(R671,B7),LEFT(R671,FIND("§",SUBSTITUTE(LEFT(R671,B7+1)," ","§",LEN(LEFT(R671,B7+1))-LEN(SUBSTITUTE(LEFT(R671,B7+1)," ",""))))-1))))</f>
        <v/>
      </c>
      <c r="T671" s="468" t="str">
        <f t="shared" si="78"/>
        <v/>
      </c>
      <c r="U671" s="468"/>
    </row>
    <row r="672" spans="1:21" ht="24" customHeight="1">
      <c r="A672" s="467"/>
      <c r="B672" s="467"/>
      <c r="C672" s="467"/>
      <c r="D672" s="467"/>
      <c r="E672" s="467"/>
      <c r="F672" s="502" t="str">
        <f t="shared" si="74"/>
        <v/>
      </c>
      <c r="G672" s="503" t="str">
        <f t="shared" si="75"/>
        <v/>
      </c>
      <c r="H672" s="501" t="str">
        <f t="shared" si="76"/>
        <v/>
      </c>
      <c r="I672" s="504" t="str">
        <f t="shared" si="77"/>
        <v/>
      </c>
      <c r="J672" s="467"/>
      <c r="K672" s="467"/>
      <c r="L672" s="467"/>
      <c r="M672" s="467"/>
      <c r="N672" s="467"/>
      <c r="O672" s="467"/>
      <c r="P672" s="467"/>
      <c r="Q672" s="467"/>
      <c r="R672" s="468" t="str">
        <f t="shared" si="79"/>
        <v/>
      </c>
      <c r="S672" s="468" t="str">
        <f>IF(OR(R672="",B7="",B7&lt;=0),"",IF(LEN(R672)&lt;=B7,R672,IF(LEN(SUBSTITUTE(LEFT(R672,B7+1)," ",""))=B7+1,LEFT(R672,B7),LEFT(R672,FIND("§",SUBSTITUTE(LEFT(R672,B7+1)," ","§",LEN(LEFT(R672,B7+1))-LEN(SUBSTITUTE(LEFT(R672,B7+1)," ",""))))-1))))</f>
        <v/>
      </c>
      <c r="T672" s="468" t="str">
        <f t="shared" si="78"/>
        <v/>
      </c>
      <c r="U672" s="468"/>
    </row>
    <row r="673" spans="1:21" ht="24" customHeight="1">
      <c r="A673" s="467"/>
      <c r="B673" s="467"/>
      <c r="C673" s="467"/>
      <c r="D673" s="467"/>
      <c r="E673" s="467"/>
      <c r="F673" s="502" t="str">
        <f t="shared" si="74"/>
        <v/>
      </c>
      <c r="G673" s="503" t="str">
        <f t="shared" si="75"/>
        <v/>
      </c>
      <c r="H673" s="501" t="str">
        <f t="shared" si="76"/>
        <v/>
      </c>
      <c r="I673" s="504" t="str">
        <f t="shared" si="77"/>
        <v/>
      </c>
      <c r="J673" s="467"/>
      <c r="K673" s="467"/>
      <c r="L673" s="467"/>
      <c r="M673" s="467"/>
      <c r="N673" s="467"/>
      <c r="O673" s="467"/>
      <c r="P673" s="467"/>
      <c r="Q673" s="467"/>
      <c r="R673" s="468" t="str">
        <f t="shared" si="79"/>
        <v/>
      </c>
      <c r="S673" s="468" t="str">
        <f>IF(OR(R673="",B7="",B7&lt;=0),"",IF(LEN(R673)&lt;=B7,R673,IF(LEN(SUBSTITUTE(LEFT(R673,B7+1)," ",""))=B7+1,LEFT(R673,B7),LEFT(R673,FIND("§",SUBSTITUTE(LEFT(R673,B7+1)," ","§",LEN(LEFT(R673,B7+1))-LEN(SUBSTITUTE(LEFT(R673,B7+1)," ",""))))-1))))</f>
        <v/>
      </c>
      <c r="T673" s="468" t="str">
        <f t="shared" si="78"/>
        <v/>
      </c>
      <c r="U673" s="468"/>
    </row>
    <row r="674" spans="1:21" ht="24" customHeight="1">
      <c r="A674" s="467"/>
      <c r="B674" s="467"/>
      <c r="C674" s="467"/>
      <c r="D674" s="467"/>
      <c r="E674" s="467"/>
      <c r="F674" s="502" t="str">
        <f t="shared" si="74"/>
        <v/>
      </c>
      <c r="G674" s="503" t="str">
        <f t="shared" si="75"/>
        <v/>
      </c>
      <c r="H674" s="501" t="str">
        <f t="shared" si="76"/>
        <v/>
      </c>
      <c r="I674" s="504" t="str">
        <f t="shared" si="77"/>
        <v/>
      </c>
      <c r="J674" s="467"/>
      <c r="K674" s="467"/>
      <c r="L674" s="467"/>
      <c r="M674" s="467"/>
      <c r="N674" s="467"/>
      <c r="O674" s="467"/>
      <c r="P674" s="467"/>
      <c r="Q674" s="467"/>
      <c r="R674" s="468" t="str">
        <f t="shared" si="79"/>
        <v/>
      </c>
      <c r="S674" s="468" t="str">
        <f>IF(OR(R674="",B7="",B7&lt;=0),"",IF(LEN(R674)&lt;=B7,R674,IF(LEN(SUBSTITUTE(LEFT(R674,B7+1)," ",""))=B7+1,LEFT(R674,B7),LEFT(R674,FIND("§",SUBSTITUTE(LEFT(R674,B7+1)," ","§",LEN(LEFT(R674,B7+1))-LEN(SUBSTITUTE(LEFT(R674,B7+1)," ",""))))-1))))</f>
        <v/>
      </c>
      <c r="T674" s="468" t="str">
        <f t="shared" si="78"/>
        <v/>
      </c>
      <c r="U674" s="468"/>
    </row>
    <row r="675" spans="1:21" ht="24" customHeight="1">
      <c r="A675" s="467"/>
      <c r="B675" s="467"/>
      <c r="C675" s="467"/>
      <c r="D675" s="467"/>
      <c r="E675" s="467"/>
      <c r="F675" s="502" t="str">
        <f t="shared" si="74"/>
        <v/>
      </c>
      <c r="G675" s="503" t="str">
        <f t="shared" si="75"/>
        <v/>
      </c>
      <c r="H675" s="501" t="str">
        <f t="shared" si="76"/>
        <v/>
      </c>
      <c r="I675" s="504" t="str">
        <f t="shared" si="77"/>
        <v/>
      </c>
      <c r="J675" s="467"/>
      <c r="K675" s="467"/>
      <c r="L675" s="467"/>
      <c r="M675" s="467"/>
      <c r="N675" s="467"/>
      <c r="O675" s="467"/>
      <c r="P675" s="467"/>
      <c r="Q675" s="467"/>
      <c r="R675" s="468" t="str">
        <f t="shared" si="79"/>
        <v/>
      </c>
      <c r="S675" s="468" t="str">
        <f>IF(OR(R675="",B7="",B7&lt;=0),"",IF(LEN(R675)&lt;=B7,R675,IF(LEN(SUBSTITUTE(LEFT(R675,B7+1)," ",""))=B7+1,LEFT(R675,B7),LEFT(R675,FIND("§",SUBSTITUTE(LEFT(R675,B7+1)," ","§",LEN(LEFT(R675,B7+1))-LEN(SUBSTITUTE(LEFT(R675,B7+1)," ",""))))-1))))</f>
        <v/>
      </c>
      <c r="T675" s="468" t="str">
        <f t="shared" si="78"/>
        <v/>
      </c>
      <c r="U675" s="468"/>
    </row>
    <row r="676" spans="1:21" ht="24" customHeight="1">
      <c r="A676" s="467"/>
      <c r="B676" s="467"/>
      <c r="C676" s="467"/>
      <c r="D676" s="467"/>
      <c r="E676" s="467"/>
      <c r="F676" s="502" t="str">
        <f t="shared" si="74"/>
        <v/>
      </c>
      <c r="G676" s="503" t="str">
        <f t="shared" si="75"/>
        <v/>
      </c>
      <c r="H676" s="501" t="str">
        <f t="shared" si="76"/>
        <v/>
      </c>
      <c r="I676" s="504" t="str">
        <f t="shared" si="77"/>
        <v/>
      </c>
      <c r="J676" s="467"/>
      <c r="K676" s="467"/>
      <c r="L676" s="467"/>
      <c r="M676" s="467"/>
      <c r="N676" s="467"/>
      <c r="O676" s="467"/>
      <c r="P676" s="467"/>
      <c r="Q676" s="467"/>
      <c r="R676" s="468" t="str">
        <f t="shared" si="79"/>
        <v/>
      </c>
      <c r="S676" s="468" t="str">
        <f>IF(OR(R676="",B7="",B7&lt;=0),"",IF(LEN(R676)&lt;=B7,R676,IF(LEN(SUBSTITUTE(LEFT(R676,B7+1)," ",""))=B7+1,LEFT(R676,B7),LEFT(R676,FIND("§",SUBSTITUTE(LEFT(R676,B7+1)," ","§",LEN(LEFT(R676,B7+1))-LEN(SUBSTITUTE(LEFT(R676,B7+1)," ",""))))-1))))</f>
        <v/>
      </c>
      <c r="T676" s="468" t="str">
        <f t="shared" si="78"/>
        <v/>
      </c>
      <c r="U676" s="468"/>
    </row>
    <row r="677" spans="1:21" ht="24" customHeight="1">
      <c r="A677" s="467"/>
      <c r="B677" s="467"/>
      <c r="C677" s="467"/>
      <c r="D677" s="467"/>
      <c r="E677" s="467"/>
      <c r="F677" s="502" t="str">
        <f t="shared" si="74"/>
        <v/>
      </c>
      <c r="G677" s="503" t="str">
        <f t="shared" si="75"/>
        <v/>
      </c>
      <c r="H677" s="501" t="str">
        <f t="shared" si="76"/>
        <v/>
      </c>
      <c r="I677" s="504" t="str">
        <f t="shared" si="77"/>
        <v/>
      </c>
      <c r="J677" s="467"/>
      <c r="K677" s="467"/>
      <c r="L677" s="467"/>
      <c r="M677" s="467"/>
      <c r="N677" s="467"/>
      <c r="O677" s="467"/>
      <c r="P677" s="467"/>
      <c r="Q677" s="467"/>
      <c r="R677" s="468" t="str">
        <f t="shared" si="79"/>
        <v/>
      </c>
      <c r="S677" s="468" t="str">
        <f>IF(OR(R677="",B7="",B7&lt;=0),"",IF(LEN(R677)&lt;=B7,R677,IF(LEN(SUBSTITUTE(LEFT(R677,B7+1)," ",""))=B7+1,LEFT(R677,B7),LEFT(R677,FIND("§",SUBSTITUTE(LEFT(R677,B7+1)," ","§",LEN(LEFT(R677,B7+1))-LEN(SUBSTITUTE(LEFT(R677,B7+1)," ",""))))-1))))</f>
        <v/>
      </c>
      <c r="T677" s="468" t="str">
        <f t="shared" si="78"/>
        <v/>
      </c>
      <c r="U677" s="468"/>
    </row>
    <row r="678" spans="1:21" ht="24" customHeight="1">
      <c r="A678" s="467"/>
      <c r="B678" s="467"/>
      <c r="C678" s="467"/>
      <c r="D678" s="467"/>
      <c r="E678" s="467"/>
      <c r="F678" s="502" t="str">
        <f t="shared" si="74"/>
        <v/>
      </c>
      <c r="G678" s="503" t="str">
        <f t="shared" si="75"/>
        <v/>
      </c>
      <c r="H678" s="501" t="str">
        <f t="shared" si="76"/>
        <v/>
      </c>
      <c r="I678" s="504" t="str">
        <f t="shared" si="77"/>
        <v/>
      </c>
      <c r="J678" s="467"/>
      <c r="K678" s="467"/>
      <c r="L678" s="467"/>
      <c r="M678" s="467"/>
      <c r="N678" s="467"/>
      <c r="O678" s="467"/>
      <c r="P678" s="467"/>
      <c r="Q678" s="467"/>
      <c r="R678" s="468" t="str">
        <f t="shared" si="79"/>
        <v/>
      </c>
      <c r="S678" s="468" t="str">
        <f>IF(OR(R678="",B7="",B7&lt;=0),"",IF(LEN(R678)&lt;=B7,R678,IF(LEN(SUBSTITUTE(LEFT(R678,B7+1)," ",""))=B7+1,LEFT(R678,B7),LEFT(R678,FIND("§",SUBSTITUTE(LEFT(R678,B7+1)," ","§",LEN(LEFT(R678,B7+1))-LEN(SUBSTITUTE(LEFT(R678,B7+1)," ",""))))-1))))</f>
        <v/>
      </c>
      <c r="T678" s="468" t="str">
        <f t="shared" si="78"/>
        <v/>
      </c>
      <c r="U678" s="468"/>
    </row>
    <row r="679" spans="1:21" ht="24" customHeight="1">
      <c r="A679" s="467"/>
      <c r="B679" s="467"/>
      <c r="C679" s="467"/>
      <c r="D679" s="467"/>
      <c r="E679" s="467"/>
      <c r="F679" s="502" t="str">
        <f t="shared" si="74"/>
        <v/>
      </c>
      <c r="G679" s="503" t="str">
        <f t="shared" si="75"/>
        <v/>
      </c>
      <c r="H679" s="501" t="str">
        <f t="shared" si="76"/>
        <v/>
      </c>
      <c r="I679" s="504" t="str">
        <f t="shared" si="77"/>
        <v/>
      </c>
      <c r="J679" s="467"/>
      <c r="K679" s="467"/>
      <c r="L679" s="467"/>
      <c r="M679" s="467"/>
      <c r="N679" s="467"/>
      <c r="O679" s="467"/>
      <c r="P679" s="467"/>
      <c r="Q679" s="467"/>
      <c r="R679" s="468" t="str">
        <f t="shared" si="79"/>
        <v/>
      </c>
      <c r="S679" s="468" t="str">
        <f>IF(OR(R679="",B7="",B7&lt;=0),"",IF(LEN(R679)&lt;=B7,R679,IF(LEN(SUBSTITUTE(LEFT(R679,B7+1)," ",""))=B7+1,LEFT(R679,B7),LEFT(R679,FIND("§",SUBSTITUTE(LEFT(R679,B7+1)," ","§",LEN(LEFT(R679,B7+1))-LEN(SUBSTITUTE(LEFT(R679,B7+1)," ",""))))-1))))</f>
        <v/>
      </c>
      <c r="T679" s="468" t="str">
        <f t="shared" si="78"/>
        <v/>
      </c>
      <c r="U679" s="468"/>
    </row>
    <row r="680" spans="1:21" ht="24" customHeight="1">
      <c r="A680" s="467"/>
      <c r="B680" s="467"/>
      <c r="C680" s="467"/>
      <c r="D680" s="467"/>
      <c r="E680" s="467"/>
      <c r="F680" s="502" t="str">
        <f t="shared" si="74"/>
        <v/>
      </c>
      <c r="G680" s="503" t="str">
        <f t="shared" si="75"/>
        <v/>
      </c>
      <c r="H680" s="501" t="str">
        <f t="shared" si="76"/>
        <v/>
      </c>
      <c r="I680" s="504" t="str">
        <f t="shared" si="77"/>
        <v/>
      </c>
      <c r="J680" s="467"/>
      <c r="K680" s="467"/>
      <c r="L680" s="467"/>
      <c r="M680" s="467"/>
      <c r="N680" s="467"/>
      <c r="O680" s="467"/>
      <c r="P680" s="467"/>
      <c r="Q680" s="467"/>
      <c r="R680" s="468" t="str">
        <f t="shared" si="79"/>
        <v/>
      </c>
      <c r="S680" s="468" t="str">
        <f>IF(OR(R680="",B7="",B7&lt;=0),"",IF(LEN(R680)&lt;=B7,R680,IF(LEN(SUBSTITUTE(LEFT(R680,B7+1)," ",""))=B7+1,LEFT(R680,B7),LEFT(R680,FIND("§",SUBSTITUTE(LEFT(R680,B7+1)," ","§",LEN(LEFT(R680,B7+1))-LEN(SUBSTITUTE(LEFT(R680,B7+1)," ",""))))-1))))</f>
        <v/>
      </c>
      <c r="T680" s="468" t="str">
        <f t="shared" si="78"/>
        <v/>
      </c>
      <c r="U680" s="468"/>
    </row>
    <row r="681" spans="1:21" ht="24" customHeight="1">
      <c r="A681" s="467"/>
      <c r="B681" s="467"/>
      <c r="C681" s="467"/>
      <c r="D681" s="467"/>
      <c r="E681" s="467"/>
      <c r="F681" s="502" t="str">
        <f t="shared" si="74"/>
        <v/>
      </c>
      <c r="G681" s="503" t="str">
        <f t="shared" si="75"/>
        <v/>
      </c>
      <c r="H681" s="501" t="str">
        <f t="shared" si="76"/>
        <v/>
      </c>
      <c r="I681" s="504" t="str">
        <f t="shared" si="77"/>
        <v/>
      </c>
      <c r="J681" s="467"/>
      <c r="K681" s="467"/>
      <c r="L681" s="467"/>
      <c r="M681" s="467"/>
      <c r="N681" s="467"/>
      <c r="O681" s="467"/>
      <c r="P681" s="467"/>
      <c r="Q681" s="467"/>
      <c r="R681" s="468" t="str">
        <f t="shared" si="79"/>
        <v/>
      </c>
      <c r="S681" s="468" t="str">
        <f>IF(OR(R681="",B7="",B7&lt;=0),"",IF(LEN(R681)&lt;=B7,R681,IF(LEN(SUBSTITUTE(LEFT(R681,B7+1)," ",""))=B7+1,LEFT(R681,B7),LEFT(R681,FIND("§",SUBSTITUTE(LEFT(R681,B7+1)," ","§",LEN(LEFT(R681,B7+1))-LEN(SUBSTITUTE(LEFT(R681,B7+1)," ",""))))-1))))</f>
        <v/>
      </c>
      <c r="T681" s="468" t="str">
        <f t="shared" si="78"/>
        <v/>
      </c>
      <c r="U681" s="468"/>
    </row>
    <row r="682" spans="1:21" ht="24" customHeight="1">
      <c r="A682" s="467"/>
      <c r="B682" s="467"/>
      <c r="C682" s="467"/>
      <c r="D682" s="467"/>
      <c r="E682" s="467"/>
      <c r="F682" s="502" t="str">
        <f t="shared" si="74"/>
        <v/>
      </c>
      <c r="G682" s="503" t="str">
        <f t="shared" si="75"/>
        <v/>
      </c>
      <c r="H682" s="501" t="str">
        <f t="shared" si="76"/>
        <v/>
      </c>
      <c r="I682" s="504" t="str">
        <f t="shared" si="77"/>
        <v/>
      </c>
      <c r="J682" s="467"/>
      <c r="K682" s="467"/>
      <c r="L682" s="467"/>
      <c r="M682" s="467"/>
      <c r="N682" s="467"/>
      <c r="O682" s="467"/>
      <c r="P682" s="467"/>
      <c r="Q682" s="467"/>
      <c r="R682" s="468" t="str">
        <f t="shared" si="79"/>
        <v/>
      </c>
      <c r="S682" s="468" t="str">
        <f>IF(OR(R682="",B7="",B7&lt;=0),"",IF(LEN(R682)&lt;=B7,R682,IF(LEN(SUBSTITUTE(LEFT(R682,B7+1)," ",""))=B7+1,LEFT(R682,B7),LEFT(R682,FIND("§",SUBSTITUTE(LEFT(R682,B7+1)," ","§",LEN(LEFT(R682,B7+1))-LEN(SUBSTITUTE(LEFT(R682,B7+1)," ",""))))-1))))</f>
        <v/>
      </c>
      <c r="T682" s="468" t="str">
        <f t="shared" si="78"/>
        <v/>
      </c>
      <c r="U682" s="468"/>
    </row>
    <row r="683" spans="1:21" ht="24" customHeight="1">
      <c r="A683" s="467"/>
      <c r="B683" s="467"/>
      <c r="C683" s="467"/>
      <c r="D683" s="467"/>
      <c r="E683" s="467"/>
      <c r="F683" s="502" t="str">
        <f t="shared" si="74"/>
        <v/>
      </c>
      <c r="G683" s="503" t="str">
        <f t="shared" si="75"/>
        <v/>
      </c>
      <c r="H683" s="501" t="str">
        <f t="shared" si="76"/>
        <v/>
      </c>
      <c r="I683" s="504" t="str">
        <f t="shared" si="77"/>
        <v/>
      </c>
      <c r="J683" s="467"/>
      <c r="K683" s="467"/>
      <c r="L683" s="467"/>
      <c r="M683" s="467"/>
      <c r="N683" s="467"/>
      <c r="O683" s="467"/>
      <c r="P683" s="467"/>
      <c r="Q683" s="467"/>
      <c r="R683" s="468" t="str">
        <f t="shared" si="79"/>
        <v/>
      </c>
      <c r="S683" s="468" t="str">
        <f>IF(OR(R683="",B7="",B7&lt;=0),"",IF(LEN(R683)&lt;=B7,R683,IF(LEN(SUBSTITUTE(LEFT(R683,B7+1)," ",""))=B7+1,LEFT(R683,B7),LEFT(R683,FIND("§",SUBSTITUTE(LEFT(R683,B7+1)," ","§",LEN(LEFT(R683,B7+1))-LEN(SUBSTITUTE(LEFT(R683,B7+1)," ",""))))-1))))</f>
        <v/>
      </c>
      <c r="T683" s="468" t="str">
        <f t="shared" si="78"/>
        <v/>
      </c>
      <c r="U683" s="468"/>
    </row>
    <row r="684" spans="1:21" ht="24" customHeight="1">
      <c r="A684" s="467"/>
      <c r="B684" s="467"/>
      <c r="C684" s="467"/>
      <c r="D684" s="467"/>
      <c r="E684" s="467"/>
      <c r="F684" s="502" t="str">
        <f t="shared" si="74"/>
        <v/>
      </c>
      <c r="G684" s="503" t="str">
        <f t="shared" si="75"/>
        <v/>
      </c>
      <c r="H684" s="501" t="str">
        <f t="shared" si="76"/>
        <v/>
      </c>
      <c r="I684" s="504" t="str">
        <f t="shared" si="77"/>
        <v/>
      </c>
      <c r="J684" s="467"/>
      <c r="K684" s="467"/>
      <c r="L684" s="467"/>
      <c r="M684" s="467"/>
      <c r="N684" s="467"/>
      <c r="O684" s="467"/>
      <c r="P684" s="467"/>
      <c r="Q684" s="467"/>
      <c r="R684" s="468" t="str">
        <f t="shared" si="79"/>
        <v/>
      </c>
      <c r="S684" s="468" t="str">
        <f>IF(OR(R684="",B7="",B7&lt;=0),"",IF(LEN(R684)&lt;=B7,R684,IF(LEN(SUBSTITUTE(LEFT(R684,B7+1)," ",""))=B7+1,LEFT(R684,B7),LEFT(R684,FIND("§",SUBSTITUTE(LEFT(R684,B7+1)," ","§",LEN(LEFT(R684,B7+1))-LEN(SUBSTITUTE(LEFT(R684,B7+1)," ",""))))-1))))</f>
        <v/>
      </c>
      <c r="T684" s="468" t="str">
        <f t="shared" si="78"/>
        <v/>
      </c>
      <c r="U684" s="468"/>
    </row>
    <row r="685" spans="1:21" ht="24" customHeight="1">
      <c r="A685" s="467"/>
      <c r="B685" s="467"/>
      <c r="C685" s="467"/>
      <c r="D685" s="467"/>
      <c r="E685" s="467"/>
      <c r="F685" s="502" t="str">
        <f t="shared" si="74"/>
        <v/>
      </c>
      <c r="G685" s="503" t="str">
        <f t="shared" si="75"/>
        <v/>
      </c>
      <c r="H685" s="501" t="str">
        <f t="shared" si="76"/>
        <v/>
      </c>
      <c r="I685" s="504" t="str">
        <f t="shared" si="77"/>
        <v/>
      </c>
      <c r="J685" s="467"/>
      <c r="K685" s="467"/>
      <c r="L685" s="467"/>
      <c r="M685" s="467"/>
      <c r="N685" s="467"/>
      <c r="O685" s="467"/>
      <c r="P685" s="467"/>
      <c r="Q685" s="467"/>
      <c r="R685" s="468" t="str">
        <f t="shared" si="79"/>
        <v/>
      </c>
      <c r="S685" s="468" t="str">
        <f>IF(OR(R685="",B7="",B7&lt;=0),"",IF(LEN(R685)&lt;=B7,R685,IF(LEN(SUBSTITUTE(LEFT(R685,B7+1)," ",""))=B7+1,LEFT(R685,B7),LEFT(R685,FIND("§",SUBSTITUTE(LEFT(R685,B7+1)," ","§",LEN(LEFT(R685,B7+1))-LEN(SUBSTITUTE(LEFT(R685,B7+1)," ",""))))-1))))</f>
        <v/>
      </c>
      <c r="T685" s="468" t="str">
        <f t="shared" si="78"/>
        <v/>
      </c>
      <c r="U685" s="468"/>
    </row>
    <row r="686" spans="1:21" ht="24" customHeight="1">
      <c r="A686" s="467"/>
      <c r="B686" s="467"/>
      <c r="C686" s="467"/>
      <c r="D686" s="467"/>
      <c r="E686" s="467"/>
      <c r="F686" s="502" t="str">
        <f t="shared" si="74"/>
        <v/>
      </c>
      <c r="G686" s="503" t="str">
        <f t="shared" si="75"/>
        <v/>
      </c>
      <c r="H686" s="501" t="str">
        <f t="shared" si="76"/>
        <v/>
      </c>
      <c r="I686" s="504" t="str">
        <f t="shared" si="77"/>
        <v/>
      </c>
      <c r="J686" s="467"/>
      <c r="K686" s="467"/>
      <c r="L686" s="467"/>
      <c r="M686" s="467"/>
      <c r="N686" s="467"/>
      <c r="O686" s="467"/>
      <c r="P686" s="467"/>
      <c r="Q686" s="467"/>
      <c r="R686" s="468" t="str">
        <f t="shared" si="79"/>
        <v/>
      </c>
      <c r="S686" s="468" t="str">
        <f>IF(OR(R686="",B7="",B7&lt;=0),"",IF(LEN(R686)&lt;=B7,R686,IF(LEN(SUBSTITUTE(LEFT(R686,B7+1)," ",""))=B7+1,LEFT(R686,B7),LEFT(R686,FIND("§",SUBSTITUTE(LEFT(R686,B7+1)," ","§",LEN(LEFT(R686,B7+1))-LEN(SUBSTITUTE(LEFT(R686,B7+1)," ",""))))-1))))</f>
        <v/>
      </c>
      <c r="T686" s="468" t="str">
        <f t="shared" si="78"/>
        <v/>
      </c>
      <c r="U686" s="468"/>
    </row>
    <row r="687" spans="1:21" ht="24" customHeight="1">
      <c r="A687" s="467"/>
      <c r="B687" s="467"/>
      <c r="C687" s="467"/>
      <c r="D687" s="467"/>
      <c r="E687" s="467"/>
      <c r="F687" s="502" t="str">
        <f t="shared" si="74"/>
        <v/>
      </c>
      <c r="G687" s="503" t="str">
        <f t="shared" si="75"/>
        <v/>
      </c>
      <c r="H687" s="501" t="str">
        <f t="shared" si="76"/>
        <v/>
      </c>
      <c r="I687" s="504" t="str">
        <f t="shared" si="77"/>
        <v/>
      </c>
      <c r="J687" s="467"/>
      <c r="K687" s="467"/>
      <c r="L687" s="467"/>
      <c r="M687" s="467"/>
      <c r="N687" s="467"/>
      <c r="O687" s="467"/>
      <c r="P687" s="467"/>
      <c r="Q687" s="467"/>
      <c r="R687" s="468" t="str">
        <f t="shared" si="79"/>
        <v/>
      </c>
      <c r="S687" s="468" t="str">
        <f>IF(OR(R687="",B7="",B7&lt;=0),"",IF(LEN(R687)&lt;=B7,R687,IF(LEN(SUBSTITUTE(LEFT(R687,B7+1)," ",""))=B7+1,LEFT(R687,B7),LEFT(R687,FIND("§",SUBSTITUTE(LEFT(R687,B7+1)," ","§",LEN(LEFT(R687,B7+1))-LEN(SUBSTITUTE(LEFT(R687,B7+1)," ",""))))-1))))</f>
        <v/>
      </c>
      <c r="T687" s="468" t="str">
        <f t="shared" si="78"/>
        <v/>
      </c>
      <c r="U687" s="468"/>
    </row>
    <row r="688" spans="1:21" ht="24" customHeight="1">
      <c r="A688" s="467"/>
      <c r="B688" s="467"/>
      <c r="C688" s="467"/>
      <c r="D688" s="467"/>
      <c r="E688" s="467"/>
      <c r="F688" s="502" t="str">
        <f t="shared" si="74"/>
        <v/>
      </c>
      <c r="G688" s="503" t="str">
        <f t="shared" si="75"/>
        <v/>
      </c>
      <c r="H688" s="501" t="str">
        <f t="shared" si="76"/>
        <v/>
      </c>
      <c r="I688" s="504" t="str">
        <f t="shared" si="77"/>
        <v/>
      </c>
      <c r="J688" s="467"/>
      <c r="K688" s="467"/>
      <c r="L688" s="467"/>
      <c r="M688" s="467"/>
      <c r="N688" s="467"/>
      <c r="O688" s="467"/>
      <c r="P688" s="467"/>
      <c r="Q688" s="467"/>
      <c r="R688" s="468" t="str">
        <f t="shared" si="79"/>
        <v/>
      </c>
      <c r="S688" s="468" t="str">
        <f>IF(OR(R688="",B7="",B7&lt;=0),"",IF(LEN(R688)&lt;=B7,R688,IF(LEN(SUBSTITUTE(LEFT(R688,B7+1)," ",""))=B7+1,LEFT(R688,B7),LEFT(R688,FIND("§",SUBSTITUTE(LEFT(R688,B7+1)," ","§",LEN(LEFT(R688,B7+1))-LEN(SUBSTITUTE(LEFT(R688,B7+1)," ",""))))-1))))</f>
        <v/>
      </c>
      <c r="T688" s="468" t="str">
        <f t="shared" si="78"/>
        <v/>
      </c>
      <c r="U688" s="468"/>
    </row>
    <row r="689" spans="1:21" ht="24" customHeight="1">
      <c r="A689" s="467"/>
      <c r="B689" s="467"/>
      <c r="C689" s="467"/>
      <c r="D689" s="467"/>
      <c r="E689" s="467"/>
      <c r="F689" s="502" t="str">
        <f t="shared" si="74"/>
        <v/>
      </c>
      <c r="G689" s="503" t="str">
        <f t="shared" si="75"/>
        <v/>
      </c>
      <c r="H689" s="501" t="str">
        <f t="shared" si="76"/>
        <v/>
      </c>
      <c r="I689" s="504" t="str">
        <f t="shared" si="77"/>
        <v/>
      </c>
      <c r="J689" s="467"/>
      <c r="K689" s="467"/>
      <c r="L689" s="467"/>
      <c r="M689" s="467"/>
      <c r="N689" s="467"/>
      <c r="O689" s="467"/>
      <c r="P689" s="467"/>
      <c r="Q689" s="467"/>
      <c r="R689" s="468" t="str">
        <f t="shared" si="79"/>
        <v/>
      </c>
      <c r="S689" s="468" t="str">
        <f>IF(OR(R689="",B7="",B7&lt;=0),"",IF(LEN(R689)&lt;=B7,R689,IF(LEN(SUBSTITUTE(LEFT(R689,B7+1)," ",""))=B7+1,LEFT(R689,B7),LEFT(R689,FIND("§",SUBSTITUTE(LEFT(R689,B7+1)," ","§",LEN(LEFT(R689,B7+1))-LEN(SUBSTITUTE(LEFT(R689,B7+1)," ",""))))-1))))</f>
        <v/>
      </c>
      <c r="T689" s="468" t="str">
        <f t="shared" si="78"/>
        <v/>
      </c>
      <c r="U689" s="468"/>
    </row>
    <row r="690" spans="1:21" ht="24" customHeight="1">
      <c r="A690" s="467"/>
      <c r="B690" s="467"/>
      <c r="C690" s="467"/>
      <c r="D690" s="467"/>
      <c r="E690" s="467"/>
      <c r="F690" s="502" t="str">
        <f t="shared" si="74"/>
        <v/>
      </c>
      <c r="G690" s="503" t="str">
        <f t="shared" si="75"/>
        <v/>
      </c>
      <c r="H690" s="501" t="str">
        <f t="shared" si="76"/>
        <v/>
      </c>
      <c r="I690" s="504" t="str">
        <f t="shared" si="77"/>
        <v/>
      </c>
      <c r="J690" s="467"/>
      <c r="K690" s="467"/>
      <c r="L690" s="467"/>
      <c r="M690" s="467"/>
      <c r="N690" s="467"/>
      <c r="O690" s="467"/>
      <c r="P690" s="467"/>
      <c r="Q690" s="467"/>
      <c r="R690" s="468" t="str">
        <f t="shared" si="79"/>
        <v/>
      </c>
      <c r="S690" s="468" t="str">
        <f>IF(OR(R690="",B7="",B7&lt;=0),"",IF(LEN(R690)&lt;=B7,R690,IF(LEN(SUBSTITUTE(LEFT(R690,B7+1)," ",""))=B7+1,LEFT(R690,B7),LEFT(R690,FIND("§",SUBSTITUTE(LEFT(R690,B7+1)," ","§",LEN(LEFT(R690,B7+1))-LEN(SUBSTITUTE(LEFT(R690,B7+1)," ",""))))-1))))</f>
        <v/>
      </c>
      <c r="T690" s="468" t="str">
        <f t="shared" si="78"/>
        <v/>
      </c>
      <c r="U690" s="468"/>
    </row>
    <row r="691" spans="1:21" ht="24" customHeight="1">
      <c r="A691" s="467"/>
      <c r="B691" s="467"/>
      <c r="C691" s="467"/>
      <c r="D691" s="467"/>
      <c r="E691" s="467"/>
      <c r="F691" s="502" t="str">
        <f t="shared" si="74"/>
        <v/>
      </c>
      <c r="G691" s="503" t="str">
        <f t="shared" si="75"/>
        <v/>
      </c>
      <c r="H691" s="501" t="str">
        <f t="shared" si="76"/>
        <v/>
      </c>
      <c r="I691" s="504" t="str">
        <f t="shared" si="77"/>
        <v/>
      </c>
      <c r="J691" s="467"/>
      <c r="K691" s="467"/>
      <c r="L691" s="467"/>
      <c r="M691" s="467"/>
      <c r="N691" s="467"/>
      <c r="O691" s="467"/>
      <c r="P691" s="467"/>
      <c r="Q691" s="467"/>
      <c r="R691" s="468" t="str">
        <f t="shared" si="79"/>
        <v/>
      </c>
      <c r="S691" s="468" t="str">
        <f>IF(OR(R691="",B7="",B7&lt;=0),"",IF(LEN(R691)&lt;=B7,R691,IF(LEN(SUBSTITUTE(LEFT(R691,B7+1)," ",""))=B7+1,LEFT(R691,B7),LEFT(R691,FIND("§",SUBSTITUTE(LEFT(R691,B7+1)," ","§",LEN(LEFT(R691,B7+1))-LEN(SUBSTITUTE(LEFT(R691,B7+1)," ",""))))-1))))</f>
        <v/>
      </c>
      <c r="T691" s="468" t="str">
        <f t="shared" si="78"/>
        <v/>
      </c>
      <c r="U691" s="468"/>
    </row>
    <row r="692" spans="1:21" ht="24" customHeight="1">
      <c r="A692" s="467"/>
      <c r="B692" s="467"/>
      <c r="C692" s="467"/>
      <c r="D692" s="467"/>
      <c r="E692" s="467"/>
      <c r="F692" s="502" t="str">
        <f t="shared" si="74"/>
        <v/>
      </c>
      <c r="G692" s="503" t="str">
        <f t="shared" si="75"/>
        <v/>
      </c>
      <c r="H692" s="501" t="str">
        <f t="shared" si="76"/>
        <v/>
      </c>
      <c r="I692" s="504" t="str">
        <f t="shared" si="77"/>
        <v/>
      </c>
      <c r="J692" s="467"/>
      <c r="K692" s="467"/>
      <c r="L692" s="467"/>
      <c r="M692" s="467"/>
      <c r="N692" s="467"/>
      <c r="O692" s="467"/>
      <c r="P692" s="467"/>
      <c r="Q692" s="467"/>
      <c r="R692" s="468" t="str">
        <f t="shared" si="79"/>
        <v/>
      </c>
      <c r="S692" s="468" t="str">
        <f>IF(OR(R692="",B7="",B7&lt;=0),"",IF(LEN(R692)&lt;=B7,R692,IF(LEN(SUBSTITUTE(LEFT(R692,B7+1)," ",""))=B7+1,LEFT(R692,B7),LEFT(R692,FIND("§",SUBSTITUTE(LEFT(R692,B7+1)," ","§",LEN(LEFT(R692,B7+1))-LEN(SUBSTITUTE(LEFT(R692,B7+1)," ",""))))-1))))</f>
        <v/>
      </c>
      <c r="T692" s="468" t="str">
        <f t="shared" si="78"/>
        <v/>
      </c>
      <c r="U692" s="468"/>
    </row>
    <row r="693" spans="1:21" ht="24" customHeight="1">
      <c r="A693" s="467"/>
      <c r="B693" s="467"/>
      <c r="C693" s="467"/>
      <c r="D693" s="467"/>
      <c r="E693" s="467"/>
      <c r="F693" s="502" t="str">
        <f t="shared" si="74"/>
        <v/>
      </c>
      <c r="G693" s="503" t="str">
        <f t="shared" si="75"/>
        <v/>
      </c>
      <c r="H693" s="501" t="str">
        <f t="shared" si="76"/>
        <v/>
      </c>
      <c r="I693" s="504" t="str">
        <f t="shared" si="77"/>
        <v/>
      </c>
      <c r="J693" s="467"/>
      <c r="K693" s="467"/>
      <c r="L693" s="467"/>
      <c r="M693" s="467"/>
      <c r="N693" s="467"/>
      <c r="O693" s="467"/>
      <c r="P693" s="467"/>
      <c r="Q693" s="467"/>
      <c r="R693" s="468" t="str">
        <f t="shared" si="79"/>
        <v/>
      </c>
      <c r="S693" s="468" t="str">
        <f>IF(OR(R693="",B7="",B7&lt;=0),"",IF(LEN(R693)&lt;=B7,R693,IF(LEN(SUBSTITUTE(LEFT(R693,B7+1)," ",""))=B7+1,LEFT(R693,B7),LEFT(R693,FIND("§",SUBSTITUTE(LEFT(R693,B7+1)," ","§",LEN(LEFT(R693,B7+1))-LEN(SUBSTITUTE(LEFT(R693,B7+1)," ",""))))-1))))</f>
        <v/>
      </c>
      <c r="T693" s="468" t="str">
        <f t="shared" si="78"/>
        <v/>
      </c>
      <c r="U693" s="468"/>
    </row>
    <row r="694" spans="1:21" ht="24" customHeight="1">
      <c r="A694" s="467"/>
      <c r="B694" s="467"/>
      <c r="C694" s="467"/>
      <c r="D694" s="467"/>
      <c r="E694" s="467"/>
      <c r="F694" s="502" t="str">
        <f t="shared" si="74"/>
        <v/>
      </c>
      <c r="G694" s="503" t="str">
        <f t="shared" si="75"/>
        <v/>
      </c>
      <c r="H694" s="501" t="str">
        <f t="shared" si="76"/>
        <v/>
      </c>
      <c r="I694" s="504" t="str">
        <f t="shared" si="77"/>
        <v/>
      </c>
      <c r="J694" s="467"/>
      <c r="K694" s="467"/>
      <c r="L694" s="467"/>
      <c r="M694" s="467"/>
      <c r="N694" s="467"/>
      <c r="O694" s="467"/>
      <c r="P694" s="467"/>
      <c r="Q694" s="467"/>
      <c r="R694" s="468" t="str">
        <f t="shared" si="79"/>
        <v/>
      </c>
      <c r="S694" s="468" t="str">
        <f>IF(OR(R694="",B7="",B7&lt;=0),"",IF(LEN(R694)&lt;=B7,R694,IF(LEN(SUBSTITUTE(LEFT(R694,B7+1)," ",""))=B7+1,LEFT(R694,B7),LEFT(R694,FIND("§",SUBSTITUTE(LEFT(R694,B7+1)," ","§",LEN(LEFT(R694,B7+1))-LEN(SUBSTITUTE(LEFT(R694,B7+1)," ",""))))-1))))</f>
        <v/>
      </c>
      <c r="T694" s="468" t="str">
        <f t="shared" si="78"/>
        <v/>
      </c>
      <c r="U694" s="468"/>
    </row>
    <row r="695" spans="1:21" ht="24" customHeight="1">
      <c r="A695" s="467"/>
      <c r="B695" s="467"/>
      <c r="C695" s="467"/>
      <c r="D695" s="467"/>
      <c r="E695" s="467"/>
      <c r="F695" s="502" t="str">
        <f t="shared" si="74"/>
        <v/>
      </c>
      <c r="G695" s="503" t="str">
        <f t="shared" si="75"/>
        <v/>
      </c>
      <c r="H695" s="501" t="str">
        <f t="shared" si="76"/>
        <v/>
      </c>
      <c r="I695" s="504" t="str">
        <f t="shared" si="77"/>
        <v/>
      </c>
      <c r="J695" s="467"/>
      <c r="K695" s="467"/>
      <c r="L695" s="467"/>
      <c r="M695" s="467"/>
      <c r="N695" s="467"/>
      <c r="O695" s="467"/>
      <c r="P695" s="467"/>
      <c r="Q695" s="467"/>
      <c r="R695" s="468" t="str">
        <f t="shared" si="79"/>
        <v/>
      </c>
      <c r="S695" s="468" t="str">
        <f>IF(OR(R695="",B7="",B7&lt;=0),"",IF(LEN(R695)&lt;=B7,R695,IF(LEN(SUBSTITUTE(LEFT(R695,B7+1)," ",""))=B7+1,LEFT(R695,B7),LEFT(R695,FIND("§",SUBSTITUTE(LEFT(R695,B7+1)," ","§",LEN(LEFT(R695,B7+1))-LEN(SUBSTITUTE(LEFT(R695,B7+1)," ",""))))-1))))</f>
        <v/>
      </c>
      <c r="T695" s="468" t="str">
        <f t="shared" si="78"/>
        <v/>
      </c>
      <c r="U695" s="468"/>
    </row>
    <row r="696" spans="1:21" ht="24" customHeight="1">
      <c r="A696" s="467"/>
      <c r="B696" s="467"/>
      <c r="C696" s="467"/>
      <c r="D696" s="467"/>
      <c r="E696" s="467"/>
      <c r="F696" s="502" t="str">
        <f t="shared" si="74"/>
        <v/>
      </c>
      <c r="G696" s="503" t="str">
        <f t="shared" si="75"/>
        <v/>
      </c>
      <c r="H696" s="501" t="str">
        <f t="shared" si="76"/>
        <v/>
      </c>
      <c r="I696" s="504" t="str">
        <f t="shared" si="77"/>
        <v/>
      </c>
      <c r="J696" s="467"/>
      <c r="K696" s="467"/>
      <c r="L696" s="467"/>
      <c r="M696" s="467"/>
      <c r="N696" s="467"/>
      <c r="O696" s="467"/>
      <c r="P696" s="467"/>
      <c r="Q696" s="467"/>
      <c r="R696" s="468" t="str">
        <f t="shared" si="79"/>
        <v/>
      </c>
      <c r="S696" s="468" t="str">
        <f>IF(OR(R696="",B7="",B7&lt;=0),"",IF(LEN(R696)&lt;=B7,R696,IF(LEN(SUBSTITUTE(LEFT(R696,B7+1)," ",""))=B7+1,LEFT(R696,B7),LEFT(R696,FIND("§",SUBSTITUTE(LEFT(R696,B7+1)," ","§",LEN(LEFT(R696,B7+1))-LEN(SUBSTITUTE(LEFT(R696,B7+1)," ",""))))-1))))</f>
        <v/>
      </c>
      <c r="T696" s="468" t="str">
        <f t="shared" si="78"/>
        <v/>
      </c>
      <c r="U696" s="468"/>
    </row>
    <row r="697" spans="1:21" ht="24" customHeight="1">
      <c r="A697" s="467"/>
      <c r="B697" s="467"/>
      <c r="C697" s="467"/>
      <c r="D697" s="467"/>
      <c r="E697" s="467"/>
      <c r="F697" s="502" t="str">
        <f t="shared" si="74"/>
        <v/>
      </c>
      <c r="G697" s="503" t="str">
        <f t="shared" si="75"/>
        <v/>
      </c>
      <c r="H697" s="501" t="str">
        <f t="shared" si="76"/>
        <v/>
      </c>
      <c r="I697" s="504" t="str">
        <f t="shared" si="77"/>
        <v/>
      </c>
      <c r="J697" s="467"/>
      <c r="K697" s="467"/>
      <c r="L697" s="467"/>
      <c r="M697" s="467"/>
      <c r="N697" s="467"/>
      <c r="O697" s="467"/>
      <c r="P697" s="467"/>
      <c r="Q697" s="467"/>
      <c r="R697" s="468" t="str">
        <f t="shared" si="79"/>
        <v/>
      </c>
      <c r="S697" s="468" t="str">
        <f>IF(OR(R697="",B7="",B7&lt;=0),"",IF(LEN(R697)&lt;=B7,R697,IF(LEN(SUBSTITUTE(LEFT(R697,B7+1)," ",""))=B7+1,LEFT(R697,B7),LEFT(R697,FIND("§",SUBSTITUTE(LEFT(R697,B7+1)," ","§",LEN(LEFT(R697,B7+1))-LEN(SUBSTITUTE(LEFT(R697,B7+1)," ",""))))-1))))</f>
        <v/>
      </c>
      <c r="T697" s="468" t="str">
        <f t="shared" si="78"/>
        <v/>
      </c>
      <c r="U697" s="468"/>
    </row>
    <row r="698" spans="1:21" ht="24" customHeight="1">
      <c r="A698" s="467"/>
      <c r="B698" s="467"/>
      <c r="C698" s="467"/>
      <c r="D698" s="467"/>
      <c r="E698" s="467"/>
      <c r="F698" s="502" t="str">
        <f t="shared" si="74"/>
        <v/>
      </c>
      <c r="G698" s="503" t="str">
        <f t="shared" si="75"/>
        <v/>
      </c>
      <c r="H698" s="501" t="str">
        <f t="shared" si="76"/>
        <v/>
      </c>
      <c r="I698" s="504" t="str">
        <f t="shared" si="77"/>
        <v/>
      </c>
      <c r="J698" s="467"/>
      <c r="K698" s="467"/>
      <c r="L698" s="467"/>
      <c r="M698" s="467"/>
      <c r="N698" s="467"/>
      <c r="O698" s="467"/>
      <c r="P698" s="467"/>
      <c r="Q698" s="467"/>
      <c r="R698" s="468" t="str">
        <f t="shared" si="79"/>
        <v/>
      </c>
      <c r="S698" s="468" t="str">
        <f>IF(OR(R698="",B7="",B7&lt;=0),"",IF(LEN(R698)&lt;=B7,R698,IF(LEN(SUBSTITUTE(LEFT(R698,B7+1)," ",""))=B7+1,LEFT(R698,B7),LEFT(R698,FIND("§",SUBSTITUTE(LEFT(R698,B7+1)," ","§",LEN(LEFT(R698,B7+1))-LEN(SUBSTITUTE(LEFT(R698,B7+1)," ",""))))-1))))</f>
        <v/>
      </c>
      <c r="T698" s="468" t="str">
        <f t="shared" si="78"/>
        <v/>
      </c>
      <c r="U698" s="468"/>
    </row>
    <row r="699" spans="1:21" ht="24" customHeight="1">
      <c r="A699" s="467"/>
      <c r="B699" s="467"/>
      <c r="C699" s="467"/>
      <c r="D699" s="467"/>
      <c r="E699" s="467"/>
      <c r="F699" s="502" t="str">
        <f t="shared" si="74"/>
        <v/>
      </c>
      <c r="G699" s="503" t="str">
        <f t="shared" si="75"/>
        <v/>
      </c>
      <c r="H699" s="501" t="str">
        <f t="shared" si="76"/>
        <v/>
      </c>
      <c r="I699" s="504" t="str">
        <f t="shared" si="77"/>
        <v/>
      </c>
      <c r="J699" s="467"/>
      <c r="K699" s="467"/>
      <c r="L699" s="467"/>
      <c r="M699" s="467"/>
      <c r="N699" s="467"/>
      <c r="O699" s="467"/>
      <c r="P699" s="467"/>
      <c r="Q699" s="467"/>
      <c r="R699" s="468" t="str">
        <f t="shared" si="79"/>
        <v/>
      </c>
      <c r="S699" s="468" t="str">
        <f>IF(OR(R699="",B7="",B7&lt;=0),"",IF(LEN(R699)&lt;=B7,R699,IF(LEN(SUBSTITUTE(LEFT(R699,B7+1)," ",""))=B7+1,LEFT(R699,B7),LEFT(R699,FIND("§",SUBSTITUTE(LEFT(R699,B7+1)," ","§",LEN(LEFT(R699,B7+1))-LEN(SUBSTITUTE(LEFT(R699,B7+1)," ",""))))-1))))</f>
        <v/>
      </c>
      <c r="T699" s="468" t="str">
        <f t="shared" si="78"/>
        <v/>
      </c>
      <c r="U699" s="468"/>
    </row>
    <row r="700" spans="1:21" ht="24" customHeight="1">
      <c r="A700" s="467"/>
      <c r="B700" s="467"/>
      <c r="C700" s="467"/>
      <c r="D700" s="467"/>
      <c r="E700" s="467"/>
      <c r="F700" s="502" t="str">
        <f t="shared" si="74"/>
        <v/>
      </c>
      <c r="G700" s="503" t="str">
        <f t="shared" si="75"/>
        <v/>
      </c>
      <c r="H700" s="501" t="str">
        <f t="shared" si="76"/>
        <v/>
      </c>
      <c r="I700" s="504" t="str">
        <f t="shared" si="77"/>
        <v/>
      </c>
      <c r="J700" s="467"/>
      <c r="K700" s="467"/>
      <c r="L700" s="467"/>
      <c r="M700" s="467"/>
      <c r="N700" s="467"/>
      <c r="O700" s="467"/>
      <c r="P700" s="467"/>
      <c r="Q700" s="467"/>
      <c r="R700" s="468" t="str">
        <f t="shared" si="79"/>
        <v/>
      </c>
      <c r="S700" s="468" t="str">
        <f>IF(OR(R700="",B7="",B7&lt;=0),"",IF(LEN(R700)&lt;=B7,R700,IF(LEN(SUBSTITUTE(LEFT(R700,B7+1)," ",""))=B7+1,LEFT(R700,B7),LEFT(R700,FIND("§",SUBSTITUTE(LEFT(R700,B7+1)," ","§",LEN(LEFT(R700,B7+1))-LEN(SUBSTITUTE(LEFT(R700,B7+1)," ",""))))-1))))</f>
        <v/>
      </c>
      <c r="T700" s="468" t="str">
        <f t="shared" si="78"/>
        <v/>
      </c>
      <c r="U700" s="468"/>
    </row>
    <row r="701" spans="1:21" ht="24" customHeight="1">
      <c r="A701" s="467"/>
      <c r="B701" s="467"/>
      <c r="C701" s="467"/>
      <c r="D701" s="467"/>
      <c r="E701" s="467"/>
      <c r="F701" s="502" t="str">
        <f t="shared" si="74"/>
        <v/>
      </c>
      <c r="G701" s="503" t="str">
        <f t="shared" si="75"/>
        <v/>
      </c>
      <c r="H701" s="501" t="str">
        <f t="shared" si="76"/>
        <v/>
      </c>
      <c r="I701" s="504" t="str">
        <f t="shared" si="77"/>
        <v/>
      </c>
      <c r="J701" s="467"/>
      <c r="K701" s="467"/>
      <c r="L701" s="467"/>
      <c r="M701" s="467"/>
      <c r="N701" s="467"/>
      <c r="O701" s="467"/>
      <c r="P701" s="467"/>
      <c r="Q701" s="467"/>
      <c r="R701" s="468" t="str">
        <f t="shared" si="79"/>
        <v/>
      </c>
      <c r="S701" s="468" t="str">
        <f>IF(OR(R701="",B7="",B7&lt;=0),"",IF(LEN(R701)&lt;=B7,R701,IF(LEN(SUBSTITUTE(LEFT(R701,B7+1)," ",""))=B7+1,LEFT(R701,B7),LEFT(R701,FIND("§",SUBSTITUTE(LEFT(R701,B7+1)," ","§",LEN(LEFT(R701,B7+1))-LEN(SUBSTITUTE(LEFT(R701,B7+1)," ",""))))-1))))</f>
        <v/>
      </c>
      <c r="T701" s="468" t="str">
        <f t="shared" si="78"/>
        <v/>
      </c>
      <c r="U701" s="468"/>
    </row>
    <row r="702" spans="1:21" ht="24" customHeight="1">
      <c r="A702" s="467"/>
      <c r="B702" s="467"/>
      <c r="C702" s="467"/>
      <c r="D702" s="467"/>
      <c r="E702" s="467"/>
      <c r="F702" s="502" t="str">
        <f t="shared" si="74"/>
        <v/>
      </c>
      <c r="G702" s="503" t="str">
        <f t="shared" si="75"/>
        <v/>
      </c>
      <c r="H702" s="501" t="str">
        <f t="shared" si="76"/>
        <v/>
      </c>
      <c r="I702" s="504" t="str">
        <f t="shared" si="77"/>
        <v/>
      </c>
      <c r="J702" s="467"/>
      <c r="K702" s="467"/>
      <c r="L702" s="467"/>
      <c r="M702" s="467"/>
      <c r="N702" s="467"/>
      <c r="O702" s="467"/>
      <c r="P702" s="467"/>
      <c r="Q702" s="467"/>
      <c r="R702" s="468" t="str">
        <f t="shared" si="79"/>
        <v/>
      </c>
      <c r="S702" s="468" t="str">
        <f>IF(OR(R702="",B7="",B7&lt;=0),"",IF(LEN(R702)&lt;=B7,R702,IF(LEN(SUBSTITUTE(LEFT(R702,B7+1)," ",""))=B7+1,LEFT(R702,B7),LEFT(R702,FIND("§",SUBSTITUTE(LEFT(R702,B7+1)," ","§",LEN(LEFT(R702,B7+1))-LEN(SUBSTITUTE(LEFT(R702,B7+1)," ",""))))-1))))</f>
        <v/>
      </c>
      <c r="T702" s="468" t="str">
        <f t="shared" si="78"/>
        <v/>
      </c>
      <c r="U702" s="468"/>
    </row>
    <row r="703" spans="1:21" ht="24" customHeight="1">
      <c r="A703" s="467"/>
      <c r="B703" s="467"/>
      <c r="C703" s="467"/>
      <c r="D703" s="467"/>
      <c r="E703" s="467"/>
      <c r="F703" s="502" t="str">
        <f t="shared" si="74"/>
        <v/>
      </c>
      <c r="G703" s="503" t="str">
        <f t="shared" si="75"/>
        <v/>
      </c>
      <c r="H703" s="501" t="str">
        <f t="shared" si="76"/>
        <v/>
      </c>
      <c r="I703" s="504" t="str">
        <f t="shared" si="77"/>
        <v/>
      </c>
      <c r="J703" s="467"/>
      <c r="K703" s="467"/>
      <c r="L703" s="467"/>
      <c r="M703" s="467"/>
      <c r="N703" s="467"/>
      <c r="O703" s="467"/>
      <c r="P703" s="467"/>
      <c r="Q703" s="467"/>
      <c r="R703" s="468" t="str">
        <f t="shared" si="79"/>
        <v/>
      </c>
      <c r="S703" s="468" t="str">
        <f>IF(OR(R703="",B7="",B7&lt;=0),"",IF(LEN(R703)&lt;=B7,R703,IF(LEN(SUBSTITUTE(LEFT(R703,B7+1)," ",""))=B7+1,LEFT(R703,B7),LEFT(R703,FIND("§",SUBSTITUTE(LEFT(R703,B7+1)," ","§",LEN(LEFT(R703,B7+1))-LEN(SUBSTITUTE(LEFT(R703,B7+1)," ",""))))-1))))</f>
        <v/>
      </c>
      <c r="T703" s="468" t="str">
        <f t="shared" si="78"/>
        <v/>
      </c>
      <c r="U703" s="468"/>
    </row>
    <row r="704" spans="1:21" ht="24" customHeight="1">
      <c r="A704" s="467"/>
      <c r="B704" s="467"/>
      <c r="C704" s="467"/>
      <c r="D704" s="467"/>
      <c r="E704" s="467"/>
      <c r="F704" s="502" t="str">
        <f t="shared" si="74"/>
        <v/>
      </c>
      <c r="G704" s="503" t="str">
        <f t="shared" si="75"/>
        <v/>
      </c>
      <c r="H704" s="501" t="str">
        <f t="shared" si="76"/>
        <v/>
      </c>
      <c r="I704" s="504" t="str">
        <f t="shared" si="77"/>
        <v/>
      </c>
      <c r="J704" s="467"/>
      <c r="K704" s="467"/>
      <c r="L704" s="467"/>
      <c r="M704" s="467"/>
      <c r="N704" s="467"/>
      <c r="O704" s="467"/>
      <c r="P704" s="467"/>
      <c r="Q704" s="467"/>
      <c r="R704" s="468" t="str">
        <f t="shared" si="79"/>
        <v/>
      </c>
      <c r="S704" s="468" t="str">
        <f>IF(OR(R704="",B7="",B7&lt;=0),"",IF(LEN(R704)&lt;=B7,R704,IF(LEN(SUBSTITUTE(LEFT(R704,B7+1)," ",""))=B7+1,LEFT(R704,B7),LEFT(R704,FIND("§",SUBSTITUTE(LEFT(R704,B7+1)," ","§",LEN(LEFT(R704,B7+1))-LEN(SUBSTITUTE(LEFT(R704,B7+1)," ",""))))-1))))</f>
        <v/>
      </c>
      <c r="T704" s="468" t="str">
        <f t="shared" si="78"/>
        <v/>
      </c>
      <c r="U704" s="468"/>
    </row>
    <row r="705" spans="1:21" ht="24" customHeight="1">
      <c r="A705" s="467"/>
      <c r="B705" s="467"/>
      <c r="C705" s="467"/>
      <c r="D705" s="467"/>
      <c r="E705" s="467"/>
      <c r="F705" s="502" t="str">
        <f t="shared" si="74"/>
        <v/>
      </c>
      <c r="G705" s="503" t="str">
        <f t="shared" si="75"/>
        <v/>
      </c>
      <c r="H705" s="501" t="str">
        <f t="shared" si="76"/>
        <v/>
      </c>
      <c r="I705" s="504" t="str">
        <f t="shared" si="77"/>
        <v/>
      </c>
      <c r="J705" s="467"/>
      <c r="K705" s="467"/>
      <c r="L705" s="467"/>
      <c r="M705" s="467"/>
      <c r="N705" s="467"/>
      <c r="O705" s="467"/>
      <c r="P705" s="467"/>
      <c r="Q705" s="467"/>
      <c r="R705" s="468" t="str">
        <f t="shared" si="79"/>
        <v/>
      </c>
      <c r="S705" s="468" t="str">
        <f>IF(OR(R705="",B7="",B7&lt;=0),"",IF(LEN(R705)&lt;=B7,R705,IF(LEN(SUBSTITUTE(LEFT(R705,B7+1)," ",""))=B7+1,LEFT(R705,B7),LEFT(R705,FIND("§",SUBSTITUTE(LEFT(R705,B7+1)," ","§",LEN(LEFT(R705,B7+1))-LEN(SUBSTITUTE(LEFT(R705,B7+1)," ",""))))-1))))</f>
        <v/>
      </c>
      <c r="T705" s="468" t="str">
        <f t="shared" si="78"/>
        <v/>
      </c>
      <c r="U705" s="468"/>
    </row>
    <row r="706" spans="1:21" ht="24" customHeight="1">
      <c r="A706" s="467"/>
      <c r="B706" s="467"/>
      <c r="C706" s="467"/>
      <c r="D706" s="467"/>
      <c r="E706" s="467"/>
      <c r="F706" s="502" t="str">
        <f t="shared" si="74"/>
        <v/>
      </c>
      <c r="G706" s="503" t="str">
        <f t="shared" si="75"/>
        <v/>
      </c>
      <c r="H706" s="501" t="str">
        <f t="shared" si="76"/>
        <v/>
      </c>
      <c r="I706" s="504" t="str">
        <f t="shared" si="77"/>
        <v/>
      </c>
      <c r="J706" s="467"/>
      <c r="K706" s="467"/>
      <c r="L706" s="467"/>
      <c r="M706" s="467"/>
      <c r="N706" s="467"/>
      <c r="O706" s="467"/>
      <c r="P706" s="467"/>
      <c r="Q706" s="467"/>
      <c r="R706" s="468" t="str">
        <f t="shared" si="79"/>
        <v/>
      </c>
      <c r="S706" s="468" t="str">
        <f>IF(OR(R706="",B7="",B7&lt;=0),"",IF(LEN(R706)&lt;=B7,R706,IF(LEN(SUBSTITUTE(LEFT(R706,B7+1)," ",""))=B7+1,LEFT(R706,B7),LEFT(R706,FIND("§",SUBSTITUTE(LEFT(R706,B7+1)," ","§",LEN(LEFT(R706,B7+1))-LEN(SUBSTITUTE(LEFT(R706,B7+1)," ",""))))-1))))</f>
        <v/>
      </c>
      <c r="T706" s="468" t="str">
        <f t="shared" si="78"/>
        <v/>
      </c>
      <c r="U706" s="468"/>
    </row>
    <row r="707" spans="1:21" ht="24" customHeight="1">
      <c r="A707" s="467"/>
      <c r="B707" s="467"/>
      <c r="C707" s="467"/>
      <c r="D707" s="467"/>
      <c r="E707" s="467"/>
      <c r="F707" s="502" t="str">
        <f t="shared" si="74"/>
        <v/>
      </c>
      <c r="G707" s="503" t="str">
        <f t="shared" si="75"/>
        <v/>
      </c>
      <c r="H707" s="501" t="str">
        <f t="shared" si="76"/>
        <v/>
      </c>
      <c r="I707" s="504" t="str">
        <f t="shared" si="77"/>
        <v/>
      </c>
      <c r="J707" s="467"/>
      <c r="K707" s="467"/>
      <c r="L707" s="467"/>
      <c r="M707" s="467"/>
      <c r="N707" s="467"/>
      <c r="O707" s="467"/>
      <c r="P707" s="467"/>
      <c r="Q707" s="467"/>
      <c r="R707" s="468" t="str">
        <f t="shared" si="79"/>
        <v/>
      </c>
      <c r="S707" s="468" t="str">
        <f>IF(OR(R707="",B7="",B7&lt;=0),"",IF(LEN(R707)&lt;=B7,R707,IF(LEN(SUBSTITUTE(LEFT(R707,B7+1)," ",""))=B7+1,LEFT(R707,B7),LEFT(R707,FIND("§",SUBSTITUTE(LEFT(R707,B7+1)," ","§",LEN(LEFT(R707,B7+1))-LEN(SUBSTITUTE(LEFT(R707,B7+1)," ",""))))-1))))</f>
        <v/>
      </c>
      <c r="T707" s="468" t="str">
        <f t="shared" si="78"/>
        <v/>
      </c>
      <c r="U707" s="468"/>
    </row>
    <row r="708" spans="1:21" ht="24" customHeight="1">
      <c r="A708" s="467"/>
      <c r="B708" s="467"/>
      <c r="C708" s="467"/>
      <c r="D708" s="467"/>
      <c r="E708" s="467"/>
      <c r="F708" s="502" t="str">
        <f t="shared" si="74"/>
        <v/>
      </c>
      <c r="G708" s="503" t="str">
        <f t="shared" si="75"/>
        <v/>
      </c>
      <c r="H708" s="501" t="str">
        <f t="shared" si="76"/>
        <v/>
      </c>
      <c r="I708" s="504" t="str">
        <f t="shared" si="77"/>
        <v/>
      </c>
      <c r="J708" s="467"/>
      <c r="K708" s="467"/>
      <c r="L708" s="467"/>
      <c r="M708" s="467"/>
      <c r="N708" s="467"/>
      <c r="O708" s="467"/>
      <c r="P708" s="467"/>
      <c r="Q708" s="467"/>
      <c r="R708" s="468" t="str">
        <f t="shared" si="79"/>
        <v/>
      </c>
      <c r="S708" s="468" t="str">
        <f>IF(OR(R708="",B7="",B7&lt;=0),"",IF(LEN(R708)&lt;=B7,R708,IF(LEN(SUBSTITUTE(LEFT(R708,B7+1)," ",""))=B7+1,LEFT(R708,B7),LEFT(R708,FIND("§",SUBSTITUTE(LEFT(R708,B7+1)," ","§",LEN(LEFT(R708,B7+1))-LEN(SUBSTITUTE(LEFT(R708,B7+1)," ",""))))-1))))</f>
        <v/>
      </c>
      <c r="T708" s="468" t="str">
        <f t="shared" si="78"/>
        <v/>
      </c>
      <c r="U708" s="468"/>
    </row>
    <row r="709" spans="1:21" ht="24" customHeight="1">
      <c r="A709" s="467"/>
      <c r="B709" s="467"/>
      <c r="C709" s="467"/>
      <c r="D709" s="467"/>
      <c r="E709" s="467"/>
      <c r="F709" s="502" t="str">
        <f t="shared" si="74"/>
        <v/>
      </c>
      <c r="G709" s="503" t="str">
        <f t="shared" si="75"/>
        <v/>
      </c>
      <c r="H709" s="501" t="str">
        <f t="shared" si="76"/>
        <v/>
      </c>
      <c r="I709" s="504" t="str">
        <f t="shared" si="77"/>
        <v/>
      </c>
      <c r="J709" s="467"/>
      <c r="K709" s="467"/>
      <c r="L709" s="467"/>
      <c r="M709" s="467"/>
      <c r="N709" s="467"/>
      <c r="O709" s="467"/>
      <c r="P709" s="467"/>
      <c r="Q709" s="467"/>
      <c r="R709" s="468" t="str">
        <f t="shared" si="79"/>
        <v/>
      </c>
      <c r="S709" s="468" t="str">
        <f>IF(OR(R709="",B7="",B7&lt;=0),"",IF(LEN(R709)&lt;=B7,R709,IF(LEN(SUBSTITUTE(LEFT(R709,B7+1)," ",""))=B7+1,LEFT(R709,B7),LEFT(R709,FIND("§",SUBSTITUTE(LEFT(R709,B7+1)," ","§",LEN(LEFT(R709,B7+1))-LEN(SUBSTITUTE(LEFT(R709,B7+1)," ",""))))-1))))</f>
        <v/>
      </c>
      <c r="T709" s="468" t="str">
        <f t="shared" si="78"/>
        <v/>
      </c>
      <c r="U709" s="468"/>
    </row>
    <row r="710" spans="1:21" ht="24" customHeight="1">
      <c r="A710" s="467"/>
      <c r="B710" s="467"/>
      <c r="C710" s="467"/>
      <c r="D710" s="467"/>
      <c r="E710" s="467"/>
      <c r="F710" s="502" t="str">
        <f t="shared" si="74"/>
        <v/>
      </c>
      <c r="G710" s="503" t="str">
        <f t="shared" si="75"/>
        <v/>
      </c>
      <c r="H710" s="501" t="str">
        <f t="shared" si="76"/>
        <v/>
      </c>
      <c r="I710" s="504" t="str">
        <f t="shared" si="77"/>
        <v/>
      </c>
      <c r="J710" s="467"/>
      <c r="K710" s="467"/>
      <c r="L710" s="467"/>
      <c r="M710" s="467"/>
      <c r="N710" s="467"/>
      <c r="O710" s="467"/>
      <c r="P710" s="467"/>
      <c r="Q710" s="467"/>
      <c r="R710" s="468" t="str">
        <f t="shared" si="79"/>
        <v/>
      </c>
      <c r="S710" s="468" t="str">
        <f>IF(OR(R710="",B7="",B7&lt;=0),"",IF(LEN(R710)&lt;=B7,R710,IF(LEN(SUBSTITUTE(LEFT(R710,B7+1)," ",""))=B7+1,LEFT(R710,B7),LEFT(R710,FIND("§",SUBSTITUTE(LEFT(R710,B7+1)," ","§",LEN(LEFT(R710,B7+1))-LEN(SUBSTITUTE(LEFT(R710,B7+1)," ",""))))-1))))</f>
        <v/>
      </c>
      <c r="T710" s="468" t="str">
        <f t="shared" si="78"/>
        <v/>
      </c>
      <c r="U710" s="468"/>
    </row>
    <row r="711" spans="1:21" ht="24" customHeight="1">
      <c r="A711" s="467"/>
      <c r="B711" s="467"/>
      <c r="C711" s="467"/>
      <c r="D711" s="467"/>
      <c r="E711" s="467"/>
      <c r="F711" s="502" t="str">
        <f t="shared" si="74"/>
        <v/>
      </c>
      <c r="G711" s="503" t="str">
        <f t="shared" si="75"/>
        <v/>
      </c>
      <c r="H711" s="501" t="str">
        <f t="shared" si="76"/>
        <v/>
      </c>
      <c r="I711" s="504" t="str">
        <f t="shared" si="77"/>
        <v/>
      </c>
      <c r="J711" s="467"/>
      <c r="K711" s="467"/>
      <c r="L711" s="467"/>
      <c r="M711" s="467"/>
      <c r="N711" s="467"/>
      <c r="O711" s="467"/>
      <c r="P711" s="467"/>
      <c r="Q711" s="467"/>
      <c r="R711" s="468" t="str">
        <f t="shared" si="79"/>
        <v/>
      </c>
      <c r="S711" s="468" t="str">
        <f>IF(OR(R711="",B7="",B7&lt;=0),"",IF(LEN(R711)&lt;=B7,R711,IF(LEN(SUBSTITUTE(LEFT(R711,B7+1)," ",""))=B7+1,LEFT(R711,B7),LEFT(R711,FIND("§",SUBSTITUTE(LEFT(R711,B7+1)," ","§",LEN(LEFT(R711,B7+1))-LEN(SUBSTITUTE(LEFT(R711,B7+1)," ",""))))-1))))</f>
        <v/>
      </c>
      <c r="T711" s="468" t="str">
        <f t="shared" si="78"/>
        <v/>
      </c>
      <c r="U711" s="468"/>
    </row>
    <row r="712" spans="1:21" ht="24" customHeight="1">
      <c r="A712" s="467"/>
      <c r="B712" s="467"/>
      <c r="C712" s="467"/>
      <c r="D712" s="467"/>
      <c r="E712" s="467"/>
      <c r="F712" s="502" t="str">
        <f t="shared" si="74"/>
        <v/>
      </c>
      <c r="G712" s="503" t="str">
        <f t="shared" si="75"/>
        <v/>
      </c>
      <c r="H712" s="501" t="str">
        <f t="shared" si="76"/>
        <v/>
      </c>
      <c r="I712" s="504" t="str">
        <f t="shared" si="77"/>
        <v/>
      </c>
      <c r="J712" s="467"/>
      <c r="K712" s="467"/>
      <c r="L712" s="467"/>
      <c r="M712" s="467"/>
      <c r="N712" s="467"/>
      <c r="O712" s="467"/>
      <c r="P712" s="467"/>
      <c r="Q712" s="467"/>
      <c r="R712" s="468" t="str">
        <f t="shared" si="79"/>
        <v/>
      </c>
      <c r="S712" s="468" t="str">
        <f>IF(OR(R712="",B7="",B7&lt;=0),"",IF(LEN(R712)&lt;=B7,R712,IF(LEN(SUBSTITUTE(LEFT(R712,B7+1)," ",""))=B7+1,LEFT(R712,B7),LEFT(R712,FIND("§",SUBSTITUTE(LEFT(R712,B7+1)," ","§",LEN(LEFT(R712,B7+1))-LEN(SUBSTITUTE(LEFT(R712,B7+1)," ",""))))-1))))</f>
        <v/>
      </c>
      <c r="T712" s="468" t="str">
        <f t="shared" si="78"/>
        <v/>
      </c>
      <c r="U712" s="468"/>
    </row>
    <row r="713" spans="1:21" ht="24" customHeight="1">
      <c r="A713" s="467"/>
      <c r="B713" s="467"/>
      <c r="C713" s="467"/>
      <c r="D713" s="467"/>
      <c r="E713" s="467"/>
      <c r="F713" s="502" t="str">
        <f t="shared" si="74"/>
        <v/>
      </c>
      <c r="G713" s="503" t="str">
        <f t="shared" si="75"/>
        <v/>
      </c>
      <c r="H713" s="501" t="str">
        <f t="shared" si="76"/>
        <v/>
      </c>
      <c r="I713" s="504" t="str">
        <f t="shared" si="77"/>
        <v/>
      </c>
      <c r="J713" s="467"/>
      <c r="K713" s="467"/>
      <c r="L713" s="467"/>
      <c r="M713" s="467"/>
      <c r="N713" s="467"/>
      <c r="O713" s="467"/>
      <c r="P713" s="467"/>
      <c r="Q713" s="467"/>
      <c r="R713" s="468" t="str">
        <f t="shared" si="79"/>
        <v/>
      </c>
      <c r="S713" s="468" t="str">
        <f>IF(OR(R713="",B7="",B7&lt;=0),"",IF(LEN(R713)&lt;=B7,R713,IF(LEN(SUBSTITUTE(LEFT(R713,B7+1)," ",""))=B7+1,LEFT(R713,B7),LEFT(R713,FIND("§",SUBSTITUTE(LEFT(R713,B7+1)," ","§",LEN(LEFT(R713,B7+1))-LEN(SUBSTITUTE(LEFT(R713,B7+1)," ",""))))-1))))</f>
        <v/>
      </c>
      <c r="T713" s="468" t="str">
        <f t="shared" si="78"/>
        <v/>
      </c>
      <c r="U713" s="468"/>
    </row>
    <row r="714" spans="1:21" ht="24" customHeight="1">
      <c r="A714" s="467"/>
      <c r="B714" s="467"/>
      <c r="C714" s="467"/>
      <c r="D714" s="467"/>
      <c r="E714" s="467"/>
      <c r="F714" s="502" t="str">
        <f t="shared" si="74"/>
        <v/>
      </c>
      <c r="G714" s="503" t="str">
        <f t="shared" si="75"/>
        <v/>
      </c>
      <c r="H714" s="501" t="str">
        <f t="shared" si="76"/>
        <v/>
      </c>
      <c r="I714" s="504" t="str">
        <f t="shared" si="77"/>
        <v/>
      </c>
      <c r="J714" s="467"/>
      <c r="K714" s="467"/>
      <c r="L714" s="467"/>
      <c r="M714" s="467"/>
      <c r="N714" s="467"/>
      <c r="O714" s="467"/>
      <c r="P714" s="467"/>
      <c r="Q714" s="467"/>
      <c r="R714" s="468" t="str">
        <f t="shared" si="79"/>
        <v/>
      </c>
      <c r="S714" s="468" t="str">
        <f>IF(OR(R714="",B7="",B7&lt;=0),"",IF(LEN(R714)&lt;=B7,R714,IF(LEN(SUBSTITUTE(LEFT(R714,B7+1)," ",""))=B7+1,LEFT(R714,B7),LEFT(R714,FIND("§",SUBSTITUTE(LEFT(R714,B7+1)," ","§",LEN(LEFT(R714,B7+1))-LEN(SUBSTITUTE(LEFT(R714,B7+1)," ",""))))-1))))</f>
        <v/>
      </c>
      <c r="T714" s="468" t="str">
        <f t="shared" si="78"/>
        <v/>
      </c>
      <c r="U714" s="468"/>
    </row>
    <row r="715" spans="1:21" ht="24" customHeight="1">
      <c r="A715" s="467"/>
      <c r="B715" s="467"/>
      <c r="C715" s="467"/>
      <c r="D715" s="467"/>
      <c r="E715" s="467"/>
      <c r="F715" s="502" t="str">
        <f t="shared" si="74"/>
        <v/>
      </c>
      <c r="G715" s="503" t="str">
        <f t="shared" si="75"/>
        <v/>
      </c>
      <c r="H715" s="501" t="str">
        <f t="shared" si="76"/>
        <v/>
      </c>
      <c r="I715" s="504" t="str">
        <f t="shared" si="77"/>
        <v/>
      </c>
      <c r="J715" s="467"/>
      <c r="K715" s="467"/>
      <c r="L715" s="467"/>
      <c r="M715" s="467"/>
      <c r="N715" s="467"/>
      <c r="O715" s="467"/>
      <c r="P715" s="467"/>
      <c r="Q715" s="467"/>
      <c r="R715" s="468" t="str">
        <f t="shared" si="79"/>
        <v/>
      </c>
      <c r="S715" s="468" t="str">
        <f>IF(OR(R715="",B7="",B7&lt;=0),"",IF(LEN(R715)&lt;=B7,R715,IF(LEN(SUBSTITUTE(LEFT(R715,B7+1)," ",""))=B7+1,LEFT(R715,B7),LEFT(R715,FIND("§",SUBSTITUTE(LEFT(R715,B7+1)," ","§",LEN(LEFT(R715,B7+1))-LEN(SUBSTITUTE(LEFT(R715,B7+1)," ",""))))-1))))</f>
        <v/>
      </c>
      <c r="T715" s="468" t="str">
        <f t="shared" si="78"/>
        <v/>
      </c>
      <c r="U715" s="468"/>
    </row>
    <row r="716" spans="1:21" ht="24" customHeight="1">
      <c r="A716" s="467"/>
      <c r="B716" s="467"/>
      <c r="C716" s="467"/>
      <c r="D716" s="467"/>
      <c r="E716" s="467"/>
      <c r="F716" s="502" t="str">
        <f t="shared" si="74"/>
        <v/>
      </c>
      <c r="G716" s="503" t="str">
        <f t="shared" si="75"/>
        <v/>
      </c>
      <c r="H716" s="501" t="str">
        <f t="shared" si="76"/>
        <v/>
      </c>
      <c r="I716" s="504" t="str">
        <f t="shared" si="77"/>
        <v/>
      </c>
      <c r="J716" s="467"/>
      <c r="K716" s="467"/>
      <c r="L716" s="467"/>
      <c r="M716" s="467"/>
      <c r="N716" s="467"/>
      <c r="O716" s="467"/>
      <c r="P716" s="467"/>
      <c r="Q716" s="467"/>
      <c r="R716" s="468" t="str">
        <f t="shared" si="79"/>
        <v/>
      </c>
      <c r="S716" s="468" t="str">
        <f>IF(OR(R716="",B7="",B7&lt;=0),"",IF(LEN(R716)&lt;=B7,R716,IF(LEN(SUBSTITUTE(LEFT(R716,B7+1)," ",""))=B7+1,LEFT(R716,B7),LEFT(R716,FIND("§",SUBSTITUTE(LEFT(R716,B7+1)," ","§",LEN(LEFT(R716,B7+1))-LEN(SUBSTITUTE(LEFT(R716,B7+1)," ",""))))-1))))</f>
        <v/>
      </c>
      <c r="T716" s="468" t="str">
        <f t="shared" si="78"/>
        <v/>
      </c>
      <c r="U716" s="468"/>
    </row>
    <row r="717" spans="1:21" ht="24" customHeight="1">
      <c r="A717" s="467"/>
      <c r="B717" s="467"/>
      <c r="C717" s="467"/>
      <c r="D717" s="467"/>
      <c r="E717" s="467"/>
      <c r="F717" s="502" t="str">
        <f t="shared" si="74"/>
        <v/>
      </c>
      <c r="G717" s="503" t="str">
        <f t="shared" si="75"/>
        <v/>
      </c>
      <c r="H717" s="501" t="str">
        <f t="shared" si="76"/>
        <v/>
      </c>
      <c r="I717" s="504" t="str">
        <f t="shared" si="77"/>
        <v/>
      </c>
      <c r="J717" s="467"/>
      <c r="K717" s="467"/>
      <c r="L717" s="467"/>
      <c r="M717" s="467"/>
      <c r="N717" s="467"/>
      <c r="O717" s="467"/>
      <c r="P717" s="467"/>
      <c r="Q717" s="467"/>
      <c r="R717" s="468" t="str">
        <f t="shared" si="79"/>
        <v/>
      </c>
      <c r="S717" s="468" t="str">
        <f>IF(OR(R717="",B7="",B7&lt;=0),"",IF(LEN(R717)&lt;=B7,R717,IF(LEN(SUBSTITUTE(LEFT(R717,B7+1)," ",""))=B7+1,LEFT(R717,B7),LEFT(R717,FIND("§",SUBSTITUTE(LEFT(R717,B7+1)," ","§",LEN(LEFT(R717,B7+1))-LEN(SUBSTITUTE(LEFT(R717,B7+1)," ",""))))-1))))</f>
        <v/>
      </c>
      <c r="T717" s="468" t="str">
        <f t="shared" si="78"/>
        <v/>
      </c>
      <c r="U717" s="468"/>
    </row>
    <row r="718" spans="1:21" ht="24" customHeight="1">
      <c r="A718" s="467"/>
      <c r="B718" s="467"/>
      <c r="C718" s="467"/>
      <c r="D718" s="467"/>
      <c r="E718" s="467"/>
      <c r="F718" s="502" t="str">
        <f t="shared" si="74"/>
        <v/>
      </c>
      <c r="G718" s="503" t="str">
        <f t="shared" si="75"/>
        <v/>
      </c>
      <c r="H718" s="501" t="str">
        <f t="shared" si="76"/>
        <v/>
      </c>
      <c r="I718" s="504" t="str">
        <f t="shared" si="77"/>
        <v/>
      </c>
      <c r="J718" s="467"/>
      <c r="K718" s="467"/>
      <c r="L718" s="467"/>
      <c r="M718" s="467"/>
      <c r="N718" s="467"/>
      <c r="O718" s="467"/>
      <c r="P718" s="467"/>
      <c r="Q718" s="467"/>
      <c r="R718" s="468" t="str">
        <f t="shared" si="79"/>
        <v/>
      </c>
      <c r="S718" s="468" t="str">
        <f>IF(OR(R718="",B7="",B7&lt;=0),"",IF(LEN(R718)&lt;=B7,R718,IF(LEN(SUBSTITUTE(LEFT(R718,B7+1)," ",""))=B7+1,LEFT(R718,B7),LEFT(R718,FIND("§",SUBSTITUTE(LEFT(R718,B7+1)," ","§",LEN(LEFT(R718,B7+1))-LEN(SUBSTITUTE(LEFT(R718,B7+1)," ",""))))-1))))</f>
        <v/>
      </c>
      <c r="T718" s="468" t="str">
        <f t="shared" si="78"/>
        <v/>
      </c>
      <c r="U718" s="468"/>
    </row>
    <row r="719" spans="1:21" ht="24" customHeight="1">
      <c r="A719" s="467"/>
      <c r="B719" s="467"/>
      <c r="C719" s="467"/>
      <c r="D719" s="467"/>
      <c r="E719" s="467"/>
      <c r="F719" s="502" t="str">
        <f t="shared" ref="F719:F782" si="80">IF(G719="","",ROW()-14)</f>
        <v/>
      </c>
      <c r="G719" s="503" t="str">
        <f t="shared" ref="G719:G782" si="81">IF(S719="","",S719)</f>
        <v/>
      </c>
      <c r="H719" s="501" t="str">
        <f t="shared" ref="H719:H782" si="82">IF(G719="","",LEN(TRIM(G719))-LEN(SUBSTITUTE(TRIM(G719)," ",""))+1)</f>
        <v/>
      </c>
      <c r="I719" s="504" t="str">
        <f t="shared" ref="I719:I782" si="83">IF(G719="","",LEN(G719))</f>
        <v/>
      </c>
      <c r="J719" s="467"/>
      <c r="K719" s="467"/>
      <c r="L719" s="467"/>
      <c r="M719" s="467"/>
      <c r="N719" s="467"/>
      <c r="O719" s="467"/>
      <c r="P719" s="467"/>
      <c r="Q719" s="467"/>
      <c r="R719" s="468" t="str">
        <f t="shared" si="79"/>
        <v/>
      </c>
      <c r="S719" s="468" t="str">
        <f>IF(OR(R719="",B7="",B7&lt;=0),"",IF(LEN(R719)&lt;=B7,R719,IF(LEN(SUBSTITUTE(LEFT(R719,B7+1)," ",""))=B7+1,LEFT(R719,B7),LEFT(R719,FIND("§",SUBSTITUTE(LEFT(R719,B7+1)," ","§",LEN(LEFT(R719,B7+1))-LEN(SUBSTITUTE(LEFT(R719,B7+1)," ",""))))-1))))</f>
        <v/>
      </c>
      <c r="T719" s="468" t="str">
        <f t="shared" ref="T719:T782" si="84">IF(OR(R719="",S719=""),"",TRIM(MID(R719,LEN(S719)+1+IF(MID(R719,LEN(S719)+1,1)=" ",1,0),99999)))</f>
        <v/>
      </c>
      <c r="U719" s="468"/>
    </row>
    <row r="720" spans="1:21" ht="24" customHeight="1">
      <c r="A720" s="467"/>
      <c r="B720" s="467"/>
      <c r="C720" s="467"/>
      <c r="D720" s="467"/>
      <c r="E720" s="467"/>
      <c r="F720" s="502" t="str">
        <f t="shared" si="80"/>
        <v/>
      </c>
      <c r="G720" s="503" t="str">
        <f t="shared" si="81"/>
        <v/>
      </c>
      <c r="H720" s="501" t="str">
        <f t="shared" si="82"/>
        <v/>
      </c>
      <c r="I720" s="504" t="str">
        <f t="shared" si="83"/>
        <v/>
      </c>
      <c r="J720" s="467"/>
      <c r="K720" s="467"/>
      <c r="L720" s="467"/>
      <c r="M720" s="467"/>
      <c r="N720" s="467"/>
      <c r="O720" s="467"/>
      <c r="P720" s="467"/>
      <c r="Q720" s="467"/>
      <c r="R720" s="468" t="str">
        <f t="shared" ref="R720:R783" si="85">T719</f>
        <v/>
      </c>
      <c r="S720" s="468" t="str">
        <f>IF(OR(R720="",B7="",B7&lt;=0),"",IF(LEN(R720)&lt;=B7,R720,IF(LEN(SUBSTITUTE(LEFT(R720,B7+1)," ",""))=B7+1,LEFT(R720,B7),LEFT(R720,FIND("§",SUBSTITUTE(LEFT(R720,B7+1)," ","§",LEN(LEFT(R720,B7+1))-LEN(SUBSTITUTE(LEFT(R720,B7+1)," ",""))))-1))))</f>
        <v/>
      </c>
      <c r="T720" s="468" t="str">
        <f t="shared" si="84"/>
        <v/>
      </c>
      <c r="U720" s="468"/>
    </row>
    <row r="721" spans="1:21" ht="24" customHeight="1">
      <c r="A721" s="467"/>
      <c r="B721" s="467"/>
      <c r="C721" s="467"/>
      <c r="D721" s="467"/>
      <c r="E721" s="467"/>
      <c r="F721" s="502" t="str">
        <f t="shared" si="80"/>
        <v/>
      </c>
      <c r="G721" s="503" t="str">
        <f t="shared" si="81"/>
        <v/>
      </c>
      <c r="H721" s="501" t="str">
        <f t="shared" si="82"/>
        <v/>
      </c>
      <c r="I721" s="504" t="str">
        <f t="shared" si="83"/>
        <v/>
      </c>
      <c r="J721" s="467"/>
      <c r="K721" s="467"/>
      <c r="L721" s="467"/>
      <c r="M721" s="467"/>
      <c r="N721" s="467"/>
      <c r="O721" s="467"/>
      <c r="P721" s="467"/>
      <c r="Q721" s="467"/>
      <c r="R721" s="468" t="str">
        <f t="shared" si="85"/>
        <v/>
      </c>
      <c r="S721" s="468" t="str">
        <f>IF(OR(R721="",B7="",B7&lt;=0),"",IF(LEN(R721)&lt;=B7,R721,IF(LEN(SUBSTITUTE(LEFT(R721,B7+1)," ",""))=B7+1,LEFT(R721,B7),LEFT(R721,FIND("§",SUBSTITUTE(LEFT(R721,B7+1)," ","§",LEN(LEFT(R721,B7+1))-LEN(SUBSTITUTE(LEFT(R721,B7+1)," ",""))))-1))))</f>
        <v/>
      </c>
      <c r="T721" s="468" t="str">
        <f t="shared" si="84"/>
        <v/>
      </c>
      <c r="U721" s="468"/>
    </row>
    <row r="722" spans="1:21" ht="24" customHeight="1">
      <c r="A722" s="467"/>
      <c r="B722" s="467"/>
      <c r="C722" s="467"/>
      <c r="D722" s="467"/>
      <c r="E722" s="467"/>
      <c r="F722" s="502" t="str">
        <f t="shared" si="80"/>
        <v/>
      </c>
      <c r="G722" s="503" t="str">
        <f t="shared" si="81"/>
        <v/>
      </c>
      <c r="H722" s="501" t="str">
        <f t="shared" si="82"/>
        <v/>
      </c>
      <c r="I722" s="504" t="str">
        <f t="shared" si="83"/>
        <v/>
      </c>
      <c r="J722" s="467"/>
      <c r="K722" s="467"/>
      <c r="L722" s="467"/>
      <c r="M722" s="467"/>
      <c r="N722" s="467"/>
      <c r="O722" s="467"/>
      <c r="P722" s="467"/>
      <c r="Q722" s="467"/>
      <c r="R722" s="468" t="str">
        <f t="shared" si="85"/>
        <v/>
      </c>
      <c r="S722" s="468" t="str">
        <f>IF(OR(R722="",B7="",B7&lt;=0),"",IF(LEN(R722)&lt;=B7,R722,IF(LEN(SUBSTITUTE(LEFT(R722,B7+1)," ",""))=B7+1,LEFT(R722,B7),LEFT(R722,FIND("§",SUBSTITUTE(LEFT(R722,B7+1)," ","§",LEN(LEFT(R722,B7+1))-LEN(SUBSTITUTE(LEFT(R722,B7+1)," ",""))))-1))))</f>
        <v/>
      </c>
      <c r="T722" s="468" t="str">
        <f t="shared" si="84"/>
        <v/>
      </c>
      <c r="U722" s="468"/>
    </row>
    <row r="723" spans="1:21" ht="24" customHeight="1">
      <c r="A723" s="467"/>
      <c r="B723" s="467"/>
      <c r="C723" s="467"/>
      <c r="D723" s="467"/>
      <c r="E723" s="467"/>
      <c r="F723" s="502" t="str">
        <f t="shared" si="80"/>
        <v/>
      </c>
      <c r="G723" s="503" t="str">
        <f t="shared" si="81"/>
        <v/>
      </c>
      <c r="H723" s="501" t="str">
        <f t="shared" si="82"/>
        <v/>
      </c>
      <c r="I723" s="504" t="str">
        <f t="shared" si="83"/>
        <v/>
      </c>
      <c r="J723" s="467"/>
      <c r="K723" s="467"/>
      <c r="L723" s="467"/>
      <c r="M723" s="467"/>
      <c r="N723" s="467"/>
      <c r="O723" s="467"/>
      <c r="P723" s="467"/>
      <c r="Q723" s="467"/>
      <c r="R723" s="468" t="str">
        <f t="shared" si="85"/>
        <v/>
      </c>
      <c r="S723" s="468" t="str">
        <f>IF(OR(R723="",B7="",B7&lt;=0),"",IF(LEN(R723)&lt;=B7,R723,IF(LEN(SUBSTITUTE(LEFT(R723,B7+1)," ",""))=B7+1,LEFT(R723,B7),LEFT(R723,FIND("§",SUBSTITUTE(LEFT(R723,B7+1)," ","§",LEN(LEFT(R723,B7+1))-LEN(SUBSTITUTE(LEFT(R723,B7+1)," ",""))))-1))))</f>
        <v/>
      </c>
      <c r="T723" s="468" t="str">
        <f t="shared" si="84"/>
        <v/>
      </c>
      <c r="U723" s="468"/>
    </row>
    <row r="724" spans="1:21" ht="24" customHeight="1">
      <c r="A724" s="467"/>
      <c r="B724" s="467"/>
      <c r="C724" s="467"/>
      <c r="D724" s="467"/>
      <c r="E724" s="467"/>
      <c r="F724" s="502" t="str">
        <f t="shared" si="80"/>
        <v/>
      </c>
      <c r="G724" s="503" t="str">
        <f t="shared" si="81"/>
        <v/>
      </c>
      <c r="H724" s="501" t="str">
        <f t="shared" si="82"/>
        <v/>
      </c>
      <c r="I724" s="504" t="str">
        <f t="shared" si="83"/>
        <v/>
      </c>
      <c r="J724" s="467"/>
      <c r="K724" s="467"/>
      <c r="L724" s="467"/>
      <c r="M724" s="467"/>
      <c r="N724" s="467"/>
      <c r="O724" s="467"/>
      <c r="P724" s="467"/>
      <c r="Q724" s="467"/>
      <c r="R724" s="468" t="str">
        <f t="shared" si="85"/>
        <v/>
      </c>
      <c r="S724" s="468" t="str">
        <f>IF(OR(R724="",B7="",B7&lt;=0),"",IF(LEN(R724)&lt;=B7,R724,IF(LEN(SUBSTITUTE(LEFT(R724,B7+1)," ",""))=B7+1,LEFT(R724,B7),LEFT(R724,FIND("§",SUBSTITUTE(LEFT(R724,B7+1)," ","§",LEN(LEFT(R724,B7+1))-LEN(SUBSTITUTE(LEFT(R724,B7+1)," ",""))))-1))))</f>
        <v/>
      </c>
      <c r="T724" s="468" t="str">
        <f t="shared" si="84"/>
        <v/>
      </c>
      <c r="U724" s="468"/>
    </row>
    <row r="725" spans="1:21" ht="24" customHeight="1">
      <c r="A725" s="467"/>
      <c r="B725" s="467"/>
      <c r="C725" s="467"/>
      <c r="D725" s="467"/>
      <c r="E725" s="467"/>
      <c r="F725" s="502" t="str">
        <f t="shared" si="80"/>
        <v/>
      </c>
      <c r="G725" s="503" t="str">
        <f t="shared" si="81"/>
        <v/>
      </c>
      <c r="H725" s="501" t="str">
        <f t="shared" si="82"/>
        <v/>
      </c>
      <c r="I725" s="504" t="str">
        <f t="shared" si="83"/>
        <v/>
      </c>
      <c r="J725" s="467"/>
      <c r="K725" s="467"/>
      <c r="L725" s="467"/>
      <c r="M725" s="467"/>
      <c r="N725" s="467"/>
      <c r="O725" s="467"/>
      <c r="P725" s="467"/>
      <c r="Q725" s="467"/>
      <c r="R725" s="468" t="str">
        <f t="shared" si="85"/>
        <v/>
      </c>
      <c r="S725" s="468" t="str">
        <f>IF(OR(R725="",B7="",B7&lt;=0),"",IF(LEN(R725)&lt;=B7,R725,IF(LEN(SUBSTITUTE(LEFT(R725,B7+1)," ",""))=B7+1,LEFT(R725,B7),LEFT(R725,FIND("§",SUBSTITUTE(LEFT(R725,B7+1)," ","§",LEN(LEFT(R725,B7+1))-LEN(SUBSTITUTE(LEFT(R725,B7+1)," ",""))))-1))))</f>
        <v/>
      </c>
      <c r="T725" s="468" t="str">
        <f t="shared" si="84"/>
        <v/>
      </c>
      <c r="U725" s="468"/>
    </row>
    <row r="726" spans="1:21" ht="24" customHeight="1">
      <c r="A726" s="467"/>
      <c r="B726" s="467"/>
      <c r="C726" s="467"/>
      <c r="D726" s="467"/>
      <c r="E726" s="467"/>
      <c r="F726" s="502" t="str">
        <f t="shared" si="80"/>
        <v/>
      </c>
      <c r="G726" s="503" t="str">
        <f t="shared" si="81"/>
        <v/>
      </c>
      <c r="H726" s="501" t="str">
        <f t="shared" si="82"/>
        <v/>
      </c>
      <c r="I726" s="504" t="str">
        <f t="shared" si="83"/>
        <v/>
      </c>
      <c r="J726" s="467"/>
      <c r="K726" s="467"/>
      <c r="L726" s="467"/>
      <c r="M726" s="467"/>
      <c r="N726" s="467"/>
      <c r="O726" s="467"/>
      <c r="P726" s="467"/>
      <c r="Q726" s="467"/>
      <c r="R726" s="468" t="str">
        <f t="shared" si="85"/>
        <v/>
      </c>
      <c r="S726" s="468" t="str">
        <f>IF(OR(R726="",B7="",B7&lt;=0),"",IF(LEN(R726)&lt;=B7,R726,IF(LEN(SUBSTITUTE(LEFT(R726,B7+1)," ",""))=B7+1,LEFT(R726,B7),LEFT(R726,FIND("§",SUBSTITUTE(LEFT(R726,B7+1)," ","§",LEN(LEFT(R726,B7+1))-LEN(SUBSTITUTE(LEFT(R726,B7+1)," ",""))))-1))))</f>
        <v/>
      </c>
      <c r="T726" s="468" t="str">
        <f t="shared" si="84"/>
        <v/>
      </c>
      <c r="U726" s="468"/>
    </row>
    <row r="727" spans="1:21" ht="24" customHeight="1">
      <c r="A727" s="467"/>
      <c r="B727" s="467"/>
      <c r="C727" s="467"/>
      <c r="D727" s="467"/>
      <c r="E727" s="467"/>
      <c r="F727" s="502" t="str">
        <f t="shared" si="80"/>
        <v/>
      </c>
      <c r="G727" s="503" t="str">
        <f t="shared" si="81"/>
        <v/>
      </c>
      <c r="H727" s="501" t="str">
        <f t="shared" si="82"/>
        <v/>
      </c>
      <c r="I727" s="504" t="str">
        <f t="shared" si="83"/>
        <v/>
      </c>
      <c r="J727" s="467"/>
      <c r="K727" s="467"/>
      <c r="L727" s="467"/>
      <c r="M727" s="467"/>
      <c r="N727" s="467"/>
      <c r="O727" s="467"/>
      <c r="P727" s="467"/>
      <c r="Q727" s="467"/>
      <c r="R727" s="468" t="str">
        <f t="shared" si="85"/>
        <v/>
      </c>
      <c r="S727" s="468" t="str">
        <f>IF(OR(R727="",B7="",B7&lt;=0),"",IF(LEN(R727)&lt;=B7,R727,IF(LEN(SUBSTITUTE(LEFT(R727,B7+1)," ",""))=B7+1,LEFT(R727,B7),LEFT(R727,FIND("§",SUBSTITUTE(LEFT(R727,B7+1)," ","§",LEN(LEFT(R727,B7+1))-LEN(SUBSTITUTE(LEFT(R727,B7+1)," ",""))))-1))))</f>
        <v/>
      </c>
      <c r="T727" s="468" t="str">
        <f t="shared" si="84"/>
        <v/>
      </c>
      <c r="U727" s="468"/>
    </row>
    <row r="728" spans="1:21" ht="24" customHeight="1">
      <c r="A728" s="467"/>
      <c r="B728" s="467"/>
      <c r="C728" s="467"/>
      <c r="D728" s="467"/>
      <c r="E728" s="467"/>
      <c r="F728" s="502" t="str">
        <f t="shared" si="80"/>
        <v/>
      </c>
      <c r="G728" s="503" t="str">
        <f t="shared" si="81"/>
        <v/>
      </c>
      <c r="H728" s="501" t="str">
        <f t="shared" si="82"/>
        <v/>
      </c>
      <c r="I728" s="504" t="str">
        <f t="shared" si="83"/>
        <v/>
      </c>
      <c r="J728" s="467"/>
      <c r="K728" s="467"/>
      <c r="L728" s="467"/>
      <c r="M728" s="467"/>
      <c r="N728" s="467"/>
      <c r="O728" s="467"/>
      <c r="P728" s="467"/>
      <c r="Q728" s="467"/>
      <c r="R728" s="468" t="str">
        <f t="shared" si="85"/>
        <v/>
      </c>
      <c r="S728" s="468" t="str">
        <f>IF(OR(R728="",B7="",B7&lt;=0),"",IF(LEN(R728)&lt;=B7,R728,IF(LEN(SUBSTITUTE(LEFT(R728,B7+1)," ",""))=B7+1,LEFT(R728,B7),LEFT(R728,FIND("§",SUBSTITUTE(LEFT(R728,B7+1)," ","§",LEN(LEFT(R728,B7+1))-LEN(SUBSTITUTE(LEFT(R728,B7+1)," ",""))))-1))))</f>
        <v/>
      </c>
      <c r="T728" s="468" t="str">
        <f t="shared" si="84"/>
        <v/>
      </c>
      <c r="U728" s="468"/>
    </row>
    <row r="729" spans="1:21" ht="24" customHeight="1">
      <c r="A729" s="467"/>
      <c r="B729" s="467"/>
      <c r="C729" s="467"/>
      <c r="D729" s="467"/>
      <c r="E729" s="467"/>
      <c r="F729" s="502" t="str">
        <f t="shared" si="80"/>
        <v/>
      </c>
      <c r="G729" s="503" t="str">
        <f t="shared" si="81"/>
        <v/>
      </c>
      <c r="H729" s="501" t="str">
        <f t="shared" si="82"/>
        <v/>
      </c>
      <c r="I729" s="504" t="str">
        <f t="shared" si="83"/>
        <v/>
      </c>
      <c r="J729" s="467"/>
      <c r="K729" s="467"/>
      <c r="L729" s="467"/>
      <c r="M729" s="467"/>
      <c r="N729" s="467"/>
      <c r="O729" s="467"/>
      <c r="P729" s="467"/>
      <c r="Q729" s="467"/>
      <c r="R729" s="468" t="str">
        <f t="shared" si="85"/>
        <v/>
      </c>
      <c r="S729" s="468" t="str">
        <f>IF(OR(R729="",B7="",B7&lt;=0),"",IF(LEN(R729)&lt;=B7,R729,IF(LEN(SUBSTITUTE(LEFT(R729,B7+1)," ",""))=B7+1,LEFT(R729,B7),LEFT(R729,FIND("§",SUBSTITUTE(LEFT(R729,B7+1)," ","§",LEN(LEFT(R729,B7+1))-LEN(SUBSTITUTE(LEFT(R729,B7+1)," ",""))))-1))))</f>
        <v/>
      </c>
      <c r="T729" s="468" t="str">
        <f t="shared" si="84"/>
        <v/>
      </c>
      <c r="U729" s="468"/>
    </row>
    <row r="730" spans="1:21" ht="24" customHeight="1">
      <c r="A730" s="467"/>
      <c r="B730" s="467"/>
      <c r="C730" s="467"/>
      <c r="D730" s="467"/>
      <c r="E730" s="467"/>
      <c r="F730" s="502" t="str">
        <f t="shared" si="80"/>
        <v/>
      </c>
      <c r="G730" s="503" t="str">
        <f t="shared" si="81"/>
        <v/>
      </c>
      <c r="H730" s="501" t="str">
        <f t="shared" si="82"/>
        <v/>
      </c>
      <c r="I730" s="504" t="str">
        <f t="shared" si="83"/>
        <v/>
      </c>
      <c r="J730" s="467"/>
      <c r="K730" s="467"/>
      <c r="L730" s="467"/>
      <c r="M730" s="467"/>
      <c r="N730" s="467"/>
      <c r="O730" s="467"/>
      <c r="P730" s="467"/>
      <c r="Q730" s="467"/>
      <c r="R730" s="468" t="str">
        <f t="shared" si="85"/>
        <v/>
      </c>
      <c r="S730" s="468" t="str">
        <f>IF(OR(R730="",B7="",B7&lt;=0),"",IF(LEN(R730)&lt;=B7,R730,IF(LEN(SUBSTITUTE(LEFT(R730,B7+1)," ",""))=B7+1,LEFT(R730,B7),LEFT(R730,FIND("§",SUBSTITUTE(LEFT(R730,B7+1)," ","§",LEN(LEFT(R730,B7+1))-LEN(SUBSTITUTE(LEFT(R730,B7+1)," ",""))))-1))))</f>
        <v/>
      </c>
      <c r="T730" s="468" t="str">
        <f t="shared" si="84"/>
        <v/>
      </c>
      <c r="U730" s="468"/>
    </row>
    <row r="731" spans="1:21" ht="24" customHeight="1">
      <c r="A731" s="467"/>
      <c r="B731" s="467"/>
      <c r="C731" s="467"/>
      <c r="D731" s="467"/>
      <c r="E731" s="467"/>
      <c r="F731" s="502" t="str">
        <f t="shared" si="80"/>
        <v/>
      </c>
      <c r="G731" s="503" t="str">
        <f t="shared" si="81"/>
        <v/>
      </c>
      <c r="H731" s="501" t="str">
        <f t="shared" si="82"/>
        <v/>
      </c>
      <c r="I731" s="504" t="str">
        <f t="shared" si="83"/>
        <v/>
      </c>
      <c r="J731" s="467"/>
      <c r="K731" s="467"/>
      <c r="L731" s="467"/>
      <c r="M731" s="467"/>
      <c r="N731" s="467"/>
      <c r="O731" s="467"/>
      <c r="P731" s="467"/>
      <c r="Q731" s="467"/>
      <c r="R731" s="468" t="str">
        <f t="shared" si="85"/>
        <v/>
      </c>
      <c r="S731" s="468" t="str">
        <f>IF(OR(R731="",B7="",B7&lt;=0),"",IF(LEN(R731)&lt;=B7,R731,IF(LEN(SUBSTITUTE(LEFT(R731,B7+1)," ",""))=B7+1,LEFT(R731,B7),LEFT(R731,FIND("§",SUBSTITUTE(LEFT(R731,B7+1)," ","§",LEN(LEFT(R731,B7+1))-LEN(SUBSTITUTE(LEFT(R731,B7+1)," ",""))))-1))))</f>
        <v/>
      </c>
      <c r="T731" s="468" t="str">
        <f t="shared" si="84"/>
        <v/>
      </c>
      <c r="U731" s="468"/>
    </row>
    <row r="732" spans="1:21" ht="24" customHeight="1">
      <c r="A732" s="467"/>
      <c r="B732" s="467"/>
      <c r="C732" s="467"/>
      <c r="D732" s="467"/>
      <c r="E732" s="467"/>
      <c r="F732" s="502" t="str">
        <f t="shared" si="80"/>
        <v/>
      </c>
      <c r="G732" s="503" t="str">
        <f t="shared" si="81"/>
        <v/>
      </c>
      <c r="H732" s="501" t="str">
        <f t="shared" si="82"/>
        <v/>
      </c>
      <c r="I732" s="504" t="str">
        <f t="shared" si="83"/>
        <v/>
      </c>
      <c r="J732" s="467"/>
      <c r="K732" s="467"/>
      <c r="L732" s="467"/>
      <c r="M732" s="467"/>
      <c r="N732" s="467"/>
      <c r="O732" s="467"/>
      <c r="P732" s="467"/>
      <c r="Q732" s="467"/>
      <c r="R732" s="468" t="str">
        <f t="shared" si="85"/>
        <v/>
      </c>
      <c r="S732" s="468" t="str">
        <f>IF(OR(R732="",B7="",B7&lt;=0),"",IF(LEN(R732)&lt;=B7,R732,IF(LEN(SUBSTITUTE(LEFT(R732,B7+1)," ",""))=B7+1,LEFT(R732,B7),LEFT(R732,FIND("§",SUBSTITUTE(LEFT(R732,B7+1)," ","§",LEN(LEFT(R732,B7+1))-LEN(SUBSTITUTE(LEFT(R732,B7+1)," ",""))))-1))))</f>
        <v/>
      </c>
      <c r="T732" s="468" t="str">
        <f t="shared" si="84"/>
        <v/>
      </c>
      <c r="U732" s="468"/>
    </row>
    <row r="733" spans="1:21" ht="24" customHeight="1">
      <c r="A733" s="467"/>
      <c r="B733" s="467"/>
      <c r="C733" s="467"/>
      <c r="D733" s="467"/>
      <c r="E733" s="467"/>
      <c r="F733" s="502" t="str">
        <f t="shared" si="80"/>
        <v/>
      </c>
      <c r="G733" s="503" t="str">
        <f t="shared" si="81"/>
        <v/>
      </c>
      <c r="H733" s="501" t="str">
        <f t="shared" si="82"/>
        <v/>
      </c>
      <c r="I733" s="504" t="str">
        <f t="shared" si="83"/>
        <v/>
      </c>
      <c r="J733" s="467"/>
      <c r="K733" s="467"/>
      <c r="L733" s="467"/>
      <c r="M733" s="467"/>
      <c r="N733" s="467"/>
      <c r="O733" s="467"/>
      <c r="P733" s="467"/>
      <c r="Q733" s="467"/>
      <c r="R733" s="468" t="str">
        <f t="shared" si="85"/>
        <v/>
      </c>
      <c r="S733" s="468" t="str">
        <f>IF(OR(R733="",B7="",B7&lt;=0),"",IF(LEN(R733)&lt;=B7,R733,IF(LEN(SUBSTITUTE(LEFT(R733,B7+1)," ",""))=B7+1,LEFT(R733,B7),LEFT(R733,FIND("§",SUBSTITUTE(LEFT(R733,B7+1)," ","§",LEN(LEFT(R733,B7+1))-LEN(SUBSTITUTE(LEFT(R733,B7+1)," ",""))))-1))))</f>
        <v/>
      </c>
      <c r="T733" s="468" t="str">
        <f t="shared" si="84"/>
        <v/>
      </c>
      <c r="U733" s="468"/>
    </row>
    <row r="734" spans="1:21" ht="24" customHeight="1">
      <c r="A734" s="467"/>
      <c r="B734" s="467"/>
      <c r="C734" s="467"/>
      <c r="D734" s="467"/>
      <c r="E734" s="467"/>
      <c r="F734" s="502" t="str">
        <f t="shared" si="80"/>
        <v/>
      </c>
      <c r="G734" s="503" t="str">
        <f t="shared" si="81"/>
        <v/>
      </c>
      <c r="H734" s="501" t="str">
        <f t="shared" si="82"/>
        <v/>
      </c>
      <c r="I734" s="504" t="str">
        <f t="shared" si="83"/>
        <v/>
      </c>
      <c r="J734" s="467"/>
      <c r="K734" s="467"/>
      <c r="L734" s="467"/>
      <c r="M734" s="467"/>
      <c r="N734" s="467"/>
      <c r="O734" s="467"/>
      <c r="P734" s="467"/>
      <c r="Q734" s="467"/>
      <c r="R734" s="468" t="str">
        <f t="shared" si="85"/>
        <v/>
      </c>
      <c r="S734" s="468" t="str">
        <f>IF(OR(R734="",B7="",B7&lt;=0),"",IF(LEN(R734)&lt;=B7,R734,IF(LEN(SUBSTITUTE(LEFT(R734,B7+1)," ",""))=B7+1,LEFT(R734,B7),LEFT(R734,FIND("§",SUBSTITUTE(LEFT(R734,B7+1)," ","§",LEN(LEFT(R734,B7+1))-LEN(SUBSTITUTE(LEFT(R734,B7+1)," ",""))))-1))))</f>
        <v/>
      </c>
      <c r="T734" s="468" t="str">
        <f t="shared" si="84"/>
        <v/>
      </c>
      <c r="U734" s="468"/>
    </row>
    <row r="735" spans="1:21" ht="24" customHeight="1">
      <c r="A735" s="467"/>
      <c r="B735" s="467"/>
      <c r="C735" s="467"/>
      <c r="D735" s="467"/>
      <c r="E735" s="467"/>
      <c r="F735" s="502" t="str">
        <f t="shared" si="80"/>
        <v/>
      </c>
      <c r="G735" s="503" t="str">
        <f t="shared" si="81"/>
        <v/>
      </c>
      <c r="H735" s="501" t="str">
        <f t="shared" si="82"/>
        <v/>
      </c>
      <c r="I735" s="504" t="str">
        <f t="shared" si="83"/>
        <v/>
      </c>
      <c r="J735" s="467"/>
      <c r="K735" s="467"/>
      <c r="L735" s="467"/>
      <c r="M735" s="467"/>
      <c r="N735" s="467"/>
      <c r="O735" s="467"/>
      <c r="P735" s="467"/>
      <c r="Q735" s="467"/>
      <c r="R735" s="468" t="str">
        <f t="shared" si="85"/>
        <v/>
      </c>
      <c r="S735" s="468" t="str">
        <f>IF(OR(R735="",B7="",B7&lt;=0),"",IF(LEN(R735)&lt;=B7,R735,IF(LEN(SUBSTITUTE(LEFT(R735,B7+1)," ",""))=B7+1,LEFT(R735,B7),LEFT(R735,FIND("§",SUBSTITUTE(LEFT(R735,B7+1)," ","§",LEN(LEFT(R735,B7+1))-LEN(SUBSTITUTE(LEFT(R735,B7+1)," ",""))))-1))))</f>
        <v/>
      </c>
      <c r="T735" s="468" t="str">
        <f t="shared" si="84"/>
        <v/>
      </c>
      <c r="U735" s="468"/>
    </row>
    <row r="736" spans="1:21" ht="24" customHeight="1">
      <c r="A736" s="467"/>
      <c r="B736" s="467"/>
      <c r="C736" s="467"/>
      <c r="D736" s="467"/>
      <c r="E736" s="467"/>
      <c r="F736" s="502" t="str">
        <f t="shared" si="80"/>
        <v/>
      </c>
      <c r="G736" s="503" t="str">
        <f t="shared" si="81"/>
        <v/>
      </c>
      <c r="H736" s="501" t="str">
        <f t="shared" si="82"/>
        <v/>
      </c>
      <c r="I736" s="504" t="str">
        <f t="shared" si="83"/>
        <v/>
      </c>
      <c r="J736" s="467"/>
      <c r="K736" s="467"/>
      <c r="L736" s="467"/>
      <c r="M736" s="467"/>
      <c r="N736" s="467"/>
      <c r="O736" s="467"/>
      <c r="P736" s="467"/>
      <c r="Q736" s="467"/>
      <c r="R736" s="468" t="str">
        <f t="shared" si="85"/>
        <v/>
      </c>
      <c r="S736" s="468" t="str">
        <f>IF(OR(R736="",B7="",B7&lt;=0),"",IF(LEN(R736)&lt;=B7,R736,IF(LEN(SUBSTITUTE(LEFT(R736,B7+1)," ",""))=B7+1,LEFT(R736,B7),LEFT(R736,FIND("§",SUBSTITUTE(LEFT(R736,B7+1)," ","§",LEN(LEFT(R736,B7+1))-LEN(SUBSTITUTE(LEFT(R736,B7+1)," ",""))))-1))))</f>
        <v/>
      </c>
      <c r="T736" s="468" t="str">
        <f t="shared" si="84"/>
        <v/>
      </c>
      <c r="U736" s="468"/>
    </row>
    <row r="737" spans="1:21" ht="24" customHeight="1">
      <c r="A737" s="467"/>
      <c r="B737" s="467"/>
      <c r="C737" s="467"/>
      <c r="D737" s="467"/>
      <c r="E737" s="467"/>
      <c r="F737" s="502" t="str">
        <f t="shared" si="80"/>
        <v/>
      </c>
      <c r="G737" s="503" t="str">
        <f t="shared" si="81"/>
        <v/>
      </c>
      <c r="H737" s="501" t="str">
        <f t="shared" si="82"/>
        <v/>
      </c>
      <c r="I737" s="504" t="str">
        <f t="shared" si="83"/>
        <v/>
      </c>
      <c r="J737" s="467"/>
      <c r="K737" s="467"/>
      <c r="L737" s="467"/>
      <c r="M737" s="467"/>
      <c r="N737" s="467"/>
      <c r="O737" s="467"/>
      <c r="P737" s="467"/>
      <c r="Q737" s="467"/>
      <c r="R737" s="468" t="str">
        <f t="shared" si="85"/>
        <v/>
      </c>
      <c r="S737" s="468" t="str">
        <f>IF(OR(R737="",B7="",B7&lt;=0),"",IF(LEN(R737)&lt;=B7,R737,IF(LEN(SUBSTITUTE(LEFT(R737,B7+1)," ",""))=B7+1,LEFT(R737,B7),LEFT(R737,FIND("§",SUBSTITUTE(LEFT(R737,B7+1)," ","§",LEN(LEFT(R737,B7+1))-LEN(SUBSTITUTE(LEFT(R737,B7+1)," ",""))))-1))))</f>
        <v/>
      </c>
      <c r="T737" s="468" t="str">
        <f t="shared" si="84"/>
        <v/>
      </c>
      <c r="U737" s="468"/>
    </row>
    <row r="738" spans="1:21" ht="24" customHeight="1">
      <c r="A738" s="467"/>
      <c r="B738" s="467"/>
      <c r="C738" s="467"/>
      <c r="D738" s="467"/>
      <c r="E738" s="467"/>
      <c r="F738" s="502" t="str">
        <f t="shared" si="80"/>
        <v/>
      </c>
      <c r="G738" s="503" t="str">
        <f t="shared" si="81"/>
        <v/>
      </c>
      <c r="H738" s="501" t="str">
        <f t="shared" si="82"/>
        <v/>
      </c>
      <c r="I738" s="504" t="str">
        <f t="shared" si="83"/>
        <v/>
      </c>
      <c r="J738" s="467"/>
      <c r="K738" s="467"/>
      <c r="L738" s="467"/>
      <c r="M738" s="467"/>
      <c r="N738" s="467"/>
      <c r="O738" s="467"/>
      <c r="P738" s="467"/>
      <c r="Q738" s="467"/>
      <c r="R738" s="468" t="str">
        <f t="shared" si="85"/>
        <v/>
      </c>
      <c r="S738" s="468" t="str">
        <f>IF(OR(R738="",B7="",B7&lt;=0),"",IF(LEN(R738)&lt;=B7,R738,IF(LEN(SUBSTITUTE(LEFT(R738,B7+1)," ",""))=B7+1,LEFT(R738,B7),LEFT(R738,FIND("§",SUBSTITUTE(LEFT(R738,B7+1)," ","§",LEN(LEFT(R738,B7+1))-LEN(SUBSTITUTE(LEFT(R738,B7+1)," ",""))))-1))))</f>
        <v/>
      </c>
      <c r="T738" s="468" t="str">
        <f t="shared" si="84"/>
        <v/>
      </c>
      <c r="U738" s="468"/>
    </row>
    <row r="739" spans="1:21" ht="24" customHeight="1">
      <c r="A739" s="467"/>
      <c r="B739" s="467"/>
      <c r="C739" s="467"/>
      <c r="D739" s="467"/>
      <c r="E739" s="467"/>
      <c r="F739" s="502" t="str">
        <f t="shared" si="80"/>
        <v/>
      </c>
      <c r="G739" s="503" t="str">
        <f t="shared" si="81"/>
        <v/>
      </c>
      <c r="H739" s="501" t="str">
        <f t="shared" si="82"/>
        <v/>
      </c>
      <c r="I739" s="504" t="str">
        <f t="shared" si="83"/>
        <v/>
      </c>
      <c r="J739" s="467"/>
      <c r="K739" s="467"/>
      <c r="L739" s="467"/>
      <c r="M739" s="467"/>
      <c r="N739" s="467"/>
      <c r="O739" s="467"/>
      <c r="P739" s="467"/>
      <c r="Q739" s="467"/>
      <c r="R739" s="468" t="str">
        <f t="shared" si="85"/>
        <v/>
      </c>
      <c r="S739" s="468" t="str">
        <f>IF(OR(R739="",B7="",B7&lt;=0),"",IF(LEN(R739)&lt;=B7,R739,IF(LEN(SUBSTITUTE(LEFT(R739,B7+1)," ",""))=B7+1,LEFT(R739,B7),LEFT(R739,FIND("§",SUBSTITUTE(LEFT(R739,B7+1)," ","§",LEN(LEFT(R739,B7+1))-LEN(SUBSTITUTE(LEFT(R739,B7+1)," ",""))))-1))))</f>
        <v/>
      </c>
      <c r="T739" s="468" t="str">
        <f t="shared" si="84"/>
        <v/>
      </c>
      <c r="U739" s="468"/>
    </row>
    <row r="740" spans="1:21" ht="24" customHeight="1">
      <c r="A740" s="467"/>
      <c r="B740" s="467"/>
      <c r="C740" s="467"/>
      <c r="D740" s="467"/>
      <c r="E740" s="467"/>
      <c r="F740" s="502" t="str">
        <f t="shared" si="80"/>
        <v/>
      </c>
      <c r="G740" s="503" t="str">
        <f t="shared" si="81"/>
        <v/>
      </c>
      <c r="H740" s="501" t="str">
        <f t="shared" si="82"/>
        <v/>
      </c>
      <c r="I740" s="504" t="str">
        <f t="shared" si="83"/>
        <v/>
      </c>
      <c r="J740" s="467"/>
      <c r="K740" s="467"/>
      <c r="L740" s="467"/>
      <c r="M740" s="467"/>
      <c r="N740" s="467"/>
      <c r="O740" s="467"/>
      <c r="P740" s="467"/>
      <c r="Q740" s="467"/>
      <c r="R740" s="468" t="str">
        <f t="shared" si="85"/>
        <v/>
      </c>
      <c r="S740" s="468" t="str">
        <f>IF(OR(R740="",B7="",B7&lt;=0),"",IF(LEN(R740)&lt;=B7,R740,IF(LEN(SUBSTITUTE(LEFT(R740,B7+1)," ",""))=B7+1,LEFT(R740,B7),LEFT(R740,FIND("§",SUBSTITUTE(LEFT(R740,B7+1)," ","§",LEN(LEFT(R740,B7+1))-LEN(SUBSTITUTE(LEFT(R740,B7+1)," ",""))))-1))))</f>
        <v/>
      </c>
      <c r="T740" s="468" t="str">
        <f t="shared" si="84"/>
        <v/>
      </c>
      <c r="U740" s="468"/>
    </row>
    <row r="741" spans="1:21" ht="24" customHeight="1">
      <c r="A741" s="467"/>
      <c r="B741" s="467"/>
      <c r="C741" s="467"/>
      <c r="D741" s="467"/>
      <c r="E741" s="467"/>
      <c r="F741" s="502" t="str">
        <f t="shared" si="80"/>
        <v/>
      </c>
      <c r="G741" s="503" t="str">
        <f t="shared" si="81"/>
        <v/>
      </c>
      <c r="H741" s="501" t="str">
        <f t="shared" si="82"/>
        <v/>
      </c>
      <c r="I741" s="504" t="str">
        <f t="shared" si="83"/>
        <v/>
      </c>
      <c r="J741" s="467"/>
      <c r="K741" s="467"/>
      <c r="L741" s="467"/>
      <c r="M741" s="467"/>
      <c r="N741" s="467"/>
      <c r="O741" s="467"/>
      <c r="P741" s="467"/>
      <c r="Q741" s="467"/>
      <c r="R741" s="468" t="str">
        <f t="shared" si="85"/>
        <v/>
      </c>
      <c r="S741" s="468" t="str">
        <f>IF(OR(R741="",B7="",B7&lt;=0),"",IF(LEN(R741)&lt;=B7,R741,IF(LEN(SUBSTITUTE(LEFT(R741,B7+1)," ",""))=B7+1,LEFT(R741,B7),LEFT(R741,FIND("§",SUBSTITUTE(LEFT(R741,B7+1)," ","§",LEN(LEFT(R741,B7+1))-LEN(SUBSTITUTE(LEFT(R741,B7+1)," ",""))))-1))))</f>
        <v/>
      </c>
      <c r="T741" s="468" t="str">
        <f t="shared" si="84"/>
        <v/>
      </c>
      <c r="U741" s="468"/>
    </row>
    <row r="742" spans="1:21" ht="24" customHeight="1">
      <c r="A742" s="467"/>
      <c r="B742" s="467"/>
      <c r="C742" s="467"/>
      <c r="D742" s="467"/>
      <c r="E742" s="467"/>
      <c r="F742" s="502" t="str">
        <f t="shared" si="80"/>
        <v/>
      </c>
      <c r="G742" s="503" t="str">
        <f t="shared" si="81"/>
        <v/>
      </c>
      <c r="H742" s="501" t="str">
        <f t="shared" si="82"/>
        <v/>
      </c>
      <c r="I742" s="504" t="str">
        <f t="shared" si="83"/>
        <v/>
      </c>
      <c r="J742" s="467"/>
      <c r="K742" s="467"/>
      <c r="L742" s="467"/>
      <c r="M742" s="467"/>
      <c r="N742" s="467"/>
      <c r="O742" s="467"/>
      <c r="P742" s="467"/>
      <c r="Q742" s="467"/>
      <c r="R742" s="468" t="str">
        <f t="shared" si="85"/>
        <v/>
      </c>
      <c r="S742" s="468" t="str">
        <f>IF(OR(R742="",B7="",B7&lt;=0),"",IF(LEN(R742)&lt;=B7,R742,IF(LEN(SUBSTITUTE(LEFT(R742,B7+1)," ",""))=B7+1,LEFT(R742,B7),LEFT(R742,FIND("§",SUBSTITUTE(LEFT(R742,B7+1)," ","§",LEN(LEFT(R742,B7+1))-LEN(SUBSTITUTE(LEFT(R742,B7+1)," ",""))))-1))))</f>
        <v/>
      </c>
      <c r="T742" s="468" t="str">
        <f t="shared" si="84"/>
        <v/>
      </c>
      <c r="U742" s="468"/>
    </row>
    <row r="743" spans="1:21" ht="24" customHeight="1">
      <c r="A743" s="467"/>
      <c r="B743" s="467"/>
      <c r="C743" s="467"/>
      <c r="D743" s="467"/>
      <c r="E743" s="467"/>
      <c r="F743" s="502" t="str">
        <f t="shared" si="80"/>
        <v/>
      </c>
      <c r="G743" s="503" t="str">
        <f t="shared" si="81"/>
        <v/>
      </c>
      <c r="H743" s="501" t="str">
        <f t="shared" si="82"/>
        <v/>
      </c>
      <c r="I743" s="504" t="str">
        <f t="shared" si="83"/>
        <v/>
      </c>
      <c r="J743" s="467"/>
      <c r="K743" s="467"/>
      <c r="L743" s="467"/>
      <c r="M743" s="467"/>
      <c r="N743" s="467"/>
      <c r="O743" s="467"/>
      <c r="P743" s="467"/>
      <c r="Q743" s="467"/>
      <c r="R743" s="468" t="str">
        <f t="shared" si="85"/>
        <v/>
      </c>
      <c r="S743" s="468" t="str">
        <f>IF(OR(R743="",B7="",B7&lt;=0),"",IF(LEN(R743)&lt;=B7,R743,IF(LEN(SUBSTITUTE(LEFT(R743,B7+1)," ",""))=B7+1,LEFT(R743,B7),LEFT(R743,FIND("§",SUBSTITUTE(LEFT(R743,B7+1)," ","§",LEN(LEFT(R743,B7+1))-LEN(SUBSTITUTE(LEFT(R743,B7+1)," ",""))))-1))))</f>
        <v/>
      </c>
      <c r="T743" s="468" t="str">
        <f t="shared" si="84"/>
        <v/>
      </c>
      <c r="U743" s="468"/>
    </row>
    <row r="744" spans="1:21" ht="24" customHeight="1">
      <c r="A744" s="467"/>
      <c r="B744" s="467"/>
      <c r="C744" s="467"/>
      <c r="D744" s="467"/>
      <c r="E744" s="467"/>
      <c r="F744" s="502" t="str">
        <f t="shared" si="80"/>
        <v/>
      </c>
      <c r="G744" s="503" t="str">
        <f t="shared" si="81"/>
        <v/>
      </c>
      <c r="H744" s="501" t="str">
        <f t="shared" si="82"/>
        <v/>
      </c>
      <c r="I744" s="504" t="str">
        <f t="shared" si="83"/>
        <v/>
      </c>
      <c r="J744" s="467"/>
      <c r="K744" s="467"/>
      <c r="L744" s="467"/>
      <c r="M744" s="467"/>
      <c r="N744" s="467"/>
      <c r="O744" s="467"/>
      <c r="P744" s="467"/>
      <c r="Q744" s="467"/>
      <c r="R744" s="468" t="str">
        <f t="shared" si="85"/>
        <v/>
      </c>
      <c r="S744" s="468" t="str">
        <f>IF(OR(R744="",B7="",B7&lt;=0),"",IF(LEN(R744)&lt;=B7,R744,IF(LEN(SUBSTITUTE(LEFT(R744,B7+1)," ",""))=B7+1,LEFT(R744,B7),LEFT(R744,FIND("§",SUBSTITUTE(LEFT(R744,B7+1)," ","§",LEN(LEFT(R744,B7+1))-LEN(SUBSTITUTE(LEFT(R744,B7+1)," ",""))))-1))))</f>
        <v/>
      </c>
      <c r="T744" s="468" t="str">
        <f t="shared" si="84"/>
        <v/>
      </c>
      <c r="U744" s="468"/>
    </row>
    <row r="745" spans="1:21" ht="24" customHeight="1">
      <c r="A745" s="467"/>
      <c r="B745" s="467"/>
      <c r="C745" s="467"/>
      <c r="D745" s="467"/>
      <c r="E745" s="467"/>
      <c r="F745" s="502" t="str">
        <f t="shared" si="80"/>
        <v/>
      </c>
      <c r="G745" s="503" t="str">
        <f t="shared" si="81"/>
        <v/>
      </c>
      <c r="H745" s="501" t="str">
        <f t="shared" si="82"/>
        <v/>
      </c>
      <c r="I745" s="504" t="str">
        <f t="shared" si="83"/>
        <v/>
      </c>
      <c r="J745" s="467"/>
      <c r="K745" s="467"/>
      <c r="L745" s="467"/>
      <c r="M745" s="467"/>
      <c r="N745" s="467"/>
      <c r="O745" s="467"/>
      <c r="P745" s="467"/>
      <c r="Q745" s="467"/>
      <c r="R745" s="468" t="str">
        <f t="shared" si="85"/>
        <v/>
      </c>
      <c r="S745" s="468" t="str">
        <f>IF(OR(R745="",B7="",B7&lt;=0),"",IF(LEN(R745)&lt;=B7,R745,IF(LEN(SUBSTITUTE(LEFT(R745,B7+1)," ",""))=B7+1,LEFT(R745,B7),LEFT(R745,FIND("§",SUBSTITUTE(LEFT(R745,B7+1)," ","§",LEN(LEFT(R745,B7+1))-LEN(SUBSTITUTE(LEFT(R745,B7+1)," ",""))))-1))))</f>
        <v/>
      </c>
      <c r="T745" s="468" t="str">
        <f t="shared" si="84"/>
        <v/>
      </c>
      <c r="U745" s="468"/>
    </row>
    <row r="746" spans="1:21" ht="24" customHeight="1">
      <c r="A746" s="467"/>
      <c r="B746" s="467"/>
      <c r="C746" s="467"/>
      <c r="D746" s="467"/>
      <c r="E746" s="467"/>
      <c r="F746" s="502" t="str">
        <f t="shared" si="80"/>
        <v/>
      </c>
      <c r="G746" s="503" t="str">
        <f t="shared" si="81"/>
        <v/>
      </c>
      <c r="H746" s="501" t="str">
        <f t="shared" si="82"/>
        <v/>
      </c>
      <c r="I746" s="504" t="str">
        <f t="shared" si="83"/>
        <v/>
      </c>
      <c r="J746" s="467"/>
      <c r="K746" s="467"/>
      <c r="L746" s="467"/>
      <c r="M746" s="467"/>
      <c r="N746" s="467"/>
      <c r="O746" s="467"/>
      <c r="P746" s="467"/>
      <c r="Q746" s="467"/>
      <c r="R746" s="468" t="str">
        <f t="shared" si="85"/>
        <v/>
      </c>
      <c r="S746" s="468" t="str">
        <f>IF(OR(R746="",B7="",B7&lt;=0),"",IF(LEN(R746)&lt;=B7,R746,IF(LEN(SUBSTITUTE(LEFT(R746,B7+1)," ",""))=B7+1,LEFT(R746,B7),LEFT(R746,FIND("§",SUBSTITUTE(LEFT(R746,B7+1)," ","§",LEN(LEFT(R746,B7+1))-LEN(SUBSTITUTE(LEFT(R746,B7+1)," ",""))))-1))))</f>
        <v/>
      </c>
      <c r="T746" s="468" t="str">
        <f t="shared" si="84"/>
        <v/>
      </c>
      <c r="U746" s="468"/>
    </row>
    <row r="747" spans="1:21" ht="24" customHeight="1">
      <c r="A747" s="467"/>
      <c r="B747" s="467"/>
      <c r="C747" s="467"/>
      <c r="D747" s="467"/>
      <c r="E747" s="467"/>
      <c r="F747" s="502" t="str">
        <f t="shared" si="80"/>
        <v/>
      </c>
      <c r="G747" s="503" t="str">
        <f t="shared" si="81"/>
        <v/>
      </c>
      <c r="H747" s="501" t="str">
        <f t="shared" si="82"/>
        <v/>
      </c>
      <c r="I747" s="504" t="str">
        <f t="shared" si="83"/>
        <v/>
      </c>
      <c r="J747" s="467"/>
      <c r="K747" s="467"/>
      <c r="L747" s="467"/>
      <c r="M747" s="467"/>
      <c r="N747" s="467"/>
      <c r="O747" s="467"/>
      <c r="P747" s="467"/>
      <c r="Q747" s="467"/>
      <c r="R747" s="468" t="str">
        <f t="shared" si="85"/>
        <v/>
      </c>
      <c r="S747" s="468" t="str">
        <f>IF(OR(R747="",B7="",B7&lt;=0),"",IF(LEN(R747)&lt;=B7,R747,IF(LEN(SUBSTITUTE(LEFT(R747,B7+1)," ",""))=B7+1,LEFT(R747,B7),LEFT(R747,FIND("§",SUBSTITUTE(LEFT(R747,B7+1)," ","§",LEN(LEFT(R747,B7+1))-LEN(SUBSTITUTE(LEFT(R747,B7+1)," ",""))))-1))))</f>
        <v/>
      </c>
      <c r="T747" s="468" t="str">
        <f t="shared" si="84"/>
        <v/>
      </c>
      <c r="U747" s="468"/>
    </row>
    <row r="748" spans="1:21" ht="24" customHeight="1">
      <c r="A748" s="467"/>
      <c r="B748" s="467"/>
      <c r="C748" s="467"/>
      <c r="D748" s="467"/>
      <c r="E748" s="467"/>
      <c r="F748" s="502" t="str">
        <f t="shared" si="80"/>
        <v/>
      </c>
      <c r="G748" s="503" t="str">
        <f t="shared" si="81"/>
        <v/>
      </c>
      <c r="H748" s="501" t="str">
        <f t="shared" si="82"/>
        <v/>
      </c>
      <c r="I748" s="504" t="str">
        <f t="shared" si="83"/>
        <v/>
      </c>
      <c r="J748" s="467"/>
      <c r="K748" s="467"/>
      <c r="L748" s="467"/>
      <c r="M748" s="467"/>
      <c r="N748" s="467"/>
      <c r="O748" s="467"/>
      <c r="P748" s="467"/>
      <c r="Q748" s="467"/>
      <c r="R748" s="468" t="str">
        <f t="shared" si="85"/>
        <v/>
      </c>
      <c r="S748" s="468" t="str">
        <f>IF(OR(R748="",B7="",B7&lt;=0),"",IF(LEN(R748)&lt;=B7,R748,IF(LEN(SUBSTITUTE(LEFT(R748,B7+1)," ",""))=B7+1,LEFT(R748,B7),LEFT(R748,FIND("§",SUBSTITUTE(LEFT(R748,B7+1)," ","§",LEN(LEFT(R748,B7+1))-LEN(SUBSTITUTE(LEFT(R748,B7+1)," ",""))))-1))))</f>
        <v/>
      </c>
      <c r="T748" s="468" t="str">
        <f t="shared" si="84"/>
        <v/>
      </c>
      <c r="U748" s="468"/>
    </row>
    <row r="749" spans="1:21" ht="24" customHeight="1">
      <c r="A749" s="467"/>
      <c r="B749" s="467"/>
      <c r="C749" s="467"/>
      <c r="D749" s="467"/>
      <c r="E749" s="467"/>
      <c r="F749" s="502" t="str">
        <f t="shared" si="80"/>
        <v/>
      </c>
      <c r="G749" s="503" t="str">
        <f t="shared" si="81"/>
        <v/>
      </c>
      <c r="H749" s="501" t="str">
        <f t="shared" si="82"/>
        <v/>
      </c>
      <c r="I749" s="504" t="str">
        <f t="shared" si="83"/>
        <v/>
      </c>
      <c r="J749" s="467"/>
      <c r="K749" s="467"/>
      <c r="L749" s="467"/>
      <c r="M749" s="467"/>
      <c r="N749" s="467"/>
      <c r="O749" s="467"/>
      <c r="P749" s="467"/>
      <c r="Q749" s="467"/>
      <c r="R749" s="468" t="str">
        <f t="shared" si="85"/>
        <v/>
      </c>
      <c r="S749" s="468" t="str">
        <f>IF(OR(R749="",B7="",B7&lt;=0),"",IF(LEN(R749)&lt;=B7,R749,IF(LEN(SUBSTITUTE(LEFT(R749,B7+1)," ",""))=B7+1,LEFT(R749,B7),LEFT(R749,FIND("§",SUBSTITUTE(LEFT(R749,B7+1)," ","§",LEN(LEFT(R749,B7+1))-LEN(SUBSTITUTE(LEFT(R749,B7+1)," ",""))))-1))))</f>
        <v/>
      </c>
      <c r="T749" s="468" t="str">
        <f t="shared" si="84"/>
        <v/>
      </c>
      <c r="U749" s="468"/>
    </row>
    <row r="750" spans="1:21" ht="24" customHeight="1">
      <c r="A750" s="467"/>
      <c r="B750" s="467"/>
      <c r="C750" s="467"/>
      <c r="D750" s="467"/>
      <c r="E750" s="467"/>
      <c r="F750" s="502" t="str">
        <f t="shared" si="80"/>
        <v/>
      </c>
      <c r="G750" s="503" t="str">
        <f t="shared" si="81"/>
        <v/>
      </c>
      <c r="H750" s="501" t="str">
        <f t="shared" si="82"/>
        <v/>
      </c>
      <c r="I750" s="504" t="str">
        <f t="shared" si="83"/>
        <v/>
      </c>
      <c r="J750" s="467"/>
      <c r="K750" s="467"/>
      <c r="L750" s="467"/>
      <c r="M750" s="467"/>
      <c r="N750" s="467"/>
      <c r="O750" s="467"/>
      <c r="P750" s="467"/>
      <c r="Q750" s="467"/>
      <c r="R750" s="468" t="str">
        <f t="shared" si="85"/>
        <v/>
      </c>
      <c r="S750" s="468" t="str">
        <f>IF(OR(R750="",B7="",B7&lt;=0),"",IF(LEN(R750)&lt;=B7,R750,IF(LEN(SUBSTITUTE(LEFT(R750,B7+1)," ",""))=B7+1,LEFT(R750,B7),LEFT(R750,FIND("§",SUBSTITUTE(LEFT(R750,B7+1)," ","§",LEN(LEFT(R750,B7+1))-LEN(SUBSTITUTE(LEFT(R750,B7+1)," ",""))))-1))))</f>
        <v/>
      </c>
      <c r="T750" s="468" t="str">
        <f t="shared" si="84"/>
        <v/>
      </c>
      <c r="U750" s="468"/>
    </row>
    <row r="751" spans="1:21" ht="24" customHeight="1">
      <c r="A751" s="467"/>
      <c r="B751" s="467"/>
      <c r="C751" s="467"/>
      <c r="D751" s="467"/>
      <c r="E751" s="467"/>
      <c r="F751" s="502" t="str">
        <f t="shared" si="80"/>
        <v/>
      </c>
      <c r="G751" s="503" t="str">
        <f t="shared" si="81"/>
        <v/>
      </c>
      <c r="H751" s="501" t="str">
        <f t="shared" si="82"/>
        <v/>
      </c>
      <c r="I751" s="504" t="str">
        <f t="shared" si="83"/>
        <v/>
      </c>
      <c r="J751" s="467"/>
      <c r="K751" s="467"/>
      <c r="L751" s="467"/>
      <c r="M751" s="467"/>
      <c r="N751" s="467"/>
      <c r="O751" s="467"/>
      <c r="P751" s="467"/>
      <c r="Q751" s="467"/>
      <c r="R751" s="468" t="str">
        <f t="shared" si="85"/>
        <v/>
      </c>
      <c r="S751" s="468" t="str">
        <f>IF(OR(R751="",B7="",B7&lt;=0),"",IF(LEN(R751)&lt;=B7,R751,IF(LEN(SUBSTITUTE(LEFT(R751,B7+1)," ",""))=B7+1,LEFT(R751,B7),LEFT(R751,FIND("§",SUBSTITUTE(LEFT(R751,B7+1)," ","§",LEN(LEFT(R751,B7+1))-LEN(SUBSTITUTE(LEFT(R751,B7+1)," ",""))))-1))))</f>
        <v/>
      </c>
      <c r="T751" s="468" t="str">
        <f t="shared" si="84"/>
        <v/>
      </c>
      <c r="U751" s="468"/>
    </row>
    <row r="752" spans="1:21" ht="24" customHeight="1">
      <c r="A752" s="467"/>
      <c r="B752" s="467"/>
      <c r="C752" s="467"/>
      <c r="D752" s="467"/>
      <c r="E752" s="467"/>
      <c r="F752" s="502" t="str">
        <f t="shared" si="80"/>
        <v/>
      </c>
      <c r="G752" s="503" t="str">
        <f t="shared" si="81"/>
        <v/>
      </c>
      <c r="H752" s="501" t="str">
        <f t="shared" si="82"/>
        <v/>
      </c>
      <c r="I752" s="504" t="str">
        <f t="shared" si="83"/>
        <v/>
      </c>
      <c r="J752" s="467"/>
      <c r="K752" s="467"/>
      <c r="L752" s="467"/>
      <c r="M752" s="467"/>
      <c r="N752" s="467"/>
      <c r="O752" s="467"/>
      <c r="P752" s="467"/>
      <c r="Q752" s="467"/>
      <c r="R752" s="468" t="str">
        <f t="shared" si="85"/>
        <v/>
      </c>
      <c r="S752" s="468" t="str">
        <f>IF(OR(R752="",B7="",B7&lt;=0),"",IF(LEN(R752)&lt;=B7,R752,IF(LEN(SUBSTITUTE(LEFT(R752,B7+1)," ",""))=B7+1,LEFT(R752,B7),LEFT(R752,FIND("§",SUBSTITUTE(LEFT(R752,B7+1)," ","§",LEN(LEFT(R752,B7+1))-LEN(SUBSTITUTE(LEFT(R752,B7+1)," ",""))))-1))))</f>
        <v/>
      </c>
      <c r="T752" s="468" t="str">
        <f t="shared" si="84"/>
        <v/>
      </c>
      <c r="U752" s="468"/>
    </row>
    <row r="753" spans="1:21" ht="24" customHeight="1">
      <c r="A753" s="467"/>
      <c r="B753" s="467"/>
      <c r="C753" s="467"/>
      <c r="D753" s="467"/>
      <c r="E753" s="467"/>
      <c r="F753" s="502" t="str">
        <f t="shared" si="80"/>
        <v/>
      </c>
      <c r="G753" s="503" t="str">
        <f t="shared" si="81"/>
        <v/>
      </c>
      <c r="H753" s="501" t="str">
        <f t="shared" si="82"/>
        <v/>
      </c>
      <c r="I753" s="504" t="str">
        <f t="shared" si="83"/>
        <v/>
      </c>
      <c r="J753" s="467"/>
      <c r="K753" s="467"/>
      <c r="L753" s="467"/>
      <c r="M753" s="467"/>
      <c r="N753" s="467"/>
      <c r="O753" s="467"/>
      <c r="P753" s="467"/>
      <c r="Q753" s="467"/>
      <c r="R753" s="468" t="str">
        <f t="shared" si="85"/>
        <v/>
      </c>
      <c r="S753" s="468" t="str">
        <f>IF(OR(R753="",B7="",B7&lt;=0),"",IF(LEN(R753)&lt;=B7,R753,IF(LEN(SUBSTITUTE(LEFT(R753,B7+1)," ",""))=B7+1,LEFT(R753,B7),LEFT(R753,FIND("§",SUBSTITUTE(LEFT(R753,B7+1)," ","§",LEN(LEFT(R753,B7+1))-LEN(SUBSTITUTE(LEFT(R753,B7+1)," ",""))))-1))))</f>
        <v/>
      </c>
      <c r="T753" s="468" t="str">
        <f t="shared" si="84"/>
        <v/>
      </c>
      <c r="U753" s="468"/>
    </row>
    <row r="754" spans="1:21" ht="24" customHeight="1">
      <c r="A754" s="467"/>
      <c r="B754" s="467"/>
      <c r="C754" s="467"/>
      <c r="D754" s="467"/>
      <c r="E754" s="467"/>
      <c r="F754" s="502" t="str">
        <f t="shared" si="80"/>
        <v/>
      </c>
      <c r="G754" s="503" t="str">
        <f t="shared" si="81"/>
        <v/>
      </c>
      <c r="H754" s="501" t="str">
        <f t="shared" si="82"/>
        <v/>
      </c>
      <c r="I754" s="504" t="str">
        <f t="shared" si="83"/>
        <v/>
      </c>
      <c r="J754" s="467"/>
      <c r="K754" s="467"/>
      <c r="L754" s="467"/>
      <c r="M754" s="467"/>
      <c r="N754" s="467"/>
      <c r="O754" s="467"/>
      <c r="P754" s="467"/>
      <c r="Q754" s="467"/>
      <c r="R754" s="468" t="str">
        <f t="shared" si="85"/>
        <v/>
      </c>
      <c r="S754" s="468" t="str">
        <f>IF(OR(R754="",B7="",B7&lt;=0),"",IF(LEN(R754)&lt;=B7,R754,IF(LEN(SUBSTITUTE(LEFT(R754,B7+1)," ",""))=B7+1,LEFT(R754,B7),LEFT(R754,FIND("§",SUBSTITUTE(LEFT(R754,B7+1)," ","§",LEN(LEFT(R754,B7+1))-LEN(SUBSTITUTE(LEFT(R754,B7+1)," ",""))))-1))))</f>
        <v/>
      </c>
      <c r="T754" s="468" t="str">
        <f t="shared" si="84"/>
        <v/>
      </c>
      <c r="U754" s="468"/>
    </row>
    <row r="755" spans="1:21" ht="24" customHeight="1">
      <c r="A755" s="467"/>
      <c r="B755" s="467"/>
      <c r="C755" s="467"/>
      <c r="D755" s="467"/>
      <c r="E755" s="467"/>
      <c r="F755" s="502" t="str">
        <f t="shared" si="80"/>
        <v/>
      </c>
      <c r="G755" s="503" t="str">
        <f t="shared" si="81"/>
        <v/>
      </c>
      <c r="H755" s="501" t="str">
        <f t="shared" si="82"/>
        <v/>
      </c>
      <c r="I755" s="504" t="str">
        <f t="shared" si="83"/>
        <v/>
      </c>
      <c r="J755" s="467"/>
      <c r="K755" s="467"/>
      <c r="L755" s="467"/>
      <c r="M755" s="467"/>
      <c r="N755" s="467"/>
      <c r="O755" s="467"/>
      <c r="P755" s="467"/>
      <c r="Q755" s="467"/>
      <c r="R755" s="468" t="str">
        <f t="shared" si="85"/>
        <v/>
      </c>
      <c r="S755" s="468" t="str">
        <f>IF(OR(R755="",B7="",B7&lt;=0),"",IF(LEN(R755)&lt;=B7,R755,IF(LEN(SUBSTITUTE(LEFT(R755,B7+1)," ",""))=B7+1,LEFT(R755,B7),LEFT(R755,FIND("§",SUBSTITUTE(LEFT(R755,B7+1)," ","§",LEN(LEFT(R755,B7+1))-LEN(SUBSTITUTE(LEFT(R755,B7+1)," ",""))))-1))))</f>
        <v/>
      </c>
      <c r="T755" s="468" t="str">
        <f t="shared" si="84"/>
        <v/>
      </c>
      <c r="U755" s="468"/>
    </row>
    <row r="756" spans="1:21" ht="24" customHeight="1">
      <c r="A756" s="467"/>
      <c r="B756" s="467"/>
      <c r="C756" s="467"/>
      <c r="D756" s="467"/>
      <c r="E756" s="467"/>
      <c r="F756" s="502" t="str">
        <f t="shared" si="80"/>
        <v/>
      </c>
      <c r="G756" s="503" t="str">
        <f t="shared" si="81"/>
        <v/>
      </c>
      <c r="H756" s="501" t="str">
        <f t="shared" si="82"/>
        <v/>
      </c>
      <c r="I756" s="504" t="str">
        <f t="shared" si="83"/>
        <v/>
      </c>
      <c r="J756" s="467"/>
      <c r="K756" s="467"/>
      <c r="L756" s="467"/>
      <c r="M756" s="467"/>
      <c r="N756" s="467"/>
      <c r="O756" s="467"/>
      <c r="P756" s="467"/>
      <c r="Q756" s="467"/>
      <c r="R756" s="468" t="str">
        <f t="shared" si="85"/>
        <v/>
      </c>
      <c r="S756" s="468" t="str">
        <f>IF(OR(R756="",B7="",B7&lt;=0),"",IF(LEN(R756)&lt;=B7,R756,IF(LEN(SUBSTITUTE(LEFT(R756,B7+1)," ",""))=B7+1,LEFT(R756,B7),LEFT(R756,FIND("§",SUBSTITUTE(LEFT(R756,B7+1)," ","§",LEN(LEFT(R756,B7+1))-LEN(SUBSTITUTE(LEFT(R756,B7+1)," ",""))))-1))))</f>
        <v/>
      </c>
      <c r="T756" s="468" t="str">
        <f t="shared" si="84"/>
        <v/>
      </c>
      <c r="U756" s="468"/>
    </row>
    <row r="757" spans="1:21" ht="24" customHeight="1">
      <c r="A757" s="467"/>
      <c r="B757" s="467"/>
      <c r="C757" s="467"/>
      <c r="D757" s="467"/>
      <c r="E757" s="467"/>
      <c r="F757" s="502" t="str">
        <f t="shared" si="80"/>
        <v/>
      </c>
      <c r="G757" s="503" t="str">
        <f t="shared" si="81"/>
        <v/>
      </c>
      <c r="H757" s="501" t="str">
        <f t="shared" si="82"/>
        <v/>
      </c>
      <c r="I757" s="504" t="str">
        <f t="shared" si="83"/>
        <v/>
      </c>
      <c r="J757" s="467"/>
      <c r="K757" s="467"/>
      <c r="L757" s="467"/>
      <c r="M757" s="467"/>
      <c r="N757" s="467"/>
      <c r="O757" s="467"/>
      <c r="P757" s="467"/>
      <c r="Q757" s="467"/>
      <c r="R757" s="468" t="str">
        <f t="shared" si="85"/>
        <v/>
      </c>
      <c r="S757" s="468" t="str">
        <f>IF(OR(R757="",B7="",B7&lt;=0),"",IF(LEN(R757)&lt;=B7,R757,IF(LEN(SUBSTITUTE(LEFT(R757,B7+1)," ",""))=B7+1,LEFT(R757,B7),LEFT(R757,FIND("§",SUBSTITUTE(LEFT(R757,B7+1)," ","§",LEN(LEFT(R757,B7+1))-LEN(SUBSTITUTE(LEFT(R757,B7+1)," ",""))))-1))))</f>
        <v/>
      </c>
      <c r="T757" s="468" t="str">
        <f t="shared" si="84"/>
        <v/>
      </c>
      <c r="U757" s="468"/>
    </row>
    <row r="758" spans="1:21" ht="24" customHeight="1">
      <c r="A758" s="467"/>
      <c r="B758" s="467"/>
      <c r="C758" s="467"/>
      <c r="D758" s="467"/>
      <c r="E758" s="467"/>
      <c r="F758" s="502" t="str">
        <f t="shared" si="80"/>
        <v/>
      </c>
      <c r="G758" s="503" t="str">
        <f t="shared" si="81"/>
        <v/>
      </c>
      <c r="H758" s="501" t="str">
        <f t="shared" si="82"/>
        <v/>
      </c>
      <c r="I758" s="504" t="str">
        <f t="shared" si="83"/>
        <v/>
      </c>
      <c r="J758" s="467"/>
      <c r="K758" s="467"/>
      <c r="L758" s="467"/>
      <c r="M758" s="467"/>
      <c r="N758" s="467"/>
      <c r="O758" s="467"/>
      <c r="P758" s="467"/>
      <c r="Q758" s="467"/>
      <c r="R758" s="468" t="str">
        <f t="shared" si="85"/>
        <v/>
      </c>
      <c r="S758" s="468" t="str">
        <f>IF(OR(R758="",B7="",B7&lt;=0),"",IF(LEN(R758)&lt;=B7,R758,IF(LEN(SUBSTITUTE(LEFT(R758,B7+1)," ",""))=B7+1,LEFT(R758,B7),LEFT(R758,FIND("§",SUBSTITUTE(LEFT(R758,B7+1)," ","§",LEN(LEFT(R758,B7+1))-LEN(SUBSTITUTE(LEFT(R758,B7+1)," ",""))))-1))))</f>
        <v/>
      </c>
      <c r="T758" s="468" t="str">
        <f t="shared" si="84"/>
        <v/>
      </c>
      <c r="U758" s="468"/>
    </row>
    <row r="759" spans="1:21" ht="24" customHeight="1">
      <c r="A759" s="467"/>
      <c r="B759" s="467"/>
      <c r="C759" s="467"/>
      <c r="D759" s="467"/>
      <c r="E759" s="467"/>
      <c r="F759" s="502" t="str">
        <f t="shared" si="80"/>
        <v/>
      </c>
      <c r="G759" s="503" t="str">
        <f t="shared" si="81"/>
        <v/>
      </c>
      <c r="H759" s="501" t="str">
        <f t="shared" si="82"/>
        <v/>
      </c>
      <c r="I759" s="504" t="str">
        <f t="shared" si="83"/>
        <v/>
      </c>
      <c r="J759" s="467"/>
      <c r="K759" s="467"/>
      <c r="L759" s="467"/>
      <c r="M759" s="467"/>
      <c r="N759" s="467"/>
      <c r="O759" s="467"/>
      <c r="P759" s="467"/>
      <c r="Q759" s="467"/>
      <c r="R759" s="468" t="str">
        <f t="shared" si="85"/>
        <v/>
      </c>
      <c r="S759" s="468" t="str">
        <f>IF(OR(R759="",B7="",B7&lt;=0),"",IF(LEN(R759)&lt;=B7,R759,IF(LEN(SUBSTITUTE(LEFT(R759,B7+1)," ",""))=B7+1,LEFT(R759,B7),LEFT(R759,FIND("§",SUBSTITUTE(LEFT(R759,B7+1)," ","§",LEN(LEFT(R759,B7+1))-LEN(SUBSTITUTE(LEFT(R759,B7+1)," ",""))))-1))))</f>
        <v/>
      </c>
      <c r="T759" s="468" t="str">
        <f t="shared" si="84"/>
        <v/>
      </c>
      <c r="U759" s="468"/>
    </row>
    <row r="760" spans="1:21" ht="24" customHeight="1">
      <c r="A760" s="467"/>
      <c r="B760" s="467"/>
      <c r="C760" s="467"/>
      <c r="D760" s="467"/>
      <c r="E760" s="467"/>
      <c r="F760" s="502" t="str">
        <f t="shared" si="80"/>
        <v/>
      </c>
      <c r="G760" s="503" t="str">
        <f t="shared" si="81"/>
        <v/>
      </c>
      <c r="H760" s="501" t="str">
        <f t="shared" si="82"/>
        <v/>
      </c>
      <c r="I760" s="504" t="str">
        <f t="shared" si="83"/>
        <v/>
      </c>
      <c r="J760" s="467"/>
      <c r="K760" s="467"/>
      <c r="L760" s="467"/>
      <c r="M760" s="467"/>
      <c r="N760" s="467"/>
      <c r="O760" s="467"/>
      <c r="P760" s="467"/>
      <c r="Q760" s="467"/>
      <c r="R760" s="468" t="str">
        <f t="shared" si="85"/>
        <v/>
      </c>
      <c r="S760" s="468" t="str">
        <f>IF(OR(R760="",B7="",B7&lt;=0),"",IF(LEN(R760)&lt;=B7,R760,IF(LEN(SUBSTITUTE(LEFT(R760,B7+1)," ",""))=B7+1,LEFT(R760,B7),LEFT(R760,FIND("§",SUBSTITUTE(LEFT(R760,B7+1)," ","§",LEN(LEFT(R760,B7+1))-LEN(SUBSTITUTE(LEFT(R760,B7+1)," ",""))))-1))))</f>
        <v/>
      </c>
      <c r="T760" s="468" t="str">
        <f t="shared" si="84"/>
        <v/>
      </c>
      <c r="U760" s="468"/>
    </row>
    <row r="761" spans="1:21" ht="24" customHeight="1">
      <c r="A761" s="467"/>
      <c r="B761" s="467"/>
      <c r="C761" s="467"/>
      <c r="D761" s="467"/>
      <c r="E761" s="467"/>
      <c r="F761" s="502" t="str">
        <f t="shared" si="80"/>
        <v/>
      </c>
      <c r="G761" s="503" t="str">
        <f t="shared" si="81"/>
        <v/>
      </c>
      <c r="H761" s="501" t="str">
        <f t="shared" si="82"/>
        <v/>
      </c>
      <c r="I761" s="504" t="str">
        <f t="shared" si="83"/>
        <v/>
      </c>
      <c r="J761" s="467"/>
      <c r="K761" s="467"/>
      <c r="L761" s="467"/>
      <c r="M761" s="467"/>
      <c r="N761" s="467"/>
      <c r="O761" s="467"/>
      <c r="P761" s="467"/>
      <c r="Q761" s="467"/>
      <c r="R761" s="468" t="str">
        <f t="shared" si="85"/>
        <v/>
      </c>
      <c r="S761" s="468" t="str">
        <f>IF(OR(R761="",B7="",B7&lt;=0),"",IF(LEN(R761)&lt;=B7,R761,IF(LEN(SUBSTITUTE(LEFT(R761,B7+1)," ",""))=B7+1,LEFT(R761,B7),LEFT(R761,FIND("§",SUBSTITUTE(LEFT(R761,B7+1)," ","§",LEN(LEFT(R761,B7+1))-LEN(SUBSTITUTE(LEFT(R761,B7+1)," ",""))))-1))))</f>
        <v/>
      </c>
      <c r="T761" s="468" t="str">
        <f t="shared" si="84"/>
        <v/>
      </c>
      <c r="U761" s="468"/>
    </row>
    <row r="762" spans="1:21" ht="24" customHeight="1">
      <c r="A762" s="467"/>
      <c r="B762" s="467"/>
      <c r="C762" s="467"/>
      <c r="D762" s="467"/>
      <c r="E762" s="467"/>
      <c r="F762" s="502" t="str">
        <f t="shared" si="80"/>
        <v/>
      </c>
      <c r="G762" s="503" t="str">
        <f t="shared" si="81"/>
        <v/>
      </c>
      <c r="H762" s="501" t="str">
        <f t="shared" si="82"/>
        <v/>
      </c>
      <c r="I762" s="504" t="str">
        <f t="shared" si="83"/>
        <v/>
      </c>
      <c r="J762" s="467"/>
      <c r="K762" s="467"/>
      <c r="L762" s="467"/>
      <c r="M762" s="467"/>
      <c r="N762" s="467"/>
      <c r="O762" s="467"/>
      <c r="P762" s="467"/>
      <c r="Q762" s="467"/>
      <c r="R762" s="468" t="str">
        <f t="shared" si="85"/>
        <v/>
      </c>
      <c r="S762" s="468" t="str">
        <f>IF(OR(R762="",B7="",B7&lt;=0),"",IF(LEN(R762)&lt;=B7,R762,IF(LEN(SUBSTITUTE(LEFT(R762,B7+1)," ",""))=B7+1,LEFT(R762,B7),LEFT(R762,FIND("§",SUBSTITUTE(LEFT(R762,B7+1)," ","§",LEN(LEFT(R762,B7+1))-LEN(SUBSTITUTE(LEFT(R762,B7+1)," ",""))))-1))))</f>
        <v/>
      </c>
      <c r="T762" s="468" t="str">
        <f t="shared" si="84"/>
        <v/>
      </c>
      <c r="U762" s="468"/>
    </row>
    <row r="763" spans="1:21" ht="24" customHeight="1">
      <c r="A763" s="467"/>
      <c r="B763" s="467"/>
      <c r="C763" s="467"/>
      <c r="D763" s="467"/>
      <c r="E763" s="467"/>
      <c r="F763" s="502" t="str">
        <f t="shared" si="80"/>
        <v/>
      </c>
      <c r="G763" s="503" t="str">
        <f t="shared" si="81"/>
        <v/>
      </c>
      <c r="H763" s="501" t="str">
        <f t="shared" si="82"/>
        <v/>
      </c>
      <c r="I763" s="504" t="str">
        <f t="shared" si="83"/>
        <v/>
      </c>
      <c r="J763" s="467"/>
      <c r="K763" s="467"/>
      <c r="L763" s="467"/>
      <c r="M763" s="467"/>
      <c r="N763" s="467"/>
      <c r="O763" s="467"/>
      <c r="P763" s="467"/>
      <c r="Q763" s="467"/>
      <c r="R763" s="468" t="str">
        <f t="shared" si="85"/>
        <v/>
      </c>
      <c r="S763" s="468" t="str">
        <f>IF(OR(R763="",B7="",B7&lt;=0),"",IF(LEN(R763)&lt;=B7,R763,IF(LEN(SUBSTITUTE(LEFT(R763,B7+1)," ",""))=B7+1,LEFT(R763,B7),LEFT(R763,FIND("§",SUBSTITUTE(LEFT(R763,B7+1)," ","§",LEN(LEFT(R763,B7+1))-LEN(SUBSTITUTE(LEFT(R763,B7+1)," ",""))))-1))))</f>
        <v/>
      </c>
      <c r="T763" s="468" t="str">
        <f t="shared" si="84"/>
        <v/>
      </c>
      <c r="U763" s="468"/>
    </row>
    <row r="764" spans="1:21" ht="24" customHeight="1">
      <c r="A764" s="467"/>
      <c r="B764" s="467"/>
      <c r="C764" s="467"/>
      <c r="D764" s="467"/>
      <c r="E764" s="467"/>
      <c r="F764" s="502" t="str">
        <f t="shared" si="80"/>
        <v/>
      </c>
      <c r="G764" s="503" t="str">
        <f t="shared" si="81"/>
        <v/>
      </c>
      <c r="H764" s="501" t="str">
        <f t="shared" si="82"/>
        <v/>
      </c>
      <c r="I764" s="504" t="str">
        <f t="shared" si="83"/>
        <v/>
      </c>
      <c r="J764" s="467"/>
      <c r="K764" s="467"/>
      <c r="L764" s="467"/>
      <c r="M764" s="467"/>
      <c r="N764" s="467"/>
      <c r="O764" s="467"/>
      <c r="P764" s="467"/>
      <c r="Q764" s="467"/>
      <c r="R764" s="468" t="str">
        <f t="shared" si="85"/>
        <v/>
      </c>
      <c r="S764" s="468" t="str">
        <f>IF(OR(R764="",B7="",B7&lt;=0),"",IF(LEN(R764)&lt;=B7,R764,IF(LEN(SUBSTITUTE(LEFT(R764,B7+1)," ",""))=B7+1,LEFT(R764,B7),LEFT(R764,FIND("§",SUBSTITUTE(LEFT(R764,B7+1)," ","§",LEN(LEFT(R764,B7+1))-LEN(SUBSTITUTE(LEFT(R764,B7+1)," ",""))))-1))))</f>
        <v/>
      </c>
      <c r="T764" s="468" t="str">
        <f t="shared" si="84"/>
        <v/>
      </c>
      <c r="U764" s="468"/>
    </row>
    <row r="765" spans="1:21" ht="24" customHeight="1">
      <c r="A765" s="467"/>
      <c r="B765" s="467"/>
      <c r="C765" s="467"/>
      <c r="D765" s="467"/>
      <c r="E765" s="467"/>
      <c r="F765" s="502" t="str">
        <f t="shared" si="80"/>
        <v/>
      </c>
      <c r="G765" s="503" t="str">
        <f t="shared" si="81"/>
        <v/>
      </c>
      <c r="H765" s="501" t="str">
        <f t="shared" si="82"/>
        <v/>
      </c>
      <c r="I765" s="504" t="str">
        <f t="shared" si="83"/>
        <v/>
      </c>
      <c r="J765" s="467"/>
      <c r="K765" s="467"/>
      <c r="L765" s="467"/>
      <c r="M765" s="467"/>
      <c r="N765" s="467"/>
      <c r="O765" s="467"/>
      <c r="P765" s="467"/>
      <c r="Q765" s="467"/>
      <c r="R765" s="468" t="str">
        <f t="shared" si="85"/>
        <v/>
      </c>
      <c r="S765" s="468" t="str">
        <f>IF(OR(R765="",B7="",B7&lt;=0),"",IF(LEN(R765)&lt;=B7,R765,IF(LEN(SUBSTITUTE(LEFT(R765,B7+1)," ",""))=B7+1,LEFT(R765,B7),LEFT(R765,FIND("§",SUBSTITUTE(LEFT(R765,B7+1)," ","§",LEN(LEFT(R765,B7+1))-LEN(SUBSTITUTE(LEFT(R765,B7+1)," ",""))))-1))))</f>
        <v/>
      </c>
      <c r="T765" s="468" t="str">
        <f t="shared" si="84"/>
        <v/>
      </c>
      <c r="U765" s="468"/>
    </row>
    <row r="766" spans="1:21" ht="24" customHeight="1">
      <c r="A766" s="467"/>
      <c r="B766" s="467"/>
      <c r="C766" s="467"/>
      <c r="D766" s="467"/>
      <c r="E766" s="467"/>
      <c r="F766" s="502" t="str">
        <f t="shared" si="80"/>
        <v/>
      </c>
      <c r="G766" s="503" t="str">
        <f t="shared" si="81"/>
        <v/>
      </c>
      <c r="H766" s="501" t="str">
        <f t="shared" si="82"/>
        <v/>
      </c>
      <c r="I766" s="504" t="str">
        <f t="shared" si="83"/>
        <v/>
      </c>
      <c r="J766" s="467"/>
      <c r="K766" s="467"/>
      <c r="L766" s="467"/>
      <c r="M766" s="467"/>
      <c r="N766" s="467"/>
      <c r="O766" s="467"/>
      <c r="P766" s="467"/>
      <c r="Q766" s="467"/>
      <c r="R766" s="468" t="str">
        <f t="shared" si="85"/>
        <v/>
      </c>
      <c r="S766" s="468" t="str">
        <f>IF(OR(R766="",B7="",B7&lt;=0),"",IF(LEN(R766)&lt;=B7,R766,IF(LEN(SUBSTITUTE(LEFT(R766,B7+1)," ",""))=B7+1,LEFT(R766,B7),LEFT(R766,FIND("§",SUBSTITUTE(LEFT(R766,B7+1)," ","§",LEN(LEFT(R766,B7+1))-LEN(SUBSTITUTE(LEFT(R766,B7+1)," ",""))))-1))))</f>
        <v/>
      </c>
      <c r="T766" s="468" t="str">
        <f t="shared" si="84"/>
        <v/>
      </c>
      <c r="U766" s="468"/>
    </row>
    <row r="767" spans="1:21" ht="24" customHeight="1">
      <c r="A767" s="467"/>
      <c r="B767" s="467"/>
      <c r="C767" s="467"/>
      <c r="D767" s="467"/>
      <c r="E767" s="467"/>
      <c r="F767" s="502" t="str">
        <f t="shared" si="80"/>
        <v/>
      </c>
      <c r="G767" s="503" t="str">
        <f t="shared" si="81"/>
        <v/>
      </c>
      <c r="H767" s="501" t="str">
        <f t="shared" si="82"/>
        <v/>
      </c>
      <c r="I767" s="504" t="str">
        <f t="shared" si="83"/>
        <v/>
      </c>
      <c r="J767" s="467"/>
      <c r="K767" s="467"/>
      <c r="L767" s="467"/>
      <c r="M767" s="467"/>
      <c r="N767" s="467"/>
      <c r="O767" s="467"/>
      <c r="P767" s="467"/>
      <c r="Q767" s="467"/>
      <c r="R767" s="468" t="str">
        <f t="shared" si="85"/>
        <v/>
      </c>
      <c r="S767" s="468" t="str">
        <f>IF(OR(R767="",B7="",B7&lt;=0),"",IF(LEN(R767)&lt;=B7,R767,IF(LEN(SUBSTITUTE(LEFT(R767,B7+1)," ",""))=B7+1,LEFT(R767,B7),LEFT(R767,FIND("§",SUBSTITUTE(LEFT(R767,B7+1)," ","§",LEN(LEFT(R767,B7+1))-LEN(SUBSTITUTE(LEFT(R767,B7+1)," ",""))))-1))))</f>
        <v/>
      </c>
      <c r="T767" s="468" t="str">
        <f t="shared" si="84"/>
        <v/>
      </c>
      <c r="U767" s="468"/>
    </row>
    <row r="768" spans="1:21" ht="24" customHeight="1">
      <c r="A768" s="467"/>
      <c r="B768" s="467"/>
      <c r="C768" s="467"/>
      <c r="D768" s="467"/>
      <c r="E768" s="467"/>
      <c r="F768" s="502" t="str">
        <f t="shared" si="80"/>
        <v/>
      </c>
      <c r="G768" s="503" t="str">
        <f t="shared" si="81"/>
        <v/>
      </c>
      <c r="H768" s="501" t="str">
        <f t="shared" si="82"/>
        <v/>
      </c>
      <c r="I768" s="504" t="str">
        <f t="shared" si="83"/>
        <v/>
      </c>
      <c r="J768" s="467"/>
      <c r="K768" s="467"/>
      <c r="L768" s="467"/>
      <c r="M768" s="467"/>
      <c r="N768" s="467"/>
      <c r="O768" s="467"/>
      <c r="P768" s="467"/>
      <c r="Q768" s="467"/>
      <c r="R768" s="468" t="str">
        <f t="shared" si="85"/>
        <v/>
      </c>
      <c r="S768" s="468" t="str">
        <f>IF(OR(R768="",B7="",B7&lt;=0),"",IF(LEN(R768)&lt;=B7,R768,IF(LEN(SUBSTITUTE(LEFT(R768,B7+1)," ",""))=B7+1,LEFT(R768,B7),LEFT(R768,FIND("§",SUBSTITUTE(LEFT(R768,B7+1)," ","§",LEN(LEFT(R768,B7+1))-LEN(SUBSTITUTE(LEFT(R768,B7+1)," ",""))))-1))))</f>
        <v/>
      </c>
      <c r="T768" s="468" t="str">
        <f t="shared" si="84"/>
        <v/>
      </c>
      <c r="U768" s="468"/>
    </row>
    <row r="769" spans="1:21" ht="24" customHeight="1">
      <c r="A769" s="467"/>
      <c r="B769" s="467"/>
      <c r="C769" s="467"/>
      <c r="D769" s="467"/>
      <c r="E769" s="467"/>
      <c r="F769" s="502" t="str">
        <f t="shared" si="80"/>
        <v/>
      </c>
      <c r="G769" s="503" t="str">
        <f t="shared" si="81"/>
        <v/>
      </c>
      <c r="H769" s="501" t="str">
        <f t="shared" si="82"/>
        <v/>
      </c>
      <c r="I769" s="504" t="str">
        <f t="shared" si="83"/>
        <v/>
      </c>
      <c r="J769" s="467"/>
      <c r="K769" s="467"/>
      <c r="L769" s="467"/>
      <c r="M769" s="467"/>
      <c r="N769" s="467"/>
      <c r="O769" s="467"/>
      <c r="P769" s="467"/>
      <c r="Q769" s="467"/>
      <c r="R769" s="468" t="str">
        <f t="shared" si="85"/>
        <v/>
      </c>
      <c r="S769" s="468" t="str">
        <f>IF(OR(R769="",B7="",B7&lt;=0),"",IF(LEN(R769)&lt;=B7,R769,IF(LEN(SUBSTITUTE(LEFT(R769,B7+1)," ",""))=B7+1,LEFT(R769,B7),LEFT(R769,FIND("§",SUBSTITUTE(LEFT(R769,B7+1)," ","§",LEN(LEFT(R769,B7+1))-LEN(SUBSTITUTE(LEFT(R769,B7+1)," ",""))))-1))))</f>
        <v/>
      </c>
      <c r="T769" s="468" t="str">
        <f t="shared" si="84"/>
        <v/>
      </c>
      <c r="U769" s="468"/>
    </row>
    <row r="770" spans="1:21" ht="24" customHeight="1">
      <c r="A770" s="467"/>
      <c r="B770" s="467"/>
      <c r="C770" s="467"/>
      <c r="D770" s="467"/>
      <c r="E770" s="467"/>
      <c r="F770" s="502" t="str">
        <f t="shared" si="80"/>
        <v/>
      </c>
      <c r="G770" s="503" t="str">
        <f t="shared" si="81"/>
        <v/>
      </c>
      <c r="H770" s="501" t="str">
        <f t="shared" si="82"/>
        <v/>
      </c>
      <c r="I770" s="504" t="str">
        <f t="shared" si="83"/>
        <v/>
      </c>
      <c r="J770" s="467"/>
      <c r="K770" s="467"/>
      <c r="L770" s="467"/>
      <c r="M770" s="467"/>
      <c r="N770" s="467"/>
      <c r="O770" s="467"/>
      <c r="P770" s="467"/>
      <c r="Q770" s="467"/>
      <c r="R770" s="468" t="str">
        <f t="shared" si="85"/>
        <v/>
      </c>
      <c r="S770" s="468" t="str">
        <f>IF(OR(R770="",B7="",B7&lt;=0),"",IF(LEN(R770)&lt;=B7,R770,IF(LEN(SUBSTITUTE(LEFT(R770,B7+1)," ",""))=B7+1,LEFT(R770,B7),LEFT(R770,FIND("§",SUBSTITUTE(LEFT(R770,B7+1)," ","§",LEN(LEFT(R770,B7+1))-LEN(SUBSTITUTE(LEFT(R770,B7+1)," ",""))))-1))))</f>
        <v/>
      </c>
      <c r="T770" s="468" t="str">
        <f t="shared" si="84"/>
        <v/>
      </c>
      <c r="U770" s="468"/>
    </row>
    <row r="771" spans="1:21" ht="24" customHeight="1">
      <c r="A771" s="467"/>
      <c r="B771" s="467"/>
      <c r="C771" s="467"/>
      <c r="D771" s="467"/>
      <c r="E771" s="467"/>
      <c r="F771" s="502" t="str">
        <f t="shared" si="80"/>
        <v/>
      </c>
      <c r="G771" s="503" t="str">
        <f t="shared" si="81"/>
        <v/>
      </c>
      <c r="H771" s="501" t="str">
        <f t="shared" si="82"/>
        <v/>
      </c>
      <c r="I771" s="504" t="str">
        <f t="shared" si="83"/>
        <v/>
      </c>
      <c r="J771" s="467"/>
      <c r="K771" s="467"/>
      <c r="L771" s="467"/>
      <c r="M771" s="467"/>
      <c r="N771" s="467"/>
      <c r="O771" s="467"/>
      <c r="P771" s="467"/>
      <c r="Q771" s="467"/>
      <c r="R771" s="468" t="str">
        <f t="shared" si="85"/>
        <v/>
      </c>
      <c r="S771" s="468" t="str">
        <f>IF(OR(R771="",B7="",B7&lt;=0),"",IF(LEN(R771)&lt;=B7,R771,IF(LEN(SUBSTITUTE(LEFT(R771,B7+1)," ",""))=B7+1,LEFT(R771,B7),LEFT(R771,FIND("§",SUBSTITUTE(LEFT(R771,B7+1)," ","§",LEN(LEFT(R771,B7+1))-LEN(SUBSTITUTE(LEFT(R771,B7+1)," ",""))))-1))))</f>
        <v/>
      </c>
      <c r="T771" s="468" t="str">
        <f t="shared" si="84"/>
        <v/>
      </c>
      <c r="U771" s="468"/>
    </row>
    <row r="772" spans="1:21" ht="24" customHeight="1">
      <c r="A772" s="467"/>
      <c r="B772" s="467"/>
      <c r="C772" s="467"/>
      <c r="D772" s="467"/>
      <c r="E772" s="467"/>
      <c r="F772" s="502" t="str">
        <f t="shared" si="80"/>
        <v/>
      </c>
      <c r="G772" s="503" t="str">
        <f t="shared" si="81"/>
        <v/>
      </c>
      <c r="H772" s="501" t="str">
        <f t="shared" si="82"/>
        <v/>
      </c>
      <c r="I772" s="504" t="str">
        <f t="shared" si="83"/>
        <v/>
      </c>
      <c r="J772" s="467"/>
      <c r="K772" s="467"/>
      <c r="L772" s="467"/>
      <c r="M772" s="467"/>
      <c r="N772" s="467"/>
      <c r="O772" s="467"/>
      <c r="P772" s="467"/>
      <c r="Q772" s="467"/>
      <c r="R772" s="468" t="str">
        <f t="shared" si="85"/>
        <v/>
      </c>
      <c r="S772" s="468" t="str">
        <f>IF(OR(R772="",B7="",B7&lt;=0),"",IF(LEN(R772)&lt;=B7,R772,IF(LEN(SUBSTITUTE(LEFT(R772,B7+1)," ",""))=B7+1,LEFT(R772,B7),LEFT(R772,FIND("§",SUBSTITUTE(LEFT(R772,B7+1)," ","§",LEN(LEFT(R772,B7+1))-LEN(SUBSTITUTE(LEFT(R772,B7+1)," ",""))))-1))))</f>
        <v/>
      </c>
      <c r="T772" s="468" t="str">
        <f t="shared" si="84"/>
        <v/>
      </c>
      <c r="U772" s="468"/>
    </row>
    <row r="773" spans="1:21" ht="24" customHeight="1">
      <c r="A773" s="467"/>
      <c r="B773" s="467"/>
      <c r="C773" s="467"/>
      <c r="D773" s="467"/>
      <c r="E773" s="467"/>
      <c r="F773" s="502" t="str">
        <f t="shared" si="80"/>
        <v/>
      </c>
      <c r="G773" s="503" t="str">
        <f t="shared" si="81"/>
        <v/>
      </c>
      <c r="H773" s="501" t="str">
        <f t="shared" si="82"/>
        <v/>
      </c>
      <c r="I773" s="504" t="str">
        <f t="shared" si="83"/>
        <v/>
      </c>
      <c r="J773" s="467"/>
      <c r="K773" s="467"/>
      <c r="L773" s="467"/>
      <c r="M773" s="467"/>
      <c r="N773" s="467"/>
      <c r="O773" s="467"/>
      <c r="P773" s="467"/>
      <c r="Q773" s="467"/>
      <c r="R773" s="468" t="str">
        <f t="shared" si="85"/>
        <v/>
      </c>
      <c r="S773" s="468" t="str">
        <f>IF(OR(R773="",B7="",B7&lt;=0),"",IF(LEN(R773)&lt;=B7,R773,IF(LEN(SUBSTITUTE(LEFT(R773,B7+1)," ",""))=B7+1,LEFT(R773,B7),LEFT(R773,FIND("§",SUBSTITUTE(LEFT(R773,B7+1)," ","§",LEN(LEFT(R773,B7+1))-LEN(SUBSTITUTE(LEFT(R773,B7+1)," ",""))))-1))))</f>
        <v/>
      </c>
      <c r="T773" s="468" t="str">
        <f t="shared" si="84"/>
        <v/>
      </c>
      <c r="U773" s="468"/>
    </row>
    <row r="774" spans="1:21" ht="24" customHeight="1">
      <c r="A774" s="467"/>
      <c r="B774" s="467"/>
      <c r="C774" s="467"/>
      <c r="D774" s="467"/>
      <c r="E774" s="467"/>
      <c r="F774" s="502" t="str">
        <f t="shared" si="80"/>
        <v/>
      </c>
      <c r="G774" s="503" t="str">
        <f t="shared" si="81"/>
        <v/>
      </c>
      <c r="H774" s="501" t="str">
        <f t="shared" si="82"/>
        <v/>
      </c>
      <c r="I774" s="504" t="str">
        <f t="shared" si="83"/>
        <v/>
      </c>
      <c r="J774" s="467"/>
      <c r="K774" s="467"/>
      <c r="L774" s="467"/>
      <c r="M774" s="467"/>
      <c r="N774" s="467"/>
      <c r="O774" s="467"/>
      <c r="P774" s="467"/>
      <c r="Q774" s="467"/>
      <c r="R774" s="468" t="str">
        <f t="shared" si="85"/>
        <v/>
      </c>
      <c r="S774" s="468" t="str">
        <f>IF(OR(R774="",B7="",B7&lt;=0),"",IF(LEN(R774)&lt;=B7,R774,IF(LEN(SUBSTITUTE(LEFT(R774,B7+1)," ",""))=B7+1,LEFT(R774,B7),LEFT(R774,FIND("§",SUBSTITUTE(LEFT(R774,B7+1)," ","§",LEN(LEFT(R774,B7+1))-LEN(SUBSTITUTE(LEFT(R774,B7+1)," ",""))))-1))))</f>
        <v/>
      </c>
      <c r="T774" s="468" t="str">
        <f t="shared" si="84"/>
        <v/>
      </c>
      <c r="U774" s="468"/>
    </row>
    <row r="775" spans="1:21" ht="24" customHeight="1">
      <c r="A775" s="467"/>
      <c r="B775" s="467"/>
      <c r="C775" s="467"/>
      <c r="D775" s="467"/>
      <c r="E775" s="467"/>
      <c r="F775" s="502" t="str">
        <f t="shared" si="80"/>
        <v/>
      </c>
      <c r="G775" s="503" t="str">
        <f t="shared" si="81"/>
        <v/>
      </c>
      <c r="H775" s="501" t="str">
        <f t="shared" si="82"/>
        <v/>
      </c>
      <c r="I775" s="504" t="str">
        <f t="shared" si="83"/>
        <v/>
      </c>
      <c r="J775" s="467"/>
      <c r="K775" s="467"/>
      <c r="L775" s="467"/>
      <c r="M775" s="467"/>
      <c r="N775" s="467"/>
      <c r="O775" s="467"/>
      <c r="P775" s="467"/>
      <c r="Q775" s="467"/>
      <c r="R775" s="468" t="str">
        <f t="shared" si="85"/>
        <v/>
      </c>
      <c r="S775" s="468" t="str">
        <f>IF(OR(R775="",B7="",B7&lt;=0),"",IF(LEN(R775)&lt;=B7,R775,IF(LEN(SUBSTITUTE(LEFT(R775,B7+1)," ",""))=B7+1,LEFT(R775,B7),LEFT(R775,FIND("§",SUBSTITUTE(LEFT(R775,B7+1)," ","§",LEN(LEFT(R775,B7+1))-LEN(SUBSTITUTE(LEFT(R775,B7+1)," ",""))))-1))))</f>
        <v/>
      </c>
      <c r="T775" s="468" t="str">
        <f t="shared" si="84"/>
        <v/>
      </c>
      <c r="U775" s="468"/>
    </row>
    <row r="776" spans="1:21" ht="24" customHeight="1">
      <c r="A776" s="467"/>
      <c r="B776" s="467"/>
      <c r="C776" s="467"/>
      <c r="D776" s="467"/>
      <c r="E776" s="467"/>
      <c r="F776" s="502" t="str">
        <f t="shared" si="80"/>
        <v/>
      </c>
      <c r="G776" s="503" t="str">
        <f t="shared" si="81"/>
        <v/>
      </c>
      <c r="H776" s="501" t="str">
        <f t="shared" si="82"/>
        <v/>
      </c>
      <c r="I776" s="504" t="str">
        <f t="shared" si="83"/>
        <v/>
      </c>
      <c r="J776" s="467"/>
      <c r="K776" s="467"/>
      <c r="L776" s="467"/>
      <c r="M776" s="467"/>
      <c r="N776" s="467"/>
      <c r="O776" s="467"/>
      <c r="P776" s="467"/>
      <c r="Q776" s="467"/>
      <c r="R776" s="468" t="str">
        <f t="shared" si="85"/>
        <v/>
      </c>
      <c r="S776" s="468" t="str">
        <f>IF(OR(R776="",B7="",B7&lt;=0),"",IF(LEN(R776)&lt;=B7,R776,IF(LEN(SUBSTITUTE(LEFT(R776,B7+1)," ",""))=B7+1,LEFT(R776,B7),LEFT(R776,FIND("§",SUBSTITUTE(LEFT(R776,B7+1)," ","§",LEN(LEFT(R776,B7+1))-LEN(SUBSTITUTE(LEFT(R776,B7+1)," ",""))))-1))))</f>
        <v/>
      </c>
      <c r="T776" s="468" t="str">
        <f t="shared" si="84"/>
        <v/>
      </c>
      <c r="U776" s="468"/>
    </row>
    <row r="777" spans="1:21" ht="24" customHeight="1">
      <c r="A777" s="467"/>
      <c r="B777" s="467"/>
      <c r="C777" s="467"/>
      <c r="D777" s="467"/>
      <c r="E777" s="467"/>
      <c r="F777" s="502" t="str">
        <f t="shared" si="80"/>
        <v/>
      </c>
      <c r="G777" s="503" t="str">
        <f t="shared" si="81"/>
        <v/>
      </c>
      <c r="H777" s="501" t="str">
        <f t="shared" si="82"/>
        <v/>
      </c>
      <c r="I777" s="504" t="str">
        <f t="shared" si="83"/>
        <v/>
      </c>
      <c r="J777" s="467"/>
      <c r="K777" s="467"/>
      <c r="L777" s="467"/>
      <c r="M777" s="467"/>
      <c r="N777" s="467"/>
      <c r="O777" s="467"/>
      <c r="P777" s="467"/>
      <c r="Q777" s="467"/>
      <c r="R777" s="468" t="str">
        <f t="shared" si="85"/>
        <v/>
      </c>
      <c r="S777" s="468" t="str">
        <f>IF(OR(R777="",B7="",B7&lt;=0),"",IF(LEN(R777)&lt;=B7,R777,IF(LEN(SUBSTITUTE(LEFT(R777,B7+1)," ",""))=B7+1,LEFT(R777,B7),LEFT(R777,FIND("§",SUBSTITUTE(LEFT(R777,B7+1)," ","§",LEN(LEFT(R777,B7+1))-LEN(SUBSTITUTE(LEFT(R777,B7+1)," ",""))))-1))))</f>
        <v/>
      </c>
      <c r="T777" s="468" t="str">
        <f t="shared" si="84"/>
        <v/>
      </c>
      <c r="U777" s="468"/>
    </row>
    <row r="778" spans="1:21" ht="24" customHeight="1">
      <c r="A778" s="467"/>
      <c r="B778" s="467"/>
      <c r="C778" s="467"/>
      <c r="D778" s="467"/>
      <c r="E778" s="467"/>
      <c r="F778" s="502" t="str">
        <f t="shared" si="80"/>
        <v/>
      </c>
      <c r="G778" s="503" t="str">
        <f t="shared" si="81"/>
        <v/>
      </c>
      <c r="H778" s="501" t="str">
        <f t="shared" si="82"/>
        <v/>
      </c>
      <c r="I778" s="504" t="str">
        <f t="shared" si="83"/>
        <v/>
      </c>
      <c r="J778" s="467"/>
      <c r="K778" s="467"/>
      <c r="L778" s="467"/>
      <c r="M778" s="467"/>
      <c r="N778" s="467"/>
      <c r="O778" s="467"/>
      <c r="P778" s="467"/>
      <c r="Q778" s="467"/>
      <c r="R778" s="468" t="str">
        <f t="shared" si="85"/>
        <v/>
      </c>
      <c r="S778" s="468" t="str">
        <f>IF(OR(R778="",B7="",B7&lt;=0),"",IF(LEN(R778)&lt;=B7,R778,IF(LEN(SUBSTITUTE(LEFT(R778,B7+1)," ",""))=B7+1,LEFT(R778,B7),LEFT(R778,FIND("§",SUBSTITUTE(LEFT(R778,B7+1)," ","§",LEN(LEFT(R778,B7+1))-LEN(SUBSTITUTE(LEFT(R778,B7+1)," ",""))))-1))))</f>
        <v/>
      </c>
      <c r="T778" s="468" t="str">
        <f t="shared" si="84"/>
        <v/>
      </c>
      <c r="U778" s="468"/>
    </row>
    <row r="779" spans="1:21" ht="24" customHeight="1">
      <c r="A779" s="467"/>
      <c r="B779" s="467"/>
      <c r="C779" s="467"/>
      <c r="D779" s="467"/>
      <c r="E779" s="467"/>
      <c r="F779" s="502" t="str">
        <f t="shared" si="80"/>
        <v/>
      </c>
      <c r="G779" s="503" t="str">
        <f t="shared" si="81"/>
        <v/>
      </c>
      <c r="H779" s="501" t="str">
        <f t="shared" si="82"/>
        <v/>
      </c>
      <c r="I779" s="504" t="str">
        <f t="shared" si="83"/>
        <v/>
      </c>
      <c r="J779" s="467"/>
      <c r="K779" s="467"/>
      <c r="L779" s="467"/>
      <c r="M779" s="467"/>
      <c r="N779" s="467"/>
      <c r="O779" s="467"/>
      <c r="P779" s="467"/>
      <c r="Q779" s="467"/>
      <c r="R779" s="468" t="str">
        <f t="shared" si="85"/>
        <v/>
      </c>
      <c r="S779" s="468" t="str">
        <f>IF(OR(R779="",B7="",B7&lt;=0),"",IF(LEN(R779)&lt;=B7,R779,IF(LEN(SUBSTITUTE(LEFT(R779,B7+1)," ",""))=B7+1,LEFT(R779,B7),LEFT(R779,FIND("§",SUBSTITUTE(LEFT(R779,B7+1)," ","§",LEN(LEFT(R779,B7+1))-LEN(SUBSTITUTE(LEFT(R779,B7+1)," ",""))))-1))))</f>
        <v/>
      </c>
      <c r="T779" s="468" t="str">
        <f t="shared" si="84"/>
        <v/>
      </c>
      <c r="U779" s="468"/>
    </row>
    <row r="780" spans="1:21" ht="24" customHeight="1">
      <c r="A780" s="467"/>
      <c r="B780" s="467"/>
      <c r="C780" s="467"/>
      <c r="D780" s="467"/>
      <c r="E780" s="467"/>
      <c r="F780" s="502" t="str">
        <f t="shared" si="80"/>
        <v/>
      </c>
      <c r="G780" s="503" t="str">
        <f t="shared" si="81"/>
        <v/>
      </c>
      <c r="H780" s="501" t="str">
        <f t="shared" si="82"/>
        <v/>
      </c>
      <c r="I780" s="504" t="str">
        <f t="shared" si="83"/>
        <v/>
      </c>
      <c r="J780" s="467"/>
      <c r="K780" s="467"/>
      <c r="L780" s="467"/>
      <c r="M780" s="467"/>
      <c r="N780" s="467"/>
      <c r="O780" s="467"/>
      <c r="P780" s="467"/>
      <c r="Q780" s="467"/>
      <c r="R780" s="468" t="str">
        <f t="shared" si="85"/>
        <v/>
      </c>
      <c r="S780" s="468" t="str">
        <f>IF(OR(R780="",B7="",B7&lt;=0),"",IF(LEN(R780)&lt;=B7,R780,IF(LEN(SUBSTITUTE(LEFT(R780,B7+1)," ",""))=B7+1,LEFT(R780,B7),LEFT(R780,FIND("§",SUBSTITUTE(LEFT(R780,B7+1)," ","§",LEN(LEFT(R780,B7+1))-LEN(SUBSTITUTE(LEFT(R780,B7+1)," ",""))))-1))))</f>
        <v/>
      </c>
      <c r="T780" s="468" t="str">
        <f t="shared" si="84"/>
        <v/>
      </c>
      <c r="U780" s="468"/>
    </row>
    <row r="781" spans="1:21" ht="24" customHeight="1">
      <c r="A781" s="467"/>
      <c r="B781" s="467"/>
      <c r="C781" s="467"/>
      <c r="D781" s="467"/>
      <c r="E781" s="467"/>
      <c r="F781" s="502" t="str">
        <f t="shared" si="80"/>
        <v/>
      </c>
      <c r="G781" s="503" t="str">
        <f t="shared" si="81"/>
        <v/>
      </c>
      <c r="H781" s="501" t="str">
        <f t="shared" si="82"/>
        <v/>
      </c>
      <c r="I781" s="504" t="str">
        <f t="shared" si="83"/>
        <v/>
      </c>
      <c r="J781" s="467"/>
      <c r="K781" s="467"/>
      <c r="L781" s="467"/>
      <c r="M781" s="467"/>
      <c r="N781" s="467"/>
      <c r="O781" s="467"/>
      <c r="P781" s="467"/>
      <c r="Q781" s="467"/>
      <c r="R781" s="468" t="str">
        <f t="shared" si="85"/>
        <v/>
      </c>
      <c r="S781" s="468" t="str">
        <f>IF(OR(R781="",B7="",B7&lt;=0),"",IF(LEN(R781)&lt;=B7,R781,IF(LEN(SUBSTITUTE(LEFT(R781,B7+1)," ",""))=B7+1,LEFT(R781,B7),LEFT(R781,FIND("§",SUBSTITUTE(LEFT(R781,B7+1)," ","§",LEN(LEFT(R781,B7+1))-LEN(SUBSTITUTE(LEFT(R781,B7+1)," ",""))))-1))))</f>
        <v/>
      </c>
      <c r="T781" s="468" t="str">
        <f t="shared" si="84"/>
        <v/>
      </c>
      <c r="U781" s="468"/>
    </row>
    <row r="782" spans="1:21" ht="24" customHeight="1">
      <c r="A782" s="467"/>
      <c r="B782" s="467"/>
      <c r="C782" s="467"/>
      <c r="D782" s="467"/>
      <c r="E782" s="467"/>
      <c r="F782" s="502" t="str">
        <f t="shared" si="80"/>
        <v/>
      </c>
      <c r="G782" s="503" t="str">
        <f t="shared" si="81"/>
        <v/>
      </c>
      <c r="H782" s="501" t="str">
        <f t="shared" si="82"/>
        <v/>
      </c>
      <c r="I782" s="504" t="str">
        <f t="shared" si="83"/>
        <v/>
      </c>
      <c r="J782" s="467"/>
      <c r="K782" s="467"/>
      <c r="L782" s="467"/>
      <c r="M782" s="467"/>
      <c r="N782" s="467"/>
      <c r="O782" s="467"/>
      <c r="P782" s="467"/>
      <c r="Q782" s="467"/>
      <c r="R782" s="468" t="str">
        <f t="shared" si="85"/>
        <v/>
      </c>
      <c r="S782" s="468" t="str">
        <f>IF(OR(R782="",B7="",B7&lt;=0),"",IF(LEN(R782)&lt;=B7,R782,IF(LEN(SUBSTITUTE(LEFT(R782,B7+1)," ",""))=B7+1,LEFT(R782,B7),LEFT(R782,FIND("§",SUBSTITUTE(LEFT(R782,B7+1)," ","§",LEN(LEFT(R782,B7+1))-LEN(SUBSTITUTE(LEFT(R782,B7+1)," ",""))))-1))))</f>
        <v/>
      </c>
      <c r="T782" s="468" t="str">
        <f t="shared" si="84"/>
        <v/>
      </c>
      <c r="U782" s="468"/>
    </row>
    <row r="783" spans="1:21" ht="24" customHeight="1">
      <c r="A783" s="467"/>
      <c r="B783" s="467"/>
      <c r="C783" s="467"/>
      <c r="D783" s="467"/>
      <c r="E783" s="467"/>
      <c r="F783" s="502" t="str">
        <f t="shared" ref="F783:F846" si="86">IF(G783="","",ROW()-14)</f>
        <v/>
      </c>
      <c r="G783" s="503" t="str">
        <f t="shared" ref="G783:G846" si="87">IF(S783="","",S783)</f>
        <v/>
      </c>
      <c r="H783" s="501" t="str">
        <f t="shared" ref="H783:H846" si="88">IF(G783="","",LEN(TRIM(G783))-LEN(SUBSTITUTE(TRIM(G783)," ",""))+1)</f>
        <v/>
      </c>
      <c r="I783" s="504" t="str">
        <f t="shared" ref="I783:I846" si="89">IF(G783="","",LEN(G783))</f>
        <v/>
      </c>
      <c r="J783" s="467"/>
      <c r="K783" s="467"/>
      <c r="L783" s="467"/>
      <c r="M783" s="467"/>
      <c r="N783" s="467"/>
      <c r="O783" s="467"/>
      <c r="P783" s="467"/>
      <c r="Q783" s="467"/>
      <c r="R783" s="468" t="str">
        <f t="shared" si="85"/>
        <v/>
      </c>
      <c r="S783" s="468" t="str">
        <f>IF(OR(R783="",B7="",B7&lt;=0),"",IF(LEN(R783)&lt;=B7,R783,IF(LEN(SUBSTITUTE(LEFT(R783,B7+1)," ",""))=B7+1,LEFT(R783,B7),LEFT(R783,FIND("§",SUBSTITUTE(LEFT(R783,B7+1)," ","§",LEN(LEFT(R783,B7+1))-LEN(SUBSTITUTE(LEFT(R783,B7+1)," ",""))))-1))))</f>
        <v/>
      </c>
      <c r="T783" s="468" t="str">
        <f t="shared" ref="T783:T846" si="90">IF(OR(R783="",S783=""),"",TRIM(MID(R783,LEN(S783)+1+IF(MID(R783,LEN(S783)+1,1)=" ",1,0),99999)))</f>
        <v/>
      </c>
      <c r="U783" s="468"/>
    </row>
    <row r="784" spans="1:21" ht="24" customHeight="1">
      <c r="A784" s="467"/>
      <c r="B784" s="467"/>
      <c r="C784" s="467"/>
      <c r="D784" s="467"/>
      <c r="E784" s="467"/>
      <c r="F784" s="502" t="str">
        <f t="shared" si="86"/>
        <v/>
      </c>
      <c r="G784" s="503" t="str">
        <f t="shared" si="87"/>
        <v/>
      </c>
      <c r="H784" s="501" t="str">
        <f t="shared" si="88"/>
        <v/>
      </c>
      <c r="I784" s="504" t="str">
        <f t="shared" si="89"/>
        <v/>
      </c>
      <c r="J784" s="467"/>
      <c r="K784" s="467"/>
      <c r="L784" s="467"/>
      <c r="M784" s="467"/>
      <c r="N784" s="467"/>
      <c r="O784" s="467"/>
      <c r="P784" s="467"/>
      <c r="Q784" s="467"/>
      <c r="R784" s="468" t="str">
        <f t="shared" ref="R784:R847" si="91">T783</f>
        <v/>
      </c>
      <c r="S784" s="468" t="str">
        <f>IF(OR(R784="",B7="",B7&lt;=0),"",IF(LEN(R784)&lt;=B7,R784,IF(LEN(SUBSTITUTE(LEFT(R784,B7+1)," ",""))=B7+1,LEFT(R784,B7),LEFT(R784,FIND("§",SUBSTITUTE(LEFT(R784,B7+1)," ","§",LEN(LEFT(R784,B7+1))-LEN(SUBSTITUTE(LEFT(R784,B7+1)," ",""))))-1))))</f>
        <v/>
      </c>
      <c r="T784" s="468" t="str">
        <f t="shared" si="90"/>
        <v/>
      </c>
      <c r="U784" s="468"/>
    </row>
    <row r="785" spans="1:21" ht="24" customHeight="1">
      <c r="A785" s="467"/>
      <c r="B785" s="467"/>
      <c r="C785" s="467"/>
      <c r="D785" s="467"/>
      <c r="E785" s="467"/>
      <c r="F785" s="502" t="str">
        <f t="shared" si="86"/>
        <v/>
      </c>
      <c r="G785" s="503" t="str">
        <f t="shared" si="87"/>
        <v/>
      </c>
      <c r="H785" s="501" t="str">
        <f t="shared" si="88"/>
        <v/>
      </c>
      <c r="I785" s="504" t="str">
        <f t="shared" si="89"/>
        <v/>
      </c>
      <c r="J785" s="467"/>
      <c r="K785" s="467"/>
      <c r="L785" s="467"/>
      <c r="M785" s="467"/>
      <c r="N785" s="467"/>
      <c r="O785" s="467"/>
      <c r="P785" s="467"/>
      <c r="Q785" s="467"/>
      <c r="R785" s="468" t="str">
        <f t="shared" si="91"/>
        <v/>
      </c>
      <c r="S785" s="468" t="str">
        <f>IF(OR(R785="",B7="",B7&lt;=0),"",IF(LEN(R785)&lt;=B7,R785,IF(LEN(SUBSTITUTE(LEFT(R785,B7+1)," ",""))=B7+1,LEFT(R785,B7),LEFT(R785,FIND("§",SUBSTITUTE(LEFT(R785,B7+1)," ","§",LEN(LEFT(R785,B7+1))-LEN(SUBSTITUTE(LEFT(R785,B7+1)," ",""))))-1))))</f>
        <v/>
      </c>
      <c r="T785" s="468" t="str">
        <f t="shared" si="90"/>
        <v/>
      </c>
      <c r="U785" s="468"/>
    </row>
    <row r="786" spans="1:21" ht="24" customHeight="1">
      <c r="A786" s="467"/>
      <c r="B786" s="467"/>
      <c r="C786" s="467"/>
      <c r="D786" s="467"/>
      <c r="E786" s="467"/>
      <c r="F786" s="502" t="str">
        <f t="shared" si="86"/>
        <v/>
      </c>
      <c r="G786" s="503" t="str">
        <f t="shared" si="87"/>
        <v/>
      </c>
      <c r="H786" s="501" t="str">
        <f t="shared" si="88"/>
        <v/>
      </c>
      <c r="I786" s="504" t="str">
        <f t="shared" si="89"/>
        <v/>
      </c>
      <c r="J786" s="467"/>
      <c r="K786" s="467"/>
      <c r="L786" s="467"/>
      <c r="M786" s="467"/>
      <c r="N786" s="467"/>
      <c r="O786" s="467"/>
      <c r="P786" s="467"/>
      <c r="Q786" s="467"/>
      <c r="R786" s="468" t="str">
        <f t="shared" si="91"/>
        <v/>
      </c>
      <c r="S786" s="468" t="str">
        <f>IF(OR(R786="",B7="",B7&lt;=0),"",IF(LEN(R786)&lt;=B7,R786,IF(LEN(SUBSTITUTE(LEFT(R786,B7+1)," ",""))=B7+1,LEFT(R786,B7),LEFT(R786,FIND("§",SUBSTITUTE(LEFT(R786,B7+1)," ","§",LEN(LEFT(R786,B7+1))-LEN(SUBSTITUTE(LEFT(R786,B7+1)," ",""))))-1))))</f>
        <v/>
      </c>
      <c r="T786" s="468" t="str">
        <f t="shared" si="90"/>
        <v/>
      </c>
      <c r="U786" s="468"/>
    </row>
    <row r="787" spans="1:21" ht="24" customHeight="1">
      <c r="A787" s="467"/>
      <c r="B787" s="467"/>
      <c r="C787" s="467"/>
      <c r="D787" s="467"/>
      <c r="E787" s="467"/>
      <c r="F787" s="502" t="str">
        <f t="shared" si="86"/>
        <v/>
      </c>
      <c r="G787" s="503" t="str">
        <f t="shared" si="87"/>
        <v/>
      </c>
      <c r="H787" s="501" t="str">
        <f t="shared" si="88"/>
        <v/>
      </c>
      <c r="I787" s="504" t="str">
        <f t="shared" si="89"/>
        <v/>
      </c>
      <c r="J787" s="467"/>
      <c r="K787" s="467"/>
      <c r="L787" s="467"/>
      <c r="M787" s="467"/>
      <c r="N787" s="467"/>
      <c r="O787" s="467"/>
      <c r="P787" s="467"/>
      <c r="Q787" s="467"/>
      <c r="R787" s="468" t="str">
        <f t="shared" si="91"/>
        <v/>
      </c>
      <c r="S787" s="468" t="str">
        <f>IF(OR(R787="",B7="",B7&lt;=0),"",IF(LEN(R787)&lt;=B7,R787,IF(LEN(SUBSTITUTE(LEFT(R787,B7+1)," ",""))=B7+1,LEFT(R787,B7),LEFT(R787,FIND("§",SUBSTITUTE(LEFT(R787,B7+1)," ","§",LEN(LEFT(R787,B7+1))-LEN(SUBSTITUTE(LEFT(R787,B7+1)," ",""))))-1))))</f>
        <v/>
      </c>
      <c r="T787" s="468" t="str">
        <f t="shared" si="90"/>
        <v/>
      </c>
      <c r="U787" s="468"/>
    </row>
    <row r="788" spans="1:21" ht="24" customHeight="1">
      <c r="A788" s="467"/>
      <c r="B788" s="467"/>
      <c r="C788" s="467"/>
      <c r="D788" s="467"/>
      <c r="E788" s="467"/>
      <c r="F788" s="502" t="str">
        <f t="shared" si="86"/>
        <v/>
      </c>
      <c r="G788" s="503" t="str">
        <f t="shared" si="87"/>
        <v/>
      </c>
      <c r="H788" s="501" t="str">
        <f t="shared" si="88"/>
        <v/>
      </c>
      <c r="I788" s="504" t="str">
        <f t="shared" si="89"/>
        <v/>
      </c>
      <c r="J788" s="467"/>
      <c r="K788" s="467"/>
      <c r="L788" s="467"/>
      <c r="M788" s="467"/>
      <c r="N788" s="467"/>
      <c r="O788" s="467"/>
      <c r="P788" s="467"/>
      <c r="Q788" s="467"/>
      <c r="R788" s="468" t="str">
        <f t="shared" si="91"/>
        <v/>
      </c>
      <c r="S788" s="468" t="str">
        <f>IF(OR(R788="",B7="",B7&lt;=0),"",IF(LEN(R788)&lt;=B7,R788,IF(LEN(SUBSTITUTE(LEFT(R788,B7+1)," ",""))=B7+1,LEFT(R788,B7),LEFT(R788,FIND("§",SUBSTITUTE(LEFT(R788,B7+1)," ","§",LEN(LEFT(R788,B7+1))-LEN(SUBSTITUTE(LEFT(R788,B7+1)," ",""))))-1))))</f>
        <v/>
      </c>
      <c r="T788" s="468" t="str">
        <f t="shared" si="90"/>
        <v/>
      </c>
      <c r="U788" s="468"/>
    </row>
    <row r="789" spans="1:21" ht="24" customHeight="1">
      <c r="A789" s="467"/>
      <c r="B789" s="467"/>
      <c r="C789" s="467"/>
      <c r="D789" s="467"/>
      <c r="E789" s="467"/>
      <c r="F789" s="502" t="str">
        <f t="shared" si="86"/>
        <v/>
      </c>
      <c r="G789" s="503" t="str">
        <f t="shared" si="87"/>
        <v/>
      </c>
      <c r="H789" s="501" t="str">
        <f t="shared" si="88"/>
        <v/>
      </c>
      <c r="I789" s="504" t="str">
        <f t="shared" si="89"/>
        <v/>
      </c>
      <c r="J789" s="467"/>
      <c r="K789" s="467"/>
      <c r="L789" s="467"/>
      <c r="M789" s="467"/>
      <c r="N789" s="467"/>
      <c r="O789" s="467"/>
      <c r="P789" s="467"/>
      <c r="Q789" s="467"/>
      <c r="R789" s="468" t="str">
        <f t="shared" si="91"/>
        <v/>
      </c>
      <c r="S789" s="468" t="str">
        <f>IF(OR(R789="",B7="",B7&lt;=0),"",IF(LEN(R789)&lt;=B7,R789,IF(LEN(SUBSTITUTE(LEFT(R789,B7+1)," ",""))=B7+1,LEFT(R789,B7),LEFT(R789,FIND("§",SUBSTITUTE(LEFT(R789,B7+1)," ","§",LEN(LEFT(R789,B7+1))-LEN(SUBSTITUTE(LEFT(R789,B7+1)," ",""))))-1))))</f>
        <v/>
      </c>
      <c r="T789" s="468" t="str">
        <f t="shared" si="90"/>
        <v/>
      </c>
      <c r="U789" s="468"/>
    </row>
    <row r="790" spans="1:21" ht="24" customHeight="1">
      <c r="A790" s="467"/>
      <c r="B790" s="467"/>
      <c r="C790" s="467"/>
      <c r="D790" s="467"/>
      <c r="E790" s="467"/>
      <c r="F790" s="502" t="str">
        <f t="shared" si="86"/>
        <v/>
      </c>
      <c r="G790" s="503" t="str">
        <f t="shared" si="87"/>
        <v/>
      </c>
      <c r="H790" s="501" t="str">
        <f t="shared" si="88"/>
        <v/>
      </c>
      <c r="I790" s="504" t="str">
        <f t="shared" si="89"/>
        <v/>
      </c>
      <c r="J790" s="467"/>
      <c r="K790" s="467"/>
      <c r="L790" s="467"/>
      <c r="M790" s="467"/>
      <c r="N790" s="467"/>
      <c r="O790" s="467"/>
      <c r="P790" s="467"/>
      <c r="Q790" s="467"/>
      <c r="R790" s="468" t="str">
        <f t="shared" si="91"/>
        <v/>
      </c>
      <c r="S790" s="468" t="str">
        <f>IF(OR(R790="",B7="",B7&lt;=0),"",IF(LEN(R790)&lt;=B7,R790,IF(LEN(SUBSTITUTE(LEFT(R790,B7+1)," ",""))=B7+1,LEFT(R790,B7),LEFT(R790,FIND("§",SUBSTITUTE(LEFT(R790,B7+1)," ","§",LEN(LEFT(R790,B7+1))-LEN(SUBSTITUTE(LEFT(R790,B7+1)," ",""))))-1))))</f>
        <v/>
      </c>
      <c r="T790" s="468" t="str">
        <f t="shared" si="90"/>
        <v/>
      </c>
      <c r="U790" s="468"/>
    </row>
    <row r="791" spans="1:21" ht="24" customHeight="1">
      <c r="A791" s="467"/>
      <c r="B791" s="467"/>
      <c r="C791" s="467"/>
      <c r="D791" s="467"/>
      <c r="E791" s="467"/>
      <c r="F791" s="502" t="str">
        <f t="shared" si="86"/>
        <v/>
      </c>
      <c r="G791" s="503" t="str">
        <f t="shared" si="87"/>
        <v/>
      </c>
      <c r="H791" s="501" t="str">
        <f t="shared" si="88"/>
        <v/>
      </c>
      <c r="I791" s="504" t="str">
        <f t="shared" si="89"/>
        <v/>
      </c>
      <c r="J791" s="467"/>
      <c r="K791" s="467"/>
      <c r="L791" s="467"/>
      <c r="M791" s="467"/>
      <c r="N791" s="467"/>
      <c r="O791" s="467"/>
      <c r="P791" s="467"/>
      <c r="Q791" s="467"/>
      <c r="R791" s="468" t="str">
        <f t="shared" si="91"/>
        <v/>
      </c>
      <c r="S791" s="468" t="str">
        <f>IF(OR(R791="",B7="",B7&lt;=0),"",IF(LEN(R791)&lt;=B7,R791,IF(LEN(SUBSTITUTE(LEFT(R791,B7+1)," ",""))=B7+1,LEFT(R791,B7),LEFT(R791,FIND("§",SUBSTITUTE(LEFT(R791,B7+1)," ","§",LEN(LEFT(R791,B7+1))-LEN(SUBSTITUTE(LEFT(R791,B7+1)," ",""))))-1))))</f>
        <v/>
      </c>
      <c r="T791" s="468" t="str">
        <f t="shared" si="90"/>
        <v/>
      </c>
      <c r="U791" s="468"/>
    </row>
    <row r="792" spans="1:21" ht="24" customHeight="1">
      <c r="A792" s="467"/>
      <c r="B792" s="467"/>
      <c r="C792" s="467"/>
      <c r="D792" s="467"/>
      <c r="E792" s="467"/>
      <c r="F792" s="502" t="str">
        <f t="shared" si="86"/>
        <v/>
      </c>
      <c r="G792" s="503" t="str">
        <f t="shared" si="87"/>
        <v/>
      </c>
      <c r="H792" s="501" t="str">
        <f t="shared" si="88"/>
        <v/>
      </c>
      <c r="I792" s="504" t="str">
        <f t="shared" si="89"/>
        <v/>
      </c>
      <c r="J792" s="467"/>
      <c r="K792" s="467"/>
      <c r="L792" s="467"/>
      <c r="M792" s="467"/>
      <c r="N792" s="467"/>
      <c r="O792" s="467"/>
      <c r="P792" s="467"/>
      <c r="Q792" s="467"/>
      <c r="R792" s="468" t="str">
        <f t="shared" si="91"/>
        <v/>
      </c>
      <c r="S792" s="468" t="str">
        <f>IF(OR(R792="",B7="",B7&lt;=0),"",IF(LEN(R792)&lt;=B7,R792,IF(LEN(SUBSTITUTE(LEFT(R792,B7+1)," ",""))=B7+1,LEFT(R792,B7),LEFT(R792,FIND("§",SUBSTITUTE(LEFT(R792,B7+1)," ","§",LEN(LEFT(R792,B7+1))-LEN(SUBSTITUTE(LEFT(R792,B7+1)," ",""))))-1))))</f>
        <v/>
      </c>
      <c r="T792" s="468" t="str">
        <f t="shared" si="90"/>
        <v/>
      </c>
      <c r="U792" s="468"/>
    </row>
    <row r="793" spans="1:21" ht="24" customHeight="1">
      <c r="A793" s="467"/>
      <c r="B793" s="467"/>
      <c r="C793" s="467"/>
      <c r="D793" s="467"/>
      <c r="E793" s="467"/>
      <c r="F793" s="502" t="str">
        <f t="shared" si="86"/>
        <v/>
      </c>
      <c r="G793" s="503" t="str">
        <f t="shared" si="87"/>
        <v/>
      </c>
      <c r="H793" s="501" t="str">
        <f t="shared" si="88"/>
        <v/>
      </c>
      <c r="I793" s="504" t="str">
        <f t="shared" si="89"/>
        <v/>
      </c>
      <c r="J793" s="467"/>
      <c r="K793" s="467"/>
      <c r="L793" s="467"/>
      <c r="M793" s="467"/>
      <c r="N793" s="467"/>
      <c r="O793" s="467"/>
      <c r="P793" s="467"/>
      <c r="Q793" s="467"/>
      <c r="R793" s="468" t="str">
        <f t="shared" si="91"/>
        <v/>
      </c>
      <c r="S793" s="468" t="str">
        <f>IF(OR(R793="",B7="",B7&lt;=0),"",IF(LEN(R793)&lt;=B7,R793,IF(LEN(SUBSTITUTE(LEFT(R793,B7+1)," ",""))=B7+1,LEFT(R793,B7),LEFT(R793,FIND("§",SUBSTITUTE(LEFT(R793,B7+1)," ","§",LEN(LEFT(R793,B7+1))-LEN(SUBSTITUTE(LEFT(R793,B7+1)," ",""))))-1))))</f>
        <v/>
      </c>
      <c r="T793" s="468" t="str">
        <f t="shared" si="90"/>
        <v/>
      </c>
      <c r="U793" s="468"/>
    </row>
    <row r="794" spans="1:21" ht="24" customHeight="1">
      <c r="A794" s="467"/>
      <c r="B794" s="467"/>
      <c r="C794" s="467"/>
      <c r="D794" s="467"/>
      <c r="E794" s="467"/>
      <c r="F794" s="502" t="str">
        <f t="shared" si="86"/>
        <v/>
      </c>
      <c r="G794" s="503" t="str">
        <f t="shared" si="87"/>
        <v/>
      </c>
      <c r="H794" s="501" t="str">
        <f t="shared" si="88"/>
        <v/>
      </c>
      <c r="I794" s="504" t="str">
        <f t="shared" si="89"/>
        <v/>
      </c>
      <c r="J794" s="467"/>
      <c r="K794" s="467"/>
      <c r="L794" s="467"/>
      <c r="M794" s="467"/>
      <c r="N794" s="467"/>
      <c r="O794" s="467"/>
      <c r="P794" s="467"/>
      <c r="Q794" s="467"/>
      <c r="R794" s="468" t="str">
        <f t="shared" si="91"/>
        <v/>
      </c>
      <c r="S794" s="468" t="str">
        <f>IF(OR(R794="",B7="",B7&lt;=0),"",IF(LEN(R794)&lt;=B7,R794,IF(LEN(SUBSTITUTE(LEFT(R794,B7+1)," ",""))=B7+1,LEFT(R794,B7),LEFT(R794,FIND("§",SUBSTITUTE(LEFT(R794,B7+1)," ","§",LEN(LEFT(R794,B7+1))-LEN(SUBSTITUTE(LEFT(R794,B7+1)," ",""))))-1))))</f>
        <v/>
      </c>
      <c r="T794" s="468" t="str">
        <f t="shared" si="90"/>
        <v/>
      </c>
      <c r="U794" s="468"/>
    </row>
    <row r="795" spans="1:21" ht="24" customHeight="1">
      <c r="A795" s="467"/>
      <c r="B795" s="467"/>
      <c r="C795" s="467"/>
      <c r="D795" s="467"/>
      <c r="E795" s="467"/>
      <c r="F795" s="502" t="str">
        <f t="shared" si="86"/>
        <v/>
      </c>
      <c r="G795" s="503" t="str">
        <f t="shared" si="87"/>
        <v/>
      </c>
      <c r="H795" s="501" t="str">
        <f t="shared" si="88"/>
        <v/>
      </c>
      <c r="I795" s="504" t="str">
        <f t="shared" si="89"/>
        <v/>
      </c>
      <c r="J795" s="467"/>
      <c r="K795" s="467"/>
      <c r="L795" s="467"/>
      <c r="M795" s="467"/>
      <c r="N795" s="467"/>
      <c r="O795" s="467"/>
      <c r="P795" s="467"/>
      <c r="Q795" s="467"/>
      <c r="R795" s="468" t="str">
        <f t="shared" si="91"/>
        <v/>
      </c>
      <c r="S795" s="468" t="str">
        <f>IF(OR(R795="",B7="",B7&lt;=0),"",IF(LEN(R795)&lt;=B7,R795,IF(LEN(SUBSTITUTE(LEFT(R795,B7+1)," ",""))=B7+1,LEFT(R795,B7),LEFT(R795,FIND("§",SUBSTITUTE(LEFT(R795,B7+1)," ","§",LEN(LEFT(R795,B7+1))-LEN(SUBSTITUTE(LEFT(R795,B7+1)," ",""))))-1))))</f>
        <v/>
      </c>
      <c r="T795" s="468" t="str">
        <f t="shared" si="90"/>
        <v/>
      </c>
      <c r="U795" s="468"/>
    </row>
    <row r="796" spans="1:21" ht="24" customHeight="1">
      <c r="A796" s="467"/>
      <c r="B796" s="467"/>
      <c r="C796" s="467"/>
      <c r="D796" s="467"/>
      <c r="E796" s="467"/>
      <c r="F796" s="502" t="str">
        <f t="shared" si="86"/>
        <v/>
      </c>
      <c r="G796" s="503" t="str">
        <f t="shared" si="87"/>
        <v/>
      </c>
      <c r="H796" s="501" t="str">
        <f t="shared" si="88"/>
        <v/>
      </c>
      <c r="I796" s="504" t="str">
        <f t="shared" si="89"/>
        <v/>
      </c>
      <c r="J796" s="467"/>
      <c r="K796" s="467"/>
      <c r="L796" s="467"/>
      <c r="M796" s="467"/>
      <c r="N796" s="467"/>
      <c r="O796" s="467"/>
      <c r="P796" s="467"/>
      <c r="Q796" s="467"/>
      <c r="R796" s="468" t="str">
        <f t="shared" si="91"/>
        <v/>
      </c>
      <c r="S796" s="468" t="str">
        <f>IF(OR(R796="",B7="",B7&lt;=0),"",IF(LEN(R796)&lt;=B7,R796,IF(LEN(SUBSTITUTE(LEFT(R796,B7+1)," ",""))=B7+1,LEFT(R796,B7),LEFT(R796,FIND("§",SUBSTITUTE(LEFT(R796,B7+1)," ","§",LEN(LEFT(R796,B7+1))-LEN(SUBSTITUTE(LEFT(R796,B7+1)," ",""))))-1))))</f>
        <v/>
      </c>
      <c r="T796" s="468" t="str">
        <f t="shared" si="90"/>
        <v/>
      </c>
      <c r="U796" s="468"/>
    </row>
    <row r="797" spans="1:21" ht="24" customHeight="1">
      <c r="A797" s="467"/>
      <c r="B797" s="467"/>
      <c r="C797" s="467"/>
      <c r="D797" s="467"/>
      <c r="E797" s="467"/>
      <c r="F797" s="502" t="str">
        <f t="shared" si="86"/>
        <v/>
      </c>
      <c r="G797" s="503" t="str">
        <f t="shared" si="87"/>
        <v/>
      </c>
      <c r="H797" s="501" t="str">
        <f t="shared" si="88"/>
        <v/>
      </c>
      <c r="I797" s="504" t="str">
        <f t="shared" si="89"/>
        <v/>
      </c>
      <c r="J797" s="467"/>
      <c r="K797" s="467"/>
      <c r="L797" s="467"/>
      <c r="M797" s="467"/>
      <c r="N797" s="467"/>
      <c r="O797" s="467"/>
      <c r="P797" s="467"/>
      <c r="Q797" s="467"/>
      <c r="R797" s="468" t="str">
        <f t="shared" si="91"/>
        <v/>
      </c>
      <c r="S797" s="468" t="str">
        <f>IF(OR(R797="",B7="",B7&lt;=0),"",IF(LEN(R797)&lt;=B7,R797,IF(LEN(SUBSTITUTE(LEFT(R797,B7+1)," ",""))=B7+1,LEFT(R797,B7),LEFT(R797,FIND("§",SUBSTITUTE(LEFT(R797,B7+1)," ","§",LEN(LEFT(R797,B7+1))-LEN(SUBSTITUTE(LEFT(R797,B7+1)," ",""))))-1))))</f>
        <v/>
      </c>
      <c r="T797" s="468" t="str">
        <f t="shared" si="90"/>
        <v/>
      </c>
      <c r="U797" s="468"/>
    </row>
    <row r="798" spans="1:21" ht="24" customHeight="1">
      <c r="A798" s="467"/>
      <c r="B798" s="467"/>
      <c r="C798" s="467"/>
      <c r="D798" s="467"/>
      <c r="E798" s="467"/>
      <c r="F798" s="502" t="str">
        <f t="shared" si="86"/>
        <v/>
      </c>
      <c r="G798" s="503" t="str">
        <f t="shared" si="87"/>
        <v/>
      </c>
      <c r="H798" s="501" t="str">
        <f t="shared" si="88"/>
        <v/>
      </c>
      <c r="I798" s="504" t="str">
        <f t="shared" si="89"/>
        <v/>
      </c>
      <c r="J798" s="467"/>
      <c r="K798" s="467"/>
      <c r="L798" s="467"/>
      <c r="M798" s="467"/>
      <c r="N798" s="467"/>
      <c r="O798" s="467"/>
      <c r="P798" s="467"/>
      <c r="Q798" s="467"/>
      <c r="R798" s="468" t="str">
        <f t="shared" si="91"/>
        <v/>
      </c>
      <c r="S798" s="468" t="str">
        <f>IF(OR(R798="",B7="",B7&lt;=0),"",IF(LEN(R798)&lt;=B7,R798,IF(LEN(SUBSTITUTE(LEFT(R798,B7+1)," ",""))=B7+1,LEFT(R798,B7),LEFT(R798,FIND("§",SUBSTITUTE(LEFT(R798,B7+1)," ","§",LEN(LEFT(R798,B7+1))-LEN(SUBSTITUTE(LEFT(R798,B7+1)," ",""))))-1))))</f>
        <v/>
      </c>
      <c r="T798" s="468" t="str">
        <f t="shared" si="90"/>
        <v/>
      </c>
      <c r="U798" s="468"/>
    </row>
    <row r="799" spans="1:21" ht="24" customHeight="1">
      <c r="A799" s="467"/>
      <c r="B799" s="467"/>
      <c r="C799" s="467"/>
      <c r="D799" s="467"/>
      <c r="E799" s="467"/>
      <c r="F799" s="502" t="str">
        <f t="shared" si="86"/>
        <v/>
      </c>
      <c r="G799" s="503" t="str">
        <f t="shared" si="87"/>
        <v/>
      </c>
      <c r="H799" s="501" t="str">
        <f t="shared" si="88"/>
        <v/>
      </c>
      <c r="I799" s="504" t="str">
        <f t="shared" si="89"/>
        <v/>
      </c>
      <c r="J799" s="467"/>
      <c r="K799" s="467"/>
      <c r="L799" s="467"/>
      <c r="M799" s="467"/>
      <c r="N799" s="467"/>
      <c r="O799" s="467"/>
      <c r="P799" s="467"/>
      <c r="Q799" s="467"/>
      <c r="R799" s="468" t="str">
        <f t="shared" si="91"/>
        <v/>
      </c>
      <c r="S799" s="468" t="str">
        <f>IF(OR(R799="",B7="",B7&lt;=0),"",IF(LEN(R799)&lt;=B7,R799,IF(LEN(SUBSTITUTE(LEFT(R799,B7+1)," ",""))=B7+1,LEFT(R799,B7),LEFT(R799,FIND("§",SUBSTITUTE(LEFT(R799,B7+1)," ","§",LEN(LEFT(R799,B7+1))-LEN(SUBSTITUTE(LEFT(R799,B7+1)," ",""))))-1))))</f>
        <v/>
      </c>
      <c r="T799" s="468" t="str">
        <f t="shared" si="90"/>
        <v/>
      </c>
      <c r="U799" s="468"/>
    </row>
    <row r="800" spans="1:21" ht="24" customHeight="1">
      <c r="A800" s="467"/>
      <c r="B800" s="467"/>
      <c r="C800" s="467"/>
      <c r="D800" s="467"/>
      <c r="E800" s="467"/>
      <c r="F800" s="502" t="str">
        <f t="shared" si="86"/>
        <v/>
      </c>
      <c r="G800" s="503" t="str">
        <f t="shared" si="87"/>
        <v/>
      </c>
      <c r="H800" s="501" t="str">
        <f t="shared" si="88"/>
        <v/>
      </c>
      <c r="I800" s="504" t="str">
        <f t="shared" si="89"/>
        <v/>
      </c>
      <c r="J800" s="467"/>
      <c r="K800" s="467"/>
      <c r="L800" s="467"/>
      <c r="M800" s="467"/>
      <c r="N800" s="467"/>
      <c r="O800" s="467"/>
      <c r="P800" s="467"/>
      <c r="Q800" s="467"/>
      <c r="R800" s="468" t="str">
        <f t="shared" si="91"/>
        <v/>
      </c>
      <c r="S800" s="468" t="str">
        <f>IF(OR(R800="",B7="",B7&lt;=0),"",IF(LEN(R800)&lt;=B7,R800,IF(LEN(SUBSTITUTE(LEFT(R800,B7+1)," ",""))=B7+1,LEFT(R800,B7),LEFT(R800,FIND("§",SUBSTITUTE(LEFT(R800,B7+1)," ","§",LEN(LEFT(R800,B7+1))-LEN(SUBSTITUTE(LEFT(R800,B7+1)," ",""))))-1))))</f>
        <v/>
      </c>
      <c r="T800" s="468" t="str">
        <f t="shared" si="90"/>
        <v/>
      </c>
      <c r="U800" s="468"/>
    </row>
    <row r="801" spans="1:21" ht="24" customHeight="1">
      <c r="A801" s="467"/>
      <c r="B801" s="467"/>
      <c r="C801" s="467"/>
      <c r="D801" s="467"/>
      <c r="E801" s="467"/>
      <c r="F801" s="502" t="str">
        <f t="shared" si="86"/>
        <v/>
      </c>
      <c r="G801" s="503" t="str">
        <f t="shared" si="87"/>
        <v/>
      </c>
      <c r="H801" s="501" t="str">
        <f t="shared" si="88"/>
        <v/>
      </c>
      <c r="I801" s="504" t="str">
        <f t="shared" si="89"/>
        <v/>
      </c>
      <c r="J801" s="467"/>
      <c r="K801" s="467"/>
      <c r="L801" s="467"/>
      <c r="M801" s="467"/>
      <c r="N801" s="467"/>
      <c r="O801" s="467"/>
      <c r="P801" s="467"/>
      <c r="Q801" s="467"/>
      <c r="R801" s="468" t="str">
        <f t="shared" si="91"/>
        <v/>
      </c>
      <c r="S801" s="468" t="str">
        <f>IF(OR(R801="",B7="",B7&lt;=0),"",IF(LEN(R801)&lt;=B7,R801,IF(LEN(SUBSTITUTE(LEFT(R801,B7+1)," ",""))=B7+1,LEFT(R801,B7),LEFT(R801,FIND("§",SUBSTITUTE(LEFT(R801,B7+1)," ","§",LEN(LEFT(R801,B7+1))-LEN(SUBSTITUTE(LEFT(R801,B7+1)," ",""))))-1))))</f>
        <v/>
      </c>
      <c r="T801" s="468" t="str">
        <f t="shared" si="90"/>
        <v/>
      </c>
      <c r="U801" s="468"/>
    </row>
    <row r="802" spans="1:21" ht="24" customHeight="1">
      <c r="A802" s="467"/>
      <c r="B802" s="467"/>
      <c r="C802" s="467"/>
      <c r="D802" s="467"/>
      <c r="E802" s="467"/>
      <c r="F802" s="502" t="str">
        <f t="shared" si="86"/>
        <v/>
      </c>
      <c r="G802" s="503" t="str">
        <f t="shared" si="87"/>
        <v/>
      </c>
      <c r="H802" s="501" t="str">
        <f t="shared" si="88"/>
        <v/>
      </c>
      <c r="I802" s="504" t="str">
        <f t="shared" si="89"/>
        <v/>
      </c>
      <c r="J802" s="467"/>
      <c r="K802" s="467"/>
      <c r="L802" s="467"/>
      <c r="M802" s="467"/>
      <c r="N802" s="467"/>
      <c r="O802" s="467"/>
      <c r="P802" s="467"/>
      <c r="Q802" s="467"/>
      <c r="R802" s="468" t="str">
        <f t="shared" si="91"/>
        <v/>
      </c>
      <c r="S802" s="468" t="str">
        <f>IF(OR(R802="",B7="",B7&lt;=0),"",IF(LEN(R802)&lt;=B7,R802,IF(LEN(SUBSTITUTE(LEFT(R802,B7+1)," ",""))=B7+1,LEFT(R802,B7),LEFT(R802,FIND("§",SUBSTITUTE(LEFT(R802,B7+1)," ","§",LEN(LEFT(R802,B7+1))-LEN(SUBSTITUTE(LEFT(R802,B7+1)," ",""))))-1))))</f>
        <v/>
      </c>
      <c r="T802" s="468" t="str">
        <f t="shared" si="90"/>
        <v/>
      </c>
      <c r="U802" s="468"/>
    </row>
    <row r="803" spans="1:21" ht="24" customHeight="1">
      <c r="A803" s="467"/>
      <c r="B803" s="467"/>
      <c r="C803" s="467"/>
      <c r="D803" s="467"/>
      <c r="E803" s="467"/>
      <c r="F803" s="502" t="str">
        <f t="shared" si="86"/>
        <v/>
      </c>
      <c r="G803" s="503" t="str">
        <f t="shared" si="87"/>
        <v/>
      </c>
      <c r="H803" s="501" t="str">
        <f t="shared" si="88"/>
        <v/>
      </c>
      <c r="I803" s="504" t="str">
        <f t="shared" si="89"/>
        <v/>
      </c>
      <c r="J803" s="467"/>
      <c r="K803" s="467"/>
      <c r="L803" s="467"/>
      <c r="M803" s="467"/>
      <c r="N803" s="467"/>
      <c r="O803" s="467"/>
      <c r="P803" s="467"/>
      <c r="Q803" s="467"/>
      <c r="R803" s="468" t="str">
        <f t="shared" si="91"/>
        <v/>
      </c>
      <c r="S803" s="468" t="str">
        <f>IF(OR(R803="",B7="",B7&lt;=0),"",IF(LEN(R803)&lt;=B7,R803,IF(LEN(SUBSTITUTE(LEFT(R803,B7+1)," ",""))=B7+1,LEFT(R803,B7),LEFT(R803,FIND("§",SUBSTITUTE(LEFT(R803,B7+1)," ","§",LEN(LEFT(R803,B7+1))-LEN(SUBSTITUTE(LEFT(R803,B7+1)," ",""))))-1))))</f>
        <v/>
      </c>
      <c r="T803" s="468" t="str">
        <f t="shared" si="90"/>
        <v/>
      </c>
      <c r="U803" s="468"/>
    </row>
    <row r="804" spans="1:21" ht="24" customHeight="1">
      <c r="A804" s="467"/>
      <c r="B804" s="467"/>
      <c r="C804" s="467"/>
      <c r="D804" s="467"/>
      <c r="E804" s="467"/>
      <c r="F804" s="502" t="str">
        <f t="shared" si="86"/>
        <v/>
      </c>
      <c r="G804" s="503" t="str">
        <f t="shared" si="87"/>
        <v/>
      </c>
      <c r="H804" s="501" t="str">
        <f t="shared" si="88"/>
        <v/>
      </c>
      <c r="I804" s="504" t="str">
        <f t="shared" si="89"/>
        <v/>
      </c>
      <c r="J804" s="467"/>
      <c r="K804" s="467"/>
      <c r="L804" s="467"/>
      <c r="M804" s="467"/>
      <c r="N804" s="467"/>
      <c r="O804" s="467"/>
      <c r="P804" s="467"/>
      <c r="Q804" s="467"/>
      <c r="R804" s="468" t="str">
        <f t="shared" si="91"/>
        <v/>
      </c>
      <c r="S804" s="468" t="str">
        <f>IF(OR(R804="",B7="",B7&lt;=0),"",IF(LEN(R804)&lt;=B7,R804,IF(LEN(SUBSTITUTE(LEFT(R804,B7+1)," ",""))=B7+1,LEFT(R804,B7),LEFT(R804,FIND("§",SUBSTITUTE(LEFT(R804,B7+1)," ","§",LEN(LEFT(R804,B7+1))-LEN(SUBSTITUTE(LEFT(R804,B7+1)," ",""))))-1))))</f>
        <v/>
      </c>
      <c r="T804" s="468" t="str">
        <f t="shared" si="90"/>
        <v/>
      </c>
      <c r="U804" s="468"/>
    </row>
    <row r="805" spans="1:21" ht="24" customHeight="1">
      <c r="A805" s="467"/>
      <c r="B805" s="467"/>
      <c r="C805" s="467"/>
      <c r="D805" s="467"/>
      <c r="E805" s="467"/>
      <c r="F805" s="502" t="str">
        <f t="shared" si="86"/>
        <v/>
      </c>
      <c r="G805" s="503" t="str">
        <f t="shared" si="87"/>
        <v/>
      </c>
      <c r="H805" s="501" t="str">
        <f t="shared" si="88"/>
        <v/>
      </c>
      <c r="I805" s="504" t="str">
        <f t="shared" si="89"/>
        <v/>
      </c>
      <c r="J805" s="467"/>
      <c r="K805" s="467"/>
      <c r="L805" s="467"/>
      <c r="M805" s="467"/>
      <c r="N805" s="467"/>
      <c r="O805" s="467"/>
      <c r="P805" s="467"/>
      <c r="Q805" s="467"/>
      <c r="R805" s="468" t="str">
        <f t="shared" si="91"/>
        <v/>
      </c>
      <c r="S805" s="468" t="str">
        <f>IF(OR(R805="",B7="",B7&lt;=0),"",IF(LEN(R805)&lt;=B7,R805,IF(LEN(SUBSTITUTE(LEFT(R805,B7+1)," ",""))=B7+1,LEFT(R805,B7),LEFT(R805,FIND("§",SUBSTITUTE(LEFT(R805,B7+1)," ","§",LEN(LEFT(R805,B7+1))-LEN(SUBSTITUTE(LEFT(R805,B7+1)," ",""))))-1))))</f>
        <v/>
      </c>
      <c r="T805" s="468" t="str">
        <f t="shared" si="90"/>
        <v/>
      </c>
      <c r="U805" s="468"/>
    </row>
    <row r="806" spans="1:21" ht="24" customHeight="1">
      <c r="A806" s="467"/>
      <c r="B806" s="467"/>
      <c r="C806" s="467"/>
      <c r="D806" s="467"/>
      <c r="E806" s="467"/>
      <c r="F806" s="502" t="str">
        <f t="shared" si="86"/>
        <v/>
      </c>
      <c r="G806" s="503" t="str">
        <f t="shared" si="87"/>
        <v/>
      </c>
      <c r="H806" s="501" t="str">
        <f t="shared" si="88"/>
        <v/>
      </c>
      <c r="I806" s="504" t="str">
        <f t="shared" si="89"/>
        <v/>
      </c>
      <c r="J806" s="467"/>
      <c r="K806" s="467"/>
      <c r="L806" s="467"/>
      <c r="M806" s="467"/>
      <c r="N806" s="467"/>
      <c r="O806" s="467"/>
      <c r="P806" s="467"/>
      <c r="Q806" s="467"/>
      <c r="R806" s="468" t="str">
        <f t="shared" si="91"/>
        <v/>
      </c>
      <c r="S806" s="468" t="str">
        <f>IF(OR(R806="",B7="",B7&lt;=0),"",IF(LEN(R806)&lt;=B7,R806,IF(LEN(SUBSTITUTE(LEFT(R806,B7+1)," ",""))=B7+1,LEFT(R806,B7),LEFT(R806,FIND("§",SUBSTITUTE(LEFT(R806,B7+1)," ","§",LEN(LEFT(R806,B7+1))-LEN(SUBSTITUTE(LEFT(R806,B7+1)," ",""))))-1))))</f>
        <v/>
      </c>
      <c r="T806" s="468" t="str">
        <f t="shared" si="90"/>
        <v/>
      </c>
      <c r="U806" s="468"/>
    </row>
    <row r="807" spans="1:21" ht="24" customHeight="1">
      <c r="A807" s="467"/>
      <c r="B807" s="467"/>
      <c r="C807" s="467"/>
      <c r="D807" s="467"/>
      <c r="E807" s="467"/>
      <c r="F807" s="502" t="str">
        <f t="shared" si="86"/>
        <v/>
      </c>
      <c r="G807" s="503" t="str">
        <f t="shared" si="87"/>
        <v/>
      </c>
      <c r="H807" s="501" t="str">
        <f t="shared" si="88"/>
        <v/>
      </c>
      <c r="I807" s="504" t="str">
        <f t="shared" si="89"/>
        <v/>
      </c>
      <c r="J807" s="467"/>
      <c r="K807" s="467"/>
      <c r="L807" s="467"/>
      <c r="M807" s="467"/>
      <c r="N807" s="467"/>
      <c r="O807" s="467"/>
      <c r="P807" s="467"/>
      <c r="Q807" s="467"/>
      <c r="R807" s="468" t="str">
        <f t="shared" si="91"/>
        <v/>
      </c>
      <c r="S807" s="468" t="str">
        <f>IF(OR(R807="",B7="",B7&lt;=0),"",IF(LEN(R807)&lt;=B7,R807,IF(LEN(SUBSTITUTE(LEFT(R807,B7+1)," ",""))=B7+1,LEFT(R807,B7),LEFT(R807,FIND("§",SUBSTITUTE(LEFT(R807,B7+1)," ","§",LEN(LEFT(R807,B7+1))-LEN(SUBSTITUTE(LEFT(R807,B7+1)," ",""))))-1))))</f>
        <v/>
      </c>
      <c r="T807" s="468" t="str">
        <f t="shared" si="90"/>
        <v/>
      </c>
      <c r="U807" s="468"/>
    </row>
    <row r="808" spans="1:21" ht="24" customHeight="1">
      <c r="A808" s="467"/>
      <c r="B808" s="467"/>
      <c r="C808" s="467"/>
      <c r="D808" s="467"/>
      <c r="E808" s="467"/>
      <c r="F808" s="502" t="str">
        <f t="shared" si="86"/>
        <v/>
      </c>
      <c r="G808" s="503" t="str">
        <f t="shared" si="87"/>
        <v/>
      </c>
      <c r="H808" s="501" t="str">
        <f t="shared" si="88"/>
        <v/>
      </c>
      <c r="I808" s="504" t="str">
        <f t="shared" si="89"/>
        <v/>
      </c>
      <c r="J808" s="467"/>
      <c r="K808" s="467"/>
      <c r="L808" s="467"/>
      <c r="M808" s="467"/>
      <c r="N808" s="467"/>
      <c r="O808" s="467"/>
      <c r="P808" s="467"/>
      <c r="Q808" s="467"/>
      <c r="R808" s="468" t="str">
        <f t="shared" si="91"/>
        <v/>
      </c>
      <c r="S808" s="468" t="str">
        <f>IF(OR(R808="",B7="",B7&lt;=0),"",IF(LEN(R808)&lt;=B7,R808,IF(LEN(SUBSTITUTE(LEFT(R808,B7+1)," ",""))=B7+1,LEFT(R808,B7),LEFT(R808,FIND("§",SUBSTITUTE(LEFT(R808,B7+1)," ","§",LEN(LEFT(R808,B7+1))-LEN(SUBSTITUTE(LEFT(R808,B7+1)," ",""))))-1))))</f>
        <v/>
      </c>
      <c r="T808" s="468" t="str">
        <f t="shared" si="90"/>
        <v/>
      </c>
      <c r="U808" s="468"/>
    </row>
    <row r="809" spans="1:21" ht="24" customHeight="1">
      <c r="A809" s="467"/>
      <c r="B809" s="467"/>
      <c r="C809" s="467"/>
      <c r="D809" s="467"/>
      <c r="E809" s="467"/>
      <c r="F809" s="502" t="str">
        <f t="shared" si="86"/>
        <v/>
      </c>
      <c r="G809" s="503" t="str">
        <f t="shared" si="87"/>
        <v/>
      </c>
      <c r="H809" s="501" t="str">
        <f t="shared" si="88"/>
        <v/>
      </c>
      <c r="I809" s="504" t="str">
        <f t="shared" si="89"/>
        <v/>
      </c>
      <c r="J809" s="467"/>
      <c r="K809" s="467"/>
      <c r="L809" s="467"/>
      <c r="M809" s="467"/>
      <c r="N809" s="467"/>
      <c r="O809" s="467"/>
      <c r="P809" s="467"/>
      <c r="Q809" s="467"/>
      <c r="R809" s="468" t="str">
        <f t="shared" si="91"/>
        <v/>
      </c>
      <c r="S809" s="468" t="str">
        <f>IF(OR(R809="",B7="",B7&lt;=0),"",IF(LEN(R809)&lt;=B7,R809,IF(LEN(SUBSTITUTE(LEFT(R809,B7+1)," ",""))=B7+1,LEFT(R809,B7),LEFT(R809,FIND("§",SUBSTITUTE(LEFT(R809,B7+1)," ","§",LEN(LEFT(R809,B7+1))-LEN(SUBSTITUTE(LEFT(R809,B7+1)," ",""))))-1))))</f>
        <v/>
      </c>
      <c r="T809" s="468" t="str">
        <f t="shared" si="90"/>
        <v/>
      </c>
      <c r="U809" s="468"/>
    </row>
    <row r="810" spans="1:21" ht="24" customHeight="1">
      <c r="A810" s="467"/>
      <c r="B810" s="467"/>
      <c r="C810" s="467"/>
      <c r="D810" s="467"/>
      <c r="E810" s="467"/>
      <c r="F810" s="502" t="str">
        <f t="shared" si="86"/>
        <v/>
      </c>
      <c r="G810" s="503" t="str">
        <f t="shared" si="87"/>
        <v/>
      </c>
      <c r="H810" s="501" t="str">
        <f t="shared" si="88"/>
        <v/>
      </c>
      <c r="I810" s="504" t="str">
        <f t="shared" si="89"/>
        <v/>
      </c>
      <c r="J810" s="467"/>
      <c r="K810" s="467"/>
      <c r="L810" s="467"/>
      <c r="M810" s="467"/>
      <c r="N810" s="467"/>
      <c r="O810" s="467"/>
      <c r="P810" s="467"/>
      <c r="Q810" s="467"/>
      <c r="R810" s="468" t="str">
        <f t="shared" si="91"/>
        <v/>
      </c>
      <c r="S810" s="468" t="str">
        <f>IF(OR(R810="",B7="",B7&lt;=0),"",IF(LEN(R810)&lt;=B7,R810,IF(LEN(SUBSTITUTE(LEFT(R810,B7+1)," ",""))=B7+1,LEFT(R810,B7),LEFT(R810,FIND("§",SUBSTITUTE(LEFT(R810,B7+1)," ","§",LEN(LEFT(R810,B7+1))-LEN(SUBSTITUTE(LEFT(R810,B7+1)," ",""))))-1))))</f>
        <v/>
      </c>
      <c r="T810" s="468" t="str">
        <f t="shared" si="90"/>
        <v/>
      </c>
      <c r="U810" s="468"/>
    </row>
    <row r="811" spans="1:21" ht="24" customHeight="1">
      <c r="A811" s="467"/>
      <c r="B811" s="467"/>
      <c r="C811" s="467"/>
      <c r="D811" s="467"/>
      <c r="E811" s="467"/>
      <c r="F811" s="502" t="str">
        <f t="shared" si="86"/>
        <v/>
      </c>
      <c r="G811" s="503" t="str">
        <f t="shared" si="87"/>
        <v/>
      </c>
      <c r="H811" s="501" t="str">
        <f t="shared" si="88"/>
        <v/>
      </c>
      <c r="I811" s="504" t="str">
        <f t="shared" si="89"/>
        <v/>
      </c>
      <c r="J811" s="467"/>
      <c r="K811" s="467"/>
      <c r="L811" s="467"/>
      <c r="M811" s="467"/>
      <c r="N811" s="467"/>
      <c r="O811" s="467"/>
      <c r="P811" s="467"/>
      <c r="Q811" s="467"/>
      <c r="R811" s="468" t="str">
        <f t="shared" si="91"/>
        <v/>
      </c>
      <c r="S811" s="468" t="str">
        <f>IF(OR(R811="",B7="",B7&lt;=0),"",IF(LEN(R811)&lt;=B7,R811,IF(LEN(SUBSTITUTE(LEFT(R811,B7+1)," ",""))=B7+1,LEFT(R811,B7),LEFT(R811,FIND("§",SUBSTITUTE(LEFT(R811,B7+1)," ","§",LEN(LEFT(R811,B7+1))-LEN(SUBSTITUTE(LEFT(R811,B7+1)," ",""))))-1))))</f>
        <v/>
      </c>
      <c r="T811" s="468" t="str">
        <f t="shared" si="90"/>
        <v/>
      </c>
      <c r="U811" s="468"/>
    </row>
    <row r="812" spans="1:21" ht="24" customHeight="1">
      <c r="A812" s="467"/>
      <c r="B812" s="467"/>
      <c r="C812" s="467"/>
      <c r="D812" s="467"/>
      <c r="E812" s="467"/>
      <c r="F812" s="502" t="str">
        <f t="shared" si="86"/>
        <v/>
      </c>
      <c r="G812" s="503" t="str">
        <f t="shared" si="87"/>
        <v/>
      </c>
      <c r="H812" s="501" t="str">
        <f t="shared" si="88"/>
        <v/>
      </c>
      <c r="I812" s="504" t="str">
        <f t="shared" si="89"/>
        <v/>
      </c>
      <c r="J812" s="467"/>
      <c r="K812" s="467"/>
      <c r="L812" s="467"/>
      <c r="M812" s="467"/>
      <c r="N812" s="467"/>
      <c r="O812" s="467"/>
      <c r="P812" s="467"/>
      <c r="Q812" s="467"/>
      <c r="R812" s="468" t="str">
        <f t="shared" si="91"/>
        <v/>
      </c>
      <c r="S812" s="468" t="str">
        <f>IF(OR(R812="",B7="",B7&lt;=0),"",IF(LEN(R812)&lt;=B7,R812,IF(LEN(SUBSTITUTE(LEFT(R812,B7+1)," ",""))=B7+1,LEFT(R812,B7),LEFT(R812,FIND("§",SUBSTITUTE(LEFT(R812,B7+1)," ","§",LEN(LEFT(R812,B7+1))-LEN(SUBSTITUTE(LEFT(R812,B7+1)," ",""))))-1))))</f>
        <v/>
      </c>
      <c r="T812" s="468" t="str">
        <f t="shared" si="90"/>
        <v/>
      </c>
      <c r="U812" s="468"/>
    </row>
    <row r="813" spans="1:21" ht="24" customHeight="1">
      <c r="A813" s="467"/>
      <c r="B813" s="467"/>
      <c r="C813" s="467"/>
      <c r="D813" s="467"/>
      <c r="E813" s="467"/>
      <c r="F813" s="502" t="str">
        <f t="shared" si="86"/>
        <v/>
      </c>
      <c r="G813" s="503" t="str">
        <f t="shared" si="87"/>
        <v/>
      </c>
      <c r="H813" s="501" t="str">
        <f t="shared" si="88"/>
        <v/>
      </c>
      <c r="I813" s="504" t="str">
        <f t="shared" si="89"/>
        <v/>
      </c>
      <c r="J813" s="467"/>
      <c r="K813" s="467"/>
      <c r="L813" s="467"/>
      <c r="M813" s="467"/>
      <c r="N813" s="467"/>
      <c r="O813" s="467"/>
      <c r="P813" s="467"/>
      <c r="Q813" s="467"/>
      <c r="R813" s="468" t="str">
        <f t="shared" si="91"/>
        <v/>
      </c>
      <c r="S813" s="468" t="str">
        <f>IF(OR(R813="",B7="",B7&lt;=0),"",IF(LEN(R813)&lt;=B7,R813,IF(LEN(SUBSTITUTE(LEFT(R813,B7+1)," ",""))=B7+1,LEFT(R813,B7),LEFT(R813,FIND("§",SUBSTITUTE(LEFT(R813,B7+1)," ","§",LEN(LEFT(R813,B7+1))-LEN(SUBSTITUTE(LEFT(R813,B7+1)," ",""))))-1))))</f>
        <v/>
      </c>
      <c r="T813" s="468" t="str">
        <f t="shared" si="90"/>
        <v/>
      </c>
      <c r="U813" s="468"/>
    </row>
    <row r="814" spans="1:21" ht="24" customHeight="1">
      <c r="A814" s="467"/>
      <c r="B814" s="467"/>
      <c r="C814" s="467"/>
      <c r="D814" s="467"/>
      <c r="E814" s="467"/>
      <c r="F814" s="502" t="str">
        <f t="shared" si="86"/>
        <v/>
      </c>
      <c r="G814" s="503" t="str">
        <f t="shared" si="87"/>
        <v/>
      </c>
      <c r="H814" s="501" t="str">
        <f t="shared" si="88"/>
        <v/>
      </c>
      <c r="I814" s="504" t="str">
        <f t="shared" si="89"/>
        <v/>
      </c>
      <c r="J814" s="467"/>
      <c r="K814" s="467"/>
      <c r="L814" s="467"/>
      <c r="M814" s="467"/>
      <c r="N814" s="467"/>
      <c r="O814" s="467"/>
      <c r="P814" s="467"/>
      <c r="Q814" s="467"/>
      <c r="R814" s="468" t="str">
        <f t="shared" si="91"/>
        <v/>
      </c>
      <c r="S814" s="468" t="str">
        <f>IF(OR(R814="",B7="",B7&lt;=0),"",IF(LEN(R814)&lt;=B7,R814,IF(LEN(SUBSTITUTE(LEFT(R814,B7+1)," ",""))=B7+1,LEFT(R814,B7),LEFT(R814,FIND("§",SUBSTITUTE(LEFT(R814,B7+1)," ","§",LEN(LEFT(R814,B7+1))-LEN(SUBSTITUTE(LEFT(R814,B7+1)," ",""))))-1))))</f>
        <v/>
      </c>
      <c r="T814" s="468" t="str">
        <f t="shared" si="90"/>
        <v/>
      </c>
      <c r="U814" s="468"/>
    </row>
    <row r="815" spans="1:21" ht="24" customHeight="1">
      <c r="A815" s="467"/>
      <c r="B815" s="467"/>
      <c r="C815" s="467"/>
      <c r="D815" s="467"/>
      <c r="E815" s="467"/>
      <c r="F815" s="502" t="str">
        <f t="shared" si="86"/>
        <v/>
      </c>
      <c r="G815" s="503" t="str">
        <f t="shared" si="87"/>
        <v/>
      </c>
      <c r="H815" s="501" t="str">
        <f t="shared" si="88"/>
        <v/>
      </c>
      <c r="I815" s="504" t="str">
        <f t="shared" si="89"/>
        <v/>
      </c>
      <c r="J815" s="467"/>
      <c r="K815" s="467"/>
      <c r="L815" s="467"/>
      <c r="M815" s="467"/>
      <c r="N815" s="467"/>
      <c r="O815" s="467"/>
      <c r="P815" s="467"/>
      <c r="Q815" s="467"/>
      <c r="R815" s="468" t="str">
        <f t="shared" si="91"/>
        <v/>
      </c>
      <c r="S815" s="468" t="str">
        <f>IF(OR(R815="",B7="",B7&lt;=0),"",IF(LEN(R815)&lt;=B7,R815,IF(LEN(SUBSTITUTE(LEFT(R815,B7+1)," ",""))=B7+1,LEFT(R815,B7),LEFT(R815,FIND("§",SUBSTITUTE(LEFT(R815,B7+1)," ","§",LEN(LEFT(R815,B7+1))-LEN(SUBSTITUTE(LEFT(R815,B7+1)," ",""))))-1))))</f>
        <v/>
      </c>
      <c r="T815" s="468" t="str">
        <f t="shared" si="90"/>
        <v/>
      </c>
      <c r="U815" s="468"/>
    </row>
    <row r="816" spans="1:21" ht="24" customHeight="1">
      <c r="A816" s="467"/>
      <c r="B816" s="467"/>
      <c r="C816" s="467"/>
      <c r="D816" s="467"/>
      <c r="E816" s="467"/>
      <c r="F816" s="502" t="str">
        <f t="shared" si="86"/>
        <v/>
      </c>
      <c r="G816" s="503" t="str">
        <f t="shared" si="87"/>
        <v/>
      </c>
      <c r="H816" s="501" t="str">
        <f t="shared" si="88"/>
        <v/>
      </c>
      <c r="I816" s="504" t="str">
        <f t="shared" si="89"/>
        <v/>
      </c>
      <c r="J816" s="467"/>
      <c r="K816" s="467"/>
      <c r="L816" s="467"/>
      <c r="M816" s="467"/>
      <c r="N816" s="467"/>
      <c r="O816" s="467"/>
      <c r="P816" s="467"/>
      <c r="Q816" s="467"/>
      <c r="R816" s="468" t="str">
        <f t="shared" si="91"/>
        <v/>
      </c>
      <c r="S816" s="468" t="str">
        <f>IF(OR(R816="",B7="",B7&lt;=0),"",IF(LEN(R816)&lt;=B7,R816,IF(LEN(SUBSTITUTE(LEFT(R816,B7+1)," ",""))=B7+1,LEFT(R816,B7),LEFT(R816,FIND("§",SUBSTITUTE(LEFT(R816,B7+1)," ","§",LEN(LEFT(R816,B7+1))-LEN(SUBSTITUTE(LEFT(R816,B7+1)," ",""))))-1))))</f>
        <v/>
      </c>
      <c r="T816" s="468" t="str">
        <f t="shared" si="90"/>
        <v/>
      </c>
      <c r="U816" s="468"/>
    </row>
    <row r="817" spans="1:21" ht="24" customHeight="1">
      <c r="A817" s="467"/>
      <c r="B817" s="467"/>
      <c r="C817" s="467"/>
      <c r="D817" s="467"/>
      <c r="E817" s="467"/>
      <c r="F817" s="502" t="str">
        <f t="shared" si="86"/>
        <v/>
      </c>
      <c r="G817" s="503" t="str">
        <f t="shared" si="87"/>
        <v/>
      </c>
      <c r="H817" s="501" t="str">
        <f t="shared" si="88"/>
        <v/>
      </c>
      <c r="I817" s="504" t="str">
        <f t="shared" si="89"/>
        <v/>
      </c>
      <c r="J817" s="467"/>
      <c r="K817" s="467"/>
      <c r="L817" s="467"/>
      <c r="M817" s="467"/>
      <c r="N817" s="467"/>
      <c r="O817" s="467"/>
      <c r="P817" s="467"/>
      <c r="Q817" s="467"/>
      <c r="R817" s="468" t="str">
        <f t="shared" si="91"/>
        <v/>
      </c>
      <c r="S817" s="468" t="str">
        <f>IF(OR(R817="",B7="",B7&lt;=0),"",IF(LEN(R817)&lt;=B7,R817,IF(LEN(SUBSTITUTE(LEFT(R817,B7+1)," ",""))=B7+1,LEFT(R817,B7),LEFT(R817,FIND("§",SUBSTITUTE(LEFT(R817,B7+1)," ","§",LEN(LEFT(R817,B7+1))-LEN(SUBSTITUTE(LEFT(R817,B7+1)," ",""))))-1))))</f>
        <v/>
      </c>
      <c r="T817" s="468" t="str">
        <f t="shared" si="90"/>
        <v/>
      </c>
      <c r="U817" s="468"/>
    </row>
    <row r="818" spans="1:21" ht="24" customHeight="1">
      <c r="A818" s="467"/>
      <c r="B818" s="467"/>
      <c r="C818" s="467"/>
      <c r="D818" s="467"/>
      <c r="E818" s="467"/>
      <c r="F818" s="502" t="str">
        <f t="shared" si="86"/>
        <v/>
      </c>
      <c r="G818" s="503" t="str">
        <f t="shared" si="87"/>
        <v/>
      </c>
      <c r="H818" s="501" t="str">
        <f t="shared" si="88"/>
        <v/>
      </c>
      <c r="I818" s="504" t="str">
        <f t="shared" si="89"/>
        <v/>
      </c>
      <c r="J818" s="467"/>
      <c r="K818" s="467"/>
      <c r="L818" s="467"/>
      <c r="M818" s="467"/>
      <c r="N818" s="467"/>
      <c r="O818" s="467"/>
      <c r="P818" s="467"/>
      <c r="Q818" s="467"/>
      <c r="R818" s="468" t="str">
        <f t="shared" si="91"/>
        <v/>
      </c>
      <c r="S818" s="468" t="str">
        <f>IF(OR(R818="",B7="",B7&lt;=0),"",IF(LEN(R818)&lt;=B7,R818,IF(LEN(SUBSTITUTE(LEFT(R818,B7+1)," ",""))=B7+1,LEFT(R818,B7),LEFT(R818,FIND("§",SUBSTITUTE(LEFT(R818,B7+1)," ","§",LEN(LEFT(R818,B7+1))-LEN(SUBSTITUTE(LEFT(R818,B7+1)," ",""))))-1))))</f>
        <v/>
      </c>
      <c r="T818" s="468" t="str">
        <f t="shared" si="90"/>
        <v/>
      </c>
      <c r="U818" s="468"/>
    </row>
    <row r="819" spans="1:21" ht="24" customHeight="1">
      <c r="A819" s="467"/>
      <c r="B819" s="467"/>
      <c r="C819" s="467"/>
      <c r="D819" s="467"/>
      <c r="E819" s="467"/>
      <c r="F819" s="502" t="str">
        <f t="shared" si="86"/>
        <v/>
      </c>
      <c r="G819" s="503" t="str">
        <f t="shared" si="87"/>
        <v/>
      </c>
      <c r="H819" s="501" t="str">
        <f t="shared" si="88"/>
        <v/>
      </c>
      <c r="I819" s="504" t="str">
        <f t="shared" si="89"/>
        <v/>
      </c>
      <c r="J819" s="467"/>
      <c r="K819" s="467"/>
      <c r="L819" s="467"/>
      <c r="M819" s="467"/>
      <c r="N819" s="467"/>
      <c r="O819" s="467"/>
      <c r="P819" s="467"/>
      <c r="Q819" s="467"/>
      <c r="R819" s="468" t="str">
        <f t="shared" si="91"/>
        <v/>
      </c>
      <c r="S819" s="468" t="str">
        <f>IF(OR(R819="",B7="",B7&lt;=0),"",IF(LEN(R819)&lt;=B7,R819,IF(LEN(SUBSTITUTE(LEFT(R819,B7+1)," ",""))=B7+1,LEFT(R819,B7),LEFT(R819,FIND("§",SUBSTITUTE(LEFT(R819,B7+1)," ","§",LEN(LEFT(R819,B7+1))-LEN(SUBSTITUTE(LEFT(R819,B7+1)," ",""))))-1))))</f>
        <v/>
      </c>
      <c r="T819" s="468" t="str">
        <f t="shared" si="90"/>
        <v/>
      </c>
      <c r="U819" s="468"/>
    </row>
    <row r="820" spans="1:21" ht="24" customHeight="1">
      <c r="A820" s="467"/>
      <c r="B820" s="467"/>
      <c r="C820" s="467"/>
      <c r="D820" s="467"/>
      <c r="E820" s="467"/>
      <c r="F820" s="502" t="str">
        <f t="shared" si="86"/>
        <v/>
      </c>
      <c r="G820" s="503" t="str">
        <f t="shared" si="87"/>
        <v/>
      </c>
      <c r="H820" s="501" t="str">
        <f t="shared" si="88"/>
        <v/>
      </c>
      <c r="I820" s="504" t="str">
        <f t="shared" si="89"/>
        <v/>
      </c>
      <c r="J820" s="467"/>
      <c r="K820" s="467"/>
      <c r="L820" s="467"/>
      <c r="M820" s="467"/>
      <c r="N820" s="467"/>
      <c r="O820" s="467"/>
      <c r="P820" s="467"/>
      <c r="Q820" s="467"/>
      <c r="R820" s="468" t="str">
        <f t="shared" si="91"/>
        <v/>
      </c>
      <c r="S820" s="468" t="str">
        <f>IF(OR(R820="",B7="",B7&lt;=0),"",IF(LEN(R820)&lt;=B7,R820,IF(LEN(SUBSTITUTE(LEFT(R820,B7+1)," ",""))=B7+1,LEFT(R820,B7),LEFT(R820,FIND("§",SUBSTITUTE(LEFT(R820,B7+1)," ","§",LEN(LEFT(R820,B7+1))-LEN(SUBSTITUTE(LEFT(R820,B7+1)," ",""))))-1))))</f>
        <v/>
      </c>
      <c r="T820" s="468" t="str">
        <f t="shared" si="90"/>
        <v/>
      </c>
      <c r="U820" s="468"/>
    </row>
    <row r="821" spans="1:21" ht="24" customHeight="1">
      <c r="A821" s="467"/>
      <c r="B821" s="467"/>
      <c r="C821" s="467"/>
      <c r="D821" s="467"/>
      <c r="E821" s="467"/>
      <c r="F821" s="502" t="str">
        <f t="shared" si="86"/>
        <v/>
      </c>
      <c r="G821" s="503" t="str">
        <f t="shared" si="87"/>
        <v/>
      </c>
      <c r="H821" s="501" t="str">
        <f t="shared" si="88"/>
        <v/>
      </c>
      <c r="I821" s="504" t="str">
        <f t="shared" si="89"/>
        <v/>
      </c>
      <c r="J821" s="467"/>
      <c r="K821" s="467"/>
      <c r="L821" s="467"/>
      <c r="M821" s="467"/>
      <c r="N821" s="467"/>
      <c r="O821" s="467"/>
      <c r="P821" s="467"/>
      <c r="Q821" s="467"/>
      <c r="R821" s="468" t="str">
        <f t="shared" si="91"/>
        <v/>
      </c>
      <c r="S821" s="468" t="str">
        <f>IF(OR(R821="",B7="",B7&lt;=0),"",IF(LEN(R821)&lt;=B7,R821,IF(LEN(SUBSTITUTE(LEFT(R821,B7+1)," ",""))=B7+1,LEFT(R821,B7),LEFT(R821,FIND("§",SUBSTITUTE(LEFT(R821,B7+1)," ","§",LEN(LEFT(R821,B7+1))-LEN(SUBSTITUTE(LEFT(R821,B7+1)," ",""))))-1))))</f>
        <v/>
      </c>
      <c r="T821" s="468" t="str">
        <f t="shared" si="90"/>
        <v/>
      </c>
      <c r="U821" s="468"/>
    </row>
    <row r="822" spans="1:21" ht="24" customHeight="1">
      <c r="A822" s="467"/>
      <c r="B822" s="467"/>
      <c r="C822" s="467"/>
      <c r="D822" s="467"/>
      <c r="E822" s="467"/>
      <c r="F822" s="502" t="str">
        <f t="shared" si="86"/>
        <v/>
      </c>
      <c r="G822" s="503" t="str">
        <f t="shared" si="87"/>
        <v/>
      </c>
      <c r="H822" s="501" t="str">
        <f t="shared" si="88"/>
        <v/>
      </c>
      <c r="I822" s="504" t="str">
        <f t="shared" si="89"/>
        <v/>
      </c>
      <c r="J822" s="467"/>
      <c r="K822" s="467"/>
      <c r="L822" s="467"/>
      <c r="M822" s="467"/>
      <c r="N822" s="467"/>
      <c r="O822" s="467"/>
      <c r="P822" s="467"/>
      <c r="Q822" s="467"/>
      <c r="R822" s="468" t="str">
        <f t="shared" si="91"/>
        <v/>
      </c>
      <c r="S822" s="468" t="str">
        <f>IF(OR(R822="",B7="",B7&lt;=0),"",IF(LEN(R822)&lt;=B7,R822,IF(LEN(SUBSTITUTE(LEFT(R822,B7+1)," ",""))=B7+1,LEFT(R822,B7),LEFT(R822,FIND("§",SUBSTITUTE(LEFT(R822,B7+1)," ","§",LEN(LEFT(R822,B7+1))-LEN(SUBSTITUTE(LEFT(R822,B7+1)," ",""))))-1))))</f>
        <v/>
      </c>
      <c r="T822" s="468" t="str">
        <f t="shared" si="90"/>
        <v/>
      </c>
      <c r="U822" s="468"/>
    </row>
    <row r="823" spans="1:21" ht="24" customHeight="1">
      <c r="A823" s="467"/>
      <c r="B823" s="467"/>
      <c r="C823" s="467"/>
      <c r="D823" s="467"/>
      <c r="E823" s="467"/>
      <c r="F823" s="502" t="str">
        <f t="shared" si="86"/>
        <v/>
      </c>
      <c r="G823" s="503" t="str">
        <f t="shared" si="87"/>
        <v/>
      </c>
      <c r="H823" s="501" t="str">
        <f t="shared" si="88"/>
        <v/>
      </c>
      <c r="I823" s="504" t="str">
        <f t="shared" si="89"/>
        <v/>
      </c>
      <c r="J823" s="467"/>
      <c r="K823" s="467"/>
      <c r="L823" s="467"/>
      <c r="M823" s="467"/>
      <c r="N823" s="467"/>
      <c r="O823" s="467"/>
      <c r="P823" s="467"/>
      <c r="Q823" s="467"/>
      <c r="R823" s="468" t="str">
        <f t="shared" si="91"/>
        <v/>
      </c>
      <c r="S823" s="468" t="str">
        <f>IF(OR(R823="",B7="",B7&lt;=0),"",IF(LEN(R823)&lt;=B7,R823,IF(LEN(SUBSTITUTE(LEFT(R823,B7+1)," ",""))=B7+1,LEFT(R823,B7),LEFT(R823,FIND("§",SUBSTITUTE(LEFT(R823,B7+1)," ","§",LEN(LEFT(R823,B7+1))-LEN(SUBSTITUTE(LEFT(R823,B7+1)," ",""))))-1))))</f>
        <v/>
      </c>
      <c r="T823" s="468" t="str">
        <f t="shared" si="90"/>
        <v/>
      </c>
      <c r="U823" s="468"/>
    </row>
    <row r="824" spans="1:21" ht="24" customHeight="1">
      <c r="A824" s="467"/>
      <c r="B824" s="467"/>
      <c r="C824" s="467"/>
      <c r="D824" s="467"/>
      <c r="E824" s="467"/>
      <c r="F824" s="502" t="str">
        <f t="shared" si="86"/>
        <v/>
      </c>
      <c r="G824" s="503" t="str">
        <f t="shared" si="87"/>
        <v/>
      </c>
      <c r="H824" s="501" t="str">
        <f t="shared" si="88"/>
        <v/>
      </c>
      <c r="I824" s="504" t="str">
        <f t="shared" si="89"/>
        <v/>
      </c>
      <c r="J824" s="467"/>
      <c r="K824" s="467"/>
      <c r="L824" s="467"/>
      <c r="M824" s="467"/>
      <c r="N824" s="467"/>
      <c r="O824" s="467"/>
      <c r="P824" s="467"/>
      <c r="Q824" s="467"/>
      <c r="R824" s="468" t="str">
        <f t="shared" si="91"/>
        <v/>
      </c>
      <c r="S824" s="468" t="str">
        <f>IF(OR(R824="",B7="",B7&lt;=0),"",IF(LEN(R824)&lt;=B7,R824,IF(LEN(SUBSTITUTE(LEFT(R824,B7+1)," ",""))=B7+1,LEFT(R824,B7),LEFT(R824,FIND("§",SUBSTITUTE(LEFT(R824,B7+1)," ","§",LEN(LEFT(R824,B7+1))-LEN(SUBSTITUTE(LEFT(R824,B7+1)," ",""))))-1))))</f>
        <v/>
      </c>
      <c r="T824" s="468" t="str">
        <f t="shared" si="90"/>
        <v/>
      </c>
      <c r="U824" s="468"/>
    </row>
    <row r="825" spans="1:21" ht="24" customHeight="1">
      <c r="A825" s="467"/>
      <c r="B825" s="467"/>
      <c r="C825" s="467"/>
      <c r="D825" s="467"/>
      <c r="E825" s="467"/>
      <c r="F825" s="502" t="str">
        <f t="shared" si="86"/>
        <v/>
      </c>
      <c r="G825" s="503" t="str">
        <f t="shared" si="87"/>
        <v/>
      </c>
      <c r="H825" s="501" t="str">
        <f t="shared" si="88"/>
        <v/>
      </c>
      <c r="I825" s="504" t="str">
        <f t="shared" si="89"/>
        <v/>
      </c>
      <c r="J825" s="467"/>
      <c r="K825" s="467"/>
      <c r="L825" s="467"/>
      <c r="M825" s="467"/>
      <c r="N825" s="467"/>
      <c r="O825" s="467"/>
      <c r="P825" s="467"/>
      <c r="Q825" s="467"/>
      <c r="R825" s="468" t="str">
        <f t="shared" si="91"/>
        <v/>
      </c>
      <c r="S825" s="468" t="str">
        <f>IF(OR(R825="",B7="",B7&lt;=0),"",IF(LEN(R825)&lt;=B7,R825,IF(LEN(SUBSTITUTE(LEFT(R825,B7+1)," ",""))=B7+1,LEFT(R825,B7),LEFT(R825,FIND("§",SUBSTITUTE(LEFT(R825,B7+1)," ","§",LEN(LEFT(R825,B7+1))-LEN(SUBSTITUTE(LEFT(R825,B7+1)," ",""))))-1))))</f>
        <v/>
      </c>
      <c r="T825" s="468" t="str">
        <f t="shared" si="90"/>
        <v/>
      </c>
      <c r="U825" s="468"/>
    </row>
    <row r="826" spans="1:21" ht="24" customHeight="1">
      <c r="A826" s="467"/>
      <c r="B826" s="467"/>
      <c r="C826" s="467"/>
      <c r="D826" s="467"/>
      <c r="E826" s="467"/>
      <c r="F826" s="502" t="str">
        <f t="shared" si="86"/>
        <v/>
      </c>
      <c r="G826" s="503" t="str">
        <f t="shared" si="87"/>
        <v/>
      </c>
      <c r="H826" s="501" t="str">
        <f t="shared" si="88"/>
        <v/>
      </c>
      <c r="I826" s="504" t="str">
        <f t="shared" si="89"/>
        <v/>
      </c>
      <c r="J826" s="467"/>
      <c r="K826" s="467"/>
      <c r="L826" s="467"/>
      <c r="M826" s="467"/>
      <c r="N826" s="467"/>
      <c r="O826" s="467"/>
      <c r="P826" s="467"/>
      <c r="Q826" s="467"/>
      <c r="R826" s="468" t="str">
        <f t="shared" si="91"/>
        <v/>
      </c>
      <c r="S826" s="468" t="str">
        <f>IF(OR(R826="",B7="",B7&lt;=0),"",IF(LEN(R826)&lt;=B7,R826,IF(LEN(SUBSTITUTE(LEFT(R826,B7+1)," ",""))=B7+1,LEFT(R826,B7),LEFT(R826,FIND("§",SUBSTITUTE(LEFT(R826,B7+1)," ","§",LEN(LEFT(R826,B7+1))-LEN(SUBSTITUTE(LEFT(R826,B7+1)," ",""))))-1))))</f>
        <v/>
      </c>
      <c r="T826" s="468" t="str">
        <f t="shared" si="90"/>
        <v/>
      </c>
      <c r="U826" s="468"/>
    </row>
    <row r="827" spans="1:21" ht="24" customHeight="1">
      <c r="A827" s="467"/>
      <c r="B827" s="467"/>
      <c r="C827" s="467"/>
      <c r="D827" s="467"/>
      <c r="E827" s="467"/>
      <c r="F827" s="502" t="str">
        <f t="shared" si="86"/>
        <v/>
      </c>
      <c r="G827" s="503" t="str">
        <f t="shared" si="87"/>
        <v/>
      </c>
      <c r="H827" s="501" t="str">
        <f t="shared" si="88"/>
        <v/>
      </c>
      <c r="I827" s="504" t="str">
        <f t="shared" si="89"/>
        <v/>
      </c>
      <c r="J827" s="467"/>
      <c r="K827" s="467"/>
      <c r="L827" s="467"/>
      <c r="M827" s="467"/>
      <c r="N827" s="467"/>
      <c r="O827" s="467"/>
      <c r="P827" s="467"/>
      <c r="Q827" s="467"/>
      <c r="R827" s="468" t="str">
        <f t="shared" si="91"/>
        <v/>
      </c>
      <c r="S827" s="468" t="str">
        <f>IF(OR(R827="",B7="",B7&lt;=0),"",IF(LEN(R827)&lt;=B7,R827,IF(LEN(SUBSTITUTE(LEFT(R827,B7+1)," ",""))=B7+1,LEFT(R827,B7),LEFT(R827,FIND("§",SUBSTITUTE(LEFT(R827,B7+1)," ","§",LEN(LEFT(R827,B7+1))-LEN(SUBSTITUTE(LEFT(R827,B7+1)," ",""))))-1))))</f>
        <v/>
      </c>
      <c r="T827" s="468" t="str">
        <f t="shared" si="90"/>
        <v/>
      </c>
      <c r="U827" s="468"/>
    </row>
    <row r="828" spans="1:21" ht="24" customHeight="1">
      <c r="A828" s="467"/>
      <c r="B828" s="467"/>
      <c r="C828" s="467"/>
      <c r="D828" s="467"/>
      <c r="E828" s="467"/>
      <c r="F828" s="502" t="str">
        <f t="shared" si="86"/>
        <v/>
      </c>
      <c r="G828" s="503" t="str">
        <f t="shared" si="87"/>
        <v/>
      </c>
      <c r="H828" s="501" t="str">
        <f t="shared" si="88"/>
        <v/>
      </c>
      <c r="I828" s="504" t="str">
        <f t="shared" si="89"/>
        <v/>
      </c>
      <c r="J828" s="467"/>
      <c r="K828" s="467"/>
      <c r="L828" s="467"/>
      <c r="M828" s="467"/>
      <c r="N828" s="467"/>
      <c r="O828" s="467"/>
      <c r="P828" s="467"/>
      <c r="Q828" s="467"/>
      <c r="R828" s="468" t="str">
        <f t="shared" si="91"/>
        <v/>
      </c>
      <c r="S828" s="468" t="str">
        <f>IF(OR(R828="",B7="",B7&lt;=0),"",IF(LEN(R828)&lt;=B7,R828,IF(LEN(SUBSTITUTE(LEFT(R828,B7+1)," ",""))=B7+1,LEFT(R828,B7),LEFT(R828,FIND("§",SUBSTITUTE(LEFT(R828,B7+1)," ","§",LEN(LEFT(R828,B7+1))-LEN(SUBSTITUTE(LEFT(R828,B7+1)," ",""))))-1))))</f>
        <v/>
      </c>
      <c r="T828" s="468" t="str">
        <f t="shared" si="90"/>
        <v/>
      </c>
      <c r="U828" s="468"/>
    </row>
    <row r="829" spans="1:21" ht="24" customHeight="1">
      <c r="A829" s="467"/>
      <c r="B829" s="467"/>
      <c r="C829" s="467"/>
      <c r="D829" s="467"/>
      <c r="E829" s="467"/>
      <c r="F829" s="502" t="str">
        <f t="shared" si="86"/>
        <v/>
      </c>
      <c r="G829" s="503" t="str">
        <f t="shared" si="87"/>
        <v/>
      </c>
      <c r="H829" s="501" t="str">
        <f t="shared" si="88"/>
        <v/>
      </c>
      <c r="I829" s="504" t="str">
        <f t="shared" si="89"/>
        <v/>
      </c>
      <c r="J829" s="467"/>
      <c r="K829" s="467"/>
      <c r="L829" s="467"/>
      <c r="M829" s="467"/>
      <c r="N829" s="467"/>
      <c r="O829" s="467"/>
      <c r="P829" s="467"/>
      <c r="Q829" s="467"/>
      <c r="R829" s="468" t="str">
        <f t="shared" si="91"/>
        <v/>
      </c>
      <c r="S829" s="468" t="str">
        <f>IF(OR(R829="",B7="",B7&lt;=0),"",IF(LEN(R829)&lt;=B7,R829,IF(LEN(SUBSTITUTE(LEFT(R829,B7+1)," ",""))=B7+1,LEFT(R829,B7),LEFT(R829,FIND("§",SUBSTITUTE(LEFT(R829,B7+1)," ","§",LEN(LEFT(R829,B7+1))-LEN(SUBSTITUTE(LEFT(R829,B7+1)," ",""))))-1))))</f>
        <v/>
      </c>
      <c r="T829" s="468" t="str">
        <f t="shared" si="90"/>
        <v/>
      </c>
      <c r="U829" s="468"/>
    </row>
    <row r="830" spans="1:21" ht="24" customHeight="1">
      <c r="A830" s="467"/>
      <c r="B830" s="467"/>
      <c r="C830" s="467"/>
      <c r="D830" s="467"/>
      <c r="E830" s="467"/>
      <c r="F830" s="502" t="str">
        <f t="shared" si="86"/>
        <v/>
      </c>
      <c r="G830" s="503" t="str">
        <f t="shared" si="87"/>
        <v/>
      </c>
      <c r="H830" s="501" t="str">
        <f t="shared" si="88"/>
        <v/>
      </c>
      <c r="I830" s="504" t="str">
        <f t="shared" si="89"/>
        <v/>
      </c>
      <c r="J830" s="467"/>
      <c r="K830" s="467"/>
      <c r="L830" s="467"/>
      <c r="M830" s="467"/>
      <c r="N830" s="467"/>
      <c r="O830" s="467"/>
      <c r="P830" s="467"/>
      <c r="Q830" s="467"/>
      <c r="R830" s="468" t="str">
        <f t="shared" si="91"/>
        <v/>
      </c>
      <c r="S830" s="468" t="str">
        <f>IF(OR(R830="",B7="",B7&lt;=0),"",IF(LEN(R830)&lt;=B7,R830,IF(LEN(SUBSTITUTE(LEFT(R830,B7+1)," ",""))=B7+1,LEFT(R830,B7),LEFT(R830,FIND("§",SUBSTITUTE(LEFT(R830,B7+1)," ","§",LEN(LEFT(R830,B7+1))-LEN(SUBSTITUTE(LEFT(R830,B7+1)," ",""))))-1))))</f>
        <v/>
      </c>
      <c r="T830" s="468" t="str">
        <f t="shared" si="90"/>
        <v/>
      </c>
      <c r="U830" s="468"/>
    </row>
    <row r="831" spans="1:21" ht="24" customHeight="1">
      <c r="A831" s="467"/>
      <c r="B831" s="467"/>
      <c r="C831" s="467"/>
      <c r="D831" s="467"/>
      <c r="E831" s="467"/>
      <c r="F831" s="502" t="str">
        <f t="shared" si="86"/>
        <v/>
      </c>
      <c r="G831" s="503" t="str">
        <f t="shared" si="87"/>
        <v/>
      </c>
      <c r="H831" s="501" t="str">
        <f t="shared" si="88"/>
        <v/>
      </c>
      <c r="I831" s="504" t="str">
        <f t="shared" si="89"/>
        <v/>
      </c>
      <c r="J831" s="467"/>
      <c r="K831" s="467"/>
      <c r="L831" s="467"/>
      <c r="M831" s="467"/>
      <c r="N831" s="467"/>
      <c r="O831" s="467"/>
      <c r="P831" s="467"/>
      <c r="Q831" s="467"/>
      <c r="R831" s="468" t="str">
        <f t="shared" si="91"/>
        <v/>
      </c>
      <c r="S831" s="468" t="str">
        <f>IF(OR(R831="",B7="",B7&lt;=0),"",IF(LEN(R831)&lt;=B7,R831,IF(LEN(SUBSTITUTE(LEFT(R831,B7+1)," ",""))=B7+1,LEFT(R831,B7),LEFT(R831,FIND("§",SUBSTITUTE(LEFT(R831,B7+1)," ","§",LEN(LEFT(R831,B7+1))-LEN(SUBSTITUTE(LEFT(R831,B7+1)," ",""))))-1))))</f>
        <v/>
      </c>
      <c r="T831" s="468" t="str">
        <f t="shared" si="90"/>
        <v/>
      </c>
      <c r="U831" s="468"/>
    </row>
    <row r="832" spans="1:21" ht="24" customHeight="1">
      <c r="A832" s="467"/>
      <c r="B832" s="467"/>
      <c r="C832" s="467"/>
      <c r="D832" s="467"/>
      <c r="E832" s="467"/>
      <c r="F832" s="502" t="str">
        <f t="shared" si="86"/>
        <v/>
      </c>
      <c r="G832" s="503" t="str">
        <f t="shared" si="87"/>
        <v/>
      </c>
      <c r="H832" s="501" t="str">
        <f t="shared" si="88"/>
        <v/>
      </c>
      <c r="I832" s="504" t="str">
        <f t="shared" si="89"/>
        <v/>
      </c>
      <c r="J832" s="467"/>
      <c r="K832" s="467"/>
      <c r="L832" s="467"/>
      <c r="M832" s="467"/>
      <c r="N832" s="467"/>
      <c r="O832" s="467"/>
      <c r="P832" s="467"/>
      <c r="Q832" s="467"/>
      <c r="R832" s="468" t="str">
        <f t="shared" si="91"/>
        <v/>
      </c>
      <c r="S832" s="468" t="str">
        <f>IF(OR(R832="",B7="",B7&lt;=0),"",IF(LEN(R832)&lt;=B7,R832,IF(LEN(SUBSTITUTE(LEFT(R832,B7+1)," ",""))=B7+1,LEFT(R832,B7),LEFT(R832,FIND("§",SUBSTITUTE(LEFT(R832,B7+1)," ","§",LEN(LEFT(R832,B7+1))-LEN(SUBSTITUTE(LEFT(R832,B7+1)," ",""))))-1))))</f>
        <v/>
      </c>
      <c r="T832" s="468" t="str">
        <f t="shared" si="90"/>
        <v/>
      </c>
      <c r="U832" s="468"/>
    </row>
    <row r="833" spans="1:21" ht="24" customHeight="1">
      <c r="A833" s="467"/>
      <c r="B833" s="467"/>
      <c r="C833" s="467"/>
      <c r="D833" s="467"/>
      <c r="E833" s="467"/>
      <c r="F833" s="502" t="str">
        <f t="shared" si="86"/>
        <v/>
      </c>
      <c r="G833" s="503" t="str">
        <f t="shared" si="87"/>
        <v/>
      </c>
      <c r="H833" s="501" t="str">
        <f t="shared" si="88"/>
        <v/>
      </c>
      <c r="I833" s="504" t="str">
        <f t="shared" si="89"/>
        <v/>
      </c>
      <c r="J833" s="467"/>
      <c r="K833" s="467"/>
      <c r="L833" s="467"/>
      <c r="M833" s="467"/>
      <c r="N833" s="467"/>
      <c r="O833" s="467"/>
      <c r="P833" s="467"/>
      <c r="Q833" s="467"/>
      <c r="R833" s="468" t="str">
        <f t="shared" si="91"/>
        <v/>
      </c>
      <c r="S833" s="468" t="str">
        <f>IF(OR(R833="",B7="",B7&lt;=0),"",IF(LEN(R833)&lt;=B7,R833,IF(LEN(SUBSTITUTE(LEFT(R833,B7+1)," ",""))=B7+1,LEFT(R833,B7),LEFT(R833,FIND("§",SUBSTITUTE(LEFT(R833,B7+1)," ","§",LEN(LEFT(R833,B7+1))-LEN(SUBSTITUTE(LEFT(R833,B7+1)," ",""))))-1))))</f>
        <v/>
      </c>
      <c r="T833" s="468" t="str">
        <f t="shared" si="90"/>
        <v/>
      </c>
      <c r="U833" s="468"/>
    </row>
    <row r="834" spans="1:21" ht="24" customHeight="1">
      <c r="A834" s="467"/>
      <c r="B834" s="467"/>
      <c r="C834" s="467"/>
      <c r="D834" s="467"/>
      <c r="E834" s="467"/>
      <c r="F834" s="502" t="str">
        <f t="shared" si="86"/>
        <v/>
      </c>
      <c r="G834" s="503" t="str">
        <f t="shared" si="87"/>
        <v/>
      </c>
      <c r="H834" s="501" t="str">
        <f t="shared" si="88"/>
        <v/>
      </c>
      <c r="I834" s="504" t="str">
        <f t="shared" si="89"/>
        <v/>
      </c>
      <c r="J834" s="467"/>
      <c r="K834" s="467"/>
      <c r="L834" s="467"/>
      <c r="M834" s="467"/>
      <c r="N834" s="467"/>
      <c r="O834" s="467"/>
      <c r="P834" s="467"/>
      <c r="Q834" s="467"/>
      <c r="R834" s="468" t="str">
        <f t="shared" si="91"/>
        <v/>
      </c>
      <c r="S834" s="468" t="str">
        <f>IF(OR(R834="",B7="",B7&lt;=0),"",IF(LEN(R834)&lt;=B7,R834,IF(LEN(SUBSTITUTE(LEFT(R834,B7+1)," ",""))=B7+1,LEFT(R834,B7),LEFT(R834,FIND("§",SUBSTITUTE(LEFT(R834,B7+1)," ","§",LEN(LEFT(R834,B7+1))-LEN(SUBSTITUTE(LEFT(R834,B7+1)," ",""))))-1))))</f>
        <v/>
      </c>
      <c r="T834" s="468" t="str">
        <f t="shared" si="90"/>
        <v/>
      </c>
      <c r="U834" s="468"/>
    </row>
    <row r="835" spans="1:21" ht="24" customHeight="1">
      <c r="A835" s="467"/>
      <c r="B835" s="467"/>
      <c r="C835" s="467"/>
      <c r="D835" s="467"/>
      <c r="E835" s="467"/>
      <c r="F835" s="502" t="str">
        <f t="shared" si="86"/>
        <v/>
      </c>
      <c r="G835" s="503" t="str">
        <f t="shared" si="87"/>
        <v/>
      </c>
      <c r="H835" s="501" t="str">
        <f t="shared" si="88"/>
        <v/>
      </c>
      <c r="I835" s="504" t="str">
        <f t="shared" si="89"/>
        <v/>
      </c>
      <c r="J835" s="467"/>
      <c r="K835" s="467"/>
      <c r="L835" s="467"/>
      <c r="M835" s="467"/>
      <c r="N835" s="467"/>
      <c r="O835" s="467"/>
      <c r="P835" s="467"/>
      <c r="Q835" s="467"/>
      <c r="R835" s="468" t="str">
        <f t="shared" si="91"/>
        <v/>
      </c>
      <c r="S835" s="468" t="str">
        <f>IF(OR(R835="",B7="",B7&lt;=0),"",IF(LEN(R835)&lt;=B7,R835,IF(LEN(SUBSTITUTE(LEFT(R835,B7+1)," ",""))=B7+1,LEFT(R835,B7),LEFT(R835,FIND("§",SUBSTITUTE(LEFT(R835,B7+1)," ","§",LEN(LEFT(R835,B7+1))-LEN(SUBSTITUTE(LEFT(R835,B7+1)," ",""))))-1))))</f>
        <v/>
      </c>
      <c r="T835" s="468" t="str">
        <f t="shared" si="90"/>
        <v/>
      </c>
      <c r="U835" s="468"/>
    </row>
    <row r="836" spans="1:21" ht="24" customHeight="1">
      <c r="A836" s="467"/>
      <c r="B836" s="467"/>
      <c r="C836" s="467"/>
      <c r="D836" s="467"/>
      <c r="E836" s="467"/>
      <c r="F836" s="502" t="str">
        <f t="shared" si="86"/>
        <v/>
      </c>
      <c r="G836" s="503" t="str">
        <f t="shared" si="87"/>
        <v/>
      </c>
      <c r="H836" s="501" t="str">
        <f t="shared" si="88"/>
        <v/>
      </c>
      <c r="I836" s="504" t="str">
        <f t="shared" si="89"/>
        <v/>
      </c>
      <c r="J836" s="467"/>
      <c r="K836" s="467"/>
      <c r="L836" s="467"/>
      <c r="M836" s="467"/>
      <c r="N836" s="467"/>
      <c r="O836" s="467"/>
      <c r="P836" s="467"/>
      <c r="Q836" s="467"/>
      <c r="R836" s="468" t="str">
        <f t="shared" si="91"/>
        <v/>
      </c>
      <c r="S836" s="468" t="str">
        <f>IF(OR(R836="",B7="",B7&lt;=0),"",IF(LEN(R836)&lt;=B7,R836,IF(LEN(SUBSTITUTE(LEFT(R836,B7+1)," ",""))=B7+1,LEFT(R836,B7),LEFT(R836,FIND("§",SUBSTITUTE(LEFT(R836,B7+1)," ","§",LEN(LEFT(R836,B7+1))-LEN(SUBSTITUTE(LEFT(R836,B7+1)," ",""))))-1))))</f>
        <v/>
      </c>
      <c r="T836" s="468" t="str">
        <f t="shared" si="90"/>
        <v/>
      </c>
      <c r="U836" s="468"/>
    </row>
    <row r="837" spans="1:21" ht="24" customHeight="1">
      <c r="A837" s="467"/>
      <c r="B837" s="467"/>
      <c r="C837" s="467"/>
      <c r="D837" s="467"/>
      <c r="E837" s="467"/>
      <c r="F837" s="502" t="str">
        <f t="shared" si="86"/>
        <v/>
      </c>
      <c r="G837" s="503" t="str">
        <f t="shared" si="87"/>
        <v/>
      </c>
      <c r="H837" s="501" t="str">
        <f t="shared" si="88"/>
        <v/>
      </c>
      <c r="I837" s="504" t="str">
        <f t="shared" si="89"/>
        <v/>
      </c>
      <c r="J837" s="467"/>
      <c r="K837" s="467"/>
      <c r="L837" s="467"/>
      <c r="M837" s="467"/>
      <c r="N837" s="467"/>
      <c r="O837" s="467"/>
      <c r="P837" s="467"/>
      <c r="Q837" s="467"/>
      <c r="R837" s="468" t="str">
        <f t="shared" si="91"/>
        <v/>
      </c>
      <c r="S837" s="468" t="str">
        <f>IF(OR(R837="",B7="",B7&lt;=0),"",IF(LEN(R837)&lt;=B7,R837,IF(LEN(SUBSTITUTE(LEFT(R837,B7+1)," ",""))=B7+1,LEFT(R837,B7),LEFT(R837,FIND("§",SUBSTITUTE(LEFT(R837,B7+1)," ","§",LEN(LEFT(R837,B7+1))-LEN(SUBSTITUTE(LEFT(R837,B7+1)," ",""))))-1))))</f>
        <v/>
      </c>
      <c r="T837" s="468" t="str">
        <f t="shared" si="90"/>
        <v/>
      </c>
      <c r="U837" s="468"/>
    </row>
    <row r="838" spans="1:21" ht="24" customHeight="1">
      <c r="A838" s="467"/>
      <c r="B838" s="467"/>
      <c r="C838" s="467"/>
      <c r="D838" s="467"/>
      <c r="E838" s="467"/>
      <c r="F838" s="502" t="str">
        <f t="shared" si="86"/>
        <v/>
      </c>
      <c r="G838" s="503" t="str">
        <f t="shared" si="87"/>
        <v/>
      </c>
      <c r="H838" s="501" t="str">
        <f t="shared" si="88"/>
        <v/>
      </c>
      <c r="I838" s="504" t="str">
        <f t="shared" si="89"/>
        <v/>
      </c>
      <c r="J838" s="467"/>
      <c r="K838" s="467"/>
      <c r="L838" s="467"/>
      <c r="M838" s="467"/>
      <c r="N838" s="467"/>
      <c r="O838" s="467"/>
      <c r="P838" s="467"/>
      <c r="Q838" s="467"/>
      <c r="R838" s="468" t="str">
        <f t="shared" si="91"/>
        <v/>
      </c>
      <c r="S838" s="468" t="str">
        <f>IF(OR(R838="",B7="",B7&lt;=0),"",IF(LEN(R838)&lt;=B7,R838,IF(LEN(SUBSTITUTE(LEFT(R838,B7+1)," ",""))=B7+1,LEFT(R838,B7),LEFT(R838,FIND("§",SUBSTITUTE(LEFT(R838,B7+1)," ","§",LEN(LEFT(R838,B7+1))-LEN(SUBSTITUTE(LEFT(R838,B7+1)," ",""))))-1))))</f>
        <v/>
      </c>
      <c r="T838" s="468" t="str">
        <f t="shared" si="90"/>
        <v/>
      </c>
      <c r="U838" s="468"/>
    </row>
    <row r="839" spans="1:21" ht="24" customHeight="1">
      <c r="A839" s="467"/>
      <c r="B839" s="467"/>
      <c r="C839" s="467"/>
      <c r="D839" s="467"/>
      <c r="E839" s="467"/>
      <c r="F839" s="502" t="str">
        <f t="shared" si="86"/>
        <v/>
      </c>
      <c r="G839" s="503" t="str">
        <f t="shared" si="87"/>
        <v/>
      </c>
      <c r="H839" s="501" t="str">
        <f t="shared" si="88"/>
        <v/>
      </c>
      <c r="I839" s="504" t="str">
        <f t="shared" si="89"/>
        <v/>
      </c>
      <c r="J839" s="467"/>
      <c r="K839" s="467"/>
      <c r="L839" s="467"/>
      <c r="M839" s="467"/>
      <c r="N839" s="467"/>
      <c r="O839" s="467"/>
      <c r="P839" s="467"/>
      <c r="Q839" s="467"/>
      <c r="R839" s="468" t="str">
        <f t="shared" si="91"/>
        <v/>
      </c>
      <c r="S839" s="468" t="str">
        <f>IF(OR(R839="",B7="",B7&lt;=0),"",IF(LEN(R839)&lt;=B7,R839,IF(LEN(SUBSTITUTE(LEFT(R839,B7+1)," ",""))=B7+1,LEFT(R839,B7),LEFT(R839,FIND("§",SUBSTITUTE(LEFT(R839,B7+1)," ","§",LEN(LEFT(R839,B7+1))-LEN(SUBSTITUTE(LEFT(R839,B7+1)," ",""))))-1))))</f>
        <v/>
      </c>
      <c r="T839" s="468" t="str">
        <f t="shared" si="90"/>
        <v/>
      </c>
      <c r="U839" s="468"/>
    </row>
    <row r="840" spans="1:21" ht="24" customHeight="1">
      <c r="A840" s="467"/>
      <c r="B840" s="467"/>
      <c r="C840" s="467"/>
      <c r="D840" s="467"/>
      <c r="E840" s="467"/>
      <c r="F840" s="502" t="str">
        <f t="shared" si="86"/>
        <v/>
      </c>
      <c r="G840" s="503" t="str">
        <f t="shared" si="87"/>
        <v/>
      </c>
      <c r="H840" s="501" t="str">
        <f t="shared" si="88"/>
        <v/>
      </c>
      <c r="I840" s="504" t="str">
        <f t="shared" si="89"/>
        <v/>
      </c>
      <c r="J840" s="467"/>
      <c r="K840" s="467"/>
      <c r="L840" s="467"/>
      <c r="M840" s="467"/>
      <c r="N840" s="467"/>
      <c r="O840" s="467"/>
      <c r="P840" s="467"/>
      <c r="Q840" s="467"/>
      <c r="R840" s="468" t="str">
        <f t="shared" si="91"/>
        <v/>
      </c>
      <c r="S840" s="468" t="str">
        <f>IF(OR(R840="",B7="",B7&lt;=0),"",IF(LEN(R840)&lt;=B7,R840,IF(LEN(SUBSTITUTE(LEFT(R840,B7+1)," ",""))=B7+1,LEFT(R840,B7),LEFT(R840,FIND("§",SUBSTITUTE(LEFT(R840,B7+1)," ","§",LEN(LEFT(R840,B7+1))-LEN(SUBSTITUTE(LEFT(R840,B7+1)," ",""))))-1))))</f>
        <v/>
      </c>
      <c r="T840" s="468" t="str">
        <f t="shared" si="90"/>
        <v/>
      </c>
      <c r="U840" s="468"/>
    </row>
    <row r="841" spans="1:21" ht="24" customHeight="1">
      <c r="A841" s="467"/>
      <c r="B841" s="467"/>
      <c r="C841" s="467"/>
      <c r="D841" s="467"/>
      <c r="E841" s="467"/>
      <c r="F841" s="502" t="str">
        <f t="shared" si="86"/>
        <v/>
      </c>
      <c r="G841" s="503" t="str">
        <f t="shared" si="87"/>
        <v/>
      </c>
      <c r="H841" s="501" t="str">
        <f t="shared" si="88"/>
        <v/>
      </c>
      <c r="I841" s="504" t="str">
        <f t="shared" si="89"/>
        <v/>
      </c>
      <c r="J841" s="467"/>
      <c r="K841" s="467"/>
      <c r="L841" s="467"/>
      <c r="M841" s="467"/>
      <c r="N841" s="467"/>
      <c r="O841" s="467"/>
      <c r="P841" s="467"/>
      <c r="Q841" s="467"/>
      <c r="R841" s="468" t="str">
        <f t="shared" si="91"/>
        <v/>
      </c>
      <c r="S841" s="468" t="str">
        <f>IF(OR(R841="",B7="",B7&lt;=0),"",IF(LEN(R841)&lt;=B7,R841,IF(LEN(SUBSTITUTE(LEFT(R841,B7+1)," ",""))=B7+1,LEFT(R841,B7),LEFT(R841,FIND("§",SUBSTITUTE(LEFT(R841,B7+1)," ","§",LEN(LEFT(R841,B7+1))-LEN(SUBSTITUTE(LEFT(R841,B7+1)," ",""))))-1))))</f>
        <v/>
      </c>
      <c r="T841" s="468" t="str">
        <f t="shared" si="90"/>
        <v/>
      </c>
      <c r="U841" s="468"/>
    </row>
    <row r="842" spans="1:21" ht="24" customHeight="1">
      <c r="A842" s="467"/>
      <c r="B842" s="467"/>
      <c r="C842" s="467"/>
      <c r="D842" s="467"/>
      <c r="E842" s="467"/>
      <c r="F842" s="502" t="str">
        <f t="shared" si="86"/>
        <v/>
      </c>
      <c r="G842" s="503" t="str">
        <f t="shared" si="87"/>
        <v/>
      </c>
      <c r="H842" s="501" t="str">
        <f t="shared" si="88"/>
        <v/>
      </c>
      <c r="I842" s="504" t="str">
        <f t="shared" si="89"/>
        <v/>
      </c>
      <c r="J842" s="467"/>
      <c r="K842" s="467"/>
      <c r="L842" s="467"/>
      <c r="M842" s="467"/>
      <c r="N842" s="467"/>
      <c r="O842" s="467"/>
      <c r="P842" s="467"/>
      <c r="Q842" s="467"/>
      <c r="R842" s="468" t="str">
        <f t="shared" si="91"/>
        <v/>
      </c>
      <c r="S842" s="468" t="str">
        <f>IF(OR(R842="",B7="",B7&lt;=0),"",IF(LEN(R842)&lt;=B7,R842,IF(LEN(SUBSTITUTE(LEFT(R842,B7+1)," ",""))=B7+1,LEFT(R842,B7),LEFT(R842,FIND("§",SUBSTITUTE(LEFT(R842,B7+1)," ","§",LEN(LEFT(R842,B7+1))-LEN(SUBSTITUTE(LEFT(R842,B7+1)," ",""))))-1))))</f>
        <v/>
      </c>
      <c r="T842" s="468" t="str">
        <f t="shared" si="90"/>
        <v/>
      </c>
      <c r="U842" s="468"/>
    </row>
    <row r="843" spans="1:21" ht="24" customHeight="1">
      <c r="A843" s="467"/>
      <c r="B843" s="467"/>
      <c r="C843" s="467"/>
      <c r="D843" s="467"/>
      <c r="E843" s="467"/>
      <c r="F843" s="502" t="str">
        <f t="shared" si="86"/>
        <v/>
      </c>
      <c r="G843" s="503" t="str">
        <f t="shared" si="87"/>
        <v/>
      </c>
      <c r="H843" s="501" t="str">
        <f t="shared" si="88"/>
        <v/>
      </c>
      <c r="I843" s="504" t="str">
        <f t="shared" si="89"/>
        <v/>
      </c>
      <c r="J843" s="467"/>
      <c r="K843" s="467"/>
      <c r="L843" s="467"/>
      <c r="M843" s="467"/>
      <c r="N843" s="467"/>
      <c r="O843" s="467"/>
      <c r="P843" s="467"/>
      <c r="Q843" s="467"/>
      <c r="R843" s="468" t="str">
        <f t="shared" si="91"/>
        <v/>
      </c>
      <c r="S843" s="468" t="str">
        <f>IF(OR(R843="",B7="",B7&lt;=0),"",IF(LEN(R843)&lt;=B7,R843,IF(LEN(SUBSTITUTE(LEFT(R843,B7+1)," ",""))=B7+1,LEFT(R843,B7),LEFT(R843,FIND("§",SUBSTITUTE(LEFT(R843,B7+1)," ","§",LEN(LEFT(R843,B7+1))-LEN(SUBSTITUTE(LEFT(R843,B7+1)," ",""))))-1))))</f>
        <v/>
      </c>
      <c r="T843" s="468" t="str">
        <f t="shared" si="90"/>
        <v/>
      </c>
      <c r="U843" s="468"/>
    </row>
    <row r="844" spans="1:21" ht="24" customHeight="1">
      <c r="A844" s="467"/>
      <c r="B844" s="467"/>
      <c r="C844" s="467"/>
      <c r="D844" s="467"/>
      <c r="E844" s="467"/>
      <c r="F844" s="502" t="str">
        <f t="shared" si="86"/>
        <v/>
      </c>
      <c r="G844" s="503" t="str">
        <f t="shared" si="87"/>
        <v/>
      </c>
      <c r="H844" s="501" t="str">
        <f t="shared" si="88"/>
        <v/>
      </c>
      <c r="I844" s="504" t="str">
        <f t="shared" si="89"/>
        <v/>
      </c>
      <c r="J844" s="467"/>
      <c r="K844" s="467"/>
      <c r="L844" s="467"/>
      <c r="M844" s="467"/>
      <c r="N844" s="467"/>
      <c r="O844" s="467"/>
      <c r="P844" s="467"/>
      <c r="Q844" s="467"/>
      <c r="R844" s="468" t="str">
        <f t="shared" si="91"/>
        <v/>
      </c>
      <c r="S844" s="468" t="str">
        <f>IF(OR(R844="",B7="",B7&lt;=0),"",IF(LEN(R844)&lt;=B7,R844,IF(LEN(SUBSTITUTE(LEFT(R844,B7+1)," ",""))=B7+1,LEFT(R844,B7),LEFT(R844,FIND("§",SUBSTITUTE(LEFT(R844,B7+1)," ","§",LEN(LEFT(R844,B7+1))-LEN(SUBSTITUTE(LEFT(R844,B7+1)," ",""))))-1))))</f>
        <v/>
      </c>
      <c r="T844" s="468" t="str">
        <f t="shared" si="90"/>
        <v/>
      </c>
      <c r="U844" s="468"/>
    </row>
    <row r="845" spans="1:21" ht="24" customHeight="1">
      <c r="A845" s="467"/>
      <c r="B845" s="467"/>
      <c r="C845" s="467"/>
      <c r="D845" s="467"/>
      <c r="E845" s="467"/>
      <c r="F845" s="502" t="str">
        <f t="shared" si="86"/>
        <v/>
      </c>
      <c r="G845" s="503" t="str">
        <f t="shared" si="87"/>
        <v/>
      </c>
      <c r="H845" s="501" t="str">
        <f t="shared" si="88"/>
        <v/>
      </c>
      <c r="I845" s="504" t="str">
        <f t="shared" si="89"/>
        <v/>
      </c>
      <c r="J845" s="467"/>
      <c r="K845" s="467"/>
      <c r="L845" s="467"/>
      <c r="M845" s="467"/>
      <c r="N845" s="467"/>
      <c r="O845" s="467"/>
      <c r="P845" s="467"/>
      <c r="Q845" s="467"/>
      <c r="R845" s="468" t="str">
        <f t="shared" si="91"/>
        <v/>
      </c>
      <c r="S845" s="468" t="str">
        <f>IF(OR(R845="",B7="",B7&lt;=0),"",IF(LEN(R845)&lt;=B7,R845,IF(LEN(SUBSTITUTE(LEFT(R845,B7+1)," ",""))=B7+1,LEFT(R845,B7),LEFT(R845,FIND("§",SUBSTITUTE(LEFT(R845,B7+1)," ","§",LEN(LEFT(R845,B7+1))-LEN(SUBSTITUTE(LEFT(R845,B7+1)," ",""))))-1))))</f>
        <v/>
      </c>
      <c r="T845" s="468" t="str">
        <f t="shared" si="90"/>
        <v/>
      </c>
      <c r="U845" s="468"/>
    </row>
    <row r="846" spans="1:21" ht="24" customHeight="1">
      <c r="A846" s="467"/>
      <c r="B846" s="467"/>
      <c r="C846" s="467"/>
      <c r="D846" s="467"/>
      <c r="E846" s="467"/>
      <c r="F846" s="502" t="str">
        <f t="shared" si="86"/>
        <v/>
      </c>
      <c r="G846" s="503" t="str">
        <f t="shared" si="87"/>
        <v/>
      </c>
      <c r="H846" s="501" t="str">
        <f t="shared" si="88"/>
        <v/>
      </c>
      <c r="I846" s="504" t="str">
        <f t="shared" si="89"/>
        <v/>
      </c>
      <c r="J846" s="467"/>
      <c r="K846" s="467"/>
      <c r="L846" s="467"/>
      <c r="M846" s="467"/>
      <c r="N846" s="467"/>
      <c r="O846" s="467"/>
      <c r="P846" s="467"/>
      <c r="Q846" s="467"/>
      <c r="R846" s="468" t="str">
        <f t="shared" si="91"/>
        <v/>
      </c>
      <c r="S846" s="468" t="str">
        <f>IF(OR(R846="",B7="",B7&lt;=0),"",IF(LEN(R846)&lt;=B7,R846,IF(LEN(SUBSTITUTE(LEFT(R846,B7+1)," ",""))=B7+1,LEFT(R846,B7),LEFT(R846,FIND("§",SUBSTITUTE(LEFT(R846,B7+1)," ","§",LEN(LEFT(R846,B7+1))-LEN(SUBSTITUTE(LEFT(R846,B7+1)," ",""))))-1))))</f>
        <v/>
      </c>
      <c r="T846" s="468" t="str">
        <f t="shared" si="90"/>
        <v/>
      </c>
      <c r="U846" s="468"/>
    </row>
    <row r="847" spans="1:21" ht="24" customHeight="1">
      <c r="A847" s="467"/>
      <c r="B847" s="467"/>
      <c r="C847" s="467"/>
      <c r="D847" s="467"/>
      <c r="E847" s="467"/>
      <c r="F847" s="502" t="str">
        <f t="shared" ref="F847:F910" si="92">IF(G847="","",ROW()-14)</f>
        <v/>
      </c>
      <c r="G847" s="503" t="str">
        <f t="shared" ref="G847:G910" si="93">IF(S847="","",S847)</f>
        <v/>
      </c>
      <c r="H847" s="501" t="str">
        <f t="shared" ref="H847:H910" si="94">IF(G847="","",LEN(TRIM(G847))-LEN(SUBSTITUTE(TRIM(G847)," ",""))+1)</f>
        <v/>
      </c>
      <c r="I847" s="504" t="str">
        <f t="shared" ref="I847:I910" si="95">IF(G847="","",LEN(G847))</f>
        <v/>
      </c>
      <c r="J847" s="467"/>
      <c r="K847" s="467"/>
      <c r="L847" s="467"/>
      <c r="M847" s="467"/>
      <c r="N847" s="467"/>
      <c r="O847" s="467"/>
      <c r="P847" s="467"/>
      <c r="Q847" s="467"/>
      <c r="R847" s="468" t="str">
        <f t="shared" si="91"/>
        <v/>
      </c>
      <c r="S847" s="468" t="str">
        <f>IF(OR(R847="",B7="",B7&lt;=0),"",IF(LEN(R847)&lt;=B7,R847,IF(LEN(SUBSTITUTE(LEFT(R847,B7+1)," ",""))=B7+1,LEFT(R847,B7),LEFT(R847,FIND("§",SUBSTITUTE(LEFT(R847,B7+1)," ","§",LEN(LEFT(R847,B7+1))-LEN(SUBSTITUTE(LEFT(R847,B7+1)," ",""))))-1))))</f>
        <v/>
      </c>
      <c r="T847" s="468" t="str">
        <f t="shared" ref="T847:T910" si="96">IF(OR(R847="",S847=""),"",TRIM(MID(R847,LEN(S847)+1+IF(MID(R847,LEN(S847)+1,1)=" ",1,0),99999)))</f>
        <v/>
      </c>
      <c r="U847" s="468"/>
    </row>
    <row r="848" spans="1:21" ht="24" customHeight="1">
      <c r="A848" s="467"/>
      <c r="B848" s="467"/>
      <c r="C848" s="467"/>
      <c r="D848" s="467"/>
      <c r="E848" s="467"/>
      <c r="F848" s="502" t="str">
        <f t="shared" si="92"/>
        <v/>
      </c>
      <c r="G848" s="503" t="str">
        <f t="shared" si="93"/>
        <v/>
      </c>
      <c r="H848" s="501" t="str">
        <f t="shared" si="94"/>
        <v/>
      </c>
      <c r="I848" s="504" t="str">
        <f t="shared" si="95"/>
        <v/>
      </c>
      <c r="J848" s="467"/>
      <c r="K848" s="467"/>
      <c r="L848" s="467"/>
      <c r="M848" s="467"/>
      <c r="N848" s="467"/>
      <c r="O848" s="467"/>
      <c r="P848" s="467"/>
      <c r="Q848" s="467"/>
      <c r="R848" s="468" t="str">
        <f t="shared" ref="R848:R911" si="97">T847</f>
        <v/>
      </c>
      <c r="S848" s="468" t="str">
        <f>IF(OR(R848="",B7="",B7&lt;=0),"",IF(LEN(R848)&lt;=B7,R848,IF(LEN(SUBSTITUTE(LEFT(R848,B7+1)," ",""))=B7+1,LEFT(R848,B7),LEFT(R848,FIND("§",SUBSTITUTE(LEFT(R848,B7+1)," ","§",LEN(LEFT(R848,B7+1))-LEN(SUBSTITUTE(LEFT(R848,B7+1)," ",""))))-1))))</f>
        <v/>
      </c>
      <c r="T848" s="468" t="str">
        <f t="shared" si="96"/>
        <v/>
      </c>
      <c r="U848" s="468"/>
    </row>
    <row r="849" spans="1:21" ht="24" customHeight="1">
      <c r="A849" s="467"/>
      <c r="B849" s="467"/>
      <c r="C849" s="467"/>
      <c r="D849" s="467"/>
      <c r="E849" s="467"/>
      <c r="F849" s="502" t="str">
        <f t="shared" si="92"/>
        <v/>
      </c>
      <c r="G849" s="503" t="str">
        <f t="shared" si="93"/>
        <v/>
      </c>
      <c r="H849" s="501" t="str">
        <f t="shared" si="94"/>
        <v/>
      </c>
      <c r="I849" s="504" t="str">
        <f t="shared" si="95"/>
        <v/>
      </c>
      <c r="J849" s="467"/>
      <c r="K849" s="467"/>
      <c r="L849" s="467"/>
      <c r="M849" s="467"/>
      <c r="N849" s="467"/>
      <c r="O849" s="467"/>
      <c r="P849" s="467"/>
      <c r="Q849" s="467"/>
      <c r="R849" s="468" t="str">
        <f t="shared" si="97"/>
        <v/>
      </c>
      <c r="S849" s="468" t="str">
        <f>IF(OR(R849="",B7="",B7&lt;=0),"",IF(LEN(R849)&lt;=B7,R849,IF(LEN(SUBSTITUTE(LEFT(R849,B7+1)," ",""))=B7+1,LEFT(R849,B7),LEFT(R849,FIND("§",SUBSTITUTE(LEFT(R849,B7+1)," ","§",LEN(LEFT(R849,B7+1))-LEN(SUBSTITUTE(LEFT(R849,B7+1)," ",""))))-1))))</f>
        <v/>
      </c>
      <c r="T849" s="468" t="str">
        <f t="shared" si="96"/>
        <v/>
      </c>
      <c r="U849" s="468"/>
    </row>
    <row r="850" spans="1:21" ht="24" customHeight="1">
      <c r="A850" s="467"/>
      <c r="B850" s="467"/>
      <c r="C850" s="467"/>
      <c r="D850" s="467"/>
      <c r="E850" s="467"/>
      <c r="F850" s="502" t="str">
        <f t="shared" si="92"/>
        <v/>
      </c>
      <c r="G850" s="503" t="str">
        <f t="shared" si="93"/>
        <v/>
      </c>
      <c r="H850" s="501" t="str">
        <f t="shared" si="94"/>
        <v/>
      </c>
      <c r="I850" s="504" t="str">
        <f t="shared" si="95"/>
        <v/>
      </c>
      <c r="J850" s="467"/>
      <c r="K850" s="467"/>
      <c r="L850" s="467"/>
      <c r="M850" s="467"/>
      <c r="N850" s="467"/>
      <c r="O850" s="467"/>
      <c r="P850" s="467"/>
      <c r="Q850" s="467"/>
      <c r="R850" s="468" t="str">
        <f t="shared" si="97"/>
        <v/>
      </c>
      <c r="S850" s="468" t="str">
        <f>IF(OR(R850="",B7="",B7&lt;=0),"",IF(LEN(R850)&lt;=B7,R850,IF(LEN(SUBSTITUTE(LEFT(R850,B7+1)," ",""))=B7+1,LEFT(R850,B7),LEFT(R850,FIND("§",SUBSTITUTE(LEFT(R850,B7+1)," ","§",LEN(LEFT(R850,B7+1))-LEN(SUBSTITUTE(LEFT(R850,B7+1)," ",""))))-1))))</f>
        <v/>
      </c>
      <c r="T850" s="468" t="str">
        <f t="shared" si="96"/>
        <v/>
      </c>
      <c r="U850" s="468"/>
    </row>
    <row r="851" spans="1:21" ht="24" customHeight="1">
      <c r="A851" s="467"/>
      <c r="B851" s="467"/>
      <c r="C851" s="467"/>
      <c r="D851" s="467"/>
      <c r="E851" s="467"/>
      <c r="F851" s="502" t="str">
        <f t="shared" si="92"/>
        <v/>
      </c>
      <c r="G851" s="503" t="str">
        <f t="shared" si="93"/>
        <v/>
      </c>
      <c r="H851" s="501" t="str">
        <f t="shared" si="94"/>
        <v/>
      </c>
      <c r="I851" s="504" t="str">
        <f t="shared" si="95"/>
        <v/>
      </c>
      <c r="J851" s="467"/>
      <c r="K851" s="467"/>
      <c r="L851" s="467"/>
      <c r="M851" s="467"/>
      <c r="N851" s="467"/>
      <c r="O851" s="467"/>
      <c r="P851" s="467"/>
      <c r="Q851" s="467"/>
      <c r="R851" s="468" t="str">
        <f t="shared" si="97"/>
        <v/>
      </c>
      <c r="S851" s="468" t="str">
        <f>IF(OR(R851="",B7="",B7&lt;=0),"",IF(LEN(R851)&lt;=B7,R851,IF(LEN(SUBSTITUTE(LEFT(R851,B7+1)," ",""))=B7+1,LEFT(R851,B7),LEFT(R851,FIND("§",SUBSTITUTE(LEFT(R851,B7+1)," ","§",LEN(LEFT(R851,B7+1))-LEN(SUBSTITUTE(LEFT(R851,B7+1)," ",""))))-1))))</f>
        <v/>
      </c>
      <c r="T851" s="468" t="str">
        <f t="shared" si="96"/>
        <v/>
      </c>
      <c r="U851" s="468"/>
    </row>
    <row r="852" spans="1:21" ht="24" customHeight="1">
      <c r="A852" s="467"/>
      <c r="B852" s="467"/>
      <c r="C852" s="467"/>
      <c r="D852" s="467"/>
      <c r="E852" s="467"/>
      <c r="F852" s="502" t="str">
        <f t="shared" si="92"/>
        <v/>
      </c>
      <c r="G852" s="503" t="str">
        <f t="shared" si="93"/>
        <v/>
      </c>
      <c r="H852" s="501" t="str">
        <f t="shared" si="94"/>
        <v/>
      </c>
      <c r="I852" s="504" t="str">
        <f t="shared" si="95"/>
        <v/>
      </c>
      <c r="J852" s="467"/>
      <c r="K852" s="467"/>
      <c r="L852" s="467"/>
      <c r="M852" s="467"/>
      <c r="N852" s="467"/>
      <c r="O852" s="467"/>
      <c r="P852" s="467"/>
      <c r="Q852" s="467"/>
      <c r="R852" s="468" t="str">
        <f t="shared" si="97"/>
        <v/>
      </c>
      <c r="S852" s="468" t="str">
        <f>IF(OR(R852="",B7="",B7&lt;=0),"",IF(LEN(R852)&lt;=B7,R852,IF(LEN(SUBSTITUTE(LEFT(R852,B7+1)," ",""))=B7+1,LEFT(R852,B7),LEFT(R852,FIND("§",SUBSTITUTE(LEFT(R852,B7+1)," ","§",LEN(LEFT(R852,B7+1))-LEN(SUBSTITUTE(LEFT(R852,B7+1)," ",""))))-1))))</f>
        <v/>
      </c>
      <c r="T852" s="468" t="str">
        <f t="shared" si="96"/>
        <v/>
      </c>
      <c r="U852" s="468"/>
    </row>
    <row r="853" spans="1:21" ht="24" customHeight="1">
      <c r="A853" s="467"/>
      <c r="B853" s="467"/>
      <c r="C853" s="467"/>
      <c r="D853" s="467"/>
      <c r="E853" s="467"/>
      <c r="F853" s="502" t="str">
        <f t="shared" si="92"/>
        <v/>
      </c>
      <c r="G853" s="503" t="str">
        <f t="shared" si="93"/>
        <v/>
      </c>
      <c r="H853" s="501" t="str">
        <f t="shared" si="94"/>
        <v/>
      </c>
      <c r="I853" s="504" t="str">
        <f t="shared" si="95"/>
        <v/>
      </c>
      <c r="J853" s="467"/>
      <c r="K853" s="467"/>
      <c r="L853" s="467"/>
      <c r="M853" s="467"/>
      <c r="N853" s="467"/>
      <c r="O853" s="467"/>
      <c r="P853" s="467"/>
      <c r="Q853" s="467"/>
      <c r="R853" s="468" t="str">
        <f t="shared" si="97"/>
        <v/>
      </c>
      <c r="S853" s="468" t="str">
        <f>IF(OR(R853="",B7="",B7&lt;=0),"",IF(LEN(R853)&lt;=B7,R853,IF(LEN(SUBSTITUTE(LEFT(R853,B7+1)," ",""))=B7+1,LEFT(R853,B7),LEFT(R853,FIND("§",SUBSTITUTE(LEFT(R853,B7+1)," ","§",LEN(LEFT(R853,B7+1))-LEN(SUBSTITUTE(LEFT(R853,B7+1)," ",""))))-1))))</f>
        <v/>
      </c>
      <c r="T853" s="468" t="str">
        <f t="shared" si="96"/>
        <v/>
      </c>
      <c r="U853" s="468"/>
    </row>
    <row r="854" spans="1:21" ht="24" customHeight="1">
      <c r="A854" s="467"/>
      <c r="B854" s="467"/>
      <c r="C854" s="467"/>
      <c r="D854" s="467"/>
      <c r="E854" s="467"/>
      <c r="F854" s="502" t="str">
        <f t="shared" si="92"/>
        <v/>
      </c>
      <c r="G854" s="503" t="str">
        <f t="shared" si="93"/>
        <v/>
      </c>
      <c r="H854" s="501" t="str">
        <f t="shared" si="94"/>
        <v/>
      </c>
      <c r="I854" s="504" t="str">
        <f t="shared" si="95"/>
        <v/>
      </c>
      <c r="J854" s="467"/>
      <c r="K854" s="467"/>
      <c r="L854" s="467"/>
      <c r="M854" s="467"/>
      <c r="N854" s="467"/>
      <c r="O854" s="467"/>
      <c r="P854" s="467"/>
      <c r="Q854" s="467"/>
      <c r="R854" s="468" t="str">
        <f t="shared" si="97"/>
        <v/>
      </c>
      <c r="S854" s="468" t="str">
        <f>IF(OR(R854="",B7="",B7&lt;=0),"",IF(LEN(R854)&lt;=B7,R854,IF(LEN(SUBSTITUTE(LEFT(R854,B7+1)," ",""))=B7+1,LEFT(R854,B7),LEFT(R854,FIND("§",SUBSTITUTE(LEFT(R854,B7+1)," ","§",LEN(LEFT(R854,B7+1))-LEN(SUBSTITUTE(LEFT(R854,B7+1)," ",""))))-1))))</f>
        <v/>
      </c>
      <c r="T854" s="468" t="str">
        <f t="shared" si="96"/>
        <v/>
      </c>
      <c r="U854" s="468"/>
    </row>
    <row r="855" spans="1:21" ht="24" customHeight="1">
      <c r="A855" s="467"/>
      <c r="B855" s="467"/>
      <c r="C855" s="467"/>
      <c r="D855" s="467"/>
      <c r="E855" s="467"/>
      <c r="F855" s="502" t="str">
        <f t="shared" si="92"/>
        <v/>
      </c>
      <c r="G855" s="503" t="str">
        <f t="shared" si="93"/>
        <v/>
      </c>
      <c r="H855" s="501" t="str">
        <f t="shared" si="94"/>
        <v/>
      </c>
      <c r="I855" s="504" t="str">
        <f t="shared" si="95"/>
        <v/>
      </c>
      <c r="J855" s="467"/>
      <c r="K855" s="467"/>
      <c r="L855" s="467"/>
      <c r="M855" s="467"/>
      <c r="N855" s="467"/>
      <c r="O855" s="467"/>
      <c r="P855" s="467"/>
      <c r="Q855" s="467"/>
      <c r="R855" s="468" t="str">
        <f t="shared" si="97"/>
        <v/>
      </c>
      <c r="S855" s="468" t="str">
        <f>IF(OR(R855="",B7="",B7&lt;=0),"",IF(LEN(R855)&lt;=B7,R855,IF(LEN(SUBSTITUTE(LEFT(R855,B7+1)," ",""))=B7+1,LEFT(R855,B7),LEFT(R855,FIND("§",SUBSTITUTE(LEFT(R855,B7+1)," ","§",LEN(LEFT(R855,B7+1))-LEN(SUBSTITUTE(LEFT(R855,B7+1)," ",""))))-1))))</f>
        <v/>
      </c>
      <c r="T855" s="468" t="str">
        <f t="shared" si="96"/>
        <v/>
      </c>
      <c r="U855" s="468"/>
    </row>
    <row r="856" spans="1:21" ht="24" customHeight="1">
      <c r="A856" s="467"/>
      <c r="B856" s="467"/>
      <c r="C856" s="467"/>
      <c r="D856" s="467"/>
      <c r="E856" s="467"/>
      <c r="F856" s="502" t="str">
        <f t="shared" si="92"/>
        <v/>
      </c>
      <c r="G856" s="503" t="str">
        <f t="shared" si="93"/>
        <v/>
      </c>
      <c r="H856" s="501" t="str">
        <f t="shared" si="94"/>
        <v/>
      </c>
      <c r="I856" s="504" t="str">
        <f t="shared" si="95"/>
        <v/>
      </c>
      <c r="J856" s="467"/>
      <c r="K856" s="467"/>
      <c r="L856" s="467"/>
      <c r="M856" s="467"/>
      <c r="N856" s="467"/>
      <c r="O856" s="467"/>
      <c r="P856" s="467"/>
      <c r="Q856" s="467"/>
      <c r="R856" s="468" t="str">
        <f t="shared" si="97"/>
        <v/>
      </c>
      <c r="S856" s="468" t="str">
        <f>IF(OR(R856="",B7="",B7&lt;=0),"",IF(LEN(R856)&lt;=B7,R856,IF(LEN(SUBSTITUTE(LEFT(R856,B7+1)," ",""))=B7+1,LEFT(R856,B7),LEFT(R856,FIND("§",SUBSTITUTE(LEFT(R856,B7+1)," ","§",LEN(LEFT(R856,B7+1))-LEN(SUBSTITUTE(LEFT(R856,B7+1)," ",""))))-1))))</f>
        <v/>
      </c>
      <c r="T856" s="468" t="str">
        <f t="shared" si="96"/>
        <v/>
      </c>
      <c r="U856" s="468"/>
    </row>
    <row r="857" spans="1:21" ht="24" customHeight="1">
      <c r="A857" s="467"/>
      <c r="B857" s="467"/>
      <c r="C857" s="467"/>
      <c r="D857" s="467"/>
      <c r="E857" s="467"/>
      <c r="F857" s="502" t="str">
        <f t="shared" si="92"/>
        <v/>
      </c>
      <c r="G857" s="503" t="str">
        <f t="shared" si="93"/>
        <v/>
      </c>
      <c r="H857" s="501" t="str">
        <f t="shared" si="94"/>
        <v/>
      </c>
      <c r="I857" s="504" t="str">
        <f t="shared" si="95"/>
        <v/>
      </c>
      <c r="J857" s="467"/>
      <c r="K857" s="467"/>
      <c r="L857" s="467"/>
      <c r="M857" s="467"/>
      <c r="N857" s="467"/>
      <c r="O857" s="467"/>
      <c r="P857" s="467"/>
      <c r="Q857" s="467"/>
      <c r="R857" s="468" t="str">
        <f t="shared" si="97"/>
        <v/>
      </c>
      <c r="S857" s="468" t="str">
        <f>IF(OR(R857="",B7="",B7&lt;=0),"",IF(LEN(R857)&lt;=B7,R857,IF(LEN(SUBSTITUTE(LEFT(R857,B7+1)," ",""))=B7+1,LEFT(R857,B7),LEFT(R857,FIND("§",SUBSTITUTE(LEFT(R857,B7+1)," ","§",LEN(LEFT(R857,B7+1))-LEN(SUBSTITUTE(LEFT(R857,B7+1)," ",""))))-1))))</f>
        <v/>
      </c>
      <c r="T857" s="468" t="str">
        <f t="shared" si="96"/>
        <v/>
      </c>
      <c r="U857" s="468"/>
    </row>
    <row r="858" spans="1:21" ht="24" customHeight="1">
      <c r="A858" s="467"/>
      <c r="B858" s="467"/>
      <c r="C858" s="467"/>
      <c r="D858" s="467"/>
      <c r="E858" s="467"/>
      <c r="F858" s="502" t="str">
        <f t="shared" si="92"/>
        <v/>
      </c>
      <c r="G858" s="503" t="str">
        <f t="shared" si="93"/>
        <v/>
      </c>
      <c r="H858" s="501" t="str">
        <f t="shared" si="94"/>
        <v/>
      </c>
      <c r="I858" s="504" t="str">
        <f t="shared" si="95"/>
        <v/>
      </c>
      <c r="J858" s="467"/>
      <c r="K858" s="467"/>
      <c r="L858" s="467"/>
      <c r="M858" s="467"/>
      <c r="N858" s="467"/>
      <c r="O858" s="467"/>
      <c r="P858" s="467"/>
      <c r="Q858" s="467"/>
      <c r="R858" s="468" t="str">
        <f t="shared" si="97"/>
        <v/>
      </c>
      <c r="S858" s="468" t="str">
        <f>IF(OR(R858="",B7="",B7&lt;=0),"",IF(LEN(R858)&lt;=B7,R858,IF(LEN(SUBSTITUTE(LEFT(R858,B7+1)," ",""))=B7+1,LEFT(R858,B7),LEFT(R858,FIND("§",SUBSTITUTE(LEFT(R858,B7+1)," ","§",LEN(LEFT(R858,B7+1))-LEN(SUBSTITUTE(LEFT(R858,B7+1)," ",""))))-1))))</f>
        <v/>
      </c>
      <c r="T858" s="468" t="str">
        <f t="shared" si="96"/>
        <v/>
      </c>
      <c r="U858" s="468"/>
    </row>
    <row r="859" spans="1:21" ht="24" customHeight="1">
      <c r="A859" s="467"/>
      <c r="B859" s="467"/>
      <c r="C859" s="467"/>
      <c r="D859" s="467"/>
      <c r="E859" s="467"/>
      <c r="F859" s="502" t="str">
        <f t="shared" si="92"/>
        <v/>
      </c>
      <c r="G859" s="503" t="str">
        <f t="shared" si="93"/>
        <v/>
      </c>
      <c r="H859" s="501" t="str">
        <f t="shared" si="94"/>
        <v/>
      </c>
      <c r="I859" s="504" t="str">
        <f t="shared" si="95"/>
        <v/>
      </c>
      <c r="J859" s="467"/>
      <c r="K859" s="467"/>
      <c r="L859" s="467"/>
      <c r="M859" s="467"/>
      <c r="N859" s="467"/>
      <c r="O859" s="467"/>
      <c r="P859" s="467"/>
      <c r="Q859" s="467"/>
      <c r="R859" s="468" t="str">
        <f t="shared" si="97"/>
        <v/>
      </c>
      <c r="S859" s="468" t="str">
        <f>IF(OR(R859="",B7="",B7&lt;=0),"",IF(LEN(R859)&lt;=B7,R859,IF(LEN(SUBSTITUTE(LEFT(R859,B7+1)," ",""))=B7+1,LEFT(R859,B7),LEFT(R859,FIND("§",SUBSTITUTE(LEFT(R859,B7+1)," ","§",LEN(LEFT(R859,B7+1))-LEN(SUBSTITUTE(LEFT(R859,B7+1)," ",""))))-1))))</f>
        <v/>
      </c>
      <c r="T859" s="468" t="str">
        <f t="shared" si="96"/>
        <v/>
      </c>
      <c r="U859" s="468"/>
    </row>
    <row r="860" spans="1:21" ht="24" customHeight="1">
      <c r="A860" s="467"/>
      <c r="B860" s="467"/>
      <c r="C860" s="467"/>
      <c r="D860" s="467"/>
      <c r="E860" s="467"/>
      <c r="F860" s="502" t="str">
        <f t="shared" si="92"/>
        <v/>
      </c>
      <c r="G860" s="503" t="str">
        <f t="shared" si="93"/>
        <v/>
      </c>
      <c r="H860" s="501" t="str">
        <f t="shared" si="94"/>
        <v/>
      </c>
      <c r="I860" s="504" t="str">
        <f t="shared" si="95"/>
        <v/>
      </c>
      <c r="J860" s="467"/>
      <c r="K860" s="467"/>
      <c r="L860" s="467"/>
      <c r="M860" s="467"/>
      <c r="N860" s="467"/>
      <c r="O860" s="467"/>
      <c r="P860" s="467"/>
      <c r="Q860" s="467"/>
      <c r="R860" s="468" t="str">
        <f t="shared" si="97"/>
        <v/>
      </c>
      <c r="S860" s="468" t="str">
        <f>IF(OR(R860="",B7="",B7&lt;=0),"",IF(LEN(R860)&lt;=B7,R860,IF(LEN(SUBSTITUTE(LEFT(R860,B7+1)," ",""))=B7+1,LEFT(R860,B7),LEFT(R860,FIND("§",SUBSTITUTE(LEFT(R860,B7+1)," ","§",LEN(LEFT(R860,B7+1))-LEN(SUBSTITUTE(LEFT(R860,B7+1)," ",""))))-1))))</f>
        <v/>
      </c>
      <c r="T860" s="468" t="str">
        <f t="shared" si="96"/>
        <v/>
      </c>
      <c r="U860" s="468"/>
    </row>
    <row r="861" spans="1:21" ht="24" customHeight="1">
      <c r="A861" s="467"/>
      <c r="B861" s="467"/>
      <c r="C861" s="467"/>
      <c r="D861" s="467"/>
      <c r="E861" s="467"/>
      <c r="F861" s="502" t="str">
        <f t="shared" si="92"/>
        <v/>
      </c>
      <c r="G861" s="503" t="str">
        <f t="shared" si="93"/>
        <v/>
      </c>
      <c r="H861" s="501" t="str">
        <f t="shared" si="94"/>
        <v/>
      </c>
      <c r="I861" s="504" t="str">
        <f t="shared" si="95"/>
        <v/>
      </c>
      <c r="J861" s="467"/>
      <c r="K861" s="467"/>
      <c r="L861" s="467"/>
      <c r="M861" s="467"/>
      <c r="N861" s="467"/>
      <c r="O861" s="467"/>
      <c r="P861" s="467"/>
      <c r="Q861" s="467"/>
      <c r="R861" s="468" t="str">
        <f t="shared" si="97"/>
        <v/>
      </c>
      <c r="S861" s="468" t="str">
        <f>IF(OR(R861="",B7="",B7&lt;=0),"",IF(LEN(R861)&lt;=B7,R861,IF(LEN(SUBSTITUTE(LEFT(R861,B7+1)," ",""))=B7+1,LEFT(R861,B7),LEFT(R861,FIND("§",SUBSTITUTE(LEFT(R861,B7+1)," ","§",LEN(LEFT(R861,B7+1))-LEN(SUBSTITUTE(LEFT(R861,B7+1)," ",""))))-1))))</f>
        <v/>
      </c>
      <c r="T861" s="468" t="str">
        <f t="shared" si="96"/>
        <v/>
      </c>
      <c r="U861" s="468"/>
    </row>
    <row r="862" spans="1:21" ht="24" customHeight="1">
      <c r="A862" s="467"/>
      <c r="B862" s="467"/>
      <c r="C862" s="467"/>
      <c r="D862" s="467"/>
      <c r="E862" s="467"/>
      <c r="F862" s="502" t="str">
        <f t="shared" si="92"/>
        <v/>
      </c>
      <c r="G862" s="503" t="str">
        <f t="shared" si="93"/>
        <v/>
      </c>
      <c r="H862" s="501" t="str">
        <f t="shared" si="94"/>
        <v/>
      </c>
      <c r="I862" s="504" t="str">
        <f t="shared" si="95"/>
        <v/>
      </c>
      <c r="J862" s="467"/>
      <c r="K862" s="467"/>
      <c r="L862" s="467"/>
      <c r="M862" s="467"/>
      <c r="N862" s="467"/>
      <c r="O862" s="467"/>
      <c r="P862" s="467"/>
      <c r="Q862" s="467"/>
      <c r="R862" s="468" t="str">
        <f t="shared" si="97"/>
        <v/>
      </c>
      <c r="S862" s="468" t="str">
        <f>IF(OR(R862="",B7="",B7&lt;=0),"",IF(LEN(R862)&lt;=B7,R862,IF(LEN(SUBSTITUTE(LEFT(R862,B7+1)," ",""))=B7+1,LEFT(R862,B7),LEFT(R862,FIND("§",SUBSTITUTE(LEFT(R862,B7+1)," ","§",LEN(LEFT(R862,B7+1))-LEN(SUBSTITUTE(LEFT(R862,B7+1)," ",""))))-1))))</f>
        <v/>
      </c>
      <c r="T862" s="468" t="str">
        <f t="shared" si="96"/>
        <v/>
      </c>
      <c r="U862" s="468"/>
    </row>
    <row r="863" spans="1:21" ht="24" customHeight="1">
      <c r="A863" s="467"/>
      <c r="B863" s="467"/>
      <c r="C863" s="467"/>
      <c r="D863" s="467"/>
      <c r="E863" s="467"/>
      <c r="F863" s="502" t="str">
        <f t="shared" si="92"/>
        <v/>
      </c>
      <c r="G863" s="503" t="str">
        <f t="shared" si="93"/>
        <v/>
      </c>
      <c r="H863" s="501" t="str">
        <f t="shared" si="94"/>
        <v/>
      </c>
      <c r="I863" s="504" t="str">
        <f t="shared" si="95"/>
        <v/>
      </c>
      <c r="J863" s="467"/>
      <c r="K863" s="467"/>
      <c r="L863" s="467"/>
      <c r="M863" s="467"/>
      <c r="N863" s="467"/>
      <c r="O863" s="467"/>
      <c r="P863" s="467"/>
      <c r="Q863" s="467"/>
      <c r="R863" s="468" t="str">
        <f t="shared" si="97"/>
        <v/>
      </c>
      <c r="S863" s="468" t="str">
        <f>IF(OR(R863="",B7="",B7&lt;=0),"",IF(LEN(R863)&lt;=B7,R863,IF(LEN(SUBSTITUTE(LEFT(R863,B7+1)," ",""))=B7+1,LEFT(R863,B7),LEFT(R863,FIND("§",SUBSTITUTE(LEFT(R863,B7+1)," ","§",LEN(LEFT(R863,B7+1))-LEN(SUBSTITUTE(LEFT(R863,B7+1)," ",""))))-1))))</f>
        <v/>
      </c>
      <c r="T863" s="468" t="str">
        <f t="shared" si="96"/>
        <v/>
      </c>
      <c r="U863" s="468"/>
    </row>
    <row r="864" spans="1:21" ht="24" customHeight="1">
      <c r="A864" s="467"/>
      <c r="B864" s="467"/>
      <c r="C864" s="467"/>
      <c r="D864" s="467"/>
      <c r="E864" s="467"/>
      <c r="F864" s="502" t="str">
        <f t="shared" si="92"/>
        <v/>
      </c>
      <c r="G864" s="503" t="str">
        <f t="shared" si="93"/>
        <v/>
      </c>
      <c r="H864" s="501" t="str">
        <f t="shared" si="94"/>
        <v/>
      </c>
      <c r="I864" s="504" t="str">
        <f t="shared" si="95"/>
        <v/>
      </c>
      <c r="J864" s="467"/>
      <c r="K864" s="467"/>
      <c r="L864" s="467"/>
      <c r="M864" s="467"/>
      <c r="N864" s="467"/>
      <c r="O864" s="467"/>
      <c r="P864" s="467"/>
      <c r="Q864" s="467"/>
      <c r="R864" s="468" t="str">
        <f t="shared" si="97"/>
        <v/>
      </c>
      <c r="S864" s="468" t="str">
        <f>IF(OR(R864="",B7="",B7&lt;=0),"",IF(LEN(R864)&lt;=B7,R864,IF(LEN(SUBSTITUTE(LEFT(R864,B7+1)," ",""))=B7+1,LEFT(R864,B7),LEFT(R864,FIND("§",SUBSTITUTE(LEFT(R864,B7+1)," ","§",LEN(LEFT(R864,B7+1))-LEN(SUBSTITUTE(LEFT(R864,B7+1)," ",""))))-1))))</f>
        <v/>
      </c>
      <c r="T864" s="468" t="str">
        <f t="shared" si="96"/>
        <v/>
      </c>
      <c r="U864" s="468"/>
    </row>
    <row r="865" spans="1:21" ht="24" customHeight="1">
      <c r="A865" s="467"/>
      <c r="B865" s="467"/>
      <c r="C865" s="467"/>
      <c r="D865" s="467"/>
      <c r="E865" s="467"/>
      <c r="F865" s="502" t="str">
        <f t="shared" si="92"/>
        <v/>
      </c>
      <c r="G865" s="503" t="str">
        <f t="shared" si="93"/>
        <v/>
      </c>
      <c r="H865" s="501" t="str">
        <f t="shared" si="94"/>
        <v/>
      </c>
      <c r="I865" s="504" t="str">
        <f t="shared" si="95"/>
        <v/>
      </c>
      <c r="J865" s="467"/>
      <c r="K865" s="467"/>
      <c r="L865" s="467"/>
      <c r="M865" s="467"/>
      <c r="N865" s="467"/>
      <c r="O865" s="467"/>
      <c r="P865" s="467"/>
      <c r="Q865" s="467"/>
      <c r="R865" s="468" t="str">
        <f t="shared" si="97"/>
        <v/>
      </c>
      <c r="S865" s="468" t="str">
        <f>IF(OR(R865="",B7="",B7&lt;=0),"",IF(LEN(R865)&lt;=B7,R865,IF(LEN(SUBSTITUTE(LEFT(R865,B7+1)," ",""))=B7+1,LEFT(R865,B7),LEFT(R865,FIND("§",SUBSTITUTE(LEFT(R865,B7+1)," ","§",LEN(LEFT(R865,B7+1))-LEN(SUBSTITUTE(LEFT(R865,B7+1)," ",""))))-1))))</f>
        <v/>
      </c>
      <c r="T865" s="468" t="str">
        <f t="shared" si="96"/>
        <v/>
      </c>
      <c r="U865" s="468"/>
    </row>
    <row r="866" spans="1:21" ht="24" customHeight="1">
      <c r="A866" s="467"/>
      <c r="B866" s="467"/>
      <c r="C866" s="467"/>
      <c r="D866" s="467"/>
      <c r="E866" s="467"/>
      <c r="F866" s="502" t="str">
        <f t="shared" si="92"/>
        <v/>
      </c>
      <c r="G866" s="503" t="str">
        <f t="shared" si="93"/>
        <v/>
      </c>
      <c r="H866" s="501" t="str">
        <f t="shared" si="94"/>
        <v/>
      </c>
      <c r="I866" s="504" t="str">
        <f t="shared" si="95"/>
        <v/>
      </c>
      <c r="J866" s="467"/>
      <c r="K866" s="467"/>
      <c r="L866" s="467"/>
      <c r="M866" s="467"/>
      <c r="N866" s="467"/>
      <c r="O866" s="467"/>
      <c r="P866" s="467"/>
      <c r="Q866" s="467"/>
      <c r="R866" s="468" t="str">
        <f t="shared" si="97"/>
        <v/>
      </c>
      <c r="S866" s="468" t="str">
        <f>IF(OR(R866="",B7="",B7&lt;=0),"",IF(LEN(R866)&lt;=B7,R866,IF(LEN(SUBSTITUTE(LEFT(R866,B7+1)," ",""))=B7+1,LEFT(R866,B7),LEFT(R866,FIND("§",SUBSTITUTE(LEFT(R866,B7+1)," ","§",LEN(LEFT(R866,B7+1))-LEN(SUBSTITUTE(LEFT(R866,B7+1)," ",""))))-1))))</f>
        <v/>
      </c>
      <c r="T866" s="468" t="str">
        <f t="shared" si="96"/>
        <v/>
      </c>
      <c r="U866" s="468"/>
    </row>
    <row r="867" spans="1:21" ht="24" customHeight="1">
      <c r="A867" s="467"/>
      <c r="B867" s="467"/>
      <c r="C867" s="467"/>
      <c r="D867" s="467"/>
      <c r="E867" s="467"/>
      <c r="F867" s="502" t="str">
        <f t="shared" si="92"/>
        <v/>
      </c>
      <c r="G867" s="503" t="str">
        <f t="shared" si="93"/>
        <v/>
      </c>
      <c r="H867" s="501" t="str">
        <f t="shared" si="94"/>
        <v/>
      </c>
      <c r="I867" s="504" t="str">
        <f t="shared" si="95"/>
        <v/>
      </c>
      <c r="J867" s="467"/>
      <c r="K867" s="467"/>
      <c r="L867" s="467"/>
      <c r="M867" s="467"/>
      <c r="N867" s="467"/>
      <c r="O867" s="467"/>
      <c r="P867" s="467"/>
      <c r="Q867" s="467"/>
      <c r="R867" s="468" t="str">
        <f t="shared" si="97"/>
        <v/>
      </c>
      <c r="S867" s="468" t="str">
        <f>IF(OR(R867="",B7="",B7&lt;=0),"",IF(LEN(R867)&lt;=B7,R867,IF(LEN(SUBSTITUTE(LEFT(R867,B7+1)," ",""))=B7+1,LEFT(R867,B7),LEFT(R867,FIND("§",SUBSTITUTE(LEFT(R867,B7+1)," ","§",LEN(LEFT(R867,B7+1))-LEN(SUBSTITUTE(LEFT(R867,B7+1)," ",""))))-1))))</f>
        <v/>
      </c>
      <c r="T867" s="468" t="str">
        <f t="shared" si="96"/>
        <v/>
      </c>
      <c r="U867" s="468"/>
    </row>
    <row r="868" spans="1:21" ht="24" customHeight="1">
      <c r="A868" s="467"/>
      <c r="B868" s="467"/>
      <c r="C868" s="467"/>
      <c r="D868" s="467"/>
      <c r="E868" s="467"/>
      <c r="F868" s="502" t="str">
        <f t="shared" si="92"/>
        <v/>
      </c>
      <c r="G868" s="503" t="str">
        <f t="shared" si="93"/>
        <v/>
      </c>
      <c r="H868" s="501" t="str">
        <f t="shared" si="94"/>
        <v/>
      </c>
      <c r="I868" s="504" t="str">
        <f t="shared" si="95"/>
        <v/>
      </c>
      <c r="J868" s="467"/>
      <c r="K868" s="467"/>
      <c r="L868" s="467"/>
      <c r="M868" s="467"/>
      <c r="N868" s="467"/>
      <c r="O868" s="467"/>
      <c r="P868" s="467"/>
      <c r="Q868" s="467"/>
      <c r="R868" s="468" t="str">
        <f t="shared" si="97"/>
        <v/>
      </c>
      <c r="S868" s="468" t="str">
        <f>IF(OR(R868="",B7="",B7&lt;=0),"",IF(LEN(R868)&lt;=B7,R868,IF(LEN(SUBSTITUTE(LEFT(R868,B7+1)," ",""))=B7+1,LEFT(R868,B7),LEFT(R868,FIND("§",SUBSTITUTE(LEFT(R868,B7+1)," ","§",LEN(LEFT(R868,B7+1))-LEN(SUBSTITUTE(LEFT(R868,B7+1)," ",""))))-1))))</f>
        <v/>
      </c>
      <c r="T868" s="468" t="str">
        <f t="shared" si="96"/>
        <v/>
      </c>
      <c r="U868" s="468"/>
    </row>
    <row r="869" spans="1:21" ht="24" customHeight="1">
      <c r="A869" s="467"/>
      <c r="B869" s="467"/>
      <c r="C869" s="467"/>
      <c r="D869" s="467"/>
      <c r="E869" s="467"/>
      <c r="F869" s="502" t="str">
        <f t="shared" si="92"/>
        <v/>
      </c>
      <c r="G869" s="503" t="str">
        <f t="shared" si="93"/>
        <v/>
      </c>
      <c r="H869" s="501" t="str">
        <f t="shared" si="94"/>
        <v/>
      </c>
      <c r="I869" s="504" t="str">
        <f t="shared" si="95"/>
        <v/>
      </c>
      <c r="J869" s="467"/>
      <c r="K869" s="467"/>
      <c r="L869" s="467"/>
      <c r="M869" s="467"/>
      <c r="N869" s="467"/>
      <c r="O869" s="467"/>
      <c r="P869" s="467"/>
      <c r="Q869" s="467"/>
      <c r="R869" s="468" t="str">
        <f t="shared" si="97"/>
        <v/>
      </c>
      <c r="S869" s="468" t="str">
        <f>IF(OR(R869="",B7="",B7&lt;=0),"",IF(LEN(R869)&lt;=B7,R869,IF(LEN(SUBSTITUTE(LEFT(R869,B7+1)," ",""))=B7+1,LEFT(R869,B7),LEFT(R869,FIND("§",SUBSTITUTE(LEFT(R869,B7+1)," ","§",LEN(LEFT(R869,B7+1))-LEN(SUBSTITUTE(LEFT(R869,B7+1)," ",""))))-1))))</f>
        <v/>
      </c>
      <c r="T869" s="468" t="str">
        <f t="shared" si="96"/>
        <v/>
      </c>
      <c r="U869" s="468"/>
    </row>
    <row r="870" spans="1:21" ht="24" customHeight="1">
      <c r="A870" s="467"/>
      <c r="B870" s="467"/>
      <c r="C870" s="467"/>
      <c r="D870" s="467"/>
      <c r="E870" s="467"/>
      <c r="F870" s="502" t="str">
        <f t="shared" si="92"/>
        <v/>
      </c>
      <c r="G870" s="503" t="str">
        <f t="shared" si="93"/>
        <v/>
      </c>
      <c r="H870" s="501" t="str">
        <f t="shared" si="94"/>
        <v/>
      </c>
      <c r="I870" s="504" t="str">
        <f t="shared" si="95"/>
        <v/>
      </c>
      <c r="J870" s="467"/>
      <c r="K870" s="467"/>
      <c r="L870" s="467"/>
      <c r="M870" s="467"/>
      <c r="N870" s="467"/>
      <c r="O870" s="467"/>
      <c r="P870" s="467"/>
      <c r="Q870" s="467"/>
      <c r="R870" s="468" t="str">
        <f t="shared" si="97"/>
        <v/>
      </c>
      <c r="S870" s="468" t="str">
        <f>IF(OR(R870="",B7="",B7&lt;=0),"",IF(LEN(R870)&lt;=B7,R870,IF(LEN(SUBSTITUTE(LEFT(R870,B7+1)," ",""))=B7+1,LEFT(R870,B7),LEFT(R870,FIND("§",SUBSTITUTE(LEFT(R870,B7+1)," ","§",LEN(LEFT(R870,B7+1))-LEN(SUBSTITUTE(LEFT(R870,B7+1)," ",""))))-1))))</f>
        <v/>
      </c>
      <c r="T870" s="468" t="str">
        <f t="shared" si="96"/>
        <v/>
      </c>
      <c r="U870" s="468"/>
    </row>
    <row r="871" spans="1:21" ht="24" customHeight="1">
      <c r="A871" s="467"/>
      <c r="B871" s="467"/>
      <c r="C871" s="467"/>
      <c r="D871" s="467"/>
      <c r="E871" s="467"/>
      <c r="F871" s="502" t="str">
        <f t="shared" si="92"/>
        <v/>
      </c>
      <c r="G871" s="503" t="str">
        <f t="shared" si="93"/>
        <v/>
      </c>
      <c r="H871" s="501" t="str">
        <f t="shared" si="94"/>
        <v/>
      </c>
      <c r="I871" s="504" t="str">
        <f t="shared" si="95"/>
        <v/>
      </c>
      <c r="J871" s="467"/>
      <c r="K871" s="467"/>
      <c r="L871" s="467"/>
      <c r="M871" s="467"/>
      <c r="N871" s="467"/>
      <c r="O871" s="467"/>
      <c r="P871" s="467"/>
      <c r="Q871" s="467"/>
      <c r="R871" s="468" t="str">
        <f t="shared" si="97"/>
        <v/>
      </c>
      <c r="S871" s="468" t="str">
        <f>IF(OR(R871="",B7="",B7&lt;=0),"",IF(LEN(R871)&lt;=B7,R871,IF(LEN(SUBSTITUTE(LEFT(R871,B7+1)," ",""))=B7+1,LEFT(R871,B7),LEFT(R871,FIND("§",SUBSTITUTE(LEFT(R871,B7+1)," ","§",LEN(LEFT(R871,B7+1))-LEN(SUBSTITUTE(LEFT(R871,B7+1)," ",""))))-1))))</f>
        <v/>
      </c>
      <c r="T871" s="468" t="str">
        <f t="shared" si="96"/>
        <v/>
      </c>
      <c r="U871" s="468"/>
    </row>
    <row r="872" spans="1:21" ht="24" customHeight="1">
      <c r="A872" s="467"/>
      <c r="B872" s="467"/>
      <c r="C872" s="467"/>
      <c r="D872" s="467"/>
      <c r="E872" s="467"/>
      <c r="F872" s="502" t="str">
        <f t="shared" si="92"/>
        <v/>
      </c>
      <c r="G872" s="503" t="str">
        <f t="shared" si="93"/>
        <v/>
      </c>
      <c r="H872" s="501" t="str">
        <f t="shared" si="94"/>
        <v/>
      </c>
      <c r="I872" s="504" t="str">
        <f t="shared" si="95"/>
        <v/>
      </c>
      <c r="J872" s="467"/>
      <c r="K872" s="467"/>
      <c r="L872" s="467"/>
      <c r="M872" s="467"/>
      <c r="N872" s="467"/>
      <c r="O872" s="467"/>
      <c r="P872" s="467"/>
      <c r="Q872" s="467"/>
      <c r="R872" s="468" t="str">
        <f t="shared" si="97"/>
        <v/>
      </c>
      <c r="S872" s="468" t="str">
        <f>IF(OR(R872="",B7="",B7&lt;=0),"",IF(LEN(R872)&lt;=B7,R872,IF(LEN(SUBSTITUTE(LEFT(R872,B7+1)," ",""))=B7+1,LEFT(R872,B7),LEFT(R872,FIND("§",SUBSTITUTE(LEFT(R872,B7+1)," ","§",LEN(LEFT(R872,B7+1))-LEN(SUBSTITUTE(LEFT(R872,B7+1)," ",""))))-1))))</f>
        <v/>
      </c>
      <c r="T872" s="468" t="str">
        <f t="shared" si="96"/>
        <v/>
      </c>
      <c r="U872" s="468"/>
    </row>
    <row r="873" spans="1:21" ht="24" customHeight="1">
      <c r="A873" s="467"/>
      <c r="B873" s="467"/>
      <c r="C873" s="467"/>
      <c r="D873" s="467"/>
      <c r="E873" s="467"/>
      <c r="F873" s="502" t="str">
        <f t="shared" si="92"/>
        <v/>
      </c>
      <c r="G873" s="503" t="str">
        <f t="shared" si="93"/>
        <v/>
      </c>
      <c r="H873" s="501" t="str">
        <f t="shared" si="94"/>
        <v/>
      </c>
      <c r="I873" s="504" t="str">
        <f t="shared" si="95"/>
        <v/>
      </c>
      <c r="J873" s="467"/>
      <c r="K873" s="467"/>
      <c r="L873" s="467"/>
      <c r="M873" s="467"/>
      <c r="N873" s="467"/>
      <c r="O873" s="467"/>
      <c r="P873" s="467"/>
      <c r="Q873" s="467"/>
      <c r="R873" s="468" t="str">
        <f t="shared" si="97"/>
        <v/>
      </c>
      <c r="S873" s="468" t="str">
        <f>IF(OR(R873="",B7="",B7&lt;=0),"",IF(LEN(R873)&lt;=B7,R873,IF(LEN(SUBSTITUTE(LEFT(R873,B7+1)," ",""))=B7+1,LEFT(R873,B7),LEFT(R873,FIND("§",SUBSTITUTE(LEFT(R873,B7+1)," ","§",LEN(LEFT(R873,B7+1))-LEN(SUBSTITUTE(LEFT(R873,B7+1)," ",""))))-1))))</f>
        <v/>
      </c>
      <c r="T873" s="468" t="str">
        <f t="shared" si="96"/>
        <v/>
      </c>
      <c r="U873" s="468"/>
    </row>
    <row r="874" spans="1:21" ht="24" customHeight="1">
      <c r="A874" s="467"/>
      <c r="B874" s="467"/>
      <c r="C874" s="467"/>
      <c r="D874" s="467"/>
      <c r="E874" s="467"/>
      <c r="F874" s="502" t="str">
        <f t="shared" si="92"/>
        <v/>
      </c>
      <c r="G874" s="503" t="str">
        <f t="shared" si="93"/>
        <v/>
      </c>
      <c r="H874" s="501" t="str">
        <f t="shared" si="94"/>
        <v/>
      </c>
      <c r="I874" s="504" t="str">
        <f t="shared" si="95"/>
        <v/>
      </c>
      <c r="J874" s="467"/>
      <c r="K874" s="467"/>
      <c r="L874" s="467"/>
      <c r="M874" s="467"/>
      <c r="N874" s="467"/>
      <c r="O874" s="467"/>
      <c r="P874" s="467"/>
      <c r="Q874" s="467"/>
      <c r="R874" s="468" t="str">
        <f t="shared" si="97"/>
        <v/>
      </c>
      <c r="S874" s="468" t="str">
        <f>IF(OR(R874="",B7="",B7&lt;=0),"",IF(LEN(R874)&lt;=B7,R874,IF(LEN(SUBSTITUTE(LEFT(R874,B7+1)," ",""))=B7+1,LEFT(R874,B7),LEFT(R874,FIND("§",SUBSTITUTE(LEFT(R874,B7+1)," ","§",LEN(LEFT(R874,B7+1))-LEN(SUBSTITUTE(LEFT(R874,B7+1)," ",""))))-1))))</f>
        <v/>
      </c>
      <c r="T874" s="468" t="str">
        <f t="shared" si="96"/>
        <v/>
      </c>
      <c r="U874" s="468"/>
    </row>
    <row r="875" spans="1:21" ht="24" customHeight="1">
      <c r="A875" s="467"/>
      <c r="B875" s="467"/>
      <c r="C875" s="467"/>
      <c r="D875" s="467"/>
      <c r="E875" s="467"/>
      <c r="F875" s="502" t="str">
        <f t="shared" si="92"/>
        <v/>
      </c>
      <c r="G875" s="503" t="str">
        <f t="shared" si="93"/>
        <v/>
      </c>
      <c r="H875" s="501" t="str">
        <f t="shared" si="94"/>
        <v/>
      </c>
      <c r="I875" s="504" t="str">
        <f t="shared" si="95"/>
        <v/>
      </c>
      <c r="J875" s="467"/>
      <c r="K875" s="467"/>
      <c r="L875" s="467"/>
      <c r="M875" s="467"/>
      <c r="N875" s="467"/>
      <c r="O875" s="467"/>
      <c r="P875" s="467"/>
      <c r="Q875" s="467"/>
      <c r="R875" s="468" t="str">
        <f t="shared" si="97"/>
        <v/>
      </c>
      <c r="S875" s="468" t="str">
        <f>IF(OR(R875="",B7="",B7&lt;=0),"",IF(LEN(R875)&lt;=B7,R875,IF(LEN(SUBSTITUTE(LEFT(R875,B7+1)," ",""))=B7+1,LEFT(R875,B7),LEFT(R875,FIND("§",SUBSTITUTE(LEFT(R875,B7+1)," ","§",LEN(LEFT(R875,B7+1))-LEN(SUBSTITUTE(LEFT(R875,B7+1)," ",""))))-1))))</f>
        <v/>
      </c>
      <c r="T875" s="468" t="str">
        <f t="shared" si="96"/>
        <v/>
      </c>
      <c r="U875" s="468"/>
    </row>
    <row r="876" spans="1:21" ht="24" customHeight="1">
      <c r="A876" s="467"/>
      <c r="B876" s="467"/>
      <c r="C876" s="467"/>
      <c r="D876" s="467"/>
      <c r="E876" s="467"/>
      <c r="F876" s="502" t="str">
        <f t="shared" si="92"/>
        <v/>
      </c>
      <c r="G876" s="503" t="str">
        <f t="shared" si="93"/>
        <v/>
      </c>
      <c r="H876" s="501" t="str">
        <f t="shared" si="94"/>
        <v/>
      </c>
      <c r="I876" s="504" t="str">
        <f t="shared" si="95"/>
        <v/>
      </c>
      <c r="J876" s="467"/>
      <c r="K876" s="467"/>
      <c r="L876" s="467"/>
      <c r="M876" s="467"/>
      <c r="N876" s="467"/>
      <c r="O876" s="467"/>
      <c r="P876" s="467"/>
      <c r="Q876" s="467"/>
      <c r="R876" s="468" t="str">
        <f t="shared" si="97"/>
        <v/>
      </c>
      <c r="S876" s="468" t="str">
        <f>IF(OR(R876="",B7="",B7&lt;=0),"",IF(LEN(R876)&lt;=B7,R876,IF(LEN(SUBSTITUTE(LEFT(R876,B7+1)," ",""))=B7+1,LEFT(R876,B7),LEFT(R876,FIND("§",SUBSTITUTE(LEFT(R876,B7+1)," ","§",LEN(LEFT(R876,B7+1))-LEN(SUBSTITUTE(LEFT(R876,B7+1)," ",""))))-1))))</f>
        <v/>
      </c>
      <c r="T876" s="468" t="str">
        <f t="shared" si="96"/>
        <v/>
      </c>
      <c r="U876" s="468"/>
    </row>
    <row r="877" spans="1:21" ht="24" customHeight="1">
      <c r="A877" s="467"/>
      <c r="B877" s="467"/>
      <c r="C877" s="467"/>
      <c r="D877" s="467"/>
      <c r="E877" s="467"/>
      <c r="F877" s="502" t="str">
        <f t="shared" si="92"/>
        <v/>
      </c>
      <c r="G877" s="503" t="str">
        <f t="shared" si="93"/>
        <v/>
      </c>
      <c r="H877" s="501" t="str">
        <f t="shared" si="94"/>
        <v/>
      </c>
      <c r="I877" s="504" t="str">
        <f t="shared" si="95"/>
        <v/>
      </c>
      <c r="J877" s="467"/>
      <c r="K877" s="467"/>
      <c r="L877" s="467"/>
      <c r="M877" s="467"/>
      <c r="N877" s="467"/>
      <c r="O877" s="467"/>
      <c r="P877" s="467"/>
      <c r="Q877" s="467"/>
      <c r="R877" s="468" t="str">
        <f t="shared" si="97"/>
        <v/>
      </c>
      <c r="S877" s="468" t="str">
        <f>IF(OR(R877="",B7="",B7&lt;=0),"",IF(LEN(R877)&lt;=B7,R877,IF(LEN(SUBSTITUTE(LEFT(R877,B7+1)," ",""))=B7+1,LEFT(R877,B7),LEFT(R877,FIND("§",SUBSTITUTE(LEFT(R877,B7+1)," ","§",LEN(LEFT(R877,B7+1))-LEN(SUBSTITUTE(LEFT(R877,B7+1)," ",""))))-1))))</f>
        <v/>
      </c>
      <c r="T877" s="468" t="str">
        <f t="shared" si="96"/>
        <v/>
      </c>
      <c r="U877" s="468"/>
    </row>
    <row r="878" spans="1:21" ht="24" customHeight="1">
      <c r="A878" s="467"/>
      <c r="B878" s="467"/>
      <c r="C878" s="467"/>
      <c r="D878" s="467"/>
      <c r="E878" s="467"/>
      <c r="F878" s="502" t="str">
        <f t="shared" si="92"/>
        <v/>
      </c>
      <c r="G878" s="503" t="str">
        <f t="shared" si="93"/>
        <v/>
      </c>
      <c r="H878" s="501" t="str">
        <f t="shared" si="94"/>
        <v/>
      </c>
      <c r="I878" s="504" t="str">
        <f t="shared" si="95"/>
        <v/>
      </c>
      <c r="J878" s="467"/>
      <c r="K878" s="467"/>
      <c r="L878" s="467"/>
      <c r="M878" s="467"/>
      <c r="N878" s="467"/>
      <c r="O878" s="467"/>
      <c r="P878" s="467"/>
      <c r="Q878" s="467"/>
      <c r="R878" s="468" t="str">
        <f t="shared" si="97"/>
        <v/>
      </c>
      <c r="S878" s="468" t="str">
        <f>IF(OR(R878="",B7="",B7&lt;=0),"",IF(LEN(R878)&lt;=B7,R878,IF(LEN(SUBSTITUTE(LEFT(R878,B7+1)," ",""))=B7+1,LEFT(R878,B7),LEFT(R878,FIND("§",SUBSTITUTE(LEFT(R878,B7+1)," ","§",LEN(LEFT(R878,B7+1))-LEN(SUBSTITUTE(LEFT(R878,B7+1)," ",""))))-1))))</f>
        <v/>
      </c>
      <c r="T878" s="468" t="str">
        <f t="shared" si="96"/>
        <v/>
      </c>
      <c r="U878" s="468"/>
    </row>
    <row r="879" spans="1:21" ht="24" customHeight="1">
      <c r="A879" s="467"/>
      <c r="B879" s="467"/>
      <c r="C879" s="467"/>
      <c r="D879" s="467"/>
      <c r="E879" s="467"/>
      <c r="F879" s="502" t="str">
        <f t="shared" si="92"/>
        <v/>
      </c>
      <c r="G879" s="503" t="str">
        <f t="shared" si="93"/>
        <v/>
      </c>
      <c r="H879" s="501" t="str">
        <f t="shared" si="94"/>
        <v/>
      </c>
      <c r="I879" s="504" t="str">
        <f t="shared" si="95"/>
        <v/>
      </c>
      <c r="J879" s="467"/>
      <c r="K879" s="467"/>
      <c r="L879" s="467"/>
      <c r="M879" s="467"/>
      <c r="N879" s="467"/>
      <c r="O879" s="467"/>
      <c r="P879" s="467"/>
      <c r="Q879" s="467"/>
      <c r="R879" s="468" t="str">
        <f t="shared" si="97"/>
        <v/>
      </c>
      <c r="S879" s="468" t="str">
        <f>IF(OR(R879="",B7="",B7&lt;=0),"",IF(LEN(R879)&lt;=B7,R879,IF(LEN(SUBSTITUTE(LEFT(R879,B7+1)," ",""))=B7+1,LEFT(R879,B7),LEFT(R879,FIND("§",SUBSTITUTE(LEFT(R879,B7+1)," ","§",LEN(LEFT(R879,B7+1))-LEN(SUBSTITUTE(LEFT(R879,B7+1)," ",""))))-1))))</f>
        <v/>
      </c>
      <c r="T879" s="468" t="str">
        <f t="shared" si="96"/>
        <v/>
      </c>
      <c r="U879" s="468"/>
    </row>
    <row r="880" spans="1:21" ht="24" customHeight="1">
      <c r="A880" s="467"/>
      <c r="B880" s="467"/>
      <c r="C880" s="467"/>
      <c r="D880" s="467"/>
      <c r="E880" s="467"/>
      <c r="F880" s="502" t="str">
        <f t="shared" si="92"/>
        <v/>
      </c>
      <c r="G880" s="503" t="str">
        <f t="shared" si="93"/>
        <v/>
      </c>
      <c r="H880" s="501" t="str">
        <f t="shared" si="94"/>
        <v/>
      </c>
      <c r="I880" s="504" t="str">
        <f t="shared" si="95"/>
        <v/>
      </c>
      <c r="J880" s="467"/>
      <c r="K880" s="467"/>
      <c r="L880" s="467"/>
      <c r="M880" s="467"/>
      <c r="N880" s="467"/>
      <c r="O880" s="467"/>
      <c r="P880" s="467"/>
      <c r="Q880" s="467"/>
      <c r="R880" s="468" t="str">
        <f t="shared" si="97"/>
        <v/>
      </c>
      <c r="S880" s="468" t="str">
        <f>IF(OR(R880="",B7="",B7&lt;=0),"",IF(LEN(R880)&lt;=B7,R880,IF(LEN(SUBSTITUTE(LEFT(R880,B7+1)," ",""))=B7+1,LEFT(R880,B7),LEFT(R880,FIND("§",SUBSTITUTE(LEFT(R880,B7+1)," ","§",LEN(LEFT(R880,B7+1))-LEN(SUBSTITUTE(LEFT(R880,B7+1)," ",""))))-1))))</f>
        <v/>
      </c>
      <c r="T880" s="468" t="str">
        <f t="shared" si="96"/>
        <v/>
      </c>
      <c r="U880" s="468"/>
    </row>
    <row r="881" spans="1:21" ht="24" customHeight="1">
      <c r="A881" s="467"/>
      <c r="B881" s="467"/>
      <c r="C881" s="467"/>
      <c r="D881" s="467"/>
      <c r="E881" s="467"/>
      <c r="F881" s="502" t="str">
        <f t="shared" si="92"/>
        <v/>
      </c>
      <c r="G881" s="503" t="str">
        <f t="shared" si="93"/>
        <v/>
      </c>
      <c r="H881" s="501" t="str">
        <f t="shared" si="94"/>
        <v/>
      </c>
      <c r="I881" s="504" t="str">
        <f t="shared" si="95"/>
        <v/>
      </c>
      <c r="J881" s="467"/>
      <c r="K881" s="467"/>
      <c r="L881" s="467"/>
      <c r="M881" s="467"/>
      <c r="N881" s="467"/>
      <c r="O881" s="467"/>
      <c r="P881" s="467"/>
      <c r="Q881" s="467"/>
      <c r="R881" s="468" t="str">
        <f t="shared" si="97"/>
        <v/>
      </c>
      <c r="S881" s="468" t="str">
        <f>IF(OR(R881="",B7="",B7&lt;=0),"",IF(LEN(R881)&lt;=B7,R881,IF(LEN(SUBSTITUTE(LEFT(R881,B7+1)," ",""))=B7+1,LEFT(R881,B7),LEFT(R881,FIND("§",SUBSTITUTE(LEFT(R881,B7+1)," ","§",LEN(LEFT(R881,B7+1))-LEN(SUBSTITUTE(LEFT(R881,B7+1)," ",""))))-1))))</f>
        <v/>
      </c>
      <c r="T881" s="468" t="str">
        <f t="shared" si="96"/>
        <v/>
      </c>
      <c r="U881" s="468"/>
    </row>
    <row r="882" spans="1:21" ht="24" customHeight="1">
      <c r="A882" s="467"/>
      <c r="B882" s="467"/>
      <c r="C882" s="467"/>
      <c r="D882" s="467"/>
      <c r="E882" s="467"/>
      <c r="F882" s="502" t="str">
        <f t="shared" si="92"/>
        <v/>
      </c>
      <c r="G882" s="503" t="str">
        <f t="shared" si="93"/>
        <v/>
      </c>
      <c r="H882" s="501" t="str">
        <f t="shared" si="94"/>
        <v/>
      </c>
      <c r="I882" s="504" t="str">
        <f t="shared" si="95"/>
        <v/>
      </c>
      <c r="J882" s="467"/>
      <c r="K882" s="467"/>
      <c r="L882" s="467"/>
      <c r="M882" s="467"/>
      <c r="N882" s="467"/>
      <c r="O882" s="467"/>
      <c r="P882" s="467"/>
      <c r="Q882" s="467"/>
      <c r="R882" s="468" t="str">
        <f t="shared" si="97"/>
        <v/>
      </c>
      <c r="S882" s="468" t="str">
        <f>IF(OR(R882="",B7="",B7&lt;=0),"",IF(LEN(R882)&lt;=B7,R882,IF(LEN(SUBSTITUTE(LEFT(R882,B7+1)," ",""))=B7+1,LEFT(R882,B7),LEFT(R882,FIND("§",SUBSTITUTE(LEFT(R882,B7+1)," ","§",LEN(LEFT(R882,B7+1))-LEN(SUBSTITUTE(LEFT(R882,B7+1)," ",""))))-1))))</f>
        <v/>
      </c>
      <c r="T882" s="468" t="str">
        <f t="shared" si="96"/>
        <v/>
      </c>
      <c r="U882" s="468"/>
    </row>
    <row r="883" spans="1:21" ht="24" customHeight="1">
      <c r="A883" s="467"/>
      <c r="B883" s="467"/>
      <c r="C883" s="467"/>
      <c r="D883" s="467"/>
      <c r="E883" s="467"/>
      <c r="F883" s="502" t="str">
        <f t="shared" si="92"/>
        <v/>
      </c>
      <c r="G883" s="503" t="str">
        <f t="shared" si="93"/>
        <v/>
      </c>
      <c r="H883" s="501" t="str">
        <f t="shared" si="94"/>
        <v/>
      </c>
      <c r="I883" s="504" t="str">
        <f t="shared" si="95"/>
        <v/>
      </c>
      <c r="J883" s="467"/>
      <c r="K883" s="467"/>
      <c r="L883" s="467"/>
      <c r="M883" s="467"/>
      <c r="N883" s="467"/>
      <c r="O883" s="467"/>
      <c r="P883" s="467"/>
      <c r="Q883" s="467"/>
      <c r="R883" s="468" t="str">
        <f t="shared" si="97"/>
        <v/>
      </c>
      <c r="S883" s="468" t="str">
        <f>IF(OR(R883="",B7="",B7&lt;=0),"",IF(LEN(R883)&lt;=B7,R883,IF(LEN(SUBSTITUTE(LEFT(R883,B7+1)," ",""))=B7+1,LEFT(R883,B7),LEFT(R883,FIND("§",SUBSTITUTE(LEFT(R883,B7+1)," ","§",LEN(LEFT(R883,B7+1))-LEN(SUBSTITUTE(LEFT(R883,B7+1)," ",""))))-1))))</f>
        <v/>
      </c>
      <c r="T883" s="468" t="str">
        <f t="shared" si="96"/>
        <v/>
      </c>
      <c r="U883" s="468"/>
    </row>
    <row r="884" spans="1:21" ht="24" customHeight="1">
      <c r="A884" s="467"/>
      <c r="B884" s="467"/>
      <c r="C884" s="467"/>
      <c r="D884" s="467"/>
      <c r="E884" s="467"/>
      <c r="F884" s="502" t="str">
        <f t="shared" si="92"/>
        <v/>
      </c>
      <c r="G884" s="503" t="str">
        <f t="shared" si="93"/>
        <v/>
      </c>
      <c r="H884" s="501" t="str">
        <f t="shared" si="94"/>
        <v/>
      </c>
      <c r="I884" s="504" t="str">
        <f t="shared" si="95"/>
        <v/>
      </c>
      <c r="J884" s="467"/>
      <c r="K884" s="467"/>
      <c r="L884" s="467"/>
      <c r="M884" s="467"/>
      <c r="N884" s="467"/>
      <c r="O884" s="467"/>
      <c r="P884" s="467"/>
      <c r="Q884" s="467"/>
      <c r="R884" s="468" t="str">
        <f t="shared" si="97"/>
        <v/>
      </c>
      <c r="S884" s="468" t="str">
        <f>IF(OR(R884="",B7="",B7&lt;=0),"",IF(LEN(R884)&lt;=B7,R884,IF(LEN(SUBSTITUTE(LEFT(R884,B7+1)," ",""))=B7+1,LEFT(R884,B7),LEFT(R884,FIND("§",SUBSTITUTE(LEFT(R884,B7+1)," ","§",LEN(LEFT(R884,B7+1))-LEN(SUBSTITUTE(LEFT(R884,B7+1)," ",""))))-1))))</f>
        <v/>
      </c>
      <c r="T884" s="468" t="str">
        <f t="shared" si="96"/>
        <v/>
      </c>
      <c r="U884" s="468"/>
    </row>
    <row r="885" spans="1:21" ht="24" customHeight="1">
      <c r="A885" s="467"/>
      <c r="B885" s="467"/>
      <c r="C885" s="467"/>
      <c r="D885" s="467"/>
      <c r="E885" s="467"/>
      <c r="F885" s="502" t="str">
        <f t="shared" si="92"/>
        <v/>
      </c>
      <c r="G885" s="503" t="str">
        <f t="shared" si="93"/>
        <v/>
      </c>
      <c r="H885" s="501" t="str">
        <f t="shared" si="94"/>
        <v/>
      </c>
      <c r="I885" s="504" t="str">
        <f t="shared" si="95"/>
        <v/>
      </c>
      <c r="J885" s="467"/>
      <c r="K885" s="467"/>
      <c r="L885" s="467"/>
      <c r="M885" s="467"/>
      <c r="N885" s="467"/>
      <c r="O885" s="467"/>
      <c r="P885" s="467"/>
      <c r="Q885" s="467"/>
      <c r="R885" s="468" t="str">
        <f t="shared" si="97"/>
        <v/>
      </c>
      <c r="S885" s="468" t="str">
        <f>IF(OR(R885="",B7="",B7&lt;=0),"",IF(LEN(R885)&lt;=B7,R885,IF(LEN(SUBSTITUTE(LEFT(R885,B7+1)," ",""))=B7+1,LEFT(R885,B7),LEFT(R885,FIND("§",SUBSTITUTE(LEFT(R885,B7+1)," ","§",LEN(LEFT(R885,B7+1))-LEN(SUBSTITUTE(LEFT(R885,B7+1)," ",""))))-1))))</f>
        <v/>
      </c>
      <c r="T885" s="468" t="str">
        <f t="shared" si="96"/>
        <v/>
      </c>
      <c r="U885" s="468"/>
    </row>
    <row r="886" spans="1:21" ht="24" customHeight="1">
      <c r="A886" s="467"/>
      <c r="B886" s="467"/>
      <c r="C886" s="467"/>
      <c r="D886" s="467"/>
      <c r="E886" s="467"/>
      <c r="F886" s="502" t="str">
        <f t="shared" si="92"/>
        <v/>
      </c>
      <c r="G886" s="503" t="str">
        <f t="shared" si="93"/>
        <v/>
      </c>
      <c r="H886" s="501" t="str">
        <f t="shared" si="94"/>
        <v/>
      </c>
      <c r="I886" s="504" t="str">
        <f t="shared" si="95"/>
        <v/>
      </c>
      <c r="J886" s="467"/>
      <c r="K886" s="467"/>
      <c r="L886" s="467"/>
      <c r="M886" s="467"/>
      <c r="N886" s="467"/>
      <c r="O886" s="467"/>
      <c r="P886" s="467"/>
      <c r="Q886" s="467"/>
      <c r="R886" s="468" t="str">
        <f t="shared" si="97"/>
        <v/>
      </c>
      <c r="S886" s="468" t="str">
        <f>IF(OR(R886="",B7="",B7&lt;=0),"",IF(LEN(R886)&lt;=B7,R886,IF(LEN(SUBSTITUTE(LEFT(R886,B7+1)," ",""))=B7+1,LEFT(R886,B7),LEFT(R886,FIND("§",SUBSTITUTE(LEFT(R886,B7+1)," ","§",LEN(LEFT(R886,B7+1))-LEN(SUBSTITUTE(LEFT(R886,B7+1)," ",""))))-1))))</f>
        <v/>
      </c>
      <c r="T886" s="468" t="str">
        <f t="shared" si="96"/>
        <v/>
      </c>
      <c r="U886" s="468"/>
    </row>
    <row r="887" spans="1:21" ht="24" customHeight="1">
      <c r="A887" s="467"/>
      <c r="B887" s="467"/>
      <c r="C887" s="467"/>
      <c r="D887" s="467"/>
      <c r="E887" s="467"/>
      <c r="F887" s="502" t="str">
        <f t="shared" si="92"/>
        <v/>
      </c>
      <c r="G887" s="503" t="str">
        <f t="shared" si="93"/>
        <v/>
      </c>
      <c r="H887" s="501" t="str">
        <f t="shared" si="94"/>
        <v/>
      </c>
      <c r="I887" s="504" t="str">
        <f t="shared" si="95"/>
        <v/>
      </c>
      <c r="J887" s="467"/>
      <c r="K887" s="467"/>
      <c r="L887" s="467"/>
      <c r="M887" s="467"/>
      <c r="N887" s="467"/>
      <c r="O887" s="467"/>
      <c r="P887" s="467"/>
      <c r="Q887" s="467"/>
      <c r="R887" s="468" t="str">
        <f t="shared" si="97"/>
        <v/>
      </c>
      <c r="S887" s="468" t="str">
        <f>IF(OR(R887="",B7="",B7&lt;=0),"",IF(LEN(R887)&lt;=B7,R887,IF(LEN(SUBSTITUTE(LEFT(R887,B7+1)," ",""))=B7+1,LEFT(R887,B7),LEFT(R887,FIND("§",SUBSTITUTE(LEFT(R887,B7+1)," ","§",LEN(LEFT(R887,B7+1))-LEN(SUBSTITUTE(LEFT(R887,B7+1)," ",""))))-1))))</f>
        <v/>
      </c>
      <c r="T887" s="468" t="str">
        <f t="shared" si="96"/>
        <v/>
      </c>
      <c r="U887" s="468"/>
    </row>
    <row r="888" spans="1:21" ht="24" customHeight="1">
      <c r="A888" s="467"/>
      <c r="B888" s="467"/>
      <c r="C888" s="467"/>
      <c r="D888" s="467"/>
      <c r="E888" s="467"/>
      <c r="F888" s="502" t="str">
        <f t="shared" si="92"/>
        <v/>
      </c>
      <c r="G888" s="503" t="str">
        <f t="shared" si="93"/>
        <v/>
      </c>
      <c r="H888" s="501" t="str">
        <f t="shared" si="94"/>
        <v/>
      </c>
      <c r="I888" s="504" t="str">
        <f t="shared" si="95"/>
        <v/>
      </c>
      <c r="J888" s="467"/>
      <c r="K888" s="467"/>
      <c r="L888" s="467"/>
      <c r="M888" s="467"/>
      <c r="N888" s="467"/>
      <c r="O888" s="467"/>
      <c r="P888" s="467"/>
      <c r="Q888" s="467"/>
      <c r="R888" s="468" t="str">
        <f t="shared" si="97"/>
        <v/>
      </c>
      <c r="S888" s="468" t="str">
        <f>IF(OR(R888="",B7="",B7&lt;=0),"",IF(LEN(R888)&lt;=B7,R888,IF(LEN(SUBSTITUTE(LEFT(R888,B7+1)," ",""))=B7+1,LEFT(R888,B7),LEFT(R888,FIND("§",SUBSTITUTE(LEFT(R888,B7+1)," ","§",LEN(LEFT(R888,B7+1))-LEN(SUBSTITUTE(LEFT(R888,B7+1)," ",""))))-1))))</f>
        <v/>
      </c>
      <c r="T888" s="468" t="str">
        <f t="shared" si="96"/>
        <v/>
      </c>
      <c r="U888" s="468"/>
    </row>
    <row r="889" spans="1:21" ht="24" customHeight="1">
      <c r="A889" s="467"/>
      <c r="B889" s="467"/>
      <c r="C889" s="467"/>
      <c r="D889" s="467"/>
      <c r="E889" s="467"/>
      <c r="F889" s="502" t="str">
        <f t="shared" si="92"/>
        <v/>
      </c>
      <c r="G889" s="503" t="str">
        <f t="shared" si="93"/>
        <v/>
      </c>
      <c r="H889" s="501" t="str">
        <f t="shared" si="94"/>
        <v/>
      </c>
      <c r="I889" s="504" t="str">
        <f t="shared" si="95"/>
        <v/>
      </c>
      <c r="J889" s="467"/>
      <c r="K889" s="467"/>
      <c r="L889" s="467"/>
      <c r="M889" s="467"/>
      <c r="N889" s="467"/>
      <c r="O889" s="467"/>
      <c r="P889" s="467"/>
      <c r="Q889" s="467"/>
      <c r="R889" s="468" t="str">
        <f t="shared" si="97"/>
        <v/>
      </c>
      <c r="S889" s="468" t="str">
        <f>IF(OR(R889="",B7="",B7&lt;=0),"",IF(LEN(R889)&lt;=B7,R889,IF(LEN(SUBSTITUTE(LEFT(R889,B7+1)," ",""))=B7+1,LEFT(R889,B7),LEFT(R889,FIND("§",SUBSTITUTE(LEFT(R889,B7+1)," ","§",LEN(LEFT(R889,B7+1))-LEN(SUBSTITUTE(LEFT(R889,B7+1)," ",""))))-1))))</f>
        <v/>
      </c>
      <c r="T889" s="468" t="str">
        <f t="shared" si="96"/>
        <v/>
      </c>
      <c r="U889" s="468"/>
    </row>
    <row r="890" spans="1:21" ht="24" customHeight="1">
      <c r="A890" s="467"/>
      <c r="B890" s="467"/>
      <c r="C890" s="467"/>
      <c r="D890" s="467"/>
      <c r="E890" s="467"/>
      <c r="F890" s="502" t="str">
        <f t="shared" si="92"/>
        <v/>
      </c>
      <c r="G890" s="503" t="str">
        <f t="shared" si="93"/>
        <v/>
      </c>
      <c r="H890" s="501" t="str">
        <f t="shared" si="94"/>
        <v/>
      </c>
      <c r="I890" s="504" t="str">
        <f t="shared" si="95"/>
        <v/>
      </c>
      <c r="J890" s="467"/>
      <c r="K890" s="467"/>
      <c r="L890" s="467"/>
      <c r="M890" s="467"/>
      <c r="N890" s="467"/>
      <c r="O890" s="467"/>
      <c r="P890" s="467"/>
      <c r="Q890" s="467"/>
      <c r="R890" s="468" t="str">
        <f t="shared" si="97"/>
        <v/>
      </c>
      <c r="S890" s="468" t="str">
        <f>IF(OR(R890="",B7="",B7&lt;=0),"",IF(LEN(R890)&lt;=B7,R890,IF(LEN(SUBSTITUTE(LEFT(R890,B7+1)," ",""))=B7+1,LEFT(R890,B7),LEFT(R890,FIND("§",SUBSTITUTE(LEFT(R890,B7+1)," ","§",LEN(LEFT(R890,B7+1))-LEN(SUBSTITUTE(LEFT(R890,B7+1)," ",""))))-1))))</f>
        <v/>
      </c>
      <c r="T890" s="468" t="str">
        <f t="shared" si="96"/>
        <v/>
      </c>
      <c r="U890" s="468"/>
    </row>
    <row r="891" spans="1:21" ht="24" customHeight="1">
      <c r="A891" s="467"/>
      <c r="B891" s="467"/>
      <c r="C891" s="467"/>
      <c r="D891" s="467"/>
      <c r="E891" s="467"/>
      <c r="F891" s="502" t="str">
        <f t="shared" si="92"/>
        <v/>
      </c>
      <c r="G891" s="503" t="str">
        <f t="shared" si="93"/>
        <v/>
      </c>
      <c r="H891" s="501" t="str">
        <f t="shared" si="94"/>
        <v/>
      </c>
      <c r="I891" s="504" t="str">
        <f t="shared" si="95"/>
        <v/>
      </c>
      <c r="J891" s="467"/>
      <c r="K891" s="467"/>
      <c r="L891" s="467"/>
      <c r="M891" s="467"/>
      <c r="N891" s="467"/>
      <c r="O891" s="467"/>
      <c r="P891" s="467"/>
      <c r="Q891" s="467"/>
      <c r="R891" s="468" t="str">
        <f t="shared" si="97"/>
        <v/>
      </c>
      <c r="S891" s="468" t="str">
        <f>IF(OR(R891="",B7="",B7&lt;=0),"",IF(LEN(R891)&lt;=B7,R891,IF(LEN(SUBSTITUTE(LEFT(R891,B7+1)," ",""))=B7+1,LEFT(R891,B7),LEFT(R891,FIND("§",SUBSTITUTE(LEFT(R891,B7+1)," ","§",LEN(LEFT(R891,B7+1))-LEN(SUBSTITUTE(LEFT(R891,B7+1)," ",""))))-1))))</f>
        <v/>
      </c>
      <c r="T891" s="468" t="str">
        <f t="shared" si="96"/>
        <v/>
      </c>
      <c r="U891" s="468"/>
    </row>
    <row r="892" spans="1:21" ht="24" customHeight="1">
      <c r="A892" s="467"/>
      <c r="B892" s="467"/>
      <c r="C892" s="467"/>
      <c r="D892" s="467"/>
      <c r="E892" s="467"/>
      <c r="F892" s="502" t="str">
        <f t="shared" si="92"/>
        <v/>
      </c>
      <c r="G892" s="503" t="str">
        <f t="shared" si="93"/>
        <v/>
      </c>
      <c r="H892" s="501" t="str">
        <f t="shared" si="94"/>
        <v/>
      </c>
      <c r="I892" s="504" t="str">
        <f t="shared" si="95"/>
        <v/>
      </c>
      <c r="J892" s="467"/>
      <c r="K892" s="467"/>
      <c r="L892" s="467"/>
      <c r="M892" s="467"/>
      <c r="N892" s="467"/>
      <c r="O892" s="467"/>
      <c r="P892" s="467"/>
      <c r="Q892" s="467"/>
      <c r="R892" s="468" t="str">
        <f t="shared" si="97"/>
        <v/>
      </c>
      <c r="S892" s="468" t="str">
        <f>IF(OR(R892="",B7="",B7&lt;=0),"",IF(LEN(R892)&lt;=B7,R892,IF(LEN(SUBSTITUTE(LEFT(R892,B7+1)," ",""))=B7+1,LEFT(R892,B7),LEFT(R892,FIND("§",SUBSTITUTE(LEFT(R892,B7+1)," ","§",LEN(LEFT(R892,B7+1))-LEN(SUBSTITUTE(LEFT(R892,B7+1)," ",""))))-1))))</f>
        <v/>
      </c>
      <c r="T892" s="468" t="str">
        <f t="shared" si="96"/>
        <v/>
      </c>
      <c r="U892" s="468"/>
    </row>
    <row r="893" spans="1:21" ht="24" customHeight="1">
      <c r="A893" s="467"/>
      <c r="B893" s="467"/>
      <c r="C893" s="467"/>
      <c r="D893" s="467"/>
      <c r="E893" s="467"/>
      <c r="F893" s="502" t="str">
        <f t="shared" si="92"/>
        <v/>
      </c>
      <c r="G893" s="503" t="str">
        <f t="shared" si="93"/>
        <v/>
      </c>
      <c r="H893" s="501" t="str">
        <f t="shared" si="94"/>
        <v/>
      </c>
      <c r="I893" s="504" t="str">
        <f t="shared" si="95"/>
        <v/>
      </c>
      <c r="J893" s="467"/>
      <c r="K893" s="467"/>
      <c r="L893" s="467"/>
      <c r="M893" s="467"/>
      <c r="N893" s="467"/>
      <c r="O893" s="467"/>
      <c r="P893" s="467"/>
      <c r="Q893" s="467"/>
      <c r="R893" s="468" t="str">
        <f t="shared" si="97"/>
        <v/>
      </c>
      <c r="S893" s="468" t="str">
        <f>IF(OR(R893="",B7="",B7&lt;=0),"",IF(LEN(R893)&lt;=B7,R893,IF(LEN(SUBSTITUTE(LEFT(R893,B7+1)," ",""))=B7+1,LEFT(R893,B7),LEFT(R893,FIND("§",SUBSTITUTE(LEFT(R893,B7+1)," ","§",LEN(LEFT(R893,B7+1))-LEN(SUBSTITUTE(LEFT(R893,B7+1)," ",""))))-1))))</f>
        <v/>
      </c>
      <c r="T893" s="468" t="str">
        <f t="shared" si="96"/>
        <v/>
      </c>
      <c r="U893" s="468"/>
    </row>
    <row r="894" spans="1:21" ht="24" customHeight="1">
      <c r="A894" s="467"/>
      <c r="B894" s="467"/>
      <c r="C894" s="467"/>
      <c r="D894" s="467"/>
      <c r="E894" s="467"/>
      <c r="F894" s="502" t="str">
        <f t="shared" si="92"/>
        <v/>
      </c>
      <c r="G894" s="503" t="str">
        <f t="shared" si="93"/>
        <v/>
      </c>
      <c r="H894" s="501" t="str">
        <f t="shared" si="94"/>
        <v/>
      </c>
      <c r="I894" s="504" t="str">
        <f t="shared" si="95"/>
        <v/>
      </c>
      <c r="J894" s="467"/>
      <c r="K894" s="467"/>
      <c r="L894" s="467"/>
      <c r="M894" s="467"/>
      <c r="N894" s="467"/>
      <c r="O894" s="467"/>
      <c r="P894" s="467"/>
      <c r="Q894" s="467"/>
      <c r="R894" s="468" t="str">
        <f t="shared" si="97"/>
        <v/>
      </c>
      <c r="S894" s="468" t="str">
        <f>IF(OR(R894="",B7="",B7&lt;=0),"",IF(LEN(R894)&lt;=B7,R894,IF(LEN(SUBSTITUTE(LEFT(R894,B7+1)," ",""))=B7+1,LEFT(R894,B7),LEFT(R894,FIND("§",SUBSTITUTE(LEFT(R894,B7+1)," ","§",LEN(LEFT(R894,B7+1))-LEN(SUBSTITUTE(LEFT(R894,B7+1)," ",""))))-1))))</f>
        <v/>
      </c>
      <c r="T894" s="468" t="str">
        <f t="shared" si="96"/>
        <v/>
      </c>
      <c r="U894" s="468"/>
    </row>
    <row r="895" spans="1:21" ht="24" customHeight="1">
      <c r="A895" s="467"/>
      <c r="B895" s="467"/>
      <c r="C895" s="467"/>
      <c r="D895" s="467"/>
      <c r="E895" s="467"/>
      <c r="F895" s="502" t="str">
        <f t="shared" si="92"/>
        <v/>
      </c>
      <c r="G895" s="503" t="str">
        <f t="shared" si="93"/>
        <v/>
      </c>
      <c r="H895" s="501" t="str">
        <f t="shared" si="94"/>
        <v/>
      </c>
      <c r="I895" s="504" t="str">
        <f t="shared" si="95"/>
        <v/>
      </c>
      <c r="J895" s="467"/>
      <c r="K895" s="467"/>
      <c r="L895" s="467"/>
      <c r="M895" s="467"/>
      <c r="N895" s="467"/>
      <c r="O895" s="467"/>
      <c r="P895" s="467"/>
      <c r="Q895" s="467"/>
      <c r="R895" s="468" t="str">
        <f t="shared" si="97"/>
        <v/>
      </c>
      <c r="S895" s="468" t="str">
        <f>IF(OR(R895="",B7="",B7&lt;=0),"",IF(LEN(R895)&lt;=B7,R895,IF(LEN(SUBSTITUTE(LEFT(R895,B7+1)," ",""))=B7+1,LEFT(R895,B7),LEFT(R895,FIND("§",SUBSTITUTE(LEFT(R895,B7+1)," ","§",LEN(LEFT(R895,B7+1))-LEN(SUBSTITUTE(LEFT(R895,B7+1)," ",""))))-1))))</f>
        <v/>
      </c>
      <c r="T895" s="468" t="str">
        <f t="shared" si="96"/>
        <v/>
      </c>
      <c r="U895" s="468"/>
    </row>
    <row r="896" spans="1:21" ht="24" customHeight="1">
      <c r="A896" s="467"/>
      <c r="B896" s="467"/>
      <c r="C896" s="467"/>
      <c r="D896" s="467"/>
      <c r="E896" s="467"/>
      <c r="F896" s="502" t="str">
        <f t="shared" si="92"/>
        <v/>
      </c>
      <c r="G896" s="503" t="str">
        <f t="shared" si="93"/>
        <v/>
      </c>
      <c r="H896" s="501" t="str">
        <f t="shared" si="94"/>
        <v/>
      </c>
      <c r="I896" s="504" t="str">
        <f t="shared" si="95"/>
        <v/>
      </c>
      <c r="J896" s="467"/>
      <c r="K896" s="467"/>
      <c r="L896" s="467"/>
      <c r="M896" s="467"/>
      <c r="N896" s="467"/>
      <c r="O896" s="467"/>
      <c r="P896" s="467"/>
      <c r="Q896" s="467"/>
      <c r="R896" s="468" t="str">
        <f t="shared" si="97"/>
        <v/>
      </c>
      <c r="S896" s="468" t="str">
        <f>IF(OR(R896="",B7="",B7&lt;=0),"",IF(LEN(R896)&lt;=B7,R896,IF(LEN(SUBSTITUTE(LEFT(R896,B7+1)," ",""))=B7+1,LEFT(R896,B7),LEFT(R896,FIND("§",SUBSTITUTE(LEFT(R896,B7+1)," ","§",LEN(LEFT(R896,B7+1))-LEN(SUBSTITUTE(LEFT(R896,B7+1)," ",""))))-1))))</f>
        <v/>
      </c>
      <c r="T896" s="468" t="str">
        <f t="shared" si="96"/>
        <v/>
      </c>
      <c r="U896" s="468"/>
    </row>
    <row r="897" spans="1:21" ht="24" customHeight="1">
      <c r="A897" s="467"/>
      <c r="B897" s="467"/>
      <c r="C897" s="467"/>
      <c r="D897" s="467"/>
      <c r="E897" s="467"/>
      <c r="F897" s="502" t="str">
        <f t="shared" si="92"/>
        <v/>
      </c>
      <c r="G897" s="503" t="str">
        <f t="shared" si="93"/>
        <v/>
      </c>
      <c r="H897" s="501" t="str">
        <f t="shared" si="94"/>
        <v/>
      </c>
      <c r="I897" s="504" t="str">
        <f t="shared" si="95"/>
        <v/>
      </c>
      <c r="J897" s="467"/>
      <c r="K897" s="467"/>
      <c r="L897" s="467"/>
      <c r="M897" s="467"/>
      <c r="N897" s="467"/>
      <c r="O897" s="467"/>
      <c r="P897" s="467"/>
      <c r="Q897" s="467"/>
      <c r="R897" s="468" t="str">
        <f t="shared" si="97"/>
        <v/>
      </c>
      <c r="S897" s="468" t="str">
        <f>IF(OR(R897="",B7="",B7&lt;=0),"",IF(LEN(R897)&lt;=B7,R897,IF(LEN(SUBSTITUTE(LEFT(R897,B7+1)," ",""))=B7+1,LEFT(R897,B7),LEFT(R897,FIND("§",SUBSTITUTE(LEFT(R897,B7+1)," ","§",LEN(LEFT(R897,B7+1))-LEN(SUBSTITUTE(LEFT(R897,B7+1)," ",""))))-1))))</f>
        <v/>
      </c>
      <c r="T897" s="468" t="str">
        <f t="shared" si="96"/>
        <v/>
      </c>
      <c r="U897" s="468"/>
    </row>
    <row r="898" spans="1:21" ht="24" customHeight="1">
      <c r="A898" s="467"/>
      <c r="B898" s="467"/>
      <c r="C898" s="467"/>
      <c r="D898" s="467"/>
      <c r="E898" s="467"/>
      <c r="F898" s="502" t="str">
        <f t="shared" si="92"/>
        <v/>
      </c>
      <c r="G898" s="503" t="str">
        <f t="shared" si="93"/>
        <v/>
      </c>
      <c r="H898" s="501" t="str">
        <f t="shared" si="94"/>
        <v/>
      </c>
      <c r="I898" s="504" t="str">
        <f t="shared" si="95"/>
        <v/>
      </c>
      <c r="J898" s="467"/>
      <c r="K898" s="467"/>
      <c r="L898" s="467"/>
      <c r="M898" s="467"/>
      <c r="N898" s="467"/>
      <c r="O898" s="467"/>
      <c r="P898" s="467"/>
      <c r="Q898" s="467"/>
      <c r="R898" s="468" t="str">
        <f t="shared" si="97"/>
        <v/>
      </c>
      <c r="S898" s="468" t="str">
        <f>IF(OR(R898="",B7="",B7&lt;=0),"",IF(LEN(R898)&lt;=B7,R898,IF(LEN(SUBSTITUTE(LEFT(R898,B7+1)," ",""))=B7+1,LEFT(R898,B7),LEFT(R898,FIND("§",SUBSTITUTE(LEFT(R898,B7+1)," ","§",LEN(LEFT(R898,B7+1))-LEN(SUBSTITUTE(LEFT(R898,B7+1)," ",""))))-1))))</f>
        <v/>
      </c>
      <c r="T898" s="468" t="str">
        <f t="shared" si="96"/>
        <v/>
      </c>
      <c r="U898" s="468"/>
    </row>
    <row r="899" spans="1:21" ht="24" customHeight="1">
      <c r="A899" s="467"/>
      <c r="B899" s="467"/>
      <c r="C899" s="467"/>
      <c r="D899" s="467"/>
      <c r="E899" s="467"/>
      <c r="F899" s="502" t="str">
        <f t="shared" si="92"/>
        <v/>
      </c>
      <c r="G899" s="503" t="str">
        <f t="shared" si="93"/>
        <v/>
      </c>
      <c r="H899" s="501" t="str">
        <f t="shared" si="94"/>
        <v/>
      </c>
      <c r="I899" s="504" t="str">
        <f t="shared" si="95"/>
        <v/>
      </c>
      <c r="J899" s="467"/>
      <c r="K899" s="467"/>
      <c r="L899" s="467"/>
      <c r="M899" s="467"/>
      <c r="N899" s="467"/>
      <c r="O899" s="467"/>
      <c r="P899" s="467"/>
      <c r="Q899" s="467"/>
      <c r="R899" s="468" t="str">
        <f t="shared" si="97"/>
        <v/>
      </c>
      <c r="S899" s="468" t="str">
        <f>IF(OR(R899="",B7="",B7&lt;=0),"",IF(LEN(R899)&lt;=B7,R899,IF(LEN(SUBSTITUTE(LEFT(R899,B7+1)," ",""))=B7+1,LEFT(R899,B7),LEFT(R899,FIND("§",SUBSTITUTE(LEFT(R899,B7+1)," ","§",LEN(LEFT(R899,B7+1))-LEN(SUBSTITUTE(LEFT(R899,B7+1)," ",""))))-1))))</f>
        <v/>
      </c>
      <c r="T899" s="468" t="str">
        <f t="shared" si="96"/>
        <v/>
      </c>
      <c r="U899" s="468"/>
    </row>
    <row r="900" spans="1:21" ht="24" customHeight="1">
      <c r="A900" s="467"/>
      <c r="B900" s="467"/>
      <c r="C900" s="467"/>
      <c r="D900" s="467"/>
      <c r="E900" s="467"/>
      <c r="F900" s="502" t="str">
        <f t="shared" si="92"/>
        <v/>
      </c>
      <c r="G900" s="503" t="str">
        <f t="shared" si="93"/>
        <v/>
      </c>
      <c r="H900" s="501" t="str">
        <f t="shared" si="94"/>
        <v/>
      </c>
      <c r="I900" s="504" t="str">
        <f t="shared" si="95"/>
        <v/>
      </c>
      <c r="J900" s="467"/>
      <c r="K900" s="467"/>
      <c r="L900" s="467"/>
      <c r="M900" s="467"/>
      <c r="N900" s="467"/>
      <c r="O900" s="467"/>
      <c r="P900" s="467"/>
      <c r="Q900" s="467"/>
      <c r="R900" s="468" t="str">
        <f t="shared" si="97"/>
        <v/>
      </c>
      <c r="S900" s="468" t="str">
        <f>IF(OR(R900="",B7="",B7&lt;=0),"",IF(LEN(R900)&lt;=B7,R900,IF(LEN(SUBSTITUTE(LEFT(R900,B7+1)," ",""))=B7+1,LEFT(R900,B7),LEFT(R900,FIND("§",SUBSTITUTE(LEFT(R900,B7+1)," ","§",LEN(LEFT(R900,B7+1))-LEN(SUBSTITUTE(LEFT(R900,B7+1)," ",""))))-1))))</f>
        <v/>
      </c>
      <c r="T900" s="468" t="str">
        <f t="shared" si="96"/>
        <v/>
      </c>
      <c r="U900" s="468"/>
    </row>
    <row r="901" spans="1:21" ht="24" customHeight="1">
      <c r="A901" s="467"/>
      <c r="B901" s="467"/>
      <c r="C901" s="467"/>
      <c r="D901" s="467"/>
      <c r="E901" s="467"/>
      <c r="F901" s="502" t="str">
        <f t="shared" si="92"/>
        <v/>
      </c>
      <c r="G901" s="503" t="str">
        <f t="shared" si="93"/>
        <v/>
      </c>
      <c r="H901" s="501" t="str">
        <f t="shared" si="94"/>
        <v/>
      </c>
      <c r="I901" s="504" t="str">
        <f t="shared" si="95"/>
        <v/>
      </c>
      <c r="J901" s="467"/>
      <c r="K901" s="467"/>
      <c r="L901" s="467"/>
      <c r="M901" s="467"/>
      <c r="N901" s="467"/>
      <c r="O901" s="467"/>
      <c r="P901" s="467"/>
      <c r="Q901" s="467"/>
      <c r="R901" s="468" t="str">
        <f t="shared" si="97"/>
        <v/>
      </c>
      <c r="S901" s="468" t="str">
        <f>IF(OR(R901="",B7="",B7&lt;=0),"",IF(LEN(R901)&lt;=B7,R901,IF(LEN(SUBSTITUTE(LEFT(R901,B7+1)," ",""))=B7+1,LEFT(R901,B7),LEFT(R901,FIND("§",SUBSTITUTE(LEFT(R901,B7+1)," ","§",LEN(LEFT(R901,B7+1))-LEN(SUBSTITUTE(LEFT(R901,B7+1)," ",""))))-1))))</f>
        <v/>
      </c>
      <c r="T901" s="468" t="str">
        <f t="shared" si="96"/>
        <v/>
      </c>
      <c r="U901" s="468"/>
    </row>
    <row r="902" spans="1:21" ht="24" customHeight="1">
      <c r="A902" s="467"/>
      <c r="B902" s="467"/>
      <c r="C902" s="467"/>
      <c r="D902" s="467"/>
      <c r="E902" s="467"/>
      <c r="F902" s="502" t="str">
        <f t="shared" si="92"/>
        <v/>
      </c>
      <c r="G902" s="503" t="str">
        <f t="shared" si="93"/>
        <v/>
      </c>
      <c r="H902" s="501" t="str">
        <f t="shared" si="94"/>
        <v/>
      </c>
      <c r="I902" s="504" t="str">
        <f t="shared" si="95"/>
        <v/>
      </c>
      <c r="J902" s="467"/>
      <c r="K902" s="467"/>
      <c r="L902" s="467"/>
      <c r="M902" s="467"/>
      <c r="N902" s="467"/>
      <c r="O902" s="467"/>
      <c r="P902" s="467"/>
      <c r="Q902" s="467"/>
      <c r="R902" s="468" t="str">
        <f t="shared" si="97"/>
        <v/>
      </c>
      <c r="S902" s="468" t="str">
        <f>IF(OR(R902="",B7="",B7&lt;=0),"",IF(LEN(R902)&lt;=B7,R902,IF(LEN(SUBSTITUTE(LEFT(R902,B7+1)," ",""))=B7+1,LEFT(R902,B7),LEFT(R902,FIND("§",SUBSTITUTE(LEFT(R902,B7+1)," ","§",LEN(LEFT(R902,B7+1))-LEN(SUBSTITUTE(LEFT(R902,B7+1)," ",""))))-1))))</f>
        <v/>
      </c>
      <c r="T902" s="468" t="str">
        <f t="shared" si="96"/>
        <v/>
      </c>
      <c r="U902" s="468"/>
    </row>
    <row r="903" spans="1:21" ht="24" customHeight="1">
      <c r="A903" s="467"/>
      <c r="B903" s="467"/>
      <c r="C903" s="467"/>
      <c r="D903" s="467"/>
      <c r="E903" s="467"/>
      <c r="F903" s="502" t="str">
        <f t="shared" si="92"/>
        <v/>
      </c>
      <c r="G903" s="503" t="str">
        <f t="shared" si="93"/>
        <v/>
      </c>
      <c r="H903" s="501" t="str">
        <f t="shared" si="94"/>
        <v/>
      </c>
      <c r="I903" s="504" t="str">
        <f t="shared" si="95"/>
        <v/>
      </c>
      <c r="J903" s="467"/>
      <c r="K903" s="467"/>
      <c r="L903" s="467"/>
      <c r="M903" s="467"/>
      <c r="N903" s="467"/>
      <c r="O903" s="467"/>
      <c r="P903" s="467"/>
      <c r="Q903" s="467"/>
      <c r="R903" s="468" t="str">
        <f t="shared" si="97"/>
        <v/>
      </c>
      <c r="S903" s="468" t="str">
        <f>IF(OR(R903="",B7="",B7&lt;=0),"",IF(LEN(R903)&lt;=B7,R903,IF(LEN(SUBSTITUTE(LEFT(R903,B7+1)," ",""))=B7+1,LEFT(R903,B7),LEFT(R903,FIND("§",SUBSTITUTE(LEFT(R903,B7+1)," ","§",LEN(LEFT(R903,B7+1))-LEN(SUBSTITUTE(LEFT(R903,B7+1)," ",""))))-1))))</f>
        <v/>
      </c>
      <c r="T903" s="468" t="str">
        <f t="shared" si="96"/>
        <v/>
      </c>
      <c r="U903" s="468"/>
    </row>
    <row r="904" spans="1:21" ht="24" customHeight="1">
      <c r="A904" s="467"/>
      <c r="B904" s="467"/>
      <c r="C904" s="467"/>
      <c r="D904" s="467"/>
      <c r="E904" s="467"/>
      <c r="F904" s="502" t="str">
        <f t="shared" si="92"/>
        <v/>
      </c>
      <c r="G904" s="503" t="str">
        <f t="shared" si="93"/>
        <v/>
      </c>
      <c r="H904" s="501" t="str">
        <f t="shared" si="94"/>
        <v/>
      </c>
      <c r="I904" s="504" t="str">
        <f t="shared" si="95"/>
        <v/>
      </c>
      <c r="J904" s="467"/>
      <c r="K904" s="467"/>
      <c r="L904" s="467"/>
      <c r="M904" s="467"/>
      <c r="N904" s="467"/>
      <c r="O904" s="467"/>
      <c r="P904" s="467"/>
      <c r="Q904" s="467"/>
      <c r="R904" s="468" t="str">
        <f t="shared" si="97"/>
        <v/>
      </c>
      <c r="S904" s="468" t="str">
        <f>IF(OR(R904="",B7="",B7&lt;=0),"",IF(LEN(R904)&lt;=B7,R904,IF(LEN(SUBSTITUTE(LEFT(R904,B7+1)," ",""))=B7+1,LEFT(R904,B7),LEFT(R904,FIND("§",SUBSTITUTE(LEFT(R904,B7+1)," ","§",LEN(LEFT(R904,B7+1))-LEN(SUBSTITUTE(LEFT(R904,B7+1)," ",""))))-1))))</f>
        <v/>
      </c>
      <c r="T904" s="468" t="str">
        <f t="shared" si="96"/>
        <v/>
      </c>
      <c r="U904" s="468"/>
    </row>
    <row r="905" spans="1:21" ht="24" customHeight="1">
      <c r="A905" s="467"/>
      <c r="B905" s="467"/>
      <c r="C905" s="467"/>
      <c r="D905" s="467"/>
      <c r="E905" s="467"/>
      <c r="F905" s="502" t="str">
        <f t="shared" si="92"/>
        <v/>
      </c>
      <c r="G905" s="503" t="str">
        <f t="shared" si="93"/>
        <v/>
      </c>
      <c r="H905" s="501" t="str">
        <f t="shared" si="94"/>
        <v/>
      </c>
      <c r="I905" s="504" t="str">
        <f t="shared" si="95"/>
        <v/>
      </c>
      <c r="J905" s="467"/>
      <c r="K905" s="467"/>
      <c r="L905" s="467"/>
      <c r="M905" s="467"/>
      <c r="N905" s="467"/>
      <c r="O905" s="467"/>
      <c r="P905" s="467"/>
      <c r="Q905" s="467"/>
      <c r="R905" s="468" t="str">
        <f t="shared" si="97"/>
        <v/>
      </c>
      <c r="S905" s="468" t="str">
        <f>IF(OR(R905="",B7="",B7&lt;=0),"",IF(LEN(R905)&lt;=B7,R905,IF(LEN(SUBSTITUTE(LEFT(R905,B7+1)," ",""))=B7+1,LEFT(R905,B7),LEFT(R905,FIND("§",SUBSTITUTE(LEFT(R905,B7+1)," ","§",LEN(LEFT(R905,B7+1))-LEN(SUBSTITUTE(LEFT(R905,B7+1)," ",""))))-1))))</f>
        <v/>
      </c>
      <c r="T905" s="468" t="str">
        <f t="shared" si="96"/>
        <v/>
      </c>
      <c r="U905" s="468"/>
    </row>
    <row r="906" spans="1:21" ht="24" customHeight="1">
      <c r="A906" s="467"/>
      <c r="B906" s="467"/>
      <c r="C906" s="467"/>
      <c r="D906" s="467"/>
      <c r="E906" s="467"/>
      <c r="F906" s="502" t="str">
        <f t="shared" si="92"/>
        <v/>
      </c>
      <c r="G906" s="503" t="str">
        <f t="shared" si="93"/>
        <v/>
      </c>
      <c r="H906" s="501" t="str">
        <f t="shared" si="94"/>
        <v/>
      </c>
      <c r="I906" s="504" t="str">
        <f t="shared" si="95"/>
        <v/>
      </c>
      <c r="J906" s="467"/>
      <c r="K906" s="467"/>
      <c r="L906" s="467"/>
      <c r="M906" s="467"/>
      <c r="N906" s="467"/>
      <c r="O906" s="467"/>
      <c r="P906" s="467"/>
      <c r="Q906" s="467"/>
      <c r="R906" s="468" t="str">
        <f t="shared" si="97"/>
        <v/>
      </c>
      <c r="S906" s="468" t="str">
        <f>IF(OR(R906="",B7="",B7&lt;=0),"",IF(LEN(R906)&lt;=B7,R906,IF(LEN(SUBSTITUTE(LEFT(R906,B7+1)," ",""))=B7+1,LEFT(R906,B7),LEFT(R906,FIND("§",SUBSTITUTE(LEFT(R906,B7+1)," ","§",LEN(LEFT(R906,B7+1))-LEN(SUBSTITUTE(LEFT(R906,B7+1)," ",""))))-1))))</f>
        <v/>
      </c>
      <c r="T906" s="468" t="str">
        <f t="shared" si="96"/>
        <v/>
      </c>
      <c r="U906" s="468"/>
    </row>
    <row r="907" spans="1:21" ht="24" customHeight="1">
      <c r="A907" s="467"/>
      <c r="B907" s="467"/>
      <c r="C907" s="467"/>
      <c r="D907" s="467"/>
      <c r="E907" s="467"/>
      <c r="F907" s="502" t="str">
        <f t="shared" si="92"/>
        <v/>
      </c>
      <c r="G907" s="503" t="str">
        <f t="shared" si="93"/>
        <v/>
      </c>
      <c r="H907" s="501" t="str">
        <f t="shared" si="94"/>
        <v/>
      </c>
      <c r="I907" s="504" t="str">
        <f t="shared" si="95"/>
        <v/>
      </c>
      <c r="J907" s="467"/>
      <c r="K907" s="467"/>
      <c r="L907" s="467"/>
      <c r="M907" s="467"/>
      <c r="N907" s="467"/>
      <c r="O907" s="467"/>
      <c r="P907" s="467"/>
      <c r="Q907" s="467"/>
      <c r="R907" s="468" t="str">
        <f t="shared" si="97"/>
        <v/>
      </c>
      <c r="S907" s="468" t="str">
        <f>IF(OR(R907="",B7="",B7&lt;=0),"",IF(LEN(R907)&lt;=B7,R907,IF(LEN(SUBSTITUTE(LEFT(R907,B7+1)," ",""))=B7+1,LEFT(R907,B7),LEFT(R907,FIND("§",SUBSTITUTE(LEFT(R907,B7+1)," ","§",LEN(LEFT(R907,B7+1))-LEN(SUBSTITUTE(LEFT(R907,B7+1)," ",""))))-1))))</f>
        <v/>
      </c>
      <c r="T907" s="468" t="str">
        <f t="shared" si="96"/>
        <v/>
      </c>
      <c r="U907" s="468"/>
    </row>
    <row r="908" spans="1:21" ht="24" customHeight="1">
      <c r="A908" s="467"/>
      <c r="B908" s="467"/>
      <c r="C908" s="467"/>
      <c r="D908" s="467"/>
      <c r="E908" s="467"/>
      <c r="F908" s="502" t="str">
        <f t="shared" si="92"/>
        <v/>
      </c>
      <c r="G908" s="503" t="str">
        <f t="shared" si="93"/>
        <v/>
      </c>
      <c r="H908" s="501" t="str">
        <f t="shared" si="94"/>
        <v/>
      </c>
      <c r="I908" s="504" t="str">
        <f t="shared" si="95"/>
        <v/>
      </c>
      <c r="J908" s="467"/>
      <c r="K908" s="467"/>
      <c r="L908" s="467"/>
      <c r="M908" s="467"/>
      <c r="N908" s="467"/>
      <c r="O908" s="467"/>
      <c r="P908" s="467"/>
      <c r="Q908" s="467"/>
      <c r="R908" s="468" t="str">
        <f t="shared" si="97"/>
        <v/>
      </c>
      <c r="S908" s="468" t="str">
        <f>IF(OR(R908="",B7="",B7&lt;=0),"",IF(LEN(R908)&lt;=B7,R908,IF(LEN(SUBSTITUTE(LEFT(R908,B7+1)," ",""))=B7+1,LEFT(R908,B7),LEFT(R908,FIND("§",SUBSTITUTE(LEFT(R908,B7+1)," ","§",LEN(LEFT(R908,B7+1))-LEN(SUBSTITUTE(LEFT(R908,B7+1)," ",""))))-1))))</f>
        <v/>
      </c>
      <c r="T908" s="468" t="str">
        <f t="shared" si="96"/>
        <v/>
      </c>
      <c r="U908" s="468"/>
    </row>
    <row r="909" spans="1:21" ht="24" customHeight="1">
      <c r="A909" s="467"/>
      <c r="B909" s="467"/>
      <c r="C909" s="467"/>
      <c r="D909" s="467"/>
      <c r="E909" s="467"/>
      <c r="F909" s="502" t="str">
        <f t="shared" si="92"/>
        <v/>
      </c>
      <c r="G909" s="503" t="str">
        <f t="shared" si="93"/>
        <v/>
      </c>
      <c r="H909" s="501" t="str">
        <f t="shared" si="94"/>
        <v/>
      </c>
      <c r="I909" s="504" t="str">
        <f t="shared" si="95"/>
        <v/>
      </c>
      <c r="J909" s="467"/>
      <c r="K909" s="467"/>
      <c r="L909" s="467"/>
      <c r="M909" s="467"/>
      <c r="N909" s="467"/>
      <c r="O909" s="467"/>
      <c r="P909" s="467"/>
      <c r="Q909" s="467"/>
      <c r="R909" s="468" t="str">
        <f t="shared" si="97"/>
        <v/>
      </c>
      <c r="S909" s="468" t="str">
        <f>IF(OR(R909="",B7="",B7&lt;=0),"",IF(LEN(R909)&lt;=B7,R909,IF(LEN(SUBSTITUTE(LEFT(R909,B7+1)," ",""))=B7+1,LEFT(R909,B7),LEFT(R909,FIND("§",SUBSTITUTE(LEFT(R909,B7+1)," ","§",LEN(LEFT(R909,B7+1))-LEN(SUBSTITUTE(LEFT(R909,B7+1)," ",""))))-1))))</f>
        <v/>
      </c>
      <c r="T909" s="468" t="str">
        <f t="shared" si="96"/>
        <v/>
      </c>
      <c r="U909" s="468"/>
    </row>
    <row r="910" spans="1:21" ht="24" customHeight="1">
      <c r="A910" s="467"/>
      <c r="B910" s="467"/>
      <c r="C910" s="467"/>
      <c r="D910" s="467"/>
      <c r="E910" s="467"/>
      <c r="F910" s="502" t="str">
        <f t="shared" si="92"/>
        <v/>
      </c>
      <c r="G910" s="503" t="str">
        <f t="shared" si="93"/>
        <v/>
      </c>
      <c r="H910" s="501" t="str">
        <f t="shared" si="94"/>
        <v/>
      </c>
      <c r="I910" s="504" t="str">
        <f t="shared" si="95"/>
        <v/>
      </c>
      <c r="J910" s="467"/>
      <c r="K910" s="467"/>
      <c r="L910" s="467"/>
      <c r="M910" s="467"/>
      <c r="N910" s="467"/>
      <c r="O910" s="467"/>
      <c r="P910" s="467"/>
      <c r="Q910" s="467"/>
      <c r="R910" s="468" t="str">
        <f t="shared" si="97"/>
        <v/>
      </c>
      <c r="S910" s="468" t="str">
        <f>IF(OR(R910="",B7="",B7&lt;=0),"",IF(LEN(R910)&lt;=B7,R910,IF(LEN(SUBSTITUTE(LEFT(R910,B7+1)," ",""))=B7+1,LEFT(R910,B7),LEFT(R910,FIND("§",SUBSTITUTE(LEFT(R910,B7+1)," ","§",LEN(LEFT(R910,B7+1))-LEN(SUBSTITUTE(LEFT(R910,B7+1)," ",""))))-1))))</f>
        <v/>
      </c>
      <c r="T910" s="468" t="str">
        <f t="shared" si="96"/>
        <v/>
      </c>
      <c r="U910" s="468"/>
    </row>
    <row r="911" spans="1:21" ht="24" customHeight="1">
      <c r="A911" s="467"/>
      <c r="B911" s="467"/>
      <c r="C911" s="467"/>
      <c r="D911" s="467"/>
      <c r="E911" s="467"/>
      <c r="F911" s="502" t="str">
        <f t="shared" ref="F911:F974" si="98">IF(G911="","",ROW()-14)</f>
        <v/>
      </c>
      <c r="G911" s="503" t="str">
        <f t="shared" ref="G911:G974" si="99">IF(S911="","",S911)</f>
        <v/>
      </c>
      <c r="H911" s="501" t="str">
        <f t="shared" ref="H911:H974" si="100">IF(G911="","",LEN(TRIM(G911))-LEN(SUBSTITUTE(TRIM(G911)," ",""))+1)</f>
        <v/>
      </c>
      <c r="I911" s="504" t="str">
        <f t="shared" ref="I911:I974" si="101">IF(G911="","",LEN(G911))</f>
        <v/>
      </c>
      <c r="J911" s="467"/>
      <c r="K911" s="467"/>
      <c r="L911" s="467"/>
      <c r="M911" s="467"/>
      <c r="N911" s="467"/>
      <c r="O911" s="467"/>
      <c r="P911" s="467"/>
      <c r="Q911" s="467"/>
      <c r="R911" s="468" t="str">
        <f t="shared" si="97"/>
        <v/>
      </c>
      <c r="S911" s="468" t="str">
        <f>IF(OR(R911="",B7="",B7&lt;=0),"",IF(LEN(R911)&lt;=B7,R911,IF(LEN(SUBSTITUTE(LEFT(R911,B7+1)," ",""))=B7+1,LEFT(R911,B7),LEFT(R911,FIND("§",SUBSTITUTE(LEFT(R911,B7+1)," ","§",LEN(LEFT(R911,B7+1))-LEN(SUBSTITUTE(LEFT(R911,B7+1)," ",""))))-1))))</f>
        <v/>
      </c>
      <c r="T911" s="468" t="str">
        <f t="shared" ref="T911:T974" si="102">IF(OR(R911="",S911=""),"",TRIM(MID(R911,LEN(S911)+1+IF(MID(R911,LEN(S911)+1,1)=" ",1,0),99999)))</f>
        <v/>
      </c>
      <c r="U911" s="468"/>
    </row>
    <row r="912" spans="1:21" ht="24" customHeight="1">
      <c r="A912" s="467"/>
      <c r="B912" s="467"/>
      <c r="C912" s="467"/>
      <c r="D912" s="467"/>
      <c r="E912" s="467"/>
      <c r="F912" s="502" t="str">
        <f t="shared" si="98"/>
        <v/>
      </c>
      <c r="G912" s="503" t="str">
        <f t="shared" si="99"/>
        <v/>
      </c>
      <c r="H912" s="501" t="str">
        <f t="shared" si="100"/>
        <v/>
      </c>
      <c r="I912" s="504" t="str">
        <f t="shared" si="101"/>
        <v/>
      </c>
      <c r="J912" s="467"/>
      <c r="K912" s="467"/>
      <c r="L912" s="467"/>
      <c r="M912" s="467"/>
      <c r="N912" s="467"/>
      <c r="O912" s="467"/>
      <c r="P912" s="467"/>
      <c r="Q912" s="467"/>
      <c r="R912" s="468" t="str">
        <f t="shared" ref="R912:R975" si="103">T911</f>
        <v/>
      </c>
      <c r="S912" s="468" t="str">
        <f>IF(OR(R912="",B7="",B7&lt;=0),"",IF(LEN(R912)&lt;=B7,R912,IF(LEN(SUBSTITUTE(LEFT(R912,B7+1)," ",""))=B7+1,LEFT(R912,B7),LEFT(R912,FIND("§",SUBSTITUTE(LEFT(R912,B7+1)," ","§",LEN(LEFT(R912,B7+1))-LEN(SUBSTITUTE(LEFT(R912,B7+1)," ",""))))-1))))</f>
        <v/>
      </c>
      <c r="T912" s="468" t="str">
        <f t="shared" si="102"/>
        <v/>
      </c>
      <c r="U912" s="468"/>
    </row>
    <row r="913" spans="1:21" ht="24" customHeight="1">
      <c r="A913" s="467"/>
      <c r="B913" s="467"/>
      <c r="C913" s="467"/>
      <c r="D913" s="467"/>
      <c r="E913" s="467"/>
      <c r="F913" s="502" t="str">
        <f t="shared" si="98"/>
        <v/>
      </c>
      <c r="G913" s="503" t="str">
        <f t="shared" si="99"/>
        <v/>
      </c>
      <c r="H913" s="501" t="str">
        <f t="shared" si="100"/>
        <v/>
      </c>
      <c r="I913" s="504" t="str">
        <f t="shared" si="101"/>
        <v/>
      </c>
      <c r="J913" s="467"/>
      <c r="K913" s="467"/>
      <c r="L913" s="467"/>
      <c r="M913" s="467"/>
      <c r="N913" s="467"/>
      <c r="O913" s="467"/>
      <c r="P913" s="467"/>
      <c r="Q913" s="467"/>
      <c r="R913" s="468" t="str">
        <f t="shared" si="103"/>
        <v/>
      </c>
      <c r="S913" s="468" t="str">
        <f>IF(OR(R913="",B7="",B7&lt;=0),"",IF(LEN(R913)&lt;=B7,R913,IF(LEN(SUBSTITUTE(LEFT(R913,B7+1)," ",""))=B7+1,LEFT(R913,B7),LEFT(R913,FIND("§",SUBSTITUTE(LEFT(R913,B7+1)," ","§",LEN(LEFT(R913,B7+1))-LEN(SUBSTITUTE(LEFT(R913,B7+1)," ",""))))-1))))</f>
        <v/>
      </c>
      <c r="T913" s="468" t="str">
        <f t="shared" si="102"/>
        <v/>
      </c>
      <c r="U913" s="468"/>
    </row>
    <row r="914" spans="1:21" ht="24" customHeight="1">
      <c r="A914" s="467"/>
      <c r="B914" s="467"/>
      <c r="C914" s="467"/>
      <c r="D914" s="467"/>
      <c r="E914" s="467"/>
      <c r="F914" s="502" t="str">
        <f t="shared" si="98"/>
        <v/>
      </c>
      <c r="G914" s="503" t="str">
        <f t="shared" si="99"/>
        <v/>
      </c>
      <c r="H914" s="501" t="str">
        <f t="shared" si="100"/>
        <v/>
      </c>
      <c r="I914" s="504" t="str">
        <f t="shared" si="101"/>
        <v/>
      </c>
      <c r="J914" s="467"/>
      <c r="K914" s="467"/>
      <c r="L914" s="467"/>
      <c r="M914" s="467"/>
      <c r="N914" s="467"/>
      <c r="O914" s="467"/>
      <c r="P914" s="467"/>
      <c r="Q914" s="467"/>
      <c r="R914" s="468" t="str">
        <f t="shared" si="103"/>
        <v/>
      </c>
      <c r="S914" s="468" t="str">
        <f>IF(OR(R914="",B7="",B7&lt;=0),"",IF(LEN(R914)&lt;=B7,R914,IF(LEN(SUBSTITUTE(LEFT(R914,B7+1)," ",""))=B7+1,LEFT(R914,B7),LEFT(R914,FIND("§",SUBSTITUTE(LEFT(R914,B7+1)," ","§",LEN(LEFT(R914,B7+1))-LEN(SUBSTITUTE(LEFT(R914,B7+1)," ",""))))-1))))</f>
        <v/>
      </c>
      <c r="T914" s="468" t="str">
        <f t="shared" si="102"/>
        <v/>
      </c>
      <c r="U914" s="468"/>
    </row>
    <row r="915" spans="1:21" ht="24" customHeight="1">
      <c r="A915" s="467"/>
      <c r="B915" s="467"/>
      <c r="C915" s="467"/>
      <c r="D915" s="467"/>
      <c r="E915" s="467"/>
      <c r="F915" s="502" t="str">
        <f t="shared" si="98"/>
        <v/>
      </c>
      <c r="G915" s="503" t="str">
        <f t="shared" si="99"/>
        <v/>
      </c>
      <c r="H915" s="501" t="str">
        <f t="shared" si="100"/>
        <v/>
      </c>
      <c r="I915" s="504" t="str">
        <f t="shared" si="101"/>
        <v/>
      </c>
      <c r="J915" s="467"/>
      <c r="K915" s="467"/>
      <c r="L915" s="467"/>
      <c r="M915" s="467"/>
      <c r="N915" s="467"/>
      <c r="O915" s="467"/>
      <c r="P915" s="467"/>
      <c r="Q915" s="467"/>
      <c r="R915" s="468" t="str">
        <f t="shared" si="103"/>
        <v/>
      </c>
      <c r="S915" s="468" t="str">
        <f>IF(OR(R915="",B7="",B7&lt;=0),"",IF(LEN(R915)&lt;=B7,R915,IF(LEN(SUBSTITUTE(LEFT(R915,B7+1)," ",""))=B7+1,LEFT(R915,B7),LEFT(R915,FIND("§",SUBSTITUTE(LEFT(R915,B7+1)," ","§",LEN(LEFT(R915,B7+1))-LEN(SUBSTITUTE(LEFT(R915,B7+1)," ",""))))-1))))</f>
        <v/>
      </c>
      <c r="T915" s="468" t="str">
        <f t="shared" si="102"/>
        <v/>
      </c>
      <c r="U915" s="468"/>
    </row>
    <row r="916" spans="1:21" ht="24" customHeight="1">
      <c r="A916" s="467"/>
      <c r="B916" s="467"/>
      <c r="C916" s="467"/>
      <c r="D916" s="467"/>
      <c r="E916" s="467"/>
      <c r="F916" s="502" t="str">
        <f t="shared" si="98"/>
        <v/>
      </c>
      <c r="G916" s="503" t="str">
        <f t="shared" si="99"/>
        <v/>
      </c>
      <c r="H916" s="501" t="str">
        <f t="shared" si="100"/>
        <v/>
      </c>
      <c r="I916" s="504" t="str">
        <f t="shared" si="101"/>
        <v/>
      </c>
      <c r="J916" s="467"/>
      <c r="K916" s="467"/>
      <c r="L916" s="467"/>
      <c r="M916" s="467"/>
      <c r="N916" s="467"/>
      <c r="O916" s="467"/>
      <c r="P916" s="467"/>
      <c r="Q916" s="467"/>
      <c r="R916" s="468" t="str">
        <f t="shared" si="103"/>
        <v/>
      </c>
      <c r="S916" s="468" t="str">
        <f>IF(OR(R916="",B7="",B7&lt;=0),"",IF(LEN(R916)&lt;=B7,R916,IF(LEN(SUBSTITUTE(LEFT(R916,B7+1)," ",""))=B7+1,LEFT(R916,B7),LEFT(R916,FIND("§",SUBSTITUTE(LEFT(R916,B7+1)," ","§",LEN(LEFT(R916,B7+1))-LEN(SUBSTITUTE(LEFT(R916,B7+1)," ",""))))-1))))</f>
        <v/>
      </c>
      <c r="T916" s="468" t="str">
        <f t="shared" si="102"/>
        <v/>
      </c>
      <c r="U916" s="468"/>
    </row>
    <row r="917" spans="1:21" ht="24" customHeight="1">
      <c r="A917" s="467"/>
      <c r="B917" s="467"/>
      <c r="C917" s="467"/>
      <c r="D917" s="467"/>
      <c r="E917" s="467"/>
      <c r="F917" s="502" t="str">
        <f t="shared" si="98"/>
        <v/>
      </c>
      <c r="G917" s="503" t="str">
        <f t="shared" si="99"/>
        <v/>
      </c>
      <c r="H917" s="501" t="str">
        <f t="shared" si="100"/>
        <v/>
      </c>
      <c r="I917" s="504" t="str">
        <f t="shared" si="101"/>
        <v/>
      </c>
      <c r="J917" s="467"/>
      <c r="K917" s="467"/>
      <c r="L917" s="467"/>
      <c r="M917" s="467"/>
      <c r="N917" s="467"/>
      <c r="O917" s="467"/>
      <c r="P917" s="467"/>
      <c r="Q917" s="467"/>
      <c r="R917" s="468" t="str">
        <f t="shared" si="103"/>
        <v/>
      </c>
      <c r="S917" s="468" t="str">
        <f>IF(OR(R917="",B7="",B7&lt;=0),"",IF(LEN(R917)&lt;=B7,R917,IF(LEN(SUBSTITUTE(LEFT(R917,B7+1)," ",""))=B7+1,LEFT(R917,B7),LEFT(R917,FIND("§",SUBSTITUTE(LEFT(R917,B7+1)," ","§",LEN(LEFT(R917,B7+1))-LEN(SUBSTITUTE(LEFT(R917,B7+1)," ",""))))-1))))</f>
        <v/>
      </c>
      <c r="T917" s="468" t="str">
        <f t="shared" si="102"/>
        <v/>
      </c>
      <c r="U917" s="468"/>
    </row>
    <row r="918" spans="1:21" ht="24" customHeight="1">
      <c r="A918" s="467"/>
      <c r="B918" s="467"/>
      <c r="C918" s="467"/>
      <c r="D918" s="467"/>
      <c r="E918" s="467"/>
      <c r="F918" s="502" t="str">
        <f t="shared" si="98"/>
        <v/>
      </c>
      <c r="G918" s="503" t="str">
        <f t="shared" si="99"/>
        <v/>
      </c>
      <c r="H918" s="501" t="str">
        <f t="shared" si="100"/>
        <v/>
      </c>
      <c r="I918" s="504" t="str">
        <f t="shared" si="101"/>
        <v/>
      </c>
      <c r="J918" s="467"/>
      <c r="K918" s="467"/>
      <c r="L918" s="467"/>
      <c r="M918" s="467"/>
      <c r="N918" s="467"/>
      <c r="O918" s="467"/>
      <c r="P918" s="467"/>
      <c r="Q918" s="467"/>
      <c r="R918" s="468" t="str">
        <f t="shared" si="103"/>
        <v/>
      </c>
      <c r="S918" s="468" t="str">
        <f>IF(OR(R918="",B7="",B7&lt;=0),"",IF(LEN(R918)&lt;=B7,R918,IF(LEN(SUBSTITUTE(LEFT(R918,B7+1)," ",""))=B7+1,LEFT(R918,B7),LEFT(R918,FIND("§",SUBSTITUTE(LEFT(R918,B7+1)," ","§",LEN(LEFT(R918,B7+1))-LEN(SUBSTITUTE(LEFT(R918,B7+1)," ",""))))-1))))</f>
        <v/>
      </c>
      <c r="T918" s="468" t="str">
        <f t="shared" si="102"/>
        <v/>
      </c>
      <c r="U918" s="468"/>
    </row>
    <row r="919" spans="1:21" ht="24" customHeight="1">
      <c r="A919" s="467"/>
      <c r="B919" s="467"/>
      <c r="C919" s="467"/>
      <c r="D919" s="467"/>
      <c r="E919" s="467"/>
      <c r="F919" s="502" t="str">
        <f t="shared" si="98"/>
        <v/>
      </c>
      <c r="G919" s="503" t="str">
        <f t="shared" si="99"/>
        <v/>
      </c>
      <c r="H919" s="501" t="str">
        <f t="shared" si="100"/>
        <v/>
      </c>
      <c r="I919" s="504" t="str">
        <f t="shared" si="101"/>
        <v/>
      </c>
      <c r="J919" s="467"/>
      <c r="K919" s="467"/>
      <c r="L919" s="467"/>
      <c r="M919" s="467"/>
      <c r="N919" s="467"/>
      <c r="O919" s="467"/>
      <c r="P919" s="467"/>
      <c r="Q919" s="467"/>
      <c r="R919" s="468" t="str">
        <f t="shared" si="103"/>
        <v/>
      </c>
      <c r="S919" s="468" t="str">
        <f>IF(OR(R919="",B7="",B7&lt;=0),"",IF(LEN(R919)&lt;=B7,R919,IF(LEN(SUBSTITUTE(LEFT(R919,B7+1)," ",""))=B7+1,LEFT(R919,B7),LEFT(R919,FIND("§",SUBSTITUTE(LEFT(R919,B7+1)," ","§",LEN(LEFT(R919,B7+1))-LEN(SUBSTITUTE(LEFT(R919,B7+1)," ",""))))-1))))</f>
        <v/>
      </c>
      <c r="T919" s="468" t="str">
        <f t="shared" si="102"/>
        <v/>
      </c>
      <c r="U919" s="468"/>
    </row>
    <row r="920" spans="1:21" ht="24" customHeight="1">
      <c r="A920" s="467"/>
      <c r="B920" s="467"/>
      <c r="C920" s="467"/>
      <c r="D920" s="467"/>
      <c r="E920" s="467"/>
      <c r="F920" s="502" t="str">
        <f t="shared" si="98"/>
        <v/>
      </c>
      <c r="G920" s="503" t="str">
        <f t="shared" si="99"/>
        <v/>
      </c>
      <c r="H920" s="501" t="str">
        <f t="shared" si="100"/>
        <v/>
      </c>
      <c r="I920" s="504" t="str">
        <f t="shared" si="101"/>
        <v/>
      </c>
      <c r="J920" s="467"/>
      <c r="K920" s="467"/>
      <c r="L920" s="467"/>
      <c r="M920" s="467"/>
      <c r="N920" s="467"/>
      <c r="O920" s="467"/>
      <c r="P920" s="467"/>
      <c r="Q920" s="467"/>
      <c r="R920" s="468" t="str">
        <f t="shared" si="103"/>
        <v/>
      </c>
      <c r="S920" s="468" t="str">
        <f>IF(OR(R920="",B7="",B7&lt;=0),"",IF(LEN(R920)&lt;=B7,R920,IF(LEN(SUBSTITUTE(LEFT(R920,B7+1)," ",""))=B7+1,LEFT(R920,B7),LEFT(R920,FIND("§",SUBSTITUTE(LEFT(R920,B7+1)," ","§",LEN(LEFT(R920,B7+1))-LEN(SUBSTITUTE(LEFT(R920,B7+1)," ",""))))-1))))</f>
        <v/>
      </c>
      <c r="T920" s="468" t="str">
        <f t="shared" si="102"/>
        <v/>
      </c>
      <c r="U920" s="468"/>
    </row>
    <row r="921" spans="1:21" ht="24" customHeight="1">
      <c r="A921" s="467"/>
      <c r="B921" s="467"/>
      <c r="C921" s="467"/>
      <c r="D921" s="467"/>
      <c r="E921" s="467"/>
      <c r="F921" s="502" t="str">
        <f t="shared" si="98"/>
        <v/>
      </c>
      <c r="G921" s="503" t="str">
        <f t="shared" si="99"/>
        <v/>
      </c>
      <c r="H921" s="501" t="str">
        <f t="shared" si="100"/>
        <v/>
      </c>
      <c r="I921" s="504" t="str">
        <f t="shared" si="101"/>
        <v/>
      </c>
      <c r="J921" s="467"/>
      <c r="K921" s="467"/>
      <c r="L921" s="467"/>
      <c r="M921" s="467"/>
      <c r="N921" s="467"/>
      <c r="O921" s="467"/>
      <c r="P921" s="467"/>
      <c r="Q921" s="467"/>
      <c r="R921" s="468" t="str">
        <f t="shared" si="103"/>
        <v/>
      </c>
      <c r="S921" s="468" t="str">
        <f>IF(OR(R921="",B7="",B7&lt;=0),"",IF(LEN(R921)&lt;=B7,R921,IF(LEN(SUBSTITUTE(LEFT(R921,B7+1)," ",""))=B7+1,LEFT(R921,B7),LEFT(R921,FIND("§",SUBSTITUTE(LEFT(R921,B7+1)," ","§",LEN(LEFT(R921,B7+1))-LEN(SUBSTITUTE(LEFT(R921,B7+1)," ",""))))-1))))</f>
        <v/>
      </c>
      <c r="T921" s="468" t="str">
        <f t="shared" si="102"/>
        <v/>
      </c>
      <c r="U921" s="468"/>
    </row>
    <row r="922" spans="1:21" ht="24" customHeight="1">
      <c r="A922" s="467"/>
      <c r="B922" s="467"/>
      <c r="C922" s="467"/>
      <c r="D922" s="467"/>
      <c r="E922" s="467"/>
      <c r="F922" s="502" t="str">
        <f t="shared" si="98"/>
        <v/>
      </c>
      <c r="G922" s="503" t="str">
        <f t="shared" si="99"/>
        <v/>
      </c>
      <c r="H922" s="501" t="str">
        <f t="shared" si="100"/>
        <v/>
      </c>
      <c r="I922" s="504" t="str">
        <f t="shared" si="101"/>
        <v/>
      </c>
      <c r="J922" s="467"/>
      <c r="K922" s="467"/>
      <c r="L922" s="467"/>
      <c r="M922" s="467"/>
      <c r="N922" s="467"/>
      <c r="O922" s="467"/>
      <c r="P922" s="467"/>
      <c r="Q922" s="467"/>
      <c r="R922" s="468" t="str">
        <f t="shared" si="103"/>
        <v/>
      </c>
      <c r="S922" s="468" t="str">
        <f>IF(OR(R922="",B7="",B7&lt;=0),"",IF(LEN(R922)&lt;=B7,R922,IF(LEN(SUBSTITUTE(LEFT(R922,B7+1)," ",""))=B7+1,LEFT(R922,B7),LEFT(R922,FIND("§",SUBSTITUTE(LEFT(R922,B7+1)," ","§",LEN(LEFT(R922,B7+1))-LEN(SUBSTITUTE(LEFT(R922,B7+1)," ",""))))-1))))</f>
        <v/>
      </c>
      <c r="T922" s="468" t="str">
        <f t="shared" si="102"/>
        <v/>
      </c>
      <c r="U922" s="468"/>
    </row>
    <row r="923" spans="1:21" ht="24" customHeight="1">
      <c r="A923" s="467"/>
      <c r="B923" s="467"/>
      <c r="C923" s="467"/>
      <c r="D923" s="467"/>
      <c r="E923" s="467"/>
      <c r="F923" s="502" t="str">
        <f t="shared" si="98"/>
        <v/>
      </c>
      <c r="G923" s="503" t="str">
        <f t="shared" si="99"/>
        <v/>
      </c>
      <c r="H923" s="501" t="str">
        <f t="shared" si="100"/>
        <v/>
      </c>
      <c r="I923" s="504" t="str">
        <f t="shared" si="101"/>
        <v/>
      </c>
      <c r="J923" s="467"/>
      <c r="K923" s="467"/>
      <c r="L923" s="467"/>
      <c r="M923" s="467"/>
      <c r="N923" s="467"/>
      <c r="O923" s="467"/>
      <c r="P923" s="467"/>
      <c r="Q923" s="467"/>
      <c r="R923" s="468" t="str">
        <f t="shared" si="103"/>
        <v/>
      </c>
      <c r="S923" s="468" t="str">
        <f>IF(OR(R923="",B7="",B7&lt;=0),"",IF(LEN(R923)&lt;=B7,R923,IF(LEN(SUBSTITUTE(LEFT(R923,B7+1)," ",""))=B7+1,LEFT(R923,B7),LEFT(R923,FIND("§",SUBSTITUTE(LEFT(R923,B7+1)," ","§",LEN(LEFT(R923,B7+1))-LEN(SUBSTITUTE(LEFT(R923,B7+1)," ",""))))-1))))</f>
        <v/>
      </c>
      <c r="T923" s="468" t="str">
        <f t="shared" si="102"/>
        <v/>
      </c>
      <c r="U923" s="468"/>
    </row>
    <row r="924" spans="1:21" ht="24" customHeight="1">
      <c r="A924" s="467"/>
      <c r="B924" s="467"/>
      <c r="C924" s="467"/>
      <c r="D924" s="467"/>
      <c r="E924" s="467"/>
      <c r="F924" s="502" t="str">
        <f t="shared" si="98"/>
        <v/>
      </c>
      <c r="G924" s="503" t="str">
        <f t="shared" si="99"/>
        <v/>
      </c>
      <c r="H924" s="501" t="str">
        <f t="shared" si="100"/>
        <v/>
      </c>
      <c r="I924" s="504" t="str">
        <f t="shared" si="101"/>
        <v/>
      </c>
      <c r="J924" s="467"/>
      <c r="K924" s="467"/>
      <c r="L924" s="467"/>
      <c r="M924" s="467"/>
      <c r="N924" s="467"/>
      <c r="O924" s="467"/>
      <c r="P924" s="467"/>
      <c r="Q924" s="467"/>
      <c r="R924" s="468" t="str">
        <f t="shared" si="103"/>
        <v/>
      </c>
      <c r="S924" s="468" t="str">
        <f>IF(OR(R924="",B7="",B7&lt;=0),"",IF(LEN(R924)&lt;=B7,R924,IF(LEN(SUBSTITUTE(LEFT(R924,B7+1)," ",""))=B7+1,LEFT(R924,B7),LEFT(R924,FIND("§",SUBSTITUTE(LEFT(R924,B7+1)," ","§",LEN(LEFT(R924,B7+1))-LEN(SUBSTITUTE(LEFT(R924,B7+1)," ",""))))-1))))</f>
        <v/>
      </c>
      <c r="T924" s="468" t="str">
        <f t="shared" si="102"/>
        <v/>
      </c>
      <c r="U924" s="468"/>
    </row>
    <row r="925" spans="1:21" ht="24" customHeight="1">
      <c r="A925" s="467"/>
      <c r="B925" s="467"/>
      <c r="C925" s="467"/>
      <c r="D925" s="467"/>
      <c r="E925" s="467"/>
      <c r="F925" s="502" t="str">
        <f t="shared" si="98"/>
        <v/>
      </c>
      <c r="G925" s="503" t="str">
        <f t="shared" si="99"/>
        <v/>
      </c>
      <c r="H925" s="501" t="str">
        <f t="shared" si="100"/>
        <v/>
      </c>
      <c r="I925" s="504" t="str">
        <f t="shared" si="101"/>
        <v/>
      </c>
      <c r="J925" s="467"/>
      <c r="K925" s="467"/>
      <c r="L925" s="467"/>
      <c r="M925" s="467"/>
      <c r="N925" s="467"/>
      <c r="O925" s="467"/>
      <c r="P925" s="467"/>
      <c r="Q925" s="467"/>
      <c r="R925" s="468" t="str">
        <f t="shared" si="103"/>
        <v/>
      </c>
      <c r="S925" s="468" t="str">
        <f>IF(OR(R925="",B7="",B7&lt;=0),"",IF(LEN(R925)&lt;=B7,R925,IF(LEN(SUBSTITUTE(LEFT(R925,B7+1)," ",""))=B7+1,LEFT(R925,B7),LEFT(R925,FIND("§",SUBSTITUTE(LEFT(R925,B7+1)," ","§",LEN(LEFT(R925,B7+1))-LEN(SUBSTITUTE(LEFT(R925,B7+1)," ",""))))-1))))</f>
        <v/>
      </c>
      <c r="T925" s="468" t="str">
        <f t="shared" si="102"/>
        <v/>
      </c>
      <c r="U925" s="468"/>
    </row>
    <row r="926" spans="1:21" ht="24" customHeight="1">
      <c r="A926" s="467"/>
      <c r="B926" s="467"/>
      <c r="C926" s="467"/>
      <c r="D926" s="467"/>
      <c r="E926" s="467"/>
      <c r="F926" s="502" t="str">
        <f t="shared" si="98"/>
        <v/>
      </c>
      <c r="G926" s="503" t="str">
        <f t="shared" si="99"/>
        <v/>
      </c>
      <c r="H926" s="501" t="str">
        <f t="shared" si="100"/>
        <v/>
      </c>
      <c r="I926" s="504" t="str">
        <f t="shared" si="101"/>
        <v/>
      </c>
      <c r="J926" s="467"/>
      <c r="K926" s="467"/>
      <c r="L926" s="467"/>
      <c r="M926" s="467"/>
      <c r="N926" s="467"/>
      <c r="O926" s="467"/>
      <c r="P926" s="467"/>
      <c r="Q926" s="467"/>
      <c r="R926" s="468" t="str">
        <f t="shared" si="103"/>
        <v/>
      </c>
      <c r="S926" s="468" t="str">
        <f>IF(OR(R926="",B7="",B7&lt;=0),"",IF(LEN(R926)&lt;=B7,R926,IF(LEN(SUBSTITUTE(LEFT(R926,B7+1)," ",""))=B7+1,LEFT(R926,B7),LEFT(R926,FIND("§",SUBSTITUTE(LEFT(R926,B7+1)," ","§",LEN(LEFT(R926,B7+1))-LEN(SUBSTITUTE(LEFT(R926,B7+1)," ",""))))-1))))</f>
        <v/>
      </c>
      <c r="T926" s="468" t="str">
        <f t="shared" si="102"/>
        <v/>
      </c>
      <c r="U926" s="468"/>
    </row>
    <row r="927" spans="1:21" ht="24" customHeight="1">
      <c r="A927" s="467"/>
      <c r="B927" s="467"/>
      <c r="C927" s="467"/>
      <c r="D927" s="467"/>
      <c r="E927" s="467"/>
      <c r="F927" s="502" t="str">
        <f t="shared" si="98"/>
        <v/>
      </c>
      <c r="G927" s="503" t="str">
        <f t="shared" si="99"/>
        <v/>
      </c>
      <c r="H927" s="501" t="str">
        <f t="shared" si="100"/>
        <v/>
      </c>
      <c r="I927" s="504" t="str">
        <f t="shared" si="101"/>
        <v/>
      </c>
      <c r="J927" s="467"/>
      <c r="K927" s="467"/>
      <c r="L927" s="467"/>
      <c r="M927" s="467"/>
      <c r="N927" s="467"/>
      <c r="O927" s="467"/>
      <c r="P927" s="467"/>
      <c r="Q927" s="467"/>
      <c r="R927" s="468" t="str">
        <f t="shared" si="103"/>
        <v/>
      </c>
      <c r="S927" s="468" t="str">
        <f>IF(OR(R927="",B7="",B7&lt;=0),"",IF(LEN(R927)&lt;=B7,R927,IF(LEN(SUBSTITUTE(LEFT(R927,B7+1)," ",""))=B7+1,LEFT(R927,B7),LEFT(R927,FIND("§",SUBSTITUTE(LEFT(R927,B7+1)," ","§",LEN(LEFT(R927,B7+1))-LEN(SUBSTITUTE(LEFT(R927,B7+1)," ",""))))-1))))</f>
        <v/>
      </c>
      <c r="T927" s="468" t="str">
        <f t="shared" si="102"/>
        <v/>
      </c>
      <c r="U927" s="468"/>
    </row>
    <row r="928" spans="1:21" ht="24" customHeight="1">
      <c r="A928" s="467"/>
      <c r="B928" s="467"/>
      <c r="C928" s="467"/>
      <c r="D928" s="467"/>
      <c r="E928" s="467"/>
      <c r="F928" s="502" t="str">
        <f t="shared" si="98"/>
        <v/>
      </c>
      <c r="G928" s="503" t="str">
        <f t="shared" si="99"/>
        <v/>
      </c>
      <c r="H928" s="501" t="str">
        <f t="shared" si="100"/>
        <v/>
      </c>
      <c r="I928" s="504" t="str">
        <f t="shared" si="101"/>
        <v/>
      </c>
      <c r="J928" s="467"/>
      <c r="K928" s="467"/>
      <c r="L928" s="467"/>
      <c r="M928" s="467"/>
      <c r="N928" s="467"/>
      <c r="O928" s="467"/>
      <c r="P928" s="467"/>
      <c r="Q928" s="467"/>
      <c r="R928" s="468" t="str">
        <f t="shared" si="103"/>
        <v/>
      </c>
      <c r="S928" s="468" t="str">
        <f>IF(OR(R928="",B7="",B7&lt;=0),"",IF(LEN(R928)&lt;=B7,R928,IF(LEN(SUBSTITUTE(LEFT(R928,B7+1)," ",""))=B7+1,LEFT(R928,B7),LEFT(R928,FIND("§",SUBSTITUTE(LEFT(R928,B7+1)," ","§",LEN(LEFT(R928,B7+1))-LEN(SUBSTITUTE(LEFT(R928,B7+1)," ",""))))-1))))</f>
        <v/>
      </c>
      <c r="T928" s="468" t="str">
        <f t="shared" si="102"/>
        <v/>
      </c>
      <c r="U928" s="468"/>
    </row>
    <row r="929" spans="1:21" ht="24" customHeight="1">
      <c r="A929" s="467"/>
      <c r="B929" s="467"/>
      <c r="C929" s="467"/>
      <c r="D929" s="467"/>
      <c r="E929" s="467"/>
      <c r="F929" s="502" t="str">
        <f t="shared" si="98"/>
        <v/>
      </c>
      <c r="G929" s="503" t="str">
        <f t="shared" si="99"/>
        <v/>
      </c>
      <c r="H929" s="501" t="str">
        <f t="shared" si="100"/>
        <v/>
      </c>
      <c r="I929" s="504" t="str">
        <f t="shared" si="101"/>
        <v/>
      </c>
      <c r="J929" s="467"/>
      <c r="K929" s="467"/>
      <c r="L929" s="467"/>
      <c r="M929" s="467"/>
      <c r="N929" s="467"/>
      <c r="O929" s="467"/>
      <c r="P929" s="467"/>
      <c r="Q929" s="467"/>
      <c r="R929" s="468" t="str">
        <f t="shared" si="103"/>
        <v/>
      </c>
      <c r="S929" s="468" t="str">
        <f>IF(OR(R929="",B7="",B7&lt;=0),"",IF(LEN(R929)&lt;=B7,R929,IF(LEN(SUBSTITUTE(LEFT(R929,B7+1)," ",""))=B7+1,LEFT(R929,B7),LEFT(R929,FIND("§",SUBSTITUTE(LEFT(R929,B7+1)," ","§",LEN(LEFT(R929,B7+1))-LEN(SUBSTITUTE(LEFT(R929,B7+1)," ",""))))-1))))</f>
        <v/>
      </c>
      <c r="T929" s="468" t="str">
        <f t="shared" si="102"/>
        <v/>
      </c>
      <c r="U929" s="468"/>
    </row>
    <row r="930" spans="1:21" ht="24" customHeight="1">
      <c r="A930" s="467"/>
      <c r="B930" s="467"/>
      <c r="C930" s="467"/>
      <c r="D930" s="467"/>
      <c r="E930" s="467"/>
      <c r="F930" s="502" t="str">
        <f t="shared" si="98"/>
        <v/>
      </c>
      <c r="G930" s="503" t="str">
        <f t="shared" si="99"/>
        <v/>
      </c>
      <c r="H930" s="501" t="str">
        <f t="shared" si="100"/>
        <v/>
      </c>
      <c r="I930" s="504" t="str">
        <f t="shared" si="101"/>
        <v/>
      </c>
      <c r="J930" s="467"/>
      <c r="K930" s="467"/>
      <c r="L930" s="467"/>
      <c r="M930" s="467"/>
      <c r="N930" s="467"/>
      <c r="O930" s="467"/>
      <c r="P930" s="467"/>
      <c r="Q930" s="467"/>
      <c r="R930" s="468" t="str">
        <f t="shared" si="103"/>
        <v/>
      </c>
      <c r="S930" s="468" t="str">
        <f>IF(OR(R930="",B7="",B7&lt;=0),"",IF(LEN(R930)&lt;=B7,R930,IF(LEN(SUBSTITUTE(LEFT(R930,B7+1)," ",""))=B7+1,LEFT(R930,B7),LEFT(R930,FIND("§",SUBSTITUTE(LEFT(R930,B7+1)," ","§",LEN(LEFT(R930,B7+1))-LEN(SUBSTITUTE(LEFT(R930,B7+1)," ",""))))-1))))</f>
        <v/>
      </c>
      <c r="T930" s="468" t="str">
        <f t="shared" si="102"/>
        <v/>
      </c>
      <c r="U930" s="468"/>
    </row>
    <row r="931" spans="1:21" ht="24" customHeight="1">
      <c r="A931" s="467"/>
      <c r="B931" s="467"/>
      <c r="C931" s="467"/>
      <c r="D931" s="467"/>
      <c r="E931" s="467"/>
      <c r="F931" s="502" t="str">
        <f t="shared" si="98"/>
        <v/>
      </c>
      <c r="G931" s="503" t="str">
        <f t="shared" si="99"/>
        <v/>
      </c>
      <c r="H931" s="501" t="str">
        <f t="shared" si="100"/>
        <v/>
      </c>
      <c r="I931" s="504" t="str">
        <f t="shared" si="101"/>
        <v/>
      </c>
      <c r="J931" s="467"/>
      <c r="K931" s="467"/>
      <c r="L931" s="467"/>
      <c r="M931" s="467"/>
      <c r="N931" s="467"/>
      <c r="O931" s="467"/>
      <c r="P931" s="467"/>
      <c r="Q931" s="467"/>
      <c r="R931" s="468" t="str">
        <f t="shared" si="103"/>
        <v/>
      </c>
      <c r="S931" s="468" t="str">
        <f>IF(OR(R931="",B7="",B7&lt;=0),"",IF(LEN(R931)&lt;=B7,R931,IF(LEN(SUBSTITUTE(LEFT(R931,B7+1)," ",""))=B7+1,LEFT(R931,B7),LEFT(R931,FIND("§",SUBSTITUTE(LEFT(R931,B7+1)," ","§",LEN(LEFT(R931,B7+1))-LEN(SUBSTITUTE(LEFT(R931,B7+1)," ",""))))-1))))</f>
        <v/>
      </c>
      <c r="T931" s="468" t="str">
        <f t="shared" si="102"/>
        <v/>
      </c>
      <c r="U931" s="468"/>
    </row>
    <row r="932" spans="1:21" ht="24" customHeight="1">
      <c r="A932" s="467"/>
      <c r="B932" s="467"/>
      <c r="C932" s="467"/>
      <c r="D932" s="467"/>
      <c r="E932" s="467"/>
      <c r="F932" s="502" t="str">
        <f t="shared" si="98"/>
        <v/>
      </c>
      <c r="G932" s="503" t="str">
        <f t="shared" si="99"/>
        <v/>
      </c>
      <c r="H932" s="501" t="str">
        <f t="shared" si="100"/>
        <v/>
      </c>
      <c r="I932" s="504" t="str">
        <f t="shared" si="101"/>
        <v/>
      </c>
      <c r="J932" s="467"/>
      <c r="K932" s="467"/>
      <c r="L932" s="467"/>
      <c r="M932" s="467"/>
      <c r="N932" s="467"/>
      <c r="O932" s="467"/>
      <c r="P932" s="467"/>
      <c r="Q932" s="467"/>
      <c r="R932" s="468" t="str">
        <f t="shared" si="103"/>
        <v/>
      </c>
      <c r="S932" s="468" t="str">
        <f>IF(OR(R932="",B7="",B7&lt;=0),"",IF(LEN(R932)&lt;=B7,R932,IF(LEN(SUBSTITUTE(LEFT(R932,B7+1)," ",""))=B7+1,LEFT(R932,B7),LEFT(R932,FIND("§",SUBSTITUTE(LEFT(R932,B7+1)," ","§",LEN(LEFT(R932,B7+1))-LEN(SUBSTITUTE(LEFT(R932,B7+1)," ",""))))-1))))</f>
        <v/>
      </c>
      <c r="T932" s="468" t="str">
        <f t="shared" si="102"/>
        <v/>
      </c>
      <c r="U932" s="468"/>
    </row>
    <row r="933" spans="1:21" ht="24" customHeight="1">
      <c r="A933" s="467"/>
      <c r="B933" s="467"/>
      <c r="C933" s="467"/>
      <c r="D933" s="467"/>
      <c r="E933" s="467"/>
      <c r="F933" s="502" t="str">
        <f t="shared" si="98"/>
        <v/>
      </c>
      <c r="G933" s="503" t="str">
        <f t="shared" si="99"/>
        <v/>
      </c>
      <c r="H933" s="501" t="str">
        <f t="shared" si="100"/>
        <v/>
      </c>
      <c r="I933" s="504" t="str">
        <f t="shared" si="101"/>
        <v/>
      </c>
      <c r="J933" s="467"/>
      <c r="K933" s="467"/>
      <c r="L933" s="467"/>
      <c r="M933" s="467"/>
      <c r="N933" s="467"/>
      <c r="O933" s="467"/>
      <c r="P933" s="467"/>
      <c r="Q933" s="467"/>
      <c r="R933" s="468" t="str">
        <f t="shared" si="103"/>
        <v/>
      </c>
      <c r="S933" s="468" t="str">
        <f>IF(OR(R933="",B7="",B7&lt;=0),"",IF(LEN(R933)&lt;=B7,R933,IF(LEN(SUBSTITUTE(LEFT(R933,B7+1)," ",""))=B7+1,LEFT(R933,B7),LEFT(R933,FIND("§",SUBSTITUTE(LEFT(R933,B7+1)," ","§",LEN(LEFT(R933,B7+1))-LEN(SUBSTITUTE(LEFT(R933,B7+1)," ",""))))-1))))</f>
        <v/>
      </c>
      <c r="T933" s="468" t="str">
        <f t="shared" si="102"/>
        <v/>
      </c>
      <c r="U933" s="468"/>
    </row>
    <row r="934" spans="1:21" ht="24" customHeight="1">
      <c r="A934" s="467"/>
      <c r="B934" s="467"/>
      <c r="C934" s="467"/>
      <c r="D934" s="467"/>
      <c r="E934" s="467"/>
      <c r="F934" s="502" t="str">
        <f t="shared" si="98"/>
        <v/>
      </c>
      <c r="G934" s="503" t="str">
        <f t="shared" si="99"/>
        <v/>
      </c>
      <c r="H934" s="501" t="str">
        <f t="shared" si="100"/>
        <v/>
      </c>
      <c r="I934" s="504" t="str">
        <f t="shared" si="101"/>
        <v/>
      </c>
      <c r="J934" s="467"/>
      <c r="K934" s="467"/>
      <c r="L934" s="467"/>
      <c r="M934" s="467"/>
      <c r="N934" s="467"/>
      <c r="O934" s="467"/>
      <c r="P934" s="467"/>
      <c r="Q934" s="467"/>
      <c r="R934" s="468" t="str">
        <f t="shared" si="103"/>
        <v/>
      </c>
      <c r="S934" s="468" t="str">
        <f>IF(OR(R934="",B7="",B7&lt;=0),"",IF(LEN(R934)&lt;=B7,R934,IF(LEN(SUBSTITUTE(LEFT(R934,B7+1)," ",""))=B7+1,LEFT(R934,B7),LEFT(R934,FIND("§",SUBSTITUTE(LEFT(R934,B7+1)," ","§",LEN(LEFT(R934,B7+1))-LEN(SUBSTITUTE(LEFT(R934,B7+1)," ",""))))-1))))</f>
        <v/>
      </c>
      <c r="T934" s="468" t="str">
        <f t="shared" si="102"/>
        <v/>
      </c>
      <c r="U934" s="468"/>
    </row>
    <row r="935" spans="1:21" ht="24" customHeight="1">
      <c r="A935" s="467"/>
      <c r="B935" s="467"/>
      <c r="C935" s="467"/>
      <c r="D935" s="467"/>
      <c r="E935" s="467"/>
      <c r="F935" s="502" t="str">
        <f t="shared" si="98"/>
        <v/>
      </c>
      <c r="G935" s="503" t="str">
        <f t="shared" si="99"/>
        <v/>
      </c>
      <c r="H935" s="501" t="str">
        <f t="shared" si="100"/>
        <v/>
      </c>
      <c r="I935" s="504" t="str">
        <f t="shared" si="101"/>
        <v/>
      </c>
      <c r="J935" s="467"/>
      <c r="K935" s="467"/>
      <c r="L935" s="467"/>
      <c r="M935" s="467"/>
      <c r="N935" s="467"/>
      <c r="O935" s="467"/>
      <c r="P935" s="467"/>
      <c r="Q935" s="467"/>
      <c r="R935" s="468" t="str">
        <f t="shared" si="103"/>
        <v/>
      </c>
      <c r="S935" s="468" t="str">
        <f>IF(OR(R935="",B7="",B7&lt;=0),"",IF(LEN(R935)&lt;=B7,R935,IF(LEN(SUBSTITUTE(LEFT(R935,B7+1)," ",""))=B7+1,LEFT(R935,B7),LEFT(R935,FIND("§",SUBSTITUTE(LEFT(R935,B7+1)," ","§",LEN(LEFT(R935,B7+1))-LEN(SUBSTITUTE(LEFT(R935,B7+1)," ",""))))-1))))</f>
        <v/>
      </c>
      <c r="T935" s="468" t="str">
        <f t="shared" si="102"/>
        <v/>
      </c>
      <c r="U935" s="468"/>
    </row>
    <row r="936" spans="1:21" ht="24" customHeight="1">
      <c r="A936" s="467"/>
      <c r="B936" s="467"/>
      <c r="C936" s="467"/>
      <c r="D936" s="467"/>
      <c r="E936" s="467"/>
      <c r="F936" s="502" t="str">
        <f t="shared" si="98"/>
        <v/>
      </c>
      <c r="G936" s="503" t="str">
        <f t="shared" si="99"/>
        <v/>
      </c>
      <c r="H936" s="501" t="str">
        <f t="shared" si="100"/>
        <v/>
      </c>
      <c r="I936" s="504" t="str">
        <f t="shared" si="101"/>
        <v/>
      </c>
      <c r="J936" s="467"/>
      <c r="K936" s="467"/>
      <c r="L936" s="467"/>
      <c r="M936" s="467"/>
      <c r="N936" s="467"/>
      <c r="O936" s="467"/>
      <c r="P936" s="467"/>
      <c r="Q936" s="467"/>
      <c r="R936" s="468" t="str">
        <f t="shared" si="103"/>
        <v/>
      </c>
      <c r="S936" s="468" t="str">
        <f>IF(OR(R936="",B7="",B7&lt;=0),"",IF(LEN(R936)&lt;=B7,R936,IF(LEN(SUBSTITUTE(LEFT(R936,B7+1)," ",""))=B7+1,LEFT(R936,B7),LEFT(R936,FIND("§",SUBSTITUTE(LEFT(R936,B7+1)," ","§",LEN(LEFT(R936,B7+1))-LEN(SUBSTITUTE(LEFT(R936,B7+1)," ",""))))-1))))</f>
        <v/>
      </c>
      <c r="T936" s="468" t="str">
        <f t="shared" si="102"/>
        <v/>
      </c>
      <c r="U936" s="468"/>
    </row>
    <row r="937" spans="1:21" ht="24" customHeight="1">
      <c r="A937" s="467"/>
      <c r="B937" s="467"/>
      <c r="C937" s="467"/>
      <c r="D937" s="467"/>
      <c r="E937" s="467"/>
      <c r="F937" s="502" t="str">
        <f t="shared" si="98"/>
        <v/>
      </c>
      <c r="G937" s="503" t="str">
        <f t="shared" si="99"/>
        <v/>
      </c>
      <c r="H937" s="501" t="str">
        <f t="shared" si="100"/>
        <v/>
      </c>
      <c r="I937" s="504" t="str">
        <f t="shared" si="101"/>
        <v/>
      </c>
      <c r="J937" s="467"/>
      <c r="K937" s="467"/>
      <c r="L937" s="467"/>
      <c r="M937" s="467"/>
      <c r="N937" s="467"/>
      <c r="O937" s="467"/>
      <c r="P937" s="467"/>
      <c r="Q937" s="467"/>
      <c r="R937" s="468" t="str">
        <f t="shared" si="103"/>
        <v/>
      </c>
      <c r="S937" s="468" t="str">
        <f>IF(OR(R937="",B7="",B7&lt;=0),"",IF(LEN(R937)&lt;=B7,R937,IF(LEN(SUBSTITUTE(LEFT(R937,B7+1)," ",""))=B7+1,LEFT(R937,B7),LEFT(R937,FIND("§",SUBSTITUTE(LEFT(R937,B7+1)," ","§",LEN(LEFT(R937,B7+1))-LEN(SUBSTITUTE(LEFT(R937,B7+1)," ",""))))-1))))</f>
        <v/>
      </c>
      <c r="T937" s="468" t="str">
        <f t="shared" si="102"/>
        <v/>
      </c>
      <c r="U937" s="468"/>
    </row>
    <row r="938" spans="1:21" ht="24" customHeight="1">
      <c r="A938" s="467"/>
      <c r="B938" s="467"/>
      <c r="C938" s="467"/>
      <c r="D938" s="467"/>
      <c r="E938" s="467"/>
      <c r="F938" s="502" t="str">
        <f t="shared" si="98"/>
        <v/>
      </c>
      <c r="G938" s="503" t="str">
        <f t="shared" si="99"/>
        <v/>
      </c>
      <c r="H938" s="501" t="str">
        <f t="shared" si="100"/>
        <v/>
      </c>
      <c r="I938" s="504" t="str">
        <f t="shared" si="101"/>
        <v/>
      </c>
      <c r="J938" s="467"/>
      <c r="K938" s="467"/>
      <c r="L938" s="467"/>
      <c r="M938" s="467"/>
      <c r="N938" s="467"/>
      <c r="O938" s="467"/>
      <c r="P938" s="467"/>
      <c r="Q938" s="467"/>
      <c r="R938" s="468" t="str">
        <f t="shared" si="103"/>
        <v/>
      </c>
      <c r="S938" s="468" t="str">
        <f>IF(OR(R938="",B7="",B7&lt;=0),"",IF(LEN(R938)&lt;=B7,R938,IF(LEN(SUBSTITUTE(LEFT(R938,B7+1)," ",""))=B7+1,LEFT(R938,B7),LEFT(R938,FIND("§",SUBSTITUTE(LEFT(R938,B7+1)," ","§",LEN(LEFT(R938,B7+1))-LEN(SUBSTITUTE(LEFT(R938,B7+1)," ",""))))-1))))</f>
        <v/>
      </c>
      <c r="T938" s="468" t="str">
        <f t="shared" si="102"/>
        <v/>
      </c>
      <c r="U938" s="468"/>
    </row>
    <row r="939" spans="1:21" ht="24" customHeight="1">
      <c r="A939" s="467"/>
      <c r="B939" s="467"/>
      <c r="C939" s="467"/>
      <c r="D939" s="467"/>
      <c r="E939" s="467"/>
      <c r="F939" s="502" t="str">
        <f t="shared" si="98"/>
        <v/>
      </c>
      <c r="G939" s="503" t="str">
        <f t="shared" si="99"/>
        <v/>
      </c>
      <c r="H939" s="501" t="str">
        <f t="shared" si="100"/>
        <v/>
      </c>
      <c r="I939" s="504" t="str">
        <f t="shared" si="101"/>
        <v/>
      </c>
      <c r="J939" s="467"/>
      <c r="K939" s="467"/>
      <c r="L939" s="467"/>
      <c r="M939" s="467"/>
      <c r="N939" s="467"/>
      <c r="O939" s="467"/>
      <c r="P939" s="467"/>
      <c r="Q939" s="467"/>
      <c r="R939" s="468" t="str">
        <f t="shared" si="103"/>
        <v/>
      </c>
      <c r="S939" s="468" t="str">
        <f>IF(OR(R939="",B7="",B7&lt;=0),"",IF(LEN(R939)&lt;=B7,R939,IF(LEN(SUBSTITUTE(LEFT(R939,B7+1)," ",""))=B7+1,LEFT(R939,B7),LEFT(R939,FIND("§",SUBSTITUTE(LEFT(R939,B7+1)," ","§",LEN(LEFT(R939,B7+1))-LEN(SUBSTITUTE(LEFT(R939,B7+1)," ",""))))-1))))</f>
        <v/>
      </c>
      <c r="T939" s="468" t="str">
        <f t="shared" si="102"/>
        <v/>
      </c>
      <c r="U939" s="468"/>
    </row>
    <row r="940" spans="1:21" ht="24" customHeight="1">
      <c r="A940" s="467"/>
      <c r="B940" s="467"/>
      <c r="C940" s="467"/>
      <c r="D940" s="467"/>
      <c r="E940" s="467"/>
      <c r="F940" s="502" t="str">
        <f t="shared" si="98"/>
        <v/>
      </c>
      <c r="G940" s="503" t="str">
        <f t="shared" si="99"/>
        <v/>
      </c>
      <c r="H940" s="501" t="str">
        <f t="shared" si="100"/>
        <v/>
      </c>
      <c r="I940" s="504" t="str">
        <f t="shared" si="101"/>
        <v/>
      </c>
      <c r="J940" s="467"/>
      <c r="K940" s="467"/>
      <c r="L940" s="467"/>
      <c r="M940" s="467"/>
      <c r="N940" s="467"/>
      <c r="O940" s="467"/>
      <c r="P940" s="467"/>
      <c r="Q940" s="467"/>
      <c r="R940" s="468" t="str">
        <f t="shared" si="103"/>
        <v/>
      </c>
      <c r="S940" s="468" t="str">
        <f>IF(OR(R940="",B7="",B7&lt;=0),"",IF(LEN(R940)&lt;=B7,R940,IF(LEN(SUBSTITUTE(LEFT(R940,B7+1)," ",""))=B7+1,LEFT(R940,B7),LEFT(R940,FIND("§",SUBSTITUTE(LEFT(R940,B7+1)," ","§",LEN(LEFT(R940,B7+1))-LEN(SUBSTITUTE(LEFT(R940,B7+1)," ",""))))-1))))</f>
        <v/>
      </c>
      <c r="T940" s="468" t="str">
        <f t="shared" si="102"/>
        <v/>
      </c>
      <c r="U940" s="468"/>
    </row>
    <row r="941" spans="1:21" ht="24" customHeight="1">
      <c r="A941" s="467"/>
      <c r="B941" s="467"/>
      <c r="C941" s="467"/>
      <c r="D941" s="467"/>
      <c r="E941" s="467"/>
      <c r="F941" s="502" t="str">
        <f t="shared" si="98"/>
        <v/>
      </c>
      <c r="G941" s="503" t="str">
        <f t="shared" si="99"/>
        <v/>
      </c>
      <c r="H941" s="501" t="str">
        <f t="shared" si="100"/>
        <v/>
      </c>
      <c r="I941" s="504" t="str">
        <f t="shared" si="101"/>
        <v/>
      </c>
      <c r="J941" s="467"/>
      <c r="K941" s="467"/>
      <c r="L941" s="467"/>
      <c r="M941" s="467"/>
      <c r="N941" s="467"/>
      <c r="O941" s="467"/>
      <c r="P941" s="467"/>
      <c r="Q941" s="467"/>
      <c r="R941" s="468" t="str">
        <f t="shared" si="103"/>
        <v/>
      </c>
      <c r="S941" s="468" t="str">
        <f>IF(OR(R941="",B7="",B7&lt;=0),"",IF(LEN(R941)&lt;=B7,R941,IF(LEN(SUBSTITUTE(LEFT(R941,B7+1)," ",""))=B7+1,LEFT(R941,B7),LEFT(R941,FIND("§",SUBSTITUTE(LEFT(R941,B7+1)," ","§",LEN(LEFT(R941,B7+1))-LEN(SUBSTITUTE(LEFT(R941,B7+1)," ",""))))-1))))</f>
        <v/>
      </c>
      <c r="T941" s="468" t="str">
        <f t="shared" si="102"/>
        <v/>
      </c>
      <c r="U941" s="468"/>
    </row>
    <row r="942" spans="1:21" ht="24" customHeight="1">
      <c r="A942" s="467"/>
      <c r="B942" s="467"/>
      <c r="C942" s="467"/>
      <c r="D942" s="467"/>
      <c r="E942" s="467"/>
      <c r="F942" s="502" t="str">
        <f t="shared" si="98"/>
        <v/>
      </c>
      <c r="G942" s="503" t="str">
        <f t="shared" si="99"/>
        <v/>
      </c>
      <c r="H942" s="501" t="str">
        <f t="shared" si="100"/>
        <v/>
      </c>
      <c r="I942" s="504" t="str">
        <f t="shared" si="101"/>
        <v/>
      </c>
      <c r="J942" s="467"/>
      <c r="K942" s="467"/>
      <c r="L942" s="467"/>
      <c r="M942" s="467"/>
      <c r="N942" s="467"/>
      <c r="O942" s="467"/>
      <c r="P942" s="467"/>
      <c r="Q942" s="467"/>
      <c r="R942" s="468" t="str">
        <f t="shared" si="103"/>
        <v/>
      </c>
      <c r="S942" s="468" t="str">
        <f>IF(OR(R942="",B7="",B7&lt;=0),"",IF(LEN(R942)&lt;=B7,R942,IF(LEN(SUBSTITUTE(LEFT(R942,B7+1)," ",""))=B7+1,LEFT(R942,B7),LEFT(R942,FIND("§",SUBSTITUTE(LEFT(R942,B7+1)," ","§",LEN(LEFT(R942,B7+1))-LEN(SUBSTITUTE(LEFT(R942,B7+1)," ",""))))-1))))</f>
        <v/>
      </c>
      <c r="T942" s="468" t="str">
        <f t="shared" si="102"/>
        <v/>
      </c>
      <c r="U942" s="468"/>
    </row>
    <row r="943" spans="1:21" ht="24" customHeight="1">
      <c r="A943" s="467"/>
      <c r="B943" s="467"/>
      <c r="C943" s="467"/>
      <c r="D943" s="467"/>
      <c r="E943" s="467"/>
      <c r="F943" s="502" t="str">
        <f t="shared" si="98"/>
        <v/>
      </c>
      <c r="G943" s="503" t="str">
        <f t="shared" si="99"/>
        <v/>
      </c>
      <c r="H943" s="501" t="str">
        <f t="shared" si="100"/>
        <v/>
      </c>
      <c r="I943" s="504" t="str">
        <f t="shared" si="101"/>
        <v/>
      </c>
      <c r="J943" s="467"/>
      <c r="K943" s="467"/>
      <c r="L943" s="467"/>
      <c r="M943" s="467"/>
      <c r="N943" s="467"/>
      <c r="O943" s="467"/>
      <c r="P943" s="467"/>
      <c r="Q943" s="467"/>
      <c r="R943" s="468" t="str">
        <f t="shared" si="103"/>
        <v/>
      </c>
      <c r="S943" s="468" t="str">
        <f>IF(OR(R943="",B7="",B7&lt;=0),"",IF(LEN(R943)&lt;=B7,R943,IF(LEN(SUBSTITUTE(LEFT(R943,B7+1)," ",""))=B7+1,LEFT(R943,B7),LEFT(R943,FIND("§",SUBSTITUTE(LEFT(R943,B7+1)," ","§",LEN(LEFT(R943,B7+1))-LEN(SUBSTITUTE(LEFT(R943,B7+1)," ",""))))-1))))</f>
        <v/>
      </c>
      <c r="T943" s="468" t="str">
        <f t="shared" si="102"/>
        <v/>
      </c>
      <c r="U943" s="468"/>
    </row>
    <row r="944" spans="1:21" ht="24" customHeight="1">
      <c r="A944" s="467"/>
      <c r="B944" s="467"/>
      <c r="C944" s="467"/>
      <c r="D944" s="467"/>
      <c r="E944" s="467"/>
      <c r="F944" s="502" t="str">
        <f t="shared" si="98"/>
        <v/>
      </c>
      <c r="G944" s="503" t="str">
        <f t="shared" si="99"/>
        <v/>
      </c>
      <c r="H944" s="501" t="str">
        <f t="shared" si="100"/>
        <v/>
      </c>
      <c r="I944" s="504" t="str">
        <f t="shared" si="101"/>
        <v/>
      </c>
      <c r="J944" s="467"/>
      <c r="K944" s="467"/>
      <c r="L944" s="467"/>
      <c r="M944" s="467"/>
      <c r="N944" s="467"/>
      <c r="O944" s="467"/>
      <c r="P944" s="467"/>
      <c r="Q944" s="467"/>
      <c r="R944" s="468" t="str">
        <f t="shared" si="103"/>
        <v/>
      </c>
      <c r="S944" s="468" t="str">
        <f>IF(OR(R944="",B7="",B7&lt;=0),"",IF(LEN(R944)&lt;=B7,R944,IF(LEN(SUBSTITUTE(LEFT(R944,B7+1)," ",""))=B7+1,LEFT(R944,B7),LEFT(R944,FIND("§",SUBSTITUTE(LEFT(R944,B7+1)," ","§",LEN(LEFT(R944,B7+1))-LEN(SUBSTITUTE(LEFT(R944,B7+1)," ",""))))-1))))</f>
        <v/>
      </c>
      <c r="T944" s="468" t="str">
        <f t="shared" si="102"/>
        <v/>
      </c>
      <c r="U944" s="468"/>
    </row>
    <row r="945" spans="1:21" ht="24" customHeight="1">
      <c r="A945" s="467"/>
      <c r="B945" s="467"/>
      <c r="C945" s="467"/>
      <c r="D945" s="467"/>
      <c r="E945" s="467"/>
      <c r="F945" s="502" t="str">
        <f t="shared" si="98"/>
        <v/>
      </c>
      <c r="G945" s="503" t="str">
        <f t="shared" si="99"/>
        <v/>
      </c>
      <c r="H945" s="501" t="str">
        <f t="shared" si="100"/>
        <v/>
      </c>
      <c r="I945" s="504" t="str">
        <f t="shared" si="101"/>
        <v/>
      </c>
      <c r="J945" s="467"/>
      <c r="K945" s="467"/>
      <c r="L945" s="467"/>
      <c r="M945" s="467"/>
      <c r="N945" s="467"/>
      <c r="O945" s="467"/>
      <c r="P945" s="467"/>
      <c r="Q945" s="467"/>
      <c r="R945" s="468" t="str">
        <f t="shared" si="103"/>
        <v/>
      </c>
      <c r="S945" s="468" t="str">
        <f>IF(OR(R945="",B7="",B7&lt;=0),"",IF(LEN(R945)&lt;=B7,R945,IF(LEN(SUBSTITUTE(LEFT(R945,B7+1)," ",""))=B7+1,LEFT(R945,B7),LEFT(R945,FIND("§",SUBSTITUTE(LEFT(R945,B7+1)," ","§",LEN(LEFT(R945,B7+1))-LEN(SUBSTITUTE(LEFT(R945,B7+1)," ",""))))-1))))</f>
        <v/>
      </c>
      <c r="T945" s="468" t="str">
        <f t="shared" si="102"/>
        <v/>
      </c>
      <c r="U945" s="468"/>
    </row>
    <row r="946" spans="1:21" ht="24" customHeight="1">
      <c r="A946" s="467"/>
      <c r="B946" s="467"/>
      <c r="C946" s="467"/>
      <c r="D946" s="467"/>
      <c r="E946" s="467"/>
      <c r="F946" s="502" t="str">
        <f t="shared" si="98"/>
        <v/>
      </c>
      <c r="G946" s="503" t="str">
        <f t="shared" si="99"/>
        <v/>
      </c>
      <c r="H946" s="501" t="str">
        <f t="shared" si="100"/>
        <v/>
      </c>
      <c r="I946" s="504" t="str">
        <f t="shared" si="101"/>
        <v/>
      </c>
      <c r="J946" s="467"/>
      <c r="K946" s="467"/>
      <c r="L946" s="467"/>
      <c r="M946" s="467"/>
      <c r="N946" s="467"/>
      <c r="O946" s="467"/>
      <c r="P946" s="467"/>
      <c r="Q946" s="467"/>
      <c r="R946" s="468" t="str">
        <f t="shared" si="103"/>
        <v/>
      </c>
      <c r="S946" s="468" t="str">
        <f>IF(OR(R946="",B7="",B7&lt;=0),"",IF(LEN(R946)&lt;=B7,R946,IF(LEN(SUBSTITUTE(LEFT(R946,B7+1)," ",""))=B7+1,LEFT(R946,B7),LEFT(R946,FIND("§",SUBSTITUTE(LEFT(R946,B7+1)," ","§",LEN(LEFT(R946,B7+1))-LEN(SUBSTITUTE(LEFT(R946,B7+1)," ",""))))-1))))</f>
        <v/>
      </c>
      <c r="T946" s="468" t="str">
        <f t="shared" si="102"/>
        <v/>
      </c>
      <c r="U946" s="468"/>
    </row>
    <row r="947" spans="1:21" ht="24" customHeight="1">
      <c r="A947" s="467"/>
      <c r="B947" s="467"/>
      <c r="C947" s="467"/>
      <c r="D947" s="467"/>
      <c r="E947" s="467"/>
      <c r="F947" s="502" t="str">
        <f t="shared" si="98"/>
        <v/>
      </c>
      <c r="G947" s="503" t="str">
        <f t="shared" si="99"/>
        <v/>
      </c>
      <c r="H947" s="501" t="str">
        <f t="shared" si="100"/>
        <v/>
      </c>
      <c r="I947" s="504" t="str">
        <f t="shared" si="101"/>
        <v/>
      </c>
      <c r="J947" s="467"/>
      <c r="K947" s="467"/>
      <c r="L947" s="467"/>
      <c r="M947" s="467"/>
      <c r="N947" s="467"/>
      <c r="O947" s="467"/>
      <c r="P947" s="467"/>
      <c r="Q947" s="467"/>
      <c r="R947" s="468" t="str">
        <f t="shared" si="103"/>
        <v/>
      </c>
      <c r="S947" s="468" t="str">
        <f>IF(OR(R947="",B7="",B7&lt;=0),"",IF(LEN(R947)&lt;=B7,R947,IF(LEN(SUBSTITUTE(LEFT(R947,B7+1)," ",""))=B7+1,LEFT(R947,B7),LEFT(R947,FIND("§",SUBSTITUTE(LEFT(R947,B7+1)," ","§",LEN(LEFT(R947,B7+1))-LEN(SUBSTITUTE(LEFT(R947,B7+1)," ",""))))-1))))</f>
        <v/>
      </c>
      <c r="T947" s="468" t="str">
        <f t="shared" si="102"/>
        <v/>
      </c>
      <c r="U947" s="468"/>
    </row>
    <row r="948" spans="1:21" ht="24" customHeight="1">
      <c r="A948" s="467"/>
      <c r="B948" s="467"/>
      <c r="C948" s="467"/>
      <c r="D948" s="467"/>
      <c r="E948" s="467"/>
      <c r="F948" s="502" t="str">
        <f t="shared" si="98"/>
        <v/>
      </c>
      <c r="G948" s="503" t="str">
        <f t="shared" si="99"/>
        <v/>
      </c>
      <c r="H948" s="501" t="str">
        <f t="shared" si="100"/>
        <v/>
      </c>
      <c r="I948" s="504" t="str">
        <f t="shared" si="101"/>
        <v/>
      </c>
      <c r="J948" s="467"/>
      <c r="K948" s="467"/>
      <c r="L948" s="467"/>
      <c r="M948" s="467"/>
      <c r="N948" s="467"/>
      <c r="O948" s="467"/>
      <c r="P948" s="467"/>
      <c r="Q948" s="467"/>
      <c r="R948" s="468" t="str">
        <f t="shared" si="103"/>
        <v/>
      </c>
      <c r="S948" s="468" t="str">
        <f>IF(OR(R948="",B7="",B7&lt;=0),"",IF(LEN(R948)&lt;=B7,R948,IF(LEN(SUBSTITUTE(LEFT(R948,B7+1)," ",""))=B7+1,LEFT(R948,B7),LEFT(R948,FIND("§",SUBSTITUTE(LEFT(R948,B7+1)," ","§",LEN(LEFT(R948,B7+1))-LEN(SUBSTITUTE(LEFT(R948,B7+1)," ",""))))-1))))</f>
        <v/>
      </c>
      <c r="T948" s="468" t="str">
        <f t="shared" si="102"/>
        <v/>
      </c>
      <c r="U948" s="468"/>
    </row>
    <row r="949" spans="1:21" ht="24" customHeight="1">
      <c r="A949" s="467"/>
      <c r="B949" s="467"/>
      <c r="C949" s="467"/>
      <c r="D949" s="467"/>
      <c r="E949" s="467"/>
      <c r="F949" s="502" t="str">
        <f t="shared" si="98"/>
        <v/>
      </c>
      <c r="G949" s="503" t="str">
        <f t="shared" si="99"/>
        <v/>
      </c>
      <c r="H949" s="501" t="str">
        <f t="shared" si="100"/>
        <v/>
      </c>
      <c r="I949" s="504" t="str">
        <f t="shared" si="101"/>
        <v/>
      </c>
      <c r="J949" s="467"/>
      <c r="K949" s="467"/>
      <c r="L949" s="467"/>
      <c r="M949" s="467"/>
      <c r="N949" s="467"/>
      <c r="O949" s="467"/>
      <c r="P949" s="467"/>
      <c r="Q949" s="467"/>
      <c r="R949" s="468" t="str">
        <f t="shared" si="103"/>
        <v/>
      </c>
      <c r="S949" s="468" t="str">
        <f>IF(OR(R949="",B7="",B7&lt;=0),"",IF(LEN(R949)&lt;=B7,R949,IF(LEN(SUBSTITUTE(LEFT(R949,B7+1)," ",""))=B7+1,LEFT(R949,B7),LEFT(R949,FIND("§",SUBSTITUTE(LEFT(R949,B7+1)," ","§",LEN(LEFT(R949,B7+1))-LEN(SUBSTITUTE(LEFT(R949,B7+1)," ",""))))-1))))</f>
        <v/>
      </c>
      <c r="T949" s="468" t="str">
        <f t="shared" si="102"/>
        <v/>
      </c>
      <c r="U949" s="468"/>
    </row>
    <row r="950" spans="1:21" ht="24" customHeight="1">
      <c r="A950" s="467"/>
      <c r="B950" s="467"/>
      <c r="C950" s="467"/>
      <c r="D950" s="467"/>
      <c r="E950" s="467"/>
      <c r="F950" s="502" t="str">
        <f t="shared" si="98"/>
        <v/>
      </c>
      <c r="G950" s="503" t="str">
        <f t="shared" si="99"/>
        <v/>
      </c>
      <c r="H950" s="501" t="str">
        <f t="shared" si="100"/>
        <v/>
      </c>
      <c r="I950" s="504" t="str">
        <f t="shared" si="101"/>
        <v/>
      </c>
      <c r="J950" s="467"/>
      <c r="K950" s="467"/>
      <c r="L950" s="467"/>
      <c r="M950" s="467"/>
      <c r="N950" s="467"/>
      <c r="O950" s="467"/>
      <c r="P950" s="467"/>
      <c r="Q950" s="467"/>
      <c r="R950" s="468" t="str">
        <f t="shared" si="103"/>
        <v/>
      </c>
      <c r="S950" s="468" t="str">
        <f>IF(OR(R950="",B7="",B7&lt;=0),"",IF(LEN(R950)&lt;=B7,R950,IF(LEN(SUBSTITUTE(LEFT(R950,B7+1)," ",""))=B7+1,LEFT(R950,B7),LEFT(R950,FIND("§",SUBSTITUTE(LEFT(R950,B7+1)," ","§",LEN(LEFT(R950,B7+1))-LEN(SUBSTITUTE(LEFT(R950,B7+1)," ",""))))-1))))</f>
        <v/>
      </c>
      <c r="T950" s="468" t="str">
        <f t="shared" si="102"/>
        <v/>
      </c>
      <c r="U950" s="468"/>
    </row>
    <row r="951" spans="1:21" ht="24" customHeight="1">
      <c r="A951" s="467"/>
      <c r="B951" s="467"/>
      <c r="C951" s="467"/>
      <c r="D951" s="467"/>
      <c r="E951" s="467"/>
      <c r="F951" s="502" t="str">
        <f t="shared" si="98"/>
        <v/>
      </c>
      <c r="G951" s="503" t="str">
        <f t="shared" si="99"/>
        <v/>
      </c>
      <c r="H951" s="501" t="str">
        <f t="shared" si="100"/>
        <v/>
      </c>
      <c r="I951" s="504" t="str">
        <f t="shared" si="101"/>
        <v/>
      </c>
      <c r="J951" s="467"/>
      <c r="K951" s="467"/>
      <c r="L951" s="467"/>
      <c r="M951" s="467"/>
      <c r="N951" s="467"/>
      <c r="O951" s="467"/>
      <c r="P951" s="467"/>
      <c r="Q951" s="467"/>
      <c r="R951" s="468" t="str">
        <f t="shared" si="103"/>
        <v/>
      </c>
      <c r="S951" s="468" t="str">
        <f>IF(OR(R951="",B7="",B7&lt;=0),"",IF(LEN(R951)&lt;=B7,R951,IF(LEN(SUBSTITUTE(LEFT(R951,B7+1)," ",""))=B7+1,LEFT(R951,B7),LEFT(R951,FIND("§",SUBSTITUTE(LEFT(R951,B7+1)," ","§",LEN(LEFT(R951,B7+1))-LEN(SUBSTITUTE(LEFT(R951,B7+1)," ",""))))-1))))</f>
        <v/>
      </c>
      <c r="T951" s="468" t="str">
        <f t="shared" si="102"/>
        <v/>
      </c>
      <c r="U951" s="468"/>
    </row>
    <row r="952" spans="1:21" ht="24" customHeight="1">
      <c r="A952" s="467"/>
      <c r="B952" s="467"/>
      <c r="C952" s="467"/>
      <c r="D952" s="467"/>
      <c r="E952" s="467"/>
      <c r="F952" s="502" t="str">
        <f t="shared" si="98"/>
        <v/>
      </c>
      <c r="G952" s="503" t="str">
        <f t="shared" si="99"/>
        <v/>
      </c>
      <c r="H952" s="501" t="str">
        <f t="shared" si="100"/>
        <v/>
      </c>
      <c r="I952" s="504" t="str">
        <f t="shared" si="101"/>
        <v/>
      </c>
      <c r="J952" s="467"/>
      <c r="K952" s="467"/>
      <c r="L952" s="467"/>
      <c r="M952" s="467"/>
      <c r="N952" s="467"/>
      <c r="O952" s="467"/>
      <c r="P952" s="467"/>
      <c r="Q952" s="467"/>
      <c r="R952" s="468" t="str">
        <f t="shared" si="103"/>
        <v/>
      </c>
      <c r="S952" s="468" t="str">
        <f>IF(OR(R952="",B7="",B7&lt;=0),"",IF(LEN(R952)&lt;=B7,R952,IF(LEN(SUBSTITUTE(LEFT(R952,B7+1)," ",""))=B7+1,LEFT(R952,B7),LEFT(R952,FIND("§",SUBSTITUTE(LEFT(R952,B7+1)," ","§",LEN(LEFT(R952,B7+1))-LEN(SUBSTITUTE(LEFT(R952,B7+1)," ",""))))-1))))</f>
        <v/>
      </c>
      <c r="T952" s="468" t="str">
        <f t="shared" si="102"/>
        <v/>
      </c>
      <c r="U952" s="468"/>
    </row>
    <row r="953" spans="1:21" ht="24" customHeight="1">
      <c r="A953" s="467"/>
      <c r="B953" s="467"/>
      <c r="C953" s="467"/>
      <c r="D953" s="467"/>
      <c r="E953" s="467"/>
      <c r="F953" s="502" t="str">
        <f t="shared" si="98"/>
        <v/>
      </c>
      <c r="G953" s="503" t="str">
        <f t="shared" si="99"/>
        <v/>
      </c>
      <c r="H953" s="501" t="str">
        <f t="shared" si="100"/>
        <v/>
      </c>
      <c r="I953" s="504" t="str">
        <f t="shared" si="101"/>
        <v/>
      </c>
      <c r="J953" s="467"/>
      <c r="K953" s="467"/>
      <c r="L953" s="467"/>
      <c r="M953" s="467"/>
      <c r="N953" s="467"/>
      <c r="O953" s="467"/>
      <c r="P953" s="467"/>
      <c r="Q953" s="467"/>
      <c r="R953" s="468" t="str">
        <f t="shared" si="103"/>
        <v/>
      </c>
      <c r="S953" s="468" t="str">
        <f>IF(OR(R953="",B7="",B7&lt;=0),"",IF(LEN(R953)&lt;=B7,R953,IF(LEN(SUBSTITUTE(LEFT(R953,B7+1)," ",""))=B7+1,LEFT(R953,B7),LEFT(R953,FIND("§",SUBSTITUTE(LEFT(R953,B7+1)," ","§",LEN(LEFT(R953,B7+1))-LEN(SUBSTITUTE(LEFT(R953,B7+1)," ",""))))-1))))</f>
        <v/>
      </c>
      <c r="T953" s="468" t="str">
        <f t="shared" si="102"/>
        <v/>
      </c>
      <c r="U953" s="468"/>
    </row>
    <row r="954" spans="1:21" ht="24" customHeight="1">
      <c r="A954" s="467"/>
      <c r="B954" s="467"/>
      <c r="C954" s="467"/>
      <c r="D954" s="467"/>
      <c r="E954" s="467"/>
      <c r="F954" s="502" t="str">
        <f t="shared" si="98"/>
        <v/>
      </c>
      <c r="G954" s="503" t="str">
        <f t="shared" si="99"/>
        <v/>
      </c>
      <c r="H954" s="501" t="str">
        <f t="shared" si="100"/>
        <v/>
      </c>
      <c r="I954" s="504" t="str">
        <f t="shared" si="101"/>
        <v/>
      </c>
      <c r="J954" s="467"/>
      <c r="K954" s="467"/>
      <c r="L954" s="467"/>
      <c r="M954" s="467"/>
      <c r="N954" s="467"/>
      <c r="O954" s="467"/>
      <c r="P954" s="467"/>
      <c r="Q954" s="467"/>
      <c r="R954" s="468" t="str">
        <f t="shared" si="103"/>
        <v/>
      </c>
      <c r="S954" s="468" t="str">
        <f>IF(OR(R954="",B7="",B7&lt;=0),"",IF(LEN(R954)&lt;=B7,R954,IF(LEN(SUBSTITUTE(LEFT(R954,B7+1)," ",""))=B7+1,LEFT(R954,B7),LEFT(R954,FIND("§",SUBSTITUTE(LEFT(R954,B7+1)," ","§",LEN(LEFT(R954,B7+1))-LEN(SUBSTITUTE(LEFT(R954,B7+1)," ",""))))-1))))</f>
        <v/>
      </c>
      <c r="T954" s="468" t="str">
        <f t="shared" si="102"/>
        <v/>
      </c>
      <c r="U954" s="468"/>
    </row>
    <row r="955" spans="1:21" ht="24" customHeight="1">
      <c r="A955" s="467"/>
      <c r="B955" s="467"/>
      <c r="C955" s="467"/>
      <c r="D955" s="467"/>
      <c r="E955" s="467"/>
      <c r="F955" s="502" t="str">
        <f t="shared" si="98"/>
        <v/>
      </c>
      <c r="G955" s="503" t="str">
        <f t="shared" si="99"/>
        <v/>
      </c>
      <c r="H955" s="501" t="str">
        <f t="shared" si="100"/>
        <v/>
      </c>
      <c r="I955" s="504" t="str">
        <f t="shared" si="101"/>
        <v/>
      </c>
      <c r="J955" s="467"/>
      <c r="K955" s="467"/>
      <c r="L955" s="467"/>
      <c r="M955" s="467"/>
      <c r="N955" s="467"/>
      <c r="O955" s="467"/>
      <c r="P955" s="467"/>
      <c r="Q955" s="467"/>
      <c r="R955" s="468" t="str">
        <f t="shared" si="103"/>
        <v/>
      </c>
      <c r="S955" s="468" t="str">
        <f>IF(OR(R955="",B7="",B7&lt;=0),"",IF(LEN(R955)&lt;=B7,R955,IF(LEN(SUBSTITUTE(LEFT(R955,B7+1)," ",""))=B7+1,LEFT(R955,B7),LEFT(R955,FIND("§",SUBSTITUTE(LEFT(R955,B7+1)," ","§",LEN(LEFT(R955,B7+1))-LEN(SUBSTITUTE(LEFT(R955,B7+1)," ",""))))-1))))</f>
        <v/>
      </c>
      <c r="T955" s="468" t="str">
        <f t="shared" si="102"/>
        <v/>
      </c>
      <c r="U955" s="468"/>
    </row>
    <row r="956" spans="1:21" ht="24" customHeight="1">
      <c r="A956" s="467"/>
      <c r="B956" s="467"/>
      <c r="C956" s="467"/>
      <c r="D956" s="467"/>
      <c r="E956" s="467"/>
      <c r="F956" s="502" t="str">
        <f t="shared" si="98"/>
        <v/>
      </c>
      <c r="G956" s="503" t="str">
        <f t="shared" si="99"/>
        <v/>
      </c>
      <c r="H956" s="501" t="str">
        <f t="shared" si="100"/>
        <v/>
      </c>
      <c r="I956" s="504" t="str">
        <f t="shared" si="101"/>
        <v/>
      </c>
      <c r="J956" s="467"/>
      <c r="K956" s="467"/>
      <c r="L956" s="467"/>
      <c r="M956" s="467"/>
      <c r="N956" s="467"/>
      <c r="O956" s="467"/>
      <c r="P956" s="467"/>
      <c r="Q956" s="467"/>
      <c r="R956" s="468" t="str">
        <f t="shared" si="103"/>
        <v/>
      </c>
      <c r="S956" s="468" t="str">
        <f>IF(OR(R956="",B7="",B7&lt;=0),"",IF(LEN(R956)&lt;=B7,R956,IF(LEN(SUBSTITUTE(LEFT(R956,B7+1)," ",""))=B7+1,LEFT(R956,B7),LEFT(R956,FIND("§",SUBSTITUTE(LEFT(R956,B7+1)," ","§",LEN(LEFT(R956,B7+1))-LEN(SUBSTITUTE(LEFT(R956,B7+1)," ",""))))-1))))</f>
        <v/>
      </c>
      <c r="T956" s="468" t="str">
        <f t="shared" si="102"/>
        <v/>
      </c>
      <c r="U956" s="468"/>
    </row>
    <row r="957" spans="1:21" ht="24" customHeight="1">
      <c r="A957" s="467"/>
      <c r="B957" s="467"/>
      <c r="C957" s="467"/>
      <c r="D957" s="467"/>
      <c r="E957" s="467"/>
      <c r="F957" s="502" t="str">
        <f t="shared" si="98"/>
        <v/>
      </c>
      <c r="G957" s="503" t="str">
        <f t="shared" si="99"/>
        <v/>
      </c>
      <c r="H957" s="501" t="str">
        <f t="shared" si="100"/>
        <v/>
      </c>
      <c r="I957" s="504" t="str">
        <f t="shared" si="101"/>
        <v/>
      </c>
      <c r="J957" s="467"/>
      <c r="K957" s="467"/>
      <c r="L957" s="467"/>
      <c r="M957" s="467"/>
      <c r="N957" s="467"/>
      <c r="O957" s="467"/>
      <c r="P957" s="467"/>
      <c r="Q957" s="467"/>
      <c r="R957" s="468" t="str">
        <f t="shared" si="103"/>
        <v/>
      </c>
      <c r="S957" s="468" t="str">
        <f>IF(OR(R957="",B7="",B7&lt;=0),"",IF(LEN(R957)&lt;=B7,R957,IF(LEN(SUBSTITUTE(LEFT(R957,B7+1)," ",""))=B7+1,LEFT(R957,B7),LEFT(R957,FIND("§",SUBSTITUTE(LEFT(R957,B7+1)," ","§",LEN(LEFT(R957,B7+1))-LEN(SUBSTITUTE(LEFT(R957,B7+1)," ",""))))-1))))</f>
        <v/>
      </c>
      <c r="T957" s="468" t="str">
        <f t="shared" si="102"/>
        <v/>
      </c>
      <c r="U957" s="468"/>
    </row>
    <row r="958" spans="1:21" ht="24" customHeight="1">
      <c r="A958" s="467"/>
      <c r="B958" s="467"/>
      <c r="C958" s="467"/>
      <c r="D958" s="467"/>
      <c r="E958" s="467"/>
      <c r="F958" s="502" t="str">
        <f t="shared" si="98"/>
        <v/>
      </c>
      <c r="G958" s="503" t="str">
        <f t="shared" si="99"/>
        <v/>
      </c>
      <c r="H958" s="501" t="str">
        <f t="shared" si="100"/>
        <v/>
      </c>
      <c r="I958" s="504" t="str">
        <f t="shared" si="101"/>
        <v/>
      </c>
      <c r="J958" s="467"/>
      <c r="K958" s="467"/>
      <c r="L958" s="467"/>
      <c r="M958" s="467"/>
      <c r="N958" s="467"/>
      <c r="O958" s="467"/>
      <c r="P958" s="467"/>
      <c r="Q958" s="467"/>
      <c r="R958" s="468" t="str">
        <f t="shared" si="103"/>
        <v/>
      </c>
      <c r="S958" s="468" t="str">
        <f>IF(OR(R958="",B7="",B7&lt;=0),"",IF(LEN(R958)&lt;=B7,R958,IF(LEN(SUBSTITUTE(LEFT(R958,B7+1)," ",""))=B7+1,LEFT(R958,B7),LEFT(R958,FIND("§",SUBSTITUTE(LEFT(R958,B7+1)," ","§",LEN(LEFT(R958,B7+1))-LEN(SUBSTITUTE(LEFT(R958,B7+1)," ",""))))-1))))</f>
        <v/>
      </c>
      <c r="T958" s="468" t="str">
        <f t="shared" si="102"/>
        <v/>
      </c>
      <c r="U958" s="468"/>
    </row>
    <row r="959" spans="1:21" ht="24" customHeight="1">
      <c r="A959" s="467"/>
      <c r="B959" s="467"/>
      <c r="C959" s="467"/>
      <c r="D959" s="467"/>
      <c r="E959" s="467"/>
      <c r="F959" s="502" t="str">
        <f t="shared" si="98"/>
        <v/>
      </c>
      <c r="G959" s="503" t="str">
        <f t="shared" si="99"/>
        <v/>
      </c>
      <c r="H959" s="501" t="str">
        <f t="shared" si="100"/>
        <v/>
      </c>
      <c r="I959" s="504" t="str">
        <f t="shared" si="101"/>
        <v/>
      </c>
      <c r="J959" s="467"/>
      <c r="K959" s="467"/>
      <c r="L959" s="467"/>
      <c r="M959" s="467"/>
      <c r="N959" s="467"/>
      <c r="O959" s="467"/>
      <c r="P959" s="467"/>
      <c r="Q959" s="467"/>
      <c r="R959" s="468" t="str">
        <f t="shared" si="103"/>
        <v/>
      </c>
      <c r="S959" s="468" t="str">
        <f>IF(OR(R959="",B7="",B7&lt;=0),"",IF(LEN(R959)&lt;=B7,R959,IF(LEN(SUBSTITUTE(LEFT(R959,B7+1)," ",""))=B7+1,LEFT(R959,B7),LEFT(R959,FIND("§",SUBSTITUTE(LEFT(R959,B7+1)," ","§",LEN(LEFT(R959,B7+1))-LEN(SUBSTITUTE(LEFT(R959,B7+1)," ",""))))-1))))</f>
        <v/>
      </c>
      <c r="T959" s="468" t="str">
        <f t="shared" si="102"/>
        <v/>
      </c>
      <c r="U959" s="468"/>
    </row>
    <row r="960" spans="1:21" ht="24" customHeight="1">
      <c r="A960" s="467"/>
      <c r="B960" s="467"/>
      <c r="C960" s="467"/>
      <c r="D960" s="467"/>
      <c r="E960" s="467"/>
      <c r="F960" s="502" t="str">
        <f t="shared" si="98"/>
        <v/>
      </c>
      <c r="G960" s="503" t="str">
        <f t="shared" si="99"/>
        <v/>
      </c>
      <c r="H960" s="501" t="str">
        <f t="shared" si="100"/>
        <v/>
      </c>
      <c r="I960" s="504" t="str">
        <f t="shared" si="101"/>
        <v/>
      </c>
      <c r="J960" s="467"/>
      <c r="K960" s="467"/>
      <c r="L960" s="467"/>
      <c r="M960" s="467"/>
      <c r="N960" s="467"/>
      <c r="O960" s="467"/>
      <c r="P960" s="467"/>
      <c r="Q960" s="467"/>
      <c r="R960" s="468" t="str">
        <f t="shared" si="103"/>
        <v/>
      </c>
      <c r="S960" s="468" t="str">
        <f>IF(OR(R960="",B7="",B7&lt;=0),"",IF(LEN(R960)&lt;=B7,R960,IF(LEN(SUBSTITUTE(LEFT(R960,B7+1)," ",""))=B7+1,LEFT(R960,B7),LEFT(R960,FIND("§",SUBSTITUTE(LEFT(R960,B7+1)," ","§",LEN(LEFT(R960,B7+1))-LEN(SUBSTITUTE(LEFT(R960,B7+1)," ",""))))-1))))</f>
        <v/>
      </c>
      <c r="T960" s="468" t="str">
        <f t="shared" si="102"/>
        <v/>
      </c>
      <c r="U960" s="468"/>
    </row>
    <row r="961" spans="1:21" ht="24" customHeight="1">
      <c r="A961" s="467"/>
      <c r="B961" s="467"/>
      <c r="C961" s="467"/>
      <c r="D961" s="467"/>
      <c r="E961" s="467"/>
      <c r="F961" s="502" t="str">
        <f t="shared" si="98"/>
        <v/>
      </c>
      <c r="G961" s="503" t="str">
        <f t="shared" si="99"/>
        <v/>
      </c>
      <c r="H961" s="501" t="str">
        <f t="shared" si="100"/>
        <v/>
      </c>
      <c r="I961" s="504" t="str">
        <f t="shared" si="101"/>
        <v/>
      </c>
      <c r="J961" s="467"/>
      <c r="K961" s="467"/>
      <c r="L961" s="467"/>
      <c r="M961" s="467"/>
      <c r="N961" s="467"/>
      <c r="O961" s="467"/>
      <c r="P961" s="467"/>
      <c r="Q961" s="467"/>
      <c r="R961" s="468" t="str">
        <f t="shared" si="103"/>
        <v/>
      </c>
      <c r="S961" s="468" t="str">
        <f>IF(OR(R961="",B7="",B7&lt;=0),"",IF(LEN(R961)&lt;=B7,R961,IF(LEN(SUBSTITUTE(LEFT(R961,B7+1)," ",""))=B7+1,LEFT(R961,B7),LEFT(R961,FIND("§",SUBSTITUTE(LEFT(R961,B7+1)," ","§",LEN(LEFT(R961,B7+1))-LEN(SUBSTITUTE(LEFT(R961,B7+1)," ",""))))-1))))</f>
        <v/>
      </c>
      <c r="T961" s="468" t="str">
        <f t="shared" si="102"/>
        <v/>
      </c>
      <c r="U961" s="468"/>
    </row>
    <row r="962" spans="1:21" ht="24" customHeight="1">
      <c r="A962" s="467"/>
      <c r="B962" s="467"/>
      <c r="C962" s="467"/>
      <c r="D962" s="467"/>
      <c r="E962" s="467"/>
      <c r="F962" s="502" t="str">
        <f t="shared" si="98"/>
        <v/>
      </c>
      <c r="G962" s="503" t="str">
        <f t="shared" si="99"/>
        <v/>
      </c>
      <c r="H962" s="501" t="str">
        <f t="shared" si="100"/>
        <v/>
      </c>
      <c r="I962" s="504" t="str">
        <f t="shared" si="101"/>
        <v/>
      </c>
      <c r="J962" s="467"/>
      <c r="K962" s="467"/>
      <c r="L962" s="467"/>
      <c r="M962" s="467"/>
      <c r="N962" s="467"/>
      <c r="O962" s="467"/>
      <c r="P962" s="467"/>
      <c r="Q962" s="467"/>
      <c r="R962" s="468" t="str">
        <f t="shared" si="103"/>
        <v/>
      </c>
      <c r="S962" s="468" t="str">
        <f>IF(OR(R962="",B7="",B7&lt;=0),"",IF(LEN(R962)&lt;=B7,R962,IF(LEN(SUBSTITUTE(LEFT(R962,B7+1)," ",""))=B7+1,LEFT(R962,B7),LEFT(R962,FIND("§",SUBSTITUTE(LEFT(R962,B7+1)," ","§",LEN(LEFT(R962,B7+1))-LEN(SUBSTITUTE(LEFT(R962,B7+1)," ",""))))-1))))</f>
        <v/>
      </c>
      <c r="T962" s="468" t="str">
        <f t="shared" si="102"/>
        <v/>
      </c>
      <c r="U962" s="468"/>
    </row>
    <row r="963" spans="1:21" ht="24" customHeight="1">
      <c r="A963" s="467"/>
      <c r="B963" s="467"/>
      <c r="C963" s="467"/>
      <c r="D963" s="467"/>
      <c r="E963" s="467"/>
      <c r="F963" s="502" t="str">
        <f t="shared" si="98"/>
        <v/>
      </c>
      <c r="G963" s="503" t="str">
        <f t="shared" si="99"/>
        <v/>
      </c>
      <c r="H963" s="501" t="str">
        <f t="shared" si="100"/>
        <v/>
      </c>
      <c r="I963" s="504" t="str">
        <f t="shared" si="101"/>
        <v/>
      </c>
      <c r="J963" s="467"/>
      <c r="K963" s="467"/>
      <c r="L963" s="467"/>
      <c r="M963" s="467"/>
      <c r="N963" s="467"/>
      <c r="O963" s="467"/>
      <c r="P963" s="467"/>
      <c r="Q963" s="467"/>
      <c r="R963" s="468" t="str">
        <f t="shared" si="103"/>
        <v/>
      </c>
      <c r="S963" s="468" t="str">
        <f>IF(OR(R963="",B7="",B7&lt;=0),"",IF(LEN(R963)&lt;=B7,R963,IF(LEN(SUBSTITUTE(LEFT(R963,B7+1)," ",""))=B7+1,LEFT(R963,B7),LEFT(R963,FIND("§",SUBSTITUTE(LEFT(R963,B7+1)," ","§",LEN(LEFT(R963,B7+1))-LEN(SUBSTITUTE(LEFT(R963,B7+1)," ",""))))-1))))</f>
        <v/>
      </c>
      <c r="T963" s="468" t="str">
        <f t="shared" si="102"/>
        <v/>
      </c>
      <c r="U963" s="468"/>
    </row>
    <row r="964" spans="1:21" ht="24" customHeight="1">
      <c r="A964" s="467"/>
      <c r="B964" s="467"/>
      <c r="C964" s="467"/>
      <c r="D964" s="467"/>
      <c r="E964" s="467"/>
      <c r="F964" s="502" t="str">
        <f t="shared" si="98"/>
        <v/>
      </c>
      <c r="G964" s="503" t="str">
        <f t="shared" si="99"/>
        <v/>
      </c>
      <c r="H964" s="501" t="str">
        <f t="shared" si="100"/>
        <v/>
      </c>
      <c r="I964" s="504" t="str">
        <f t="shared" si="101"/>
        <v/>
      </c>
      <c r="J964" s="467"/>
      <c r="K964" s="467"/>
      <c r="L964" s="467"/>
      <c r="M964" s="467"/>
      <c r="N964" s="467"/>
      <c r="O964" s="467"/>
      <c r="P964" s="467"/>
      <c r="Q964" s="467"/>
      <c r="R964" s="468" t="str">
        <f t="shared" si="103"/>
        <v/>
      </c>
      <c r="S964" s="468" t="str">
        <f>IF(OR(R964="",B7="",B7&lt;=0),"",IF(LEN(R964)&lt;=B7,R964,IF(LEN(SUBSTITUTE(LEFT(R964,B7+1)," ",""))=B7+1,LEFT(R964,B7),LEFT(R964,FIND("§",SUBSTITUTE(LEFT(R964,B7+1)," ","§",LEN(LEFT(R964,B7+1))-LEN(SUBSTITUTE(LEFT(R964,B7+1)," ",""))))-1))))</f>
        <v/>
      </c>
      <c r="T964" s="468" t="str">
        <f t="shared" si="102"/>
        <v/>
      </c>
      <c r="U964" s="468"/>
    </row>
    <row r="965" spans="1:21" ht="24" customHeight="1">
      <c r="A965" s="467"/>
      <c r="B965" s="467"/>
      <c r="C965" s="467"/>
      <c r="D965" s="467"/>
      <c r="E965" s="467"/>
      <c r="F965" s="502" t="str">
        <f t="shared" si="98"/>
        <v/>
      </c>
      <c r="G965" s="503" t="str">
        <f t="shared" si="99"/>
        <v/>
      </c>
      <c r="H965" s="501" t="str">
        <f t="shared" si="100"/>
        <v/>
      </c>
      <c r="I965" s="504" t="str">
        <f t="shared" si="101"/>
        <v/>
      </c>
      <c r="J965" s="467"/>
      <c r="K965" s="467"/>
      <c r="L965" s="467"/>
      <c r="M965" s="467"/>
      <c r="N965" s="467"/>
      <c r="O965" s="467"/>
      <c r="P965" s="467"/>
      <c r="Q965" s="467"/>
      <c r="R965" s="468" t="str">
        <f t="shared" si="103"/>
        <v/>
      </c>
      <c r="S965" s="468" t="str">
        <f>IF(OR(R965="",B7="",B7&lt;=0),"",IF(LEN(R965)&lt;=B7,R965,IF(LEN(SUBSTITUTE(LEFT(R965,B7+1)," ",""))=B7+1,LEFT(R965,B7),LEFT(R965,FIND("§",SUBSTITUTE(LEFT(R965,B7+1)," ","§",LEN(LEFT(R965,B7+1))-LEN(SUBSTITUTE(LEFT(R965,B7+1)," ",""))))-1))))</f>
        <v/>
      </c>
      <c r="T965" s="468" t="str">
        <f t="shared" si="102"/>
        <v/>
      </c>
      <c r="U965" s="468"/>
    </row>
    <row r="966" spans="1:21" ht="24" customHeight="1">
      <c r="A966" s="467"/>
      <c r="B966" s="467"/>
      <c r="C966" s="467"/>
      <c r="D966" s="467"/>
      <c r="E966" s="467"/>
      <c r="F966" s="502" t="str">
        <f t="shared" si="98"/>
        <v/>
      </c>
      <c r="G966" s="503" t="str">
        <f t="shared" si="99"/>
        <v/>
      </c>
      <c r="H966" s="501" t="str">
        <f t="shared" si="100"/>
        <v/>
      </c>
      <c r="I966" s="504" t="str">
        <f t="shared" si="101"/>
        <v/>
      </c>
      <c r="J966" s="467"/>
      <c r="K966" s="467"/>
      <c r="L966" s="467"/>
      <c r="M966" s="467"/>
      <c r="N966" s="467"/>
      <c r="O966" s="467"/>
      <c r="P966" s="467"/>
      <c r="Q966" s="467"/>
      <c r="R966" s="468" t="str">
        <f t="shared" si="103"/>
        <v/>
      </c>
      <c r="S966" s="468" t="str">
        <f>IF(OR(R966="",B7="",B7&lt;=0),"",IF(LEN(R966)&lt;=B7,R966,IF(LEN(SUBSTITUTE(LEFT(R966,B7+1)," ",""))=B7+1,LEFT(R966,B7),LEFT(R966,FIND("§",SUBSTITUTE(LEFT(R966,B7+1)," ","§",LEN(LEFT(R966,B7+1))-LEN(SUBSTITUTE(LEFT(R966,B7+1)," ",""))))-1))))</f>
        <v/>
      </c>
      <c r="T966" s="468" t="str">
        <f t="shared" si="102"/>
        <v/>
      </c>
      <c r="U966" s="468"/>
    </row>
    <row r="967" spans="1:21" ht="24" customHeight="1">
      <c r="A967" s="467"/>
      <c r="B967" s="467"/>
      <c r="C967" s="467"/>
      <c r="D967" s="467"/>
      <c r="E967" s="467"/>
      <c r="F967" s="502" t="str">
        <f t="shared" si="98"/>
        <v/>
      </c>
      <c r="G967" s="503" t="str">
        <f t="shared" si="99"/>
        <v/>
      </c>
      <c r="H967" s="501" t="str">
        <f t="shared" si="100"/>
        <v/>
      </c>
      <c r="I967" s="504" t="str">
        <f t="shared" si="101"/>
        <v/>
      </c>
      <c r="J967" s="467"/>
      <c r="K967" s="467"/>
      <c r="L967" s="467"/>
      <c r="M967" s="467"/>
      <c r="N967" s="467"/>
      <c r="O967" s="467"/>
      <c r="P967" s="467"/>
      <c r="Q967" s="467"/>
      <c r="R967" s="468" t="str">
        <f t="shared" si="103"/>
        <v/>
      </c>
      <c r="S967" s="468" t="str">
        <f>IF(OR(R967="",B7="",B7&lt;=0),"",IF(LEN(R967)&lt;=B7,R967,IF(LEN(SUBSTITUTE(LEFT(R967,B7+1)," ",""))=B7+1,LEFT(R967,B7),LEFT(R967,FIND("§",SUBSTITUTE(LEFT(R967,B7+1)," ","§",LEN(LEFT(R967,B7+1))-LEN(SUBSTITUTE(LEFT(R967,B7+1)," ",""))))-1))))</f>
        <v/>
      </c>
      <c r="T967" s="468" t="str">
        <f t="shared" si="102"/>
        <v/>
      </c>
      <c r="U967" s="468"/>
    </row>
    <row r="968" spans="1:21" ht="24" customHeight="1">
      <c r="A968" s="467"/>
      <c r="B968" s="467"/>
      <c r="C968" s="467"/>
      <c r="D968" s="467"/>
      <c r="E968" s="467"/>
      <c r="F968" s="502" t="str">
        <f t="shared" si="98"/>
        <v/>
      </c>
      <c r="G968" s="503" t="str">
        <f t="shared" si="99"/>
        <v/>
      </c>
      <c r="H968" s="501" t="str">
        <f t="shared" si="100"/>
        <v/>
      </c>
      <c r="I968" s="504" t="str">
        <f t="shared" si="101"/>
        <v/>
      </c>
      <c r="J968" s="467"/>
      <c r="K968" s="467"/>
      <c r="L968" s="467"/>
      <c r="M968" s="467"/>
      <c r="N968" s="467"/>
      <c r="O968" s="467"/>
      <c r="P968" s="467"/>
      <c r="Q968" s="467"/>
      <c r="R968" s="468" t="str">
        <f t="shared" si="103"/>
        <v/>
      </c>
      <c r="S968" s="468" t="str">
        <f>IF(OR(R968="",B7="",B7&lt;=0),"",IF(LEN(R968)&lt;=B7,R968,IF(LEN(SUBSTITUTE(LEFT(R968,B7+1)," ",""))=B7+1,LEFT(R968,B7),LEFT(R968,FIND("§",SUBSTITUTE(LEFT(R968,B7+1)," ","§",LEN(LEFT(R968,B7+1))-LEN(SUBSTITUTE(LEFT(R968,B7+1)," ",""))))-1))))</f>
        <v/>
      </c>
      <c r="T968" s="468" t="str">
        <f t="shared" si="102"/>
        <v/>
      </c>
      <c r="U968" s="468"/>
    </row>
    <row r="969" spans="1:21" ht="24" customHeight="1">
      <c r="A969" s="467"/>
      <c r="B969" s="467"/>
      <c r="C969" s="467"/>
      <c r="D969" s="467"/>
      <c r="E969" s="467"/>
      <c r="F969" s="502" t="str">
        <f t="shared" si="98"/>
        <v/>
      </c>
      <c r="G969" s="503" t="str">
        <f t="shared" si="99"/>
        <v/>
      </c>
      <c r="H969" s="501" t="str">
        <f t="shared" si="100"/>
        <v/>
      </c>
      <c r="I969" s="504" t="str">
        <f t="shared" si="101"/>
        <v/>
      </c>
      <c r="J969" s="467"/>
      <c r="K969" s="467"/>
      <c r="L969" s="467"/>
      <c r="M969" s="467"/>
      <c r="N969" s="467"/>
      <c r="O969" s="467"/>
      <c r="P969" s="467"/>
      <c r="Q969" s="467"/>
      <c r="R969" s="468" t="str">
        <f t="shared" si="103"/>
        <v/>
      </c>
      <c r="S969" s="468" t="str">
        <f>IF(OR(R969="",B7="",B7&lt;=0),"",IF(LEN(R969)&lt;=B7,R969,IF(LEN(SUBSTITUTE(LEFT(R969,B7+1)," ",""))=B7+1,LEFT(R969,B7),LEFT(R969,FIND("§",SUBSTITUTE(LEFT(R969,B7+1)," ","§",LEN(LEFT(R969,B7+1))-LEN(SUBSTITUTE(LEFT(R969,B7+1)," ",""))))-1))))</f>
        <v/>
      </c>
      <c r="T969" s="468" t="str">
        <f t="shared" si="102"/>
        <v/>
      </c>
      <c r="U969" s="468"/>
    </row>
    <row r="970" spans="1:21" ht="24" customHeight="1">
      <c r="A970" s="467"/>
      <c r="B970" s="467"/>
      <c r="C970" s="467"/>
      <c r="D970" s="467"/>
      <c r="E970" s="467"/>
      <c r="F970" s="502" t="str">
        <f t="shared" si="98"/>
        <v/>
      </c>
      <c r="G970" s="503" t="str">
        <f t="shared" si="99"/>
        <v/>
      </c>
      <c r="H970" s="501" t="str">
        <f t="shared" si="100"/>
        <v/>
      </c>
      <c r="I970" s="504" t="str">
        <f t="shared" si="101"/>
        <v/>
      </c>
      <c r="J970" s="467"/>
      <c r="K970" s="467"/>
      <c r="L970" s="467"/>
      <c r="M970" s="467"/>
      <c r="N970" s="467"/>
      <c r="O970" s="467"/>
      <c r="P970" s="467"/>
      <c r="Q970" s="467"/>
      <c r="R970" s="468" t="str">
        <f t="shared" si="103"/>
        <v/>
      </c>
      <c r="S970" s="468" t="str">
        <f>IF(OR(R970="",B7="",B7&lt;=0),"",IF(LEN(R970)&lt;=B7,R970,IF(LEN(SUBSTITUTE(LEFT(R970,B7+1)," ",""))=B7+1,LEFT(R970,B7),LEFT(R970,FIND("§",SUBSTITUTE(LEFT(R970,B7+1)," ","§",LEN(LEFT(R970,B7+1))-LEN(SUBSTITUTE(LEFT(R970,B7+1)," ",""))))-1))))</f>
        <v/>
      </c>
      <c r="T970" s="468" t="str">
        <f t="shared" si="102"/>
        <v/>
      </c>
      <c r="U970" s="468"/>
    </row>
    <row r="971" spans="1:21" ht="24" customHeight="1">
      <c r="A971" s="467"/>
      <c r="B971" s="467"/>
      <c r="C971" s="467"/>
      <c r="D971" s="467"/>
      <c r="E971" s="467"/>
      <c r="F971" s="502" t="str">
        <f t="shared" si="98"/>
        <v/>
      </c>
      <c r="G971" s="503" t="str">
        <f t="shared" si="99"/>
        <v/>
      </c>
      <c r="H971" s="501" t="str">
        <f t="shared" si="100"/>
        <v/>
      </c>
      <c r="I971" s="504" t="str">
        <f t="shared" si="101"/>
        <v/>
      </c>
      <c r="J971" s="467"/>
      <c r="K971" s="467"/>
      <c r="L971" s="467"/>
      <c r="M971" s="467"/>
      <c r="N971" s="467"/>
      <c r="O971" s="467"/>
      <c r="P971" s="467"/>
      <c r="Q971" s="467"/>
      <c r="R971" s="468" t="str">
        <f t="shared" si="103"/>
        <v/>
      </c>
      <c r="S971" s="468" t="str">
        <f>IF(OR(R971="",B7="",B7&lt;=0),"",IF(LEN(R971)&lt;=B7,R971,IF(LEN(SUBSTITUTE(LEFT(R971,B7+1)," ",""))=B7+1,LEFT(R971,B7),LEFT(R971,FIND("§",SUBSTITUTE(LEFT(R971,B7+1)," ","§",LEN(LEFT(R971,B7+1))-LEN(SUBSTITUTE(LEFT(R971,B7+1)," ",""))))-1))))</f>
        <v/>
      </c>
      <c r="T971" s="468" t="str">
        <f t="shared" si="102"/>
        <v/>
      </c>
      <c r="U971" s="468"/>
    </row>
    <row r="972" spans="1:21" ht="24" customHeight="1">
      <c r="A972" s="467"/>
      <c r="B972" s="467"/>
      <c r="C972" s="467"/>
      <c r="D972" s="467"/>
      <c r="E972" s="467"/>
      <c r="F972" s="502" t="str">
        <f t="shared" si="98"/>
        <v/>
      </c>
      <c r="G972" s="503" t="str">
        <f t="shared" si="99"/>
        <v/>
      </c>
      <c r="H972" s="501" t="str">
        <f t="shared" si="100"/>
        <v/>
      </c>
      <c r="I972" s="504" t="str">
        <f t="shared" si="101"/>
        <v/>
      </c>
      <c r="J972" s="467"/>
      <c r="K972" s="467"/>
      <c r="L972" s="467"/>
      <c r="M972" s="467"/>
      <c r="N972" s="467"/>
      <c r="O972" s="467"/>
      <c r="P972" s="467"/>
      <c r="Q972" s="467"/>
      <c r="R972" s="468" t="str">
        <f t="shared" si="103"/>
        <v/>
      </c>
      <c r="S972" s="468" t="str">
        <f>IF(OR(R972="",B7="",B7&lt;=0),"",IF(LEN(R972)&lt;=B7,R972,IF(LEN(SUBSTITUTE(LEFT(R972,B7+1)," ",""))=B7+1,LEFT(R972,B7),LEFT(R972,FIND("§",SUBSTITUTE(LEFT(R972,B7+1)," ","§",LEN(LEFT(R972,B7+1))-LEN(SUBSTITUTE(LEFT(R972,B7+1)," ",""))))-1))))</f>
        <v/>
      </c>
      <c r="T972" s="468" t="str">
        <f t="shared" si="102"/>
        <v/>
      </c>
      <c r="U972" s="468"/>
    </row>
    <row r="973" spans="1:21" ht="24" customHeight="1">
      <c r="A973" s="467"/>
      <c r="B973" s="467"/>
      <c r="C973" s="467"/>
      <c r="D973" s="467"/>
      <c r="E973" s="467"/>
      <c r="F973" s="502" t="str">
        <f t="shared" si="98"/>
        <v/>
      </c>
      <c r="G973" s="503" t="str">
        <f t="shared" si="99"/>
        <v/>
      </c>
      <c r="H973" s="501" t="str">
        <f t="shared" si="100"/>
        <v/>
      </c>
      <c r="I973" s="504" t="str">
        <f t="shared" si="101"/>
        <v/>
      </c>
      <c r="J973" s="467"/>
      <c r="K973" s="467"/>
      <c r="L973" s="467"/>
      <c r="M973" s="467"/>
      <c r="N973" s="467"/>
      <c r="O973" s="467"/>
      <c r="P973" s="467"/>
      <c r="Q973" s="467"/>
      <c r="R973" s="468" t="str">
        <f t="shared" si="103"/>
        <v/>
      </c>
      <c r="S973" s="468" t="str">
        <f>IF(OR(R973="",B7="",B7&lt;=0),"",IF(LEN(R973)&lt;=B7,R973,IF(LEN(SUBSTITUTE(LEFT(R973,B7+1)," ",""))=B7+1,LEFT(R973,B7),LEFT(R973,FIND("§",SUBSTITUTE(LEFT(R973,B7+1)," ","§",LEN(LEFT(R973,B7+1))-LEN(SUBSTITUTE(LEFT(R973,B7+1)," ",""))))-1))))</f>
        <v/>
      </c>
      <c r="T973" s="468" t="str">
        <f t="shared" si="102"/>
        <v/>
      </c>
      <c r="U973" s="468"/>
    </row>
    <row r="974" spans="1:21" ht="24" customHeight="1">
      <c r="A974" s="467"/>
      <c r="B974" s="467"/>
      <c r="C974" s="467"/>
      <c r="D974" s="467"/>
      <c r="E974" s="467"/>
      <c r="F974" s="502" t="str">
        <f t="shared" si="98"/>
        <v/>
      </c>
      <c r="G974" s="503" t="str">
        <f t="shared" si="99"/>
        <v/>
      </c>
      <c r="H974" s="501" t="str">
        <f t="shared" si="100"/>
        <v/>
      </c>
      <c r="I974" s="504" t="str">
        <f t="shared" si="101"/>
        <v/>
      </c>
      <c r="J974" s="467"/>
      <c r="K974" s="467"/>
      <c r="L974" s="467"/>
      <c r="M974" s="467"/>
      <c r="N974" s="467"/>
      <c r="O974" s="467"/>
      <c r="P974" s="467"/>
      <c r="Q974" s="467"/>
      <c r="R974" s="468" t="str">
        <f t="shared" si="103"/>
        <v/>
      </c>
      <c r="S974" s="468" t="str">
        <f>IF(OR(R974="",B7="",B7&lt;=0),"",IF(LEN(R974)&lt;=B7,R974,IF(LEN(SUBSTITUTE(LEFT(R974,B7+1)," ",""))=B7+1,LEFT(R974,B7),LEFT(R974,FIND("§",SUBSTITUTE(LEFT(R974,B7+1)," ","§",LEN(LEFT(R974,B7+1))-LEN(SUBSTITUTE(LEFT(R974,B7+1)," ",""))))-1))))</f>
        <v/>
      </c>
      <c r="T974" s="468" t="str">
        <f t="shared" si="102"/>
        <v/>
      </c>
      <c r="U974" s="468"/>
    </row>
    <row r="975" spans="1:21" ht="24" customHeight="1">
      <c r="A975" s="467"/>
      <c r="B975" s="467"/>
      <c r="C975" s="467"/>
      <c r="D975" s="467"/>
      <c r="E975" s="467"/>
      <c r="F975" s="502" t="str">
        <f t="shared" ref="F975:F1014" si="104">IF(G975="","",ROW()-14)</f>
        <v/>
      </c>
      <c r="G975" s="503" t="str">
        <f t="shared" ref="G975:G1014" si="105">IF(S975="","",S975)</f>
        <v/>
      </c>
      <c r="H975" s="501" t="str">
        <f t="shared" ref="H975:H1014" si="106">IF(G975="","",LEN(TRIM(G975))-LEN(SUBSTITUTE(TRIM(G975)," ",""))+1)</f>
        <v/>
      </c>
      <c r="I975" s="504" t="str">
        <f t="shared" ref="I975:I1014" si="107">IF(G975="","",LEN(G975))</f>
        <v/>
      </c>
      <c r="J975" s="467"/>
      <c r="K975" s="467"/>
      <c r="L975" s="467"/>
      <c r="M975" s="467"/>
      <c r="N975" s="467"/>
      <c r="O975" s="467"/>
      <c r="P975" s="467"/>
      <c r="Q975" s="467"/>
      <c r="R975" s="468" t="str">
        <f t="shared" si="103"/>
        <v/>
      </c>
      <c r="S975" s="468" t="str">
        <f>IF(OR(R975="",B7="",B7&lt;=0),"",IF(LEN(R975)&lt;=B7,R975,IF(LEN(SUBSTITUTE(LEFT(R975,B7+1)," ",""))=B7+1,LEFT(R975,B7),LEFT(R975,FIND("§",SUBSTITUTE(LEFT(R975,B7+1)," ","§",LEN(LEFT(R975,B7+1))-LEN(SUBSTITUTE(LEFT(R975,B7+1)," ",""))))-1))))</f>
        <v/>
      </c>
      <c r="T975" s="468" t="str">
        <f t="shared" ref="T975:T1014" si="108">IF(OR(R975="",S975=""),"",TRIM(MID(R975,LEN(S975)+1+IF(MID(R975,LEN(S975)+1,1)=" ",1,0),99999)))</f>
        <v/>
      </c>
      <c r="U975" s="468"/>
    </row>
    <row r="976" spans="1:21" ht="24" customHeight="1">
      <c r="A976" s="467"/>
      <c r="B976" s="467"/>
      <c r="C976" s="467"/>
      <c r="D976" s="467"/>
      <c r="E976" s="467"/>
      <c r="F976" s="502" t="str">
        <f t="shared" si="104"/>
        <v/>
      </c>
      <c r="G976" s="503" t="str">
        <f t="shared" si="105"/>
        <v/>
      </c>
      <c r="H976" s="501" t="str">
        <f t="shared" si="106"/>
        <v/>
      </c>
      <c r="I976" s="504" t="str">
        <f t="shared" si="107"/>
        <v/>
      </c>
      <c r="J976" s="467"/>
      <c r="K976" s="467"/>
      <c r="L976" s="467"/>
      <c r="M976" s="467"/>
      <c r="N976" s="467"/>
      <c r="O976" s="467"/>
      <c r="P976" s="467"/>
      <c r="Q976" s="467"/>
      <c r="R976" s="468" t="str">
        <f t="shared" ref="R976:R1014" si="109">T975</f>
        <v/>
      </c>
      <c r="S976" s="468" t="str">
        <f>IF(OR(R976="",B7="",B7&lt;=0),"",IF(LEN(R976)&lt;=B7,R976,IF(LEN(SUBSTITUTE(LEFT(R976,B7+1)," ",""))=B7+1,LEFT(R976,B7),LEFT(R976,FIND("§",SUBSTITUTE(LEFT(R976,B7+1)," ","§",LEN(LEFT(R976,B7+1))-LEN(SUBSTITUTE(LEFT(R976,B7+1)," ",""))))-1))))</f>
        <v/>
      </c>
      <c r="T976" s="468" t="str">
        <f t="shared" si="108"/>
        <v/>
      </c>
      <c r="U976" s="468"/>
    </row>
    <row r="977" spans="1:21" ht="24" customHeight="1">
      <c r="A977" s="467"/>
      <c r="B977" s="467"/>
      <c r="C977" s="467"/>
      <c r="D977" s="467"/>
      <c r="E977" s="467"/>
      <c r="F977" s="502" t="str">
        <f t="shared" si="104"/>
        <v/>
      </c>
      <c r="G977" s="503" t="str">
        <f t="shared" si="105"/>
        <v/>
      </c>
      <c r="H977" s="501" t="str">
        <f t="shared" si="106"/>
        <v/>
      </c>
      <c r="I977" s="504" t="str">
        <f t="shared" si="107"/>
        <v/>
      </c>
      <c r="J977" s="467"/>
      <c r="K977" s="467"/>
      <c r="L977" s="467"/>
      <c r="M977" s="467"/>
      <c r="N977" s="467"/>
      <c r="O977" s="467"/>
      <c r="P977" s="467"/>
      <c r="Q977" s="467"/>
      <c r="R977" s="468" t="str">
        <f t="shared" si="109"/>
        <v/>
      </c>
      <c r="S977" s="468" t="str">
        <f>IF(OR(R977="",B7="",B7&lt;=0),"",IF(LEN(R977)&lt;=B7,R977,IF(LEN(SUBSTITUTE(LEFT(R977,B7+1)," ",""))=B7+1,LEFT(R977,B7),LEFT(R977,FIND("§",SUBSTITUTE(LEFT(R977,B7+1)," ","§",LEN(LEFT(R977,B7+1))-LEN(SUBSTITUTE(LEFT(R977,B7+1)," ",""))))-1))))</f>
        <v/>
      </c>
      <c r="T977" s="468" t="str">
        <f t="shared" si="108"/>
        <v/>
      </c>
      <c r="U977" s="468"/>
    </row>
    <row r="978" spans="1:21" ht="24" customHeight="1">
      <c r="A978" s="467"/>
      <c r="B978" s="467"/>
      <c r="C978" s="467"/>
      <c r="D978" s="467"/>
      <c r="E978" s="467"/>
      <c r="F978" s="502" t="str">
        <f t="shared" si="104"/>
        <v/>
      </c>
      <c r="G978" s="503" t="str">
        <f t="shared" si="105"/>
        <v/>
      </c>
      <c r="H978" s="501" t="str">
        <f t="shared" si="106"/>
        <v/>
      </c>
      <c r="I978" s="504" t="str">
        <f t="shared" si="107"/>
        <v/>
      </c>
      <c r="J978" s="467"/>
      <c r="K978" s="467"/>
      <c r="L978" s="467"/>
      <c r="M978" s="467"/>
      <c r="N978" s="467"/>
      <c r="O978" s="467"/>
      <c r="P978" s="467"/>
      <c r="Q978" s="467"/>
      <c r="R978" s="468" t="str">
        <f t="shared" si="109"/>
        <v/>
      </c>
      <c r="S978" s="468" t="str">
        <f>IF(OR(R978="",B7="",B7&lt;=0),"",IF(LEN(R978)&lt;=B7,R978,IF(LEN(SUBSTITUTE(LEFT(R978,B7+1)," ",""))=B7+1,LEFT(R978,B7),LEFT(R978,FIND("§",SUBSTITUTE(LEFT(R978,B7+1)," ","§",LEN(LEFT(R978,B7+1))-LEN(SUBSTITUTE(LEFT(R978,B7+1)," ",""))))-1))))</f>
        <v/>
      </c>
      <c r="T978" s="468" t="str">
        <f t="shared" si="108"/>
        <v/>
      </c>
      <c r="U978" s="468"/>
    </row>
    <row r="979" spans="1:21" ht="24" customHeight="1">
      <c r="A979" s="467"/>
      <c r="B979" s="467"/>
      <c r="C979" s="467"/>
      <c r="D979" s="467"/>
      <c r="E979" s="467"/>
      <c r="F979" s="502" t="str">
        <f t="shared" si="104"/>
        <v/>
      </c>
      <c r="G979" s="503" t="str">
        <f t="shared" si="105"/>
        <v/>
      </c>
      <c r="H979" s="501" t="str">
        <f t="shared" si="106"/>
        <v/>
      </c>
      <c r="I979" s="504" t="str">
        <f t="shared" si="107"/>
        <v/>
      </c>
      <c r="J979" s="467"/>
      <c r="K979" s="467"/>
      <c r="L979" s="467"/>
      <c r="M979" s="467"/>
      <c r="N979" s="467"/>
      <c r="O979" s="467"/>
      <c r="P979" s="467"/>
      <c r="Q979" s="467"/>
      <c r="R979" s="468" t="str">
        <f t="shared" si="109"/>
        <v/>
      </c>
      <c r="S979" s="468" t="str">
        <f>IF(OR(R979="",B7="",B7&lt;=0),"",IF(LEN(R979)&lt;=B7,R979,IF(LEN(SUBSTITUTE(LEFT(R979,B7+1)," ",""))=B7+1,LEFT(R979,B7),LEFT(R979,FIND("§",SUBSTITUTE(LEFT(R979,B7+1)," ","§",LEN(LEFT(R979,B7+1))-LEN(SUBSTITUTE(LEFT(R979,B7+1)," ",""))))-1))))</f>
        <v/>
      </c>
      <c r="T979" s="468" t="str">
        <f t="shared" si="108"/>
        <v/>
      </c>
      <c r="U979" s="468"/>
    </row>
    <row r="980" spans="1:21" ht="24" customHeight="1">
      <c r="A980" s="467"/>
      <c r="B980" s="467"/>
      <c r="C980" s="467"/>
      <c r="D980" s="467"/>
      <c r="E980" s="467"/>
      <c r="F980" s="502" t="str">
        <f t="shared" si="104"/>
        <v/>
      </c>
      <c r="G980" s="503" t="str">
        <f t="shared" si="105"/>
        <v/>
      </c>
      <c r="H980" s="501" t="str">
        <f t="shared" si="106"/>
        <v/>
      </c>
      <c r="I980" s="504" t="str">
        <f t="shared" si="107"/>
        <v/>
      </c>
      <c r="J980" s="467"/>
      <c r="K980" s="467"/>
      <c r="L980" s="467"/>
      <c r="M980" s="467"/>
      <c r="N980" s="467"/>
      <c r="O980" s="467"/>
      <c r="P980" s="467"/>
      <c r="Q980" s="467"/>
      <c r="R980" s="468" t="str">
        <f t="shared" si="109"/>
        <v/>
      </c>
      <c r="S980" s="468" t="str">
        <f>IF(OR(R980="",B7="",B7&lt;=0),"",IF(LEN(R980)&lt;=B7,R980,IF(LEN(SUBSTITUTE(LEFT(R980,B7+1)," ",""))=B7+1,LEFT(R980,B7),LEFT(R980,FIND("§",SUBSTITUTE(LEFT(R980,B7+1)," ","§",LEN(LEFT(R980,B7+1))-LEN(SUBSTITUTE(LEFT(R980,B7+1)," ",""))))-1))))</f>
        <v/>
      </c>
      <c r="T980" s="468" t="str">
        <f t="shared" si="108"/>
        <v/>
      </c>
      <c r="U980" s="468"/>
    </row>
    <row r="981" spans="1:21" ht="24" customHeight="1">
      <c r="A981" s="467"/>
      <c r="B981" s="467"/>
      <c r="C981" s="467"/>
      <c r="D981" s="467"/>
      <c r="E981" s="467"/>
      <c r="F981" s="502" t="str">
        <f t="shared" si="104"/>
        <v/>
      </c>
      <c r="G981" s="503" t="str">
        <f t="shared" si="105"/>
        <v/>
      </c>
      <c r="H981" s="501" t="str">
        <f t="shared" si="106"/>
        <v/>
      </c>
      <c r="I981" s="504" t="str">
        <f t="shared" si="107"/>
        <v/>
      </c>
      <c r="J981" s="467"/>
      <c r="K981" s="467"/>
      <c r="L981" s="467"/>
      <c r="M981" s="467"/>
      <c r="N981" s="467"/>
      <c r="O981" s="467"/>
      <c r="P981" s="467"/>
      <c r="Q981" s="467"/>
      <c r="R981" s="468" t="str">
        <f t="shared" si="109"/>
        <v/>
      </c>
      <c r="S981" s="468" t="str">
        <f>IF(OR(R981="",B7="",B7&lt;=0),"",IF(LEN(R981)&lt;=B7,R981,IF(LEN(SUBSTITUTE(LEFT(R981,B7+1)," ",""))=B7+1,LEFT(R981,B7),LEFT(R981,FIND("§",SUBSTITUTE(LEFT(R981,B7+1)," ","§",LEN(LEFT(R981,B7+1))-LEN(SUBSTITUTE(LEFT(R981,B7+1)," ",""))))-1))))</f>
        <v/>
      </c>
      <c r="T981" s="468" t="str">
        <f t="shared" si="108"/>
        <v/>
      </c>
      <c r="U981" s="468"/>
    </row>
    <row r="982" spans="1:21" ht="24" customHeight="1">
      <c r="A982" s="467"/>
      <c r="B982" s="467"/>
      <c r="C982" s="467"/>
      <c r="D982" s="467"/>
      <c r="E982" s="467"/>
      <c r="F982" s="502" t="str">
        <f t="shared" si="104"/>
        <v/>
      </c>
      <c r="G982" s="503" t="str">
        <f t="shared" si="105"/>
        <v/>
      </c>
      <c r="H982" s="501" t="str">
        <f t="shared" si="106"/>
        <v/>
      </c>
      <c r="I982" s="504" t="str">
        <f t="shared" si="107"/>
        <v/>
      </c>
      <c r="J982" s="467"/>
      <c r="K982" s="467"/>
      <c r="L982" s="467"/>
      <c r="M982" s="467"/>
      <c r="N982" s="467"/>
      <c r="O982" s="467"/>
      <c r="P982" s="467"/>
      <c r="Q982" s="467"/>
      <c r="R982" s="468" t="str">
        <f t="shared" si="109"/>
        <v/>
      </c>
      <c r="S982" s="468" t="str">
        <f>IF(OR(R982="",B7="",B7&lt;=0),"",IF(LEN(R982)&lt;=B7,R982,IF(LEN(SUBSTITUTE(LEFT(R982,B7+1)," ",""))=B7+1,LEFT(R982,B7),LEFT(R982,FIND("§",SUBSTITUTE(LEFT(R982,B7+1)," ","§",LEN(LEFT(R982,B7+1))-LEN(SUBSTITUTE(LEFT(R982,B7+1)," ",""))))-1))))</f>
        <v/>
      </c>
      <c r="T982" s="468" t="str">
        <f t="shared" si="108"/>
        <v/>
      </c>
      <c r="U982" s="468"/>
    </row>
    <row r="983" spans="1:21" ht="24" customHeight="1">
      <c r="A983" s="467"/>
      <c r="B983" s="467"/>
      <c r="C983" s="467"/>
      <c r="D983" s="467"/>
      <c r="E983" s="467"/>
      <c r="F983" s="502" t="str">
        <f t="shared" si="104"/>
        <v/>
      </c>
      <c r="G983" s="503" t="str">
        <f t="shared" si="105"/>
        <v/>
      </c>
      <c r="H983" s="501" t="str">
        <f t="shared" si="106"/>
        <v/>
      </c>
      <c r="I983" s="504" t="str">
        <f t="shared" si="107"/>
        <v/>
      </c>
      <c r="J983" s="467"/>
      <c r="K983" s="467"/>
      <c r="L983" s="467"/>
      <c r="M983" s="467"/>
      <c r="N983" s="467"/>
      <c r="O983" s="467"/>
      <c r="P983" s="467"/>
      <c r="Q983" s="467"/>
      <c r="R983" s="468" t="str">
        <f t="shared" si="109"/>
        <v/>
      </c>
      <c r="S983" s="468" t="str">
        <f>IF(OR(R983="",B7="",B7&lt;=0),"",IF(LEN(R983)&lt;=B7,R983,IF(LEN(SUBSTITUTE(LEFT(R983,B7+1)," ",""))=B7+1,LEFT(R983,B7),LEFT(R983,FIND("§",SUBSTITUTE(LEFT(R983,B7+1)," ","§",LEN(LEFT(R983,B7+1))-LEN(SUBSTITUTE(LEFT(R983,B7+1)," ",""))))-1))))</f>
        <v/>
      </c>
      <c r="T983" s="468" t="str">
        <f t="shared" si="108"/>
        <v/>
      </c>
      <c r="U983" s="468"/>
    </row>
    <row r="984" spans="1:21" ht="24" customHeight="1">
      <c r="A984" s="467"/>
      <c r="B984" s="467"/>
      <c r="C984" s="467"/>
      <c r="D984" s="467"/>
      <c r="E984" s="467"/>
      <c r="F984" s="502" t="str">
        <f t="shared" si="104"/>
        <v/>
      </c>
      <c r="G984" s="503" t="str">
        <f t="shared" si="105"/>
        <v/>
      </c>
      <c r="H984" s="501" t="str">
        <f t="shared" si="106"/>
        <v/>
      </c>
      <c r="I984" s="504" t="str">
        <f t="shared" si="107"/>
        <v/>
      </c>
      <c r="J984" s="467"/>
      <c r="K984" s="467"/>
      <c r="L984" s="467"/>
      <c r="M984" s="467"/>
      <c r="N984" s="467"/>
      <c r="O984" s="467"/>
      <c r="P984" s="467"/>
      <c r="Q984" s="467"/>
      <c r="R984" s="468" t="str">
        <f t="shared" si="109"/>
        <v/>
      </c>
      <c r="S984" s="468" t="str">
        <f>IF(OR(R984="",B7="",B7&lt;=0),"",IF(LEN(R984)&lt;=B7,R984,IF(LEN(SUBSTITUTE(LEFT(R984,B7+1)," ",""))=B7+1,LEFT(R984,B7),LEFT(R984,FIND("§",SUBSTITUTE(LEFT(R984,B7+1)," ","§",LEN(LEFT(R984,B7+1))-LEN(SUBSTITUTE(LEFT(R984,B7+1)," ",""))))-1))))</f>
        <v/>
      </c>
      <c r="T984" s="468" t="str">
        <f t="shared" si="108"/>
        <v/>
      </c>
      <c r="U984" s="468"/>
    </row>
    <row r="985" spans="1:21" ht="24" customHeight="1">
      <c r="A985" s="467"/>
      <c r="B985" s="467"/>
      <c r="C985" s="467"/>
      <c r="D985" s="467"/>
      <c r="E985" s="467"/>
      <c r="F985" s="502" t="str">
        <f t="shared" si="104"/>
        <v/>
      </c>
      <c r="G985" s="503" t="str">
        <f t="shared" si="105"/>
        <v/>
      </c>
      <c r="H985" s="501" t="str">
        <f t="shared" si="106"/>
        <v/>
      </c>
      <c r="I985" s="504" t="str">
        <f t="shared" si="107"/>
        <v/>
      </c>
      <c r="J985" s="467"/>
      <c r="K985" s="467"/>
      <c r="L985" s="467"/>
      <c r="M985" s="467"/>
      <c r="N985" s="467"/>
      <c r="O985" s="467"/>
      <c r="P985" s="467"/>
      <c r="Q985" s="467"/>
      <c r="R985" s="468" t="str">
        <f t="shared" si="109"/>
        <v/>
      </c>
      <c r="S985" s="468" t="str">
        <f>IF(OR(R985="",B7="",B7&lt;=0),"",IF(LEN(R985)&lt;=B7,R985,IF(LEN(SUBSTITUTE(LEFT(R985,B7+1)," ",""))=B7+1,LEFT(R985,B7),LEFT(R985,FIND("§",SUBSTITUTE(LEFT(R985,B7+1)," ","§",LEN(LEFT(R985,B7+1))-LEN(SUBSTITUTE(LEFT(R985,B7+1)," ",""))))-1))))</f>
        <v/>
      </c>
      <c r="T985" s="468" t="str">
        <f t="shared" si="108"/>
        <v/>
      </c>
      <c r="U985" s="468"/>
    </row>
    <row r="986" spans="1:21" ht="24" customHeight="1">
      <c r="A986" s="467"/>
      <c r="B986" s="467"/>
      <c r="C986" s="467"/>
      <c r="D986" s="467"/>
      <c r="E986" s="467"/>
      <c r="F986" s="502" t="str">
        <f t="shared" si="104"/>
        <v/>
      </c>
      <c r="G986" s="503" t="str">
        <f t="shared" si="105"/>
        <v/>
      </c>
      <c r="H986" s="501" t="str">
        <f t="shared" si="106"/>
        <v/>
      </c>
      <c r="I986" s="504" t="str">
        <f t="shared" si="107"/>
        <v/>
      </c>
      <c r="J986" s="467"/>
      <c r="K986" s="467"/>
      <c r="L986" s="467"/>
      <c r="M986" s="467"/>
      <c r="N986" s="467"/>
      <c r="O986" s="467"/>
      <c r="P986" s="467"/>
      <c r="Q986" s="467"/>
      <c r="R986" s="468" t="str">
        <f t="shared" si="109"/>
        <v/>
      </c>
      <c r="S986" s="468" t="str">
        <f>IF(OR(R986="",B7="",B7&lt;=0),"",IF(LEN(R986)&lt;=B7,R986,IF(LEN(SUBSTITUTE(LEFT(R986,B7+1)," ",""))=B7+1,LEFT(R986,B7),LEFT(R986,FIND("§",SUBSTITUTE(LEFT(R986,B7+1)," ","§",LEN(LEFT(R986,B7+1))-LEN(SUBSTITUTE(LEFT(R986,B7+1)," ",""))))-1))))</f>
        <v/>
      </c>
      <c r="T986" s="468" t="str">
        <f t="shared" si="108"/>
        <v/>
      </c>
      <c r="U986" s="468"/>
    </row>
    <row r="987" spans="1:21" ht="24" customHeight="1">
      <c r="A987" s="467"/>
      <c r="B987" s="467"/>
      <c r="C987" s="467"/>
      <c r="D987" s="467"/>
      <c r="E987" s="467"/>
      <c r="F987" s="502" t="str">
        <f t="shared" si="104"/>
        <v/>
      </c>
      <c r="G987" s="503" t="str">
        <f t="shared" si="105"/>
        <v/>
      </c>
      <c r="H987" s="501" t="str">
        <f t="shared" si="106"/>
        <v/>
      </c>
      <c r="I987" s="504" t="str">
        <f t="shared" si="107"/>
        <v/>
      </c>
      <c r="J987" s="467"/>
      <c r="K987" s="467"/>
      <c r="L987" s="467"/>
      <c r="M987" s="467"/>
      <c r="N987" s="467"/>
      <c r="O987" s="467"/>
      <c r="P987" s="467"/>
      <c r="Q987" s="467"/>
      <c r="R987" s="468" t="str">
        <f t="shared" si="109"/>
        <v/>
      </c>
      <c r="S987" s="468" t="str">
        <f>IF(OR(R987="",B7="",B7&lt;=0),"",IF(LEN(R987)&lt;=B7,R987,IF(LEN(SUBSTITUTE(LEFT(R987,B7+1)," ",""))=B7+1,LEFT(R987,B7),LEFT(R987,FIND("§",SUBSTITUTE(LEFT(R987,B7+1)," ","§",LEN(LEFT(R987,B7+1))-LEN(SUBSTITUTE(LEFT(R987,B7+1)," ",""))))-1))))</f>
        <v/>
      </c>
      <c r="T987" s="468" t="str">
        <f t="shared" si="108"/>
        <v/>
      </c>
      <c r="U987" s="468"/>
    </row>
    <row r="988" spans="1:21" ht="24" customHeight="1">
      <c r="A988" s="467"/>
      <c r="B988" s="467"/>
      <c r="C988" s="467"/>
      <c r="D988" s="467"/>
      <c r="E988" s="467"/>
      <c r="F988" s="502" t="str">
        <f t="shared" si="104"/>
        <v/>
      </c>
      <c r="G988" s="503" t="str">
        <f t="shared" si="105"/>
        <v/>
      </c>
      <c r="H988" s="501" t="str">
        <f t="shared" si="106"/>
        <v/>
      </c>
      <c r="I988" s="504" t="str">
        <f t="shared" si="107"/>
        <v/>
      </c>
      <c r="J988" s="467"/>
      <c r="K988" s="467"/>
      <c r="L988" s="467"/>
      <c r="M988" s="467"/>
      <c r="N988" s="467"/>
      <c r="O988" s="467"/>
      <c r="P988" s="467"/>
      <c r="Q988" s="467"/>
      <c r="R988" s="468" t="str">
        <f t="shared" si="109"/>
        <v/>
      </c>
      <c r="S988" s="468" t="str">
        <f>IF(OR(R988="",B7="",B7&lt;=0),"",IF(LEN(R988)&lt;=B7,R988,IF(LEN(SUBSTITUTE(LEFT(R988,B7+1)," ",""))=B7+1,LEFT(R988,B7),LEFT(R988,FIND("§",SUBSTITUTE(LEFT(R988,B7+1)," ","§",LEN(LEFT(R988,B7+1))-LEN(SUBSTITUTE(LEFT(R988,B7+1)," ",""))))-1))))</f>
        <v/>
      </c>
      <c r="T988" s="468" t="str">
        <f t="shared" si="108"/>
        <v/>
      </c>
      <c r="U988" s="468"/>
    </row>
    <row r="989" spans="1:21" ht="24" customHeight="1">
      <c r="A989" s="467"/>
      <c r="B989" s="467"/>
      <c r="C989" s="467"/>
      <c r="D989" s="467"/>
      <c r="E989" s="467"/>
      <c r="F989" s="502" t="str">
        <f t="shared" si="104"/>
        <v/>
      </c>
      <c r="G989" s="503" t="str">
        <f t="shared" si="105"/>
        <v/>
      </c>
      <c r="H989" s="501" t="str">
        <f t="shared" si="106"/>
        <v/>
      </c>
      <c r="I989" s="504" t="str">
        <f t="shared" si="107"/>
        <v/>
      </c>
      <c r="J989" s="467"/>
      <c r="K989" s="467"/>
      <c r="L989" s="467"/>
      <c r="M989" s="467"/>
      <c r="N989" s="467"/>
      <c r="O989" s="467"/>
      <c r="P989" s="467"/>
      <c r="Q989" s="467"/>
      <c r="R989" s="468" t="str">
        <f t="shared" si="109"/>
        <v/>
      </c>
      <c r="S989" s="468" t="str">
        <f>IF(OR(R989="",B7="",B7&lt;=0),"",IF(LEN(R989)&lt;=B7,R989,IF(LEN(SUBSTITUTE(LEFT(R989,B7+1)," ",""))=B7+1,LEFT(R989,B7),LEFT(R989,FIND("§",SUBSTITUTE(LEFT(R989,B7+1)," ","§",LEN(LEFT(R989,B7+1))-LEN(SUBSTITUTE(LEFT(R989,B7+1)," ",""))))-1))))</f>
        <v/>
      </c>
      <c r="T989" s="468" t="str">
        <f t="shared" si="108"/>
        <v/>
      </c>
      <c r="U989" s="468"/>
    </row>
    <row r="990" spans="1:21" ht="24" customHeight="1">
      <c r="A990" s="467"/>
      <c r="B990" s="467"/>
      <c r="C990" s="467"/>
      <c r="D990" s="467"/>
      <c r="E990" s="467"/>
      <c r="F990" s="502" t="str">
        <f t="shared" si="104"/>
        <v/>
      </c>
      <c r="G990" s="503" t="str">
        <f t="shared" si="105"/>
        <v/>
      </c>
      <c r="H990" s="501" t="str">
        <f t="shared" si="106"/>
        <v/>
      </c>
      <c r="I990" s="504" t="str">
        <f t="shared" si="107"/>
        <v/>
      </c>
      <c r="J990" s="467"/>
      <c r="K990" s="467"/>
      <c r="L990" s="467"/>
      <c r="M990" s="467"/>
      <c r="N990" s="467"/>
      <c r="O990" s="467"/>
      <c r="P990" s="467"/>
      <c r="Q990" s="467"/>
      <c r="R990" s="468" t="str">
        <f t="shared" si="109"/>
        <v/>
      </c>
      <c r="S990" s="468" t="str">
        <f>IF(OR(R990="",B7="",B7&lt;=0),"",IF(LEN(R990)&lt;=B7,R990,IF(LEN(SUBSTITUTE(LEFT(R990,B7+1)," ",""))=B7+1,LEFT(R990,B7),LEFT(R990,FIND("§",SUBSTITUTE(LEFT(R990,B7+1)," ","§",LEN(LEFT(R990,B7+1))-LEN(SUBSTITUTE(LEFT(R990,B7+1)," ",""))))-1))))</f>
        <v/>
      </c>
      <c r="T990" s="468" t="str">
        <f t="shared" si="108"/>
        <v/>
      </c>
      <c r="U990" s="468"/>
    </row>
    <row r="991" spans="1:21" ht="24" customHeight="1">
      <c r="A991" s="467"/>
      <c r="B991" s="467"/>
      <c r="C991" s="467"/>
      <c r="D991" s="467"/>
      <c r="E991" s="467"/>
      <c r="F991" s="502" t="str">
        <f t="shared" si="104"/>
        <v/>
      </c>
      <c r="G991" s="503" t="str">
        <f t="shared" si="105"/>
        <v/>
      </c>
      <c r="H991" s="501" t="str">
        <f t="shared" si="106"/>
        <v/>
      </c>
      <c r="I991" s="504" t="str">
        <f t="shared" si="107"/>
        <v/>
      </c>
      <c r="J991" s="467"/>
      <c r="K991" s="467"/>
      <c r="L991" s="467"/>
      <c r="M991" s="467"/>
      <c r="N991" s="467"/>
      <c r="O991" s="467"/>
      <c r="P991" s="467"/>
      <c r="Q991" s="467"/>
      <c r="R991" s="468" t="str">
        <f t="shared" si="109"/>
        <v/>
      </c>
      <c r="S991" s="468" t="str">
        <f>IF(OR(R991="",B7="",B7&lt;=0),"",IF(LEN(R991)&lt;=B7,R991,IF(LEN(SUBSTITUTE(LEFT(R991,B7+1)," ",""))=B7+1,LEFT(R991,B7),LEFT(R991,FIND("§",SUBSTITUTE(LEFT(R991,B7+1)," ","§",LEN(LEFT(R991,B7+1))-LEN(SUBSTITUTE(LEFT(R991,B7+1)," ",""))))-1))))</f>
        <v/>
      </c>
      <c r="T991" s="468" t="str">
        <f t="shared" si="108"/>
        <v/>
      </c>
      <c r="U991" s="468"/>
    </row>
    <row r="992" spans="1:21" ht="24" customHeight="1">
      <c r="A992" s="467"/>
      <c r="B992" s="467"/>
      <c r="C992" s="467"/>
      <c r="D992" s="467"/>
      <c r="E992" s="467"/>
      <c r="F992" s="502" t="str">
        <f t="shared" si="104"/>
        <v/>
      </c>
      <c r="G992" s="503" t="str">
        <f t="shared" si="105"/>
        <v/>
      </c>
      <c r="H992" s="501" t="str">
        <f t="shared" si="106"/>
        <v/>
      </c>
      <c r="I992" s="504" t="str">
        <f t="shared" si="107"/>
        <v/>
      </c>
      <c r="J992" s="467"/>
      <c r="K992" s="467"/>
      <c r="L992" s="467"/>
      <c r="M992" s="467"/>
      <c r="N992" s="467"/>
      <c r="O992" s="467"/>
      <c r="P992" s="467"/>
      <c r="Q992" s="467"/>
      <c r="R992" s="468" t="str">
        <f t="shared" si="109"/>
        <v/>
      </c>
      <c r="S992" s="468" t="str">
        <f>IF(OR(R992="",B7="",B7&lt;=0),"",IF(LEN(R992)&lt;=B7,R992,IF(LEN(SUBSTITUTE(LEFT(R992,B7+1)," ",""))=B7+1,LEFT(R992,B7),LEFT(R992,FIND("§",SUBSTITUTE(LEFT(R992,B7+1)," ","§",LEN(LEFT(R992,B7+1))-LEN(SUBSTITUTE(LEFT(R992,B7+1)," ",""))))-1))))</f>
        <v/>
      </c>
      <c r="T992" s="468" t="str">
        <f t="shared" si="108"/>
        <v/>
      </c>
      <c r="U992" s="468"/>
    </row>
    <row r="993" spans="1:21" ht="24" customHeight="1">
      <c r="A993" s="467"/>
      <c r="B993" s="467"/>
      <c r="C993" s="467"/>
      <c r="D993" s="467"/>
      <c r="E993" s="467"/>
      <c r="F993" s="502" t="str">
        <f t="shared" si="104"/>
        <v/>
      </c>
      <c r="G993" s="503" t="str">
        <f t="shared" si="105"/>
        <v/>
      </c>
      <c r="H993" s="501" t="str">
        <f t="shared" si="106"/>
        <v/>
      </c>
      <c r="I993" s="504" t="str">
        <f t="shared" si="107"/>
        <v/>
      </c>
      <c r="J993" s="467"/>
      <c r="K993" s="467"/>
      <c r="L993" s="467"/>
      <c r="M993" s="467"/>
      <c r="N993" s="467"/>
      <c r="O993" s="467"/>
      <c r="P993" s="467"/>
      <c r="Q993" s="467"/>
      <c r="R993" s="468" t="str">
        <f t="shared" si="109"/>
        <v/>
      </c>
      <c r="S993" s="468" t="str">
        <f>IF(OR(R993="",B7="",B7&lt;=0),"",IF(LEN(R993)&lt;=B7,R993,IF(LEN(SUBSTITUTE(LEFT(R993,B7+1)," ",""))=B7+1,LEFT(R993,B7),LEFT(R993,FIND("§",SUBSTITUTE(LEFT(R993,B7+1)," ","§",LEN(LEFT(R993,B7+1))-LEN(SUBSTITUTE(LEFT(R993,B7+1)," ",""))))-1))))</f>
        <v/>
      </c>
      <c r="T993" s="468" t="str">
        <f t="shared" si="108"/>
        <v/>
      </c>
      <c r="U993" s="468"/>
    </row>
    <row r="994" spans="1:21" ht="24" customHeight="1">
      <c r="A994" s="467"/>
      <c r="B994" s="467"/>
      <c r="C994" s="467"/>
      <c r="D994" s="467"/>
      <c r="E994" s="467"/>
      <c r="F994" s="502" t="str">
        <f t="shared" si="104"/>
        <v/>
      </c>
      <c r="G994" s="503" t="str">
        <f t="shared" si="105"/>
        <v/>
      </c>
      <c r="H994" s="501" t="str">
        <f t="shared" si="106"/>
        <v/>
      </c>
      <c r="I994" s="504" t="str">
        <f t="shared" si="107"/>
        <v/>
      </c>
      <c r="J994" s="467"/>
      <c r="K994" s="467"/>
      <c r="L994" s="467"/>
      <c r="M994" s="467"/>
      <c r="N994" s="467"/>
      <c r="O994" s="467"/>
      <c r="P994" s="467"/>
      <c r="Q994" s="467"/>
      <c r="R994" s="468" t="str">
        <f t="shared" si="109"/>
        <v/>
      </c>
      <c r="S994" s="468" t="str">
        <f>IF(OR(R994="",B7="",B7&lt;=0),"",IF(LEN(R994)&lt;=B7,R994,IF(LEN(SUBSTITUTE(LEFT(R994,B7+1)," ",""))=B7+1,LEFT(R994,B7),LEFT(R994,FIND("§",SUBSTITUTE(LEFT(R994,B7+1)," ","§",LEN(LEFT(R994,B7+1))-LEN(SUBSTITUTE(LEFT(R994,B7+1)," ",""))))-1))))</f>
        <v/>
      </c>
      <c r="T994" s="468" t="str">
        <f t="shared" si="108"/>
        <v/>
      </c>
      <c r="U994" s="468"/>
    </row>
    <row r="995" spans="1:21" ht="24" customHeight="1">
      <c r="A995" s="467"/>
      <c r="B995" s="467"/>
      <c r="C995" s="467"/>
      <c r="D995" s="467"/>
      <c r="E995" s="467"/>
      <c r="F995" s="502" t="str">
        <f t="shared" si="104"/>
        <v/>
      </c>
      <c r="G995" s="503" t="str">
        <f t="shared" si="105"/>
        <v/>
      </c>
      <c r="H995" s="501" t="str">
        <f t="shared" si="106"/>
        <v/>
      </c>
      <c r="I995" s="504" t="str">
        <f t="shared" si="107"/>
        <v/>
      </c>
      <c r="J995" s="467"/>
      <c r="K995" s="467"/>
      <c r="L995" s="467"/>
      <c r="M995" s="467"/>
      <c r="N995" s="467"/>
      <c r="O995" s="467"/>
      <c r="P995" s="467"/>
      <c r="Q995" s="467"/>
      <c r="R995" s="468" t="str">
        <f t="shared" si="109"/>
        <v/>
      </c>
      <c r="S995" s="468" t="str">
        <f>IF(OR(R995="",B7="",B7&lt;=0),"",IF(LEN(R995)&lt;=B7,R995,IF(LEN(SUBSTITUTE(LEFT(R995,B7+1)," ",""))=B7+1,LEFT(R995,B7),LEFT(R995,FIND("§",SUBSTITUTE(LEFT(R995,B7+1)," ","§",LEN(LEFT(R995,B7+1))-LEN(SUBSTITUTE(LEFT(R995,B7+1)," ",""))))-1))))</f>
        <v/>
      </c>
      <c r="T995" s="468" t="str">
        <f t="shared" si="108"/>
        <v/>
      </c>
      <c r="U995" s="468"/>
    </row>
    <row r="996" spans="1:21" ht="24" customHeight="1">
      <c r="A996" s="467"/>
      <c r="B996" s="467"/>
      <c r="C996" s="467"/>
      <c r="D996" s="467"/>
      <c r="E996" s="467"/>
      <c r="F996" s="502" t="str">
        <f t="shared" si="104"/>
        <v/>
      </c>
      <c r="G996" s="503" t="str">
        <f t="shared" si="105"/>
        <v/>
      </c>
      <c r="H996" s="501" t="str">
        <f t="shared" si="106"/>
        <v/>
      </c>
      <c r="I996" s="504" t="str">
        <f t="shared" si="107"/>
        <v/>
      </c>
      <c r="J996" s="467"/>
      <c r="K996" s="467"/>
      <c r="L996" s="467"/>
      <c r="M996" s="467"/>
      <c r="N996" s="467"/>
      <c r="O996" s="467"/>
      <c r="P996" s="467"/>
      <c r="Q996" s="467"/>
      <c r="R996" s="468" t="str">
        <f t="shared" si="109"/>
        <v/>
      </c>
      <c r="S996" s="468" t="str">
        <f>IF(OR(R996="",B7="",B7&lt;=0),"",IF(LEN(R996)&lt;=B7,R996,IF(LEN(SUBSTITUTE(LEFT(R996,B7+1)," ",""))=B7+1,LEFT(R996,B7),LEFT(R996,FIND("§",SUBSTITUTE(LEFT(R996,B7+1)," ","§",LEN(LEFT(R996,B7+1))-LEN(SUBSTITUTE(LEFT(R996,B7+1)," ",""))))-1))))</f>
        <v/>
      </c>
      <c r="T996" s="468" t="str">
        <f t="shared" si="108"/>
        <v/>
      </c>
      <c r="U996" s="468"/>
    </row>
    <row r="997" spans="1:21" ht="24" customHeight="1">
      <c r="A997" s="467"/>
      <c r="B997" s="467"/>
      <c r="C997" s="467"/>
      <c r="D997" s="467"/>
      <c r="E997" s="467"/>
      <c r="F997" s="502" t="str">
        <f t="shared" si="104"/>
        <v/>
      </c>
      <c r="G997" s="503" t="str">
        <f t="shared" si="105"/>
        <v/>
      </c>
      <c r="H997" s="501" t="str">
        <f t="shared" si="106"/>
        <v/>
      </c>
      <c r="I997" s="504" t="str">
        <f t="shared" si="107"/>
        <v/>
      </c>
      <c r="J997" s="467"/>
      <c r="K997" s="467"/>
      <c r="L997" s="467"/>
      <c r="M997" s="467"/>
      <c r="N997" s="467"/>
      <c r="O997" s="467"/>
      <c r="P997" s="467"/>
      <c r="Q997" s="467"/>
      <c r="R997" s="468" t="str">
        <f t="shared" si="109"/>
        <v/>
      </c>
      <c r="S997" s="468" t="str">
        <f>IF(OR(R997="",B7="",B7&lt;=0),"",IF(LEN(R997)&lt;=B7,R997,IF(LEN(SUBSTITUTE(LEFT(R997,B7+1)," ",""))=B7+1,LEFT(R997,B7),LEFT(R997,FIND("§",SUBSTITUTE(LEFT(R997,B7+1)," ","§",LEN(LEFT(R997,B7+1))-LEN(SUBSTITUTE(LEFT(R997,B7+1)," ",""))))-1))))</f>
        <v/>
      </c>
      <c r="T997" s="468" t="str">
        <f t="shared" si="108"/>
        <v/>
      </c>
      <c r="U997" s="468"/>
    </row>
    <row r="998" spans="1:21" ht="24" customHeight="1">
      <c r="A998" s="467"/>
      <c r="B998" s="467"/>
      <c r="C998" s="467"/>
      <c r="D998" s="467"/>
      <c r="E998" s="467"/>
      <c r="F998" s="502" t="str">
        <f t="shared" si="104"/>
        <v/>
      </c>
      <c r="G998" s="503" t="str">
        <f t="shared" si="105"/>
        <v/>
      </c>
      <c r="H998" s="501" t="str">
        <f t="shared" si="106"/>
        <v/>
      </c>
      <c r="I998" s="504" t="str">
        <f t="shared" si="107"/>
        <v/>
      </c>
      <c r="J998" s="467"/>
      <c r="K998" s="467"/>
      <c r="L998" s="467"/>
      <c r="M998" s="467"/>
      <c r="N998" s="467"/>
      <c r="O998" s="467"/>
      <c r="P998" s="467"/>
      <c r="Q998" s="467"/>
      <c r="R998" s="468" t="str">
        <f t="shared" si="109"/>
        <v/>
      </c>
      <c r="S998" s="468" t="str">
        <f>IF(OR(R998="",B7="",B7&lt;=0),"",IF(LEN(R998)&lt;=B7,R998,IF(LEN(SUBSTITUTE(LEFT(R998,B7+1)," ",""))=B7+1,LEFT(R998,B7),LEFT(R998,FIND("§",SUBSTITUTE(LEFT(R998,B7+1)," ","§",LEN(LEFT(R998,B7+1))-LEN(SUBSTITUTE(LEFT(R998,B7+1)," ",""))))-1))))</f>
        <v/>
      </c>
      <c r="T998" s="468" t="str">
        <f t="shared" si="108"/>
        <v/>
      </c>
      <c r="U998" s="468"/>
    </row>
    <row r="999" spans="1:21" ht="24" customHeight="1">
      <c r="A999" s="467"/>
      <c r="B999" s="467"/>
      <c r="C999" s="467"/>
      <c r="D999" s="467"/>
      <c r="E999" s="467"/>
      <c r="F999" s="502" t="str">
        <f t="shared" si="104"/>
        <v/>
      </c>
      <c r="G999" s="503" t="str">
        <f t="shared" si="105"/>
        <v/>
      </c>
      <c r="H999" s="501" t="str">
        <f t="shared" si="106"/>
        <v/>
      </c>
      <c r="I999" s="504" t="str">
        <f t="shared" si="107"/>
        <v/>
      </c>
      <c r="J999" s="467"/>
      <c r="K999" s="467"/>
      <c r="L999" s="467"/>
      <c r="M999" s="467"/>
      <c r="N999" s="467"/>
      <c r="O999" s="467"/>
      <c r="P999" s="467"/>
      <c r="Q999" s="467"/>
      <c r="R999" s="468" t="str">
        <f t="shared" si="109"/>
        <v/>
      </c>
      <c r="S999" s="468" t="str">
        <f>IF(OR(R999="",B7="",B7&lt;=0),"",IF(LEN(R999)&lt;=B7,R999,IF(LEN(SUBSTITUTE(LEFT(R999,B7+1)," ",""))=B7+1,LEFT(R999,B7),LEFT(R999,FIND("§",SUBSTITUTE(LEFT(R999,B7+1)," ","§",LEN(LEFT(R999,B7+1))-LEN(SUBSTITUTE(LEFT(R999,B7+1)," ",""))))-1))))</f>
        <v/>
      </c>
      <c r="T999" s="468" t="str">
        <f t="shared" si="108"/>
        <v/>
      </c>
      <c r="U999" s="468"/>
    </row>
    <row r="1000" spans="1:21" ht="24" customHeight="1">
      <c r="A1000" s="467"/>
      <c r="B1000" s="467"/>
      <c r="C1000" s="467"/>
      <c r="D1000" s="467"/>
      <c r="E1000" s="467"/>
      <c r="F1000" s="502" t="str">
        <f t="shared" si="104"/>
        <v/>
      </c>
      <c r="G1000" s="503" t="str">
        <f t="shared" si="105"/>
        <v/>
      </c>
      <c r="H1000" s="501" t="str">
        <f t="shared" si="106"/>
        <v/>
      </c>
      <c r="I1000" s="504" t="str">
        <f t="shared" si="107"/>
        <v/>
      </c>
      <c r="J1000" s="467"/>
      <c r="K1000" s="467"/>
      <c r="L1000" s="467"/>
      <c r="M1000" s="467"/>
      <c r="N1000" s="467"/>
      <c r="O1000" s="467"/>
      <c r="P1000" s="467"/>
      <c r="Q1000" s="467"/>
      <c r="R1000" s="468" t="str">
        <f t="shared" si="109"/>
        <v/>
      </c>
      <c r="S1000" s="468" t="str">
        <f>IF(OR(R1000="",B7="",B7&lt;=0),"",IF(LEN(R1000)&lt;=B7,R1000,IF(LEN(SUBSTITUTE(LEFT(R1000,B7+1)," ",""))=B7+1,LEFT(R1000,B7),LEFT(R1000,FIND("§",SUBSTITUTE(LEFT(R1000,B7+1)," ","§",LEN(LEFT(R1000,B7+1))-LEN(SUBSTITUTE(LEFT(R1000,B7+1)," ",""))))-1))))</f>
        <v/>
      </c>
      <c r="T1000" s="468" t="str">
        <f t="shared" si="108"/>
        <v/>
      </c>
      <c r="U1000" s="468"/>
    </row>
    <row r="1001" spans="1:21" ht="24" customHeight="1">
      <c r="A1001" s="467"/>
      <c r="B1001" s="467"/>
      <c r="C1001" s="467"/>
      <c r="D1001" s="467"/>
      <c r="E1001" s="467"/>
      <c r="F1001" s="502" t="str">
        <f t="shared" si="104"/>
        <v/>
      </c>
      <c r="G1001" s="503" t="str">
        <f t="shared" si="105"/>
        <v/>
      </c>
      <c r="H1001" s="501" t="str">
        <f t="shared" si="106"/>
        <v/>
      </c>
      <c r="I1001" s="504" t="str">
        <f t="shared" si="107"/>
        <v/>
      </c>
      <c r="J1001" s="467"/>
      <c r="K1001" s="467"/>
      <c r="L1001" s="467"/>
      <c r="M1001" s="467"/>
      <c r="N1001" s="467"/>
      <c r="O1001" s="467"/>
      <c r="P1001" s="467"/>
      <c r="Q1001" s="467"/>
      <c r="R1001" s="468" t="str">
        <f t="shared" si="109"/>
        <v/>
      </c>
      <c r="S1001" s="468" t="str">
        <f>IF(OR(R1001="",B7="",B7&lt;=0),"",IF(LEN(R1001)&lt;=B7,R1001,IF(LEN(SUBSTITUTE(LEFT(R1001,B7+1)," ",""))=B7+1,LEFT(R1001,B7),LEFT(R1001,FIND("§",SUBSTITUTE(LEFT(R1001,B7+1)," ","§",LEN(LEFT(R1001,B7+1))-LEN(SUBSTITUTE(LEFT(R1001,B7+1)," ",""))))-1))))</f>
        <v/>
      </c>
      <c r="T1001" s="468" t="str">
        <f t="shared" si="108"/>
        <v/>
      </c>
      <c r="U1001" s="468"/>
    </row>
    <row r="1002" spans="1:21" ht="24" customHeight="1">
      <c r="A1002" s="467"/>
      <c r="B1002" s="467"/>
      <c r="C1002" s="467"/>
      <c r="D1002" s="467"/>
      <c r="E1002" s="467"/>
      <c r="F1002" s="502" t="str">
        <f t="shared" si="104"/>
        <v/>
      </c>
      <c r="G1002" s="503" t="str">
        <f t="shared" si="105"/>
        <v/>
      </c>
      <c r="H1002" s="501" t="str">
        <f t="shared" si="106"/>
        <v/>
      </c>
      <c r="I1002" s="504" t="str">
        <f t="shared" si="107"/>
        <v/>
      </c>
      <c r="J1002" s="467"/>
      <c r="K1002" s="467"/>
      <c r="L1002" s="467"/>
      <c r="M1002" s="467"/>
      <c r="N1002" s="467"/>
      <c r="O1002" s="467"/>
      <c r="P1002" s="467"/>
      <c r="Q1002" s="467"/>
      <c r="R1002" s="468" t="str">
        <f t="shared" si="109"/>
        <v/>
      </c>
      <c r="S1002" s="468" t="str">
        <f>IF(OR(R1002="",B7="",B7&lt;=0),"",IF(LEN(R1002)&lt;=B7,R1002,IF(LEN(SUBSTITUTE(LEFT(R1002,B7+1)," ",""))=B7+1,LEFT(R1002,B7),LEFT(R1002,FIND("§",SUBSTITUTE(LEFT(R1002,B7+1)," ","§",LEN(LEFT(R1002,B7+1))-LEN(SUBSTITUTE(LEFT(R1002,B7+1)," ",""))))-1))))</f>
        <v/>
      </c>
      <c r="T1002" s="468" t="str">
        <f t="shared" si="108"/>
        <v/>
      </c>
      <c r="U1002" s="468"/>
    </row>
    <row r="1003" spans="1:21" ht="24" customHeight="1">
      <c r="A1003" s="467"/>
      <c r="B1003" s="467"/>
      <c r="C1003" s="467"/>
      <c r="D1003" s="467"/>
      <c r="E1003" s="467"/>
      <c r="F1003" s="502" t="str">
        <f t="shared" si="104"/>
        <v/>
      </c>
      <c r="G1003" s="503" t="str">
        <f t="shared" si="105"/>
        <v/>
      </c>
      <c r="H1003" s="501" t="str">
        <f t="shared" si="106"/>
        <v/>
      </c>
      <c r="I1003" s="504" t="str">
        <f t="shared" si="107"/>
        <v/>
      </c>
      <c r="J1003" s="467"/>
      <c r="K1003" s="467"/>
      <c r="L1003" s="467"/>
      <c r="M1003" s="467"/>
      <c r="N1003" s="467"/>
      <c r="O1003" s="467"/>
      <c r="P1003" s="467"/>
      <c r="Q1003" s="467"/>
      <c r="R1003" s="468" t="str">
        <f t="shared" si="109"/>
        <v/>
      </c>
      <c r="S1003" s="468" t="str">
        <f>IF(OR(R1003="",B7="",B7&lt;=0),"",IF(LEN(R1003)&lt;=B7,R1003,IF(LEN(SUBSTITUTE(LEFT(R1003,B7+1)," ",""))=B7+1,LEFT(R1003,B7),LEFT(R1003,FIND("§",SUBSTITUTE(LEFT(R1003,B7+1)," ","§",LEN(LEFT(R1003,B7+1))-LEN(SUBSTITUTE(LEFT(R1003,B7+1)," ",""))))-1))))</f>
        <v/>
      </c>
      <c r="T1003" s="468" t="str">
        <f t="shared" si="108"/>
        <v/>
      </c>
      <c r="U1003" s="468"/>
    </row>
    <row r="1004" spans="1:21" ht="24" customHeight="1">
      <c r="A1004" s="467"/>
      <c r="B1004" s="467"/>
      <c r="C1004" s="467"/>
      <c r="D1004" s="467"/>
      <c r="E1004" s="467"/>
      <c r="F1004" s="502" t="str">
        <f t="shared" si="104"/>
        <v/>
      </c>
      <c r="G1004" s="503" t="str">
        <f t="shared" si="105"/>
        <v/>
      </c>
      <c r="H1004" s="501" t="str">
        <f t="shared" si="106"/>
        <v/>
      </c>
      <c r="I1004" s="504" t="str">
        <f t="shared" si="107"/>
        <v/>
      </c>
      <c r="J1004" s="467"/>
      <c r="K1004" s="467"/>
      <c r="L1004" s="467"/>
      <c r="M1004" s="467"/>
      <c r="N1004" s="467"/>
      <c r="O1004" s="467"/>
      <c r="P1004" s="467"/>
      <c r="Q1004" s="467"/>
      <c r="R1004" s="468" t="str">
        <f t="shared" si="109"/>
        <v/>
      </c>
      <c r="S1004" s="468" t="str">
        <f>IF(OR(R1004="",B7="",B7&lt;=0),"",IF(LEN(R1004)&lt;=B7,R1004,IF(LEN(SUBSTITUTE(LEFT(R1004,B7+1)," ",""))=B7+1,LEFT(R1004,B7),LEFT(R1004,FIND("§",SUBSTITUTE(LEFT(R1004,B7+1)," ","§",LEN(LEFT(R1004,B7+1))-LEN(SUBSTITUTE(LEFT(R1004,B7+1)," ",""))))-1))))</f>
        <v/>
      </c>
      <c r="T1004" s="468" t="str">
        <f t="shared" si="108"/>
        <v/>
      </c>
      <c r="U1004" s="468"/>
    </row>
    <row r="1005" spans="1:21" ht="24" customHeight="1">
      <c r="A1005" s="467"/>
      <c r="B1005" s="467"/>
      <c r="C1005" s="467"/>
      <c r="D1005" s="467"/>
      <c r="E1005" s="467"/>
      <c r="F1005" s="502" t="str">
        <f t="shared" si="104"/>
        <v/>
      </c>
      <c r="G1005" s="503" t="str">
        <f t="shared" si="105"/>
        <v/>
      </c>
      <c r="H1005" s="501" t="str">
        <f t="shared" si="106"/>
        <v/>
      </c>
      <c r="I1005" s="504" t="str">
        <f t="shared" si="107"/>
        <v/>
      </c>
      <c r="J1005" s="467"/>
      <c r="K1005" s="467"/>
      <c r="L1005" s="467"/>
      <c r="M1005" s="467"/>
      <c r="N1005" s="467"/>
      <c r="O1005" s="467"/>
      <c r="P1005" s="467"/>
      <c r="Q1005" s="467"/>
      <c r="R1005" s="468" t="str">
        <f t="shared" si="109"/>
        <v/>
      </c>
      <c r="S1005" s="468" t="str">
        <f>IF(OR(R1005="",B7="",B7&lt;=0),"",IF(LEN(R1005)&lt;=B7,R1005,IF(LEN(SUBSTITUTE(LEFT(R1005,B7+1)," ",""))=B7+1,LEFT(R1005,B7),LEFT(R1005,FIND("§",SUBSTITUTE(LEFT(R1005,B7+1)," ","§",LEN(LEFT(R1005,B7+1))-LEN(SUBSTITUTE(LEFT(R1005,B7+1)," ",""))))-1))))</f>
        <v/>
      </c>
      <c r="T1005" s="468" t="str">
        <f t="shared" si="108"/>
        <v/>
      </c>
      <c r="U1005" s="468"/>
    </row>
    <row r="1006" spans="1:21" ht="24" customHeight="1">
      <c r="A1006" s="467"/>
      <c r="B1006" s="467"/>
      <c r="C1006" s="467"/>
      <c r="D1006" s="467"/>
      <c r="E1006" s="467"/>
      <c r="F1006" s="502" t="str">
        <f t="shared" si="104"/>
        <v/>
      </c>
      <c r="G1006" s="503" t="str">
        <f t="shared" si="105"/>
        <v/>
      </c>
      <c r="H1006" s="501" t="str">
        <f t="shared" si="106"/>
        <v/>
      </c>
      <c r="I1006" s="504" t="str">
        <f t="shared" si="107"/>
        <v/>
      </c>
      <c r="J1006" s="467"/>
      <c r="K1006" s="467"/>
      <c r="L1006" s="467"/>
      <c r="M1006" s="467"/>
      <c r="N1006" s="467"/>
      <c r="O1006" s="467"/>
      <c r="P1006" s="467"/>
      <c r="Q1006" s="467"/>
      <c r="R1006" s="468" t="str">
        <f t="shared" si="109"/>
        <v/>
      </c>
      <c r="S1006" s="468" t="str">
        <f>IF(OR(R1006="",B7="",B7&lt;=0),"",IF(LEN(R1006)&lt;=B7,R1006,IF(LEN(SUBSTITUTE(LEFT(R1006,B7+1)," ",""))=B7+1,LEFT(R1006,B7),LEFT(R1006,FIND("§",SUBSTITUTE(LEFT(R1006,B7+1)," ","§",LEN(LEFT(R1006,B7+1))-LEN(SUBSTITUTE(LEFT(R1006,B7+1)," ",""))))-1))))</f>
        <v/>
      </c>
      <c r="T1006" s="468" t="str">
        <f t="shared" si="108"/>
        <v/>
      </c>
      <c r="U1006" s="468"/>
    </row>
    <row r="1007" spans="1:21" ht="24" customHeight="1">
      <c r="A1007" s="467"/>
      <c r="B1007" s="467"/>
      <c r="C1007" s="467"/>
      <c r="D1007" s="467"/>
      <c r="E1007" s="467"/>
      <c r="F1007" s="502" t="str">
        <f t="shared" si="104"/>
        <v/>
      </c>
      <c r="G1007" s="503" t="str">
        <f t="shared" si="105"/>
        <v/>
      </c>
      <c r="H1007" s="501" t="str">
        <f t="shared" si="106"/>
        <v/>
      </c>
      <c r="I1007" s="504" t="str">
        <f t="shared" si="107"/>
        <v/>
      </c>
      <c r="J1007" s="467"/>
      <c r="K1007" s="467"/>
      <c r="L1007" s="467"/>
      <c r="M1007" s="467"/>
      <c r="N1007" s="467"/>
      <c r="O1007" s="467"/>
      <c r="P1007" s="467"/>
      <c r="Q1007" s="467"/>
      <c r="R1007" s="468" t="str">
        <f t="shared" si="109"/>
        <v/>
      </c>
      <c r="S1007" s="468" t="str">
        <f>IF(OR(R1007="",B7="",B7&lt;=0),"",IF(LEN(R1007)&lt;=B7,R1007,IF(LEN(SUBSTITUTE(LEFT(R1007,B7+1)," ",""))=B7+1,LEFT(R1007,B7),LEFT(R1007,FIND("§",SUBSTITUTE(LEFT(R1007,B7+1)," ","§",LEN(LEFT(R1007,B7+1))-LEN(SUBSTITUTE(LEFT(R1007,B7+1)," ",""))))-1))))</f>
        <v/>
      </c>
      <c r="T1007" s="468" t="str">
        <f t="shared" si="108"/>
        <v/>
      </c>
      <c r="U1007" s="468"/>
    </row>
    <row r="1008" spans="1:21" ht="24" customHeight="1">
      <c r="A1008" s="467"/>
      <c r="B1008" s="467"/>
      <c r="C1008" s="467"/>
      <c r="D1008" s="467"/>
      <c r="E1008" s="467"/>
      <c r="F1008" s="502" t="str">
        <f t="shared" si="104"/>
        <v/>
      </c>
      <c r="G1008" s="503" t="str">
        <f t="shared" si="105"/>
        <v/>
      </c>
      <c r="H1008" s="501" t="str">
        <f t="shared" si="106"/>
        <v/>
      </c>
      <c r="I1008" s="504" t="str">
        <f t="shared" si="107"/>
        <v/>
      </c>
      <c r="J1008" s="467"/>
      <c r="K1008" s="467"/>
      <c r="L1008" s="467"/>
      <c r="M1008" s="467"/>
      <c r="N1008" s="467"/>
      <c r="O1008" s="467"/>
      <c r="P1008" s="467"/>
      <c r="Q1008" s="467"/>
      <c r="R1008" s="468" t="str">
        <f t="shared" si="109"/>
        <v/>
      </c>
      <c r="S1008" s="468" t="str">
        <f>IF(OR(R1008="",B7="",B7&lt;=0),"",IF(LEN(R1008)&lt;=B7,R1008,IF(LEN(SUBSTITUTE(LEFT(R1008,B7+1)," ",""))=B7+1,LEFT(R1008,B7),LEFT(R1008,FIND("§",SUBSTITUTE(LEFT(R1008,B7+1)," ","§",LEN(LEFT(R1008,B7+1))-LEN(SUBSTITUTE(LEFT(R1008,B7+1)," ",""))))-1))))</f>
        <v/>
      </c>
      <c r="T1008" s="468" t="str">
        <f t="shared" si="108"/>
        <v/>
      </c>
      <c r="U1008" s="468"/>
    </row>
    <row r="1009" spans="1:21" ht="24" customHeight="1">
      <c r="A1009" s="467"/>
      <c r="B1009" s="467"/>
      <c r="C1009" s="467"/>
      <c r="D1009" s="467"/>
      <c r="E1009" s="467"/>
      <c r="F1009" s="502" t="str">
        <f t="shared" si="104"/>
        <v/>
      </c>
      <c r="G1009" s="503" t="str">
        <f t="shared" si="105"/>
        <v/>
      </c>
      <c r="H1009" s="501" t="str">
        <f t="shared" si="106"/>
        <v/>
      </c>
      <c r="I1009" s="504" t="str">
        <f t="shared" si="107"/>
        <v/>
      </c>
      <c r="J1009" s="467"/>
      <c r="K1009" s="467"/>
      <c r="L1009" s="467"/>
      <c r="M1009" s="467"/>
      <c r="N1009" s="467"/>
      <c r="O1009" s="467"/>
      <c r="P1009" s="467"/>
      <c r="Q1009" s="467"/>
      <c r="R1009" s="468" t="str">
        <f t="shared" si="109"/>
        <v/>
      </c>
      <c r="S1009" s="468" t="str">
        <f>IF(OR(R1009="",B7="",B7&lt;=0),"",IF(LEN(R1009)&lt;=B7,R1009,IF(LEN(SUBSTITUTE(LEFT(R1009,B7+1)," ",""))=B7+1,LEFT(R1009,B7),LEFT(R1009,FIND("§",SUBSTITUTE(LEFT(R1009,B7+1)," ","§",LEN(LEFT(R1009,B7+1))-LEN(SUBSTITUTE(LEFT(R1009,B7+1)," ",""))))-1))))</f>
        <v/>
      </c>
      <c r="T1009" s="468" t="str">
        <f t="shared" si="108"/>
        <v/>
      </c>
      <c r="U1009" s="468"/>
    </row>
    <row r="1010" spans="1:21" ht="24" customHeight="1">
      <c r="A1010" s="467"/>
      <c r="B1010" s="467"/>
      <c r="C1010" s="467"/>
      <c r="D1010" s="467"/>
      <c r="E1010" s="467"/>
      <c r="F1010" s="502" t="str">
        <f t="shared" si="104"/>
        <v/>
      </c>
      <c r="G1010" s="503" t="str">
        <f t="shared" si="105"/>
        <v/>
      </c>
      <c r="H1010" s="501" t="str">
        <f t="shared" si="106"/>
        <v/>
      </c>
      <c r="I1010" s="504" t="str">
        <f t="shared" si="107"/>
        <v/>
      </c>
      <c r="J1010" s="467"/>
      <c r="K1010" s="467"/>
      <c r="L1010" s="467"/>
      <c r="M1010" s="467"/>
      <c r="N1010" s="467"/>
      <c r="O1010" s="467"/>
      <c r="P1010" s="467"/>
      <c r="Q1010" s="467"/>
      <c r="R1010" s="468" t="str">
        <f t="shared" si="109"/>
        <v/>
      </c>
      <c r="S1010" s="468" t="str">
        <f>IF(OR(R1010="",B7="",B7&lt;=0),"",IF(LEN(R1010)&lt;=B7,R1010,IF(LEN(SUBSTITUTE(LEFT(R1010,B7+1)," ",""))=B7+1,LEFT(R1010,B7),LEFT(R1010,FIND("§",SUBSTITUTE(LEFT(R1010,B7+1)," ","§",LEN(LEFT(R1010,B7+1))-LEN(SUBSTITUTE(LEFT(R1010,B7+1)," ",""))))-1))))</f>
        <v/>
      </c>
      <c r="T1010" s="468" t="str">
        <f t="shared" si="108"/>
        <v/>
      </c>
      <c r="U1010" s="468"/>
    </row>
    <row r="1011" spans="1:21" ht="24" customHeight="1">
      <c r="A1011" s="467"/>
      <c r="B1011" s="467"/>
      <c r="C1011" s="467"/>
      <c r="D1011" s="467"/>
      <c r="E1011" s="467"/>
      <c r="F1011" s="502" t="str">
        <f t="shared" si="104"/>
        <v/>
      </c>
      <c r="G1011" s="503" t="str">
        <f t="shared" si="105"/>
        <v/>
      </c>
      <c r="H1011" s="501" t="str">
        <f t="shared" si="106"/>
        <v/>
      </c>
      <c r="I1011" s="504" t="str">
        <f t="shared" si="107"/>
        <v/>
      </c>
      <c r="J1011" s="467"/>
      <c r="K1011" s="467"/>
      <c r="L1011" s="467"/>
      <c r="M1011" s="467"/>
      <c r="N1011" s="467"/>
      <c r="O1011" s="467"/>
      <c r="P1011" s="467"/>
      <c r="Q1011" s="467"/>
      <c r="R1011" s="468" t="str">
        <f t="shared" si="109"/>
        <v/>
      </c>
      <c r="S1011" s="468" t="str">
        <f>IF(OR(R1011="",B7="",B7&lt;=0),"",IF(LEN(R1011)&lt;=B7,R1011,IF(LEN(SUBSTITUTE(LEFT(R1011,B7+1)," ",""))=B7+1,LEFT(R1011,B7),LEFT(R1011,FIND("§",SUBSTITUTE(LEFT(R1011,B7+1)," ","§",LEN(LEFT(R1011,B7+1))-LEN(SUBSTITUTE(LEFT(R1011,B7+1)," ",""))))-1))))</f>
        <v/>
      </c>
      <c r="T1011" s="468" t="str">
        <f t="shared" si="108"/>
        <v/>
      </c>
      <c r="U1011" s="468"/>
    </row>
    <row r="1012" spans="1:21" ht="24" customHeight="1">
      <c r="A1012" s="467"/>
      <c r="B1012" s="467"/>
      <c r="C1012" s="467"/>
      <c r="D1012" s="467"/>
      <c r="E1012" s="467"/>
      <c r="F1012" s="502" t="str">
        <f t="shared" si="104"/>
        <v/>
      </c>
      <c r="G1012" s="503" t="str">
        <f t="shared" si="105"/>
        <v/>
      </c>
      <c r="H1012" s="501" t="str">
        <f t="shared" si="106"/>
        <v/>
      </c>
      <c r="I1012" s="504" t="str">
        <f t="shared" si="107"/>
        <v/>
      </c>
      <c r="J1012" s="467"/>
      <c r="K1012" s="467"/>
      <c r="L1012" s="467"/>
      <c r="M1012" s="467"/>
      <c r="N1012" s="467"/>
      <c r="O1012" s="467"/>
      <c r="P1012" s="467"/>
      <c r="Q1012" s="467"/>
      <c r="R1012" s="468" t="str">
        <f t="shared" si="109"/>
        <v/>
      </c>
      <c r="S1012" s="468" t="str">
        <f>IF(OR(R1012="",B7="",B7&lt;=0),"",IF(LEN(R1012)&lt;=B7,R1012,IF(LEN(SUBSTITUTE(LEFT(R1012,B7+1)," ",""))=B7+1,LEFT(R1012,B7),LEFT(R1012,FIND("§",SUBSTITUTE(LEFT(R1012,B7+1)," ","§",LEN(LEFT(R1012,B7+1))-LEN(SUBSTITUTE(LEFT(R1012,B7+1)," ",""))))-1))))</f>
        <v/>
      </c>
      <c r="T1012" s="468" t="str">
        <f t="shared" si="108"/>
        <v/>
      </c>
      <c r="U1012" s="468"/>
    </row>
    <row r="1013" spans="1:21" ht="24" customHeight="1">
      <c r="A1013" s="467"/>
      <c r="B1013" s="467"/>
      <c r="C1013" s="467"/>
      <c r="D1013" s="467"/>
      <c r="E1013" s="467"/>
      <c r="F1013" s="502" t="str">
        <f t="shared" si="104"/>
        <v/>
      </c>
      <c r="G1013" s="503" t="str">
        <f t="shared" si="105"/>
        <v/>
      </c>
      <c r="H1013" s="501" t="str">
        <f t="shared" si="106"/>
        <v/>
      </c>
      <c r="I1013" s="504" t="str">
        <f t="shared" si="107"/>
        <v/>
      </c>
      <c r="J1013" s="467"/>
      <c r="K1013" s="467"/>
      <c r="L1013" s="467"/>
      <c r="M1013" s="467"/>
      <c r="N1013" s="467"/>
      <c r="O1013" s="467"/>
      <c r="P1013" s="467"/>
      <c r="Q1013" s="467"/>
      <c r="R1013" s="468" t="str">
        <f t="shared" si="109"/>
        <v/>
      </c>
      <c r="S1013" s="468" t="str">
        <f>IF(OR(R1013="",B7="",B7&lt;=0),"",IF(LEN(R1013)&lt;=B7,R1013,IF(LEN(SUBSTITUTE(LEFT(R1013,B7+1)," ",""))=B7+1,LEFT(R1013,B7),LEFT(R1013,FIND("§",SUBSTITUTE(LEFT(R1013,B7+1)," ","§",LEN(LEFT(R1013,B7+1))-LEN(SUBSTITUTE(LEFT(R1013,B7+1)," ",""))))-1))))</f>
        <v/>
      </c>
      <c r="T1013" s="468" t="str">
        <f t="shared" si="108"/>
        <v/>
      </c>
      <c r="U1013" s="468"/>
    </row>
    <row r="1014" spans="1:21" ht="24" customHeight="1">
      <c r="A1014" s="467"/>
      <c r="B1014" s="467"/>
      <c r="C1014" s="467"/>
      <c r="D1014" s="467"/>
      <c r="E1014" s="467"/>
      <c r="F1014" s="502" t="str">
        <f t="shared" si="104"/>
        <v/>
      </c>
      <c r="G1014" s="503" t="str">
        <f t="shared" si="105"/>
        <v/>
      </c>
      <c r="H1014" s="501" t="str">
        <f t="shared" si="106"/>
        <v/>
      </c>
      <c r="I1014" s="504" t="str">
        <f t="shared" si="107"/>
        <v/>
      </c>
      <c r="J1014" s="467"/>
      <c r="K1014" s="467"/>
      <c r="L1014" s="467"/>
      <c r="M1014" s="467"/>
      <c r="N1014" s="467"/>
      <c r="O1014" s="467"/>
      <c r="P1014" s="467"/>
      <c r="Q1014" s="467"/>
      <c r="R1014" s="468" t="str">
        <f t="shared" si="109"/>
        <v/>
      </c>
      <c r="S1014" s="468" t="str">
        <f>IF(OR(R1014="",B7="",B7&lt;=0),"",IF(LEN(R1014)&lt;=B7,R1014,IF(LEN(SUBSTITUTE(LEFT(R1014,B7+1)," ",""))=B7+1,LEFT(R1014,B7),LEFT(R1014,FIND("§",SUBSTITUTE(LEFT(R1014,B7+1)," ","§",LEN(LEFT(R1014,B7+1))-LEN(SUBSTITUTE(LEFT(R1014,B7+1)," ",""))))-1))))</f>
        <v/>
      </c>
      <c r="T1014" s="468" t="str">
        <f t="shared" si="108"/>
        <v/>
      </c>
      <c r="U1014" s="468"/>
    </row>
    <row r="1017" spans="1:21">
      <c r="A1017" s="467"/>
      <c r="B1017" s="467" t="s">
        <v>302</v>
      </c>
      <c r="C1017" s="467"/>
    </row>
    <row r="1018" spans="1:21">
      <c r="A1018" s="467"/>
      <c r="B1018" s="467" t="s">
        <v>296</v>
      </c>
      <c r="C1018" s="467" t="s">
        <v>1218</v>
      </c>
    </row>
    <row r="1019" spans="1:21">
      <c r="A1019" s="467"/>
      <c r="B1019" s="467" t="s">
        <v>298</v>
      </c>
      <c r="C1019" s="467" t="s">
        <v>1219</v>
      </c>
    </row>
  </sheetData>
  <mergeCells count="3">
    <mergeCell ref="B4:I5"/>
    <mergeCell ref="F10:I11"/>
    <mergeCell ref="K83:M83"/>
  </mergeCells>
  <dataValidations count="1">
    <dataValidation type="list" sqref="C11" xr:uid="{128979EE-00B6-48AA-B96B-91C7CFD5F9AE}">
      <formula1>"Non,Oui"</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D2F0-A9CC-4FCC-A66A-C071C57A69D0}">
  <dimension ref="A1:S1017"/>
  <sheetViews>
    <sheetView workbookViewId="0">
      <selection activeCell="A4" sqref="A4"/>
    </sheetView>
  </sheetViews>
  <sheetFormatPr baseColWidth="10" defaultColWidth="9.140625" defaultRowHeight="15"/>
  <cols>
    <col min="1" max="1" width="11.7109375" style="514" customWidth="1"/>
    <col min="2" max="8" width="5.7109375" style="514" hidden="1" customWidth="1"/>
    <col min="9" max="9" width="12.28515625" style="514" hidden="1" customWidth="1"/>
    <col min="10" max="10" width="14" style="514" customWidth="1"/>
    <col min="11" max="11" width="122.7109375" style="514" customWidth="1"/>
    <col min="12" max="12" width="9" style="514" customWidth="1"/>
    <col min="13" max="13" width="7.85546875" style="514" customWidth="1"/>
    <col min="14" max="14" width="8.5703125" style="514" customWidth="1"/>
    <col min="15" max="15" width="122.7109375" style="514" customWidth="1"/>
    <col min="16" max="17" width="9" style="514" customWidth="1"/>
    <col min="18" max="18" width="3" style="514" customWidth="1"/>
    <col min="19" max="16384" width="9.140625" style="514"/>
  </cols>
  <sheetData>
    <row r="1" spans="1:19" ht="24" customHeight="1">
      <c r="A1" s="525" t="str">
        <f>ADDRESS(ROW(),COLUMN(),4)</f>
        <v>A1</v>
      </c>
      <c r="B1" s="526"/>
      <c r="C1" s="527"/>
      <c r="D1" s="527"/>
      <c r="E1" s="527"/>
      <c r="F1" s="527"/>
      <c r="G1" s="527"/>
      <c r="H1" s="527"/>
      <c r="I1" s="527"/>
      <c r="J1" s="666" t="str">
        <f>"Dans ce document collez votre texte "&amp;K15&amp;" et récupérez le "&amp;O15&amp;" ou "&amp;V16</f>
        <v xml:space="preserve">Dans ce document collez votre texte COLONNE K et récupérez le COLONNE O ou </v>
      </c>
      <c r="K1" s="666"/>
      <c r="L1" s="666"/>
      <c r="M1" s="666"/>
      <c r="N1" s="666"/>
      <c r="O1" s="666"/>
      <c r="P1" s="666"/>
      <c r="Q1" s="666"/>
    </row>
    <row r="2" spans="1:19" ht="24" customHeight="1">
      <c r="A2" s="667" t="s">
        <v>1221</v>
      </c>
      <c r="B2" s="526"/>
      <c r="C2" s="528"/>
      <c r="D2" s="528"/>
      <c r="E2" s="528"/>
      <c r="F2" s="528"/>
      <c r="G2" s="528"/>
      <c r="H2" s="528"/>
      <c r="I2" s="528"/>
      <c r="J2" s="666"/>
      <c r="K2" s="666"/>
      <c r="L2" s="666"/>
      <c r="M2" s="666"/>
      <c r="N2" s="666"/>
      <c r="O2" s="666"/>
      <c r="P2" s="666"/>
      <c r="Q2" s="666"/>
      <c r="S2" s="676" t="s">
        <v>1973</v>
      </c>
    </row>
    <row r="3" spans="1:19" ht="24" customHeight="1">
      <c r="A3" s="667"/>
      <c r="B3" s="526" t="s">
        <v>1222</v>
      </c>
      <c r="C3" s="528"/>
      <c r="D3" s="528"/>
      <c r="E3" s="528"/>
      <c r="F3" s="528"/>
      <c r="G3" s="528"/>
      <c r="H3" s="528"/>
      <c r="I3" s="528" t="s">
        <v>80</v>
      </c>
      <c r="J3" s="529" t="s">
        <v>80</v>
      </c>
      <c r="K3" s="530" t="s">
        <v>1220</v>
      </c>
      <c r="L3" s="531"/>
      <c r="M3" s="531"/>
      <c r="N3" s="531"/>
      <c r="O3" s="531"/>
      <c r="P3" s="531"/>
      <c r="Q3" s="531"/>
    </row>
    <row r="4" spans="1:19" ht="30" customHeight="1">
      <c r="B4" s="532"/>
      <c r="C4" s="532"/>
      <c r="D4" s="532"/>
      <c r="E4" s="532"/>
      <c r="F4" s="532"/>
      <c r="G4" s="532"/>
      <c r="H4" s="532"/>
      <c r="I4" s="532"/>
      <c r="J4" s="668" t="str">
        <f>"Saisir le texte en "&amp;K15&amp;"  Régler la longueur en "&amp;ADDRESS(ROW(N10),COLUMN(N10),4)&amp;"    en option  Mettre un  X en  "&amp;ADDRESS(ROW(N11),COLUMN(N11),4)&amp;"  pour alléger une partie de la ponctuation."</f>
        <v>Saisir le texte en COLONNE K  Régler la longueur en N10    en option  Mettre un  X en  N11  pour alléger une partie de la ponctuation.</v>
      </c>
      <c r="K4" s="668"/>
      <c r="L4" s="668"/>
      <c r="M4" s="668"/>
      <c r="N4" s="668"/>
      <c r="O4" s="668"/>
      <c r="P4" s="668"/>
      <c r="Q4" s="668"/>
    </row>
    <row r="5" spans="1:19" ht="21" customHeight="1">
      <c r="B5" s="532"/>
      <c r="C5" s="532"/>
      <c r="D5" s="532"/>
      <c r="E5" s="532"/>
      <c r="F5" s="532"/>
      <c r="G5" s="532"/>
      <c r="H5" s="532"/>
      <c r="I5" s="533" t="s">
        <v>1202</v>
      </c>
      <c r="J5" s="534">
        <f ca="1">INDEX(CELL("largeur",J5),1,1)</f>
        <v>13</v>
      </c>
      <c r="K5" s="534">
        <f ca="1">INDEX(CELL("largeur",K5),1,1)</f>
        <v>122</v>
      </c>
      <c r="L5" s="534">
        <f ca="1">INDEX(CELL("largeur",L5),1,1)</f>
        <v>8</v>
      </c>
      <c r="M5" s="532"/>
      <c r="N5" s="534">
        <f ca="1">INDEX(CELL("largeur",N5),1,1)</f>
        <v>8</v>
      </c>
      <c r="O5" s="534">
        <f ca="1">INDEX(CELL("largeur",O5),1,1)</f>
        <v>122</v>
      </c>
      <c r="P5" s="534">
        <f ca="1">INDEX(CELL("largeur",P5),1,1)</f>
        <v>8</v>
      </c>
      <c r="Q5" s="534">
        <f ca="1">INDEX(CELL("largeur",Q5),1,1)</f>
        <v>8</v>
      </c>
    </row>
    <row r="6" spans="1:19" ht="21" customHeight="1">
      <c r="B6" s="532"/>
      <c r="C6" s="532"/>
      <c r="D6" s="532"/>
      <c r="E6" s="532"/>
      <c r="F6" s="532"/>
      <c r="G6" s="532"/>
      <c r="H6" s="532"/>
      <c r="I6" s="532"/>
      <c r="J6" s="535"/>
      <c r="K6" s="536" t="str">
        <f ca="1">" Largeur de cette colonne : "&amp;INDEX(CELL("largeur",K6),1,1)</f>
        <v xml:space="preserve"> Largeur de cette colonne : 122</v>
      </c>
      <c r="L6" s="535"/>
      <c r="M6" s="532"/>
      <c r="N6" s="535"/>
      <c r="O6" s="537" t="str">
        <f ca="1">" Largeur de cette colonne : " &amp; O5 &amp; IF(O5 &gt; N9, " - Colonne trop large de " &amp; (O5 - N9), IF(O5 &lt; N9, " - Élargissez la colonne à " &amp; N9, " Largeur correcte"))</f>
        <v xml:space="preserve"> Largeur de cette colonne : 122 Largeur correcte</v>
      </c>
      <c r="P6" s="535"/>
      <c r="Q6" s="535"/>
    </row>
    <row r="7" spans="1:19" ht="21" customHeight="1">
      <c r="B7" s="532"/>
      <c r="C7" s="532"/>
      <c r="D7" s="532"/>
      <c r="E7" s="532"/>
      <c r="F7" s="532"/>
      <c r="G7" s="532"/>
      <c r="H7" s="532"/>
      <c r="I7" s="532"/>
      <c r="J7" s="538" t="s">
        <v>1203</v>
      </c>
      <c r="K7" s="539"/>
      <c r="L7" s="539"/>
      <c r="M7" s="532"/>
      <c r="N7" s="669" t="s">
        <v>1204</v>
      </c>
      <c r="O7" s="669"/>
      <c r="P7" s="669"/>
      <c r="Q7" s="669"/>
    </row>
    <row r="8" spans="1:19" ht="21" customHeight="1">
      <c r="B8" s="532"/>
      <c r="C8" s="532"/>
      <c r="D8" s="532"/>
      <c r="E8" s="532"/>
      <c r="F8" s="532"/>
      <c r="G8" s="532"/>
      <c r="H8" s="532"/>
      <c r="I8" s="532"/>
      <c r="J8" s="540">
        <f>COUNTIF(K18:K203,"&lt;&gt;")</f>
        <v>29</v>
      </c>
      <c r="K8" s="541" t="s">
        <v>273</v>
      </c>
      <c r="L8" s="532"/>
      <c r="N8" s="542"/>
      <c r="O8" s="543" t="str">
        <f>"1️⃣ saisissez ou collez votre texte "&amp;K15</f>
        <v>1️⃣ saisissez ou collez votre texte COLONNE K</v>
      </c>
      <c r="P8" s="532"/>
      <c r="Q8" s="532"/>
    </row>
    <row r="9" spans="1:19" ht="21" customHeight="1">
      <c r="B9" s="532"/>
      <c r="C9" s="532"/>
      <c r="D9" s="532"/>
      <c r="E9" s="532"/>
      <c r="F9" s="532"/>
      <c r="G9" s="532"/>
      <c r="H9" s="532"/>
      <c r="I9" s="532"/>
      <c r="J9" s="540">
        <f>SUM(L18:L203)</f>
        <v>1934</v>
      </c>
      <c r="K9" s="541" t="s">
        <v>287</v>
      </c>
      <c r="L9" s="532"/>
      <c r="M9" s="544" t="str">
        <f>ADDRESS(ROW(N10),COLUMN(N10),4)&amp;" ►"</f>
        <v>N10 ►</v>
      </c>
      <c r="N9" s="545">
        <v>122</v>
      </c>
      <c r="O9" s="546" t="s">
        <v>37</v>
      </c>
      <c r="P9" s="532"/>
      <c r="Q9" s="532"/>
    </row>
    <row r="10" spans="1:19" ht="21" customHeight="1">
      <c r="B10" s="532"/>
      <c r="C10" s="532"/>
      <c r="D10" s="532"/>
      <c r="E10" s="532"/>
      <c r="F10" s="532"/>
      <c r="G10" s="532"/>
      <c r="H10" s="532"/>
      <c r="I10" s="532"/>
      <c r="J10" s="540" cm="1">
        <f t="array" ref="J10">SUMPRODUCT((K18:K203&lt;&gt;"")*(LEN(TRIM(K18:K203))-LEN(SUBSTITUTE(TRIM(K18:K203)," ",""))+1))</f>
        <v>350</v>
      </c>
      <c r="K10" s="541" t="s">
        <v>289</v>
      </c>
      <c r="L10" s="532"/>
      <c r="M10" s="544" t="str">
        <f>ADDRESS(ROW(N11),COLUMN(N11),4)&amp;" ►"</f>
        <v>N11 ►</v>
      </c>
      <c r="N10" s="547">
        <v>80</v>
      </c>
      <c r="O10" s="546" t="s">
        <v>114</v>
      </c>
      <c r="P10" s="532"/>
      <c r="Q10" s="532"/>
    </row>
    <row r="11" spans="1:19" ht="21" customHeight="1">
      <c r="B11" s="532"/>
      <c r="C11" s="532"/>
      <c r="D11" s="532"/>
      <c r="E11" s="532"/>
      <c r="F11" s="532"/>
      <c r="G11" s="532"/>
      <c r="H11" s="532"/>
      <c r="I11" s="532"/>
      <c r="J11" s="540">
        <f>COUNTIF(O18:O1017,"&lt;&gt;")</f>
        <v>1000</v>
      </c>
      <c r="K11" s="541" t="s">
        <v>291</v>
      </c>
      <c r="L11" s="532"/>
      <c r="M11" s="544" t="str">
        <f>ADDRESS(ROW(N12),COLUMN(N12),4)&amp;" ►"</f>
        <v>N12 ►</v>
      </c>
      <c r="N11" s="548"/>
      <c r="O11" s="549" t="s">
        <v>39</v>
      </c>
      <c r="P11" s="532"/>
      <c r="Q11" s="532"/>
    </row>
    <row r="12" spans="1:19" ht="21" customHeight="1">
      <c r="B12" s="532"/>
      <c r="C12" s="532"/>
      <c r="D12" s="532"/>
      <c r="E12" s="532"/>
      <c r="F12" s="532"/>
      <c r="G12" s="532"/>
      <c r="H12" s="532"/>
      <c r="I12" s="532"/>
      <c r="J12" s="540" t="str">
        <f>IF(H1017&lt;&gt;"","Texte plus long que la zone de sortie","Prêt")</f>
        <v>Prêt</v>
      </c>
      <c r="K12" s="541" t="s">
        <v>293</v>
      </c>
      <c r="L12" s="532"/>
      <c r="M12" s="532"/>
      <c r="N12" s="670" t="s">
        <v>1205</v>
      </c>
      <c r="O12" s="670"/>
      <c r="P12" s="670"/>
      <c r="Q12" s="670"/>
    </row>
    <row r="13" spans="1:19" ht="21" customHeight="1">
      <c r="B13" s="532"/>
      <c r="C13" s="532"/>
      <c r="D13" s="532"/>
      <c r="E13" s="532"/>
      <c r="F13" s="532"/>
      <c r="G13" s="532"/>
      <c r="H13" s="532"/>
      <c r="I13" s="532"/>
      <c r="J13" s="532"/>
      <c r="K13" s="540"/>
      <c r="L13" s="532"/>
      <c r="M13" s="532"/>
      <c r="N13" s="670"/>
      <c r="O13" s="670"/>
      <c r="P13" s="670"/>
      <c r="Q13" s="670"/>
    </row>
    <row r="14" spans="1:19" ht="21" customHeight="1">
      <c r="B14" s="671" t="s">
        <v>1206</v>
      </c>
      <c r="C14" s="671"/>
      <c r="D14" s="671"/>
      <c r="E14" s="671"/>
      <c r="F14" s="671"/>
      <c r="G14" s="671"/>
      <c r="H14" s="671"/>
      <c r="I14" s="671"/>
      <c r="J14" s="671" t="s">
        <v>1207</v>
      </c>
      <c r="K14" s="671"/>
      <c r="L14" s="671"/>
      <c r="M14" s="550"/>
      <c r="N14" s="671" t="s">
        <v>1208</v>
      </c>
      <c r="O14" s="671"/>
      <c r="P14" s="671"/>
      <c r="Q14" s="671"/>
    </row>
    <row r="15" spans="1:19" ht="21" customHeight="1">
      <c r="B15" s="551"/>
      <c r="C15" s="551"/>
      <c r="D15" s="551"/>
      <c r="E15" s="551"/>
      <c r="F15" s="551"/>
      <c r="G15" s="551"/>
      <c r="H15" s="551"/>
      <c r="I15" s="551"/>
      <c r="J15" s="552"/>
      <c r="K15" s="553" t="str">
        <f>"COLONNE "&amp;SUBSTITUTE(ADDRESS(1,COLUMN(),4),"1","")</f>
        <v>COLONNE K</v>
      </c>
      <c r="L15" s="552"/>
      <c r="M15" s="532"/>
      <c r="N15" s="554"/>
      <c r="O15" s="555" t="str">
        <f>"COLONNE "&amp;SUBSTITUTE(ADDRESS(1,COLUMN(),4),"1","")</f>
        <v>COLONNE O</v>
      </c>
      <c r="P15" s="554"/>
      <c r="Q15" s="554"/>
    </row>
    <row r="16" spans="1:19" ht="21" customHeight="1">
      <c r="B16" s="556" t="s">
        <v>274</v>
      </c>
      <c r="C16" s="557" t="s">
        <v>1209</v>
      </c>
      <c r="D16" s="557" t="s">
        <v>276</v>
      </c>
      <c r="E16" s="557" t="s">
        <v>277</v>
      </c>
      <c r="F16" s="557" t="s">
        <v>278</v>
      </c>
      <c r="G16" s="557" t="s">
        <v>279</v>
      </c>
      <c r="H16" s="557" t="s">
        <v>280</v>
      </c>
      <c r="I16" s="557" t="s">
        <v>281</v>
      </c>
      <c r="J16" s="558" t="s">
        <v>282</v>
      </c>
      <c r="K16" s="664" t="s">
        <v>40</v>
      </c>
      <c r="L16" s="558" t="s">
        <v>1210</v>
      </c>
      <c r="M16" s="532"/>
      <c r="N16" s="559" t="s">
        <v>282</v>
      </c>
      <c r="O16" s="665" t="str">
        <f>"⚠️ COPIEZ / COLLEZ CE TEXTE SANS DÉTECTION D'ALLERGÈNES DANS VOTRE DOCUMENT (collage spécial 1.2.3 Valeur)"</f>
        <v>⚠️ COPIEZ / COLLEZ CE TEXTE SANS DÉTECTION D'ALLERGÈNES DANS VOTRE DOCUMENT (collage spécial 1.2.3 Valeur)</v>
      </c>
      <c r="P16" s="559" t="s">
        <v>286</v>
      </c>
      <c r="Q16" s="559" t="s">
        <v>1210</v>
      </c>
    </row>
    <row r="17" spans="2:17" ht="20.100000000000001" customHeight="1">
      <c r="B17" s="551"/>
      <c r="C17" s="551"/>
      <c r="D17" s="551"/>
      <c r="E17" s="551"/>
      <c r="F17" s="551"/>
      <c r="G17" s="551"/>
      <c r="H17" s="551"/>
      <c r="I17" s="551"/>
      <c r="J17" s="558"/>
      <c r="K17" s="664"/>
      <c r="L17" s="558"/>
      <c r="M17" s="532"/>
      <c r="N17" s="560"/>
      <c r="O17" s="665"/>
      <c r="P17" s="560"/>
      <c r="Q17" s="560"/>
    </row>
    <row r="18" spans="2:17" ht="21" customHeight="1">
      <c r="B18" s="551" t="str">
        <f t="shared" ref="B18:B81" si="0">IF(TRIM(SUBSTITUTE(K18,CHAR(160),""))="","",TRIM(SUBSTITUTE(SUBSTITUTE(SUBSTITUTE(SUBSTITUTE(CLEAN(K18),CHAR(160)," "),CHAR(9)," "),CHAR(10)," "),CHAR(13)," ")))</f>
        <v>Tarte normande aux pommes et aux amandes 🍎🥧</v>
      </c>
      <c r="C18" s="551" t="str">
        <f t="shared" ref="C18:C81" si="1">IF(B18="","",TRIM(SUBSTITUTE(SUBSTITUTE(SUBSTITUTE(SUBSTITUTE(SUBSTITUTE(SUBSTITUTE(SUBSTITUTE(SUBSTITUTE(SUBSTITUTE(SUBSTITUTE(B18,","," "),";"," "),":"," "),"."," "),"?"," "), "!"," "),"/"," "), "("," "), ")"," "), "-"," ")))</f>
        <v>Tarte normande aux pommes et aux amandes 🍎🥧</v>
      </c>
      <c r="D18" s="551" t="str">
        <f>IF(UPPER(TRIM(N11))="X",C18,B18)</f>
        <v>Tarte normande aux pommes et aux amandes 🍎🥧</v>
      </c>
      <c r="E18" s="551" cm="1">
        <f t="array" ref="E18">IFERROR(MATCH(TRUE(),INDEX(K18:K203&lt;&gt;"",0),0)+17,"")</f>
        <v>18</v>
      </c>
      <c r="F18" s="551" t="str" cm="1">
        <f t="array" ref="F18">IF(E18="","",INDEX(D:D,E18))</f>
        <v>Tarte normande aux pommes et aux amandes 🍎🥧</v>
      </c>
      <c r="G18" s="551" t="str">
        <f t="shared" ref="G18:G81" si="2">IF(OR(F18="",M18=""),"",LEFT(F18,M18))</f>
        <v>Tarte normande aux pommes et aux amandes 🍎🥧</v>
      </c>
      <c r="H18" s="561" t="str">
        <f t="shared" ref="H18:H81" si="3">IF(OR(F18="",M18=""),"",TRIM(MID(F18,M18+1,99999)))</f>
        <v/>
      </c>
      <c r="I18" s="551" t="str">
        <f>IF(AND(F18&lt;&gt;"",N10&gt;0,M18&gt;N10),"Mot &gt; limite","")</f>
        <v/>
      </c>
      <c r="J18" s="562">
        <f>IF(K18="","",COUNTIF(K18:K18,"&lt;&gt;"))</f>
        <v>1</v>
      </c>
      <c r="K18" s="563" t="s">
        <v>1224</v>
      </c>
      <c r="L18" s="562">
        <f t="shared" ref="L18:L81" si="4">IF(TRIM(SUBSTITUTE(K18,CHAR(160),""))="","",LEN(K18))</f>
        <v>45</v>
      </c>
      <c r="M18" s="532">
        <f>IF(OR(F18="",N10="",N10&lt;=0),"",IF(LEN(F18)&lt;=N10,LEN(F18),IFERROR(FIND("♦",SUBSTITUTE(LEFT(F18,N10)," ","♦",LEN(LEFT(F18,N10))-LEN(SUBSTITUTE(LEFT(F18,N10)," ","")))),FIND(" ",F18&amp;" ",N10+1)-1)))</f>
        <v>45</v>
      </c>
      <c r="N18" s="564">
        <f t="shared" ref="N18:N81" si="5">IF(O18="","",ROW()-17)</f>
        <v>1</v>
      </c>
      <c r="O18" s="565" t="str">
        <f t="shared" ref="O18:O81" si="6">G18</f>
        <v>Tarte normande aux pommes et aux amandes 🍎🥧</v>
      </c>
      <c r="P18" s="564">
        <f t="shared" ref="P18:P81" si="7">IF(O18="","",LEN(TRIM(O18))-LEN(SUBSTITUTE(TRIM(O18)," ",""))+1)</f>
        <v>8</v>
      </c>
      <c r="Q18" s="564">
        <f t="shared" ref="Q18:Q81" si="8">IF(O18="","",LEN(O18))</f>
        <v>45</v>
      </c>
    </row>
    <row r="19" spans="2:17" ht="21" customHeight="1">
      <c r="B19" s="551" t="str">
        <f t="shared" si="0"/>
        <v>Un grand classique de la pâtisserie française ! Cette tarte normande fondante aux pommes et aux amandes est à la fois simple, économique et délicieusement parfumée. À servir tiède avec une cuillerée de crème fraîche pour un pur moment de douceur.</v>
      </c>
      <c r="C19" s="551" t="str">
        <f t="shared" si="1"/>
        <v>Un grand classique de la pâtisserie française Cette tarte normande fondante aux pommes et aux amandes est à la fois simple économique et délicieusement parfumée À servir tiède avec une cuillerée de crème fraîche pour un pur moment de douceur</v>
      </c>
      <c r="D19" s="551" t="str">
        <f>IF(UPPER(TRIM(N11))="X",C19,B19)</f>
        <v>Un grand classique de la pâtisserie française ! Cette tarte normande fondante aux pommes et aux amandes est à la fois simple, économique et délicieusement parfumée. À servir tiède avec une cuillerée de crème fraîche pour un pur moment de douceur.</v>
      </c>
      <c r="E19" s="551" cm="1">
        <f t="array" ref="E19">IF(H18&lt;&gt;"",E18,IF(E18="","",IFERROR(MATCH(TRUE(),INDEX(INDEX(K:K,E18+1):K203&lt;&gt;"",0),0)+E18,"")))</f>
        <v>19</v>
      </c>
      <c r="F19" s="551" t="str" cm="1">
        <f t="array" ref="F19">IF(E19="","",IF(H18&lt;&gt;"",H18,INDEX(D:D,E19)))</f>
        <v>Un grand classique de la pâtisserie française ! Cette tarte normande fondante aux pommes et aux amandes est à la fois simple, économique et délicieusement parfumée. À servir tiède avec une cuillerée de crème fraîche pour un pur moment de douceur.</v>
      </c>
      <c r="G19" s="551" t="str">
        <f t="shared" si="2"/>
        <v xml:space="preserve">Un grand classique de la pâtisserie française ! Cette tarte normande fondante </v>
      </c>
      <c r="H19" s="561" t="str">
        <f t="shared" si="3"/>
        <v>aux pommes et aux amandes est à la fois simple, économique et délicieusement parfumée. À servir tiède avec une cuillerée de crème fraîche pour un pur moment de douceur.</v>
      </c>
      <c r="I19" s="566" t="str">
        <f>IF(AND(F19&lt;&gt;"",N10&gt;0,M19&gt;N10),"Mot &gt; limite","")</f>
        <v/>
      </c>
      <c r="J19" s="562">
        <f>IF(K19="","",COUNTIF(K18:K19,"&lt;&gt;"))</f>
        <v>2</v>
      </c>
      <c r="K19" s="563" t="s">
        <v>1225</v>
      </c>
      <c r="L19" s="562">
        <f t="shared" si="4"/>
        <v>246</v>
      </c>
      <c r="M19" s="532">
        <f>IF(OR(F19="",N10="",N10&lt;=0),"",IF(LEN(F19)&lt;=N10,LEN(F19),IFERROR(FIND("♦",SUBSTITUTE(LEFT(F19,N10)," ","♦",LEN(LEFT(F19,N10))-LEN(SUBSTITUTE(LEFT(F19,N10)," ","")))),FIND(" ",F19&amp;" ",N10+1)-1)))</f>
        <v>78</v>
      </c>
      <c r="N19" s="564">
        <f t="shared" si="5"/>
        <v>2</v>
      </c>
      <c r="O19" s="567" t="str">
        <f t="shared" si="6"/>
        <v xml:space="preserve">Un grand classique de la pâtisserie française ! Cette tarte normande fondante </v>
      </c>
      <c r="P19" s="564">
        <f t="shared" si="7"/>
        <v>12</v>
      </c>
      <c r="Q19" s="564">
        <f t="shared" si="8"/>
        <v>78</v>
      </c>
    </row>
    <row r="20" spans="2:17" ht="21" customHeight="1">
      <c r="B20" s="551" t="str">
        <f t="shared" si="0"/>
        <v>Ingrédients :</v>
      </c>
      <c r="C20" s="551" t="str">
        <f t="shared" si="1"/>
        <v>Ingrédients</v>
      </c>
      <c r="D20" s="551" t="str">
        <f>IF(UPPER(TRIM(N11))="X",C20,B20)</f>
        <v>Ingrédients :</v>
      </c>
      <c r="E20" s="551" cm="1">
        <f t="array" ref="E20">IF(H19&lt;&gt;"",E19,IF(E19="","",IFERROR(MATCH(TRUE(),INDEX(INDEX(K:K,E19+1):K203&lt;&gt;"",0),0)+E19,"")))</f>
        <v>19</v>
      </c>
      <c r="F20" s="551" t="str" cm="1">
        <f t="array" ref="F20">IF(E20="","",IF(H19&lt;&gt;"",H19,INDEX(D:D,E20)))</f>
        <v>aux pommes et aux amandes est à la fois simple, économique et délicieusement parfumée. À servir tiède avec une cuillerée de crème fraîche pour un pur moment de douceur.</v>
      </c>
      <c r="G20" s="551" t="str">
        <f t="shared" si="2"/>
        <v xml:space="preserve">aux pommes et aux amandes est à la fois simple, économique et délicieusement </v>
      </c>
      <c r="H20" s="561" t="str">
        <f t="shared" si="3"/>
        <v>parfumée. À servir tiède avec une cuillerée de crème fraîche pour un pur moment de douceur.</v>
      </c>
      <c r="I20" s="566" t="str">
        <f>IF(AND(F20&lt;&gt;"",N10&gt;0,M20&gt;N10),"Mot &gt; limite","")</f>
        <v/>
      </c>
      <c r="J20" s="562">
        <f>IF(K20="","",COUNTIF(K18:K20,"&lt;&gt;"))</f>
        <v>3</v>
      </c>
      <c r="K20" s="563" t="s">
        <v>1226</v>
      </c>
      <c r="L20" s="562">
        <f t="shared" si="4"/>
        <v>13</v>
      </c>
      <c r="M20" s="532">
        <f>IF(OR(F20="",N10="",N10&lt;=0),"",IF(LEN(F20)&lt;=N10,LEN(F20),IFERROR(FIND("♦",SUBSTITUTE(LEFT(F20,N10)," ","♦",LEN(LEFT(F20,N10))-LEN(SUBSTITUTE(LEFT(F20,N10)," ","")))),FIND(" ",F20&amp;" ",N10+1)-1)))</f>
        <v>77</v>
      </c>
      <c r="N20" s="564">
        <f t="shared" si="5"/>
        <v>3</v>
      </c>
      <c r="O20" s="565" t="str">
        <f t="shared" si="6"/>
        <v xml:space="preserve">aux pommes et aux amandes est à la fois simple, économique et délicieusement </v>
      </c>
      <c r="P20" s="564">
        <f t="shared" si="7"/>
        <v>13</v>
      </c>
      <c r="Q20" s="564">
        <f t="shared" si="8"/>
        <v>77</v>
      </c>
    </row>
    <row r="21" spans="2:17" ht="21" customHeight="1">
      <c r="B21" s="551" t="str">
        <f t="shared" si="0"/>
        <v>• 1 pâte sablée</v>
      </c>
      <c r="C21" s="551" t="str">
        <f t="shared" si="1"/>
        <v>• 1 pâte sablée</v>
      </c>
      <c r="D21" s="551" t="str">
        <f>IF(UPPER(TRIM(N11))="X",C21,B21)</f>
        <v>• 1 pâte sablée</v>
      </c>
      <c r="E21" s="551" cm="1">
        <f t="array" ref="E21">IF(H20&lt;&gt;"",E20,IF(E20="","",IFERROR(MATCH(TRUE(),INDEX(INDEX(K:K,E20+1):K203&lt;&gt;"",0),0)+E20,"")))</f>
        <v>19</v>
      </c>
      <c r="F21" s="551" t="str" cm="1">
        <f t="array" ref="F21">IF(E21="","",IF(H20&lt;&gt;"",H20,INDEX(D:D,E21)))</f>
        <v>parfumée. À servir tiède avec une cuillerée de crème fraîche pour un pur moment de douceur.</v>
      </c>
      <c r="G21" s="551" t="str">
        <f t="shared" si="2"/>
        <v xml:space="preserve">parfumée. À servir tiède avec une cuillerée de crème fraîche pour un pur moment </v>
      </c>
      <c r="H21" s="561" t="str">
        <f t="shared" si="3"/>
        <v>de douceur.</v>
      </c>
      <c r="I21" s="566" t="str">
        <f>IF(AND(F21&lt;&gt;"",N10&gt;0,M21&gt;N10),"Mot &gt; limite","")</f>
        <v/>
      </c>
      <c r="J21" s="562">
        <f>IF(K21="","",COUNTIF(K18:K21,"&lt;&gt;"))</f>
        <v>4</v>
      </c>
      <c r="K21" s="563" t="s">
        <v>1227</v>
      </c>
      <c r="L21" s="562">
        <f t="shared" si="4"/>
        <v>15</v>
      </c>
      <c r="M21" s="532">
        <f>IF(OR(F21="",N10="",N10&lt;=0),"",IF(LEN(F21)&lt;=N10,LEN(F21),IFERROR(FIND("♦",SUBSTITUTE(LEFT(F21,N10)," ","♦",LEN(LEFT(F21,N10))-LEN(SUBSTITUTE(LEFT(F21,N10)," ","")))),FIND(" ",F21&amp;" ",N10+1)-1)))</f>
        <v>80</v>
      </c>
      <c r="N21" s="564">
        <f t="shared" si="5"/>
        <v>4</v>
      </c>
      <c r="O21" s="565" t="str">
        <f t="shared" si="6"/>
        <v xml:space="preserve">parfumée. À servir tiède avec une cuillerée de crème fraîche pour un pur moment </v>
      </c>
      <c r="P21" s="564">
        <f t="shared" si="7"/>
        <v>14</v>
      </c>
      <c r="Q21" s="564">
        <f t="shared" si="8"/>
        <v>80</v>
      </c>
    </row>
    <row r="22" spans="2:17" ht="21" customHeight="1">
      <c r="B22" s="551" t="str">
        <f t="shared" si="0"/>
        <v>• 6 pommes</v>
      </c>
      <c r="C22" s="551" t="str">
        <f t="shared" si="1"/>
        <v>• 6 pommes</v>
      </c>
      <c r="D22" s="551" t="str">
        <f>IF(UPPER(TRIM(N11))="X",C22,B22)</f>
        <v>• 6 pommes</v>
      </c>
      <c r="E22" s="551" cm="1">
        <f t="array" ref="E22">IF(H21&lt;&gt;"",E21,IF(E21="","",IFERROR(MATCH(TRUE(),INDEX(INDEX(K:K,E21+1):K203&lt;&gt;"",0),0)+E21,"")))</f>
        <v>19</v>
      </c>
      <c r="F22" s="551" t="str" cm="1">
        <f t="array" ref="F22">IF(E22="","",IF(H21&lt;&gt;"",H21,INDEX(D:D,E22)))</f>
        <v>de douceur.</v>
      </c>
      <c r="G22" s="551" t="str">
        <f t="shared" si="2"/>
        <v>de douceur.</v>
      </c>
      <c r="H22" s="561" t="str">
        <f t="shared" si="3"/>
        <v/>
      </c>
      <c r="I22" s="566" t="str">
        <f>IF(AND(F22&lt;&gt;"",N10&gt;0,M22&gt;N10),"Mot &gt; limite","")</f>
        <v/>
      </c>
      <c r="J22" s="562">
        <f>IF(K22="","",COUNTIF(K18:K22,"&lt;&gt;"))</f>
        <v>5</v>
      </c>
      <c r="K22" s="563" t="s">
        <v>1228</v>
      </c>
      <c r="L22" s="562">
        <f t="shared" si="4"/>
        <v>10</v>
      </c>
      <c r="M22" s="532">
        <f>IF(OR(F22="",N10="",N10&lt;=0),"",IF(LEN(F22)&lt;=N10,LEN(F22),IFERROR(FIND("♦",SUBSTITUTE(LEFT(F22,N10)," ","♦",LEN(LEFT(F22,N10))-LEN(SUBSTITUTE(LEFT(F22,N10)," ","")))),FIND(" ",F22&amp;" ",N10+1)-1)))</f>
        <v>11</v>
      </c>
      <c r="N22" s="564">
        <f t="shared" si="5"/>
        <v>5</v>
      </c>
      <c r="O22" s="565" t="str">
        <f t="shared" si="6"/>
        <v>de douceur.</v>
      </c>
      <c r="P22" s="564">
        <f t="shared" si="7"/>
        <v>2</v>
      </c>
      <c r="Q22" s="564">
        <f t="shared" si="8"/>
        <v>11</v>
      </c>
    </row>
    <row r="23" spans="2:17" ht="21" customHeight="1">
      <c r="B23" s="551" t="str">
        <f t="shared" si="0"/>
        <v>• 3 œufs</v>
      </c>
      <c r="C23" s="551" t="str">
        <f t="shared" si="1"/>
        <v>• 3 œufs</v>
      </c>
      <c r="D23" s="551" t="str">
        <f>IF(UPPER(TRIM(N11))="X",C23,B23)</f>
        <v>• 3 œufs</v>
      </c>
      <c r="E23" s="551" cm="1">
        <f t="array" ref="E23">IF(H22&lt;&gt;"",E22,IF(E22="","",IFERROR(MATCH(TRUE(),INDEX(INDEX(K:K,E22+1):K203&lt;&gt;"",0),0)+E22,"")))</f>
        <v>20</v>
      </c>
      <c r="F23" s="551" t="str" cm="1">
        <f t="array" ref="F23">IF(E23="","",IF(H22&lt;&gt;"",H22,INDEX(D:D,E23)))</f>
        <v>Ingrédients :</v>
      </c>
      <c r="G23" s="551" t="str">
        <f t="shared" si="2"/>
        <v>Ingrédients :</v>
      </c>
      <c r="H23" s="561" t="str">
        <f t="shared" si="3"/>
        <v/>
      </c>
      <c r="I23" s="566" t="str">
        <f>IF(AND(F23&lt;&gt;"",N10&gt;0,M23&gt;N10),"Mot &gt; limite","")</f>
        <v/>
      </c>
      <c r="J23" s="562">
        <f>IF(K23="","",COUNTIF(K18:K23,"&lt;&gt;"))</f>
        <v>6</v>
      </c>
      <c r="K23" s="563" t="s">
        <v>1229</v>
      </c>
      <c r="L23" s="562">
        <f t="shared" si="4"/>
        <v>8</v>
      </c>
      <c r="M23" s="532">
        <f>IF(OR(F23="",N10="",N10&lt;=0),"",IF(LEN(F23)&lt;=N10,LEN(F23),IFERROR(FIND("♦",SUBSTITUTE(LEFT(F23,N10)," ","♦",LEN(LEFT(F23,N10))-LEN(SUBSTITUTE(LEFT(F23,N10)," ","")))),FIND(" ",F23&amp;" ",N10+1)-1)))</f>
        <v>13</v>
      </c>
      <c r="N23" s="564">
        <f t="shared" si="5"/>
        <v>6</v>
      </c>
      <c r="O23" s="565" t="str">
        <f t="shared" si="6"/>
        <v>Ingrédients :</v>
      </c>
      <c r="P23" s="564">
        <f t="shared" si="7"/>
        <v>2</v>
      </c>
      <c r="Q23" s="564">
        <f t="shared" si="8"/>
        <v>13</v>
      </c>
    </row>
    <row r="24" spans="2:17" ht="21" customHeight="1">
      <c r="B24" s="551" t="str">
        <f t="shared" si="0"/>
        <v>• 50 g de poudre d’amandes</v>
      </c>
      <c r="C24" s="551" t="str">
        <f t="shared" si="1"/>
        <v>• 50 g de poudre d’amandes</v>
      </c>
      <c r="D24" s="551" t="str">
        <f>IF(UPPER(TRIM(N11))="X",C24,B24)</f>
        <v>• 50 g de poudre d’amandes</v>
      </c>
      <c r="E24" s="551" cm="1">
        <f t="array" ref="E24">IF(H23&lt;&gt;"",E23,IF(E23="","",IFERROR(MATCH(TRUE(),INDEX(INDEX(K:K,E23+1):K203&lt;&gt;"",0),0)+E23,"")))</f>
        <v>21</v>
      </c>
      <c r="F24" s="551" t="str" cm="1">
        <f t="array" ref="F24">IF(E24="","",IF(H23&lt;&gt;"",H23,INDEX(D:D,E24)))</f>
        <v>• 1 pâte sablée</v>
      </c>
      <c r="G24" s="551" t="str">
        <f t="shared" si="2"/>
        <v>• 1 pâte sablée</v>
      </c>
      <c r="H24" s="561" t="str">
        <f t="shared" si="3"/>
        <v/>
      </c>
      <c r="I24" s="566" t="str">
        <f>IF(AND(F24&lt;&gt;"",N10&gt;0,M24&gt;N10),"Mot &gt; limite","")</f>
        <v/>
      </c>
      <c r="J24" s="562">
        <f>IF(K24="","",COUNTIF(K18:K24,"&lt;&gt;"))</f>
        <v>7</v>
      </c>
      <c r="K24" s="563" t="s">
        <v>1230</v>
      </c>
      <c r="L24" s="562">
        <f t="shared" si="4"/>
        <v>26</v>
      </c>
      <c r="M24" s="532">
        <f>IF(OR(F24="",N10="",N10&lt;=0),"",IF(LEN(F24)&lt;=N10,LEN(F24),IFERROR(FIND("♦",SUBSTITUTE(LEFT(F24,N10)," ","♦",LEN(LEFT(F24,N10))-LEN(SUBSTITUTE(LEFT(F24,N10)," ","")))),FIND(" ",F24&amp;" ",N10+1)-1)))</f>
        <v>15</v>
      </c>
      <c r="N24" s="564">
        <f t="shared" si="5"/>
        <v>7</v>
      </c>
      <c r="O24" s="565" t="str">
        <f t="shared" si="6"/>
        <v>• 1 pâte sablée</v>
      </c>
      <c r="P24" s="564">
        <f t="shared" si="7"/>
        <v>4</v>
      </c>
      <c r="Q24" s="564">
        <f t="shared" si="8"/>
        <v>15</v>
      </c>
    </row>
    <row r="25" spans="2:17" ht="21" customHeight="1">
      <c r="B25" s="551" t="str">
        <f t="shared" si="0"/>
        <v>• 50 g d’amandes effilées</v>
      </c>
      <c r="C25" s="551" t="str">
        <f t="shared" si="1"/>
        <v>• 50 g d’amandes effilées</v>
      </c>
      <c r="D25" s="551" t="str">
        <f>IF(UPPER(TRIM(N11))="X",C25,B25)</f>
        <v>• 50 g d’amandes effilées</v>
      </c>
      <c r="E25" s="551" cm="1">
        <f t="array" ref="E25">IF(H24&lt;&gt;"",E24,IF(E24="","",IFERROR(MATCH(TRUE(),INDEX(INDEX(K:K,E24+1):K203&lt;&gt;"",0),0)+E24,"")))</f>
        <v>22</v>
      </c>
      <c r="F25" s="551" t="str" cm="1">
        <f t="array" ref="F25">IF(E25="","",IF(H24&lt;&gt;"",H24,INDEX(D:D,E25)))</f>
        <v>• 6 pommes</v>
      </c>
      <c r="G25" s="551" t="str">
        <f t="shared" si="2"/>
        <v>• 6 pommes</v>
      </c>
      <c r="H25" s="561" t="str">
        <f t="shared" si="3"/>
        <v/>
      </c>
      <c r="I25" s="566" t="str">
        <f>IF(AND(F25&lt;&gt;"",N10&gt;0,M25&gt;N10),"Mot &gt; limite","")</f>
        <v/>
      </c>
      <c r="J25" s="562">
        <f>IF(K25="","",COUNTIF(K18:K25,"&lt;&gt;"))</f>
        <v>8</v>
      </c>
      <c r="K25" s="563" t="s">
        <v>1231</v>
      </c>
      <c r="L25" s="562">
        <f t="shared" si="4"/>
        <v>25</v>
      </c>
      <c r="M25" s="532">
        <f>IF(OR(F25="",N10="",N10&lt;=0),"",IF(LEN(F25)&lt;=N10,LEN(F25),IFERROR(FIND("♦",SUBSTITUTE(LEFT(F25,N10)," ","♦",LEN(LEFT(F25,N10))-LEN(SUBSTITUTE(LEFT(F25,N10)," ","")))),FIND(" ",F25&amp;" ",N10+1)-1)))</f>
        <v>10</v>
      </c>
      <c r="N25" s="564">
        <f t="shared" si="5"/>
        <v>8</v>
      </c>
      <c r="O25" s="565" t="str">
        <f t="shared" si="6"/>
        <v>• 6 pommes</v>
      </c>
      <c r="P25" s="564">
        <f t="shared" si="7"/>
        <v>3</v>
      </c>
      <c r="Q25" s="564">
        <f t="shared" si="8"/>
        <v>10</v>
      </c>
    </row>
    <row r="26" spans="2:17" ht="21" customHeight="1">
      <c r="B26" s="551" t="str">
        <f t="shared" si="0"/>
        <v>• 50 g de sucre en poudre</v>
      </c>
      <c r="C26" s="551" t="str">
        <f t="shared" si="1"/>
        <v>• 50 g de sucre en poudre</v>
      </c>
      <c r="D26" s="551" t="str">
        <f>IF(UPPER(TRIM(N11))="X",C26,B26)</f>
        <v>• 50 g de sucre en poudre</v>
      </c>
      <c r="E26" s="551" cm="1">
        <f t="array" ref="E26">IF(H25&lt;&gt;"",E25,IF(E25="","",IFERROR(MATCH(TRUE(),INDEX(INDEX(K:K,E25+1):K203&lt;&gt;"",0),0)+E25,"")))</f>
        <v>23</v>
      </c>
      <c r="F26" s="551" t="str" cm="1">
        <f t="array" ref="F26">IF(E26="","",IF(H25&lt;&gt;"",H25,INDEX(D:D,E26)))</f>
        <v>• 3 œufs</v>
      </c>
      <c r="G26" s="551" t="str">
        <f t="shared" si="2"/>
        <v>• 3 œufs</v>
      </c>
      <c r="H26" s="561" t="str">
        <f t="shared" si="3"/>
        <v/>
      </c>
      <c r="I26" s="566" t="str">
        <f>IF(AND(F26&lt;&gt;"",N10&gt;0,M26&gt;N10),"Mot &gt; limite","")</f>
        <v/>
      </c>
      <c r="J26" s="562">
        <f>IF(K26="","",COUNTIF(K18:K26,"&lt;&gt;"))</f>
        <v>9</v>
      </c>
      <c r="K26" s="563" t="s">
        <v>1232</v>
      </c>
      <c r="L26" s="562">
        <f t="shared" si="4"/>
        <v>25</v>
      </c>
      <c r="M26" s="532">
        <f>IF(OR(F26="",N10="",N10&lt;=0),"",IF(LEN(F26)&lt;=N10,LEN(F26),IFERROR(FIND("♦",SUBSTITUTE(LEFT(F26,N10)," ","♦",LEN(LEFT(F26,N10))-LEN(SUBSTITUTE(LEFT(F26,N10)," ","")))),FIND(" ",F26&amp;" ",N10+1)-1)))</f>
        <v>8</v>
      </c>
      <c r="N26" s="564">
        <f t="shared" si="5"/>
        <v>9</v>
      </c>
      <c r="O26" s="565" t="str">
        <f t="shared" si="6"/>
        <v>• 3 œufs</v>
      </c>
      <c r="P26" s="564">
        <f t="shared" si="7"/>
        <v>3</v>
      </c>
      <c r="Q26" s="564">
        <f t="shared" si="8"/>
        <v>8</v>
      </c>
    </row>
    <row r="27" spans="2:17" ht="21" customHeight="1">
      <c r="B27" s="551" t="str">
        <f t="shared" si="0"/>
        <v>• 30 g de farine</v>
      </c>
      <c r="C27" s="551" t="str">
        <f t="shared" si="1"/>
        <v>• 30 g de farine</v>
      </c>
      <c r="D27" s="551" t="str">
        <f>IF(UPPER(TRIM(N11))="X",C27,B27)</f>
        <v>• 30 g de farine</v>
      </c>
      <c r="E27" s="551" cm="1">
        <f t="array" ref="E27">IF(H26&lt;&gt;"",E26,IF(E26="","",IFERROR(MATCH(TRUE(),INDEX(INDEX(K:K,E26+1):K203&lt;&gt;"",0),0)+E26,"")))</f>
        <v>24</v>
      </c>
      <c r="F27" s="551" t="str" cm="1">
        <f t="array" ref="F27">IF(E27="","",IF(H26&lt;&gt;"",H26,INDEX(D:D,E27)))</f>
        <v>• 50 g de poudre d’amandes</v>
      </c>
      <c r="G27" s="551" t="str">
        <f t="shared" si="2"/>
        <v>• 50 g de poudre d’amandes</v>
      </c>
      <c r="H27" s="561" t="str">
        <f t="shared" si="3"/>
        <v/>
      </c>
      <c r="I27" s="566" t="str">
        <f>IF(AND(F27&lt;&gt;"",N10&gt;0,M27&gt;N10),"Mot &gt; limite","")</f>
        <v/>
      </c>
      <c r="J27" s="562">
        <f>IF(K27="","",COUNTIF(K18:K27,"&lt;&gt;"))</f>
        <v>10</v>
      </c>
      <c r="K27" s="563" t="s">
        <v>1233</v>
      </c>
      <c r="L27" s="562">
        <f t="shared" si="4"/>
        <v>16</v>
      </c>
      <c r="M27" s="532">
        <f>IF(OR(F27="",N10="",N10&lt;=0),"",IF(LEN(F27)&lt;=N10,LEN(F27),IFERROR(FIND("♦",SUBSTITUTE(LEFT(F27,N10)," ","♦",LEN(LEFT(F27,N10))-LEN(SUBSTITUTE(LEFT(F27,N10)," ","")))),FIND(" ",F27&amp;" ",N10+1)-1)))</f>
        <v>26</v>
      </c>
      <c r="N27" s="564">
        <f t="shared" si="5"/>
        <v>10</v>
      </c>
      <c r="O27" s="565" t="str">
        <f t="shared" si="6"/>
        <v>• 50 g de poudre d’amandes</v>
      </c>
      <c r="P27" s="564">
        <f t="shared" si="7"/>
        <v>6</v>
      </c>
      <c r="Q27" s="564">
        <f t="shared" si="8"/>
        <v>26</v>
      </c>
    </row>
    <row r="28" spans="2:17" ht="21" customHeight="1">
      <c r="B28" s="551" t="str">
        <f t="shared" si="0"/>
        <v>• 15 cl de crème liquide</v>
      </c>
      <c r="C28" s="551" t="str">
        <f t="shared" si="1"/>
        <v>• 15 cl de crème liquide</v>
      </c>
      <c r="D28" s="551" t="str">
        <f>IF(UPPER(TRIM(N11))="X",C28,B28)</f>
        <v>• 15 cl de crème liquide</v>
      </c>
      <c r="E28" s="551" cm="1">
        <f t="array" ref="E28">IF(H27&lt;&gt;"",E27,IF(E27="","",IFERROR(MATCH(TRUE(),INDEX(INDEX(K:K,E27+1):K203&lt;&gt;"",0),0)+E27,"")))</f>
        <v>25</v>
      </c>
      <c r="F28" s="551" t="str" cm="1">
        <f t="array" ref="F28">IF(E28="","",IF(H27&lt;&gt;"",H27,INDEX(D:D,E28)))</f>
        <v>• 50 g d’amandes effilées</v>
      </c>
      <c r="G28" s="551" t="str">
        <f t="shared" si="2"/>
        <v>• 50 g d’amandes effilées</v>
      </c>
      <c r="H28" s="561" t="str">
        <f t="shared" si="3"/>
        <v/>
      </c>
      <c r="I28" s="566" t="str">
        <f>IF(AND(F28&lt;&gt;"",N10&gt;0,M28&gt;N10),"Mot &gt; limite","")</f>
        <v/>
      </c>
      <c r="J28" s="562">
        <f>IF(K28="","",COUNTIF(K18:K28,"&lt;&gt;"))</f>
        <v>11</v>
      </c>
      <c r="K28" s="563" t="s">
        <v>1234</v>
      </c>
      <c r="L28" s="562">
        <f t="shared" si="4"/>
        <v>24</v>
      </c>
      <c r="M28" s="532">
        <f>IF(OR(F28="",N10="",N10&lt;=0),"",IF(LEN(F28)&lt;=N10,LEN(F28),IFERROR(FIND("♦",SUBSTITUTE(LEFT(F28,N10)," ","♦",LEN(LEFT(F28,N10))-LEN(SUBSTITUTE(LEFT(F28,N10)," ","")))),FIND(" ",F28&amp;" ",N10+1)-1)))</f>
        <v>25</v>
      </c>
      <c r="N28" s="564">
        <f t="shared" si="5"/>
        <v>11</v>
      </c>
      <c r="O28" s="565" t="str">
        <f t="shared" si="6"/>
        <v>• 50 g d’amandes effilées</v>
      </c>
      <c r="P28" s="564">
        <f t="shared" si="7"/>
        <v>5</v>
      </c>
      <c r="Q28" s="564">
        <f t="shared" si="8"/>
        <v>25</v>
      </c>
    </row>
    <row r="29" spans="2:17" ht="21" customHeight="1">
      <c r="B29" s="551" t="str">
        <f t="shared" si="0"/>
        <v>• 1 sachet de sucre vanillé</v>
      </c>
      <c r="C29" s="551" t="str">
        <f t="shared" si="1"/>
        <v>• 1 sachet de sucre vanillé</v>
      </c>
      <c r="D29" s="551" t="str">
        <f>IF(UPPER(TRIM(N11))="X",C29,B29)</f>
        <v>• 1 sachet de sucre vanillé</v>
      </c>
      <c r="E29" s="551" cm="1">
        <f t="array" ref="E29">IF(H28&lt;&gt;"",E28,IF(E28="","",IFERROR(MATCH(TRUE(),INDEX(INDEX(K:K,E28+1):K203&lt;&gt;"",0),0)+E28,"")))</f>
        <v>26</v>
      </c>
      <c r="F29" s="551" t="str" cm="1">
        <f t="array" ref="F29">IF(E29="","",IF(H28&lt;&gt;"",H28,INDEX(D:D,E29)))</f>
        <v>• 50 g de sucre en poudre</v>
      </c>
      <c r="G29" s="551" t="str">
        <f t="shared" si="2"/>
        <v>• 50 g de sucre en poudre</v>
      </c>
      <c r="H29" s="561" t="str">
        <f t="shared" si="3"/>
        <v/>
      </c>
      <c r="I29" s="566" t="str">
        <f>IF(AND(F29&lt;&gt;"",N10&gt;0,M29&gt;N10),"Mot &gt; limite","")</f>
        <v/>
      </c>
      <c r="J29" s="562">
        <f>IF(K29="","",COUNTIF(K18:K29,"&lt;&gt;"))</f>
        <v>12</v>
      </c>
      <c r="K29" s="563" t="s">
        <v>1235</v>
      </c>
      <c r="L29" s="562">
        <f t="shared" si="4"/>
        <v>27</v>
      </c>
      <c r="M29" s="532">
        <f>IF(OR(F29="",N10="",N10&lt;=0),"",IF(LEN(F29)&lt;=N10,LEN(F29),IFERROR(FIND("♦",SUBSTITUTE(LEFT(F29,N10)," ","♦",LEN(LEFT(F29,N10))-LEN(SUBSTITUTE(LEFT(F29,N10)," ","")))),FIND(" ",F29&amp;" ",N10+1)-1)))</f>
        <v>25</v>
      </c>
      <c r="N29" s="564">
        <f t="shared" si="5"/>
        <v>12</v>
      </c>
      <c r="O29" s="565" t="str">
        <f t="shared" si="6"/>
        <v>• 50 g de sucre en poudre</v>
      </c>
      <c r="P29" s="564">
        <f t="shared" si="7"/>
        <v>7</v>
      </c>
      <c r="Q29" s="564">
        <f t="shared" si="8"/>
        <v>25</v>
      </c>
    </row>
    <row r="30" spans="2:17" ht="21" customHeight="1">
      <c r="B30" s="551" t="str">
        <f t="shared" si="0"/>
        <v>• 15 g de beurre</v>
      </c>
      <c r="C30" s="551" t="str">
        <f t="shared" si="1"/>
        <v>• 15 g de beurre</v>
      </c>
      <c r="D30" s="551" t="str">
        <f>IF(UPPER(TRIM(N11))="X",C30,B30)</f>
        <v>• 15 g de beurre</v>
      </c>
      <c r="E30" s="551" cm="1">
        <f t="array" ref="E30">IF(H29&lt;&gt;"",E29,IF(E29="","",IFERROR(MATCH(TRUE(),INDEX(INDEX(K:K,E29+1):K203&lt;&gt;"",0),0)+E29,"")))</f>
        <v>27</v>
      </c>
      <c r="F30" s="551" t="str" cm="1">
        <f t="array" ref="F30">IF(E30="","",IF(H29&lt;&gt;"",H29,INDEX(D:D,E30)))</f>
        <v>• 30 g de farine</v>
      </c>
      <c r="G30" s="551" t="str">
        <f t="shared" si="2"/>
        <v>• 30 g de farine</v>
      </c>
      <c r="H30" s="561" t="str">
        <f t="shared" si="3"/>
        <v/>
      </c>
      <c r="I30" s="566" t="str">
        <f>IF(AND(F30&lt;&gt;"",N10&gt;0,M30&gt;N10),"Mot &gt; limite","")</f>
        <v/>
      </c>
      <c r="J30" s="562">
        <f>IF(K30="","",COUNTIF(K18:K30,"&lt;&gt;"))</f>
        <v>13</v>
      </c>
      <c r="K30" s="563" t="s">
        <v>1236</v>
      </c>
      <c r="L30" s="562">
        <f t="shared" si="4"/>
        <v>16</v>
      </c>
      <c r="M30" s="532">
        <f>IF(OR(F30="",N10="",N10&lt;=0),"",IF(LEN(F30)&lt;=N10,LEN(F30),IFERROR(FIND("♦",SUBSTITUTE(LEFT(F30,N10)," ","♦",LEN(LEFT(F30,N10))-LEN(SUBSTITUTE(LEFT(F30,N10)," ","")))),FIND(" ",F30&amp;" ",N10+1)-1)))</f>
        <v>16</v>
      </c>
      <c r="N30" s="564">
        <f t="shared" si="5"/>
        <v>13</v>
      </c>
      <c r="O30" s="565" t="str">
        <f t="shared" si="6"/>
        <v>• 30 g de farine</v>
      </c>
      <c r="P30" s="564">
        <f t="shared" si="7"/>
        <v>5</v>
      </c>
      <c r="Q30" s="564">
        <f t="shared" si="8"/>
        <v>16</v>
      </c>
    </row>
    <row r="31" spans="2:17" ht="21" customHeight="1">
      <c r="B31" s="551" t="str">
        <f t="shared" si="0"/>
        <v>• 10 g de sucre glace</v>
      </c>
      <c r="C31" s="551" t="str">
        <f t="shared" si="1"/>
        <v>• 10 g de sucre glace</v>
      </c>
      <c r="D31" s="551" t="str">
        <f>IF(UPPER(TRIM(N11))="X",C31,B31)</f>
        <v>• 10 g de sucre glace</v>
      </c>
      <c r="E31" s="551" cm="1">
        <f t="array" ref="E31">IF(H30&lt;&gt;"",E30,IF(E30="","",IFERROR(MATCH(TRUE(),INDEX(INDEX(K:K,E30+1):K203&lt;&gt;"",0),0)+E30,"")))</f>
        <v>28</v>
      </c>
      <c r="F31" s="551" t="str" cm="1">
        <f t="array" ref="F31">IF(E31="","",IF(H30&lt;&gt;"",H30,INDEX(D:D,E31)))</f>
        <v>• 15 cl de crème liquide</v>
      </c>
      <c r="G31" s="551" t="str">
        <f t="shared" si="2"/>
        <v>• 15 cl de crème liquide</v>
      </c>
      <c r="H31" s="561" t="str">
        <f t="shared" si="3"/>
        <v/>
      </c>
      <c r="I31" s="566" t="str">
        <f>IF(AND(F31&lt;&gt;"",N10&gt;0,M31&gt;N10),"Mot &gt; limite","")</f>
        <v/>
      </c>
      <c r="J31" s="562">
        <f>IF(K31="","",COUNTIF(K18:K31,"&lt;&gt;"))</f>
        <v>14</v>
      </c>
      <c r="K31" s="563" t="s">
        <v>1237</v>
      </c>
      <c r="L31" s="562">
        <f t="shared" si="4"/>
        <v>21</v>
      </c>
      <c r="M31" s="532">
        <f>IF(OR(F31="",N10="",N10&lt;=0),"",IF(LEN(F31)&lt;=N10,LEN(F31),IFERROR(FIND("♦",SUBSTITUTE(LEFT(F31,N10)," ","♦",LEN(LEFT(F31,N10))-LEN(SUBSTITUTE(LEFT(F31,N10)," ","")))),FIND(" ",F31&amp;" ",N10+1)-1)))</f>
        <v>24</v>
      </c>
      <c r="N31" s="564">
        <f t="shared" si="5"/>
        <v>14</v>
      </c>
      <c r="O31" s="565" t="str">
        <f t="shared" si="6"/>
        <v>• 15 cl de crème liquide</v>
      </c>
      <c r="P31" s="564">
        <f t="shared" si="7"/>
        <v>6</v>
      </c>
      <c r="Q31" s="564">
        <f t="shared" si="8"/>
        <v>24</v>
      </c>
    </row>
    <row r="32" spans="2:17" ht="21" customHeight="1">
      <c r="B32" s="551" t="str">
        <f t="shared" si="0"/>
        <v>Préparation :</v>
      </c>
      <c r="C32" s="551" t="str">
        <f t="shared" si="1"/>
        <v>Préparation</v>
      </c>
      <c r="D32" s="551" t="str">
        <f>IF(UPPER(TRIM(N11))="X",C32,B32)</f>
        <v>Préparation :</v>
      </c>
      <c r="E32" s="551" cm="1">
        <f t="array" ref="E32">IF(H31&lt;&gt;"",E31,IF(E31="","",IFERROR(MATCH(TRUE(),INDEX(INDEX(K:K,E31+1):K203&lt;&gt;"",0),0)+E31,"")))</f>
        <v>29</v>
      </c>
      <c r="F32" s="551" t="str" cm="1">
        <f t="array" ref="F32">IF(E32="","",IF(H31&lt;&gt;"",H31,INDEX(D:D,E32)))</f>
        <v>• 1 sachet de sucre vanillé</v>
      </c>
      <c r="G32" s="551" t="str">
        <f t="shared" si="2"/>
        <v>• 1 sachet de sucre vanillé</v>
      </c>
      <c r="H32" s="561" t="str">
        <f t="shared" si="3"/>
        <v/>
      </c>
      <c r="I32" s="566" t="str">
        <f>IF(AND(F32&lt;&gt;"",N10&gt;0,M32&gt;N10),"Mot &gt; limite","")</f>
        <v/>
      </c>
      <c r="J32" s="562">
        <f>IF(K32="","",COUNTIF(K18:K32,"&lt;&gt;"))</f>
        <v>15</v>
      </c>
      <c r="K32" s="563" t="s">
        <v>1238</v>
      </c>
      <c r="L32" s="562">
        <f t="shared" si="4"/>
        <v>13</v>
      </c>
      <c r="M32" s="532">
        <f>IF(OR(F32="",N10="",N10&lt;=0),"",IF(LEN(F32)&lt;=N10,LEN(F32),IFERROR(FIND("♦",SUBSTITUTE(LEFT(F32,N10)," ","♦",LEN(LEFT(F32,N10))-LEN(SUBSTITUTE(LEFT(F32,N10)," ","")))),FIND(" ",F32&amp;" ",N10+1)-1)))</f>
        <v>27</v>
      </c>
      <c r="N32" s="564">
        <f t="shared" si="5"/>
        <v>15</v>
      </c>
      <c r="O32" s="565" t="str">
        <f t="shared" si="6"/>
        <v>• 1 sachet de sucre vanillé</v>
      </c>
      <c r="P32" s="564">
        <f t="shared" si="7"/>
        <v>6</v>
      </c>
      <c r="Q32" s="564">
        <f t="shared" si="8"/>
        <v>27</v>
      </c>
    </row>
    <row r="33" spans="2:17" ht="21" customHeight="1">
      <c r="B33" s="551" t="str">
        <f t="shared" si="0"/>
        <v>1. Préchauffez le four à 180°C (th. 6).</v>
      </c>
      <c r="C33" s="551" t="str">
        <f t="shared" si="1"/>
        <v>1 Préchauffez le four à 180°C th 6</v>
      </c>
      <c r="D33" s="551" t="str">
        <f>IF(UPPER(TRIM(N11))="X",C33,B33)</f>
        <v>1. Préchauffez le four à 180°C (th. 6).</v>
      </c>
      <c r="E33" s="551" cm="1">
        <f t="array" ref="E33">IF(H32&lt;&gt;"",E32,IF(E32="","",IFERROR(MATCH(TRUE(),INDEX(INDEX(K:K,E32+1):K203&lt;&gt;"",0),0)+E32,"")))</f>
        <v>30</v>
      </c>
      <c r="F33" s="551" t="str" cm="1">
        <f t="array" ref="F33">IF(E33="","",IF(H32&lt;&gt;"",H32,INDEX(D:D,E33)))</f>
        <v>• 15 g de beurre</v>
      </c>
      <c r="G33" s="551" t="str">
        <f t="shared" si="2"/>
        <v>• 15 g de beurre</v>
      </c>
      <c r="H33" s="561" t="str">
        <f t="shared" si="3"/>
        <v/>
      </c>
      <c r="I33" s="566" t="str">
        <f>IF(AND(F33&lt;&gt;"",N10&gt;0,M33&gt;N10),"Mot &gt; limite","")</f>
        <v/>
      </c>
      <c r="J33" s="562">
        <f>IF(K33="","",COUNTIF(K18:K33,"&lt;&gt;"))</f>
        <v>16</v>
      </c>
      <c r="K33" s="563" t="s">
        <v>1239</v>
      </c>
      <c r="L33" s="562">
        <f t="shared" si="4"/>
        <v>39</v>
      </c>
      <c r="M33" s="532">
        <f>IF(OR(F33="",N10="",N10&lt;=0),"",IF(LEN(F33)&lt;=N10,LEN(F33),IFERROR(FIND("♦",SUBSTITUTE(LEFT(F33,N10)," ","♦",LEN(LEFT(F33,N10))-LEN(SUBSTITUTE(LEFT(F33,N10)," ","")))),FIND(" ",F33&amp;" ",N10+1)-1)))</f>
        <v>16</v>
      </c>
      <c r="N33" s="564">
        <f t="shared" si="5"/>
        <v>16</v>
      </c>
      <c r="O33" s="565" t="str">
        <f t="shared" si="6"/>
        <v>• 15 g de beurre</v>
      </c>
      <c r="P33" s="564">
        <f t="shared" si="7"/>
        <v>5</v>
      </c>
      <c r="Q33" s="564">
        <f t="shared" si="8"/>
        <v>16</v>
      </c>
    </row>
    <row r="34" spans="2:17" ht="21" customHeight="1">
      <c r="B34" s="551" t="str">
        <f t="shared" si="0"/>
        <v>2. Étalez la pâte sablée dans un moule beurré, piquez le fond avec une fourchette et placez au réfrigérateur pendant la préparation.</v>
      </c>
      <c r="C34" s="551" t="str">
        <f t="shared" si="1"/>
        <v>2 Étalez la pâte sablée dans un moule beurré piquez le fond avec une fourchette et placez au réfrigérateur pendant la préparation</v>
      </c>
      <c r="D34" s="551" t="str">
        <f>IF(UPPER(TRIM(N11))="X",C34,B34)</f>
        <v>2. Étalez la pâte sablée dans un moule beurré, piquez le fond avec une fourchette et placez au réfrigérateur pendant la préparation.</v>
      </c>
      <c r="E34" s="551" cm="1">
        <f t="array" ref="E34">IF(H33&lt;&gt;"",E33,IF(E33="","",IFERROR(MATCH(TRUE(),INDEX(INDEX(K:K,E33+1):K203&lt;&gt;"",0),0)+E33,"")))</f>
        <v>31</v>
      </c>
      <c r="F34" s="551" t="str" cm="1">
        <f t="array" ref="F34">IF(E34="","",IF(H33&lt;&gt;"",H33,INDEX(D:D,E34)))</f>
        <v>• 10 g de sucre glace</v>
      </c>
      <c r="G34" s="551" t="str">
        <f t="shared" si="2"/>
        <v>• 10 g de sucre glace</v>
      </c>
      <c r="H34" s="561" t="str">
        <f t="shared" si="3"/>
        <v/>
      </c>
      <c r="I34" s="566" t="str">
        <f>IF(AND(F34&lt;&gt;"",N10&gt;0,M34&gt;N10),"Mot &gt; limite","")</f>
        <v/>
      </c>
      <c r="J34" s="562">
        <f>IF(K34="","",COUNTIF(K18:K34,"&lt;&gt;"))</f>
        <v>17</v>
      </c>
      <c r="K34" s="563" t="s">
        <v>1240</v>
      </c>
      <c r="L34" s="562">
        <f t="shared" si="4"/>
        <v>132</v>
      </c>
      <c r="M34" s="532">
        <f>IF(OR(F34="",N10="",N10&lt;=0),"",IF(LEN(F34)&lt;=N10,LEN(F34),IFERROR(FIND("♦",SUBSTITUTE(LEFT(F34,N10)," ","♦",LEN(LEFT(F34,N10))-LEN(SUBSTITUTE(LEFT(F34,N10)," ","")))),FIND(" ",F34&amp;" ",N10+1)-1)))</f>
        <v>21</v>
      </c>
      <c r="N34" s="564">
        <f t="shared" si="5"/>
        <v>17</v>
      </c>
      <c r="O34" s="565" t="str">
        <f t="shared" si="6"/>
        <v>• 10 g de sucre glace</v>
      </c>
      <c r="P34" s="564">
        <f t="shared" si="7"/>
        <v>6</v>
      </c>
      <c r="Q34" s="564">
        <f t="shared" si="8"/>
        <v>21</v>
      </c>
    </row>
    <row r="35" spans="2:17" ht="21" customHeight="1">
      <c r="B35" s="551" t="str">
        <f t="shared" si="0"/>
        <v>3. Épluchez, épépinez et coupez les pommes en tranches épaisses. Disposez-les joliment sur le fond de tarte.</v>
      </c>
      <c r="C35" s="551" t="str">
        <f t="shared" si="1"/>
        <v>3 Épluchez épépinez et coupez les pommes en tranches épaisses Disposez les joliment sur le fond de tarte</v>
      </c>
      <c r="D35" s="551" t="str">
        <f>IF(UPPER(TRIM(N11))="X",C35,B35)</f>
        <v>3. Épluchez, épépinez et coupez les pommes en tranches épaisses. Disposez-les joliment sur le fond de tarte.</v>
      </c>
      <c r="E35" s="551" cm="1">
        <f t="array" ref="E35">IF(H34&lt;&gt;"",E34,IF(E34="","",IFERROR(MATCH(TRUE(),INDEX(INDEX(K:K,E34+1):K203&lt;&gt;"",0),0)+E34,"")))</f>
        <v>32</v>
      </c>
      <c r="F35" s="551" t="str" cm="1">
        <f t="array" ref="F35">IF(E35="","",IF(H34&lt;&gt;"",H34,INDEX(D:D,E35)))</f>
        <v>Préparation :</v>
      </c>
      <c r="G35" s="551" t="str">
        <f t="shared" si="2"/>
        <v>Préparation :</v>
      </c>
      <c r="H35" s="561" t="str">
        <f t="shared" si="3"/>
        <v/>
      </c>
      <c r="I35" s="566" t="str">
        <f>IF(AND(F35&lt;&gt;"",N10&gt;0,M35&gt;N10),"Mot &gt; limite","")</f>
        <v/>
      </c>
      <c r="J35" s="562">
        <f>IF(K35="","",COUNTIF(K18:K35,"&lt;&gt;"))</f>
        <v>18</v>
      </c>
      <c r="K35" s="563" t="s">
        <v>1241</v>
      </c>
      <c r="L35" s="562">
        <f t="shared" si="4"/>
        <v>108</v>
      </c>
      <c r="M35" s="532">
        <f>IF(OR(F35="",N10="",N10&lt;=0),"",IF(LEN(F35)&lt;=N10,LEN(F35),IFERROR(FIND("♦",SUBSTITUTE(LEFT(F35,N10)," ","♦",LEN(LEFT(F35,N10))-LEN(SUBSTITUTE(LEFT(F35,N10)," ","")))),FIND(" ",F35&amp;" ",N10+1)-1)))</f>
        <v>13</v>
      </c>
      <c r="N35" s="564">
        <f t="shared" si="5"/>
        <v>18</v>
      </c>
      <c r="O35" s="565" t="str">
        <f t="shared" si="6"/>
        <v>Préparation :</v>
      </c>
      <c r="P35" s="564">
        <f t="shared" si="7"/>
        <v>2</v>
      </c>
      <c r="Q35" s="564">
        <f t="shared" si="8"/>
        <v>13</v>
      </c>
    </row>
    <row r="36" spans="2:17" ht="21" customHeight="1">
      <c r="B36" s="551" t="str">
        <f t="shared" si="0"/>
        <v>4. Dans un saladier, fouettez les œufs avec le sucre et le sucre vanillé jusqu’à ce que le mélange blanchisse.</v>
      </c>
      <c r="C36" s="551" t="str">
        <f t="shared" si="1"/>
        <v>4 Dans un saladier fouettez les œufs avec le sucre et le sucre vanillé jusqu’à ce que le mélange blanchisse</v>
      </c>
      <c r="D36" s="551" t="str">
        <f>IF(UPPER(TRIM(N11))="X",C36,B36)</f>
        <v>4. Dans un saladier, fouettez les œufs avec le sucre et le sucre vanillé jusqu’à ce que le mélange blanchisse.</v>
      </c>
      <c r="E36" s="551" cm="1">
        <f t="array" ref="E36">IF(H35&lt;&gt;"",E35,IF(E35="","",IFERROR(MATCH(TRUE(),INDEX(INDEX(K:K,E35+1):K203&lt;&gt;"",0),0)+E35,"")))</f>
        <v>33</v>
      </c>
      <c r="F36" s="551" t="str" cm="1">
        <f t="array" ref="F36">IF(E36="","",IF(H35&lt;&gt;"",H35,INDEX(D:D,E36)))</f>
        <v>1. Préchauffez le four à 180°C (th. 6).</v>
      </c>
      <c r="G36" s="551" t="str">
        <f t="shared" si="2"/>
        <v>1. Préchauffez le four à 180°C (th. 6).</v>
      </c>
      <c r="H36" s="561" t="str">
        <f t="shared" si="3"/>
        <v/>
      </c>
      <c r="I36" s="566" t="str">
        <f>IF(AND(F36&lt;&gt;"",N10&gt;0,M36&gt;N10),"Mot &gt; limite","")</f>
        <v/>
      </c>
      <c r="J36" s="562">
        <f>IF(K36="","",COUNTIF(K18:K36,"&lt;&gt;"))</f>
        <v>19</v>
      </c>
      <c r="K36" s="563" t="s">
        <v>1242</v>
      </c>
      <c r="L36" s="562">
        <f t="shared" si="4"/>
        <v>110</v>
      </c>
      <c r="M36" s="532">
        <f>IF(OR(F36="",N10="",N10&lt;=0),"",IF(LEN(F36)&lt;=N10,LEN(F36),IFERROR(FIND("♦",SUBSTITUTE(LEFT(F36,N10)," ","♦",LEN(LEFT(F36,N10))-LEN(SUBSTITUTE(LEFT(F36,N10)," ","")))),FIND(" ",F36&amp;" ",N10+1)-1)))</f>
        <v>39</v>
      </c>
      <c r="N36" s="564">
        <f t="shared" si="5"/>
        <v>19</v>
      </c>
      <c r="O36" s="565" t="str">
        <f t="shared" si="6"/>
        <v>1. Préchauffez le four à 180°C (th. 6).</v>
      </c>
      <c r="P36" s="564">
        <f t="shared" si="7"/>
        <v>8</v>
      </c>
      <c r="Q36" s="564">
        <f t="shared" si="8"/>
        <v>39</v>
      </c>
    </row>
    <row r="37" spans="2:17" ht="21" customHeight="1">
      <c r="B37" s="551" t="str">
        <f t="shared" si="0"/>
        <v>5. Incorporez la farine, la poudre d’amandes puis la crème liquide, en mélangeant bien entre chaque ajout.</v>
      </c>
      <c r="C37" s="551" t="str">
        <f t="shared" si="1"/>
        <v>5 Incorporez la farine la poudre d’amandes puis la crème liquide en mélangeant bien entre chaque ajout</v>
      </c>
      <c r="D37" s="551" t="str">
        <f>IF(UPPER(TRIM(N11))="X",C37,B37)</f>
        <v>5. Incorporez la farine, la poudre d’amandes puis la crème liquide, en mélangeant bien entre chaque ajout.</v>
      </c>
      <c r="E37" s="551" cm="1">
        <f t="array" ref="E37">IF(H36&lt;&gt;"",E36,IF(E36="","",IFERROR(MATCH(TRUE(),INDEX(INDEX(K:K,E36+1):K203&lt;&gt;"",0),0)+E36,"")))</f>
        <v>34</v>
      </c>
      <c r="F37" s="551" t="str" cm="1">
        <f t="array" ref="F37">IF(E37="","",IF(H36&lt;&gt;"",H36,INDEX(D:D,E37)))</f>
        <v>2. Étalez la pâte sablée dans un moule beurré, piquez le fond avec une fourchette et placez au réfrigérateur pendant la préparation.</v>
      </c>
      <c r="G37" s="551" t="str">
        <f t="shared" si="2"/>
        <v xml:space="preserve">2. Étalez la pâte sablée dans un moule beurré, piquez le fond avec une </v>
      </c>
      <c r="H37" s="561" t="str">
        <f t="shared" si="3"/>
        <v>fourchette et placez au réfrigérateur pendant la préparation.</v>
      </c>
      <c r="I37" s="566" t="str">
        <f>IF(AND(F37&lt;&gt;"",N10&gt;0,M37&gt;N10),"Mot &gt; limite","")</f>
        <v/>
      </c>
      <c r="J37" s="562">
        <f>IF(K37="","",COUNTIF(K18:K37,"&lt;&gt;"))</f>
        <v>20</v>
      </c>
      <c r="K37" s="563" t="s">
        <v>1243</v>
      </c>
      <c r="L37" s="562">
        <f t="shared" si="4"/>
        <v>106</v>
      </c>
      <c r="M37" s="532">
        <f>IF(OR(F37="",N10="",N10&lt;=0),"",IF(LEN(F37)&lt;=N10,LEN(F37),IFERROR(FIND("♦",SUBSTITUTE(LEFT(F37,N10)," ","♦",LEN(LEFT(F37,N10))-LEN(SUBSTITUTE(LEFT(F37,N10)," ","")))),FIND(" ",F37&amp;" ",N10+1)-1)))</f>
        <v>71</v>
      </c>
      <c r="N37" s="564">
        <f t="shared" si="5"/>
        <v>20</v>
      </c>
      <c r="O37" s="565" t="str">
        <f t="shared" si="6"/>
        <v xml:space="preserve">2. Étalez la pâte sablée dans un moule beurré, piquez le fond avec une </v>
      </c>
      <c r="P37" s="564">
        <f t="shared" si="7"/>
        <v>14</v>
      </c>
      <c r="Q37" s="564">
        <f t="shared" si="8"/>
        <v>71</v>
      </c>
    </row>
    <row r="38" spans="2:17" ht="21" customHeight="1">
      <c r="B38" s="551" t="str">
        <f t="shared" si="0"/>
        <v>6. Versez cette préparation sur les pommes, parsemez d’amandes effilées et ajoutez quelques noisettes de beurre.</v>
      </c>
      <c r="C38" s="551" t="str">
        <f t="shared" si="1"/>
        <v>6 Versez cette préparation sur les pommes parsemez d’amandes effilées et ajoutez quelques noisettes de beurre</v>
      </c>
      <c r="D38" s="551" t="str">
        <f>IF(UPPER(TRIM(N11))="X",C38,B38)</f>
        <v>6. Versez cette préparation sur les pommes, parsemez d’amandes effilées et ajoutez quelques noisettes de beurre.</v>
      </c>
      <c r="E38" s="551" cm="1">
        <f t="array" ref="E38">IF(H37&lt;&gt;"",E37,IF(E37="","",IFERROR(MATCH(TRUE(),INDEX(INDEX(K:K,E37+1):K203&lt;&gt;"",0),0)+E37,"")))</f>
        <v>34</v>
      </c>
      <c r="F38" s="551" t="str" cm="1">
        <f t="array" ref="F38">IF(E38="","",IF(H37&lt;&gt;"",H37,INDEX(D:D,E38)))</f>
        <v>fourchette et placez au réfrigérateur pendant la préparation.</v>
      </c>
      <c r="G38" s="551" t="str">
        <f t="shared" si="2"/>
        <v>fourchette et placez au réfrigérateur pendant la préparation.</v>
      </c>
      <c r="H38" s="561" t="str">
        <f t="shared" si="3"/>
        <v/>
      </c>
      <c r="I38" s="566" t="str">
        <f>IF(AND(F38&lt;&gt;"",N10&gt;0,M38&gt;N10),"Mot &gt; limite","")</f>
        <v/>
      </c>
      <c r="J38" s="562">
        <f>IF(K38="","",COUNTIF(K18:K38,"&lt;&gt;"))</f>
        <v>21</v>
      </c>
      <c r="K38" s="563" t="s">
        <v>1244</v>
      </c>
      <c r="L38" s="562">
        <f t="shared" si="4"/>
        <v>112</v>
      </c>
      <c r="M38" s="532">
        <f>IF(OR(F38="",N10="",N10&lt;=0),"",IF(LEN(F38)&lt;=N10,LEN(F38),IFERROR(FIND("♦",SUBSTITUTE(LEFT(F38,N10)," ","♦",LEN(LEFT(F38,N10))-LEN(SUBSTITUTE(LEFT(F38,N10)," ","")))),FIND(" ",F38&amp;" ",N10+1)-1)))</f>
        <v>61</v>
      </c>
      <c r="N38" s="564">
        <f t="shared" si="5"/>
        <v>21</v>
      </c>
      <c r="O38" s="565" t="str">
        <f t="shared" si="6"/>
        <v>fourchette et placez au réfrigérateur pendant la préparation.</v>
      </c>
      <c r="P38" s="564">
        <f t="shared" si="7"/>
        <v>8</v>
      </c>
      <c r="Q38" s="564">
        <f t="shared" si="8"/>
        <v>61</v>
      </c>
    </row>
    <row r="39" spans="2:17" ht="21" customHeight="1">
      <c r="B39" s="551" t="str">
        <f t="shared" si="0"/>
        <v>7. Enfournez pendant 30 minutes jusqu’à ce que la tarte soit dorée.</v>
      </c>
      <c r="C39" s="551" t="str">
        <f t="shared" si="1"/>
        <v>7 Enfournez pendant 30 minutes jusqu’à ce que la tarte soit dorée</v>
      </c>
      <c r="D39" s="551" t="str">
        <f>IF(UPPER(TRIM(N11))="X",C39,B39)</f>
        <v>7. Enfournez pendant 30 minutes jusqu’à ce que la tarte soit dorée.</v>
      </c>
      <c r="E39" s="551" cm="1">
        <f t="array" ref="E39">IF(H38&lt;&gt;"",E38,IF(E38="","",IFERROR(MATCH(TRUE(),INDEX(INDEX(K:K,E38+1):K203&lt;&gt;"",0),0)+E38,"")))</f>
        <v>35</v>
      </c>
      <c r="F39" s="551" t="str" cm="1">
        <f t="array" ref="F39">IF(E39="","",IF(H38&lt;&gt;"",H38,INDEX(D:D,E39)))</f>
        <v>3. Épluchez, épépinez et coupez les pommes en tranches épaisses. Disposez-les joliment sur le fond de tarte.</v>
      </c>
      <c r="G39" s="551" t="str">
        <f t="shared" si="2"/>
        <v xml:space="preserve">3. Épluchez, épépinez et coupez les pommes en tranches épaisses. Disposez-les </v>
      </c>
      <c r="H39" s="561" t="str">
        <f t="shared" si="3"/>
        <v>joliment sur le fond de tarte.</v>
      </c>
      <c r="I39" s="566" t="str">
        <f>IF(AND(F39&lt;&gt;"",N10&gt;0,M39&gt;N10),"Mot &gt; limite","")</f>
        <v/>
      </c>
      <c r="J39" s="562">
        <f>IF(K39="","",COUNTIF(K18:K39,"&lt;&gt;"))</f>
        <v>22</v>
      </c>
      <c r="K39" s="563" t="s">
        <v>1245</v>
      </c>
      <c r="L39" s="562">
        <f t="shared" si="4"/>
        <v>67</v>
      </c>
      <c r="M39" s="532">
        <f>IF(OR(F39="",N10="",N10&lt;=0),"",IF(LEN(F39)&lt;=N10,LEN(F39),IFERROR(FIND("♦",SUBSTITUTE(LEFT(F39,N10)," ","♦",LEN(LEFT(F39,N10))-LEN(SUBSTITUTE(LEFT(F39,N10)," ","")))),FIND(" ",F39&amp;" ",N10+1)-1)))</f>
        <v>78</v>
      </c>
      <c r="N39" s="564">
        <f t="shared" si="5"/>
        <v>22</v>
      </c>
      <c r="O39" s="565" t="str">
        <f t="shared" si="6"/>
        <v xml:space="preserve">3. Épluchez, épépinez et coupez les pommes en tranches épaisses. Disposez-les </v>
      </c>
      <c r="P39" s="564">
        <f t="shared" si="7"/>
        <v>11</v>
      </c>
      <c r="Q39" s="564">
        <f t="shared" si="8"/>
        <v>78</v>
      </c>
    </row>
    <row r="40" spans="2:17" ht="21" customHeight="1">
      <c r="B40" s="551" t="str">
        <f t="shared" si="0"/>
        <v>8. Laissez tiédir, saupoudrez de sucre glace et servez avec une touche de crème fraîche.</v>
      </c>
      <c r="C40" s="551" t="str">
        <f t="shared" si="1"/>
        <v>8 Laissez tiédir saupoudrez de sucre glace et servez avec une touche de crème fraîche</v>
      </c>
      <c r="D40" s="551" t="str">
        <f>IF(UPPER(TRIM(N11))="X",C40,B40)</f>
        <v>8. Laissez tiédir, saupoudrez de sucre glace et servez avec une touche de crème fraîche.</v>
      </c>
      <c r="E40" s="551" cm="1">
        <f t="array" ref="E40">IF(H39&lt;&gt;"",E39,IF(E39="","",IFERROR(MATCH(TRUE(),INDEX(INDEX(K:K,E39+1):K203&lt;&gt;"",0),0)+E39,"")))</f>
        <v>35</v>
      </c>
      <c r="F40" s="551" t="str" cm="1">
        <f t="array" ref="F40">IF(E40="","",IF(H39&lt;&gt;"",H39,INDEX(D:D,E40)))</f>
        <v>joliment sur le fond de tarte.</v>
      </c>
      <c r="G40" s="551" t="str">
        <f t="shared" si="2"/>
        <v>joliment sur le fond de tarte.</v>
      </c>
      <c r="H40" s="561" t="str">
        <f t="shared" si="3"/>
        <v/>
      </c>
      <c r="I40" s="566" t="str">
        <f>IF(AND(F40&lt;&gt;"",N10&gt;0,M40&gt;N10),"Mot &gt; limite","")</f>
        <v/>
      </c>
      <c r="J40" s="562">
        <f>IF(K40="","",COUNTIF(K18:K40,"&lt;&gt;"))</f>
        <v>23</v>
      </c>
      <c r="K40" s="563" t="s">
        <v>1246</v>
      </c>
      <c r="L40" s="562">
        <f t="shared" si="4"/>
        <v>88</v>
      </c>
      <c r="M40" s="532">
        <f>IF(OR(F40="",N10="",N10&lt;=0),"",IF(LEN(F40)&lt;=N10,LEN(F40),IFERROR(FIND("♦",SUBSTITUTE(LEFT(F40,N10)," ","♦",LEN(LEFT(F40,N10))-LEN(SUBSTITUTE(LEFT(F40,N10)," ","")))),FIND(" ",F40&amp;" ",N10+1)-1)))</f>
        <v>30</v>
      </c>
      <c r="N40" s="564">
        <f t="shared" si="5"/>
        <v>23</v>
      </c>
      <c r="O40" s="565" t="str">
        <f t="shared" si="6"/>
        <v>joliment sur le fond de tarte.</v>
      </c>
      <c r="P40" s="564">
        <f t="shared" si="7"/>
        <v>6</v>
      </c>
      <c r="Q40" s="564">
        <f t="shared" si="8"/>
        <v>30</v>
      </c>
    </row>
    <row r="41" spans="2:17" ht="21" customHeight="1">
      <c r="B41" s="551" t="str">
        <f t="shared" si="0"/>
        <v>Préparation : 20 min</v>
      </c>
      <c r="C41" s="551" t="str">
        <f t="shared" si="1"/>
        <v>Préparation 20 min</v>
      </c>
      <c r="D41" s="551" t="str">
        <f>IF(UPPER(TRIM(N11))="X",C41,B41)</f>
        <v>Préparation : 20 min</v>
      </c>
      <c r="E41" s="551" cm="1">
        <f t="array" ref="E41">IF(H40&lt;&gt;"",E40,IF(E40="","",IFERROR(MATCH(TRUE(),INDEX(INDEX(K:K,E40+1):K203&lt;&gt;"",0),0)+E40,"")))</f>
        <v>36</v>
      </c>
      <c r="F41" s="551" t="str" cm="1">
        <f t="array" ref="F41">IF(E41="","",IF(H40&lt;&gt;"",H40,INDEX(D:D,E41)))</f>
        <v>4. Dans un saladier, fouettez les œufs avec le sucre et le sucre vanillé jusqu’à ce que le mélange blanchisse.</v>
      </c>
      <c r="G41" s="551" t="str">
        <f t="shared" si="2"/>
        <v xml:space="preserve">4. Dans un saladier, fouettez les œufs avec le sucre et le sucre vanillé </v>
      </c>
      <c r="H41" s="561" t="str">
        <f t="shared" si="3"/>
        <v>jusqu’à ce que le mélange blanchisse.</v>
      </c>
      <c r="I41" s="566" t="str">
        <f>IF(AND(F41&lt;&gt;"",N10&gt;0,M41&gt;N10),"Mot &gt; limite","")</f>
        <v/>
      </c>
      <c r="J41" s="562">
        <f>IF(K41="","",COUNTIF(K18:K41,"&lt;&gt;"))</f>
        <v>24</v>
      </c>
      <c r="K41" s="563" t="s">
        <v>1247</v>
      </c>
      <c r="L41" s="562">
        <f t="shared" si="4"/>
        <v>20</v>
      </c>
      <c r="M41" s="532">
        <f>IF(OR(F41="",N10="",N10&lt;=0),"",IF(LEN(F41)&lt;=N10,LEN(F41),IFERROR(FIND("♦",SUBSTITUTE(LEFT(F41,N10)," ","♦",LEN(LEFT(F41,N10))-LEN(SUBSTITUTE(LEFT(F41,N10)," ","")))),FIND(" ",F41&amp;" ",N10+1)-1)))</f>
        <v>73</v>
      </c>
      <c r="N41" s="564">
        <f t="shared" si="5"/>
        <v>24</v>
      </c>
      <c r="O41" s="565" t="str">
        <f t="shared" si="6"/>
        <v xml:space="preserve">4. Dans un saladier, fouettez les œufs avec le sucre et le sucre vanillé </v>
      </c>
      <c r="P41" s="564">
        <f t="shared" si="7"/>
        <v>14</v>
      </c>
      <c r="Q41" s="564">
        <f t="shared" si="8"/>
        <v>73</v>
      </c>
    </row>
    <row r="42" spans="2:17" ht="21" customHeight="1">
      <c r="B42" s="551" t="str">
        <f t="shared" si="0"/>
        <v>Cuisson : 30 min</v>
      </c>
      <c r="C42" s="551" t="str">
        <f t="shared" si="1"/>
        <v>Cuisson 30 min</v>
      </c>
      <c r="D42" s="551" t="str">
        <f>IF(UPPER(TRIM(N11))="X",C42,B42)</f>
        <v>Cuisson : 30 min</v>
      </c>
      <c r="E42" s="551" cm="1">
        <f t="array" ref="E42">IF(H41&lt;&gt;"",E41,IF(E41="","",IFERROR(MATCH(TRUE(),INDEX(INDEX(K:K,E41+1):K203&lt;&gt;"",0),0)+E41,"")))</f>
        <v>36</v>
      </c>
      <c r="F42" s="551" t="str" cm="1">
        <f t="array" ref="F42">IF(E42="","",IF(H41&lt;&gt;"",H41,INDEX(D:D,E42)))</f>
        <v>jusqu’à ce que le mélange blanchisse.</v>
      </c>
      <c r="G42" s="551" t="str">
        <f t="shared" si="2"/>
        <v>jusqu’à ce que le mélange blanchisse.</v>
      </c>
      <c r="H42" s="561" t="str">
        <f t="shared" si="3"/>
        <v/>
      </c>
      <c r="I42" s="566" t="str">
        <f>IF(AND(F42&lt;&gt;"",N10&gt;0,M42&gt;N10),"Mot &gt; limite","")</f>
        <v/>
      </c>
      <c r="J42" s="562">
        <f>IF(K42="","",COUNTIF(K18:K42,"&lt;&gt;"))</f>
        <v>25</v>
      </c>
      <c r="K42" s="563" t="s">
        <v>1248</v>
      </c>
      <c r="L42" s="562">
        <f t="shared" si="4"/>
        <v>16</v>
      </c>
      <c r="M42" s="532">
        <f>IF(OR(F42="",N10="",N10&lt;=0),"",IF(LEN(F42)&lt;=N10,LEN(F42),IFERROR(FIND("♦",SUBSTITUTE(LEFT(F42,N10)," ","♦",LEN(LEFT(F42,N10))-LEN(SUBSTITUTE(LEFT(F42,N10)," ","")))),FIND(" ",F42&amp;" ",N10+1)-1)))</f>
        <v>37</v>
      </c>
      <c r="N42" s="564">
        <f t="shared" si="5"/>
        <v>25</v>
      </c>
      <c r="O42" s="565" t="str">
        <f t="shared" si="6"/>
        <v>jusqu’à ce que le mélange blanchisse.</v>
      </c>
      <c r="P42" s="564">
        <f t="shared" si="7"/>
        <v>6</v>
      </c>
      <c r="Q42" s="564">
        <f t="shared" si="8"/>
        <v>37</v>
      </c>
    </row>
    <row r="43" spans="2:17" ht="21" customHeight="1">
      <c r="B43" s="551" t="str">
        <f t="shared" si="0"/>
        <v>Portions : 4</v>
      </c>
      <c r="C43" s="551" t="str">
        <f t="shared" si="1"/>
        <v>Portions 4</v>
      </c>
      <c r="D43" s="551" t="str">
        <f>IF(UPPER(TRIM(N11))="X",C43,B43)</f>
        <v>Portions : 4</v>
      </c>
      <c r="E43" s="551" cm="1">
        <f t="array" ref="E43">IF(H42&lt;&gt;"",E42,IF(E42="","",IFERROR(MATCH(TRUE(),INDEX(INDEX(K:K,E42+1):K203&lt;&gt;"",0),0)+E42,"")))</f>
        <v>37</v>
      </c>
      <c r="F43" s="551" t="str" cm="1">
        <f t="array" ref="F43">IF(E43="","",IF(H42&lt;&gt;"",H42,INDEX(D:D,E43)))</f>
        <v>5. Incorporez la farine, la poudre d’amandes puis la crème liquide, en mélangeant bien entre chaque ajout.</v>
      </c>
      <c r="G43" s="551" t="str">
        <f t="shared" si="2"/>
        <v xml:space="preserve">5. Incorporez la farine, la poudre d’amandes puis la crème liquide, en </v>
      </c>
      <c r="H43" s="561" t="str">
        <f t="shared" si="3"/>
        <v>mélangeant bien entre chaque ajout.</v>
      </c>
      <c r="I43" s="566" t="str">
        <f>IF(AND(F43&lt;&gt;"",N10&gt;0,M43&gt;N10),"Mot &gt; limite","")</f>
        <v/>
      </c>
      <c r="J43" s="562">
        <f>IF(K43="","",COUNTIF(K18:K43,"&lt;&gt;"))</f>
        <v>26</v>
      </c>
      <c r="K43" s="563" t="s">
        <v>1249</v>
      </c>
      <c r="L43" s="562">
        <f t="shared" si="4"/>
        <v>12</v>
      </c>
      <c r="M43" s="532">
        <f>IF(OR(F43="",N10="",N10&lt;=0),"",IF(LEN(F43)&lt;=N10,LEN(F43),IFERROR(FIND("♦",SUBSTITUTE(LEFT(F43,N10)," ","♦",LEN(LEFT(F43,N10))-LEN(SUBSTITUTE(LEFT(F43,N10)," ","")))),FIND(" ",F43&amp;" ",N10+1)-1)))</f>
        <v>71</v>
      </c>
      <c r="N43" s="564">
        <f t="shared" si="5"/>
        <v>26</v>
      </c>
      <c r="O43" s="565" t="str">
        <f t="shared" si="6"/>
        <v xml:space="preserve">5. Incorporez la farine, la poudre d’amandes puis la crème liquide, en </v>
      </c>
      <c r="P43" s="564">
        <f t="shared" si="7"/>
        <v>12</v>
      </c>
      <c r="Q43" s="564">
        <f t="shared" si="8"/>
        <v>71</v>
      </c>
    </row>
    <row r="44" spans="2:17" ht="21" customHeight="1">
      <c r="B44" s="551" t="str">
        <f t="shared" si="0"/>
        <v>Calories : ≈ 410 kcal par part</v>
      </c>
      <c r="C44" s="551" t="str">
        <f t="shared" si="1"/>
        <v>Calories ≈ 410 kcal par part</v>
      </c>
      <c r="D44" s="551" t="str">
        <f>IF(UPPER(TRIM(N11))="X",C44,B44)</f>
        <v>Calories : ≈ 410 kcal par part</v>
      </c>
      <c r="E44" s="551" cm="1">
        <f t="array" ref="E44">IF(H43&lt;&gt;"",E43,IF(E43="","",IFERROR(MATCH(TRUE(),INDEX(INDEX(K:K,E43+1):K203&lt;&gt;"",0),0)+E43,"")))</f>
        <v>37</v>
      </c>
      <c r="F44" s="551" t="str" cm="1">
        <f t="array" ref="F44">IF(E44="","",IF(H43&lt;&gt;"",H43,INDEX(D:D,E44)))</f>
        <v>mélangeant bien entre chaque ajout.</v>
      </c>
      <c r="G44" s="551" t="str">
        <f t="shared" si="2"/>
        <v>mélangeant bien entre chaque ajout.</v>
      </c>
      <c r="H44" s="561" t="str">
        <f t="shared" si="3"/>
        <v/>
      </c>
      <c r="I44" s="566" t="str">
        <f>IF(AND(F44&lt;&gt;"",N10&gt;0,M44&gt;N10),"Mot &gt; limite","")</f>
        <v/>
      </c>
      <c r="J44" s="562">
        <f>IF(K44="","",COUNTIF(K18:K44,"&lt;&gt;"))</f>
        <v>27</v>
      </c>
      <c r="K44" s="563" t="s">
        <v>1250</v>
      </c>
      <c r="L44" s="562">
        <f t="shared" si="4"/>
        <v>30</v>
      </c>
      <c r="M44" s="532">
        <f>IF(OR(F44="",N10="",N10&lt;=0),"",IF(LEN(F44)&lt;=N10,LEN(F44),IFERROR(FIND("♦",SUBSTITUTE(LEFT(F44,N10)," ","♦",LEN(LEFT(F44,N10))-LEN(SUBSTITUTE(LEFT(F44,N10)," ","")))),FIND(" ",F44&amp;" ",N10+1)-1)))</f>
        <v>35</v>
      </c>
      <c r="N44" s="564">
        <f t="shared" si="5"/>
        <v>27</v>
      </c>
      <c r="O44" s="565" t="str">
        <f t="shared" si="6"/>
        <v>mélangeant bien entre chaque ajout.</v>
      </c>
      <c r="P44" s="564">
        <f t="shared" si="7"/>
        <v>5</v>
      </c>
      <c r="Q44" s="564">
        <f t="shared" si="8"/>
        <v>35</v>
      </c>
    </row>
    <row r="45" spans="2:17" ht="21" customHeight="1">
      <c r="B45" s="551" t="str">
        <f t="shared" si="0"/>
        <v/>
      </c>
      <c r="C45" s="551" t="str">
        <f t="shared" si="1"/>
        <v/>
      </c>
      <c r="D45" s="551" t="str">
        <f>IF(UPPER(TRIM(N11))="X",C45,B45)</f>
        <v/>
      </c>
      <c r="E45" s="551" cm="1">
        <f t="array" ref="E45">IF(H44&lt;&gt;"",E44,IF(E44="","",IFERROR(MATCH(TRUE(),INDEX(INDEX(K:K,E44+1):K203&lt;&gt;"",0),0)+E44,"")))</f>
        <v>38</v>
      </c>
      <c r="F45" s="551" t="str" cm="1">
        <f t="array" ref="F45">IF(E45="","",IF(H44&lt;&gt;"",H44,INDEX(D:D,E45)))</f>
        <v>6. Versez cette préparation sur les pommes, parsemez d’amandes effilées et ajoutez quelques noisettes de beurre.</v>
      </c>
      <c r="G45" s="551" t="str">
        <f t="shared" si="2"/>
        <v xml:space="preserve">6. Versez cette préparation sur les pommes, parsemez d’amandes effilées et </v>
      </c>
      <c r="H45" s="561" t="str">
        <f t="shared" si="3"/>
        <v>ajoutez quelques noisettes de beurre.</v>
      </c>
      <c r="I45" s="566" t="str">
        <f>IF(AND(F45&lt;&gt;"",N10&gt;0,M45&gt;N10),"Mot &gt; limite","")</f>
        <v/>
      </c>
      <c r="J45" s="562" t="str">
        <f>IF(K45="","",COUNTIF(K18:K45,"&lt;&gt;"))</f>
        <v/>
      </c>
      <c r="K45" s="563"/>
      <c r="L45" s="562" t="str">
        <f t="shared" si="4"/>
        <v/>
      </c>
      <c r="M45" s="532">
        <f>IF(OR(F45="",N10="",N10&lt;=0),"",IF(LEN(F45)&lt;=N10,LEN(F45),IFERROR(FIND("♦",SUBSTITUTE(LEFT(F45,N10)," ","♦",LEN(LEFT(F45,N10))-LEN(SUBSTITUTE(LEFT(F45,N10)," ","")))),FIND(" ",F45&amp;" ",N10+1)-1)))</f>
        <v>75</v>
      </c>
      <c r="N45" s="564">
        <f t="shared" si="5"/>
        <v>28</v>
      </c>
      <c r="O45" s="565" t="str">
        <f t="shared" si="6"/>
        <v xml:space="preserve">6. Versez cette préparation sur les pommes, parsemez d’amandes effilées et </v>
      </c>
      <c r="P45" s="564">
        <f t="shared" si="7"/>
        <v>11</v>
      </c>
      <c r="Q45" s="564">
        <f t="shared" si="8"/>
        <v>75</v>
      </c>
    </row>
    <row r="46" spans="2:17" ht="21" customHeight="1">
      <c r="B46" s="551" t="str">
        <f t="shared" si="0"/>
        <v/>
      </c>
      <c r="C46" s="551" t="str">
        <f t="shared" si="1"/>
        <v/>
      </c>
      <c r="D46" s="551" t="str">
        <f>IF(UPPER(TRIM(N11))="X",C46,B46)</f>
        <v/>
      </c>
      <c r="E46" s="551" cm="1">
        <f t="array" ref="E46">IF(H45&lt;&gt;"",E45,IF(E45="","",IFERROR(MATCH(TRUE(),INDEX(INDEX(K:K,E45+1):K203&lt;&gt;"",0),0)+E45,"")))</f>
        <v>38</v>
      </c>
      <c r="F46" s="551" t="str" cm="1">
        <f t="array" ref="F46">IF(E46="","",IF(H45&lt;&gt;"",H45,INDEX(D:D,E46)))</f>
        <v>ajoutez quelques noisettes de beurre.</v>
      </c>
      <c r="G46" s="551" t="str">
        <f t="shared" si="2"/>
        <v>ajoutez quelques noisettes de beurre.</v>
      </c>
      <c r="H46" s="561" t="str">
        <f t="shared" si="3"/>
        <v/>
      </c>
      <c r="I46" s="566" t="str">
        <f>IF(AND(F46&lt;&gt;"",N10&gt;0,M46&gt;N10),"Mot &gt; limite","")</f>
        <v/>
      </c>
      <c r="J46" s="562" t="str">
        <f>IF(K46="","",COUNTIF(K18:K46,"&lt;&gt;"))</f>
        <v/>
      </c>
      <c r="K46" s="563"/>
      <c r="L46" s="562" t="str">
        <f t="shared" si="4"/>
        <v/>
      </c>
      <c r="M46" s="532">
        <f>IF(OR(F46="",N10="",N10&lt;=0),"",IF(LEN(F46)&lt;=N10,LEN(F46),IFERROR(FIND("♦",SUBSTITUTE(LEFT(F46,N10)," ","♦",LEN(LEFT(F46,N10))-LEN(SUBSTITUTE(LEFT(F46,N10)," ","")))),FIND(" ",F46&amp;" ",N10+1)-1)))</f>
        <v>37</v>
      </c>
      <c r="N46" s="564">
        <f t="shared" si="5"/>
        <v>29</v>
      </c>
      <c r="O46" s="565" t="str">
        <f t="shared" si="6"/>
        <v>ajoutez quelques noisettes de beurre.</v>
      </c>
      <c r="P46" s="564">
        <f t="shared" si="7"/>
        <v>5</v>
      </c>
      <c r="Q46" s="564">
        <f t="shared" si="8"/>
        <v>37</v>
      </c>
    </row>
    <row r="47" spans="2:17" ht="21" customHeight="1">
      <c r="B47" s="551" t="str">
        <f t="shared" si="0"/>
        <v/>
      </c>
      <c r="C47" s="551" t="str">
        <f t="shared" si="1"/>
        <v/>
      </c>
      <c r="D47" s="551" t="str">
        <f>IF(UPPER(TRIM(N11))="X",C47,B47)</f>
        <v/>
      </c>
      <c r="E47" s="551" cm="1">
        <f t="array" ref="E47">IF(H46&lt;&gt;"",E46,IF(E46="","",IFERROR(MATCH(TRUE(),INDEX(INDEX(K:K,E46+1):K203&lt;&gt;"",0),0)+E46,"")))</f>
        <v>39</v>
      </c>
      <c r="F47" s="551" t="str" cm="1">
        <f t="array" ref="F47">IF(E47="","",IF(H46&lt;&gt;"",H46,INDEX(D:D,E47)))</f>
        <v>7. Enfournez pendant 30 minutes jusqu’à ce que la tarte soit dorée.</v>
      </c>
      <c r="G47" s="551" t="str">
        <f t="shared" si="2"/>
        <v>7. Enfournez pendant 30 minutes jusqu’à ce que la tarte soit dorée.</v>
      </c>
      <c r="H47" s="561" t="str">
        <f t="shared" si="3"/>
        <v/>
      </c>
      <c r="I47" s="566" t="str">
        <f>IF(AND(F47&lt;&gt;"",N10&gt;0,M47&gt;N10),"Mot &gt; limite","")</f>
        <v/>
      </c>
      <c r="J47" s="562" t="str">
        <f>IF(K47="","",COUNTIF(K18:K47,"&lt;&gt;"))</f>
        <v/>
      </c>
      <c r="K47" s="563"/>
      <c r="L47" s="562" t="str">
        <f t="shared" si="4"/>
        <v/>
      </c>
      <c r="M47" s="532">
        <f>IF(OR(F47="",N10="",N10&lt;=0),"",IF(LEN(F47)&lt;=N10,LEN(F47),IFERROR(FIND("♦",SUBSTITUTE(LEFT(F47,N10)," ","♦",LEN(LEFT(F47,N10))-LEN(SUBSTITUTE(LEFT(F47,N10)," ","")))),FIND(" ",F47&amp;" ",N10+1)-1)))</f>
        <v>67</v>
      </c>
      <c r="N47" s="564">
        <f t="shared" si="5"/>
        <v>30</v>
      </c>
      <c r="O47" s="565" t="str">
        <f t="shared" si="6"/>
        <v>7. Enfournez pendant 30 minutes jusqu’à ce que la tarte soit dorée.</v>
      </c>
      <c r="P47" s="564">
        <f t="shared" si="7"/>
        <v>12</v>
      </c>
      <c r="Q47" s="564">
        <f t="shared" si="8"/>
        <v>67</v>
      </c>
    </row>
    <row r="48" spans="2:17" ht="21" customHeight="1">
      <c r="B48" s="551" t="str">
        <f t="shared" si="0"/>
        <v/>
      </c>
      <c r="C48" s="551" t="str">
        <f t="shared" si="1"/>
        <v/>
      </c>
      <c r="D48" s="551" t="str">
        <f>IF(UPPER(TRIM(N11))="X",C48,B48)</f>
        <v/>
      </c>
      <c r="E48" s="551" cm="1">
        <f t="array" ref="E48">IF(H47&lt;&gt;"",E47,IF(E47="","",IFERROR(MATCH(TRUE(),INDEX(INDEX(K:K,E47+1):K203&lt;&gt;"",0),0)+E47,"")))</f>
        <v>40</v>
      </c>
      <c r="F48" s="551" t="str" cm="1">
        <f t="array" ref="F48">IF(E48="","",IF(H47&lt;&gt;"",H47,INDEX(D:D,E48)))</f>
        <v>8. Laissez tiédir, saupoudrez de sucre glace et servez avec une touche de crème fraîche.</v>
      </c>
      <c r="G48" s="551" t="str">
        <f t="shared" si="2"/>
        <v xml:space="preserve">8. Laissez tiédir, saupoudrez de sucre glace et servez avec une touche de crème </v>
      </c>
      <c r="H48" s="561" t="str">
        <f t="shared" si="3"/>
        <v>fraîche.</v>
      </c>
      <c r="I48" s="566" t="str">
        <f>IF(AND(F48&lt;&gt;"",N10&gt;0,M48&gt;N10),"Mot &gt; limite","")</f>
        <v/>
      </c>
      <c r="J48" s="562" t="str">
        <f>IF(K48="","",COUNTIF(K18:K48,"&lt;&gt;"))</f>
        <v/>
      </c>
      <c r="K48" s="563"/>
      <c r="L48" s="562" t="str">
        <f t="shared" si="4"/>
        <v/>
      </c>
      <c r="M48" s="532">
        <f>IF(OR(F48="",N10="",N10&lt;=0),"",IF(LEN(F48)&lt;=N10,LEN(F48),IFERROR(FIND("♦",SUBSTITUTE(LEFT(F48,N10)," ","♦",LEN(LEFT(F48,N10))-LEN(SUBSTITUTE(LEFT(F48,N10)," ","")))),FIND(" ",F48&amp;" ",N10+1)-1)))</f>
        <v>80</v>
      </c>
      <c r="N48" s="564">
        <f t="shared" si="5"/>
        <v>31</v>
      </c>
      <c r="O48" s="565" t="str">
        <f t="shared" si="6"/>
        <v xml:space="preserve">8. Laissez tiédir, saupoudrez de sucre glace et servez avec une touche de crème </v>
      </c>
      <c r="P48" s="564">
        <f t="shared" si="7"/>
        <v>14</v>
      </c>
      <c r="Q48" s="564">
        <f t="shared" si="8"/>
        <v>80</v>
      </c>
    </row>
    <row r="49" spans="2:17" ht="21" customHeight="1">
      <c r="B49" s="551" t="str">
        <f t="shared" si="0"/>
        <v/>
      </c>
      <c r="C49" s="551" t="str">
        <f t="shared" si="1"/>
        <v/>
      </c>
      <c r="D49" s="551" t="str">
        <f>IF(UPPER(TRIM(N11))="X",C49,B49)</f>
        <v/>
      </c>
      <c r="E49" s="551" cm="1">
        <f t="array" ref="E49">IF(H48&lt;&gt;"",E48,IF(E48="","",IFERROR(MATCH(TRUE(),INDEX(INDEX(K:K,E48+1):K203&lt;&gt;"",0),0)+E48,"")))</f>
        <v>40</v>
      </c>
      <c r="F49" s="551" t="str" cm="1">
        <f t="array" ref="F49">IF(E49="","",IF(H48&lt;&gt;"",H48,INDEX(D:D,E49)))</f>
        <v>fraîche.</v>
      </c>
      <c r="G49" s="551" t="str">
        <f t="shared" si="2"/>
        <v>fraîche.</v>
      </c>
      <c r="H49" s="561" t="str">
        <f t="shared" si="3"/>
        <v/>
      </c>
      <c r="I49" s="566" t="str">
        <f>IF(AND(F49&lt;&gt;"",N10&gt;0,M49&gt;N10),"Mot &gt; limite","")</f>
        <v/>
      </c>
      <c r="J49" s="562" t="str">
        <f>IF(K49="","",COUNTIF(K18:K49,"&lt;&gt;"))</f>
        <v/>
      </c>
      <c r="K49" s="563"/>
      <c r="L49" s="562" t="str">
        <f t="shared" si="4"/>
        <v/>
      </c>
      <c r="M49" s="532">
        <f>IF(OR(F49="",N10="",N10&lt;=0),"",IF(LEN(F49)&lt;=N10,LEN(F49),IFERROR(FIND("♦",SUBSTITUTE(LEFT(F49,N10)," ","♦",LEN(LEFT(F49,N10))-LEN(SUBSTITUTE(LEFT(F49,N10)," ","")))),FIND(" ",F49&amp;" ",N10+1)-1)))</f>
        <v>8</v>
      </c>
      <c r="N49" s="564">
        <f t="shared" si="5"/>
        <v>32</v>
      </c>
      <c r="O49" s="565" t="str">
        <f t="shared" si="6"/>
        <v>fraîche.</v>
      </c>
      <c r="P49" s="564">
        <f t="shared" si="7"/>
        <v>1</v>
      </c>
      <c r="Q49" s="564">
        <f t="shared" si="8"/>
        <v>8</v>
      </c>
    </row>
    <row r="50" spans="2:17" ht="21" customHeight="1">
      <c r="B50" s="551" t="str">
        <f t="shared" si="0"/>
        <v/>
      </c>
      <c r="C50" s="551" t="str">
        <f t="shared" si="1"/>
        <v/>
      </c>
      <c r="D50" s="551" t="str">
        <f>IF(UPPER(TRIM(N11))="X",C50,B50)</f>
        <v/>
      </c>
      <c r="E50" s="551" cm="1">
        <f t="array" ref="E50">IF(H49&lt;&gt;"",E49,IF(E49="","",IFERROR(MATCH(TRUE(),INDEX(INDEX(K:K,E49+1):K203&lt;&gt;"",0),0)+E49,"")))</f>
        <v>41</v>
      </c>
      <c r="F50" s="551" t="str" cm="1">
        <f t="array" ref="F50">IF(E50="","",IF(H49&lt;&gt;"",H49,INDEX(D:D,E50)))</f>
        <v>Préparation : 20 min</v>
      </c>
      <c r="G50" s="551" t="str">
        <f t="shared" si="2"/>
        <v>Préparation : 20 min</v>
      </c>
      <c r="H50" s="561" t="str">
        <f t="shared" si="3"/>
        <v/>
      </c>
      <c r="I50" s="566" t="str">
        <f>IF(AND(F50&lt;&gt;"",N10&gt;0,M50&gt;N10),"Mot &gt; limite","")</f>
        <v/>
      </c>
      <c r="J50" s="562" t="str">
        <f>IF(K50="","",COUNTIF(K18:K50,"&lt;&gt;"))</f>
        <v/>
      </c>
      <c r="K50" s="563"/>
      <c r="L50" s="562" t="str">
        <f t="shared" si="4"/>
        <v/>
      </c>
      <c r="M50" s="532">
        <f>IF(OR(F50="",N10="",N10&lt;=0),"",IF(LEN(F50)&lt;=N10,LEN(F50),IFERROR(FIND("♦",SUBSTITUTE(LEFT(F50,N10)," ","♦",LEN(LEFT(F50,N10))-LEN(SUBSTITUTE(LEFT(F50,N10)," ","")))),FIND(" ",F50&amp;" ",N10+1)-1)))</f>
        <v>20</v>
      </c>
      <c r="N50" s="564">
        <f t="shared" si="5"/>
        <v>33</v>
      </c>
      <c r="O50" s="565" t="str">
        <f t="shared" si="6"/>
        <v>Préparation : 20 min</v>
      </c>
      <c r="P50" s="564">
        <f t="shared" si="7"/>
        <v>4</v>
      </c>
      <c r="Q50" s="564">
        <f t="shared" si="8"/>
        <v>20</v>
      </c>
    </row>
    <row r="51" spans="2:17" ht="21" customHeight="1">
      <c r="B51" s="551" t="str">
        <f t="shared" si="0"/>
        <v/>
      </c>
      <c r="C51" s="551" t="str">
        <f t="shared" si="1"/>
        <v/>
      </c>
      <c r="D51" s="551" t="str">
        <f>IF(UPPER(TRIM(N11))="X",C51,B51)</f>
        <v/>
      </c>
      <c r="E51" s="551" cm="1">
        <f t="array" ref="E51">IF(H50&lt;&gt;"",E50,IF(E50="","",IFERROR(MATCH(TRUE(),INDEX(INDEX(K:K,E50+1):K203&lt;&gt;"",0),0)+E50,"")))</f>
        <v>42</v>
      </c>
      <c r="F51" s="551" t="str" cm="1">
        <f t="array" ref="F51">IF(E51="","",IF(H50&lt;&gt;"",H50,INDEX(D:D,E51)))</f>
        <v>Cuisson : 30 min</v>
      </c>
      <c r="G51" s="551" t="str">
        <f t="shared" si="2"/>
        <v>Cuisson : 30 min</v>
      </c>
      <c r="H51" s="561" t="str">
        <f t="shared" si="3"/>
        <v/>
      </c>
      <c r="I51" s="566" t="str">
        <f>IF(AND(F51&lt;&gt;"",N10&gt;0,M51&gt;N10),"Mot &gt; limite","")</f>
        <v/>
      </c>
      <c r="J51" s="562" t="str">
        <f>IF(K51="","",COUNTIF(K18:K51,"&lt;&gt;"))</f>
        <v/>
      </c>
      <c r="K51" s="563"/>
      <c r="L51" s="562" t="str">
        <f t="shared" si="4"/>
        <v/>
      </c>
      <c r="M51" s="532">
        <f>IF(OR(F51="",N10="",N10&lt;=0),"",IF(LEN(F51)&lt;=N10,LEN(F51),IFERROR(FIND("♦",SUBSTITUTE(LEFT(F51,N10)," ","♦",LEN(LEFT(F51,N10))-LEN(SUBSTITUTE(LEFT(F51,N10)," ","")))),FIND(" ",F51&amp;" ",N10+1)-1)))</f>
        <v>16</v>
      </c>
      <c r="N51" s="564">
        <f t="shared" si="5"/>
        <v>34</v>
      </c>
      <c r="O51" s="565" t="str">
        <f t="shared" si="6"/>
        <v>Cuisson : 30 min</v>
      </c>
      <c r="P51" s="564">
        <f t="shared" si="7"/>
        <v>4</v>
      </c>
      <c r="Q51" s="564">
        <f t="shared" si="8"/>
        <v>16</v>
      </c>
    </row>
    <row r="52" spans="2:17" ht="21" customHeight="1">
      <c r="B52" s="551" t="str">
        <f t="shared" si="0"/>
        <v/>
      </c>
      <c r="C52" s="551" t="str">
        <f t="shared" si="1"/>
        <v/>
      </c>
      <c r="D52" s="551" t="str">
        <f>IF(UPPER(TRIM(N11))="X",C52,B52)</f>
        <v/>
      </c>
      <c r="E52" s="551" cm="1">
        <f t="array" ref="E52">IF(H51&lt;&gt;"",E51,IF(E51="","",IFERROR(MATCH(TRUE(),INDEX(INDEX(K:K,E51+1):K203&lt;&gt;"",0),0)+E51,"")))</f>
        <v>43</v>
      </c>
      <c r="F52" s="551" t="str" cm="1">
        <f t="array" ref="F52">IF(E52="","",IF(H51&lt;&gt;"",H51,INDEX(D:D,E52)))</f>
        <v>Portions : 4</v>
      </c>
      <c r="G52" s="551" t="str">
        <f t="shared" si="2"/>
        <v>Portions : 4</v>
      </c>
      <c r="H52" s="561" t="str">
        <f t="shared" si="3"/>
        <v/>
      </c>
      <c r="I52" s="566" t="str">
        <f>IF(AND(F52&lt;&gt;"",N10&gt;0,M52&gt;N10),"Mot &gt; limite","")</f>
        <v/>
      </c>
      <c r="J52" s="562" t="str">
        <f>IF(K52="","",COUNTIF(K18:K52,"&lt;&gt;"))</f>
        <v/>
      </c>
      <c r="K52" s="563"/>
      <c r="L52" s="562" t="str">
        <f t="shared" si="4"/>
        <v/>
      </c>
      <c r="M52" s="532">
        <f>IF(OR(F52="",N10="",N10&lt;=0),"",IF(LEN(F52)&lt;=N10,LEN(F52),IFERROR(FIND("♦",SUBSTITUTE(LEFT(F52,N10)," ","♦",LEN(LEFT(F52,N10))-LEN(SUBSTITUTE(LEFT(F52,N10)," ","")))),FIND(" ",F52&amp;" ",N10+1)-1)))</f>
        <v>12</v>
      </c>
      <c r="N52" s="564">
        <f t="shared" si="5"/>
        <v>35</v>
      </c>
      <c r="O52" s="565" t="str">
        <f t="shared" si="6"/>
        <v>Portions : 4</v>
      </c>
      <c r="P52" s="564">
        <f t="shared" si="7"/>
        <v>3</v>
      </c>
      <c r="Q52" s="564">
        <f t="shared" si="8"/>
        <v>12</v>
      </c>
    </row>
    <row r="53" spans="2:17" ht="21" customHeight="1">
      <c r="B53" s="551" t="str">
        <f t="shared" si="0"/>
        <v/>
      </c>
      <c r="C53" s="551" t="str">
        <f t="shared" si="1"/>
        <v/>
      </c>
      <c r="D53" s="551" t="str">
        <f>IF(UPPER(TRIM(N11))="X",C53,B53)</f>
        <v/>
      </c>
      <c r="E53" s="551" cm="1">
        <f t="array" ref="E53">IF(H52&lt;&gt;"",E52,IF(E52="","",IFERROR(MATCH(TRUE(),INDEX(INDEX(K:K,E52+1):K203&lt;&gt;"",0),0)+E52,"")))</f>
        <v>44</v>
      </c>
      <c r="F53" s="551" t="str" cm="1">
        <f t="array" ref="F53">IF(E53="","",IF(H52&lt;&gt;"",H52,INDEX(D:D,E53)))</f>
        <v>Calories : ≈ 410 kcal par part</v>
      </c>
      <c r="G53" s="551" t="str">
        <f t="shared" si="2"/>
        <v>Calories : ≈ 410 kcal par part</v>
      </c>
      <c r="H53" s="561" t="str">
        <f t="shared" si="3"/>
        <v/>
      </c>
      <c r="I53" s="566" t="str">
        <f>IF(AND(F53&lt;&gt;"",N10&gt;0,M53&gt;N10),"Mot &gt; limite","")</f>
        <v/>
      </c>
      <c r="J53" s="562" t="str">
        <f>IF(K53="","",COUNTIF(K18:K53,"&lt;&gt;"))</f>
        <v/>
      </c>
      <c r="K53" s="563"/>
      <c r="L53" s="562" t="str">
        <f t="shared" si="4"/>
        <v/>
      </c>
      <c r="M53" s="532">
        <f>IF(OR(F53="",N10="",N10&lt;=0),"",IF(LEN(F53)&lt;=N10,LEN(F53),IFERROR(FIND("♦",SUBSTITUTE(LEFT(F53,N10)," ","♦",LEN(LEFT(F53,N10))-LEN(SUBSTITUTE(LEFT(F53,N10)," ","")))),FIND(" ",F53&amp;" ",N10+1)-1)))</f>
        <v>30</v>
      </c>
      <c r="N53" s="564">
        <f t="shared" si="5"/>
        <v>36</v>
      </c>
      <c r="O53" s="565" t="str">
        <f t="shared" si="6"/>
        <v>Calories : ≈ 410 kcal par part</v>
      </c>
      <c r="P53" s="564">
        <f t="shared" si="7"/>
        <v>7</v>
      </c>
      <c r="Q53" s="564">
        <f t="shared" si="8"/>
        <v>30</v>
      </c>
    </row>
    <row r="54" spans="2:17" ht="21" customHeight="1">
      <c r="B54" s="551" t="str">
        <f t="shared" si="0"/>
        <v/>
      </c>
      <c r="C54" s="551" t="str">
        <f t="shared" si="1"/>
        <v/>
      </c>
      <c r="D54" s="551" t="str">
        <f>IF(UPPER(TRIM(N11))="X",C54,B54)</f>
        <v/>
      </c>
      <c r="E54" s="551" cm="1">
        <f t="array" ref="E54">IF(H53&lt;&gt;"",E53,IF(E53="","",IFERROR(MATCH(TRUE(),INDEX(INDEX(K:K,E53+1):K203&lt;&gt;"",0),0)+E53,"")))</f>
        <v>91</v>
      </c>
      <c r="F54" s="551" t="str" cm="1">
        <f t="array" ref="F54">IF(E54="","",IF(H53&lt;&gt;"",H53,INDEX(D:D,E54)))</f>
        <v>►&gt; &gt; &gt;</v>
      </c>
      <c r="G54" s="551" t="str">
        <f t="shared" si="2"/>
        <v>►&gt; &gt; &gt;</v>
      </c>
      <c r="H54" s="561" t="str">
        <f t="shared" si="3"/>
        <v/>
      </c>
      <c r="I54" s="566" t="str">
        <f>IF(AND(F54&lt;&gt;"",N10&gt;0,M54&gt;N10),"Mot &gt; limite","")</f>
        <v/>
      </c>
      <c r="J54" s="562" t="str">
        <f>IF(K54="","",COUNTIF(K18:K54,"&lt;&gt;"))</f>
        <v/>
      </c>
      <c r="K54" s="563"/>
      <c r="L54" s="562" t="str">
        <f t="shared" si="4"/>
        <v/>
      </c>
      <c r="M54" s="532">
        <f>IF(OR(F54="",N10="",N10&lt;=0),"",IF(LEN(F54)&lt;=N10,LEN(F54),IFERROR(FIND("♦",SUBSTITUTE(LEFT(F54,N10)," ","♦",LEN(LEFT(F54,N10))-LEN(SUBSTITUTE(LEFT(F54,N10)," ","")))),FIND(" ",F54&amp;" ",N10+1)-1)))</f>
        <v>6</v>
      </c>
      <c r="N54" s="564">
        <f t="shared" si="5"/>
        <v>37</v>
      </c>
      <c r="O54" s="565" t="str">
        <f t="shared" si="6"/>
        <v>►&gt; &gt; &gt;</v>
      </c>
      <c r="P54" s="564">
        <f t="shared" si="7"/>
        <v>3</v>
      </c>
      <c r="Q54" s="564">
        <f t="shared" si="8"/>
        <v>6</v>
      </c>
    </row>
    <row r="55" spans="2:17" ht="21" customHeight="1">
      <c r="B55" s="551" t="str">
        <f t="shared" si="0"/>
        <v/>
      </c>
      <c r="C55" s="551" t="str">
        <f t="shared" si="1"/>
        <v/>
      </c>
      <c r="D55" s="551" t="str">
        <f>IF(UPPER(TRIM(N11))="X",C55,B55)</f>
        <v/>
      </c>
      <c r="E55" s="551" cm="1">
        <f t="array" ref="E55">IF(H54&lt;&gt;"",E54,IF(E54="","",IFERROR(MATCH(TRUE(),INDEX(INDEX(K:K,E54+1):K203&lt;&gt;"",0),0)+E54,"")))</f>
        <v>203</v>
      </c>
      <c r="F55" s="551" t="str" cm="1">
        <f t="array" ref="F55">IF(E55="","",IF(H54&lt;&gt;"",H54,INDEX(D:D,E55)))</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5" s="551" t="str">
        <f t="shared" si="2"/>
        <v xml:space="preserve">Si vous récupérez du texte sur internet, collez-le d’abord dans la colonne 1️⃣ </v>
      </c>
      <c r="H55" s="561" t="str">
        <f t="shared" si="3"/>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5" s="566" t="str">
        <f>IF(AND(F55&lt;&gt;"",N10&gt;0,M55&gt;N10),"Mot &gt; limite","")</f>
        <v/>
      </c>
      <c r="J55" s="562" t="str">
        <f>IF(K55="","",COUNTIF(K18:K55,"&lt;&gt;"))</f>
        <v/>
      </c>
      <c r="K55" s="563"/>
      <c r="L55" s="562" t="str">
        <f t="shared" si="4"/>
        <v/>
      </c>
      <c r="M55" s="532">
        <f>IF(OR(F55="",N10="",N10&lt;=0),"",IF(LEN(F55)&lt;=N10,LEN(F55),IFERROR(FIND("♦",SUBSTITUTE(LEFT(F55,N10)," ","♦",LEN(LEFT(F55,N10))-LEN(SUBSTITUTE(LEFT(F55,N10)," ","")))),FIND(" ",F55&amp;" ",N10+1)-1)))</f>
        <v>79</v>
      </c>
      <c r="N55" s="564">
        <f t="shared" si="5"/>
        <v>38</v>
      </c>
      <c r="O55" s="565" t="str">
        <f t="shared" si="6"/>
        <v xml:space="preserve">Si vous récupérez du texte sur internet, collez-le d’abord dans la colonne 1️⃣ </v>
      </c>
      <c r="P55" s="564">
        <f t="shared" si="7"/>
        <v>13</v>
      </c>
      <c r="Q55" s="564">
        <f t="shared" si="8"/>
        <v>79</v>
      </c>
    </row>
    <row r="56" spans="2:17" ht="21" customHeight="1">
      <c r="B56" s="551" t="str">
        <f t="shared" si="0"/>
        <v/>
      </c>
      <c r="C56" s="551" t="str">
        <f t="shared" si="1"/>
        <v/>
      </c>
      <c r="D56" s="551" t="str">
        <f>IF(UPPER(TRIM(N11))="X",C56,B56)</f>
        <v/>
      </c>
      <c r="E56" s="551" cm="1">
        <f t="array" ref="E56">IF(H55&lt;&gt;"",E55,IF(E55="","",IFERROR(MATCH(TRUE(),INDEX(INDEX(K:K,E55+1):K203&lt;&gt;"",0),0)+E55,"")))</f>
        <v>203</v>
      </c>
      <c r="F56" s="551" t="str" cm="1">
        <f t="array" ref="F56">IF(E56="","",IF(H55&lt;&gt;"",H55,INDEX(D:D,E56)))</f>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6" s="551" t="str">
        <f t="shared" si="2"/>
        <v xml:space="preserve">pour le “nettoyer” : cela supprime les espaces insécables, tabulations </v>
      </c>
      <c r="H56" s="561" t="str">
        <f t="shared" si="3"/>
        <v>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6" s="566" t="str">
        <f>IF(AND(F56&lt;&gt;"",N10&gt;0,M56&gt;N10),"Mot &gt; limite","")</f>
        <v/>
      </c>
      <c r="J56" s="562" t="str">
        <f>IF(K56="","",COUNTIF(K18:K56,"&lt;&gt;"))</f>
        <v/>
      </c>
      <c r="K56" s="563"/>
      <c r="L56" s="562" t="str">
        <f t="shared" si="4"/>
        <v/>
      </c>
      <c r="M56" s="532">
        <f>IF(OR(F56="",N10="",N10&lt;=0),"",IF(LEN(F56)&lt;=N10,LEN(F56),IFERROR(FIND("♦",SUBSTITUTE(LEFT(F56,N10)," ","♦",LEN(LEFT(F56,N10))-LEN(SUBSTITUTE(LEFT(F56,N10)," ","")))),FIND(" ",F56&amp;" ",N10+1)-1)))</f>
        <v>71</v>
      </c>
      <c r="N56" s="564">
        <f t="shared" si="5"/>
        <v>39</v>
      </c>
      <c r="O56" s="565" t="str">
        <f t="shared" si="6"/>
        <v xml:space="preserve">pour le “nettoyer” : cela supprime les espaces insécables, tabulations </v>
      </c>
      <c r="P56" s="564">
        <f t="shared" si="7"/>
        <v>10</v>
      </c>
      <c r="Q56" s="564">
        <f t="shared" si="8"/>
        <v>71</v>
      </c>
    </row>
    <row r="57" spans="2:17" ht="21" customHeight="1">
      <c r="B57" s="551" t="str">
        <f t="shared" si="0"/>
        <v/>
      </c>
      <c r="C57" s="551" t="str">
        <f t="shared" si="1"/>
        <v/>
      </c>
      <c r="D57" s="551" t="str">
        <f>IF(UPPER(TRIM(N11))="X",C57,B57)</f>
        <v/>
      </c>
      <c r="E57" s="551" cm="1">
        <f t="array" ref="E57">IF(H56&lt;&gt;"",E56,IF(E56="","",IFERROR(MATCH(TRUE(),INDEX(INDEX(K:K,E56+1):K203&lt;&gt;"",0),0)+E56,"")))</f>
        <v>203</v>
      </c>
      <c r="F57" s="551" t="str" cm="1">
        <f t="array" ref="F57">IF(E57="","",IF(H56&lt;&gt;"",H56,INDEX(D:D,E57)))</f>
        <v>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7" s="551" t="str">
        <f t="shared" si="2"/>
        <v xml:space="preserve">invisibles et autres “pollutions”.◄ 2️⃣ Saisissez la largeur du document dans </v>
      </c>
      <c r="H57" s="561" t="str">
        <f t="shared" si="3"/>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7" s="566" t="str">
        <f>IF(AND(F57&lt;&gt;"",N10&gt;0,M57&gt;N10),"Mot &gt; limite","")</f>
        <v/>
      </c>
      <c r="J57" s="562" t="str">
        <f>IF(K57="","",COUNTIF(K18:K57,"&lt;&gt;"))</f>
        <v/>
      </c>
      <c r="K57" s="563"/>
      <c r="L57" s="562" t="str">
        <f t="shared" si="4"/>
        <v/>
      </c>
      <c r="M57" s="532">
        <f>IF(OR(F57="",N10="",N10&lt;=0),"",IF(LEN(F57)&lt;=N10,LEN(F57),IFERROR(FIND("♦",SUBSTITUTE(LEFT(F57,N10)," ","♦",LEN(LEFT(F57,N10))-LEN(SUBSTITUTE(LEFT(F57,N10)," ","")))),FIND(" ",F57&amp;" ",N10+1)-1)))</f>
        <v>78</v>
      </c>
      <c r="N57" s="564">
        <f t="shared" si="5"/>
        <v>40</v>
      </c>
      <c r="O57" s="565" t="str">
        <f t="shared" si="6"/>
        <v xml:space="preserve">invisibles et autres “pollutions”.◄ 2️⃣ Saisissez la largeur du document dans </v>
      </c>
      <c r="P57" s="564">
        <f t="shared" si="7"/>
        <v>11</v>
      </c>
      <c r="Q57" s="564">
        <f t="shared" si="8"/>
        <v>78</v>
      </c>
    </row>
    <row r="58" spans="2:17" ht="21" customHeight="1">
      <c r="B58" s="551" t="str">
        <f t="shared" si="0"/>
        <v/>
      </c>
      <c r="C58" s="551" t="str">
        <f t="shared" si="1"/>
        <v/>
      </c>
      <c r="D58" s="551" t="str">
        <f>IF(UPPER(TRIM(N11))="X",C58,B58)</f>
        <v/>
      </c>
      <c r="E58" s="551" cm="1">
        <f t="array" ref="E58">IF(H57&lt;&gt;"",E57,IF(E57="","",IFERROR(MATCH(TRUE(),INDEX(INDEX(K:K,E57+1):K203&lt;&gt;"",0),0)+E57,"")))</f>
        <v>203</v>
      </c>
      <c r="F58" s="551" t="str" cm="1">
        <f t="array" ref="F58">IF(E58="","",IF(H57&lt;&gt;"",H57,INDEX(D:D,E58)))</f>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8" s="551" t="str">
        <f t="shared" si="2"/>
        <v xml:space="preserve">lequel vous collerez ensuite le texte. ◄ 3️⃣ saisissez un nombre de caractères </v>
      </c>
      <c r="H58" s="561" t="str">
        <f t="shared" si="3"/>
        <v>par lignes ◄ 4️⃣ Si vous ne voulez pas de ponctuation saisissez un X dans la cellule - Ensuite, dans la colonne B copiez le texte nettoyé - puis dans votre document faites Collage spécial &gt; 1.2.3 Valeurs pour ne coller que le texte, sans formules.</v>
      </c>
      <c r="I58" s="566" t="str">
        <f>IF(AND(F58&lt;&gt;"",N10&gt;0,M58&gt;N10),"Mot &gt; limite","")</f>
        <v/>
      </c>
      <c r="J58" s="562" t="str">
        <f>IF(K58="","",COUNTIF(K18:K58,"&lt;&gt;"))</f>
        <v/>
      </c>
      <c r="K58" s="563"/>
      <c r="L58" s="562" t="str">
        <f t="shared" si="4"/>
        <v/>
      </c>
      <c r="M58" s="532">
        <f>IF(OR(F58="",N10="",N10&lt;=0),"",IF(LEN(F58)&lt;=N10,LEN(F58),IFERROR(FIND("♦",SUBSTITUTE(LEFT(F58,N10)," ","♦",LEN(LEFT(F58,N10))-LEN(SUBSTITUTE(LEFT(F58,N10)," ","")))),FIND(" ",F58&amp;" ",N10+1)-1)))</f>
        <v>79</v>
      </c>
      <c r="N58" s="564">
        <f t="shared" si="5"/>
        <v>41</v>
      </c>
      <c r="O58" s="565" t="str">
        <f t="shared" si="6"/>
        <v xml:space="preserve">lequel vous collerez ensuite le texte. ◄ 3️⃣ saisissez un nombre de caractères </v>
      </c>
      <c r="P58" s="564">
        <f t="shared" si="7"/>
        <v>13</v>
      </c>
      <c r="Q58" s="564">
        <f t="shared" si="8"/>
        <v>79</v>
      </c>
    </row>
    <row r="59" spans="2:17" ht="21" customHeight="1">
      <c r="B59" s="551" t="str">
        <f t="shared" si="0"/>
        <v/>
      </c>
      <c r="C59" s="551" t="str">
        <f t="shared" si="1"/>
        <v/>
      </c>
      <c r="D59" s="551" t="str">
        <f>IF(UPPER(TRIM(N11))="X",C59,B59)</f>
        <v/>
      </c>
      <c r="E59" s="551" cm="1">
        <f t="array" ref="E59">IF(H58&lt;&gt;"",E58,IF(E58="","",IFERROR(MATCH(TRUE(),INDEX(INDEX(K:K,E58+1):K203&lt;&gt;"",0),0)+E58,"")))</f>
        <v>203</v>
      </c>
      <c r="F59" s="551" t="str" cm="1">
        <f t="array" ref="F59">IF(E59="","",IF(H58&lt;&gt;"",H58,INDEX(D:D,E59)))</f>
        <v>par lignes ◄ 4️⃣ Si vous ne voulez pas de ponctuation saisissez un X dans la cellule - Ensuite, dans la colonne B copiez le texte nettoyé - puis dans votre document faites Collage spécial &gt; 1.2.3 Valeurs pour ne coller que le texte, sans formules.</v>
      </c>
      <c r="G59" s="551" t="str">
        <f t="shared" si="2"/>
        <v xml:space="preserve">par lignes ◄ 4️⃣ Si vous ne voulez pas de ponctuation saisissez un X dans la </v>
      </c>
      <c r="H59" s="561" t="str">
        <f t="shared" si="3"/>
        <v>cellule - Ensuite, dans la colonne B copiez le texte nettoyé - puis dans votre document faites Collage spécial &gt; 1.2.3 Valeurs pour ne coller que le texte, sans formules.</v>
      </c>
      <c r="I59" s="566" t="str">
        <f>IF(AND(F59&lt;&gt;"",N10&gt;0,M59&gt;N10),"Mot &gt; limite","")</f>
        <v/>
      </c>
      <c r="J59" s="562" t="str">
        <f>IF(K59="","",COUNTIF(K18:K59,"&lt;&gt;"))</f>
        <v/>
      </c>
      <c r="K59" s="563"/>
      <c r="L59" s="562" t="str">
        <f t="shared" si="4"/>
        <v/>
      </c>
      <c r="M59" s="532">
        <f>IF(OR(F59="",N10="",N10&lt;=0),"",IF(LEN(F59)&lt;=N10,LEN(F59),IFERROR(FIND("♦",SUBSTITUTE(LEFT(F59,N10)," ","♦",LEN(LEFT(F59,N10))-LEN(SUBSTITUTE(LEFT(F59,N10)," ","")))),FIND(" ",F59&amp;" ",N10+1)-1)))</f>
        <v>77</v>
      </c>
      <c r="N59" s="564">
        <f t="shared" si="5"/>
        <v>42</v>
      </c>
      <c r="O59" s="565" t="str">
        <f t="shared" si="6"/>
        <v xml:space="preserve">par lignes ◄ 4️⃣ Si vous ne voulez pas de ponctuation saisissez un X dans la </v>
      </c>
      <c r="P59" s="564">
        <f t="shared" si="7"/>
        <v>16</v>
      </c>
      <c r="Q59" s="564">
        <f t="shared" si="8"/>
        <v>77</v>
      </c>
    </row>
    <row r="60" spans="2:17" ht="21" customHeight="1">
      <c r="B60" s="551" t="str">
        <f t="shared" si="0"/>
        <v/>
      </c>
      <c r="C60" s="551" t="str">
        <f t="shared" si="1"/>
        <v/>
      </c>
      <c r="D60" s="551" t="str">
        <f>IF(UPPER(TRIM(N11))="X",C60,B60)</f>
        <v/>
      </c>
      <c r="E60" s="551" cm="1">
        <f t="array" ref="E60">IF(H59&lt;&gt;"",E59,IF(E59="","",IFERROR(MATCH(TRUE(),INDEX(INDEX(K:K,E59+1):K203&lt;&gt;"",0),0)+E59,"")))</f>
        <v>203</v>
      </c>
      <c r="F60" s="551" t="str" cm="1">
        <f t="array" ref="F60">IF(E60="","",IF(H59&lt;&gt;"",H59,INDEX(D:D,E60)))</f>
        <v>cellule - Ensuite, dans la colonne B copiez le texte nettoyé - puis dans votre document faites Collage spécial &gt; 1.2.3 Valeurs pour ne coller que le texte, sans formules.</v>
      </c>
      <c r="G60" s="551" t="str">
        <f t="shared" si="2"/>
        <v xml:space="preserve">cellule - Ensuite, dans la colonne B copiez le texte nettoyé - puis dans votre </v>
      </c>
      <c r="H60" s="561" t="str">
        <f t="shared" si="3"/>
        <v>document faites Collage spécial &gt; 1.2.3 Valeurs pour ne coller que le texte, sans formules.</v>
      </c>
      <c r="I60" s="566" t="str">
        <f>IF(AND(F60&lt;&gt;"",N10&gt;0,M60&gt;N10),"Mot &gt; limite","")</f>
        <v/>
      </c>
      <c r="J60" s="562" t="str">
        <f>IF(K60="","",COUNTIF(K18:K60,"&lt;&gt;"))</f>
        <v/>
      </c>
      <c r="K60" s="563"/>
      <c r="L60" s="562" t="str">
        <f t="shared" si="4"/>
        <v/>
      </c>
      <c r="M60" s="532">
        <f>IF(OR(F60="",N10="",N10&lt;=0),"",IF(LEN(F60)&lt;=N10,LEN(F60),IFERROR(FIND("♦",SUBSTITUTE(LEFT(F60,N10)," ","♦",LEN(LEFT(F60,N10))-LEN(SUBSTITUTE(LEFT(F60,N10)," ","")))),FIND(" ",F60&amp;" ",N10+1)-1)))</f>
        <v>79</v>
      </c>
      <c r="N60" s="564">
        <f t="shared" si="5"/>
        <v>43</v>
      </c>
      <c r="O60" s="565" t="str">
        <f t="shared" si="6"/>
        <v xml:space="preserve">cellule - Ensuite, dans la colonne B copiez le texte nettoyé - puis dans votre </v>
      </c>
      <c r="P60" s="564">
        <f t="shared" si="7"/>
        <v>15</v>
      </c>
      <c r="Q60" s="564">
        <f t="shared" si="8"/>
        <v>79</v>
      </c>
    </row>
    <row r="61" spans="2:17" ht="21" customHeight="1">
      <c r="B61" s="551" t="str">
        <f t="shared" si="0"/>
        <v/>
      </c>
      <c r="C61" s="551" t="str">
        <f t="shared" si="1"/>
        <v/>
      </c>
      <c r="D61" s="551" t="str">
        <f>IF(UPPER(TRIM(N11))="X",C61,B61)</f>
        <v/>
      </c>
      <c r="E61" s="551" cm="1">
        <f t="array" ref="E61">IF(H60&lt;&gt;"",E60,IF(E60="","",IFERROR(MATCH(TRUE(),INDEX(INDEX(K:K,E60+1):K203&lt;&gt;"",0),0)+E60,"")))</f>
        <v>203</v>
      </c>
      <c r="F61" s="551" t="str" cm="1">
        <f t="array" ref="F61">IF(E61="","",IF(H60&lt;&gt;"",H60,INDEX(D:D,E61)))</f>
        <v>document faites Collage spécial &gt; 1.2.3 Valeurs pour ne coller que le texte, sans formules.</v>
      </c>
      <c r="G61" s="551" t="str">
        <f t="shared" si="2"/>
        <v xml:space="preserve">document faites Collage spécial &gt; 1.2.3 Valeurs pour ne coller que le texte, </v>
      </c>
      <c r="H61" s="561" t="str">
        <f t="shared" si="3"/>
        <v>sans formules.</v>
      </c>
      <c r="I61" s="566" t="str">
        <f>IF(AND(F61&lt;&gt;"",N10&gt;0,M61&gt;N10),"Mot &gt; limite","")</f>
        <v/>
      </c>
      <c r="J61" s="562" t="str">
        <f>IF(K61="","",COUNTIF(K18:K61,"&lt;&gt;"))</f>
        <v/>
      </c>
      <c r="K61" s="563"/>
      <c r="L61" s="562" t="str">
        <f t="shared" si="4"/>
        <v/>
      </c>
      <c r="M61" s="532">
        <f>IF(OR(F61="",N10="",N10&lt;=0),"",IF(LEN(F61)&lt;=N10,LEN(F61),IFERROR(FIND("♦",SUBSTITUTE(LEFT(F61,N10)," ","♦",LEN(LEFT(F61,N10))-LEN(SUBSTITUTE(LEFT(F61,N10)," ","")))),FIND(" ",F61&amp;" ",N10+1)-1)))</f>
        <v>77</v>
      </c>
      <c r="N61" s="564">
        <f t="shared" si="5"/>
        <v>44</v>
      </c>
      <c r="O61" s="565" t="str">
        <f t="shared" si="6"/>
        <v xml:space="preserve">document faites Collage spécial &gt; 1.2.3 Valeurs pour ne coller que le texte, </v>
      </c>
      <c r="P61" s="564">
        <f t="shared" si="7"/>
        <v>13</v>
      </c>
      <c r="Q61" s="564">
        <f t="shared" si="8"/>
        <v>77</v>
      </c>
    </row>
    <row r="62" spans="2:17" ht="21" customHeight="1">
      <c r="B62" s="551" t="str">
        <f t="shared" si="0"/>
        <v/>
      </c>
      <c r="C62" s="551" t="str">
        <f t="shared" si="1"/>
        <v/>
      </c>
      <c r="D62" s="551" t="str">
        <f>IF(UPPER(TRIM(N11))="X",C62,B62)</f>
        <v/>
      </c>
      <c r="E62" s="551" cm="1">
        <f t="array" ref="E62">IF(H61&lt;&gt;"",E61,IF(E61="","",IFERROR(MATCH(TRUE(),INDEX(INDEX(K:K,E61+1):K203&lt;&gt;"",0),0)+E61,"")))</f>
        <v>203</v>
      </c>
      <c r="F62" s="551" t="str" cm="1">
        <f t="array" ref="F62">IF(E62="","",IF(H61&lt;&gt;"",H61,INDEX(D:D,E62)))</f>
        <v>sans formules.</v>
      </c>
      <c r="G62" s="551" t="str">
        <f t="shared" si="2"/>
        <v>sans formules.</v>
      </c>
      <c r="H62" s="561" t="str">
        <f t="shared" si="3"/>
        <v/>
      </c>
      <c r="I62" s="566" t="str">
        <f>IF(AND(F62&lt;&gt;"",N10&gt;0,M62&gt;N10),"Mot &gt; limite","")</f>
        <v/>
      </c>
      <c r="J62" s="562" t="str">
        <f>IF(K62="","",COUNTIF(K18:K62,"&lt;&gt;"))</f>
        <v/>
      </c>
      <c r="K62" s="563"/>
      <c r="L62" s="562" t="str">
        <f t="shared" si="4"/>
        <v/>
      </c>
      <c r="M62" s="532">
        <f>IF(OR(F62="",N10="",N10&lt;=0),"",IF(LEN(F62)&lt;=N10,LEN(F62),IFERROR(FIND("♦",SUBSTITUTE(LEFT(F62,N10)," ","♦",LEN(LEFT(F62,N10))-LEN(SUBSTITUTE(LEFT(F62,N10)," ","")))),FIND(" ",F62&amp;" ",N10+1)-1)))</f>
        <v>14</v>
      </c>
      <c r="N62" s="564">
        <f t="shared" si="5"/>
        <v>45</v>
      </c>
      <c r="O62" s="565" t="str">
        <f t="shared" si="6"/>
        <v>sans formules.</v>
      </c>
      <c r="P62" s="564">
        <f t="shared" si="7"/>
        <v>2</v>
      </c>
      <c r="Q62" s="564">
        <f t="shared" si="8"/>
        <v>14</v>
      </c>
    </row>
    <row r="63" spans="2:17" ht="21" customHeight="1">
      <c r="B63" s="551" t="str">
        <f t="shared" si="0"/>
        <v/>
      </c>
      <c r="C63" s="551" t="str">
        <f t="shared" si="1"/>
        <v/>
      </c>
      <c r="D63" s="551" t="str">
        <f>IF(UPPER(TRIM(N11))="X",C63,B63)</f>
        <v/>
      </c>
      <c r="E63" s="551" cm="1">
        <f t="array" ref="E63">IF(H62&lt;&gt;"",E62,IF(E62="","",IFERROR(MATCH(TRUE(),INDEX(INDEX(K:K,E62+1):K203&lt;&gt;"",0),0)+E62,"")))</f>
        <v>204</v>
      </c>
      <c r="F63" s="551" cm="1">
        <f t="array" ref="F63">IF(E63="","",IF(H62&lt;&gt;"",H62,INDEX(D:D,E63)))</f>
        <v>0</v>
      </c>
      <c r="G63" s="551" t="str">
        <f t="shared" si="2"/>
        <v>0</v>
      </c>
      <c r="H63" s="561" t="str">
        <f t="shared" si="3"/>
        <v/>
      </c>
      <c r="I63" s="566" t="str">
        <f>IF(AND(F63&lt;&gt;"",N10&gt;0,M63&gt;N10),"Mot &gt; limite","")</f>
        <v/>
      </c>
      <c r="J63" s="562" t="str">
        <f>IF(K63="","",COUNTIF(K18:K63,"&lt;&gt;"))</f>
        <v/>
      </c>
      <c r="K63" s="563"/>
      <c r="L63" s="562" t="str">
        <f t="shared" si="4"/>
        <v/>
      </c>
      <c r="M63" s="532">
        <f>IF(OR(F63="",N10="",N10&lt;=0),"",IF(LEN(F63)&lt;=N10,LEN(F63),IFERROR(FIND("♦",SUBSTITUTE(LEFT(F63,N10)," ","♦",LEN(LEFT(F63,N10))-LEN(SUBSTITUTE(LEFT(F63,N10)," ","")))),FIND(" ",F63&amp;" ",N10+1)-1)))</f>
        <v>1</v>
      </c>
      <c r="N63" s="564">
        <f t="shared" si="5"/>
        <v>46</v>
      </c>
      <c r="O63" s="565" t="str">
        <f t="shared" si="6"/>
        <v>0</v>
      </c>
      <c r="P63" s="564">
        <f t="shared" si="7"/>
        <v>1</v>
      </c>
      <c r="Q63" s="564">
        <f t="shared" si="8"/>
        <v>1</v>
      </c>
    </row>
    <row r="64" spans="2:17" ht="21" customHeight="1">
      <c r="B64" s="551" t="str">
        <f t="shared" si="0"/>
        <v/>
      </c>
      <c r="C64" s="551" t="str">
        <f t="shared" si="1"/>
        <v/>
      </c>
      <c r="D64" s="551" t="str">
        <f>IF(UPPER(TRIM(N11))="X",C64,B64)</f>
        <v/>
      </c>
      <c r="E64" s="551" cm="1">
        <f t="array" ref="E64">IF(H63&lt;&gt;"",E63,IF(E63="","",IFERROR(MATCH(TRUE(),INDEX(INDEX(K:K,E63+1):K203&lt;&gt;"",0),0)+E63,"")))</f>
        <v>205</v>
      </c>
      <c r="F64" s="551" cm="1">
        <f t="array" ref="F64">IF(E64="","",IF(H63&lt;&gt;"",H63,INDEX(D:D,E64)))</f>
        <v>0</v>
      </c>
      <c r="G64" s="551" t="str">
        <f t="shared" si="2"/>
        <v>0</v>
      </c>
      <c r="H64" s="561" t="str">
        <f t="shared" si="3"/>
        <v/>
      </c>
      <c r="I64" s="566" t="str">
        <f>IF(AND(F64&lt;&gt;"",N10&gt;0,M64&gt;N10),"Mot &gt; limite","")</f>
        <v/>
      </c>
      <c r="J64" s="562" t="str">
        <f>IF(K64="","",COUNTIF(K18:K64,"&lt;&gt;"))</f>
        <v/>
      </c>
      <c r="K64" s="563"/>
      <c r="L64" s="562" t="str">
        <f t="shared" si="4"/>
        <v/>
      </c>
      <c r="M64" s="532">
        <f>IF(OR(F64="",N10="",N10&lt;=0),"",IF(LEN(F64)&lt;=N10,LEN(F64),IFERROR(FIND("♦",SUBSTITUTE(LEFT(F64,N10)," ","♦",LEN(LEFT(F64,N10))-LEN(SUBSTITUTE(LEFT(F64,N10)," ","")))),FIND(" ",F64&amp;" ",N10+1)-1)))</f>
        <v>1</v>
      </c>
      <c r="N64" s="564">
        <f t="shared" si="5"/>
        <v>47</v>
      </c>
      <c r="O64" s="565" t="str">
        <f t="shared" si="6"/>
        <v>0</v>
      </c>
      <c r="P64" s="564">
        <f t="shared" si="7"/>
        <v>1</v>
      </c>
      <c r="Q64" s="564">
        <f t="shared" si="8"/>
        <v>1</v>
      </c>
    </row>
    <row r="65" spans="2:17" ht="21" customHeight="1">
      <c r="B65" s="551" t="str">
        <f t="shared" si="0"/>
        <v/>
      </c>
      <c r="C65" s="551" t="str">
        <f t="shared" si="1"/>
        <v/>
      </c>
      <c r="D65" s="551" t="str">
        <f>IF(UPPER(TRIM(N11))="X",C65,B65)</f>
        <v/>
      </c>
      <c r="E65" s="551" cm="1">
        <f t="array" ref="E65">IF(H64&lt;&gt;"",E64,IF(E64="","",IFERROR(MATCH(TRUE(),INDEX(INDEX(K:K,E64+1):K203&lt;&gt;"",0),0)+E64,"")))</f>
        <v>206</v>
      </c>
      <c r="F65" s="551" cm="1">
        <f t="array" ref="F65">IF(E65="","",IF(H64&lt;&gt;"",H64,INDEX(D:D,E65)))</f>
        <v>0</v>
      </c>
      <c r="G65" s="551" t="str">
        <f t="shared" si="2"/>
        <v>0</v>
      </c>
      <c r="H65" s="561" t="str">
        <f t="shared" si="3"/>
        <v/>
      </c>
      <c r="I65" s="566" t="str">
        <f>IF(AND(F65&lt;&gt;"",N10&gt;0,M65&gt;N10),"Mot &gt; limite","")</f>
        <v/>
      </c>
      <c r="J65" s="562" t="str">
        <f>IF(K65="","",COUNTIF(K18:K65,"&lt;&gt;"))</f>
        <v/>
      </c>
      <c r="K65" s="563"/>
      <c r="L65" s="562" t="str">
        <f t="shared" si="4"/>
        <v/>
      </c>
      <c r="M65" s="532">
        <f>IF(OR(F65="",N10="",N10&lt;=0),"",IF(LEN(F65)&lt;=N10,LEN(F65),IFERROR(FIND("♦",SUBSTITUTE(LEFT(F65,N10)," ","♦",LEN(LEFT(F65,N10))-LEN(SUBSTITUTE(LEFT(F65,N10)," ","")))),FIND(" ",F65&amp;" ",N10+1)-1)))</f>
        <v>1</v>
      </c>
      <c r="N65" s="564">
        <f t="shared" si="5"/>
        <v>48</v>
      </c>
      <c r="O65" s="565" t="str">
        <f t="shared" si="6"/>
        <v>0</v>
      </c>
      <c r="P65" s="564">
        <f t="shared" si="7"/>
        <v>1</v>
      </c>
      <c r="Q65" s="564">
        <f t="shared" si="8"/>
        <v>1</v>
      </c>
    </row>
    <row r="66" spans="2:17" ht="21" customHeight="1">
      <c r="B66" s="551" t="str">
        <f t="shared" si="0"/>
        <v/>
      </c>
      <c r="C66" s="551" t="str">
        <f t="shared" si="1"/>
        <v/>
      </c>
      <c r="D66" s="551" t="str">
        <f>IF(UPPER(TRIM(N11))="X",C66,B66)</f>
        <v/>
      </c>
      <c r="E66" s="551" cm="1">
        <f t="array" ref="E66">IF(H65&lt;&gt;"",E65,IF(E65="","",IFERROR(MATCH(TRUE(),INDEX(INDEX(K:K,E65+1):K203&lt;&gt;"",0),0)+E65,"")))</f>
        <v>207</v>
      </c>
      <c r="F66" s="551" cm="1">
        <f t="array" ref="F66">IF(E66="","",IF(H65&lt;&gt;"",H65,INDEX(D:D,E66)))</f>
        <v>0</v>
      </c>
      <c r="G66" s="551" t="str">
        <f t="shared" si="2"/>
        <v>0</v>
      </c>
      <c r="H66" s="561" t="str">
        <f t="shared" si="3"/>
        <v/>
      </c>
      <c r="I66" s="566" t="str">
        <f>IF(AND(F66&lt;&gt;"",N10&gt;0,M66&gt;N10),"Mot &gt; limite","")</f>
        <v/>
      </c>
      <c r="J66" s="562" t="str">
        <f>IF(K66="","",COUNTIF(K18:K66,"&lt;&gt;"))</f>
        <v/>
      </c>
      <c r="K66" s="563"/>
      <c r="L66" s="562" t="str">
        <f t="shared" si="4"/>
        <v/>
      </c>
      <c r="M66" s="532">
        <f>IF(OR(F66="",N10="",N10&lt;=0),"",IF(LEN(F66)&lt;=N10,LEN(F66),IFERROR(FIND("♦",SUBSTITUTE(LEFT(F66,N10)," ","♦",LEN(LEFT(F66,N10))-LEN(SUBSTITUTE(LEFT(F66,N10)," ","")))),FIND(" ",F66&amp;" ",N10+1)-1)))</f>
        <v>1</v>
      </c>
      <c r="N66" s="564">
        <f t="shared" si="5"/>
        <v>49</v>
      </c>
      <c r="O66" s="565" t="str">
        <f t="shared" si="6"/>
        <v>0</v>
      </c>
      <c r="P66" s="564">
        <f t="shared" si="7"/>
        <v>1</v>
      </c>
      <c r="Q66" s="564">
        <f t="shared" si="8"/>
        <v>1</v>
      </c>
    </row>
    <row r="67" spans="2:17" ht="21" customHeight="1">
      <c r="B67" s="551" t="str">
        <f t="shared" si="0"/>
        <v/>
      </c>
      <c r="C67" s="551" t="str">
        <f t="shared" si="1"/>
        <v/>
      </c>
      <c r="D67" s="551" t="str">
        <f>IF(UPPER(TRIM(N11))="X",C67,B67)</f>
        <v/>
      </c>
      <c r="E67" s="551" cm="1">
        <f t="array" ref="E67">IF(H66&lt;&gt;"",E66,IF(E66="","",IFERROR(MATCH(TRUE(),INDEX(INDEX(K:K,E66+1):K203&lt;&gt;"",0),0)+E66,"")))</f>
        <v>208</v>
      </c>
      <c r="F67" s="551" cm="1">
        <f t="array" ref="F67">IF(E67="","",IF(H66&lt;&gt;"",H66,INDEX(D:D,E67)))</f>
        <v>0</v>
      </c>
      <c r="G67" s="551" t="str">
        <f t="shared" si="2"/>
        <v>0</v>
      </c>
      <c r="H67" s="561" t="str">
        <f t="shared" si="3"/>
        <v/>
      </c>
      <c r="I67" s="566" t="str">
        <f>IF(AND(F67&lt;&gt;"",N10&gt;0,M67&gt;N10),"Mot &gt; limite","")</f>
        <v/>
      </c>
      <c r="J67" s="562" t="str">
        <f>IF(K67="","",COUNTIF(K18:K67,"&lt;&gt;"))</f>
        <v/>
      </c>
      <c r="K67" s="563"/>
      <c r="L67" s="562" t="str">
        <f t="shared" si="4"/>
        <v/>
      </c>
      <c r="M67" s="532">
        <f>IF(OR(F67="",N10="",N10&lt;=0),"",IF(LEN(F67)&lt;=N10,LEN(F67),IFERROR(FIND("♦",SUBSTITUTE(LEFT(F67,N10)," ","♦",LEN(LEFT(F67,N10))-LEN(SUBSTITUTE(LEFT(F67,N10)," ","")))),FIND(" ",F67&amp;" ",N10+1)-1)))</f>
        <v>1</v>
      </c>
      <c r="N67" s="564">
        <f t="shared" si="5"/>
        <v>50</v>
      </c>
      <c r="O67" s="565" t="str">
        <f t="shared" si="6"/>
        <v>0</v>
      </c>
      <c r="P67" s="564">
        <f t="shared" si="7"/>
        <v>1</v>
      </c>
      <c r="Q67" s="564">
        <f t="shared" si="8"/>
        <v>1</v>
      </c>
    </row>
    <row r="68" spans="2:17" ht="21" customHeight="1">
      <c r="B68" s="551" t="str">
        <f t="shared" si="0"/>
        <v/>
      </c>
      <c r="C68" s="551" t="str">
        <f t="shared" si="1"/>
        <v/>
      </c>
      <c r="D68" s="551" t="str">
        <f>IF(UPPER(TRIM(N11))="X",C68,B68)</f>
        <v/>
      </c>
      <c r="E68" s="551" cm="1">
        <f t="array" ref="E68">IF(H67&lt;&gt;"",E67,IF(E67="","",IFERROR(MATCH(TRUE(),INDEX(INDEX(K:K,E67+1):K203&lt;&gt;"",0),0)+E67,"")))</f>
        <v>209</v>
      </c>
      <c r="F68" s="551" cm="1">
        <f t="array" ref="F68">IF(E68="","",IF(H67&lt;&gt;"",H67,INDEX(D:D,E68)))</f>
        <v>0</v>
      </c>
      <c r="G68" s="551" t="str">
        <f t="shared" si="2"/>
        <v>0</v>
      </c>
      <c r="H68" s="561" t="str">
        <f t="shared" si="3"/>
        <v/>
      </c>
      <c r="I68" s="566" t="str">
        <f>IF(AND(F68&lt;&gt;"",N10&gt;0,M68&gt;N10),"Mot &gt; limite","")</f>
        <v/>
      </c>
      <c r="J68" s="562" t="str">
        <f>IF(K68="","",COUNTIF(K18:K68,"&lt;&gt;"))</f>
        <v/>
      </c>
      <c r="K68" s="563"/>
      <c r="L68" s="562" t="str">
        <f t="shared" si="4"/>
        <v/>
      </c>
      <c r="M68" s="532">
        <f>IF(OR(F68="",N10="",N10&lt;=0),"",IF(LEN(F68)&lt;=N10,LEN(F68),IFERROR(FIND("♦",SUBSTITUTE(LEFT(F68,N10)," ","♦",LEN(LEFT(F68,N10))-LEN(SUBSTITUTE(LEFT(F68,N10)," ","")))),FIND(" ",F68&amp;" ",N10+1)-1)))</f>
        <v>1</v>
      </c>
      <c r="N68" s="564">
        <f t="shared" si="5"/>
        <v>51</v>
      </c>
      <c r="O68" s="565" t="str">
        <f t="shared" si="6"/>
        <v>0</v>
      </c>
      <c r="P68" s="564">
        <f t="shared" si="7"/>
        <v>1</v>
      </c>
      <c r="Q68" s="564">
        <f t="shared" si="8"/>
        <v>1</v>
      </c>
    </row>
    <row r="69" spans="2:17" ht="21" customHeight="1">
      <c r="B69" s="551" t="str">
        <f t="shared" si="0"/>
        <v/>
      </c>
      <c r="C69" s="551" t="str">
        <f t="shared" si="1"/>
        <v/>
      </c>
      <c r="D69" s="551" t="str">
        <f>IF(UPPER(TRIM(N11))="X",C69,B69)</f>
        <v/>
      </c>
      <c r="E69" s="551" cm="1">
        <f t="array" ref="E69">IF(H68&lt;&gt;"",E68,IF(E68="","",IFERROR(MATCH(TRUE(),INDEX(INDEX(K:K,E68+1):K203&lt;&gt;"",0),0)+E68,"")))</f>
        <v>210</v>
      </c>
      <c r="F69" s="551" cm="1">
        <f t="array" ref="F69">IF(E69="","",IF(H68&lt;&gt;"",H68,INDEX(D:D,E69)))</f>
        <v>0</v>
      </c>
      <c r="G69" s="551" t="str">
        <f t="shared" si="2"/>
        <v>0</v>
      </c>
      <c r="H69" s="561" t="str">
        <f t="shared" si="3"/>
        <v/>
      </c>
      <c r="I69" s="566" t="str">
        <f>IF(AND(F69&lt;&gt;"",N10&gt;0,M69&gt;N10),"Mot &gt; limite","")</f>
        <v/>
      </c>
      <c r="J69" s="562" t="str">
        <f>IF(K69="","",COUNTIF(K18:K69,"&lt;&gt;"))</f>
        <v/>
      </c>
      <c r="K69" s="563"/>
      <c r="L69" s="562" t="str">
        <f t="shared" si="4"/>
        <v/>
      </c>
      <c r="M69" s="532">
        <f>IF(OR(F69="",N10="",N10&lt;=0),"",IF(LEN(F69)&lt;=N10,LEN(F69),IFERROR(FIND("♦",SUBSTITUTE(LEFT(F69,N10)," ","♦",LEN(LEFT(F69,N10))-LEN(SUBSTITUTE(LEFT(F69,N10)," ","")))),FIND(" ",F69&amp;" ",N10+1)-1)))</f>
        <v>1</v>
      </c>
      <c r="N69" s="564">
        <f t="shared" si="5"/>
        <v>52</v>
      </c>
      <c r="O69" s="565" t="str">
        <f t="shared" si="6"/>
        <v>0</v>
      </c>
      <c r="P69" s="564">
        <f t="shared" si="7"/>
        <v>1</v>
      </c>
      <c r="Q69" s="564">
        <f t="shared" si="8"/>
        <v>1</v>
      </c>
    </row>
    <row r="70" spans="2:17" ht="21" customHeight="1">
      <c r="B70" s="551" t="str">
        <f t="shared" si="0"/>
        <v/>
      </c>
      <c r="C70" s="551" t="str">
        <f t="shared" si="1"/>
        <v/>
      </c>
      <c r="D70" s="551" t="str">
        <f>IF(UPPER(TRIM(N11))="X",C70,B70)</f>
        <v/>
      </c>
      <c r="E70" s="551" cm="1">
        <f t="array" ref="E70">IF(H69&lt;&gt;"",E69,IF(E69="","",IFERROR(MATCH(TRUE(),INDEX(INDEX(K:K,E69+1):K203&lt;&gt;"",0),0)+E69,"")))</f>
        <v>211</v>
      </c>
      <c r="F70" s="551" cm="1">
        <f t="array" ref="F70">IF(E70="","",IF(H69&lt;&gt;"",H69,INDEX(D:D,E70)))</f>
        <v>0</v>
      </c>
      <c r="G70" s="551" t="str">
        <f t="shared" si="2"/>
        <v>0</v>
      </c>
      <c r="H70" s="561" t="str">
        <f t="shared" si="3"/>
        <v/>
      </c>
      <c r="I70" s="566" t="str">
        <f>IF(AND(F70&lt;&gt;"",N10&gt;0,M70&gt;N10),"Mot &gt; limite","")</f>
        <v/>
      </c>
      <c r="J70" s="562" t="str">
        <f>IF(K70="","",COUNTIF(K18:K70,"&lt;&gt;"))</f>
        <v/>
      </c>
      <c r="K70" s="563"/>
      <c r="L70" s="562" t="str">
        <f t="shared" si="4"/>
        <v/>
      </c>
      <c r="M70" s="532">
        <f>IF(OR(F70="",N10="",N10&lt;=0),"",IF(LEN(F70)&lt;=N10,LEN(F70),IFERROR(FIND("♦",SUBSTITUTE(LEFT(F70,N10)," ","♦",LEN(LEFT(F70,N10))-LEN(SUBSTITUTE(LEFT(F70,N10)," ","")))),FIND(" ",F70&amp;" ",N10+1)-1)))</f>
        <v>1</v>
      </c>
      <c r="N70" s="564">
        <f t="shared" si="5"/>
        <v>53</v>
      </c>
      <c r="O70" s="565" t="str">
        <f t="shared" si="6"/>
        <v>0</v>
      </c>
      <c r="P70" s="564">
        <f t="shared" si="7"/>
        <v>1</v>
      </c>
      <c r="Q70" s="564">
        <f t="shared" si="8"/>
        <v>1</v>
      </c>
    </row>
    <row r="71" spans="2:17" ht="21" customHeight="1">
      <c r="B71" s="551" t="str">
        <f t="shared" si="0"/>
        <v/>
      </c>
      <c r="C71" s="551" t="str">
        <f t="shared" si="1"/>
        <v/>
      </c>
      <c r="D71" s="551" t="str">
        <f>IF(UPPER(TRIM(N11))="X",C71,B71)</f>
        <v/>
      </c>
      <c r="E71" s="551" cm="1">
        <f t="array" ref="E71">IF(H70&lt;&gt;"",E70,IF(E70="","",IFERROR(MATCH(TRUE(),INDEX(INDEX(K:K,E70+1):K203&lt;&gt;"",0),0)+E70,"")))</f>
        <v>212</v>
      </c>
      <c r="F71" s="551" cm="1">
        <f t="array" ref="F71">IF(E71="","",IF(H70&lt;&gt;"",H70,INDEX(D:D,E71)))</f>
        <v>0</v>
      </c>
      <c r="G71" s="551" t="str">
        <f t="shared" si="2"/>
        <v>0</v>
      </c>
      <c r="H71" s="561" t="str">
        <f t="shared" si="3"/>
        <v/>
      </c>
      <c r="I71" s="566" t="str">
        <f>IF(AND(F71&lt;&gt;"",N10&gt;0,M71&gt;N10),"Mot &gt; limite","")</f>
        <v/>
      </c>
      <c r="J71" s="562" t="str">
        <f>IF(K71="","",COUNTIF(K18:K71,"&lt;&gt;"))</f>
        <v/>
      </c>
      <c r="K71" s="563"/>
      <c r="L71" s="562" t="str">
        <f t="shared" si="4"/>
        <v/>
      </c>
      <c r="M71" s="532">
        <f>IF(OR(F71="",N10="",N10&lt;=0),"",IF(LEN(F71)&lt;=N10,LEN(F71),IFERROR(FIND("♦",SUBSTITUTE(LEFT(F71,N10)," ","♦",LEN(LEFT(F71,N10))-LEN(SUBSTITUTE(LEFT(F71,N10)," ","")))),FIND(" ",F71&amp;" ",N10+1)-1)))</f>
        <v>1</v>
      </c>
      <c r="N71" s="564">
        <f t="shared" si="5"/>
        <v>54</v>
      </c>
      <c r="O71" s="565" t="str">
        <f t="shared" si="6"/>
        <v>0</v>
      </c>
      <c r="P71" s="564">
        <f t="shared" si="7"/>
        <v>1</v>
      </c>
      <c r="Q71" s="564">
        <f t="shared" si="8"/>
        <v>1</v>
      </c>
    </row>
    <row r="72" spans="2:17" ht="21" customHeight="1">
      <c r="B72" s="551" t="str">
        <f t="shared" si="0"/>
        <v/>
      </c>
      <c r="C72" s="551" t="str">
        <f t="shared" si="1"/>
        <v/>
      </c>
      <c r="D72" s="551" t="str">
        <f>IF(UPPER(TRIM(N11))="X",C72,B72)</f>
        <v/>
      </c>
      <c r="E72" s="551" cm="1">
        <f t="array" ref="E72">IF(H71&lt;&gt;"",E71,IF(E71="","",IFERROR(MATCH(TRUE(),INDEX(INDEX(K:K,E71+1):K203&lt;&gt;"",0),0)+E71,"")))</f>
        <v>213</v>
      </c>
      <c r="F72" s="551" cm="1">
        <f t="array" ref="F72">IF(E72="","",IF(H71&lt;&gt;"",H71,INDEX(D:D,E72)))</f>
        <v>0</v>
      </c>
      <c r="G72" s="551" t="str">
        <f t="shared" si="2"/>
        <v>0</v>
      </c>
      <c r="H72" s="561" t="str">
        <f t="shared" si="3"/>
        <v/>
      </c>
      <c r="I72" s="566" t="str">
        <f>IF(AND(F72&lt;&gt;"",N10&gt;0,M72&gt;N10),"Mot &gt; limite","")</f>
        <v/>
      </c>
      <c r="J72" s="562" t="str">
        <f>IF(K72="","",COUNTIF(K18:K72,"&lt;&gt;"))</f>
        <v/>
      </c>
      <c r="K72" s="563"/>
      <c r="L72" s="562" t="str">
        <f t="shared" si="4"/>
        <v/>
      </c>
      <c r="M72" s="532">
        <f>IF(OR(F72="",N10="",N10&lt;=0),"",IF(LEN(F72)&lt;=N10,LEN(F72),IFERROR(FIND("♦",SUBSTITUTE(LEFT(F72,N10)," ","♦",LEN(LEFT(F72,N10))-LEN(SUBSTITUTE(LEFT(F72,N10)," ","")))),FIND(" ",F72&amp;" ",N10+1)-1)))</f>
        <v>1</v>
      </c>
      <c r="N72" s="564">
        <f t="shared" si="5"/>
        <v>55</v>
      </c>
      <c r="O72" s="565" t="str">
        <f t="shared" si="6"/>
        <v>0</v>
      </c>
      <c r="P72" s="564">
        <f t="shared" si="7"/>
        <v>1</v>
      </c>
      <c r="Q72" s="564">
        <f t="shared" si="8"/>
        <v>1</v>
      </c>
    </row>
    <row r="73" spans="2:17" ht="21" customHeight="1">
      <c r="B73" s="551" t="str">
        <f t="shared" si="0"/>
        <v/>
      </c>
      <c r="C73" s="551" t="str">
        <f t="shared" si="1"/>
        <v/>
      </c>
      <c r="D73" s="551" t="str">
        <f>IF(UPPER(TRIM(N11))="X",C73,B73)</f>
        <v/>
      </c>
      <c r="E73" s="551" cm="1">
        <f t="array" ref="E73">IF(H72&lt;&gt;"",E72,IF(E72="","",IFERROR(MATCH(TRUE(),INDEX(INDEX(K:K,E72+1):K203&lt;&gt;"",0),0)+E72,"")))</f>
        <v>214</v>
      </c>
      <c r="F73" s="551" cm="1">
        <f t="array" ref="F73">IF(E73="","",IF(H72&lt;&gt;"",H72,INDEX(D:D,E73)))</f>
        <v>0</v>
      </c>
      <c r="G73" s="551" t="str">
        <f t="shared" si="2"/>
        <v>0</v>
      </c>
      <c r="H73" s="561" t="str">
        <f t="shared" si="3"/>
        <v/>
      </c>
      <c r="I73" s="566" t="str">
        <f>IF(AND(F73&lt;&gt;"",N10&gt;0,M73&gt;N10),"Mot &gt; limite","")</f>
        <v/>
      </c>
      <c r="J73" s="562" t="str">
        <f>IF(K73="","",COUNTIF(K18:K73,"&lt;&gt;"))</f>
        <v/>
      </c>
      <c r="K73" s="563"/>
      <c r="L73" s="562" t="str">
        <f t="shared" si="4"/>
        <v/>
      </c>
      <c r="M73" s="532">
        <f>IF(OR(F73="",N10="",N10&lt;=0),"",IF(LEN(F73)&lt;=N10,LEN(F73),IFERROR(FIND("♦",SUBSTITUTE(LEFT(F73,N10)," ","♦",LEN(LEFT(F73,N10))-LEN(SUBSTITUTE(LEFT(F73,N10)," ","")))),FIND(" ",F73&amp;" ",N10+1)-1)))</f>
        <v>1</v>
      </c>
      <c r="N73" s="564">
        <f t="shared" si="5"/>
        <v>56</v>
      </c>
      <c r="O73" s="565" t="str">
        <f t="shared" si="6"/>
        <v>0</v>
      </c>
      <c r="P73" s="564">
        <f t="shared" si="7"/>
        <v>1</v>
      </c>
      <c r="Q73" s="564">
        <f t="shared" si="8"/>
        <v>1</v>
      </c>
    </row>
    <row r="74" spans="2:17" ht="21" customHeight="1">
      <c r="B74" s="551" t="str">
        <f t="shared" si="0"/>
        <v/>
      </c>
      <c r="C74" s="551" t="str">
        <f t="shared" si="1"/>
        <v/>
      </c>
      <c r="D74" s="551" t="str">
        <f>IF(UPPER(TRIM(N11))="X",C74,B74)</f>
        <v/>
      </c>
      <c r="E74" s="551" cm="1">
        <f t="array" ref="E74">IF(H73&lt;&gt;"",E73,IF(E73="","",IFERROR(MATCH(TRUE(),INDEX(INDEX(K:K,E73+1):K203&lt;&gt;"",0),0)+E73,"")))</f>
        <v>215</v>
      </c>
      <c r="F74" s="551" cm="1">
        <f t="array" ref="F74">IF(E74="","",IF(H73&lt;&gt;"",H73,INDEX(D:D,E74)))</f>
        <v>0</v>
      </c>
      <c r="G74" s="551" t="str">
        <f t="shared" si="2"/>
        <v>0</v>
      </c>
      <c r="H74" s="561" t="str">
        <f t="shared" si="3"/>
        <v/>
      </c>
      <c r="I74" s="566" t="str">
        <f>IF(AND(F74&lt;&gt;"",N10&gt;0,M74&gt;N10),"Mot &gt; limite","")</f>
        <v/>
      </c>
      <c r="J74" s="562" t="str">
        <f>IF(K74="","",COUNTIF(K18:K74,"&lt;&gt;"))</f>
        <v/>
      </c>
      <c r="K74" s="563"/>
      <c r="L74" s="562" t="str">
        <f t="shared" si="4"/>
        <v/>
      </c>
      <c r="M74" s="532">
        <f>IF(OR(F74="",N10="",N10&lt;=0),"",IF(LEN(F74)&lt;=N10,LEN(F74),IFERROR(FIND("♦",SUBSTITUTE(LEFT(F74,N10)," ","♦",LEN(LEFT(F74,N10))-LEN(SUBSTITUTE(LEFT(F74,N10)," ","")))),FIND(" ",F74&amp;" ",N10+1)-1)))</f>
        <v>1</v>
      </c>
      <c r="N74" s="564">
        <f t="shared" si="5"/>
        <v>57</v>
      </c>
      <c r="O74" s="565" t="str">
        <f t="shared" si="6"/>
        <v>0</v>
      </c>
      <c r="P74" s="564">
        <f t="shared" si="7"/>
        <v>1</v>
      </c>
      <c r="Q74" s="564">
        <f t="shared" si="8"/>
        <v>1</v>
      </c>
    </row>
    <row r="75" spans="2:17" ht="21" customHeight="1">
      <c r="B75" s="551" t="str">
        <f t="shared" si="0"/>
        <v/>
      </c>
      <c r="C75" s="551" t="str">
        <f t="shared" si="1"/>
        <v/>
      </c>
      <c r="D75" s="551" t="str">
        <f>IF(UPPER(TRIM(N11))="X",C75,B75)</f>
        <v/>
      </c>
      <c r="E75" s="551" cm="1">
        <f t="array" ref="E75">IF(H74&lt;&gt;"",E74,IF(E74="","",IFERROR(MATCH(TRUE(),INDEX(INDEX(K:K,E74+1):K203&lt;&gt;"",0),0)+E74,"")))</f>
        <v>216</v>
      </c>
      <c r="F75" s="551" cm="1">
        <f t="array" ref="F75">IF(E75="","",IF(H74&lt;&gt;"",H74,INDEX(D:D,E75)))</f>
        <v>0</v>
      </c>
      <c r="G75" s="551" t="str">
        <f t="shared" si="2"/>
        <v>0</v>
      </c>
      <c r="H75" s="561" t="str">
        <f t="shared" si="3"/>
        <v/>
      </c>
      <c r="I75" s="566" t="str">
        <f>IF(AND(F75&lt;&gt;"",N10&gt;0,M75&gt;N10),"Mot &gt; limite","")</f>
        <v/>
      </c>
      <c r="J75" s="562" t="str">
        <f>IF(K75="","",COUNTIF(K18:K75,"&lt;&gt;"))</f>
        <v/>
      </c>
      <c r="K75" s="563"/>
      <c r="L75" s="562" t="str">
        <f t="shared" si="4"/>
        <v/>
      </c>
      <c r="M75" s="532">
        <f>IF(OR(F75="",N10="",N10&lt;=0),"",IF(LEN(F75)&lt;=N10,LEN(F75),IFERROR(FIND("♦",SUBSTITUTE(LEFT(F75,N10)," ","♦",LEN(LEFT(F75,N10))-LEN(SUBSTITUTE(LEFT(F75,N10)," ","")))),FIND(" ",F75&amp;" ",N10+1)-1)))</f>
        <v>1</v>
      </c>
      <c r="N75" s="564">
        <f t="shared" si="5"/>
        <v>58</v>
      </c>
      <c r="O75" s="565" t="str">
        <f t="shared" si="6"/>
        <v>0</v>
      </c>
      <c r="P75" s="564">
        <f t="shared" si="7"/>
        <v>1</v>
      </c>
      <c r="Q75" s="564">
        <f t="shared" si="8"/>
        <v>1</v>
      </c>
    </row>
    <row r="76" spans="2:17" ht="21" customHeight="1">
      <c r="B76" s="551" t="str">
        <f t="shared" si="0"/>
        <v/>
      </c>
      <c r="C76" s="551" t="str">
        <f t="shared" si="1"/>
        <v/>
      </c>
      <c r="D76" s="551" t="str">
        <f>IF(UPPER(TRIM(N11))="X",C76,B76)</f>
        <v/>
      </c>
      <c r="E76" s="551" cm="1">
        <f t="array" ref="E76">IF(H75&lt;&gt;"",E75,IF(E75="","",IFERROR(MATCH(TRUE(),INDEX(INDEX(K:K,E75+1):K203&lt;&gt;"",0),0)+E75,"")))</f>
        <v>217</v>
      </c>
      <c r="F76" s="551" cm="1">
        <f t="array" ref="F76">IF(E76="","",IF(H75&lt;&gt;"",H75,INDEX(D:D,E76)))</f>
        <v>0</v>
      </c>
      <c r="G76" s="551" t="str">
        <f t="shared" si="2"/>
        <v>0</v>
      </c>
      <c r="H76" s="561" t="str">
        <f t="shared" si="3"/>
        <v/>
      </c>
      <c r="I76" s="566" t="str">
        <f>IF(AND(F76&lt;&gt;"",N10&gt;0,M76&gt;N10),"Mot &gt; limite","")</f>
        <v/>
      </c>
      <c r="J76" s="562" t="str">
        <f>IF(K76="","",COUNTIF(K18:K76,"&lt;&gt;"))</f>
        <v/>
      </c>
      <c r="K76" s="563"/>
      <c r="L76" s="562" t="str">
        <f t="shared" si="4"/>
        <v/>
      </c>
      <c r="M76" s="532">
        <f>IF(OR(F76="",N10="",N10&lt;=0),"",IF(LEN(F76)&lt;=N10,LEN(F76),IFERROR(FIND("♦",SUBSTITUTE(LEFT(F76,N10)," ","♦",LEN(LEFT(F76,N10))-LEN(SUBSTITUTE(LEFT(F76,N10)," ","")))),FIND(" ",F76&amp;" ",N10+1)-1)))</f>
        <v>1</v>
      </c>
      <c r="N76" s="564">
        <f t="shared" si="5"/>
        <v>59</v>
      </c>
      <c r="O76" s="565" t="str">
        <f t="shared" si="6"/>
        <v>0</v>
      </c>
      <c r="P76" s="564">
        <f t="shared" si="7"/>
        <v>1</v>
      </c>
      <c r="Q76" s="564">
        <f t="shared" si="8"/>
        <v>1</v>
      </c>
    </row>
    <row r="77" spans="2:17" ht="21" customHeight="1">
      <c r="B77" s="551" t="str">
        <f t="shared" si="0"/>
        <v/>
      </c>
      <c r="C77" s="551" t="str">
        <f t="shared" si="1"/>
        <v/>
      </c>
      <c r="D77" s="551" t="str">
        <f>IF(UPPER(TRIM(N11))="X",C77,B77)</f>
        <v/>
      </c>
      <c r="E77" s="551" cm="1">
        <f t="array" ref="E77">IF(H76&lt;&gt;"",E76,IF(E76="","",IFERROR(MATCH(TRUE(),INDEX(INDEX(K:K,E76+1):K203&lt;&gt;"",0),0)+E76,"")))</f>
        <v>218</v>
      </c>
      <c r="F77" s="551" cm="1">
        <f t="array" ref="F77">IF(E77="","",IF(H76&lt;&gt;"",H76,INDEX(D:D,E77)))</f>
        <v>0</v>
      </c>
      <c r="G77" s="551" t="str">
        <f t="shared" si="2"/>
        <v>0</v>
      </c>
      <c r="H77" s="561" t="str">
        <f t="shared" si="3"/>
        <v/>
      </c>
      <c r="I77" s="566" t="str">
        <f>IF(AND(F77&lt;&gt;"",N10&gt;0,M77&gt;N10),"Mot &gt; limite","")</f>
        <v/>
      </c>
      <c r="J77" s="562" t="str">
        <f>IF(K77="","",COUNTIF(K18:K77,"&lt;&gt;"))</f>
        <v/>
      </c>
      <c r="K77" s="563"/>
      <c r="L77" s="562" t="str">
        <f t="shared" si="4"/>
        <v/>
      </c>
      <c r="M77" s="532">
        <f>IF(OR(F77="",N10="",N10&lt;=0),"",IF(LEN(F77)&lt;=N10,LEN(F77),IFERROR(FIND("♦",SUBSTITUTE(LEFT(F77,N10)," ","♦",LEN(LEFT(F77,N10))-LEN(SUBSTITUTE(LEFT(F77,N10)," ","")))),FIND(" ",F77&amp;" ",N10+1)-1)))</f>
        <v>1</v>
      </c>
      <c r="N77" s="564">
        <f t="shared" si="5"/>
        <v>60</v>
      </c>
      <c r="O77" s="565" t="str">
        <f t="shared" si="6"/>
        <v>0</v>
      </c>
      <c r="P77" s="564">
        <f t="shared" si="7"/>
        <v>1</v>
      </c>
      <c r="Q77" s="564">
        <f t="shared" si="8"/>
        <v>1</v>
      </c>
    </row>
    <row r="78" spans="2:17" ht="21" customHeight="1">
      <c r="B78" s="551" t="str">
        <f t="shared" si="0"/>
        <v/>
      </c>
      <c r="C78" s="551" t="str">
        <f t="shared" si="1"/>
        <v/>
      </c>
      <c r="D78" s="551" t="str">
        <f>IF(UPPER(TRIM(N11))="X",C78,B78)</f>
        <v/>
      </c>
      <c r="E78" s="551" cm="1">
        <f t="array" ref="E78">IF(H77&lt;&gt;"",E77,IF(E77="","",IFERROR(MATCH(TRUE(),INDEX(INDEX(K:K,E77+1):K203&lt;&gt;"",0),0)+E77,"")))</f>
        <v>219</v>
      </c>
      <c r="F78" s="551" cm="1">
        <f t="array" ref="F78">IF(E78="","",IF(H77&lt;&gt;"",H77,INDEX(D:D,E78)))</f>
        <v>0</v>
      </c>
      <c r="G78" s="551" t="str">
        <f t="shared" si="2"/>
        <v>0</v>
      </c>
      <c r="H78" s="561" t="str">
        <f t="shared" si="3"/>
        <v/>
      </c>
      <c r="I78" s="566" t="str">
        <f>IF(AND(F78&lt;&gt;"",N10&gt;0,M78&gt;N10),"Mot &gt; limite","")</f>
        <v/>
      </c>
      <c r="J78" s="562" t="str">
        <f>IF(K78="","",COUNTIF(K18:K78,"&lt;&gt;"))</f>
        <v/>
      </c>
      <c r="K78" s="563"/>
      <c r="L78" s="562" t="str">
        <f t="shared" si="4"/>
        <v/>
      </c>
      <c r="M78" s="532">
        <f>IF(OR(F78="",N10="",N10&lt;=0),"",IF(LEN(F78)&lt;=N10,LEN(F78),IFERROR(FIND("♦",SUBSTITUTE(LEFT(F78,N10)," ","♦",LEN(LEFT(F78,N10))-LEN(SUBSTITUTE(LEFT(F78,N10)," ","")))),FIND(" ",F78&amp;" ",N10+1)-1)))</f>
        <v>1</v>
      </c>
      <c r="N78" s="564">
        <f t="shared" si="5"/>
        <v>61</v>
      </c>
      <c r="O78" s="565" t="str">
        <f t="shared" si="6"/>
        <v>0</v>
      </c>
      <c r="P78" s="564">
        <f t="shared" si="7"/>
        <v>1</v>
      </c>
      <c r="Q78" s="564">
        <f t="shared" si="8"/>
        <v>1</v>
      </c>
    </row>
    <row r="79" spans="2:17" ht="21" customHeight="1">
      <c r="B79" s="551" t="str">
        <f t="shared" si="0"/>
        <v/>
      </c>
      <c r="C79" s="551" t="str">
        <f t="shared" si="1"/>
        <v/>
      </c>
      <c r="D79" s="551" t="str">
        <f>IF(UPPER(TRIM(N11))="X",C79,B79)</f>
        <v/>
      </c>
      <c r="E79" s="551" cm="1">
        <f t="array" ref="E79">IF(H78&lt;&gt;"",E78,IF(E78="","",IFERROR(MATCH(TRUE(),INDEX(INDEX(K:K,E78+1):K203&lt;&gt;"",0),0)+E78,"")))</f>
        <v>220</v>
      </c>
      <c r="F79" s="551" cm="1">
        <f t="array" ref="F79">IF(E79="","",IF(H78&lt;&gt;"",H78,INDEX(D:D,E79)))</f>
        <v>0</v>
      </c>
      <c r="G79" s="551" t="str">
        <f t="shared" si="2"/>
        <v>0</v>
      </c>
      <c r="H79" s="561" t="str">
        <f t="shared" si="3"/>
        <v/>
      </c>
      <c r="I79" s="566" t="str">
        <f>IF(AND(F79&lt;&gt;"",N10&gt;0,M79&gt;N10),"Mot &gt; limite","")</f>
        <v/>
      </c>
      <c r="J79" s="562" t="str">
        <f>IF(K79="","",COUNTIF(K18:K79,"&lt;&gt;"))</f>
        <v/>
      </c>
      <c r="K79" s="563"/>
      <c r="L79" s="562" t="str">
        <f t="shared" si="4"/>
        <v/>
      </c>
      <c r="M79" s="532">
        <f>IF(OR(F79="",N10="",N10&lt;=0),"",IF(LEN(F79)&lt;=N10,LEN(F79),IFERROR(FIND("♦",SUBSTITUTE(LEFT(F79,N10)," ","♦",LEN(LEFT(F79,N10))-LEN(SUBSTITUTE(LEFT(F79,N10)," ","")))),FIND(" ",F79&amp;" ",N10+1)-1)))</f>
        <v>1</v>
      </c>
      <c r="N79" s="564">
        <f t="shared" si="5"/>
        <v>62</v>
      </c>
      <c r="O79" s="565" t="str">
        <f t="shared" si="6"/>
        <v>0</v>
      </c>
      <c r="P79" s="564">
        <f t="shared" si="7"/>
        <v>1</v>
      </c>
      <c r="Q79" s="564">
        <f t="shared" si="8"/>
        <v>1</v>
      </c>
    </row>
    <row r="80" spans="2:17" ht="21" customHeight="1">
      <c r="B80" s="551" t="str">
        <f t="shared" si="0"/>
        <v/>
      </c>
      <c r="C80" s="551" t="str">
        <f t="shared" si="1"/>
        <v/>
      </c>
      <c r="D80" s="551" t="str">
        <f>IF(UPPER(TRIM(N11))="X",C80,B80)</f>
        <v/>
      </c>
      <c r="E80" s="551" cm="1">
        <f t="array" ref="E80">IF(H79&lt;&gt;"",E79,IF(E79="","",IFERROR(MATCH(TRUE(),INDEX(INDEX(K:K,E79+1):K203&lt;&gt;"",0),0)+E79,"")))</f>
        <v>221</v>
      </c>
      <c r="F80" s="551" cm="1">
        <f t="array" ref="F80">IF(E80="","",IF(H79&lt;&gt;"",H79,INDEX(D:D,E80)))</f>
        <v>0</v>
      </c>
      <c r="G80" s="551" t="str">
        <f t="shared" si="2"/>
        <v>0</v>
      </c>
      <c r="H80" s="561" t="str">
        <f t="shared" si="3"/>
        <v/>
      </c>
      <c r="I80" s="566" t="str">
        <f>IF(AND(F80&lt;&gt;"",N10&gt;0,M80&gt;N10),"Mot &gt; limite","")</f>
        <v/>
      </c>
      <c r="J80" s="562" t="str">
        <f>IF(K80="","",COUNTIF(K18:K80,"&lt;&gt;"))</f>
        <v/>
      </c>
      <c r="K80" s="563"/>
      <c r="L80" s="562" t="str">
        <f t="shared" si="4"/>
        <v/>
      </c>
      <c r="M80" s="532">
        <f>IF(OR(F80="",N10="",N10&lt;=0),"",IF(LEN(F80)&lt;=N10,LEN(F80),IFERROR(FIND("♦",SUBSTITUTE(LEFT(F80,N10)," ","♦",LEN(LEFT(F80,N10))-LEN(SUBSTITUTE(LEFT(F80,N10)," ","")))),FIND(" ",F80&amp;" ",N10+1)-1)))</f>
        <v>1</v>
      </c>
      <c r="N80" s="564">
        <f t="shared" si="5"/>
        <v>63</v>
      </c>
      <c r="O80" s="565" t="str">
        <f t="shared" si="6"/>
        <v>0</v>
      </c>
      <c r="P80" s="564">
        <f t="shared" si="7"/>
        <v>1</v>
      </c>
      <c r="Q80" s="564">
        <f t="shared" si="8"/>
        <v>1</v>
      </c>
    </row>
    <row r="81" spans="2:17" ht="21" customHeight="1">
      <c r="B81" s="551" t="str">
        <f t="shared" si="0"/>
        <v/>
      </c>
      <c r="C81" s="551" t="str">
        <f t="shared" si="1"/>
        <v/>
      </c>
      <c r="D81" s="551" t="str">
        <f>IF(UPPER(TRIM(N11))="X",C81,B81)</f>
        <v/>
      </c>
      <c r="E81" s="551" cm="1">
        <f t="array" ref="E81">IF(H80&lt;&gt;"",E80,IF(E80="","",IFERROR(MATCH(TRUE(),INDEX(INDEX(K:K,E80+1):K203&lt;&gt;"",0),0)+E80,"")))</f>
        <v>222</v>
      </c>
      <c r="F81" s="551" cm="1">
        <f t="array" ref="F81">IF(E81="","",IF(H80&lt;&gt;"",H80,INDEX(D:D,E81)))</f>
        <v>0</v>
      </c>
      <c r="G81" s="551" t="str">
        <f t="shared" si="2"/>
        <v>0</v>
      </c>
      <c r="H81" s="561" t="str">
        <f t="shared" si="3"/>
        <v/>
      </c>
      <c r="I81" s="566" t="str">
        <f>IF(AND(F81&lt;&gt;"",N10&gt;0,M81&gt;N10),"Mot &gt; limite","")</f>
        <v/>
      </c>
      <c r="J81" s="562" t="str">
        <f>IF(K81="","",COUNTIF(K18:K81,"&lt;&gt;"))</f>
        <v/>
      </c>
      <c r="K81" s="563"/>
      <c r="L81" s="562" t="str">
        <f t="shared" si="4"/>
        <v/>
      </c>
      <c r="M81" s="532">
        <f>IF(OR(F81="",N10="",N10&lt;=0),"",IF(LEN(F81)&lt;=N10,LEN(F81),IFERROR(FIND("♦",SUBSTITUTE(LEFT(F81,N10)," ","♦",LEN(LEFT(F81,N10))-LEN(SUBSTITUTE(LEFT(F81,N10)," ","")))),FIND(" ",F81&amp;" ",N10+1)-1)))</f>
        <v>1</v>
      </c>
      <c r="N81" s="564">
        <f t="shared" si="5"/>
        <v>64</v>
      </c>
      <c r="O81" s="565" t="str">
        <f t="shared" si="6"/>
        <v>0</v>
      </c>
      <c r="P81" s="564">
        <f t="shared" si="7"/>
        <v>1</v>
      </c>
      <c r="Q81" s="564">
        <f t="shared" si="8"/>
        <v>1</v>
      </c>
    </row>
    <row r="82" spans="2:17" ht="21" customHeight="1">
      <c r="B82" s="551" t="str">
        <f t="shared" ref="B82:B145" si="9">IF(TRIM(SUBSTITUTE(K82,CHAR(160),""))="","",TRIM(SUBSTITUTE(SUBSTITUTE(SUBSTITUTE(SUBSTITUTE(CLEAN(K82),CHAR(160)," "),CHAR(9)," "),CHAR(10)," "),CHAR(13)," ")))</f>
        <v/>
      </c>
      <c r="C82" s="551" t="str">
        <f t="shared" ref="C82:C145" si="10">IF(B82="","",TRIM(SUBSTITUTE(SUBSTITUTE(SUBSTITUTE(SUBSTITUTE(SUBSTITUTE(SUBSTITUTE(SUBSTITUTE(SUBSTITUTE(SUBSTITUTE(SUBSTITUTE(B82,","," "),";"," "),":"," "),"."," "),"?"," "), "!"," "),"/"," "), "("," "), ")"," "), "-"," ")))</f>
        <v/>
      </c>
      <c r="D82" s="551" t="str">
        <f>IF(UPPER(TRIM(N11))="X",C82,B82)</f>
        <v/>
      </c>
      <c r="E82" s="551" cm="1">
        <f t="array" ref="E82">IF(H81&lt;&gt;"",E81,IF(E81="","",IFERROR(MATCH(TRUE(),INDEX(INDEX(K:K,E81+1):K203&lt;&gt;"",0),0)+E81,"")))</f>
        <v>223</v>
      </c>
      <c r="F82" s="551" cm="1">
        <f t="array" ref="F82">IF(E82="","",IF(H81&lt;&gt;"",H81,INDEX(D:D,E82)))</f>
        <v>0</v>
      </c>
      <c r="G82" s="551" t="str">
        <f t="shared" ref="G82:G145" si="11">IF(OR(F82="",M82=""),"",LEFT(F82,M82))</f>
        <v>0</v>
      </c>
      <c r="H82" s="561" t="str">
        <f t="shared" ref="H82:H145" si="12">IF(OR(F82="",M82=""),"",TRIM(MID(F82,M82+1,99999)))</f>
        <v/>
      </c>
      <c r="I82" s="566" t="str">
        <f>IF(AND(F82&lt;&gt;"",N10&gt;0,M82&gt;N10),"Mot &gt; limite","")</f>
        <v/>
      </c>
      <c r="J82" s="562" t="str">
        <f>IF(K82="","",COUNTIF(K18:K82,"&lt;&gt;"))</f>
        <v/>
      </c>
      <c r="K82" s="563"/>
      <c r="L82" s="562" t="str">
        <f t="shared" ref="L82:L145" si="13">IF(TRIM(SUBSTITUTE(K82,CHAR(160),""))="","",LEN(K82))</f>
        <v/>
      </c>
      <c r="M82" s="532">
        <f>IF(OR(F82="",N10="",N10&lt;=0),"",IF(LEN(F82)&lt;=N10,LEN(F82),IFERROR(FIND("♦",SUBSTITUTE(LEFT(F82,N10)," ","♦",LEN(LEFT(F82,N10))-LEN(SUBSTITUTE(LEFT(F82,N10)," ","")))),FIND(" ",F82&amp;" ",N10+1)-1)))</f>
        <v>1</v>
      </c>
      <c r="N82" s="564">
        <f t="shared" ref="N82:N145" si="14">IF(O82="","",ROW()-17)</f>
        <v>65</v>
      </c>
      <c r="O82" s="565" t="str">
        <f t="shared" ref="O82:O145" si="15">G82</f>
        <v>0</v>
      </c>
      <c r="P82" s="564">
        <f t="shared" ref="P82:P145" si="16">IF(O82="","",LEN(TRIM(O82))-LEN(SUBSTITUTE(TRIM(O82)," ",""))+1)</f>
        <v>1</v>
      </c>
      <c r="Q82" s="564">
        <f t="shared" ref="Q82:Q145" si="17">IF(O82="","",LEN(O82))</f>
        <v>1</v>
      </c>
    </row>
    <row r="83" spans="2:17" ht="21" customHeight="1">
      <c r="B83" s="551" t="str">
        <f t="shared" si="9"/>
        <v/>
      </c>
      <c r="C83" s="551" t="str">
        <f t="shared" si="10"/>
        <v/>
      </c>
      <c r="D83" s="551" t="str">
        <f>IF(UPPER(TRIM(N11))="X",C83,B83)</f>
        <v/>
      </c>
      <c r="E83" s="551" cm="1">
        <f t="array" ref="E83">IF(H82&lt;&gt;"",E82,IF(E82="","",IFERROR(MATCH(TRUE(),INDEX(INDEX(K:K,E82+1):K203&lt;&gt;"",0),0)+E82,"")))</f>
        <v>224</v>
      </c>
      <c r="F83" s="551" cm="1">
        <f t="array" ref="F83">IF(E83="","",IF(H82&lt;&gt;"",H82,INDEX(D:D,E83)))</f>
        <v>0</v>
      </c>
      <c r="G83" s="551" t="str">
        <f t="shared" si="11"/>
        <v>0</v>
      </c>
      <c r="H83" s="561" t="str">
        <f t="shared" si="12"/>
        <v/>
      </c>
      <c r="I83" s="566" t="str">
        <f>IF(AND(F83&lt;&gt;"",N10&gt;0,M83&gt;N10),"Mot &gt; limite","")</f>
        <v/>
      </c>
      <c r="J83" s="562" t="str">
        <f>IF(K83="","",COUNTIF(K18:K83,"&lt;&gt;"))</f>
        <v/>
      </c>
      <c r="K83" s="563"/>
      <c r="L83" s="562" t="str">
        <f t="shared" si="13"/>
        <v/>
      </c>
      <c r="M83" s="532">
        <f>IF(OR(F83="",N10="",N10&lt;=0),"",IF(LEN(F83)&lt;=N10,LEN(F83),IFERROR(FIND("♦",SUBSTITUTE(LEFT(F83,N10)," ","♦",LEN(LEFT(F83,N10))-LEN(SUBSTITUTE(LEFT(F83,N10)," ","")))),FIND(" ",F83&amp;" ",N10+1)-1)))</f>
        <v>1</v>
      </c>
      <c r="N83" s="564">
        <f t="shared" si="14"/>
        <v>66</v>
      </c>
      <c r="O83" s="565" t="str">
        <f t="shared" si="15"/>
        <v>0</v>
      </c>
      <c r="P83" s="564">
        <f t="shared" si="16"/>
        <v>1</v>
      </c>
      <c r="Q83" s="564">
        <f t="shared" si="17"/>
        <v>1</v>
      </c>
    </row>
    <row r="84" spans="2:17" ht="21" customHeight="1">
      <c r="B84" s="551" t="str">
        <f t="shared" si="9"/>
        <v/>
      </c>
      <c r="C84" s="551" t="str">
        <f t="shared" si="10"/>
        <v/>
      </c>
      <c r="D84" s="551" t="str">
        <f>IF(UPPER(TRIM(N11))="X",C84,B84)</f>
        <v/>
      </c>
      <c r="E84" s="551" cm="1">
        <f t="array" ref="E84">IF(H83&lt;&gt;"",E83,IF(E83="","",IFERROR(MATCH(TRUE(),INDEX(INDEX(K:K,E83+1):K203&lt;&gt;"",0),0)+E83,"")))</f>
        <v>225</v>
      </c>
      <c r="F84" s="551" cm="1">
        <f t="array" ref="F84">IF(E84="","",IF(H83&lt;&gt;"",H83,INDEX(D:D,E84)))</f>
        <v>0</v>
      </c>
      <c r="G84" s="551" t="str">
        <f t="shared" si="11"/>
        <v>0</v>
      </c>
      <c r="H84" s="561" t="str">
        <f t="shared" si="12"/>
        <v/>
      </c>
      <c r="I84" s="566" t="str">
        <f>IF(AND(F84&lt;&gt;"",N10&gt;0,M84&gt;N10),"Mot &gt; limite","")</f>
        <v/>
      </c>
      <c r="J84" s="562" t="str">
        <f>IF(K84="","",COUNTIF(K18:K84,"&lt;&gt;"))</f>
        <v/>
      </c>
      <c r="K84" s="563"/>
      <c r="L84" s="562" t="str">
        <f t="shared" si="13"/>
        <v/>
      </c>
      <c r="M84" s="532">
        <f>IF(OR(F84="",N10="",N10&lt;=0),"",IF(LEN(F84)&lt;=N10,LEN(F84),IFERROR(FIND("♦",SUBSTITUTE(LEFT(F84,N10)," ","♦",LEN(LEFT(F84,N10))-LEN(SUBSTITUTE(LEFT(F84,N10)," ","")))),FIND(" ",F84&amp;" ",N10+1)-1)))</f>
        <v>1</v>
      </c>
      <c r="N84" s="564">
        <f t="shared" si="14"/>
        <v>67</v>
      </c>
      <c r="O84" s="565" t="str">
        <f t="shared" si="15"/>
        <v>0</v>
      </c>
      <c r="P84" s="564">
        <f t="shared" si="16"/>
        <v>1</v>
      </c>
      <c r="Q84" s="564">
        <f t="shared" si="17"/>
        <v>1</v>
      </c>
    </row>
    <row r="85" spans="2:17" ht="21" customHeight="1">
      <c r="B85" s="551" t="str">
        <f t="shared" si="9"/>
        <v/>
      </c>
      <c r="C85" s="551" t="str">
        <f t="shared" si="10"/>
        <v/>
      </c>
      <c r="D85" s="551" t="str">
        <f>IF(UPPER(TRIM(N11))="X",C85,B85)</f>
        <v/>
      </c>
      <c r="E85" s="551" cm="1">
        <f t="array" ref="E85">IF(H84&lt;&gt;"",E84,IF(E84="","",IFERROR(MATCH(TRUE(),INDEX(INDEX(K:K,E84+1):K203&lt;&gt;"",0),0)+E84,"")))</f>
        <v>226</v>
      </c>
      <c r="F85" s="551" cm="1">
        <f t="array" ref="F85">IF(E85="","",IF(H84&lt;&gt;"",H84,INDEX(D:D,E85)))</f>
        <v>0</v>
      </c>
      <c r="G85" s="551" t="str">
        <f t="shared" si="11"/>
        <v>0</v>
      </c>
      <c r="H85" s="561" t="str">
        <f t="shared" si="12"/>
        <v/>
      </c>
      <c r="I85" s="566" t="str">
        <f>IF(AND(F85&lt;&gt;"",N10&gt;0,M85&gt;N10),"Mot &gt; limite","")</f>
        <v/>
      </c>
      <c r="J85" s="562" t="str">
        <f>IF(K85="","",COUNTIF(K18:K85,"&lt;&gt;"))</f>
        <v/>
      </c>
      <c r="K85" s="563"/>
      <c r="L85" s="562" t="str">
        <f t="shared" si="13"/>
        <v/>
      </c>
      <c r="M85" s="532">
        <f>IF(OR(F85="",N10="",N10&lt;=0),"",IF(LEN(F85)&lt;=N10,LEN(F85),IFERROR(FIND("♦",SUBSTITUTE(LEFT(F85,N10)," ","♦",LEN(LEFT(F85,N10))-LEN(SUBSTITUTE(LEFT(F85,N10)," ","")))),FIND(" ",F85&amp;" ",N10+1)-1)))</f>
        <v>1</v>
      </c>
      <c r="N85" s="564">
        <f t="shared" si="14"/>
        <v>68</v>
      </c>
      <c r="O85" s="565" t="str">
        <f t="shared" si="15"/>
        <v>0</v>
      </c>
      <c r="P85" s="564">
        <f t="shared" si="16"/>
        <v>1</v>
      </c>
      <c r="Q85" s="564">
        <f t="shared" si="17"/>
        <v>1</v>
      </c>
    </row>
    <row r="86" spans="2:17" ht="21" customHeight="1">
      <c r="B86" s="551" t="str">
        <f t="shared" si="9"/>
        <v/>
      </c>
      <c r="C86" s="551" t="str">
        <f t="shared" si="10"/>
        <v/>
      </c>
      <c r="D86" s="551" t="str">
        <f>IF(UPPER(TRIM(N11))="X",C86,B86)</f>
        <v/>
      </c>
      <c r="E86" s="551" cm="1">
        <f t="array" ref="E86">IF(H85&lt;&gt;"",E85,IF(E85="","",IFERROR(MATCH(TRUE(),INDEX(INDEX(K:K,E85+1):K203&lt;&gt;"",0),0)+E85,"")))</f>
        <v>227</v>
      </c>
      <c r="F86" s="551" cm="1">
        <f t="array" ref="F86">IF(E86="","",IF(H85&lt;&gt;"",H85,INDEX(D:D,E86)))</f>
        <v>0</v>
      </c>
      <c r="G86" s="551" t="str">
        <f t="shared" si="11"/>
        <v>0</v>
      </c>
      <c r="H86" s="561" t="str">
        <f t="shared" si="12"/>
        <v/>
      </c>
      <c r="I86" s="566" t="str">
        <f>IF(AND(F86&lt;&gt;"",N10&gt;0,M86&gt;N10),"Mot &gt; limite","")</f>
        <v/>
      </c>
      <c r="J86" s="562" t="str">
        <f>IF(K86="","",COUNTIF(K18:K86,"&lt;&gt;"))</f>
        <v/>
      </c>
      <c r="K86" s="563"/>
      <c r="L86" s="562" t="str">
        <f t="shared" si="13"/>
        <v/>
      </c>
      <c r="M86" s="532">
        <f>IF(OR(F86="",N10="",N10&lt;=0),"",IF(LEN(F86)&lt;=N10,LEN(F86),IFERROR(FIND("♦",SUBSTITUTE(LEFT(F86,N10)," ","♦",LEN(LEFT(F86,N10))-LEN(SUBSTITUTE(LEFT(F86,N10)," ","")))),FIND(" ",F86&amp;" ",N10+1)-1)))</f>
        <v>1</v>
      </c>
      <c r="N86" s="564">
        <f t="shared" si="14"/>
        <v>69</v>
      </c>
      <c r="O86" s="565" t="str">
        <f t="shared" si="15"/>
        <v>0</v>
      </c>
      <c r="P86" s="564">
        <f t="shared" si="16"/>
        <v>1</v>
      </c>
      <c r="Q86" s="564">
        <f t="shared" si="17"/>
        <v>1</v>
      </c>
    </row>
    <row r="87" spans="2:17" ht="21" customHeight="1">
      <c r="B87" s="551" t="str">
        <f t="shared" si="9"/>
        <v/>
      </c>
      <c r="C87" s="551" t="str">
        <f t="shared" si="10"/>
        <v/>
      </c>
      <c r="D87" s="551" t="str">
        <f>IF(UPPER(TRIM(N11))="X",C87,B87)</f>
        <v/>
      </c>
      <c r="E87" s="551" cm="1">
        <f t="array" ref="E87">IF(H86&lt;&gt;"",E86,IF(E86="","",IFERROR(MATCH(TRUE(),INDEX(INDEX(K:K,E86+1):K203&lt;&gt;"",0),0)+E86,"")))</f>
        <v>228</v>
      </c>
      <c r="F87" s="551" cm="1">
        <f t="array" ref="F87">IF(E87="","",IF(H86&lt;&gt;"",H86,INDEX(D:D,E87)))</f>
        <v>0</v>
      </c>
      <c r="G87" s="551" t="str">
        <f t="shared" si="11"/>
        <v>0</v>
      </c>
      <c r="H87" s="561" t="str">
        <f t="shared" si="12"/>
        <v/>
      </c>
      <c r="I87" s="566" t="str">
        <f>IF(AND(F87&lt;&gt;"",N10&gt;0,M87&gt;N10),"Mot &gt; limite","")</f>
        <v/>
      </c>
      <c r="J87" s="562" t="str">
        <f>IF(K87="","",COUNTIF(K18:K87,"&lt;&gt;"))</f>
        <v/>
      </c>
      <c r="K87" s="563"/>
      <c r="L87" s="562" t="str">
        <f t="shared" si="13"/>
        <v/>
      </c>
      <c r="M87" s="532">
        <f>IF(OR(F87="",N10="",N10&lt;=0),"",IF(LEN(F87)&lt;=N10,LEN(F87),IFERROR(FIND("♦",SUBSTITUTE(LEFT(F87,N10)," ","♦",LEN(LEFT(F87,N10))-LEN(SUBSTITUTE(LEFT(F87,N10)," ","")))),FIND(" ",F87&amp;" ",N10+1)-1)))</f>
        <v>1</v>
      </c>
      <c r="N87" s="564">
        <f t="shared" si="14"/>
        <v>70</v>
      </c>
      <c r="O87" s="565" t="str">
        <f t="shared" si="15"/>
        <v>0</v>
      </c>
      <c r="P87" s="564">
        <f t="shared" si="16"/>
        <v>1</v>
      </c>
      <c r="Q87" s="564">
        <f t="shared" si="17"/>
        <v>1</v>
      </c>
    </row>
    <row r="88" spans="2:17" ht="21" customHeight="1">
      <c r="B88" s="551" t="str">
        <f t="shared" si="9"/>
        <v/>
      </c>
      <c r="C88" s="551" t="str">
        <f t="shared" si="10"/>
        <v/>
      </c>
      <c r="D88" s="551" t="str">
        <f>IF(UPPER(TRIM(N11))="X",C88,B88)</f>
        <v/>
      </c>
      <c r="E88" s="551" cm="1">
        <f t="array" ref="E88">IF(H87&lt;&gt;"",E87,IF(E87="","",IFERROR(MATCH(TRUE(),INDEX(INDEX(K:K,E87+1):K203&lt;&gt;"",0),0)+E87,"")))</f>
        <v>229</v>
      </c>
      <c r="F88" s="551" cm="1">
        <f t="array" ref="F88">IF(E88="","",IF(H87&lt;&gt;"",H87,INDEX(D:D,E88)))</f>
        <v>0</v>
      </c>
      <c r="G88" s="551" t="str">
        <f t="shared" si="11"/>
        <v>0</v>
      </c>
      <c r="H88" s="561" t="str">
        <f t="shared" si="12"/>
        <v/>
      </c>
      <c r="I88" s="566" t="str">
        <f>IF(AND(F88&lt;&gt;"",N10&gt;0,M88&gt;N10),"Mot &gt; limite","")</f>
        <v/>
      </c>
      <c r="J88" s="562" t="str">
        <f>IF(K88="","",COUNTIF(K18:K88,"&lt;&gt;"))</f>
        <v/>
      </c>
      <c r="K88" s="563"/>
      <c r="L88" s="562" t="str">
        <f t="shared" si="13"/>
        <v/>
      </c>
      <c r="M88" s="532">
        <f>IF(OR(F88="",N10="",N10&lt;=0),"",IF(LEN(F88)&lt;=N10,LEN(F88),IFERROR(FIND("♦",SUBSTITUTE(LEFT(F88,N10)," ","♦",LEN(LEFT(F88,N10))-LEN(SUBSTITUTE(LEFT(F88,N10)," ","")))),FIND(" ",F88&amp;" ",N10+1)-1)))</f>
        <v>1</v>
      </c>
      <c r="N88" s="564">
        <f t="shared" si="14"/>
        <v>71</v>
      </c>
      <c r="O88" s="565" t="str">
        <f t="shared" si="15"/>
        <v>0</v>
      </c>
      <c r="P88" s="564">
        <f t="shared" si="16"/>
        <v>1</v>
      </c>
      <c r="Q88" s="564">
        <f t="shared" si="17"/>
        <v>1</v>
      </c>
    </row>
    <row r="89" spans="2:17" ht="21" customHeight="1">
      <c r="B89" s="551" t="str">
        <f t="shared" si="9"/>
        <v/>
      </c>
      <c r="C89" s="551" t="str">
        <f t="shared" si="10"/>
        <v/>
      </c>
      <c r="D89" s="551" t="str">
        <f>IF(UPPER(TRIM(N11))="X",C89,B89)</f>
        <v/>
      </c>
      <c r="E89" s="551" cm="1">
        <f t="array" ref="E89">IF(H88&lt;&gt;"",E88,IF(E88="","",IFERROR(MATCH(TRUE(),INDEX(INDEX(K:K,E88+1):K203&lt;&gt;"",0),0)+E88,"")))</f>
        <v>230</v>
      </c>
      <c r="F89" s="551" cm="1">
        <f t="array" ref="F89">IF(E89="","",IF(H88&lt;&gt;"",H88,INDEX(D:D,E89)))</f>
        <v>0</v>
      </c>
      <c r="G89" s="551" t="str">
        <f t="shared" si="11"/>
        <v>0</v>
      </c>
      <c r="H89" s="561" t="str">
        <f t="shared" si="12"/>
        <v/>
      </c>
      <c r="I89" s="566" t="str">
        <f>IF(AND(F89&lt;&gt;"",N10&gt;0,M89&gt;N10),"Mot &gt; limite","")</f>
        <v/>
      </c>
      <c r="J89" s="562" t="str">
        <f>IF(K89="","",COUNTIF(K18:K89,"&lt;&gt;"))</f>
        <v/>
      </c>
      <c r="K89" s="563"/>
      <c r="L89" s="562" t="str">
        <f t="shared" si="13"/>
        <v/>
      </c>
      <c r="M89" s="532">
        <f>IF(OR(F89="",N10="",N10&lt;=0),"",IF(LEN(F89)&lt;=N10,LEN(F89),IFERROR(FIND("♦",SUBSTITUTE(LEFT(F89,N10)," ","♦",LEN(LEFT(F89,N10))-LEN(SUBSTITUTE(LEFT(F89,N10)," ","")))),FIND(" ",F89&amp;" ",N10+1)-1)))</f>
        <v>1</v>
      </c>
      <c r="N89" s="564">
        <f t="shared" si="14"/>
        <v>72</v>
      </c>
      <c r="O89" s="565" t="str">
        <f t="shared" si="15"/>
        <v>0</v>
      </c>
      <c r="P89" s="564">
        <f t="shared" si="16"/>
        <v>1</v>
      </c>
      <c r="Q89" s="564">
        <f t="shared" si="17"/>
        <v>1</v>
      </c>
    </row>
    <row r="90" spans="2:17" ht="21" customHeight="1">
      <c r="B90" s="551" t="str">
        <f t="shared" si="9"/>
        <v/>
      </c>
      <c r="C90" s="551" t="str">
        <f t="shared" si="10"/>
        <v/>
      </c>
      <c r="D90" s="551" t="str">
        <f>IF(UPPER(TRIM(N11))="X",C90,B90)</f>
        <v/>
      </c>
      <c r="E90" s="551" cm="1">
        <f t="array" ref="E90">IF(H89&lt;&gt;"",E89,IF(E89="","",IFERROR(MATCH(TRUE(),INDEX(INDEX(K:K,E89+1):K203&lt;&gt;"",0),0)+E89,"")))</f>
        <v>231</v>
      </c>
      <c r="F90" s="551" cm="1">
        <f t="array" ref="F90">IF(E90="","",IF(H89&lt;&gt;"",H89,INDEX(D:D,E90)))</f>
        <v>0</v>
      </c>
      <c r="G90" s="551" t="str">
        <f t="shared" si="11"/>
        <v>0</v>
      </c>
      <c r="H90" s="561" t="str">
        <f t="shared" si="12"/>
        <v/>
      </c>
      <c r="I90" s="566" t="str">
        <f>IF(AND(F90&lt;&gt;"",N10&gt;0,M90&gt;N10),"Mot &gt; limite","")</f>
        <v/>
      </c>
      <c r="J90" s="562" t="str">
        <f>IF(K90="","",COUNTIF(K18:K90,"&lt;&gt;"))</f>
        <v/>
      </c>
      <c r="K90" s="563"/>
      <c r="L90" s="562" t="str">
        <f t="shared" si="13"/>
        <v/>
      </c>
      <c r="M90" s="532">
        <f>IF(OR(F90="",N10="",N10&lt;=0),"",IF(LEN(F90)&lt;=N10,LEN(F90),IFERROR(FIND("♦",SUBSTITUTE(LEFT(F90,N10)," ","♦",LEN(LEFT(F90,N10))-LEN(SUBSTITUTE(LEFT(F90,N10)," ","")))),FIND(" ",F90&amp;" ",N10+1)-1)))</f>
        <v>1</v>
      </c>
      <c r="N90" s="564">
        <f t="shared" si="14"/>
        <v>73</v>
      </c>
      <c r="O90" s="565" t="str">
        <f t="shared" si="15"/>
        <v>0</v>
      </c>
      <c r="P90" s="564">
        <f t="shared" si="16"/>
        <v>1</v>
      </c>
      <c r="Q90" s="564">
        <f t="shared" si="17"/>
        <v>1</v>
      </c>
    </row>
    <row r="91" spans="2:17" ht="21" customHeight="1">
      <c r="B91" s="551" t="str">
        <f t="shared" si="9"/>
        <v>►&gt; &gt; &gt;</v>
      </c>
      <c r="C91" s="551" t="str">
        <f t="shared" si="10"/>
        <v>►&gt; &gt; &gt;</v>
      </c>
      <c r="D91" s="551" t="str">
        <f>IF(UPPER(TRIM(N11))="X",C91,B91)</f>
        <v>►&gt; &gt; &gt;</v>
      </c>
      <c r="E91" s="551" cm="1">
        <f t="array" ref="E91">IF(H90&lt;&gt;"",E90,IF(E90="","",IFERROR(MATCH(TRUE(),INDEX(INDEX(K:K,E90+1):K203&lt;&gt;"",0),0)+E90,"")))</f>
        <v>232</v>
      </c>
      <c r="F91" s="551" cm="1">
        <f t="array" ref="F91">IF(E91="","",IF(H90&lt;&gt;"",H90,INDEX(D:D,E91)))</f>
        <v>0</v>
      </c>
      <c r="G91" s="551" t="str">
        <f t="shared" si="11"/>
        <v>0</v>
      </c>
      <c r="H91" s="561" t="str">
        <f t="shared" si="12"/>
        <v/>
      </c>
      <c r="I91" s="566" t="str">
        <f>IF(AND(F91&lt;&gt;"",N10&gt;0,M91&gt;N10),"Mot &gt; limite","")</f>
        <v/>
      </c>
      <c r="J91" s="562">
        <f>IF(K91="","",COUNTIF(K18:K91,"&lt;&gt;"))</f>
        <v>28</v>
      </c>
      <c r="K91" s="563" t="s">
        <v>1223</v>
      </c>
      <c r="L91" s="562">
        <f t="shared" si="13"/>
        <v>6</v>
      </c>
      <c r="M91" s="532">
        <f>IF(OR(F91="",N10="",N10&lt;=0),"",IF(LEN(F91)&lt;=N10,LEN(F91),IFERROR(FIND("♦",SUBSTITUTE(LEFT(F91,N10)," ","♦",LEN(LEFT(F91,N10))-LEN(SUBSTITUTE(LEFT(F91,N10)," ","")))),FIND(" ",F91&amp;" ",N10+1)-1)))</f>
        <v>1</v>
      </c>
      <c r="N91" s="564">
        <f t="shared" si="14"/>
        <v>74</v>
      </c>
      <c r="O91" s="565" t="str">
        <f t="shared" si="15"/>
        <v>0</v>
      </c>
      <c r="P91" s="564">
        <f t="shared" si="16"/>
        <v>1</v>
      </c>
      <c r="Q91" s="564">
        <f t="shared" si="17"/>
        <v>1</v>
      </c>
    </row>
    <row r="92" spans="2:17" ht="21" customHeight="1">
      <c r="B92" s="551" t="str">
        <f t="shared" si="9"/>
        <v/>
      </c>
      <c r="C92" s="551" t="str">
        <f t="shared" si="10"/>
        <v/>
      </c>
      <c r="D92" s="551" t="str">
        <f>IF(UPPER(TRIM(N11))="X",C92,B92)</f>
        <v/>
      </c>
      <c r="E92" s="551" cm="1">
        <f t="array" ref="E92">IF(H91&lt;&gt;"",E91,IF(E91="","",IFERROR(MATCH(TRUE(),INDEX(INDEX(K:K,E91+1):K203&lt;&gt;"",0),0)+E91,"")))</f>
        <v>233</v>
      </c>
      <c r="F92" s="551" cm="1">
        <f t="array" ref="F92">IF(E92="","",IF(H91&lt;&gt;"",H91,INDEX(D:D,E92)))</f>
        <v>0</v>
      </c>
      <c r="G92" s="551" t="str">
        <f t="shared" si="11"/>
        <v>0</v>
      </c>
      <c r="H92" s="561" t="str">
        <f t="shared" si="12"/>
        <v/>
      </c>
      <c r="I92" s="566" t="str">
        <f>IF(AND(F92&lt;&gt;"",N10&gt;0,M92&gt;N10),"Mot &gt; limite","")</f>
        <v/>
      </c>
      <c r="J92" s="562" t="str">
        <f>IF(K92="","",COUNTIF(K18:K92,"&lt;&gt;"))</f>
        <v/>
      </c>
      <c r="K92" s="563"/>
      <c r="L92" s="562" t="str">
        <f t="shared" si="13"/>
        <v/>
      </c>
      <c r="M92" s="532">
        <f>IF(OR(F92="",N10="",N10&lt;=0),"",IF(LEN(F92)&lt;=N10,LEN(F92),IFERROR(FIND("♦",SUBSTITUTE(LEFT(F92,N10)," ","♦",LEN(LEFT(F92,N10))-LEN(SUBSTITUTE(LEFT(F92,N10)," ","")))),FIND(" ",F92&amp;" ",N10+1)-1)))</f>
        <v>1</v>
      </c>
      <c r="N92" s="564">
        <f t="shared" si="14"/>
        <v>75</v>
      </c>
      <c r="O92" s="565" t="str">
        <f t="shared" si="15"/>
        <v>0</v>
      </c>
      <c r="P92" s="564">
        <f t="shared" si="16"/>
        <v>1</v>
      </c>
      <c r="Q92" s="564">
        <f t="shared" si="17"/>
        <v>1</v>
      </c>
    </row>
    <row r="93" spans="2:17" ht="21" customHeight="1">
      <c r="B93" s="551" t="str">
        <f t="shared" si="9"/>
        <v/>
      </c>
      <c r="C93" s="551" t="str">
        <f t="shared" si="10"/>
        <v/>
      </c>
      <c r="D93" s="551" t="str">
        <f>IF(UPPER(TRIM(N11))="X",C93,B93)</f>
        <v/>
      </c>
      <c r="E93" s="551" cm="1">
        <f t="array" ref="E93">IF(H92&lt;&gt;"",E92,IF(E92="","",IFERROR(MATCH(TRUE(),INDEX(INDEX(K:K,E92+1):K203&lt;&gt;"",0),0)+E92,"")))</f>
        <v>234</v>
      </c>
      <c r="F93" s="551" cm="1">
        <f t="array" ref="F93">IF(E93="","",IF(H92&lt;&gt;"",H92,INDEX(D:D,E93)))</f>
        <v>0</v>
      </c>
      <c r="G93" s="551" t="str">
        <f t="shared" si="11"/>
        <v>0</v>
      </c>
      <c r="H93" s="561" t="str">
        <f t="shared" si="12"/>
        <v/>
      </c>
      <c r="I93" s="566" t="str">
        <f>IF(AND(F93&lt;&gt;"",N10&gt;0,M93&gt;N10),"Mot &gt; limite","")</f>
        <v/>
      </c>
      <c r="J93" s="562" t="str">
        <f>IF(K93="","",COUNTIF(K18:K93,"&lt;&gt;"))</f>
        <v/>
      </c>
      <c r="K93" s="563"/>
      <c r="L93" s="562" t="str">
        <f t="shared" si="13"/>
        <v/>
      </c>
      <c r="M93" s="532">
        <f>IF(OR(F93="",N10="",N10&lt;=0),"",IF(LEN(F93)&lt;=N10,LEN(F93),IFERROR(FIND("♦",SUBSTITUTE(LEFT(F93,N10)," ","♦",LEN(LEFT(F93,N10))-LEN(SUBSTITUTE(LEFT(F93,N10)," ","")))),FIND(" ",F93&amp;" ",N10+1)-1)))</f>
        <v>1</v>
      </c>
      <c r="N93" s="564">
        <f t="shared" si="14"/>
        <v>76</v>
      </c>
      <c r="O93" s="565" t="str">
        <f t="shared" si="15"/>
        <v>0</v>
      </c>
      <c r="P93" s="564">
        <f t="shared" si="16"/>
        <v>1</v>
      </c>
      <c r="Q93" s="564">
        <f t="shared" si="17"/>
        <v>1</v>
      </c>
    </row>
    <row r="94" spans="2:17" ht="21" customHeight="1">
      <c r="B94" s="551" t="str">
        <f t="shared" si="9"/>
        <v/>
      </c>
      <c r="C94" s="551" t="str">
        <f t="shared" si="10"/>
        <v/>
      </c>
      <c r="D94" s="551" t="str">
        <f>IF(UPPER(TRIM(N11))="X",C94,B94)</f>
        <v/>
      </c>
      <c r="E94" s="551" cm="1">
        <f t="array" ref="E94">IF(H93&lt;&gt;"",E93,IF(E93="","",IFERROR(MATCH(TRUE(),INDEX(INDEX(K:K,E93+1):K203&lt;&gt;"",0),0)+E93,"")))</f>
        <v>235</v>
      </c>
      <c r="F94" s="551" cm="1">
        <f t="array" ref="F94">IF(E94="","",IF(H93&lt;&gt;"",H93,INDEX(D:D,E94)))</f>
        <v>0</v>
      </c>
      <c r="G94" s="551" t="str">
        <f t="shared" si="11"/>
        <v>0</v>
      </c>
      <c r="H94" s="561" t="str">
        <f t="shared" si="12"/>
        <v/>
      </c>
      <c r="I94" s="566" t="str">
        <f>IF(AND(F94&lt;&gt;"",N10&gt;0,M94&gt;N10),"Mot &gt; limite","")</f>
        <v/>
      </c>
      <c r="J94" s="562" t="str">
        <f>IF(K94="","",COUNTIF(K18:K94,"&lt;&gt;"))</f>
        <v/>
      </c>
      <c r="K94" s="563"/>
      <c r="L94" s="562" t="str">
        <f t="shared" si="13"/>
        <v/>
      </c>
      <c r="M94" s="532">
        <f>IF(OR(F94="",N10="",N10&lt;=0),"",IF(LEN(F94)&lt;=N10,LEN(F94),IFERROR(FIND("♦",SUBSTITUTE(LEFT(F94,N10)," ","♦",LEN(LEFT(F94,N10))-LEN(SUBSTITUTE(LEFT(F94,N10)," ","")))),FIND(" ",F94&amp;" ",N10+1)-1)))</f>
        <v>1</v>
      </c>
      <c r="N94" s="564">
        <f t="shared" si="14"/>
        <v>77</v>
      </c>
      <c r="O94" s="565" t="str">
        <f t="shared" si="15"/>
        <v>0</v>
      </c>
      <c r="P94" s="564">
        <f t="shared" si="16"/>
        <v>1</v>
      </c>
      <c r="Q94" s="564">
        <f t="shared" si="17"/>
        <v>1</v>
      </c>
    </row>
    <row r="95" spans="2:17" ht="21" customHeight="1">
      <c r="B95" s="551" t="str">
        <f t="shared" si="9"/>
        <v/>
      </c>
      <c r="C95" s="551" t="str">
        <f t="shared" si="10"/>
        <v/>
      </c>
      <c r="D95" s="551" t="str">
        <f>IF(UPPER(TRIM(N11))="X",C95,B95)</f>
        <v/>
      </c>
      <c r="E95" s="551" cm="1">
        <f t="array" ref="E95">IF(H94&lt;&gt;"",E94,IF(E94="","",IFERROR(MATCH(TRUE(),INDEX(INDEX(K:K,E94+1):K203&lt;&gt;"",0),0)+E94,"")))</f>
        <v>236</v>
      </c>
      <c r="F95" s="551" cm="1">
        <f t="array" ref="F95">IF(E95="","",IF(H94&lt;&gt;"",H94,INDEX(D:D,E95)))</f>
        <v>0</v>
      </c>
      <c r="G95" s="551" t="str">
        <f t="shared" si="11"/>
        <v>0</v>
      </c>
      <c r="H95" s="561" t="str">
        <f t="shared" si="12"/>
        <v/>
      </c>
      <c r="I95" s="566" t="str">
        <f>IF(AND(F95&lt;&gt;"",N10&gt;0,M95&gt;N10),"Mot &gt; limite","")</f>
        <v/>
      </c>
      <c r="J95" s="562" t="str">
        <f>IF(K95="","",COUNTIF(K18:K95,"&lt;&gt;"))</f>
        <v/>
      </c>
      <c r="K95" s="563"/>
      <c r="L95" s="562" t="str">
        <f t="shared" si="13"/>
        <v/>
      </c>
      <c r="M95" s="532">
        <f>IF(OR(F95="",N10="",N10&lt;=0),"",IF(LEN(F95)&lt;=N10,LEN(F95),IFERROR(FIND("♦",SUBSTITUTE(LEFT(F95,N10)," ","♦",LEN(LEFT(F95,N10))-LEN(SUBSTITUTE(LEFT(F95,N10)," ","")))),FIND(" ",F95&amp;" ",N10+1)-1)))</f>
        <v>1</v>
      </c>
      <c r="N95" s="564">
        <f t="shared" si="14"/>
        <v>78</v>
      </c>
      <c r="O95" s="565" t="str">
        <f t="shared" si="15"/>
        <v>0</v>
      </c>
      <c r="P95" s="564">
        <f t="shared" si="16"/>
        <v>1</v>
      </c>
      <c r="Q95" s="564">
        <f t="shared" si="17"/>
        <v>1</v>
      </c>
    </row>
    <row r="96" spans="2:17" ht="21" customHeight="1">
      <c r="B96" s="551" t="str">
        <f t="shared" si="9"/>
        <v/>
      </c>
      <c r="C96" s="551" t="str">
        <f t="shared" si="10"/>
        <v/>
      </c>
      <c r="D96" s="551" t="str">
        <f>IF(UPPER(TRIM(N11))="X",C96,B96)</f>
        <v/>
      </c>
      <c r="E96" s="551" cm="1">
        <f t="array" ref="E96">IF(H95&lt;&gt;"",E95,IF(E95="","",IFERROR(MATCH(TRUE(),INDEX(INDEX(K:K,E95+1):K203&lt;&gt;"",0),0)+E95,"")))</f>
        <v>237</v>
      </c>
      <c r="F96" s="551" cm="1">
        <f t="array" ref="F96">IF(E96="","",IF(H95&lt;&gt;"",H95,INDEX(D:D,E96)))</f>
        <v>0</v>
      </c>
      <c r="G96" s="551" t="str">
        <f t="shared" si="11"/>
        <v>0</v>
      </c>
      <c r="H96" s="561" t="str">
        <f t="shared" si="12"/>
        <v/>
      </c>
      <c r="I96" s="566" t="str">
        <f>IF(AND(F96&lt;&gt;"",N10&gt;0,M96&gt;N10),"Mot &gt; limite","")</f>
        <v/>
      </c>
      <c r="J96" s="562" t="str">
        <f>IF(K96="","",COUNTIF(K18:K96,"&lt;&gt;"))</f>
        <v/>
      </c>
      <c r="K96" s="563"/>
      <c r="L96" s="562" t="str">
        <f t="shared" si="13"/>
        <v/>
      </c>
      <c r="M96" s="532">
        <f>IF(OR(F96="",N10="",N10&lt;=0),"",IF(LEN(F96)&lt;=N10,LEN(F96),IFERROR(FIND("♦",SUBSTITUTE(LEFT(F96,N10)," ","♦",LEN(LEFT(F96,N10))-LEN(SUBSTITUTE(LEFT(F96,N10)," ","")))),FIND(" ",F96&amp;" ",N10+1)-1)))</f>
        <v>1</v>
      </c>
      <c r="N96" s="564">
        <f t="shared" si="14"/>
        <v>79</v>
      </c>
      <c r="O96" s="565" t="str">
        <f t="shared" si="15"/>
        <v>0</v>
      </c>
      <c r="P96" s="564">
        <f t="shared" si="16"/>
        <v>1</v>
      </c>
      <c r="Q96" s="564">
        <f t="shared" si="17"/>
        <v>1</v>
      </c>
    </row>
    <row r="97" spans="2:17" ht="21" customHeight="1">
      <c r="B97" s="551" t="str">
        <f t="shared" si="9"/>
        <v/>
      </c>
      <c r="C97" s="551" t="str">
        <f t="shared" si="10"/>
        <v/>
      </c>
      <c r="D97" s="551" t="str">
        <f>IF(UPPER(TRIM(N11))="X",C97,B97)</f>
        <v/>
      </c>
      <c r="E97" s="551" cm="1">
        <f t="array" ref="E97">IF(H96&lt;&gt;"",E96,IF(E96="","",IFERROR(MATCH(TRUE(),INDEX(INDEX(K:K,E96+1):K203&lt;&gt;"",0),0)+E96,"")))</f>
        <v>238</v>
      </c>
      <c r="F97" s="551" cm="1">
        <f t="array" ref="F97">IF(E97="","",IF(H96&lt;&gt;"",H96,INDEX(D:D,E97)))</f>
        <v>0</v>
      </c>
      <c r="G97" s="551" t="str">
        <f t="shared" si="11"/>
        <v>0</v>
      </c>
      <c r="H97" s="561" t="str">
        <f t="shared" si="12"/>
        <v/>
      </c>
      <c r="I97" s="566" t="str">
        <f>IF(AND(F97&lt;&gt;"",N10&gt;0,M97&gt;N10),"Mot &gt; limite","")</f>
        <v/>
      </c>
      <c r="J97" s="562" t="str">
        <f>IF(K97="","",COUNTIF(K18:K97,"&lt;&gt;"))</f>
        <v/>
      </c>
      <c r="K97" s="563"/>
      <c r="L97" s="562" t="str">
        <f t="shared" si="13"/>
        <v/>
      </c>
      <c r="M97" s="532">
        <f>IF(OR(F97="",N10="",N10&lt;=0),"",IF(LEN(F97)&lt;=N10,LEN(F97),IFERROR(FIND("♦",SUBSTITUTE(LEFT(F97,N10)," ","♦",LEN(LEFT(F97,N10))-LEN(SUBSTITUTE(LEFT(F97,N10)," ","")))),FIND(" ",F97&amp;" ",N10+1)-1)))</f>
        <v>1</v>
      </c>
      <c r="N97" s="564">
        <f t="shared" si="14"/>
        <v>80</v>
      </c>
      <c r="O97" s="565" t="str">
        <f t="shared" si="15"/>
        <v>0</v>
      </c>
      <c r="P97" s="564">
        <f t="shared" si="16"/>
        <v>1</v>
      </c>
      <c r="Q97" s="564">
        <f t="shared" si="17"/>
        <v>1</v>
      </c>
    </row>
    <row r="98" spans="2:17" ht="21" customHeight="1">
      <c r="B98" s="551" t="str">
        <f t="shared" si="9"/>
        <v/>
      </c>
      <c r="C98" s="551" t="str">
        <f t="shared" si="10"/>
        <v/>
      </c>
      <c r="D98" s="551" t="str">
        <f>IF(UPPER(TRIM(N11))="X",C98,B98)</f>
        <v/>
      </c>
      <c r="E98" s="551" cm="1">
        <f t="array" ref="E98">IF(H97&lt;&gt;"",E97,IF(E97="","",IFERROR(MATCH(TRUE(),INDEX(INDEX(K:K,E97+1):K203&lt;&gt;"",0),0)+E97,"")))</f>
        <v>239</v>
      </c>
      <c r="F98" s="551" cm="1">
        <f t="array" ref="F98">IF(E98="","",IF(H97&lt;&gt;"",H97,INDEX(D:D,E98)))</f>
        <v>0</v>
      </c>
      <c r="G98" s="551" t="str">
        <f t="shared" si="11"/>
        <v>0</v>
      </c>
      <c r="H98" s="561" t="str">
        <f t="shared" si="12"/>
        <v/>
      </c>
      <c r="I98" s="566" t="str">
        <f>IF(AND(F98&lt;&gt;"",N10&gt;0,M98&gt;N10),"Mot &gt; limite","")</f>
        <v/>
      </c>
      <c r="J98" s="562" t="str">
        <f>IF(K98="","",COUNTIF(K18:K98,"&lt;&gt;"))</f>
        <v/>
      </c>
      <c r="K98" s="563"/>
      <c r="L98" s="562" t="str">
        <f t="shared" si="13"/>
        <v/>
      </c>
      <c r="M98" s="532">
        <f>IF(OR(F98="",N10="",N10&lt;=0),"",IF(LEN(F98)&lt;=N10,LEN(F98),IFERROR(FIND("♦",SUBSTITUTE(LEFT(F98,N10)," ","♦",LEN(LEFT(F98,N10))-LEN(SUBSTITUTE(LEFT(F98,N10)," ","")))),FIND(" ",F98&amp;" ",N10+1)-1)))</f>
        <v>1</v>
      </c>
      <c r="N98" s="564">
        <f t="shared" si="14"/>
        <v>81</v>
      </c>
      <c r="O98" s="565" t="str">
        <f t="shared" si="15"/>
        <v>0</v>
      </c>
      <c r="P98" s="564">
        <f t="shared" si="16"/>
        <v>1</v>
      </c>
      <c r="Q98" s="564">
        <f t="shared" si="17"/>
        <v>1</v>
      </c>
    </row>
    <row r="99" spans="2:17" ht="21" customHeight="1">
      <c r="B99" s="551" t="str">
        <f t="shared" si="9"/>
        <v/>
      </c>
      <c r="C99" s="551" t="str">
        <f t="shared" si="10"/>
        <v/>
      </c>
      <c r="D99" s="551" t="str">
        <f>IF(UPPER(TRIM(N11))="X",C99,B99)</f>
        <v/>
      </c>
      <c r="E99" s="551" cm="1">
        <f t="array" ref="E99">IF(H98&lt;&gt;"",E98,IF(E98="","",IFERROR(MATCH(TRUE(),INDEX(INDEX(K:K,E98+1):K203&lt;&gt;"",0),0)+E98,"")))</f>
        <v>240</v>
      </c>
      <c r="F99" s="551" cm="1">
        <f t="array" ref="F99">IF(E99="","",IF(H98&lt;&gt;"",H98,INDEX(D:D,E99)))</f>
        <v>0</v>
      </c>
      <c r="G99" s="551" t="str">
        <f t="shared" si="11"/>
        <v>0</v>
      </c>
      <c r="H99" s="561" t="str">
        <f t="shared" si="12"/>
        <v/>
      </c>
      <c r="I99" s="566" t="str">
        <f>IF(AND(F99&lt;&gt;"",N10&gt;0,M99&gt;N10),"Mot &gt; limite","")</f>
        <v/>
      </c>
      <c r="J99" s="562" t="str">
        <f>IF(K99="","",COUNTIF(K18:K99,"&lt;&gt;"))</f>
        <v/>
      </c>
      <c r="K99" s="563"/>
      <c r="L99" s="562" t="str">
        <f t="shared" si="13"/>
        <v/>
      </c>
      <c r="M99" s="532">
        <f>IF(OR(F99="",N10="",N10&lt;=0),"",IF(LEN(F99)&lt;=N10,LEN(F99),IFERROR(FIND("♦",SUBSTITUTE(LEFT(F99,N10)," ","♦",LEN(LEFT(F99,N10))-LEN(SUBSTITUTE(LEFT(F99,N10)," ","")))),FIND(" ",F99&amp;" ",N10+1)-1)))</f>
        <v>1</v>
      </c>
      <c r="N99" s="564">
        <f t="shared" si="14"/>
        <v>82</v>
      </c>
      <c r="O99" s="565" t="str">
        <f t="shared" si="15"/>
        <v>0</v>
      </c>
      <c r="P99" s="564">
        <f t="shared" si="16"/>
        <v>1</v>
      </c>
      <c r="Q99" s="564">
        <f t="shared" si="17"/>
        <v>1</v>
      </c>
    </row>
    <row r="100" spans="2:17" ht="21" customHeight="1">
      <c r="B100" s="551" t="str">
        <f t="shared" si="9"/>
        <v/>
      </c>
      <c r="C100" s="551" t="str">
        <f t="shared" si="10"/>
        <v/>
      </c>
      <c r="D100" s="551" t="str">
        <f>IF(UPPER(TRIM(N11))="X",C100,B100)</f>
        <v/>
      </c>
      <c r="E100" s="551" cm="1">
        <f t="array" ref="E100">IF(H99&lt;&gt;"",E99,IF(E99="","",IFERROR(MATCH(TRUE(),INDEX(INDEX(K:K,E99+1):K203&lt;&gt;"",0),0)+E99,"")))</f>
        <v>241</v>
      </c>
      <c r="F100" s="551" cm="1">
        <f t="array" ref="F100">IF(E100="","",IF(H99&lt;&gt;"",H99,INDEX(D:D,E100)))</f>
        <v>0</v>
      </c>
      <c r="G100" s="551" t="str">
        <f t="shared" si="11"/>
        <v>0</v>
      </c>
      <c r="H100" s="561" t="str">
        <f t="shared" si="12"/>
        <v/>
      </c>
      <c r="I100" s="566" t="str">
        <f>IF(AND(F100&lt;&gt;"",N10&gt;0,M100&gt;N10),"Mot &gt; limite","")</f>
        <v/>
      </c>
      <c r="J100" s="562" t="str">
        <f>IF(K100="","",COUNTIF(K18:K100,"&lt;&gt;"))</f>
        <v/>
      </c>
      <c r="K100" s="563"/>
      <c r="L100" s="562" t="str">
        <f t="shared" si="13"/>
        <v/>
      </c>
      <c r="M100" s="532">
        <f>IF(OR(F100="",N10="",N10&lt;=0),"",IF(LEN(F100)&lt;=N10,LEN(F100),IFERROR(FIND("♦",SUBSTITUTE(LEFT(F100,N10)," ","♦",LEN(LEFT(F100,N10))-LEN(SUBSTITUTE(LEFT(F100,N10)," ","")))),FIND(" ",F100&amp;" ",N10+1)-1)))</f>
        <v>1</v>
      </c>
      <c r="N100" s="564">
        <f t="shared" si="14"/>
        <v>83</v>
      </c>
      <c r="O100" s="565" t="str">
        <f t="shared" si="15"/>
        <v>0</v>
      </c>
      <c r="P100" s="564">
        <f t="shared" si="16"/>
        <v>1</v>
      </c>
      <c r="Q100" s="564">
        <f t="shared" si="17"/>
        <v>1</v>
      </c>
    </row>
    <row r="101" spans="2:17" ht="21" customHeight="1">
      <c r="B101" s="551" t="str">
        <f t="shared" si="9"/>
        <v/>
      </c>
      <c r="C101" s="551" t="str">
        <f t="shared" si="10"/>
        <v/>
      </c>
      <c r="D101" s="551" t="str">
        <f>IF(UPPER(TRIM(N11))="X",C101,B101)</f>
        <v/>
      </c>
      <c r="E101" s="551" cm="1">
        <f t="array" ref="E101">IF(H100&lt;&gt;"",E100,IF(E100="","",IFERROR(MATCH(TRUE(),INDEX(INDEX(K:K,E100+1):K203&lt;&gt;"",0),0)+E100,"")))</f>
        <v>242</v>
      </c>
      <c r="F101" s="551" cm="1">
        <f t="array" ref="F101">IF(E101="","",IF(H100&lt;&gt;"",H100,INDEX(D:D,E101)))</f>
        <v>0</v>
      </c>
      <c r="G101" s="551" t="str">
        <f t="shared" si="11"/>
        <v>0</v>
      </c>
      <c r="H101" s="561" t="str">
        <f t="shared" si="12"/>
        <v/>
      </c>
      <c r="I101" s="566" t="str">
        <f>IF(AND(F101&lt;&gt;"",N10&gt;0,M101&gt;N10),"Mot &gt; limite","")</f>
        <v/>
      </c>
      <c r="J101" s="562" t="str">
        <f>IF(K101="","",COUNTIF(K18:K101,"&lt;&gt;"))</f>
        <v/>
      </c>
      <c r="K101" s="563"/>
      <c r="L101" s="562" t="str">
        <f t="shared" si="13"/>
        <v/>
      </c>
      <c r="M101" s="532">
        <f>IF(OR(F101="",N10="",N10&lt;=0),"",IF(LEN(F101)&lt;=N10,LEN(F101),IFERROR(FIND("♦",SUBSTITUTE(LEFT(F101,N10)," ","♦",LEN(LEFT(F101,N10))-LEN(SUBSTITUTE(LEFT(F101,N10)," ","")))),FIND(" ",F101&amp;" ",N10+1)-1)))</f>
        <v>1</v>
      </c>
      <c r="N101" s="564">
        <f t="shared" si="14"/>
        <v>84</v>
      </c>
      <c r="O101" s="565" t="str">
        <f t="shared" si="15"/>
        <v>0</v>
      </c>
      <c r="P101" s="564">
        <f t="shared" si="16"/>
        <v>1</v>
      </c>
      <c r="Q101" s="564">
        <f t="shared" si="17"/>
        <v>1</v>
      </c>
    </row>
    <row r="102" spans="2:17" ht="21" customHeight="1">
      <c r="B102" s="551" t="str">
        <f t="shared" si="9"/>
        <v/>
      </c>
      <c r="C102" s="551" t="str">
        <f t="shared" si="10"/>
        <v/>
      </c>
      <c r="D102" s="551" t="str">
        <f>IF(UPPER(TRIM(N11))="X",C102,B102)</f>
        <v/>
      </c>
      <c r="E102" s="551" cm="1">
        <f t="array" ref="E102">IF(H101&lt;&gt;"",E101,IF(E101="","",IFERROR(MATCH(TRUE(),INDEX(INDEX(K:K,E101+1):K203&lt;&gt;"",0),0)+E101,"")))</f>
        <v>243</v>
      </c>
      <c r="F102" s="551" cm="1">
        <f t="array" ref="F102">IF(E102="","",IF(H101&lt;&gt;"",H101,INDEX(D:D,E102)))</f>
        <v>0</v>
      </c>
      <c r="G102" s="551" t="str">
        <f t="shared" si="11"/>
        <v>0</v>
      </c>
      <c r="H102" s="561" t="str">
        <f t="shared" si="12"/>
        <v/>
      </c>
      <c r="I102" s="566" t="str">
        <f>IF(AND(F102&lt;&gt;"",N10&gt;0,M102&gt;N10),"Mot &gt; limite","")</f>
        <v/>
      </c>
      <c r="J102" s="562" t="str">
        <f>IF(K102="","",COUNTIF(K18:K102,"&lt;&gt;"))</f>
        <v/>
      </c>
      <c r="K102" s="563"/>
      <c r="L102" s="562" t="str">
        <f t="shared" si="13"/>
        <v/>
      </c>
      <c r="M102" s="532">
        <f>IF(OR(F102="",N10="",N10&lt;=0),"",IF(LEN(F102)&lt;=N10,LEN(F102),IFERROR(FIND("♦",SUBSTITUTE(LEFT(F102,N10)," ","♦",LEN(LEFT(F102,N10))-LEN(SUBSTITUTE(LEFT(F102,N10)," ","")))),FIND(" ",F102&amp;" ",N10+1)-1)))</f>
        <v>1</v>
      </c>
      <c r="N102" s="564">
        <f t="shared" si="14"/>
        <v>85</v>
      </c>
      <c r="O102" s="565" t="str">
        <f t="shared" si="15"/>
        <v>0</v>
      </c>
      <c r="P102" s="564">
        <f t="shared" si="16"/>
        <v>1</v>
      </c>
      <c r="Q102" s="564">
        <f t="shared" si="17"/>
        <v>1</v>
      </c>
    </row>
    <row r="103" spans="2:17" ht="21" customHeight="1">
      <c r="B103" s="551" t="str">
        <f t="shared" si="9"/>
        <v/>
      </c>
      <c r="C103" s="551" t="str">
        <f t="shared" si="10"/>
        <v/>
      </c>
      <c r="D103" s="551" t="str">
        <f>IF(UPPER(TRIM(N11))="X",C103,B103)</f>
        <v/>
      </c>
      <c r="E103" s="551" cm="1">
        <f t="array" ref="E103">IF(H102&lt;&gt;"",E102,IF(E102="","",IFERROR(MATCH(TRUE(),INDEX(INDEX(K:K,E102+1):K203&lt;&gt;"",0),0)+E102,"")))</f>
        <v>244</v>
      </c>
      <c r="F103" s="551" cm="1">
        <f t="array" ref="F103">IF(E103="","",IF(H102&lt;&gt;"",H102,INDEX(D:D,E103)))</f>
        <v>0</v>
      </c>
      <c r="G103" s="551" t="str">
        <f t="shared" si="11"/>
        <v>0</v>
      </c>
      <c r="H103" s="561" t="str">
        <f t="shared" si="12"/>
        <v/>
      </c>
      <c r="I103" s="566" t="str">
        <f>IF(AND(F103&lt;&gt;"",N10&gt;0,M103&gt;N10),"Mot &gt; limite","")</f>
        <v/>
      </c>
      <c r="J103" s="562" t="str">
        <f>IF(K103="","",COUNTIF(K18:K103,"&lt;&gt;"))</f>
        <v/>
      </c>
      <c r="K103" s="563"/>
      <c r="L103" s="562" t="str">
        <f t="shared" si="13"/>
        <v/>
      </c>
      <c r="M103" s="532">
        <f>IF(OR(F103="",N10="",N10&lt;=0),"",IF(LEN(F103)&lt;=N10,LEN(F103),IFERROR(FIND("♦",SUBSTITUTE(LEFT(F103,N10)," ","♦",LEN(LEFT(F103,N10))-LEN(SUBSTITUTE(LEFT(F103,N10)," ","")))),FIND(" ",F103&amp;" ",N10+1)-1)))</f>
        <v>1</v>
      </c>
      <c r="N103" s="564">
        <f t="shared" si="14"/>
        <v>86</v>
      </c>
      <c r="O103" s="565" t="str">
        <f t="shared" si="15"/>
        <v>0</v>
      </c>
      <c r="P103" s="564">
        <f t="shared" si="16"/>
        <v>1</v>
      </c>
      <c r="Q103" s="564">
        <f t="shared" si="17"/>
        <v>1</v>
      </c>
    </row>
    <row r="104" spans="2:17" ht="21" customHeight="1">
      <c r="B104" s="551" t="str">
        <f t="shared" si="9"/>
        <v/>
      </c>
      <c r="C104" s="551" t="str">
        <f t="shared" si="10"/>
        <v/>
      </c>
      <c r="D104" s="551" t="str">
        <f>IF(UPPER(TRIM(N11))="X",C104,B104)</f>
        <v/>
      </c>
      <c r="E104" s="551" cm="1">
        <f t="array" ref="E104">IF(H103&lt;&gt;"",E103,IF(E103="","",IFERROR(MATCH(TRUE(),INDEX(INDEX(K:K,E103+1):K203&lt;&gt;"",0),0)+E103,"")))</f>
        <v>245</v>
      </c>
      <c r="F104" s="551" cm="1">
        <f t="array" ref="F104">IF(E104="","",IF(H103&lt;&gt;"",H103,INDEX(D:D,E104)))</f>
        <v>0</v>
      </c>
      <c r="G104" s="551" t="str">
        <f t="shared" si="11"/>
        <v>0</v>
      </c>
      <c r="H104" s="561" t="str">
        <f t="shared" si="12"/>
        <v/>
      </c>
      <c r="I104" s="566" t="str">
        <f>IF(AND(F104&lt;&gt;"",N10&gt;0,M104&gt;N10),"Mot &gt; limite","")</f>
        <v/>
      </c>
      <c r="J104" s="562" t="str">
        <f>IF(K104="","",COUNTIF(K18:K104,"&lt;&gt;"))</f>
        <v/>
      </c>
      <c r="K104" s="563"/>
      <c r="L104" s="562" t="str">
        <f t="shared" si="13"/>
        <v/>
      </c>
      <c r="M104" s="532">
        <f>IF(OR(F104="",N10="",N10&lt;=0),"",IF(LEN(F104)&lt;=N10,LEN(F104),IFERROR(FIND("♦",SUBSTITUTE(LEFT(F104,N10)," ","♦",LEN(LEFT(F104,N10))-LEN(SUBSTITUTE(LEFT(F104,N10)," ","")))),FIND(" ",F104&amp;" ",N10+1)-1)))</f>
        <v>1</v>
      </c>
      <c r="N104" s="564">
        <f t="shared" si="14"/>
        <v>87</v>
      </c>
      <c r="O104" s="565" t="str">
        <f t="shared" si="15"/>
        <v>0</v>
      </c>
      <c r="P104" s="564">
        <f t="shared" si="16"/>
        <v>1</v>
      </c>
      <c r="Q104" s="564">
        <f t="shared" si="17"/>
        <v>1</v>
      </c>
    </row>
    <row r="105" spans="2:17" ht="21" customHeight="1">
      <c r="B105" s="551" t="str">
        <f t="shared" si="9"/>
        <v/>
      </c>
      <c r="C105" s="551" t="str">
        <f t="shared" si="10"/>
        <v/>
      </c>
      <c r="D105" s="551" t="str">
        <f>IF(UPPER(TRIM(N11))="X",C105,B105)</f>
        <v/>
      </c>
      <c r="E105" s="551" cm="1">
        <f t="array" ref="E105">IF(H104&lt;&gt;"",E104,IF(E104="","",IFERROR(MATCH(TRUE(),INDEX(INDEX(K:K,E104+1):K203&lt;&gt;"",0),0)+E104,"")))</f>
        <v>246</v>
      </c>
      <c r="F105" s="551" cm="1">
        <f t="array" ref="F105">IF(E105="","",IF(H104&lt;&gt;"",H104,INDEX(D:D,E105)))</f>
        <v>0</v>
      </c>
      <c r="G105" s="551" t="str">
        <f t="shared" si="11"/>
        <v>0</v>
      </c>
      <c r="H105" s="561" t="str">
        <f t="shared" si="12"/>
        <v/>
      </c>
      <c r="I105" s="566" t="str">
        <f>IF(AND(F105&lt;&gt;"",N10&gt;0,M105&gt;N10),"Mot &gt; limite","")</f>
        <v/>
      </c>
      <c r="J105" s="562" t="str">
        <f>IF(K105="","",COUNTIF(K18:K105,"&lt;&gt;"))</f>
        <v/>
      </c>
      <c r="K105" s="563"/>
      <c r="L105" s="562" t="str">
        <f t="shared" si="13"/>
        <v/>
      </c>
      <c r="M105" s="532">
        <f>IF(OR(F105="",N10="",N10&lt;=0),"",IF(LEN(F105)&lt;=N10,LEN(F105),IFERROR(FIND("♦",SUBSTITUTE(LEFT(F105,N10)," ","♦",LEN(LEFT(F105,N10))-LEN(SUBSTITUTE(LEFT(F105,N10)," ","")))),FIND(" ",F105&amp;" ",N10+1)-1)))</f>
        <v>1</v>
      </c>
      <c r="N105" s="564">
        <f t="shared" si="14"/>
        <v>88</v>
      </c>
      <c r="O105" s="565" t="str">
        <f t="shared" si="15"/>
        <v>0</v>
      </c>
      <c r="P105" s="564">
        <f t="shared" si="16"/>
        <v>1</v>
      </c>
      <c r="Q105" s="564">
        <f t="shared" si="17"/>
        <v>1</v>
      </c>
    </row>
    <row r="106" spans="2:17" ht="21" customHeight="1">
      <c r="B106" s="551" t="str">
        <f t="shared" si="9"/>
        <v/>
      </c>
      <c r="C106" s="551" t="str">
        <f t="shared" si="10"/>
        <v/>
      </c>
      <c r="D106" s="551" t="str">
        <f>IF(UPPER(TRIM(N11))="X",C106,B106)</f>
        <v/>
      </c>
      <c r="E106" s="551" cm="1">
        <f t="array" ref="E106">IF(H105&lt;&gt;"",E105,IF(E105="","",IFERROR(MATCH(TRUE(),INDEX(INDEX(K:K,E105+1):K203&lt;&gt;"",0),0)+E105,"")))</f>
        <v>247</v>
      </c>
      <c r="F106" s="551" cm="1">
        <f t="array" ref="F106">IF(E106="","",IF(H105&lt;&gt;"",H105,INDEX(D:D,E106)))</f>
        <v>0</v>
      </c>
      <c r="G106" s="551" t="str">
        <f t="shared" si="11"/>
        <v>0</v>
      </c>
      <c r="H106" s="561" t="str">
        <f t="shared" si="12"/>
        <v/>
      </c>
      <c r="I106" s="566" t="str">
        <f>IF(AND(F106&lt;&gt;"",N10&gt;0,M106&gt;N10),"Mot &gt; limite","")</f>
        <v/>
      </c>
      <c r="J106" s="562" t="str">
        <f>IF(K106="","",COUNTIF(K18:K106,"&lt;&gt;"))</f>
        <v/>
      </c>
      <c r="K106" s="563"/>
      <c r="L106" s="562" t="str">
        <f t="shared" si="13"/>
        <v/>
      </c>
      <c r="M106" s="532">
        <f>IF(OR(F106="",N10="",N10&lt;=0),"",IF(LEN(F106)&lt;=N10,LEN(F106),IFERROR(FIND("♦",SUBSTITUTE(LEFT(F106,N10)," ","♦",LEN(LEFT(F106,N10))-LEN(SUBSTITUTE(LEFT(F106,N10)," ","")))),FIND(" ",F106&amp;" ",N10+1)-1)))</f>
        <v>1</v>
      </c>
      <c r="N106" s="564">
        <f t="shared" si="14"/>
        <v>89</v>
      </c>
      <c r="O106" s="565" t="str">
        <f t="shared" si="15"/>
        <v>0</v>
      </c>
      <c r="P106" s="564">
        <f t="shared" si="16"/>
        <v>1</v>
      </c>
      <c r="Q106" s="564">
        <f t="shared" si="17"/>
        <v>1</v>
      </c>
    </row>
    <row r="107" spans="2:17" ht="21" customHeight="1">
      <c r="B107" s="551" t="str">
        <f t="shared" si="9"/>
        <v/>
      </c>
      <c r="C107" s="551" t="str">
        <f t="shared" si="10"/>
        <v/>
      </c>
      <c r="D107" s="551" t="str">
        <f>IF(UPPER(TRIM(N11))="X",C107,B107)</f>
        <v/>
      </c>
      <c r="E107" s="551" cm="1">
        <f t="array" ref="E107">IF(H106&lt;&gt;"",E106,IF(E106="","",IFERROR(MATCH(TRUE(),INDEX(INDEX(K:K,E106+1):K203&lt;&gt;"",0),0)+E106,"")))</f>
        <v>248</v>
      </c>
      <c r="F107" s="551" cm="1">
        <f t="array" ref="F107">IF(E107="","",IF(H106&lt;&gt;"",H106,INDEX(D:D,E107)))</f>
        <v>0</v>
      </c>
      <c r="G107" s="551" t="str">
        <f t="shared" si="11"/>
        <v>0</v>
      </c>
      <c r="H107" s="561" t="str">
        <f t="shared" si="12"/>
        <v/>
      </c>
      <c r="I107" s="566" t="str">
        <f>IF(AND(F107&lt;&gt;"",N10&gt;0,M107&gt;N10),"Mot &gt; limite","")</f>
        <v/>
      </c>
      <c r="J107" s="562" t="str">
        <f>IF(K107="","",COUNTIF(K18:K107,"&lt;&gt;"))</f>
        <v/>
      </c>
      <c r="K107" s="563"/>
      <c r="L107" s="562" t="str">
        <f t="shared" si="13"/>
        <v/>
      </c>
      <c r="M107" s="532">
        <f>IF(OR(F107="",N10="",N10&lt;=0),"",IF(LEN(F107)&lt;=N10,LEN(F107),IFERROR(FIND("♦",SUBSTITUTE(LEFT(F107,N10)," ","♦",LEN(LEFT(F107,N10))-LEN(SUBSTITUTE(LEFT(F107,N10)," ","")))),FIND(" ",F107&amp;" ",N10+1)-1)))</f>
        <v>1</v>
      </c>
      <c r="N107" s="564">
        <f t="shared" si="14"/>
        <v>90</v>
      </c>
      <c r="O107" s="565" t="str">
        <f t="shared" si="15"/>
        <v>0</v>
      </c>
      <c r="P107" s="564">
        <f t="shared" si="16"/>
        <v>1</v>
      </c>
      <c r="Q107" s="564">
        <f t="shared" si="17"/>
        <v>1</v>
      </c>
    </row>
    <row r="108" spans="2:17" ht="21" customHeight="1">
      <c r="B108" s="551" t="str">
        <f t="shared" si="9"/>
        <v/>
      </c>
      <c r="C108" s="551" t="str">
        <f t="shared" si="10"/>
        <v/>
      </c>
      <c r="D108" s="551" t="str">
        <f>IF(UPPER(TRIM(N11))="X",C108,B108)</f>
        <v/>
      </c>
      <c r="E108" s="551" cm="1">
        <f t="array" ref="E108">IF(H107&lt;&gt;"",E107,IF(E107="","",IFERROR(MATCH(TRUE(),INDEX(INDEX(K:K,E107+1):K203&lt;&gt;"",0),0)+E107,"")))</f>
        <v>249</v>
      </c>
      <c r="F108" s="551" cm="1">
        <f t="array" ref="F108">IF(E108="","",IF(H107&lt;&gt;"",H107,INDEX(D:D,E108)))</f>
        <v>0</v>
      </c>
      <c r="G108" s="551" t="str">
        <f t="shared" si="11"/>
        <v>0</v>
      </c>
      <c r="H108" s="561" t="str">
        <f t="shared" si="12"/>
        <v/>
      </c>
      <c r="I108" s="566" t="str">
        <f>IF(AND(F108&lt;&gt;"",N10&gt;0,M108&gt;N10),"Mot &gt; limite","")</f>
        <v/>
      </c>
      <c r="J108" s="562" t="str">
        <f>IF(K108="","",COUNTIF(K18:K108,"&lt;&gt;"))</f>
        <v/>
      </c>
      <c r="K108" s="563"/>
      <c r="L108" s="562" t="str">
        <f t="shared" si="13"/>
        <v/>
      </c>
      <c r="M108" s="532">
        <f>IF(OR(F108="",N10="",N10&lt;=0),"",IF(LEN(F108)&lt;=N10,LEN(F108),IFERROR(FIND("♦",SUBSTITUTE(LEFT(F108,N10)," ","♦",LEN(LEFT(F108,N10))-LEN(SUBSTITUTE(LEFT(F108,N10)," ","")))),FIND(" ",F108&amp;" ",N10+1)-1)))</f>
        <v>1</v>
      </c>
      <c r="N108" s="564">
        <f t="shared" si="14"/>
        <v>91</v>
      </c>
      <c r="O108" s="565" t="str">
        <f t="shared" si="15"/>
        <v>0</v>
      </c>
      <c r="P108" s="564">
        <f t="shared" si="16"/>
        <v>1</v>
      </c>
      <c r="Q108" s="564">
        <f t="shared" si="17"/>
        <v>1</v>
      </c>
    </row>
    <row r="109" spans="2:17" ht="21" customHeight="1">
      <c r="B109" s="551" t="str">
        <f t="shared" si="9"/>
        <v/>
      </c>
      <c r="C109" s="551" t="str">
        <f t="shared" si="10"/>
        <v/>
      </c>
      <c r="D109" s="551" t="str">
        <f>IF(UPPER(TRIM(N11))="X",C109,B109)</f>
        <v/>
      </c>
      <c r="E109" s="551" cm="1">
        <f t="array" ref="E109">IF(H108&lt;&gt;"",E108,IF(E108="","",IFERROR(MATCH(TRUE(),INDEX(INDEX(K:K,E108+1):K203&lt;&gt;"",0),0)+E108,"")))</f>
        <v>250</v>
      </c>
      <c r="F109" s="551" cm="1">
        <f t="array" ref="F109">IF(E109="","",IF(H108&lt;&gt;"",H108,INDEX(D:D,E109)))</f>
        <v>0</v>
      </c>
      <c r="G109" s="551" t="str">
        <f t="shared" si="11"/>
        <v>0</v>
      </c>
      <c r="H109" s="561" t="str">
        <f t="shared" si="12"/>
        <v/>
      </c>
      <c r="I109" s="566" t="str">
        <f>IF(AND(F109&lt;&gt;"",N10&gt;0,M109&gt;N10),"Mot &gt; limite","")</f>
        <v/>
      </c>
      <c r="J109" s="562" t="str">
        <f>IF(K109="","",COUNTIF(K18:K109,"&lt;&gt;"))</f>
        <v/>
      </c>
      <c r="K109" s="563"/>
      <c r="L109" s="562" t="str">
        <f t="shared" si="13"/>
        <v/>
      </c>
      <c r="M109" s="532">
        <f>IF(OR(F109="",N10="",N10&lt;=0),"",IF(LEN(F109)&lt;=N10,LEN(F109),IFERROR(FIND("♦",SUBSTITUTE(LEFT(F109,N10)," ","♦",LEN(LEFT(F109,N10))-LEN(SUBSTITUTE(LEFT(F109,N10)," ","")))),FIND(" ",F109&amp;" ",N10+1)-1)))</f>
        <v>1</v>
      </c>
      <c r="N109" s="564">
        <f t="shared" si="14"/>
        <v>92</v>
      </c>
      <c r="O109" s="565" t="str">
        <f t="shared" si="15"/>
        <v>0</v>
      </c>
      <c r="P109" s="564">
        <f t="shared" si="16"/>
        <v>1</v>
      </c>
      <c r="Q109" s="564">
        <f t="shared" si="17"/>
        <v>1</v>
      </c>
    </row>
    <row r="110" spans="2:17" ht="21" customHeight="1">
      <c r="B110" s="551" t="str">
        <f t="shared" si="9"/>
        <v/>
      </c>
      <c r="C110" s="551" t="str">
        <f t="shared" si="10"/>
        <v/>
      </c>
      <c r="D110" s="551" t="str">
        <f>IF(UPPER(TRIM(N11))="X",C110,B110)</f>
        <v/>
      </c>
      <c r="E110" s="551" cm="1">
        <f t="array" ref="E110">IF(H109&lt;&gt;"",E109,IF(E109="","",IFERROR(MATCH(TRUE(),INDEX(INDEX(K:K,E109+1):K203&lt;&gt;"",0),0)+E109,"")))</f>
        <v>251</v>
      </c>
      <c r="F110" s="551" cm="1">
        <f t="array" ref="F110">IF(E110="","",IF(H109&lt;&gt;"",H109,INDEX(D:D,E110)))</f>
        <v>0</v>
      </c>
      <c r="G110" s="551" t="str">
        <f t="shared" si="11"/>
        <v>0</v>
      </c>
      <c r="H110" s="561" t="str">
        <f t="shared" si="12"/>
        <v/>
      </c>
      <c r="I110" s="566" t="str">
        <f>IF(AND(F110&lt;&gt;"",N10&gt;0,M110&gt;N10),"Mot &gt; limite","")</f>
        <v/>
      </c>
      <c r="J110" s="562" t="str">
        <f>IF(K110="","",COUNTIF(K18:K110,"&lt;&gt;"))</f>
        <v/>
      </c>
      <c r="K110" s="563"/>
      <c r="L110" s="562" t="str">
        <f t="shared" si="13"/>
        <v/>
      </c>
      <c r="M110" s="532">
        <f>IF(OR(F110="",N10="",N10&lt;=0),"",IF(LEN(F110)&lt;=N10,LEN(F110),IFERROR(FIND("♦",SUBSTITUTE(LEFT(F110,N10)," ","♦",LEN(LEFT(F110,N10))-LEN(SUBSTITUTE(LEFT(F110,N10)," ","")))),FIND(" ",F110&amp;" ",N10+1)-1)))</f>
        <v>1</v>
      </c>
      <c r="N110" s="564">
        <f t="shared" si="14"/>
        <v>93</v>
      </c>
      <c r="O110" s="565" t="str">
        <f t="shared" si="15"/>
        <v>0</v>
      </c>
      <c r="P110" s="564">
        <f t="shared" si="16"/>
        <v>1</v>
      </c>
      <c r="Q110" s="564">
        <f t="shared" si="17"/>
        <v>1</v>
      </c>
    </row>
    <row r="111" spans="2:17" ht="21" customHeight="1">
      <c r="B111" s="551" t="str">
        <f t="shared" si="9"/>
        <v/>
      </c>
      <c r="C111" s="551" t="str">
        <f t="shared" si="10"/>
        <v/>
      </c>
      <c r="D111" s="551" t="str">
        <f>IF(UPPER(TRIM(N11))="X",C111,B111)</f>
        <v/>
      </c>
      <c r="E111" s="551" cm="1">
        <f t="array" ref="E111">IF(H110&lt;&gt;"",E110,IF(E110="","",IFERROR(MATCH(TRUE(),INDEX(INDEX(K:K,E110+1):K203&lt;&gt;"",0),0)+E110,"")))</f>
        <v>252</v>
      </c>
      <c r="F111" s="551" cm="1">
        <f t="array" ref="F111">IF(E111="","",IF(H110&lt;&gt;"",H110,INDEX(D:D,E111)))</f>
        <v>0</v>
      </c>
      <c r="G111" s="551" t="str">
        <f t="shared" si="11"/>
        <v>0</v>
      </c>
      <c r="H111" s="561" t="str">
        <f t="shared" si="12"/>
        <v/>
      </c>
      <c r="I111" s="566" t="str">
        <f>IF(AND(F111&lt;&gt;"",N10&gt;0,M111&gt;N10),"Mot &gt; limite","")</f>
        <v/>
      </c>
      <c r="J111" s="562" t="str">
        <f>IF(K111="","",COUNTIF(K18:K111,"&lt;&gt;"))</f>
        <v/>
      </c>
      <c r="K111" s="563"/>
      <c r="L111" s="562" t="str">
        <f t="shared" si="13"/>
        <v/>
      </c>
      <c r="M111" s="532">
        <f>IF(OR(F111="",N10="",N10&lt;=0),"",IF(LEN(F111)&lt;=N10,LEN(F111),IFERROR(FIND("♦",SUBSTITUTE(LEFT(F111,N10)," ","♦",LEN(LEFT(F111,N10))-LEN(SUBSTITUTE(LEFT(F111,N10)," ","")))),FIND(" ",F111&amp;" ",N10+1)-1)))</f>
        <v>1</v>
      </c>
      <c r="N111" s="564">
        <f t="shared" si="14"/>
        <v>94</v>
      </c>
      <c r="O111" s="565" t="str">
        <f t="shared" si="15"/>
        <v>0</v>
      </c>
      <c r="P111" s="564">
        <f t="shared" si="16"/>
        <v>1</v>
      </c>
      <c r="Q111" s="564">
        <f t="shared" si="17"/>
        <v>1</v>
      </c>
    </row>
    <row r="112" spans="2:17" ht="21" customHeight="1">
      <c r="B112" s="551" t="str">
        <f t="shared" si="9"/>
        <v/>
      </c>
      <c r="C112" s="551" t="str">
        <f t="shared" si="10"/>
        <v/>
      </c>
      <c r="D112" s="551" t="str">
        <f>IF(UPPER(TRIM(N11))="X",C112,B112)</f>
        <v/>
      </c>
      <c r="E112" s="551" cm="1">
        <f t="array" ref="E112">IF(H111&lt;&gt;"",E111,IF(E111="","",IFERROR(MATCH(TRUE(),INDEX(INDEX(K:K,E111+1):K203&lt;&gt;"",0),0)+E111,"")))</f>
        <v>253</v>
      </c>
      <c r="F112" s="551" cm="1">
        <f t="array" ref="F112">IF(E112="","",IF(H111&lt;&gt;"",H111,INDEX(D:D,E112)))</f>
        <v>0</v>
      </c>
      <c r="G112" s="551" t="str">
        <f t="shared" si="11"/>
        <v>0</v>
      </c>
      <c r="H112" s="561" t="str">
        <f t="shared" si="12"/>
        <v/>
      </c>
      <c r="I112" s="566" t="str">
        <f>IF(AND(F112&lt;&gt;"",N10&gt;0,M112&gt;N10),"Mot &gt; limite","")</f>
        <v/>
      </c>
      <c r="J112" s="562" t="str">
        <f>IF(K112="","",COUNTIF(K18:K112,"&lt;&gt;"))</f>
        <v/>
      </c>
      <c r="K112" s="563"/>
      <c r="L112" s="562" t="str">
        <f t="shared" si="13"/>
        <v/>
      </c>
      <c r="M112" s="532">
        <f>IF(OR(F112="",N10="",N10&lt;=0),"",IF(LEN(F112)&lt;=N10,LEN(F112),IFERROR(FIND("♦",SUBSTITUTE(LEFT(F112,N10)," ","♦",LEN(LEFT(F112,N10))-LEN(SUBSTITUTE(LEFT(F112,N10)," ","")))),FIND(" ",F112&amp;" ",N10+1)-1)))</f>
        <v>1</v>
      </c>
      <c r="N112" s="564">
        <f t="shared" si="14"/>
        <v>95</v>
      </c>
      <c r="O112" s="565" t="str">
        <f t="shared" si="15"/>
        <v>0</v>
      </c>
      <c r="P112" s="564">
        <f t="shared" si="16"/>
        <v>1</v>
      </c>
      <c r="Q112" s="564">
        <f t="shared" si="17"/>
        <v>1</v>
      </c>
    </row>
    <row r="113" spans="2:17" ht="21" customHeight="1">
      <c r="B113" s="551" t="str">
        <f t="shared" si="9"/>
        <v/>
      </c>
      <c r="C113" s="551" t="str">
        <f t="shared" si="10"/>
        <v/>
      </c>
      <c r="D113" s="551" t="str">
        <f>IF(UPPER(TRIM(N11))="X",C113,B113)</f>
        <v/>
      </c>
      <c r="E113" s="551" cm="1">
        <f t="array" ref="E113">IF(H112&lt;&gt;"",E112,IF(E112="","",IFERROR(MATCH(TRUE(),INDEX(INDEX(K:K,E112+1):K203&lt;&gt;"",0),0)+E112,"")))</f>
        <v>254</v>
      </c>
      <c r="F113" s="551" cm="1">
        <f t="array" ref="F113">IF(E113="","",IF(H112&lt;&gt;"",H112,INDEX(D:D,E113)))</f>
        <v>0</v>
      </c>
      <c r="G113" s="551" t="str">
        <f t="shared" si="11"/>
        <v>0</v>
      </c>
      <c r="H113" s="561" t="str">
        <f t="shared" si="12"/>
        <v/>
      </c>
      <c r="I113" s="566" t="str">
        <f>IF(AND(F113&lt;&gt;"",N10&gt;0,M113&gt;N10),"Mot &gt; limite","")</f>
        <v/>
      </c>
      <c r="J113" s="562" t="str">
        <f>IF(K113="","",COUNTIF(K18:K113,"&lt;&gt;"))</f>
        <v/>
      </c>
      <c r="K113" s="563"/>
      <c r="L113" s="562" t="str">
        <f t="shared" si="13"/>
        <v/>
      </c>
      <c r="M113" s="532">
        <f>IF(OR(F113="",N10="",N10&lt;=0),"",IF(LEN(F113)&lt;=N10,LEN(F113),IFERROR(FIND("♦",SUBSTITUTE(LEFT(F113,N10)," ","♦",LEN(LEFT(F113,N10))-LEN(SUBSTITUTE(LEFT(F113,N10)," ","")))),FIND(" ",F113&amp;" ",N10+1)-1)))</f>
        <v>1</v>
      </c>
      <c r="N113" s="564">
        <f t="shared" si="14"/>
        <v>96</v>
      </c>
      <c r="O113" s="565" t="str">
        <f t="shared" si="15"/>
        <v>0</v>
      </c>
      <c r="P113" s="564">
        <f t="shared" si="16"/>
        <v>1</v>
      </c>
      <c r="Q113" s="564">
        <f t="shared" si="17"/>
        <v>1</v>
      </c>
    </row>
    <row r="114" spans="2:17" ht="21" customHeight="1">
      <c r="B114" s="551" t="str">
        <f t="shared" si="9"/>
        <v/>
      </c>
      <c r="C114" s="551" t="str">
        <f t="shared" si="10"/>
        <v/>
      </c>
      <c r="D114" s="551" t="str">
        <f>IF(UPPER(TRIM(N11))="X",C114,B114)</f>
        <v/>
      </c>
      <c r="E114" s="551" cm="1">
        <f t="array" ref="E114">IF(H113&lt;&gt;"",E113,IF(E113="","",IFERROR(MATCH(TRUE(),INDEX(INDEX(K:K,E113+1):K203&lt;&gt;"",0),0)+E113,"")))</f>
        <v>255</v>
      </c>
      <c r="F114" s="551" cm="1">
        <f t="array" ref="F114">IF(E114="","",IF(H113&lt;&gt;"",H113,INDEX(D:D,E114)))</f>
        <v>0</v>
      </c>
      <c r="G114" s="551" t="str">
        <f t="shared" si="11"/>
        <v>0</v>
      </c>
      <c r="H114" s="561" t="str">
        <f t="shared" si="12"/>
        <v/>
      </c>
      <c r="I114" s="566" t="str">
        <f>IF(AND(F114&lt;&gt;"",N10&gt;0,M114&gt;N10),"Mot &gt; limite","")</f>
        <v/>
      </c>
      <c r="J114" s="562" t="str">
        <f>IF(K114="","",COUNTIF(K18:K114,"&lt;&gt;"))</f>
        <v/>
      </c>
      <c r="K114" s="563"/>
      <c r="L114" s="562" t="str">
        <f t="shared" si="13"/>
        <v/>
      </c>
      <c r="M114" s="532">
        <f>IF(OR(F114="",N10="",N10&lt;=0),"",IF(LEN(F114)&lt;=N10,LEN(F114),IFERROR(FIND("♦",SUBSTITUTE(LEFT(F114,N10)," ","♦",LEN(LEFT(F114,N10))-LEN(SUBSTITUTE(LEFT(F114,N10)," ","")))),FIND(" ",F114&amp;" ",N10+1)-1)))</f>
        <v>1</v>
      </c>
      <c r="N114" s="564">
        <f t="shared" si="14"/>
        <v>97</v>
      </c>
      <c r="O114" s="565" t="str">
        <f t="shared" si="15"/>
        <v>0</v>
      </c>
      <c r="P114" s="564">
        <f t="shared" si="16"/>
        <v>1</v>
      </c>
      <c r="Q114" s="564">
        <f t="shared" si="17"/>
        <v>1</v>
      </c>
    </row>
    <row r="115" spans="2:17" ht="21" customHeight="1">
      <c r="B115" s="551" t="str">
        <f t="shared" si="9"/>
        <v/>
      </c>
      <c r="C115" s="551" t="str">
        <f t="shared" si="10"/>
        <v/>
      </c>
      <c r="D115" s="551" t="str">
        <f>IF(UPPER(TRIM(N11))="X",C115,B115)</f>
        <v/>
      </c>
      <c r="E115" s="551" cm="1">
        <f t="array" ref="E115">IF(H114&lt;&gt;"",E114,IF(E114="","",IFERROR(MATCH(TRUE(),INDEX(INDEX(K:K,E114+1):K203&lt;&gt;"",0),0)+E114,"")))</f>
        <v>256</v>
      </c>
      <c r="F115" s="551" cm="1">
        <f t="array" ref="F115">IF(E115="","",IF(H114&lt;&gt;"",H114,INDEX(D:D,E115)))</f>
        <v>0</v>
      </c>
      <c r="G115" s="551" t="str">
        <f t="shared" si="11"/>
        <v>0</v>
      </c>
      <c r="H115" s="561" t="str">
        <f t="shared" si="12"/>
        <v/>
      </c>
      <c r="I115" s="566" t="str">
        <f>IF(AND(F115&lt;&gt;"",N10&gt;0,M115&gt;N10),"Mot &gt; limite","")</f>
        <v/>
      </c>
      <c r="J115" s="562" t="str">
        <f>IF(K115="","",COUNTIF(K18:K115,"&lt;&gt;"))</f>
        <v/>
      </c>
      <c r="K115" s="563"/>
      <c r="L115" s="562" t="str">
        <f t="shared" si="13"/>
        <v/>
      </c>
      <c r="M115" s="532">
        <f>IF(OR(F115="",N10="",N10&lt;=0),"",IF(LEN(F115)&lt;=N10,LEN(F115),IFERROR(FIND("♦",SUBSTITUTE(LEFT(F115,N10)," ","♦",LEN(LEFT(F115,N10))-LEN(SUBSTITUTE(LEFT(F115,N10)," ","")))),FIND(" ",F115&amp;" ",N10+1)-1)))</f>
        <v>1</v>
      </c>
      <c r="N115" s="564">
        <f t="shared" si="14"/>
        <v>98</v>
      </c>
      <c r="O115" s="565" t="str">
        <f t="shared" si="15"/>
        <v>0</v>
      </c>
      <c r="P115" s="564">
        <f t="shared" si="16"/>
        <v>1</v>
      </c>
      <c r="Q115" s="564">
        <f t="shared" si="17"/>
        <v>1</v>
      </c>
    </row>
    <row r="116" spans="2:17" ht="21" customHeight="1">
      <c r="B116" s="551" t="str">
        <f t="shared" si="9"/>
        <v/>
      </c>
      <c r="C116" s="551" t="str">
        <f t="shared" si="10"/>
        <v/>
      </c>
      <c r="D116" s="551" t="str">
        <f>IF(UPPER(TRIM(N11))="X",C116,B116)</f>
        <v/>
      </c>
      <c r="E116" s="551" cm="1">
        <f t="array" ref="E116">IF(H115&lt;&gt;"",E115,IF(E115="","",IFERROR(MATCH(TRUE(),INDEX(INDEX(K:K,E115+1):K203&lt;&gt;"",0),0)+E115,"")))</f>
        <v>257</v>
      </c>
      <c r="F116" s="551" cm="1">
        <f t="array" ref="F116">IF(E116="","",IF(H115&lt;&gt;"",H115,INDEX(D:D,E116)))</f>
        <v>0</v>
      </c>
      <c r="G116" s="551" t="str">
        <f t="shared" si="11"/>
        <v>0</v>
      </c>
      <c r="H116" s="561" t="str">
        <f t="shared" si="12"/>
        <v/>
      </c>
      <c r="I116" s="566" t="str">
        <f>IF(AND(F116&lt;&gt;"",N10&gt;0,M116&gt;N10),"Mot &gt; limite","")</f>
        <v/>
      </c>
      <c r="J116" s="562" t="str">
        <f>IF(K116="","",COUNTIF(K18:K116,"&lt;&gt;"))</f>
        <v/>
      </c>
      <c r="K116" s="563"/>
      <c r="L116" s="562" t="str">
        <f t="shared" si="13"/>
        <v/>
      </c>
      <c r="M116" s="532">
        <f>IF(OR(F116="",N10="",N10&lt;=0),"",IF(LEN(F116)&lt;=N10,LEN(F116),IFERROR(FIND("♦",SUBSTITUTE(LEFT(F116,N10)," ","♦",LEN(LEFT(F116,N10))-LEN(SUBSTITUTE(LEFT(F116,N10)," ","")))),FIND(" ",F116&amp;" ",N10+1)-1)))</f>
        <v>1</v>
      </c>
      <c r="N116" s="564">
        <f t="shared" si="14"/>
        <v>99</v>
      </c>
      <c r="O116" s="565" t="str">
        <f t="shared" si="15"/>
        <v>0</v>
      </c>
      <c r="P116" s="564">
        <f t="shared" si="16"/>
        <v>1</v>
      </c>
      <c r="Q116" s="564">
        <f t="shared" si="17"/>
        <v>1</v>
      </c>
    </row>
    <row r="117" spans="2:17" ht="21" customHeight="1">
      <c r="B117" s="551" t="str">
        <f t="shared" si="9"/>
        <v/>
      </c>
      <c r="C117" s="551" t="str">
        <f t="shared" si="10"/>
        <v/>
      </c>
      <c r="D117" s="551" t="str">
        <f>IF(UPPER(TRIM(N11))="X",C117,B117)</f>
        <v/>
      </c>
      <c r="E117" s="551" cm="1">
        <f t="array" ref="E117">IF(H116&lt;&gt;"",E116,IF(E116="","",IFERROR(MATCH(TRUE(),INDEX(INDEX(K:K,E116+1):K203&lt;&gt;"",0),0)+E116,"")))</f>
        <v>258</v>
      </c>
      <c r="F117" s="551" cm="1">
        <f t="array" ref="F117">IF(E117="","",IF(H116&lt;&gt;"",H116,INDEX(D:D,E117)))</f>
        <v>0</v>
      </c>
      <c r="G117" s="551" t="str">
        <f t="shared" si="11"/>
        <v>0</v>
      </c>
      <c r="H117" s="561" t="str">
        <f t="shared" si="12"/>
        <v/>
      </c>
      <c r="I117" s="566" t="str">
        <f>IF(AND(F117&lt;&gt;"",N10&gt;0,M117&gt;N10),"Mot &gt; limite","")</f>
        <v/>
      </c>
      <c r="J117" s="562" t="str">
        <f>IF(K117="","",COUNTIF(K18:K117,"&lt;&gt;"))</f>
        <v/>
      </c>
      <c r="K117" s="563"/>
      <c r="L117" s="562" t="str">
        <f t="shared" si="13"/>
        <v/>
      </c>
      <c r="M117" s="532">
        <f>IF(OR(F117="",N10="",N10&lt;=0),"",IF(LEN(F117)&lt;=N10,LEN(F117),IFERROR(FIND("♦",SUBSTITUTE(LEFT(F117,N10)," ","♦",LEN(LEFT(F117,N10))-LEN(SUBSTITUTE(LEFT(F117,N10)," ","")))),FIND(" ",F117&amp;" ",N10+1)-1)))</f>
        <v>1</v>
      </c>
      <c r="N117" s="564">
        <f t="shared" si="14"/>
        <v>100</v>
      </c>
      <c r="O117" s="565" t="str">
        <f t="shared" si="15"/>
        <v>0</v>
      </c>
      <c r="P117" s="564">
        <f t="shared" si="16"/>
        <v>1</v>
      </c>
      <c r="Q117" s="564">
        <f t="shared" si="17"/>
        <v>1</v>
      </c>
    </row>
    <row r="118" spans="2:17" ht="21" customHeight="1">
      <c r="B118" s="551" t="str">
        <f t="shared" si="9"/>
        <v/>
      </c>
      <c r="C118" s="551" t="str">
        <f t="shared" si="10"/>
        <v/>
      </c>
      <c r="D118" s="551" t="str">
        <f>IF(UPPER(TRIM(N11))="X",C118,B118)</f>
        <v/>
      </c>
      <c r="E118" s="551" cm="1">
        <f t="array" ref="E118">IF(H117&lt;&gt;"",E117,IF(E117="","",IFERROR(MATCH(TRUE(),INDEX(INDEX(K:K,E117+1):K203&lt;&gt;"",0),0)+E117,"")))</f>
        <v>259</v>
      </c>
      <c r="F118" s="551" cm="1">
        <f t="array" ref="F118">IF(E118="","",IF(H117&lt;&gt;"",H117,INDEX(D:D,E118)))</f>
        <v>0</v>
      </c>
      <c r="G118" s="551" t="str">
        <f t="shared" si="11"/>
        <v>0</v>
      </c>
      <c r="H118" s="561" t="str">
        <f t="shared" si="12"/>
        <v/>
      </c>
      <c r="I118" s="566" t="str">
        <f>IF(AND(F118&lt;&gt;"",N10&gt;0,M118&gt;N10),"Mot &gt; limite","")</f>
        <v/>
      </c>
      <c r="J118" s="562" t="str">
        <f>IF(K118="","",COUNTIF(K18:K118,"&lt;&gt;"))</f>
        <v/>
      </c>
      <c r="K118" s="563"/>
      <c r="L118" s="562" t="str">
        <f t="shared" si="13"/>
        <v/>
      </c>
      <c r="M118" s="532">
        <f>IF(OR(F118="",N10="",N10&lt;=0),"",IF(LEN(F118)&lt;=N10,LEN(F118),IFERROR(FIND("♦",SUBSTITUTE(LEFT(F118,N10)," ","♦",LEN(LEFT(F118,N10))-LEN(SUBSTITUTE(LEFT(F118,N10)," ","")))),FIND(" ",F118&amp;" ",N10+1)-1)))</f>
        <v>1</v>
      </c>
      <c r="N118" s="564">
        <f t="shared" si="14"/>
        <v>101</v>
      </c>
      <c r="O118" s="565" t="str">
        <f t="shared" si="15"/>
        <v>0</v>
      </c>
      <c r="P118" s="564">
        <f t="shared" si="16"/>
        <v>1</v>
      </c>
      <c r="Q118" s="564">
        <f t="shared" si="17"/>
        <v>1</v>
      </c>
    </row>
    <row r="119" spans="2:17" ht="21" customHeight="1">
      <c r="B119" s="551" t="str">
        <f t="shared" si="9"/>
        <v/>
      </c>
      <c r="C119" s="551" t="str">
        <f t="shared" si="10"/>
        <v/>
      </c>
      <c r="D119" s="551" t="str">
        <f>IF(UPPER(TRIM(N11))="X",C119,B119)</f>
        <v/>
      </c>
      <c r="E119" s="551" cm="1">
        <f t="array" ref="E119">IF(H118&lt;&gt;"",E118,IF(E118="","",IFERROR(MATCH(TRUE(),INDEX(INDEX(K:K,E118+1):K203&lt;&gt;"",0),0)+E118,"")))</f>
        <v>260</v>
      </c>
      <c r="F119" s="551" cm="1">
        <f t="array" ref="F119">IF(E119="","",IF(H118&lt;&gt;"",H118,INDEX(D:D,E119)))</f>
        <v>0</v>
      </c>
      <c r="G119" s="551" t="str">
        <f t="shared" si="11"/>
        <v>0</v>
      </c>
      <c r="H119" s="561" t="str">
        <f t="shared" si="12"/>
        <v/>
      </c>
      <c r="I119" s="566" t="str">
        <f>IF(AND(F119&lt;&gt;"",N10&gt;0,M119&gt;N10),"Mot &gt; limite","")</f>
        <v/>
      </c>
      <c r="J119" s="562" t="str">
        <f>IF(K119="","",COUNTIF(K18:K119,"&lt;&gt;"))</f>
        <v/>
      </c>
      <c r="K119" s="563"/>
      <c r="L119" s="562" t="str">
        <f t="shared" si="13"/>
        <v/>
      </c>
      <c r="M119" s="532">
        <f>IF(OR(F119="",N10="",N10&lt;=0),"",IF(LEN(F119)&lt;=N10,LEN(F119),IFERROR(FIND("♦",SUBSTITUTE(LEFT(F119,N10)," ","♦",LEN(LEFT(F119,N10))-LEN(SUBSTITUTE(LEFT(F119,N10)," ","")))),FIND(" ",F119&amp;" ",N10+1)-1)))</f>
        <v>1</v>
      </c>
      <c r="N119" s="564">
        <f t="shared" si="14"/>
        <v>102</v>
      </c>
      <c r="O119" s="565" t="str">
        <f t="shared" si="15"/>
        <v>0</v>
      </c>
      <c r="P119" s="564">
        <f t="shared" si="16"/>
        <v>1</v>
      </c>
      <c r="Q119" s="564">
        <f t="shared" si="17"/>
        <v>1</v>
      </c>
    </row>
    <row r="120" spans="2:17" ht="21" customHeight="1">
      <c r="B120" s="551" t="str">
        <f t="shared" si="9"/>
        <v/>
      </c>
      <c r="C120" s="551" t="str">
        <f t="shared" si="10"/>
        <v/>
      </c>
      <c r="D120" s="551" t="str">
        <f>IF(UPPER(TRIM(N11))="X",C120,B120)</f>
        <v/>
      </c>
      <c r="E120" s="551" cm="1">
        <f t="array" ref="E120">IF(H119&lt;&gt;"",E119,IF(E119="","",IFERROR(MATCH(TRUE(),INDEX(INDEX(K:K,E119+1):K203&lt;&gt;"",0),0)+E119,"")))</f>
        <v>261</v>
      </c>
      <c r="F120" s="551" cm="1">
        <f t="array" ref="F120">IF(E120="","",IF(H119&lt;&gt;"",H119,INDEX(D:D,E120)))</f>
        <v>0</v>
      </c>
      <c r="G120" s="551" t="str">
        <f t="shared" si="11"/>
        <v>0</v>
      </c>
      <c r="H120" s="561" t="str">
        <f t="shared" si="12"/>
        <v/>
      </c>
      <c r="I120" s="566" t="str">
        <f>IF(AND(F120&lt;&gt;"",N10&gt;0,M120&gt;N10),"Mot &gt; limite","")</f>
        <v/>
      </c>
      <c r="J120" s="562" t="str">
        <f>IF(K120="","",COUNTIF(K18:K120,"&lt;&gt;"))</f>
        <v/>
      </c>
      <c r="K120" s="563"/>
      <c r="L120" s="562" t="str">
        <f t="shared" si="13"/>
        <v/>
      </c>
      <c r="M120" s="532">
        <f>IF(OR(F120="",N10="",N10&lt;=0),"",IF(LEN(F120)&lt;=N10,LEN(F120),IFERROR(FIND("♦",SUBSTITUTE(LEFT(F120,N10)," ","♦",LEN(LEFT(F120,N10))-LEN(SUBSTITUTE(LEFT(F120,N10)," ","")))),FIND(" ",F120&amp;" ",N10+1)-1)))</f>
        <v>1</v>
      </c>
      <c r="N120" s="564">
        <f t="shared" si="14"/>
        <v>103</v>
      </c>
      <c r="O120" s="565" t="str">
        <f t="shared" si="15"/>
        <v>0</v>
      </c>
      <c r="P120" s="564">
        <f t="shared" si="16"/>
        <v>1</v>
      </c>
      <c r="Q120" s="564">
        <f t="shared" si="17"/>
        <v>1</v>
      </c>
    </row>
    <row r="121" spans="2:17" ht="21" customHeight="1">
      <c r="B121" s="551" t="str">
        <f t="shared" si="9"/>
        <v/>
      </c>
      <c r="C121" s="551" t="str">
        <f t="shared" si="10"/>
        <v/>
      </c>
      <c r="D121" s="551" t="str">
        <f>IF(UPPER(TRIM(N11))="X",C121,B121)</f>
        <v/>
      </c>
      <c r="E121" s="551" cm="1">
        <f t="array" ref="E121">IF(H120&lt;&gt;"",E120,IF(E120="","",IFERROR(MATCH(TRUE(),INDEX(INDEX(K:K,E120+1):K203&lt;&gt;"",0),0)+E120,"")))</f>
        <v>262</v>
      </c>
      <c r="F121" s="551" cm="1">
        <f t="array" ref="F121">IF(E121="","",IF(H120&lt;&gt;"",H120,INDEX(D:D,E121)))</f>
        <v>0</v>
      </c>
      <c r="G121" s="551" t="str">
        <f t="shared" si="11"/>
        <v>0</v>
      </c>
      <c r="H121" s="561" t="str">
        <f t="shared" si="12"/>
        <v/>
      </c>
      <c r="I121" s="566" t="str">
        <f>IF(AND(F121&lt;&gt;"",N10&gt;0,M121&gt;N10),"Mot &gt; limite","")</f>
        <v/>
      </c>
      <c r="J121" s="562" t="str">
        <f>IF(K121="","",COUNTIF(K18:K121,"&lt;&gt;"))</f>
        <v/>
      </c>
      <c r="K121" s="563"/>
      <c r="L121" s="562" t="str">
        <f t="shared" si="13"/>
        <v/>
      </c>
      <c r="M121" s="532">
        <f>IF(OR(F121="",N10="",N10&lt;=0),"",IF(LEN(F121)&lt;=N10,LEN(F121),IFERROR(FIND("♦",SUBSTITUTE(LEFT(F121,N10)," ","♦",LEN(LEFT(F121,N10))-LEN(SUBSTITUTE(LEFT(F121,N10)," ","")))),FIND(" ",F121&amp;" ",N10+1)-1)))</f>
        <v>1</v>
      </c>
      <c r="N121" s="564">
        <f t="shared" si="14"/>
        <v>104</v>
      </c>
      <c r="O121" s="565" t="str">
        <f t="shared" si="15"/>
        <v>0</v>
      </c>
      <c r="P121" s="564">
        <f t="shared" si="16"/>
        <v>1</v>
      </c>
      <c r="Q121" s="564">
        <f t="shared" si="17"/>
        <v>1</v>
      </c>
    </row>
    <row r="122" spans="2:17" ht="21" customHeight="1">
      <c r="B122" s="551" t="str">
        <f t="shared" si="9"/>
        <v/>
      </c>
      <c r="C122" s="551" t="str">
        <f t="shared" si="10"/>
        <v/>
      </c>
      <c r="D122" s="551" t="str">
        <f>IF(UPPER(TRIM(N11))="X",C122,B122)</f>
        <v/>
      </c>
      <c r="E122" s="551" cm="1">
        <f t="array" ref="E122">IF(H121&lt;&gt;"",E121,IF(E121="","",IFERROR(MATCH(TRUE(),INDEX(INDEX(K:K,E121+1):K203&lt;&gt;"",0),0)+E121,"")))</f>
        <v>263</v>
      </c>
      <c r="F122" s="551" cm="1">
        <f t="array" ref="F122">IF(E122="","",IF(H121&lt;&gt;"",H121,INDEX(D:D,E122)))</f>
        <v>0</v>
      </c>
      <c r="G122" s="551" t="str">
        <f t="shared" si="11"/>
        <v>0</v>
      </c>
      <c r="H122" s="561" t="str">
        <f t="shared" si="12"/>
        <v/>
      </c>
      <c r="I122" s="566" t="str">
        <f>IF(AND(F122&lt;&gt;"",N10&gt;0,M122&gt;N10),"Mot &gt; limite","")</f>
        <v/>
      </c>
      <c r="J122" s="562" t="str">
        <f>IF(K122="","",COUNTIF(K18:K122,"&lt;&gt;"))</f>
        <v/>
      </c>
      <c r="K122" s="563"/>
      <c r="L122" s="562" t="str">
        <f t="shared" si="13"/>
        <v/>
      </c>
      <c r="M122" s="532">
        <f>IF(OR(F122="",N10="",N10&lt;=0),"",IF(LEN(F122)&lt;=N10,LEN(F122),IFERROR(FIND("♦",SUBSTITUTE(LEFT(F122,N10)," ","♦",LEN(LEFT(F122,N10))-LEN(SUBSTITUTE(LEFT(F122,N10)," ","")))),FIND(" ",F122&amp;" ",N10+1)-1)))</f>
        <v>1</v>
      </c>
      <c r="N122" s="564">
        <f t="shared" si="14"/>
        <v>105</v>
      </c>
      <c r="O122" s="565" t="str">
        <f t="shared" si="15"/>
        <v>0</v>
      </c>
      <c r="P122" s="564">
        <f t="shared" si="16"/>
        <v>1</v>
      </c>
      <c r="Q122" s="564">
        <f t="shared" si="17"/>
        <v>1</v>
      </c>
    </row>
    <row r="123" spans="2:17" ht="21" customHeight="1">
      <c r="B123" s="551" t="str">
        <f t="shared" si="9"/>
        <v/>
      </c>
      <c r="C123" s="551" t="str">
        <f t="shared" si="10"/>
        <v/>
      </c>
      <c r="D123" s="551" t="str">
        <f>IF(UPPER(TRIM(N11))="X",C123,B123)</f>
        <v/>
      </c>
      <c r="E123" s="551" cm="1">
        <f t="array" ref="E123">IF(H122&lt;&gt;"",E122,IF(E122="","",IFERROR(MATCH(TRUE(),INDEX(INDEX(K:K,E122+1):K203&lt;&gt;"",0),0)+E122,"")))</f>
        <v>264</v>
      </c>
      <c r="F123" s="551" cm="1">
        <f t="array" ref="F123">IF(E123="","",IF(H122&lt;&gt;"",H122,INDEX(D:D,E123)))</f>
        <v>0</v>
      </c>
      <c r="G123" s="551" t="str">
        <f t="shared" si="11"/>
        <v>0</v>
      </c>
      <c r="H123" s="561" t="str">
        <f t="shared" si="12"/>
        <v/>
      </c>
      <c r="I123" s="566" t="str">
        <f>IF(AND(F123&lt;&gt;"",N10&gt;0,M123&gt;N10),"Mot &gt; limite","")</f>
        <v/>
      </c>
      <c r="J123" s="562" t="str">
        <f>IF(K123="","",COUNTIF(K18:K123,"&lt;&gt;"))</f>
        <v/>
      </c>
      <c r="K123" s="563"/>
      <c r="L123" s="562" t="str">
        <f t="shared" si="13"/>
        <v/>
      </c>
      <c r="M123" s="532">
        <f>IF(OR(F123="",N10="",N10&lt;=0),"",IF(LEN(F123)&lt;=N10,LEN(F123),IFERROR(FIND("♦",SUBSTITUTE(LEFT(F123,N10)," ","♦",LEN(LEFT(F123,N10))-LEN(SUBSTITUTE(LEFT(F123,N10)," ","")))),FIND(" ",F123&amp;" ",N10+1)-1)))</f>
        <v>1</v>
      </c>
      <c r="N123" s="564">
        <f t="shared" si="14"/>
        <v>106</v>
      </c>
      <c r="O123" s="565" t="str">
        <f t="shared" si="15"/>
        <v>0</v>
      </c>
      <c r="P123" s="564">
        <f t="shared" si="16"/>
        <v>1</v>
      </c>
      <c r="Q123" s="564">
        <f t="shared" si="17"/>
        <v>1</v>
      </c>
    </row>
    <row r="124" spans="2:17" ht="21" customHeight="1">
      <c r="B124" s="551" t="str">
        <f t="shared" si="9"/>
        <v/>
      </c>
      <c r="C124" s="551" t="str">
        <f t="shared" si="10"/>
        <v/>
      </c>
      <c r="D124" s="551" t="str">
        <f>IF(UPPER(TRIM(N11))="X",C124,B124)</f>
        <v/>
      </c>
      <c r="E124" s="551" cm="1">
        <f t="array" ref="E124">IF(H123&lt;&gt;"",E123,IF(E123="","",IFERROR(MATCH(TRUE(),INDEX(INDEX(K:K,E123+1):K203&lt;&gt;"",0),0)+E123,"")))</f>
        <v>265</v>
      </c>
      <c r="F124" s="551" cm="1">
        <f t="array" ref="F124">IF(E124="","",IF(H123&lt;&gt;"",H123,INDEX(D:D,E124)))</f>
        <v>0</v>
      </c>
      <c r="G124" s="551" t="str">
        <f t="shared" si="11"/>
        <v>0</v>
      </c>
      <c r="H124" s="561" t="str">
        <f t="shared" si="12"/>
        <v/>
      </c>
      <c r="I124" s="566" t="str">
        <f>IF(AND(F124&lt;&gt;"",N10&gt;0,M124&gt;N10),"Mot &gt; limite","")</f>
        <v/>
      </c>
      <c r="J124" s="562" t="str">
        <f>IF(K124="","",COUNTIF(K18:K124,"&lt;&gt;"))</f>
        <v/>
      </c>
      <c r="K124" s="563"/>
      <c r="L124" s="562" t="str">
        <f t="shared" si="13"/>
        <v/>
      </c>
      <c r="M124" s="532">
        <f>IF(OR(F124="",N10="",N10&lt;=0),"",IF(LEN(F124)&lt;=N10,LEN(F124),IFERROR(FIND("♦",SUBSTITUTE(LEFT(F124,N10)," ","♦",LEN(LEFT(F124,N10))-LEN(SUBSTITUTE(LEFT(F124,N10)," ","")))),FIND(" ",F124&amp;" ",N10+1)-1)))</f>
        <v>1</v>
      </c>
      <c r="N124" s="564">
        <f t="shared" si="14"/>
        <v>107</v>
      </c>
      <c r="O124" s="565" t="str">
        <f t="shared" si="15"/>
        <v>0</v>
      </c>
      <c r="P124" s="564">
        <f t="shared" si="16"/>
        <v>1</v>
      </c>
      <c r="Q124" s="564">
        <f t="shared" si="17"/>
        <v>1</v>
      </c>
    </row>
    <row r="125" spans="2:17" ht="21" customHeight="1">
      <c r="B125" s="551" t="str">
        <f t="shared" si="9"/>
        <v/>
      </c>
      <c r="C125" s="551" t="str">
        <f t="shared" si="10"/>
        <v/>
      </c>
      <c r="D125" s="551" t="str">
        <f>IF(UPPER(TRIM(N11))="X",C125,B125)</f>
        <v/>
      </c>
      <c r="E125" s="551" cm="1">
        <f t="array" ref="E125">IF(H124&lt;&gt;"",E124,IF(E124="","",IFERROR(MATCH(TRUE(),INDEX(INDEX(K:K,E124+1):K203&lt;&gt;"",0),0)+E124,"")))</f>
        <v>266</v>
      </c>
      <c r="F125" s="551" cm="1">
        <f t="array" ref="F125">IF(E125="","",IF(H124&lt;&gt;"",H124,INDEX(D:D,E125)))</f>
        <v>0</v>
      </c>
      <c r="G125" s="551" t="str">
        <f t="shared" si="11"/>
        <v>0</v>
      </c>
      <c r="H125" s="561" t="str">
        <f t="shared" si="12"/>
        <v/>
      </c>
      <c r="I125" s="566" t="str">
        <f>IF(AND(F125&lt;&gt;"",N10&gt;0,M125&gt;N10),"Mot &gt; limite","")</f>
        <v/>
      </c>
      <c r="J125" s="562" t="str">
        <f>IF(K125="","",COUNTIF(K18:K125,"&lt;&gt;"))</f>
        <v/>
      </c>
      <c r="K125" s="563"/>
      <c r="L125" s="562" t="str">
        <f t="shared" si="13"/>
        <v/>
      </c>
      <c r="M125" s="532">
        <f>IF(OR(F125="",N10="",N10&lt;=0),"",IF(LEN(F125)&lt;=N10,LEN(F125),IFERROR(FIND("♦",SUBSTITUTE(LEFT(F125,N10)," ","♦",LEN(LEFT(F125,N10))-LEN(SUBSTITUTE(LEFT(F125,N10)," ","")))),FIND(" ",F125&amp;" ",N10+1)-1)))</f>
        <v>1</v>
      </c>
      <c r="N125" s="564">
        <f t="shared" si="14"/>
        <v>108</v>
      </c>
      <c r="O125" s="565" t="str">
        <f t="shared" si="15"/>
        <v>0</v>
      </c>
      <c r="P125" s="564">
        <f t="shared" si="16"/>
        <v>1</v>
      </c>
      <c r="Q125" s="564">
        <f t="shared" si="17"/>
        <v>1</v>
      </c>
    </row>
    <row r="126" spans="2:17" ht="21" customHeight="1">
      <c r="B126" s="551" t="str">
        <f t="shared" si="9"/>
        <v/>
      </c>
      <c r="C126" s="551" t="str">
        <f t="shared" si="10"/>
        <v/>
      </c>
      <c r="D126" s="551" t="str">
        <f>IF(UPPER(TRIM(N11))="X",C126,B126)</f>
        <v/>
      </c>
      <c r="E126" s="551" cm="1">
        <f t="array" ref="E126">IF(H125&lt;&gt;"",E125,IF(E125="","",IFERROR(MATCH(TRUE(),INDEX(INDEX(K:K,E125+1):K203&lt;&gt;"",0),0)+E125,"")))</f>
        <v>267</v>
      </c>
      <c r="F126" s="551" cm="1">
        <f t="array" ref="F126">IF(E126="","",IF(H125&lt;&gt;"",H125,INDEX(D:D,E126)))</f>
        <v>0</v>
      </c>
      <c r="G126" s="551" t="str">
        <f t="shared" si="11"/>
        <v>0</v>
      </c>
      <c r="H126" s="561" t="str">
        <f t="shared" si="12"/>
        <v/>
      </c>
      <c r="I126" s="566" t="str">
        <f>IF(AND(F126&lt;&gt;"",N10&gt;0,M126&gt;N10),"Mot &gt; limite","")</f>
        <v/>
      </c>
      <c r="J126" s="562" t="str">
        <f>IF(K126="","",COUNTIF(K18:K126,"&lt;&gt;"))</f>
        <v/>
      </c>
      <c r="K126" s="563"/>
      <c r="L126" s="562" t="str">
        <f t="shared" si="13"/>
        <v/>
      </c>
      <c r="M126" s="532">
        <f>IF(OR(F126="",N10="",N10&lt;=0),"",IF(LEN(F126)&lt;=N10,LEN(F126),IFERROR(FIND("♦",SUBSTITUTE(LEFT(F126,N10)," ","♦",LEN(LEFT(F126,N10))-LEN(SUBSTITUTE(LEFT(F126,N10)," ","")))),FIND(" ",F126&amp;" ",N10+1)-1)))</f>
        <v>1</v>
      </c>
      <c r="N126" s="564">
        <f t="shared" si="14"/>
        <v>109</v>
      </c>
      <c r="O126" s="565" t="str">
        <f t="shared" si="15"/>
        <v>0</v>
      </c>
      <c r="P126" s="564">
        <f t="shared" si="16"/>
        <v>1</v>
      </c>
      <c r="Q126" s="564">
        <f t="shared" si="17"/>
        <v>1</v>
      </c>
    </row>
    <row r="127" spans="2:17" ht="21" customHeight="1">
      <c r="B127" s="551" t="str">
        <f t="shared" si="9"/>
        <v/>
      </c>
      <c r="C127" s="551" t="str">
        <f t="shared" si="10"/>
        <v/>
      </c>
      <c r="D127" s="551" t="str">
        <f>IF(UPPER(TRIM(N11))="X",C127,B127)</f>
        <v/>
      </c>
      <c r="E127" s="551" cm="1">
        <f t="array" ref="E127">IF(H126&lt;&gt;"",E126,IF(E126="","",IFERROR(MATCH(TRUE(),INDEX(INDEX(K:K,E126+1):K203&lt;&gt;"",0),0)+E126,"")))</f>
        <v>268</v>
      </c>
      <c r="F127" s="551" cm="1">
        <f t="array" ref="F127">IF(E127="","",IF(H126&lt;&gt;"",H126,INDEX(D:D,E127)))</f>
        <v>0</v>
      </c>
      <c r="G127" s="551" t="str">
        <f t="shared" si="11"/>
        <v>0</v>
      </c>
      <c r="H127" s="561" t="str">
        <f t="shared" si="12"/>
        <v/>
      </c>
      <c r="I127" s="566" t="str">
        <f>IF(AND(F127&lt;&gt;"",N10&gt;0,M127&gt;N10),"Mot &gt; limite","")</f>
        <v/>
      </c>
      <c r="J127" s="562" t="str">
        <f>IF(K127="","",COUNTIF(K18:K127,"&lt;&gt;"))</f>
        <v/>
      </c>
      <c r="K127" s="563"/>
      <c r="L127" s="562" t="str">
        <f t="shared" si="13"/>
        <v/>
      </c>
      <c r="M127" s="532">
        <f>IF(OR(F127="",N10="",N10&lt;=0),"",IF(LEN(F127)&lt;=N10,LEN(F127),IFERROR(FIND("♦",SUBSTITUTE(LEFT(F127,N10)," ","♦",LEN(LEFT(F127,N10))-LEN(SUBSTITUTE(LEFT(F127,N10)," ","")))),FIND(" ",F127&amp;" ",N10+1)-1)))</f>
        <v>1</v>
      </c>
      <c r="N127" s="564">
        <f t="shared" si="14"/>
        <v>110</v>
      </c>
      <c r="O127" s="565" t="str">
        <f t="shared" si="15"/>
        <v>0</v>
      </c>
      <c r="P127" s="564">
        <f t="shared" si="16"/>
        <v>1</v>
      </c>
      <c r="Q127" s="564">
        <f t="shared" si="17"/>
        <v>1</v>
      </c>
    </row>
    <row r="128" spans="2:17" ht="21" customHeight="1">
      <c r="B128" s="551" t="str">
        <f t="shared" si="9"/>
        <v/>
      </c>
      <c r="C128" s="551" t="str">
        <f t="shared" si="10"/>
        <v/>
      </c>
      <c r="D128" s="551" t="str">
        <f>IF(UPPER(TRIM(N11))="X",C128,B128)</f>
        <v/>
      </c>
      <c r="E128" s="551" cm="1">
        <f t="array" ref="E128">IF(H127&lt;&gt;"",E127,IF(E127="","",IFERROR(MATCH(TRUE(),INDEX(INDEX(K:K,E127+1):K203&lt;&gt;"",0),0)+E127,"")))</f>
        <v>269</v>
      </c>
      <c r="F128" s="551" cm="1">
        <f t="array" ref="F128">IF(E128="","",IF(H127&lt;&gt;"",H127,INDEX(D:D,E128)))</f>
        <v>0</v>
      </c>
      <c r="G128" s="551" t="str">
        <f t="shared" si="11"/>
        <v>0</v>
      </c>
      <c r="H128" s="561" t="str">
        <f t="shared" si="12"/>
        <v/>
      </c>
      <c r="I128" s="566" t="str">
        <f>IF(AND(F128&lt;&gt;"",N10&gt;0,M128&gt;N10),"Mot &gt; limite","")</f>
        <v/>
      </c>
      <c r="J128" s="562" t="str">
        <f>IF(K128="","",COUNTIF(K18:K128,"&lt;&gt;"))</f>
        <v/>
      </c>
      <c r="K128" s="563"/>
      <c r="L128" s="562" t="str">
        <f t="shared" si="13"/>
        <v/>
      </c>
      <c r="M128" s="532">
        <f>IF(OR(F128="",N10="",N10&lt;=0),"",IF(LEN(F128)&lt;=N10,LEN(F128),IFERROR(FIND("♦",SUBSTITUTE(LEFT(F128,N10)," ","♦",LEN(LEFT(F128,N10))-LEN(SUBSTITUTE(LEFT(F128,N10)," ","")))),FIND(" ",F128&amp;" ",N10+1)-1)))</f>
        <v>1</v>
      </c>
      <c r="N128" s="564">
        <f t="shared" si="14"/>
        <v>111</v>
      </c>
      <c r="O128" s="565" t="str">
        <f t="shared" si="15"/>
        <v>0</v>
      </c>
      <c r="P128" s="564">
        <f t="shared" si="16"/>
        <v>1</v>
      </c>
      <c r="Q128" s="564">
        <f t="shared" si="17"/>
        <v>1</v>
      </c>
    </row>
    <row r="129" spans="2:17" ht="21" customHeight="1">
      <c r="B129" s="551" t="str">
        <f t="shared" si="9"/>
        <v/>
      </c>
      <c r="C129" s="551" t="str">
        <f t="shared" si="10"/>
        <v/>
      </c>
      <c r="D129" s="551" t="str">
        <f>IF(UPPER(TRIM(N11))="X",C129,B129)</f>
        <v/>
      </c>
      <c r="E129" s="551" cm="1">
        <f t="array" ref="E129">IF(H128&lt;&gt;"",E128,IF(E128="","",IFERROR(MATCH(TRUE(),INDEX(INDEX(K:K,E128+1):K203&lt;&gt;"",0),0)+E128,"")))</f>
        <v>270</v>
      </c>
      <c r="F129" s="551" cm="1">
        <f t="array" ref="F129">IF(E129="","",IF(H128&lt;&gt;"",H128,INDEX(D:D,E129)))</f>
        <v>0</v>
      </c>
      <c r="G129" s="551" t="str">
        <f t="shared" si="11"/>
        <v>0</v>
      </c>
      <c r="H129" s="561" t="str">
        <f t="shared" si="12"/>
        <v/>
      </c>
      <c r="I129" s="566" t="str">
        <f>IF(AND(F129&lt;&gt;"",N10&gt;0,M129&gt;N10),"Mot &gt; limite","")</f>
        <v/>
      </c>
      <c r="J129" s="562" t="str">
        <f>IF(K129="","",COUNTIF(K18:K129,"&lt;&gt;"))</f>
        <v/>
      </c>
      <c r="K129" s="563"/>
      <c r="L129" s="562" t="str">
        <f t="shared" si="13"/>
        <v/>
      </c>
      <c r="M129" s="532">
        <f>IF(OR(F129="",N10="",N10&lt;=0),"",IF(LEN(F129)&lt;=N10,LEN(F129),IFERROR(FIND("♦",SUBSTITUTE(LEFT(F129,N10)," ","♦",LEN(LEFT(F129,N10))-LEN(SUBSTITUTE(LEFT(F129,N10)," ","")))),FIND(" ",F129&amp;" ",N10+1)-1)))</f>
        <v>1</v>
      </c>
      <c r="N129" s="564">
        <f t="shared" si="14"/>
        <v>112</v>
      </c>
      <c r="O129" s="565" t="str">
        <f t="shared" si="15"/>
        <v>0</v>
      </c>
      <c r="P129" s="564">
        <f t="shared" si="16"/>
        <v>1</v>
      </c>
      <c r="Q129" s="564">
        <f t="shared" si="17"/>
        <v>1</v>
      </c>
    </row>
    <row r="130" spans="2:17" ht="21" customHeight="1">
      <c r="B130" s="551" t="str">
        <f t="shared" si="9"/>
        <v/>
      </c>
      <c r="C130" s="551" t="str">
        <f t="shared" si="10"/>
        <v/>
      </c>
      <c r="D130" s="551" t="str">
        <f>IF(UPPER(TRIM(N11))="X",C130,B130)</f>
        <v/>
      </c>
      <c r="E130" s="551" cm="1">
        <f t="array" ref="E130">IF(H129&lt;&gt;"",E129,IF(E129="","",IFERROR(MATCH(TRUE(),INDEX(INDEX(K:K,E129+1):K203&lt;&gt;"",0),0)+E129,"")))</f>
        <v>271</v>
      </c>
      <c r="F130" s="551" cm="1">
        <f t="array" ref="F130">IF(E130="","",IF(H129&lt;&gt;"",H129,INDEX(D:D,E130)))</f>
        <v>0</v>
      </c>
      <c r="G130" s="551" t="str">
        <f t="shared" si="11"/>
        <v>0</v>
      </c>
      <c r="H130" s="561" t="str">
        <f t="shared" si="12"/>
        <v/>
      </c>
      <c r="I130" s="566" t="str">
        <f>IF(AND(F130&lt;&gt;"",N10&gt;0,M130&gt;N10),"Mot &gt; limite","")</f>
        <v/>
      </c>
      <c r="J130" s="562" t="str">
        <f>IF(K130="","",COUNTIF(K18:K130,"&lt;&gt;"))</f>
        <v/>
      </c>
      <c r="K130" s="563"/>
      <c r="L130" s="562" t="str">
        <f t="shared" si="13"/>
        <v/>
      </c>
      <c r="M130" s="532">
        <f>IF(OR(F130="",N10="",N10&lt;=0),"",IF(LEN(F130)&lt;=N10,LEN(F130),IFERROR(FIND("♦",SUBSTITUTE(LEFT(F130,N10)," ","♦",LEN(LEFT(F130,N10))-LEN(SUBSTITUTE(LEFT(F130,N10)," ","")))),FIND(" ",F130&amp;" ",N10+1)-1)))</f>
        <v>1</v>
      </c>
      <c r="N130" s="564">
        <f t="shared" si="14"/>
        <v>113</v>
      </c>
      <c r="O130" s="565" t="str">
        <f t="shared" si="15"/>
        <v>0</v>
      </c>
      <c r="P130" s="564">
        <f t="shared" si="16"/>
        <v>1</v>
      </c>
      <c r="Q130" s="564">
        <f t="shared" si="17"/>
        <v>1</v>
      </c>
    </row>
    <row r="131" spans="2:17" ht="21" customHeight="1">
      <c r="B131" s="551" t="str">
        <f t="shared" si="9"/>
        <v/>
      </c>
      <c r="C131" s="551" t="str">
        <f t="shared" si="10"/>
        <v/>
      </c>
      <c r="D131" s="551" t="str">
        <f>IF(UPPER(TRIM(N11))="X",C131,B131)</f>
        <v/>
      </c>
      <c r="E131" s="551" cm="1">
        <f t="array" ref="E131">IF(H130&lt;&gt;"",E130,IF(E130="","",IFERROR(MATCH(TRUE(),INDEX(INDEX(K:K,E130+1):K203&lt;&gt;"",0),0)+E130,"")))</f>
        <v>272</v>
      </c>
      <c r="F131" s="551" cm="1">
        <f t="array" ref="F131">IF(E131="","",IF(H130&lt;&gt;"",H130,INDEX(D:D,E131)))</f>
        <v>0</v>
      </c>
      <c r="G131" s="551" t="str">
        <f t="shared" si="11"/>
        <v>0</v>
      </c>
      <c r="H131" s="561" t="str">
        <f t="shared" si="12"/>
        <v/>
      </c>
      <c r="I131" s="566" t="str">
        <f>IF(AND(F131&lt;&gt;"",N10&gt;0,M131&gt;N10),"Mot &gt; limite","")</f>
        <v/>
      </c>
      <c r="J131" s="562" t="str">
        <f>IF(K131="","",COUNTIF(K18:K131,"&lt;&gt;"))</f>
        <v/>
      </c>
      <c r="K131" s="563"/>
      <c r="L131" s="562" t="str">
        <f t="shared" si="13"/>
        <v/>
      </c>
      <c r="M131" s="532">
        <f>IF(OR(F131="",N10="",N10&lt;=0),"",IF(LEN(F131)&lt;=N10,LEN(F131),IFERROR(FIND("♦",SUBSTITUTE(LEFT(F131,N10)," ","♦",LEN(LEFT(F131,N10))-LEN(SUBSTITUTE(LEFT(F131,N10)," ","")))),FIND(" ",F131&amp;" ",N10+1)-1)))</f>
        <v>1</v>
      </c>
      <c r="N131" s="564">
        <f t="shared" si="14"/>
        <v>114</v>
      </c>
      <c r="O131" s="565" t="str">
        <f t="shared" si="15"/>
        <v>0</v>
      </c>
      <c r="P131" s="564">
        <f t="shared" si="16"/>
        <v>1</v>
      </c>
      <c r="Q131" s="564">
        <f t="shared" si="17"/>
        <v>1</v>
      </c>
    </row>
    <row r="132" spans="2:17" ht="21" customHeight="1">
      <c r="B132" s="551" t="str">
        <f t="shared" si="9"/>
        <v/>
      </c>
      <c r="C132" s="551" t="str">
        <f t="shared" si="10"/>
        <v/>
      </c>
      <c r="D132" s="551" t="str">
        <f>IF(UPPER(TRIM(N11))="X",C132,B132)</f>
        <v/>
      </c>
      <c r="E132" s="551" cm="1">
        <f t="array" ref="E132">IF(H131&lt;&gt;"",E131,IF(E131="","",IFERROR(MATCH(TRUE(),INDEX(INDEX(K:K,E131+1):K203&lt;&gt;"",0),0)+E131,"")))</f>
        <v>273</v>
      </c>
      <c r="F132" s="551" cm="1">
        <f t="array" ref="F132">IF(E132="","",IF(H131&lt;&gt;"",H131,INDEX(D:D,E132)))</f>
        <v>0</v>
      </c>
      <c r="G132" s="551" t="str">
        <f t="shared" si="11"/>
        <v>0</v>
      </c>
      <c r="H132" s="561" t="str">
        <f t="shared" si="12"/>
        <v/>
      </c>
      <c r="I132" s="566" t="str">
        <f>IF(AND(F132&lt;&gt;"",N10&gt;0,M132&gt;N10),"Mot &gt; limite","")</f>
        <v/>
      </c>
      <c r="J132" s="562" t="str">
        <f>IF(K132="","",COUNTIF(K18:K132,"&lt;&gt;"))</f>
        <v/>
      </c>
      <c r="K132" s="563"/>
      <c r="L132" s="562" t="str">
        <f t="shared" si="13"/>
        <v/>
      </c>
      <c r="M132" s="532">
        <f>IF(OR(F132="",N10="",N10&lt;=0),"",IF(LEN(F132)&lt;=N10,LEN(F132),IFERROR(FIND("♦",SUBSTITUTE(LEFT(F132,N10)," ","♦",LEN(LEFT(F132,N10))-LEN(SUBSTITUTE(LEFT(F132,N10)," ","")))),FIND(" ",F132&amp;" ",N10+1)-1)))</f>
        <v>1</v>
      </c>
      <c r="N132" s="564">
        <f t="shared" si="14"/>
        <v>115</v>
      </c>
      <c r="O132" s="565" t="str">
        <f t="shared" si="15"/>
        <v>0</v>
      </c>
      <c r="P132" s="564">
        <f t="shared" si="16"/>
        <v>1</v>
      </c>
      <c r="Q132" s="564">
        <f t="shared" si="17"/>
        <v>1</v>
      </c>
    </row>
    <row r="133" spans="2:17" ht="21" customHeight="1">
      <c r="B133" s="551" t="str">
        <f t="shared" si="9"/>
        <v/>
      </c>
      <c r="C133" s="551" t="str">
        <f t="shared" si="10"/>
        <v/>
      </c>
      <c r="D133" s="551" t="str">
        <f>IF(UPPER(TRIM(N11))="X",C133,B133)</f>
        <v/>
      </c>
      <c r="E133" s="551" cm="1">
        <f t="array" ref="E133">IF(H132&lt;&gt;"",E132,IF(E132="","",IFERROR(MATCH(TRUE(),INDEX(INDEX(K:K,E132+1):K203&lt;&gt;"",0),0)+E132,"")))</f>
        <v>274</v>
      </c>
      <c r="F133" s="551" cm="1">
        <f t="array" ref="F133">IF(E133="","",IF(H132&lt;&gt;"",H132,INDEX(D:D,E133)))</f>
        <v>0</v>
      </c>
      <c r="G133" s="551" t="str">
        <f t="shared" si="11"/>
        <v>0</v>
      </c>
      <c r="H133" s="561" t="str">
        <f t="shared" si="12"/>
        <v/>
      </c>
      <c r="I133" s="566" t="str">
        <f>IF(AND(F133&lt;&gt;"",N10&gt;0,M133&gt;N10),"Mot &gt; limite","")</f>
        <v/>
      </c>
      <c r="J133" s="562" t="str">
        <f>IF(K133="","",COUNTIF(K18:K133,"&lt;&gt;"))</f>
        <v/>
      </c>
      <c r="K133" s="563"/>
      <c r="L133" s="562" t="str">
        <f t="shared" si="13"/>
        <v/>
      </c>
      <c r="M133" s="532">
        <f>IF(OR(F133="",N10="",N10&lt;=0),"",IF(LEN(F133)&lt;=N10,LEN(F133),IFERROR(FIND("♦",SUBSTITUTE(LEFT(F133,N10)," ","♦",LEN(LEFT(F133,N10))-LEN(SUBSTITUTE(LEFT(F133,N10)," ","")))),FIND(" ",F133&amp;" ",N10+1)-1)))</f>
        <v>1</v>
      </c>
      <c r="N133" s="564">
        <f t="shared" si="14"/>
        <v>116</v>
      </c>
      <c r="O133" s="565" t="str">
        <f t="shared" si="15"/>
        <v>0</v>
      </c>
      <c r="P133" s="564">
        <f t="shared" si="16"/>
        <v>1</v>
      </c>
      <c r="Q133" s="564">
        <f t="shared" si="17"/>
        <v>1</v>
      </c>
    </row>
    <row r="134" spans="2:17" ht="21" customHeight="1">
      <c r="B134" s="551" t="str">
        <f t="shared" si="9"/>
        <v/>
      </c>
      <c r="C134" s="551" t="str">
        <f t="shared" si="10"/>
        <v/>
      </c>
      <c r="D134" s="551" t="str">
        <f>IF(UPPER(TRIM(N11))="X",C134,B134)</f>
        <v/>
      </c>
      <c r="E134" s="551" cm="1">
        <f t="array" ref="E134">IF(H133&lt;&gt;"",E133,IF(E133="","",IFERROR(MATCH(TRUE(),INDEX(INDEX(K:K,E133+1):K203&lt;&gt;"",0),0)+E133,"")))</f>
        <v>275</v>
      </c>
      <c r="F134" s="551" cm="1">
        <f t="array" ref="F134">IF(E134="","",IF(H133&lt;&gt;"",H133,INDEX(D:D,E134)))</f>
        <v>0</v>
      </c>
      <c r="G134" s="551" t="str">
        <f t="shared" si="11"/>
        <v>0</v>
      </c>
      <c r="H134" s="561" t="str">
        <f t="shared" si="12"/>
        <v/>
      </c>
      <c r="I134" s="566" t="str">
        <f>IF(AND(F134&lt;&gt;"",N10&gt;0,M134&gt;N10),"Mot &gt; limite","")</f>
        <v/>
      </c>
      <c r="J134" s="562" t="str">
        <f>IF(K134="","",COUNTIF(K18:K134,"&lt;&gt;"))</f>
        <v/>
      </c>
      <c r="K134" s="563"/>
      <c r="L134" s="562" t="str">
        <f t="shared" si="13"/>
        <v/>
      </c>
      <c r="M134" s="532">
        <f>IF(OR(F134="",N10="",N10&lt;=0),"",IF(LEN(F134)&lt;=N10,LEN(F134),IFERROR(FIND("♦",SUBSTITUTE(LEFT(F134,N10)," ","♦",LEN(LEFT(F134,N10))-LEN(SUBSTITUTE(LEFT(F134,N10)," ","")))),FIND(" ",F134&amp;" ",N10+1)-1)))</f>
        <v>1</v>
      </c>
      <c r="N134" s="564">
        <f t="shared" si="14"/>
        <v>117</v>
      </c>
      <c r="O134" s="565" t="str">
        <f t="shared" si="15"/>
        <v>0</v>
      </c>
      <c r="P134" s="564">
        <f t="shared" si="16"/>
        <v>1</v>
      </c>
      <c r="Q134" s="564">
        <f t="shared" si="17"/>
        <v>1</v>
      </c>
    </row>
    <row r="135" spans="2:17" ht="21" customHeight="1">
      <c r="B135" s="551" t="str">
        <f t="shared" si="9"/>
        <v/>
      </c>
      <c r="C135" s="551" t="str">
        <f t="shared" si="10"/>
        <v/>
      </c>
      <c r="D135" s="551" t="str">
        <f>IF(UPPER(TRIM(N11))="X",C135,B135)</f>
        <v/>
      </c>
      <c r="E135" s="551" cm="1">
        <f t="array" ref="E135">IF(H134&lt;&gt;"",E134,IF(E134="","",IFERROR(MATCH(TRUE(),INDEX(INDEX(K:K,E134+1):K203&lt;&gt;"",0),0)+E134,"")))</f>
        <v>276</v>
      </c>
      <c r="F135" s="551" cm="1">
        <f t="array" ref="F135">IF(E135="","",IF(H134&lt;&gt;"",H134,INDEX(D:D,E135)))</f>
        <v>0</v>
      </c>
      <c r="G135" s="551" t="str">
        <f t="shared" si="11"/>
        <v>0</v>
      </c>
      <c r="H135" s="561" t="str">
        <f t="shared" si="12"/>
        <v/>
      </c>
      <c r="I135" s="566" t="str">
        <f>IF(AND(F135&lt;&gt;"",N10&gt;0,M135&gt;N10),"Mot &gt; limite","")</f>
        <v/>
      </c>
      <c r="J135" s="562" t="str">
        <f>IF(K135="","",COUNTIF(K18:K135,"&lt;&gt;"))</f>
        <v/>
      </c>
      <c r="K135" s="563"/>
      <c r="L135" s="562" t="str">
        <f t="shared" si="13"/>
        <v/>
      </c>
      <c r="M135" s="532">
        <f>IF(OR(F135="",N10="",N10&lt;=0),"",IF(LEN(F135)&lt;=N10,LEN(F135),IFERROR(FIND("♦",SUBSTITUTE(LEFT(F135,N10)," ","♦",LEN(LEFT(F135,N10))-LEN(SUBSTITUTE(LEFT(F135,N10)," ","")))),FIND(" ",F135&amp;" ",N10+1)-1)))</f>
        <v>1</v>
      </c>
      <c r="N135" s="564">
        <f t="shared" si="14"/>
        <v>118</v>
      </c>
      <c r="O135" s="565" t="str">
        <f t="shared" si="15"/>
        <v>0</v>
      </c>
      <c r="P135" s="564">
        <f t="shared" si="16"/>
        <v>1</v>
      </c>
      <c r="Q135" s="564">
        <f t="shared" si="17"/>
        <v>1</v>
      </c>
    </row>
    <row r="136" spans="2:17" ht="21" customHeight="1">
      <c r="B136" s="551" t="str">
        <f t="shared" si="9"/>
        <v/>
      </c>
      <c r="C136" s="551" t="str">
        <f t="shared" si="10"/>
        <v/>
      </c>
      <c r="D136" s="551" t="str">
        <f>IF(UPPER(TRIM(N11))="X",C136,B136)</f>
        <v/>
      </c>
      <c r="E136" s="551" cm="1">
        <f t="array" ref="E136">IF(H135&lt;&gt;"",E135,IF(E135="","",IFERROR(MATCH(TRUE(),INDEX(INDEX(K:K,E135+1):K203&lt;&gt;"",0),0)+E135,"")))</f>
        <v>277</v>
      </c>
      <c r="F136" s="551" cm="1">
        <f t="array" ref="F136">IF(E136="","",IF(H135&lt;&gt;"",H135,INDEX(D:D,E136)))</f>
        <v>0</v>
      </c>
      <c r="G136" s="551" t="str">
        <f t="shared" si="11"/>
        <v>0</v>
      </c>
      <c r="H136" s="561" t="str">
        <f t="shared" si="12"/>
        <v/>
      </c>
      <c r="I136" s="566" t="str">
        <f>IF(AND(F136&lt;&gt;"",N10&gt;0,M136&gt;N10),"Mot &gt; limite","")</f>
        <v/>
      </c>
      <c r="J136" s="562" t="str">
        <f>IF(K136="","",COUNTIF(K18:K136,"&lt;&gt;"))</f>
        <v/>
      </c>
      <c r="K136" s="563"/>
      <c r="L136" s="562" t="str">
        <f t="shared" si="13"/>
        <v/>
      </c>
      <c r="M136" s="532">
        <f>IF(OR(F136="",N10="",N10&lt;=0),"",IF(LEN(F136)&lt;=N10,LEN(F136),IFERROR(FIND("♦",SUBSTITUTE(LEFT(F136,N10)," ","♦",LEN(LEFT(F136,N10))-LEN(SUBSTITUTE(LEFT(F136,N10)," ","")))),FIND(" ",F136&amp;" ",N10+1)-1)))</f>
        <v>1</v>
      </c>
      <c r="N136" s="564">
        <f t="shared" si="14"/>
        <v>119</v>
      </c>
      <c r="O136" s="565" t="str">
        <f t="shared" si="15"/>
        <v>0</v>
      </c>
      <c r="P136" s="564">
        <f t="shared" si="16"/>
        <v>1</v>
      </c>
      <c r="Q136" s="564">
        <f t="shared" si="17"/>
        <v>1</v>
      </c>
    </row>
    <row r="137" spans="2:17" ht="21" customHeight="1">
      <c r="B137" s="551" t="str">
        <f t="shared" si="9"/>
        <v/>
      </c>
      <c r="C137" s="551" t="str">
        <f t="shared" si="10"/>
        <v/>
      </c>
      <c r="D137" s="551" t="str">
        <f>IF(UPPER(TRIM(N11))="X",C137,B137)</f>
        <v/>
      </c>
      <c r="E137" s="551" cm="1">
        <f t="array" ref="E137">IF(H136&lt;&gt;"",E136,IF(E136="","",IFERROR(MATCH(TRUE(),INDEX(INDEX(K:K,E136+1):K203&lt;&gt;"",0),0)+E136,"")))</f>
        <v>278</v>
      </c>
      <c r="F137" s="551" cm="1">
        <f t="array" ref="F137">IF(E137="","",IF(H136&lt;&gt;"",H136,INDEX(D:D,E137)))</f>
        <v>0</v>
      </c>
      <c r="G137" s="551" t="str">
        <f t="shared" si="11"/>
        <v>0</v>
      </c>
      <c r="H137" s="561" t="str">
        <f t="shared" si="12"/>
        <v/>
      </c>
      <c r="I137" s="566" t="str">
        <f>IF(AND(F137&lt;&gt;"",N10&gt;0,M137&gt;N10),"Mot &gt; limite","")</f>
        <v/>
      </c>
      <c r="J137" s="562" t="str">
        <f>IF(K137="","",COUNTIF(K18:K137,"&lt;&gt;"))</f>
        <v/>
      </c>
      <c r="K137" s="563"/>
      <c r="L137" s="562" t="str">
        <f t="shared" si="13"/>
        <v/>
      </c>
      <c r="M137" s="532">
        <f>IF(OR(F137="",N10="",N10&lt;=0),"",IF(LEN(F137)&lt;=N10,LEN(F137),IFERROR(FIND("♦",SUBSTITUTE(LEFT(F137,N10)," ","♦",LEN(LEFT(F137,N10))-LEN(SUBSTITUTE(LEFT(F137,N10)," ","")))),FIND(" ",F137&amp;" ",N10+1)-1)))</f>
        <v>1</v>
      </c>
      <c r="N137" s="564">
        <f t="shared" si="14"/>
        <v>120</v>
      </c>
      <c r="O137" s="565" t="str">
        <f t="shared" si="15"/>
        <v>0</v>
      </c>
      <c r="P137" s="564">
        <f t="shared" si="16"/>
        <v>1</v>
      </c>
      <c r="Q137" s="564">
        <f t="shared" si="17"/>
        <v>1</v>
      </c>
    </row>
    <row r="138" spans="2:17" ht="21" customHeight="1">
      <c r="B138" s="551" t="str">
        <f t="shared" si="9"/>
        <v/>
      </c>
      <c r="C138" s="551" t="str">
        <f t="shared" si="10"/>
        <v/>
      </c>
      <c r="D138" s="551" t="str">
        <f>IF(UPPER(TRIM(N11))="X",C138,B138)</f>
        <v/>
      </c>
      <c r="E138" s="551" cm="1">
        <f t="array" ref="E138">IF(H137&lt;&gt;"",E137,IF(E137="","",IFERROR(MATCH(TRUE(),INDEX(INDEX(K:K,E137+1):K203&lt;&gt;"",0),0)+E137,"")))</f>
        <v>279</v>
      </c>
      <c r="F138" s="551" cm="1">
        <f t="array" ref="F138">IF(E138="","",IF(H137&lt;&gt;"",H137,INDEX(D:D,E138)))</f>
        <v>0</v>
      </c>
      <c r="G138" s="551" t="str">
        <f t="shared" si="11"/>
        <v>0</v>
      </c>
      <c r="H138" s="561" t="str">
        <f t="shared" si="12"/>
        <v/>
      </c>
      <c r="I138" s="566" t="str">
        <f>IF(AND(F138&lt;&gt;"",N10&gt;0,M138&gt;N10),"Mot &gt; limite","")</f>
        <v/>
      </c>
      <c r="J138" s="562" t="str">
        <f>IF(K138="","",COUNTIF(K18:K138,"&lt;&gt;"))</f>
        <v/>
      </c>
      <c r="K138" s="563"/>
      <c r="L138" s="562" t="str">
        <f t="shared" si="13"/>
        <v/>
      </c>
      <c r="M138" s="532">
        <f>IF(OR(F138="",N10="",N10&lt;=0),"",IF(LEN(F138)&lt;=N10,LEN(F138),IFERROR(FIND("♦",SUBSTITUTE(LEFT(F138,N10)," ","♦",LEN(LEFT(F138,N10))-LEN(SUBSTITUTE(LEFT(F138,N10)," ","")))),FIND(" ",F138&amp;" ",N10+1)-1)))</f>
        <v>1</v>
      </c>
      <c r="N138" s="564">
        <f t="shared" si="14"/>
        <v>121</v>
      </c>
      <c r="O138" s="565" t="str">
        <f t="shared" si="15"/>
        <v>0</v>
      </c>
      <c r="P138" s="564">
        <f t="shared" si="16"/>
        <v>1</v>
      </c>
      <c r="Q138" s="564">
        <f t="shared" si="17"/>
        <v>1</v>
      </c>
    </row>
    <row r="139" spans="2:17" ht="21" customHeight="1">
      <c r="B139" s="551" t="str">
        <f t="shared" si="9"/>
        <v/>
      </c>
      <c r="C139" s="551" t="str">
        <f t="shared" si="10"/>
        <v/>
      </c>
      <c r="D139" s="551" t="str">
        <f>IF(UPPER(TRIM(N11))="X",C139,B139)</f>
        <v/>
      </c>
      <c r="E139" s="551" cm="1">
        <f t="array" ref="E139">IF(H138&lt;&gt;"",E138,IF(E138="","",IFERROR(MATCH(TRUE(),INDEX(INDEX(K:K,E138+1):K203&lt;&gt;"",0),0)+E138,"")))</f>
        <v>280</v>
      </c>
      <c r="F139" s="551" cm="1">
        <f t="array" ref="F139">IF(E139="","",IF(H138&lt;&gt;"",H138,INDEX(D:D,E139)))</f>
        <v>0</v>
      </c>
      <c r="G139" s="551" t="str">
        <f t="shared" si="11"/>
        <v>0</v>
      </c>
      <c r="H139" s="561" t="str">
        <f t="shared" si="12"/>
        <v/>
      </c>
      <c r="I139" s="566" t="str">
        <f>IF(AND(F139&lt;&gt;"",N10&gt;0,M139&gt;N10),"Mot &gt; limite","")</f>
        <v/>
      </c>
      <c r="J139" s="562" t="str">
        <f>IF(K139="","",COUNTIF(K18:K139,"&lt;&gt;"))</f>
        <v/>
      </c>
      <c r="K139" s="563"/>
      <c r="L139" s="562" t="str">
        <f t="shared" si="13"/>
        <v/>
      </c>
      <c r="M139" s="532">
        <f>IF(OR(F139="",N10="",N10&lt;=0),"",IF(LEN(F139)&lt;=N10,LEN(F139),IFERROR(FIND("♦",SUBSTITUTE(LEFT(F139,N10)," ","♦",LEN(LEFT(F139,N10))-LEN(SUBSTITUTE(LEFT(F139,N10)," ","")))),FIND(" ",F139&amp;" ",N10+1)-1)))</f>
        <v>1</v>
      </c>
      <c r="N139" s="564">
        <f t="shared" si="14"/>
        <v>122</v>
      </c>
      <c r="O139" s="565" t="str">
        <f t="shared" si="15"/>
        <v>0</v>
      </c>
      <c r="P139" s="564">
        <f t="shared" si="16"/>
        <v>1</v>
      </c>
      <c r="Q139" s="564">
        <f t="shared" si="17"/>
        <v>1</v>
      </c>
    </row>
    <row r="140" spans="2:17" ht="21" customHeight="1">
      <c r="B140" s="551" t="str">
        <f t="shared" si="9"/>
        <v/>
      </c>
      <c r="C140" s="551" t="str">
        <f t="shared" si="10"/>
        <v/>
      </c>
      <c r="D140" s="551" t="str">
        <f>IF(UPPER(TRIM(N11))="X",C140,B140)</f>
        <v/>
      </c>
      <c r="E140" s="551" cm="1">
        <f t="array" ref="E140">IF(H139&lt;&gt;"",E139,IF(E139="","",IFERROR(MATCH(TRUE(),INDEX(INDEX(K:K,E139+1):K203&lt;&gt;"",0),0)+E139,"")))</f>
        <v>281</v>
      </c>
      <c r="F140" s="551" cm="1">
        <f t="array" ref="F140">IF(E140="","",IF(H139&lt;&gt;"",H139,INDEX(D:D,E140)))</f>
        <v>0</v>
      </c>
      <c r="G140" s="551" t="str">
        <f t="shared" si="11"/>
        <v>0</v>
      </c>
      <c r="H140" s="561" t="str">
        <f t="shared" si="12"/>
        <v/>
      </c>
      <c r="I140" s="566" t="str">
        <f>IF(AND(F140&lt;&gt;"",N10&gt;0,M140&gt;N10),"Mot &gt; limite","")</f>
        <v/>
      </c>
      <c r="J140" s="562" t="str">
        <f>IF(K140="","",COUNTIF(K18:K140,"&lt;&gt;"))</f>
        <v/>
      </c>
      <c r="K140" s="563"/>
      <c r="L140" s="562" t="str">
        <f t="shared" si="13"/>
        <v/>
      </c>
      <c r="M140" s="532">
        <f>IF(OR(F140="",N10="",N10&lt;=0),"",IF(LEN(F140)&lt;=N10,LEN(F140),IFERROR(FIND("♦",SUBSTITUTE(LEFT(F140,N10)," ","♦",LEN(LEFT(F140,N10))-LEN(SUBSTITUTE(LEFT(F140,N10)," ","")))),FIND(" ",F140&amp;" ",N10+1)-1)))</f>
        <v>1</v>
      </c>
      <c r="N140" s="564">
        <f t="shared" si="14"/>
        <v>123</v>
      </c>
      <c r="O140" s="565" t="str">
        <f t="shared" si="15"/>
        <v>0</v>
      </c>
      <c r="P140" s="564">
        <f t="shared" si="16"/>
        <v>1</v>
      </c>
      <c r="Q140" s="564">
        <f t="shared" si="17"/>
        <v>1</v>
      </c>
    </row>
    <row r="141" spans="2:17" ht="21" customHeight="1">
      <c r="B141" s="551" t="str">
        <f t="shared" si="9"/>
        <v/>
      </c>
      <c r="C141" s="551" t="str">
        <f t="shared" si="10"/>
        <v/>
      </c>
      <c r="D141" s="551" t="str">
        <f>IF(UPPER(TRIM(N11))="X",C141,B141)</f>
        <v/>
      </c>
      <c r="E141" s="551" cm="1">
        <f t="array" ref="E141">IF(H140&lt;&gt;"",E140,IF(E140="","",IFERROR(MATCH(TRUE(),INDEX(INDEX(K:K,E140+1):K203&lt;&gt;"",0),0)+E140,"")))</f>
        <v>282</v>
      </c>
      <c r="F141" s="551" cm="1">
        <f t="array" ref="F141">IF(E141="","",IF(H140&lt;&gt;"",H140,INDEX(D:D,E141)))</f>
        <v>0</v>
      </c>
      <c r="G141" s="551" t="str">
        <f t="shared" si="11"/>
        <v>0</v>
      </c>
      <c r="H141" s="561" t="str">
        <f t="shared" si="12"/>
        <v/>
      </c>
      <c r="I141" s="566" t="str">
        <f>IF(AND(F141&lt;&gt;"",N10&gt;0,M141&gt;N10),"Mot &gt; limite","")</f>
        <v/>
      </c>
      <c r="J141" s="562" t="str">
        <f>IF(K141="","",COUNTIF(K18:K141,"&lt;&gt;"))</f>
        <v/>
      </c>
      <c r="K141" s="563"/>
      <c r="L141" s="562" t="str">
        <f t="shared" si="13"/>
        <v/>
      </c>
      <c r="M141" s="532">
        <f>IF(OR(F141="",N10="",N10&lt;=0),"",IF(LEN(F141)&lt;=N10,LEN(F141),IFERROR(FIND("♦",SUBSTITUTE(LEFT(F141,N10)," ","♦",LEN(LEFT(F141,N10))-LEN(SUBSTITUTE(LEFT(F141,N10)," ","")))),FIND(" ",F141&amp;" ",N10+1)-1)))</f>
        <v>1</v>
      </c>
      <c r="N141" s="564">
        <f t="shared" si="14"/>
        <v>124</v>
      </c>
      <c r="O141" s="565" t="str">
        <f t="shared" si="15"/>
        <v>0</v>
      </c>
      <c r="P141" s="564">
        <f t="shared" si="16"/>
        <v>1</v>
      </c>
      <c r="Q141" s="564">
        <f t="shared" si="17"/>
        <v>1</v>
      </c>
    </row>
    <row r="142" spans="2:17" ht="21" customHeight="1">
      <c r="B142" s="551" t="str">
        <f t="shared" si="9"/>
        <v/>
      </c>
      <c r="C142" s="551" t="str">
        <f t="shared" si="10"/>
        <v/>
      </c>
      <c r="D142" s="551" t="str">
        <f>IF(UPPER(TRIM(N11))="X",C142,B142)</f>
        <v/>
      </c>
      <c r="E142" s="551" cm="1">
        <f t="array" ref="E142">IF(H141&lt;&gt;"",E141,IF(E141="","",IFERROR(MATCH(TRUE(),INDEX(INDEX(K:K,E141+1):K203&lt;&gt;"",0),0)+E141,"")))</f>
        <v>283</v>
      </c>
      <c r="F142" s="551" cm="1">
        <f t="array" ref="F142">IF(E142="","",IF(H141&lt;&gt;"",H141,INDEX(D:D,E142)))</f>
        <v>0</v>
      </c>
      <c r="G142" s="551" t="str">
        <f t="shared" si="11"/>
        <v>0</v>
      </c>
      <c r="H142" s="561" t="str">
        <f t="shared" si="12"/>
        <v/>
      </c>
      <c r="I142" s="566" t="str">
        <f>IF(AND(F142&lt;&gt;"",N10&gt;0,M142&gt;N10),"Mot &gt; limite","")</f>
        <v/>
      </c>
      <c r="J142" s="562" t="str">
        <f>IF(K142="","",COUNTIF(K18:K142,"&lt;&gt;"))</f>
        <v/>
      </c>
      <c r="K142" s="563"/>
      <c r="L142" s="562" t="str">
        <f t="shared" si="13"/>
        <v/>
      </c>
      <c r="M142" s="532">
        <f>IF(OR(F142="",N10="",N10&lt;=0),"",IF(LEN(F142)&lt;=N10,LEN(F142),IFERROR(FIND("♦",SUBSTITUTE(LEFT(F142,N10)," ","♦",LEN(LEFT(F142,N10))-LEN(SUBSTITUTE(LEFT(F142,N10)," ","")))),FIND(" ",F142&amp;" ",N10+1)-1)))</f>
        <v>1</v>
      </c>
      <c r="N142" s="564">
        <f t="shared" si="14"/>
        <v>125</v>
      </c>
      <c r="O142" s="565" t="str">
        <f t="shared" si="15"/>
        <v>0</v>
      </c>
      <c r="P142" s="564">
        <f t="shared" si="16"/>
        <v>1</v>
      </c>
      <c r="Q142" s="564">
        <f t="shared" si="17"/>
        <v>1</v>
      </c>
    </row>
    <row r="143" spans="2:17" ht="21" customHeight="1">
      <c r="B143" s="551" t="str">
        <f t="shared" si="9"/>
        <v/>
      </c>
      <c r="C143" s="551" t="str">
        <f t="shared" si="10"/>
        <v/>
      </c>
      <c r="D143" s="551" t="str">
        <f>IF(UPPER(TRIM(N11))="X",C143,B143)</f>
        <v/>
      </c>
      <c r="E143" s="551" cm="1">
        <f t="array" ref="E143">IF(H142&lt;&gt;"",E142,IF(E142="","",IFERROR(MATCH(TRUE(),INDEX(INDEX(K:K,E142+1):K203&lt;&gt;"",0),0)+E142,"")))</f>
        <v>284</v>
      </c>
      <c r="F143" s="551" cm="1">
        <f t="array" ref="F143">IF(E143="","",IF(H142&lt;&gt;"",H142,INDEX(D:D,E143)))</f>
        <v>0</v>
      </c>
      <c r="G143" s="551" t="str">
        <f t="shared" si="11"/>
        <v>0</v>
      </c>
      <c r="H143" s="561" t="str">
        <f t="shared" si="12"/>
        <v/>
      </c>
      <c r="I143" s="566" t="str">
        <f>IF(AND(F143&lt;&gt;"",N10&gt;0,M143&gt;N10),"Mot &gt; limite","")</f>
        <v/>
      </c>
      <c r="J143" s="562" t="str">
        <f>IF(K143="","",COUNTIF(K18:K143,"&lt;&gt;"))</f>
        <v/>
      </c>
      <c r="K143" s="563"/>
      <c r="L143" s="562" t="str">
        <f t="shared" si="13"/>
        <v/>
      </c>
      <c r="M143" s="532">
        <f>IF(OR(F143="",N10="",N10&lt;=0),"",IF(LEN(F143)&lt;=N10,LEN(F143),IFERROR(FIND("♦",SUBSTITUTE(LEFT(F143,N10)," ","♦",LEN(LEFT(F143,N10))-LEN(SUBSTITUTE(LEFT(F143,N10)," ","")))),FIND(" ",F143&amp;" ",N10+1)-1)))</f>
        <v>1</v>
      </c>
      <c r="N143" s="564">
        <f t="shared" si="14"/>
        <v>126</v>
      </c>
      <c r="O143" s="565" t="str">
        <f t="shared" si="15"/>
        <v>0</v>
      </c>
      <c r="P143" s="564">
        <f t="shared" si="16"/>
        <v>1</v>
      </c>
      <c r="Q143" s="564">
        <f t="shared" si="17"/>
        <v>1</v>
      </c>
    </row>
    <row r="144" spans="2:17" ht="21" customHeight="1">
      <c r="B144" s="551" t="str">
        <f t="shared" si="9"/>
        <v/>
      </c>
      <c r="C144" s="551" t="str">
        <f t="shared" si="10"/>
        <v/>
      </c>
      <c r="D144" s="551" t="str">
        <f>IF(UPPER(TRIM(N11))="X",C144,B144)</f>
        <v/>
      </c>
      <c r="E144" s="551" cm="1">
        <f t="array" ref="E144">IF(H143&lt;&gt;"",E143,IF(E143="","",IFERROR(MATCH(TRUE(),INDEX(INDEX(K:K,E143+1):K203&lt;&gt;"",0),0)+E143,"")))</f>
        <v>285</v>
      </c>
      <c r="F144" s="551" cm="1">
        <f t="array" ref="F144">IF(E144="","",IF(H143&lt;&gt;"",H143,INDEX(D:D,E144)))</f>
        <v>0</v>
      </c>
      <c r="G144" s="551" t="str">
        <f t="shared" si="11"/>
        <v>0</v>
      </c>
      <c r="H144" s="561" t="str">
        <f t="shared" si="12"/>
        <v/>
      </c>
      <c r="I144" s="566" t="str">
        <f>IF(AND(F144&lt;&gt;"",N10&gt;0,M144&gt;N10),"Mot &gt; limite","")</f>
        <v/>
      </c>
      <c r="J144" s="562" t="str">
        <f>IF(K144="","",COUNTIF(K18:K144,"&lt;&gt;"))</f>
        <v/>
      </c>
      <c r="K144" s="563"/>
      <c r="L144" s="562" t="str">
        <f t="shared" si="13"/>
        <v/>
      </c>
      <c r="M144" s="532">
        <f>IF(OR(F144="",N10="",N10&lt;=0),"",IF(LEN(F144)&lt;=N10,LEN(F144),IFERROR(FIND("♦",SUBSTITUTE(LEFT(F144,N10)," ","♦",LEN(LEFT(F144,N10))-LEN(SUBSTITUTE(LEFT(F144,N10)," ","")))),FIND(" ",F144&amp;" ",N10+1)-1)))</f>
        <v>1</v>
      </c>
      <c r="N144" s="564">
        <f t="shared" si="14"/>
        <v>127</v>
      </c>
      <c r="O144" s="565" t="str">
        <f t="shared" si="15"/>
        <v>0</v>
      </c>
      <c r="P144" s="564">
        <f t="shared" si="16"/>
        <v>1</v>
      </c>
      <c r="Q144" s="564">
        <f t="shared" si="17"/>
        <v>1</v>
      </c>
    </row>
    <row r="145" spans="2:17" ht="21" customHeight="1">
      <c r="B145" s="551" t="str">
        <f t="shared" si="9"/>
        <v/>
      </c>
      <c r="C145" s="551" t="str">
        <f t="shared" si="10"/>
        <v/>
      </c>
      <c r="D145" s="551" t="str">
        <f>IF(UPPER(TRIM(N11))="X",C145,B145)</f>
        <v/>
      </c>
      <c r="E145" s="551" cm="1">
        <f t="array" ref="E145">IF(H144&lt;&gt;"",E144,IF(E144="","",IFERROR(MATCH(TRUE(),INDEX(INDEX(K:K,E144+1):K203&lt;&gt;"",0),0)+E144,"")))</f>
        <v>286</v>
      </c>
      <c r="F145" s="551" cm="1">
        <f t="array" ref="F145">IF(E145="","",IF(H144&lt;&gt;"",H144,INDEX(D:D,E145)))</f>
        <v>0</v>
      </c>
      <c r="G145" s="551" t="str">
        <f t="shared" si="11"/>
        <v>0</v>
      </c>
      <c r="H145" s="561" t="str">
        <f t="shared" si="12"/>
        <v/>
      </c>
      <c r="I145" s="566" t="str">
        <f>IF(AND(F145&lt;&gt;"",N10&gt;0,M145&gt;N10),"Mot &gt; limite","")</f>
        <v/>
      </c>
      <c r="J145" s="562" t="str">
        <f>IF(K145="","",COUNTIF(K18:K145,"&lt;&gt;"))</f>
        <v/>
      </c>
      <c r="K145" s="563"/>
      <c r="L145" s="562" t="str">
        <f t="shared" si="13"/>
        <v/>
      </c>
      <c r="M145" s="532">
        <f>IF(OR(F145="",N10="",N10&lt;=0),"",IF(LEN(F145)&lt;=N10,LEN(F145),IFERROR(FIND("♦",SUBSTITUTE(LEFT(F145,N10)," ","♦",LEN(LEFT(F145,N10))-LEN(SUBSTITUTE(LEFT(F145,N10)," ","")))),FIND(" ",F145&amp;" ",N10+1)-1)))</f>
        <v>1</v>
      </c>
      <c r="N145" s="564">
        <f t="shared" si="14"/>
        <v>128</v>
      </c>
      <c r="O145" s="565" t="str">
        <f t="shared" si="15"/>
        <v>0</v>
      </c>
      <c r="P145" s="564">
        <f t="shared" si="16"/>
        <v>1</v>
      </c>
      <c r="Q145" s="564">
        <f t="shared" si="17"/>
        <v>1</v>
      </c>
    </row>
    <row r="146" spans="2:17" ht="21" customHeight="1">
      <c r="B146" s="551" t="str">
        <f t="shared" ref="B146:B203" si="18">IF(TRIM(SUBSTITUTE(K146,CHAR(160),""))="","",TRIM(SUBSTITUTE(SUBSTITUTE(SUBSTITUTE(SUBSTITUTE(CLEAN(K146),CHAR(160)," "),CHAR(9)," "),CHAR(10)," "),CHAR(13)," ")))</f>
        <v/>
      </c>
      <c r="C146" s="551" t="str">
        <f t="shared" ref="C146:C203" si="19">IF(B146="","",TRIM(SUBSTITUTE(SUBSTITUTE(SUBSTITUTE(SUBSTITUTE(SUBSTITUTE(SUBSTITUTE(SUBSTITUTE(SUBSTITUTE(SUBSTITUTE(SUBSTITUTE(B146,","," "),";"," "),":"," "),"."," "),"?"," "), "!"," "),"/"," "), "("," "), ")"," "), "-"," ")))</f>
        <v/>
      </c>
      <c r="D146" s="551" t="str">
        <f>IF(UPPER(TRIM(N11))="X",C146,B146)</f>
        <v/>
      </c>
      <c r="E146" s="551" cm="1">
        <f t="array" ref="E146">IF(H145&lt;&gt;"",E145,IF(E145="","",IFERROR(MATCH(TRUE(),INDEX(INDEX(K:K,E145+1):K203&lt;&gt;"",0),0)+E145,"")))</f>
        <v>287</v>
      </c>
      <c r="F146" s="551" cm="1">
        <f t="array" ref="F146">IF(E146="","",IF(H145&lt;&gt;"",H145,INDEX(D:D,E146)))</f>
        <v>0</v>
      </c>
      <c r="G146" s="551" t="str">
        <f t="shared" ref="G146:G209" si="20">IF(OR(F146="",M146=""),"",LEFT(F146,M146))</f>
        <v>0</v>
      </c>
      <c r="H146" s="561" t="str">
        <f t="shared" ref="H146:H209" si="21">IF(OR(F146="",M146=""),"",TRIM(MID(F146,M146+1,99999)))</f>
        <v/>
      </c>
      <c r="I146" s="566" t="str">
        <f>IF(AND(F146&lt;&gt;"",N10&gt;0,M146&gt;N10),"Mot &gt; limite","")</f>
        <v/>
      </c>
      <c r="J146" s="562" t="str">
        <f>IF(K146="","",COUNTIF(K18:K146,"&lt;&gt;"))</f>
        <v/>
      </c>
      <c r="K146" s="563"/>
      <c r="L146" s="562" t="str">
        <f t="shared" ref="L146:L203" si="22">IF(TRIM(SUBSTITUTE(K146,CHAR(160),""))="","",LEN(K146))</f>
        <v/>
      </c>
      <c r="M146" s="532">
        <f>IF(OR(F146="",N10="",N10&lt;=0),"",IF(LEN(F146)&lt;=N10,LEN(F146),IFERROR(FIND("♦",SUBSTITUTE(LEFT(F146,N10)," ","♦",LEN(LEFT(F146,N10))-LEN(SUBSTITUTE(LEFT(F146,N10)," ","")))),FIND(" ",F146&amp;" ",N10+1)-1)))</f>
        <v>1</v>
      </c>
      <c r="N146" s="564">
        <f t="shared" ref="N146:N209" si="23">IF(O146="","",ROW()-17)</f>
        <v>129</v>
      </c>
      <c r="O146" s="565" t="str">
        <f t="shared" ref="O146:O209" si="24">G146</f>
        <v>0</v>
      </c>
      <c r="P146" s="564">
        <f t="shared" ref="P146:P209" si="25">IF(O146="","",LEN(TRIM(O146))-LEN(SUBSTITUTE(TRIM(O146)," ",""))+1)</f>
        <v>1</v>
      </c>
      <c r="Q146" s="564">
        <f t="shared" ref="Q146:Q209" si="26">IF(O146="","",LEN(O146))</f>
        <v>1</v>
      </c>
    </row>
    <row r="147" spans="2:17" ht="21" customHeight="1">
      <c r="B147" s="551" t="str">
        <f t="shared" si="18"/>
        <v/>
      </c>
      <c r="C147" s="551" t="str">
        <f t="shared" si="19"/>
        <v/>
      </c>
      <c r="D147" s="551" t="str">
        <f>IF(UPPER(TRIM(N11))="X",C147,B147)</f>
        <v/>
      </c>
      <c r="E147" s="551" cm="1">
        <f t="array" ref="E147">IF(H146&lt;&gt;"",E146,IF(E146="","",IFERROR(MATCH(TRUE(),INDEX(INDEX(K:K,E146+1):K203&lt;&gt;"",0),0)+E146,"")))</f>
        <v>288</v>
      </c>
      <c r="F147" s="551" cm="1">
        <f t="array" ref="F147">IF(E147="","",IF(H146&lt;&gt;"",H146,INDEX(D:D,E147)))</f>
        <v>0</v>
      </c>
      <c r="G147" s="551" t="str">
        <f t="shared" si="20"/>
        <v>0</v>
      </c>
      <c r="H147" s="561" t="str">
        <f t="shared" si="21"/>
        <v/>
      </c>
      <c r="I147" s="566" t="str">
        <f>IF(AND(F147&lt;&gt;"",N10&gt;0,M147&gt;N10),"Mot &gt; limite","")</f>
        <v/>
      </c>
      <c r="J147" s="562" t="str">
        <f>IF(K147="","",COUNTIF(K18:K147,"&lt;&gt;"))</f>
        <v/>
      </c>
      <c r="K147" s="563"/>
      <c r="L147" s="562" t="str">
        <f t="shared" si="22"/>
        <v/>
      </c>
      <c r="M147" s="532">
        <f>IF(OR(F147="",N10="",N10&lt;=0),"",IF(LEN(F147)&lt;=N10,LEN(F147),IFERROR(FIND("♦",SUBSTITUTE(LEFT(F147,N10)," ","♦",LEN(LEFT(F147,N10))-LEN(SUBSTITUTE(LEFT(F147,N10)," ","")))),FIND(" ",F147&amp;" ",N10+1)-1)))</f>
        <v>1</v>
      </c>
      <c r="N147" s="564">
        <f t="shared" si="23"/>
        <v>130</v>
      </c>
      <c r="O147" s="565" t="str">
        <f t="shared" si="24"/>
        <v>0</v>
      </c>
      <c r="P147" s="564">
        <f t="shared" si="25"/>
        <v>1</v>
      </c>
      <c r="Q147" s="564">
        <f t="shared" si="26"/>
        <v>1</v>
      </c>
    </row>
    <row r="148" spans="2:17" ht="21" customHeight="1">
      <c r="B148" s="551" t="str">
        <f t="shared" si="18"/>
        <v/>
      </c>
      <c r="C148" s="551" t="str">
        <f t="shared" si="19"/>
        <v/>
      </c>
      <c r="D148" s="551" t="str">
        <f>IF(UPPER(TRIM(N11))="X",C148,B148)</f>
        <v/>
      </c>
      <c r="E148" s="551" cm="1">
        <f t="array" ref="E148">IF(H147&lt;&gt;"",E147,IF(E147="","",IFERROR(MATCH(TRUE(),INDEX(INDEX(K:K,E147+1):K203&lt;&gt;"",0),0)+E147,"")))</f>
        <v>289</v>
      </c>
      <c r="F148" s="551" cm="1">
        <f t="array" ref="F148">IF(E148="","",IF(H147&lt;&gt;"",H147,INDEX(D:D,E148)))</f>
        <v>0</v>
      </c>
      <c r="G148" s="551" t="str">
        <f t="shared" si="20"/>
        <v>0</v>
      </c>
      <c r="H148" s="561" t="str">
        <f t="shared" si="21"/>
        <v/>
      </c>
      <c r="I148" s="566" t="str">
        <f>IF(AND(F148&lt;&gt;"",N10&gt;0,M148&gt;N10),"Mot &gt; limite","")</f>
        <v/>
      </c>
      <c r="J148" s="562" t="str">
        <f>IF(K148="","",COUNTIF(K18:K148,"&lt;&gt;"))</f>
        <v/>
      </c>
      <c r="K148" s="563"/>
      <c r="L148" s="562" t="str">
        <f t="shared" si="22"/>
        <v/>
      </c>
      <c r="M148" s="532">
        <f>IF(OR(F148="",N10="",N10&lt;=0),"",IF(LEN(F148)&lt;=N10,LEN(F148),IFERROR(FIND("♦",SUBSTITUTE(LEFT(F148,N10)," ","♦",LEN(LEFT(F148,N10))-LEN(SUBSTITUTE(LEFT(F148,N10)," ","")))),FIND(" ",F148&amp;" ",N10+1)-1)))</f>
        <v>1</v>
      </c>
      <c r="N148" s="564">
        <f t="shared" si="23"/>
        <v>131</v>
      </c>
      <c r="O148" s="565" t="str">
        <f t="shared" si="24"/>
        <v>0</v>
      </c>
      <c r="P148" s="564">
        <f t="shared" si="25"/>
        <v>1</v>
      </c>
      <c r="Q148" s="564">
        <f t="shared" si="26"/>
        <v>1</v>
      </c>
    </row>
    <row r="149" spans="2:17" ht="21" customHeight="1">
      <c r="B149" s="551" t="str">
        <f t="shared" si="18"/>
        <v/>
      </c>
      <c r="C149" s="551" t="str">
        <f t="shared" si="19"/>
        <v/>
      </c>
      <c r="D149" s="551" t="str">
        <f>IF(UPPER(TRIM(N11))="X",C149,B149)</f>
        <v/>
      </c>
      <c r="E149" s="551" cm="1">
        <f t="array" ref="E149">IF(H148&lt;&gt;"",E148,IF(E148="","",IFERROR(MATCH(TRUE(),INDEX(INDEX(K:K,E148+1):K203&lt;&gt;"",0),0)+E148,"")))</f>
        <v>290</v>
      </c>
      <c r="F149" s="551" cm="1">
        <f t="array" ref="F149">IF(E149="","",IF(H148&lt;&gt;"",H148,INDEX(D:D,E149)))</f>
        <v>0</v>
      </c>
      <c r="G149" s="551" t="str">
        <f t="shared" si="20"/>
        <v>0</v>
      </c>
      <c r="H149" s="561" t="str">
        <f t="shared" si="21"/>
        <v/>
      </c>
      <c r="I149" s="566" t="str">
        <f>IF(AND(F149&lt;&gt;"",N10&gt;0,M149&gt;N10),"Mot &gt; limite","")</f>
        <v/>
      </c>
      <c r="J149" s="562" t="str">
        <f>IF(K149="","",COUNTIF(K18:K149,"&lt;&gt;"))</f>
        <v/>
      </c>
      <c r="K149" s="563"/>
      <c r="L149" s="562" t="str">
        <f t="shared" si="22"/>
        <v/>
      </c>
      <c r="M149" s="532">
        <f>IF(OR(F149="",N10="",N10&lt;=0),"",IF(LEN(F149)&lt;=N10,LEN(F149),IFERROR(FIND("♦",SUBSTITUTE(LEFT(F149,N10)," ","♦",LEN(LEFT(F149,N10))-LEN(SUBSTITUTE(LEFT(F149,N10)," ","")))),FIND(" ",F149&amp;" ",N10+1)-1)))</f>
        <v>1</v>
      </c>
      <c r="N149" s="564">
        <f t="shared" si="23"/>
        <v>132</v>
      </c>
      <c r="O149" s="565" t="str">
        <f t="shared" si="24"/>
        <v>0</v>
      </c>
      <c r="P149" s="564">
        <f t="shared" si="25"/>
        <v>1</v>
      </c>
      <c r="Q149" s="564">
        <f t="shared" si="26"/>
        <v>1</v>
      </c>
    </row>
    <row r="150" spans="2:17" ht="21" customHeight="1">
      <c r="B150" s="551" t="str">
        <f t="shared" si="18"/>
        <v/>
      </c>
      <c r="C150" s="551" t="str">
        <f t="shared" si="19"/>
        <v/>
      </c>
      <c r="D150" s="551" t="str">
        <f>IF(UPPER(TRIM(N11))="X",C150,B150)</f>
        <v/>
      </c>
      <c r="E150" s="551" cm="1">
        <f t="array" ref="E150">IF(H149&lt;&gt;"",E149,IF(E149="","",IFERROR(MATCH(TRUE(),INDEX(INDEX(K:K,E149+1):K203&lt;&gt;"",0),0)+E149,"")))</f>
        <v>291</v>
      </c>
      <c r="F150" s="551" cm="1">
        <f t="array" ref="F150">IF(E150="","",IF(H149&lt;&gt;"",H149,INDEX(D:D,E150)))</f>
        <v>0</v>
      </c>
      <c r="G150" s="551" t="str">
        <f t="shared" si="20"/>
        <v>0</v>
      </c>
      <c r="H150" s="561" t="str">
        <f t="shared" si="21"/>
        <v/>
      </c>
      <c r="I150" s="566" t="str">
        <f>IF(AND(F150&lt;&gt;"",N10&gt;0,M150&gt;N10),"Mot &gt; limite","")</f>
        <v/>
      </c>
      <c r="J150" s="562" t="str">
        <f>IF(K150="","",COUNTIF(K18:K150,"&lt;&gt;"))</f>
        <v/>
      </c>
      <c r="K150" s="563"/>
      <c r="L150" s="562" t="str">
        <f t="shared" si="22"/>
        <v/>
      </c>
      <c r="M150" s="532">
        <f>IF(OR(F150="",N10="",N10&lt;=0),"",IF(LEN(F150)&lt;=N10,LEN(F150),IFERROR(FIND("♦",SUBSTITUTE(LEFT(F150,N10)," ","♦",LEN(LEFT(F150,N10))-LEN(SUBSTITUTE(LEFT(F150,N10)," ","")))),FIND(" ",F150&amp;" ",N10+1)-1)))</f>
        <v>1</v>
      </c>
      <c r="N150" s="564">
        <f t="shared" si="23"/>
        <v>133</v>
      </c>
      <c r="O150" s="565" t="str">
        <f t="shared" si="24"/>
        <v>0</v>
      </c>
      <c r="P150" s="564">
        <f t="shared" si="25"/>
        <v>1</v>
      </c>
      <c r="Q150" s="564">
        <f t="shared" si="26"/>
        <v>1</v>
      </c>
    </row>
    <row r="151" spans="2:17" ht="21" customHeight="1">
      <c r="B151" s="551" t="str">
        <f t="shared" si="18"/>
        <v/>
      </c>
      <c r="C151" s="551" t="str">
        <f t="shared" si="19"/>
        <v/>
      </c>
      <c r="D151" s="551" t="str">
        <f>IF(UPPER(TRIM(N11))="X",C151,B151)</f>
        <v/>
      </c>
      <c r="E151" s="551" cm="1">
        <f t="array" ref="E151">IF(H150&lt;&gt;"",E150,IF(E150="","",IFERROR(MATCH(TRUE(),INDEX(INDEX(K:K,E150+1):K203&lt;&gt;"",0),0)+E150,"")))</f>
        <v>292</v>
      </c>
      <c r="F151" s="551" cm="1">
        <f t="array" ref="F151">IF(E151="","",IF(H150&lt;&gt;"",H150,INDEX(D:D,E151)))</f>
        <v>0</v>
      </c>
      <c r="G151" s="551" t="str">
        <f t="shared" si="20"/>
        <v>0</v>
      </c>
      <c r="H151" s="561" t="str">
        <f t="shared" si="21"/>
        <v/>
      </c>
      <c r="I151" s="566" t="str">
        <f>IF(AND(F151&lt;&gt;"",N10&gt;0,M151&gt;N10),"Mot &gt; limite","")</f>
        <v/>
      </c>
      <c r="J151" s="562" t="str">
        <f>IF(K151="","",COUNTIF(K18:K151,"&lt;&gt;"))</f>
        <v/>
      </c>
      <c r="K151" s="563"/>
      <c r="L151" s="562" t="str">
        <f t="shared" si="22"/>
        <v/>
      </c>
      <c r="M151" s="532">
        <f>IF(OR(F151="",N10="",N10&lt;=0),"",IF(LEN(F151)&lt;=N10,LEN(F151),IFERROR(FIND("♦",SUBSTITUTE(LEFT(F151,N10)," ","♦",LEN(LEFT(F151,N10))-LEN(SUBSTITUTE(LEFT(F151,N10)," ","")))),FIND(" ",F151&amp;" ",N10+1)-1)))</f>
        <v>1</v>
      </c>
      <c r="N151" s="564">
        <f t="shared" si="23"/>
        <v>134</v>
      </c>
      <c r="O151" s="565" t="str">
        <f t="shared" si="24"/>
        <v>0</v>
      </c>
      <c r="P151" s="564">
        <f t="shared" si="25"/>
        <v>1</v>
      </c>
      <c r="Q151" s="564">
        <f t="shared" si="26"/>
        <v>1</v>
      </c>
    </row>
    <row r="152" spans="2:17" ht="21" customHeight="1">
      <c r="B152" s="551" t="str">
        <f t="shared" si="18"/>
        <v/>
      </c>
      <c r="C152" s="551" t="str">
        <f t="shared" si="19"/>
        <v/>
      </c>
      <c r="D152" s="551" t="str">
        <f>IF(UPPER(TRIM(N11))="X",C152,B152)</f>
        <v/>
      </c>
      <c r="E152" s="551" cm="1">
        <f t="array" ref="E152">IF(H151&lt;&gt;"",E151,IF(E151="","",IFERROR(MATCH(TRUE(),INDEX(INDEX(K:K,E151+1):K203&lt;&gt;"",0),0)+E151,"")))</f>
        <v>293</v>
      </c>
      <c r="F152" s="551" cm="1">
        <f t="array" ref="F152">IF(E152="","",IF(H151&lt;&gt;"",H151,INDEX(D:D,E152)))</f>
        <v>0</v>
      </c>
      <c r="G152" s="551" t="str">
        <f t="shared" si="20"/>
        <v>0</v>
      </c>
      <c r="H152" s="561" t="str">
        <f t="shared" si="21"/>
        <v/>
      </c>
      <c r="I152" s="566" t="str">
        <f>IF(AND(F152&lt;&gt;"",N10&gt;0,M152&gt;N10),"Mot &gt; limite","")</f>
        <v/>
      </c>
      <c r="J152" s="562" t="str">
        <f>IF(K152="","",COUNTIF(K18:K152,"&lt;&gt;"))</f>
        <v/>
      </c>
      <c r="K152" s="563"/>
      <c r="L152" s="562" t="str">
        <f t="shared" si="22"/>
        <v/>
      </c>
      <c r="M152" s="532">
        <f>IF(OR(F152="",N10="",N10&lt;=0),"",IF(LEN(F152)&lt;=N10,LEN(F152),IFERROR(FIND("♦",SUBSTITUTE(LEFT(F152,N10)," ","♦",LEN(LEFT(F152,N10))-LEN(SUBSTITUTE(LEFT(F152,N10)," ","")))),FIND(" ",F152&amp;" ",N10+1)-1)))</f>
        <v>1</v>
      </c>
      <c r="N152" s="564">
        <f t="shared" si="23"/>
        <v>135</v>
      </c>
      <c r="O152" s="565" t="str">
        <f t="shared" si="24"/>
        <v>0</v>
      </c>
      <c r="P152" s="564">
        <f t="shared" si="25"/>
        <v>1</v>
      </c>
      <c r="Q152" s="564">
        <f t="shared" si="26"/>
        <v>1</v>
      </c>
    </row>
    <row r="153" spans="2:17" ht="21" customHeight="1">
      <c r="B153" s="551" t="str">
        <f t="shared" si="18"/>
        <v/>
      </c>
      <c r="C153" s="551" t="str">
        <f t="shared" si="19"/>
        <v/>
      </c>
      <c r="D153" s="551" t="str">
        <f>IF(UPPER(TRIM(N11))="X",C153,B153)</f>
        <v/>
      </c>
      <c r="E153" s="551" cm="1">
        <f t="array" ref="E153">IF(H152&lt;&gt;"",E152,IF(E152="","",IFERROR(MATCH(TRUE(),INDEX(INDEX(K:K,E152+1):K203&lt;&gt;"",0),0)+E152,"")))</f>
        <v>294</v>
      </c>
      <c r="F153" s="551" cm="1">
        <f t="array" ref="F153">IF(E153="","",IF(H152&lt;&gt;"",H152,INDEX(D:D,E153)))</f>
        <v>0</v>
      </c>
      <c r="G153" s="551" t="str">
        <f t="shared" si="20"/>
        <v>0</v>
      </c>
      <c r="H153" s="561" t="str">
        <f t="shared" si="21"/>
        <v/>
      </c>
      <c r="I153" s="566" t="str">
        <f>IF(AND(F153&lt;&gt;"",N10&gt;0,M153&gt;N10),"Mot &gt; limite","")</f>
        <v/>
      </c>
      <c r="J153" s="562" t="str">
        <f>IF(K153="","",COUNTIF(K18:K153,"&lt;&gt;"))</f>
        <v/>
      </c>
      <c r="K153" s="563"/>
      <c r="L153" s="562" t="str">
        <f t="shared" si="22"/>
        <v/>
      </c>
      <c r="M153" s="532">
        <f>IF(OR(F153="",N10="",N10&lt;=0),"",IF(LEN(F153)&lt;=N10,LEN(F153),IFERROR(FIND("♦",SUBSTITUTE(LEFT(F153,N10)," ","♦",LEN(LEFT(F153,N10))-LEN(SUBSTITUTE(LEFT(F153,N10)," ","")))),FIND(" ",F153&amp;" ",N10+1)-1)))</f>
        <v>1</v>
      </c>
      <c r="N153" s="564">
        <f t="shared" si="23"/>
        <v>136</v>
      </c>
      <c r="O153" s="565" t="str">
        <f t="shared" si="24"/>
        <v>0</v>
      </c>
      <c r="P153" s="564">
        <f t="shared" si="25"/>
        <v>1</v>
      </c>
      <c r="Q153" s="564">
        <f t="shared" si="26"/>
        <v>1</v>
      </c>
    </row>
    <row r="154" spans="2:17" ht="21" customHeight="1">
      <c r="B154" s="551" t="str">
        <f t="shared" si="18"/>
        <v/>
      </c>
      <c r="C154" s="551" t="str">
        <f t="shared" si="19"/>
        <v/>
      </c>
      <c r="D154" s="551" t="str">
        <f>IF(UPPER(TRIM(N11))="X",C154,B154)</f>
        <v/>
      </c>
      <c r="E154" s="551" cm="1">
        <f t="array" ref="E154">IF(H153&lt;&gt;"",E153,IF(E153="","",IFERROR(MATCH(TRUE(),INDEX(INDEX(K:K,E153+1):K203&lt;&gt;"",0),0)+E153,"")))</f>
        <v>295</v>
      </c>
      <c r="F154" s="551" cm="1">
        <f t="array" ref="F154">IF(E154="","",IF(H153&lt;&gt;"",H153,INDEX(D:D,E154)))</f>
        <v>0</v>
      </c>
      <c r="G154" s="551" t="str">
        <f t="shared" si="20"/>
        <v>0</v>
      </c>
      <c r="H154" s="561" t="str">
        <f t="shared" si="21"/>
        <v/>
      </c>
      <c r="I154" s="566" t="str">
        <f>IF(AND(F154&lt;&gt;"",N10&gt;0,M154&gt;N10),"Mot &gt; limite","")</f>
        <v/>
      </c>
      <c r="J154" s="562" t="str">
        <f>IF(K154="","",COUNTIF(K18:K154,"&lt;&gt;"))</f>
        <v/>
      </c>
      <c r="K154" s="563"/>
      <c r="L154" s="562" t="str">
        <f t="shared" si="22"/>
        <v/>
      </c>
      <c r="M154" s="532">
        <f>IF(OR(F154="",N10="",N10&lt;=0),"",IF(LEN(F154)&lt;=N10,LEN(F154),IFERROR(FIND("♦",SUBSTITUTE(LEFT(F154,N10)," ","♦",LEN(LEFT(F154,N10))-LEN(SUBSTITUTE(LEFT(F154,N10)," ","")))),FIND(" ",F154&amp;" ",N10+1)-1)))</f>
        <v>1</v>
      </c>
      <c r="N154" s="564">
        <f t="shared" si="23"/>
        <v>137</v>
      </c>
      <c r="O154" s="565" t="str">
        <f t="shared" si="24"/>
        <v>0</v>
      </c>
      <c r="P154" s="564">
        <f t="shared" si="25"/>
        <v>1</v>
      </c>
      <c r="Q154" s="564">
        <f t="shared" si="26"/>
        <v>1</v>
      </c>
    </row>
    <row r="155" spans="2:17" ht="21" customHeight="1">
      <c r="B155" s="551" t="str">
        <f t="shared" si="18"/>
        <v/>
      </c>
      <c r="C155" s="551" t="str">
        <f t="shared" si="19"/>
        <v/>
      </c>
      <c r="D155" s="551" t="str">
        <f>IF(UPPER(TRIM(N11))="X",C155,B155)</f>
        <v/>
      </c>
      <c r="E155" s="551" cm="1">
        <f t="array" ref="E155">IF(H154&lt;&gt;"",E154,IF(E154="","",IFERROR(MATCH(TRUE(),INDEX(INDEX(K:K,E154+1):K203&lt;&gt;"",0),0)+E154,"")))</f>
        <v>296</v>
      </c>
      <c r="F155" s="551" cm="1">
        <f t="array" ref="F155">IF(E155="","",IF(H154&lt;&gt;"",H154,INDEX(D:D,E155)))</f>
        <v>0</v>
      </c>
      <c r="G155" s="551" t="str">
        <f t="shared" si="20"/>
        <v>0</v>
      </c>
      <c r="H155" s="561" t="str">
        <f t="shared" si="21"/>
        <v/>
      </c>
      <c r="I155" s="566" t="str">
        <f>IF(AND(F155&lt;&gt;"",N10&gt;0,M155&gt;N10),"Mot &gt; limite","")</f>
        <v/>
      </c>
      <c r="J155" s="562" t="str">
        <f>IF(K155="","",COUNTIF(K18:K155,"&lt;&gt;"))</f>
        <v/>
      </c>
      <c r="K155" s="563"/>
      <c r="L155" s="562" t="str">
        <f t="shared" si="22"/>
        <v/>
      </c>
      <c r="M155" s="532">
        <f>IF(OR(F155="",N10="",N10&lt;=0),"",IF(LEN(F155)&lt;=N10,LEN(F155),IFERROR(FIND("♦",SUBSTITUTE(LEFT(F155,N10)," ","♦",LEN(LEFT(F155,N10))-LEN(SUBSTITUTE(LEFT(F155,N10)," ","")))),FIND(" ",F155&amp;" ",N10+1)-1)))</f>
        <v>1</v>
      </c>
      <c r="N155" s="564">
        <f t="shared" si="23"/>
        <v>138</v>
      </c>
      <c r="O155" s="565" t="str">
        <f t="shared" si="24"/>
        <v>0</v>
      </c>
      <c r="P155" s="564">
        <f t="shared" si="25"/>
        <v>1</v>
      </c>
      <c r="Q155" s="564">
        <f t="shared" si="26"/>
        <v>1</v>
      </c>
    </row>
    <row r="156" spans="2:17" ht="21" customHeight="1">
      <c r="B156" s="551" t="str">
        <f t="shared" si="18"/>
        <v/>
      </c>
      <c r="C156" s="551" t="str">
        <f t="shared" si="19"/>
        <v/>
      </c>
      <c r="D156" s="551" t="str">
        <f>IF(UPPER(TRIM(N11))="X",C156,B156)</f>
        <v/>
      </c>
      <c r="E156" s="551" cm="1">
        <f t="array" ref="E156">IF(H155&lt;&gt;"",E155,IF(E155="","",IFERROR(MATCH(TRUE(),INDEX(INDEX(K:K,E155+1):K203&lt;&gt;"",0),0)+E155,"")))</f>
        <v>297</v>
      </c>
      <c r="F156" s="551" cm="1">
        <f t="array" ref="F156">IF(E156="","",IF(H155&lt;&gt;"",H155,INDEX(D:D,E156)))</f>
        <v>0</v>
      </c>
      <c r="G156" s="551" t="str">
        <f t="shared" si="20"/>
        <v>0</v>
      </c>
      <c r="H156" s="561" t="str">
        <f t="shared" si="21"/>
        <v/>
      </c>
      <c r="I156" s="566" t="str">
        <f>IF(AND(F156&lt;&gt;"",N10&gt;0,M156&gt;N10),"Mot &gt; limite","")</f>
        <v/>
      </c>
      <c r="J156" s="562" t="str">
        <f>IF(K156="","",COUNTIF(K18:K156,"&lt;&gt;"))</f>
        <v/>
      </c>
      <c r="K156" s="563"/>
      <c r="L156" s="562" t="str">
        <f t="shared" si="22"/>
        <v/>
      </c>
      <c r="M156" s="532">
        <f>IF(OR(F156="",N10="",N10&lt;=0),"",IF(LEN(F156)&lt;=N10,LEN(F156),IFERROR(FIND("♦",SUBSTITUTE(LEFT(F156,N10)," ","♦",LEN(LEFT(F156,N10))-LEN(SUBSTITUTE(LEFT(F156,N10)," ","")))),FIND(" ",F156&amp;" ",N10+1)-1)))</f>
        <v>1</v>
      </c>
      <c r="N156" s="564">
        <f t="shared" si="23"/>
        <v>139</v>
      </c>
      <c r="O156" s="565" t="str">
        <f t="shared" si="24"/>
        <v>0</v>
      </c>
      <c r="P156" s="564">
        <f t="shared" si="25"/>
        <v>1</v>
      </c>
      <c r="Q156" s="564">
        <f t="shared" si="26"/>
        <v>1</v>
      </c>
    </row>
    <row r="157" spans="2:17" ht="21" customHeight="1">
      <c r="B157" s="551" t="str">
        <f t="shared" si="18"/>
        <v/>
      </c>
      <c r="C157" s="551" t="str">
        <f t="shared" si="19"/>
        <v/>
      </c>
      <c r="D157" s="551" t="str">
        <f>IF(UPPER(TRIM(N11))="X",C157,B157)</f>
        <v/>
      </c>
      <c r="E157" s="551" cm="1">
        <f t="array" ref="E157">IF(H156&lt;&gt;"",E156,IF(E156="","",IFERROR(MATCH(TRUE(),INDEX(INDEX(K:K,E156+1):K203&lt;&gt;"",0),0)+E156,"")))</f>
        <v>298</v>
      </c>
      <c r="F157" s="551" cm="1">
        <f t="array" ref="F157">IF(E157="","",IF(H156&lt;&gt;"",H156,INDEX(D:D,E157)))</f>
        <v>0</v>
      </c>
      <c r="G157" s="551" t="str">
        <f t="shared" si="20"/>
        <v>0</v>
      </c>
      <c r="H157" s="561" t="str">
        <f t="shared" si="21"/>
        <v/>
      </c>
      <c r="I157" s="566" t="str">
        <f>IF(AND(F157&lt;&gt;"",N10&gt;0,M157&gt;N10),"Mot &gt; limite","")</f>
        <v/>
      </c>
      <c r="J157" s="562" t="str">
        <f>IF(K157="","",COUNTIF(K18:K157,"&lt;&gt;"))</f>
        <v/>
      </c>
      <c r="K157" s="563"/>
      <c r="L157" s="562" t="str">
        <f t="shared" si="22"/>
        <v/>
      </c>
      <c r="M157" s="532">
        <f>IF(OR(F157="",N10="",N10&lt;=0),"",IF(LEN(F157)&lt;=N10,LEN(F157),IFERROR(FIND("♦",SUBSTITUTE(LEFT(F157,N10)," ","♦",LEN(LEFT(F157,N10))-LEN(SUBSTITUTE(LEFT(F157,N10)," ","")))),FIND(" ",F157&amp;" ",N10+1)-1)))</f>
        <v>1</v>
      </c>
      <c r="N157" s="564">
        <f t="shared" si="23"/>
        <v>140</v>
      </c>
      <c r="O157" s="565" t="str">
        <f t="shared" si="24"/>
        <v>0</v>
      </c>
      <c r="P157" s="564">
        <f t="shared" si="25"/>
        <v>1</v>
      </c>
      <c r="Q157" s="564">
        <f t="shared" si="26"/>
        <v>1</v>
      </c>
    </row>
    <row r="158" spans="2:17" ht="21" customHeight="1">
      <c r="B158" s="551" t="str">
        <f t="shared" si="18"/>
        <v/>
      </c>
      <c r="C158" s="551" t="str">
        <f t="shared" si="19"/>
        <v/>
      </c>
      <c r="D158" s="551" t="str">
        <f>IF(UPPER(TRIM(N11))="X",C158,B158)</f>
        <v/>
      </c>
      <c r="E158" s="551" cm="1">
        <f t="array" ref="E158">IF(H157&lt;&gt;"",E157,IF(E157="","",IFERROR(MATCH(TRUE(),INDEX(INDEX(K:K,E157+1):K203&lt;&gt;"",0),0)+E157,"")))</f>
        <v>299</v>
      </c>
      <c r="F158" s="551" cm="1">
        <f t="array" ref="F158">IF(E158="","",IF(H157&lt;&gt;"",H157,INDEX(D:D,E158)))</f>
        <v>0</v>
      </c>
      <c r="G158" s="551" t="str">
        <f t="shared" si="20"/>
        <v>0</v>
      </c>
      <c r="H158" s="561" t="str">
        <f t="shared" si="21"/>
        <v/>
      </c>
      <c r="I158" s="566" t="str">
        <f>IF(AND(F158&lt;&gt;"",N10&gt;0,M158&gt;N10),"Mot &gt; limite","")</f>
        <v/>
      </c>
      <c r="J158" s="562" t="str">
        <f>IF(K158="","",COUNTIF(K18:K158,"&lt;&gt;"))</f>
        <v/>
      </c>
      <c r="K158" s="563"/>
      <c r="L158" s="562" t="str">
        <f t="shared" si="22"/>
        <v/>
      </c>
      <c r="M158" s="532">
        <f>IF(OR(F158="",N10="",N10&lt;=0),"",IF(LEN(F158)&lt;=N10,LEN(F158),IFERROR(FIND("♦",SUBSTITUTE(LEFT(F158,N10)," ","♦",LEN(LEFT(F158,N10))-LEN(SUBSTITUTE(LEFT(F158,N10)," ","")))),FIND(" ",F158&amp;" ",N10+1)-1)))</f>
        <v>1</v>
      </c>
      <c r="N158" s="564">
        <f t="shared" si="23"/>
        <v>141</v>
      </c>
      <c r="O158" s="565" t="str">
        <f t="shared" si="24"/>
        <v>0</v>
      </c>
      <c r="P158" s="564">
        <f t="shared" si="25"/>
        <v>1</v>
      </c>
      <c r="Q158" s="564">
        <f t="shared" si="26"/>
        <v>1</v>
      </c>
    </row>
    <row r="159" spans="2:17" ht="21" customHeight="1">
      <c r="B159" s="551" t="str">
        <f t="shared" si="18"/>
        <v/>
      </c>
      <c r="C159" s="551" t="str">
        <f t="shared" si="19"/>
        <v/>
      </c>
      <c r="D159" s="551" t="str">
        <f>IF(UPPER(TRIM(N11))="X",C159,B159)</f>
        <v/>
      </c>
      <c r="E159" s="551" cm="1">
        <f t="array" ref="E159">IF(H158&lt;&gt;"",E158,IF(E158="","",IFERROR(MATCH(TRUE(),INDEX(INDEX(K:K,E158+1):K203&lt;&gt;"",0),0)+E158,"")))</f>
        <v>300</v>
      </c>
      <c r="F159" s="551" cm="1">
        <f t="array" ref="F159">IF(E159="","",IF(H158&lt;&gt;"",H158,INDEX(D:D,E159)))</f>
        <v>0</v>
      </c>
      <c r="G159" s="551" t="str">
        <f t="shared" si="20"/>
        <v>0</v>
      </c>
      <c r="H159" s="561" t="str">
        <f t="shared" si="21"/>
        <v/>
      </c>
      <c r="I159" s="566" t="str">
        <f>IF(AND(F159&lt;&gt;"",N10&gt;0,M159&gt;N10),"Mot &gt; limite","")</f>
        <v/>
      </c>
      <c r="J159" s="562" t="str">
        <f>IF(K159="","",COUNTIF(K18:K159,"&lt;&gt;"))</f>
        <v/>
      </c>
      <c r="K159" s="563"/>
      <c r="L159" s="562" t="str">
        <f t="shared" si="22"/>
        <v/>
      </c>
      <c r="M159" s="532">
        <f>IF(OR(F159="",N10="",N10&lt;=0),"",IF(LEN(F159)&lt;=N10,LEN(F159),IFERROR(FIND("♦",SUBSTITUTE(LEFT(F159,N10)," ","♦",LEN(LEFT(F159,N10))-LEN(SUBSTITUTE(LEFT(F159,N10)," ","")))),FIND(" ",F159&amp;" ",N10+1)-1)))</f>
        <v>1</v>
      </c>
      <c r="N159" s="564">
        <f t="shared" si="23"/>
        <v>142</v>
      </c>
      <c r="O159" s="565" t="str">
        <f t="shared" si="24"/>
        <v>0</v>
      </c>
      <c r="P159" s="564">
        <f t="shared" si="25"/>
        <v>1</v>
      </c>
      <c r="Q159" s="564">
        <f t="shared" si="26"/>
        <v>1</v>
      </c>
    </row>
    <row r="160" spans="2:17" ht="21" customHeight="1">
      <c r="B160" s="551" t="str">
        <f t="shared" si="18"/>
        <v/>
      </c>
      <c r="C160" s="551" t="str">
        <f t="shared" si="19"/>
        <v/>
      </c>
      <c r="D160" s="551" t="str">
        <f>IF(UPPER(TRIM(N11))="X",C160,B160)</f>
        <v/>
      </c>
      <c r="E160" s="551" cm="1">
        <f t="array" ref="E160">IF(H159&lt;&gt;"",E159,IF(E159="","",IFERROR(MATCH(TRUE(),INDEX(INDEX(K:K,E159+1):K203&lt;&gt;"",0),0)+E159,"")))</f>
        <v>301</v>
      </c>
      <c r="F160" s="551" cm="1">
        <f t="array" ref="F160">IF(E160="","",IF(H159&lt;&gt;"",H159,INDEX(D:D,E160)))</f>
        <v>0</v>
      </c>
      <c r="G160" s="551" t="str">
        <f t="shared" si="20"/>
        <v>0</v>
      </c>
      <c r="H160" s="561" t="str">
        <f t="shared" si="21"/>
        <v/>
      </c>
      <c r="I160" s="566" t="str">
        <f>IF(AND(F160&lt;&gt;"",N10&gt;0,M160&gt;N10),"Mot &gt; limite","")</f>
        <v/>
      </c>
      <c r="J160" s="562" t="str">
        <f>IF(K160="","",COUNTIF(K18:K160,"&lt;&gt;"))</f>
        <v/>
      </c>
      <c r="K160" s="563"/>
      <c r="L160" s="562" t="str">
        <f t="shared" si="22"/>
        <v/>
      </c>
      <c r="M160" s="532">
        <f>IF(OR(F160="",N10="",N10&lt;=0),"",IF(LEN(F160)&lt;=N10,LEN(F160),IFERROR(FIND("♦",SUBSTITUTE(LEFT(F160,N10)," ","♦",LEN(LEFT(F160,N10))-LEN(SUBSTITUTE(LEFT(F160,N10)," ","")))),FIND(" ",F160&amp;" ",N10+1)-1)))</f>
        <v>1</v>
      </c>
      <c r="N160" s="564">
        <f t="shared" si="23"/>
        <v>143</v>
      </c>
      <c r="O160" s="565" t="str">
        <f t="shared" si="24"/>
        <v>0</v>
      </c>
      <c r="P160" s="564">
        <f t="shared" si="25"/>
        <v>1</v>
      </c>
      <c r="Q160" s="564">
        <f t="shared" si="26"/>
        <v>1</v>
      </c>
    </row>
    <row r="161" spans="2:17" ht="21" customHeight="1">
      <c r="B161" s="551" t="str">
        <f t="shared" si="18"/>
        <v/>
      </c>
      <c r="C161" s="551" t="str">
        <f t="shared" si="19"/>
        <v/>
      </c>
      <c r="D161" s="551" t="str">
        <f>IF(UPPER(TRIM(N11))="X",C161,B161)</f>
        <v/>
      </c>
      <c r="E161" s="551" cm="1">
        <f t="array" ref="E161">IF(H160&lt;&gt;"",E160,IF(E160="","",IFERROR(MATCH(TRUE(),INDEX(INDEX(K:K,E160+1):K203&lt;&gt;"",0),0)+E160,"")))</f>
        <v>302</v>
      </c>
      <c r="F161" s="551" cm="1">
        <f t="array" ref="F161">IF(E161="","",IF(H160&lt;&gt;"",H160,INDEX(D:D,E161)))</f>
        <v>0</v>
      </c>
      <c r="G161" s="551" t="str">
        <f t="shared" si="20"/>
        <v>0</v>
      </c>
      <c r="H161" s="561" t="str">
        <f t="shared" si="21"/>
        <v/>
      </c>
      <c r="I161" s="566" t="str">
        <f>IF(AND(F161&lt;&gt;"",N10&gt;0,M161&gt;N10),"Mot &gt; limite","")</f>
        <v/>
      </c>
      <c r="J161" s="562" t="str">
        <f>IF(K161="","",COUNTIF(K18:K161,"&lt;&gt;"))</f>
        <v/>
      </c>
      <c r="K161" s="563"/>
      <c r="L161" s="562" t="str">
        <f t="shared" si="22"/>
        <v/>
      </c>
      <c r="M161" s="532">
        <f>IF(OR(F161="",N10="",N10&lt;=0),"",IF(LEN(F161)&lt;=N10,LEN(F161),IFERROR(FIND("♦",SUBSTITUTE(LEFT(F161,N10)," ","♦",LEN(LEFT(F161,N10))-LEN(SUBSTITUTE(LEFT(F161,N10)," ","")))),FIND(" ",F161&amp;" ",N10+1)-1)))</f>
        <v>1</v>
      </c>
      <c r="N161" s="564">
        <f t="shared" si="23"/>
        <v>144</v>
      </c>
      <c r="O161" s="565" t="str">
        <f t="shared" si="24"/>
        <v>0</v>
      </c>
      <c r="P161" s="564">
        <f t="shared" si="25"/>
        <v>1</v>
      </c>
      <c r="Q161" s="564">
        <f t="shared" si="26"/>
        <v>1</v>
      </c>
    </row>
    <row r="162" spans="2:17" ht="21" customHeight="1">
      <c r="B162" s="551" t="str">
        <f t="shared" si="18"/>
        <v/>
      </c>
      <c r="C162" s="551" t="str">
        <f t="shared" si="19"/>
        <v/>
      </c>
      <c r="D162" s="551" t="str">
        <f>IF(UPPER(TRIM(N11))="X",C162,B162)</f>
        <v/>
      </c>
      <c r="E162" s="551" cm="1">
        <f t="array" ref="E162">IF(H161&lt;&gt;"",E161,IF(E161="","",IFERROR(MATCH(TRUE(),INDEX(INDEX(K:K,E161+1):K203&lt;&gt;"",0),0)+E161,"")))</f>
        <v>303</v>
      </c>
      <c r="F162" s="551" cm="1">
        <f t="array" ref="F162">IF(E162="","",IF(H161&lt;&gt;"",H161,INDEX(D:D,E162)))</f>
        <v>0</v>
      </c>
      <c r="G162" s="551" t="str">
        <f t="shared" si="20"/>
        <v>0</v>
      </c>
      <c r="H162" s="561" t="str">
        <f t="shared" si="21"/>
        <v/>
      </c>
      <c r="I162" s="566" t="str">
        <f>IF(AND(F162&lt;&gt;"",N10&gt;0,M162&gt;N10),"Mot &gt; limite","")</f>
        <v/>
      </c>
      <c r="J162" s="562" t="str">
        <f>IF(K162="","",COUNTIF(K18:K162,"&lt;&gt;"))</f>
        <v/>
      </c>
      <c r="K162" s="563"/>
      <c r="L162" s="562" t="str">
        <f t="shared" si="22"/>
        <v/>
      </c>
      <c r="M162" s="532">
        <f>IF(OR(F162="",N10="",N10&lt;=0),"",IF(LEN(F162)&lt;=N10,LEN(F162),IFERROR(FIND("♦",SUBSTITUTE(LEFT(F162,N10)," ","♦",LEN(LEFT(F162,N10))-LEN(SUBSTITUTE(LEFT(F162,N10)," ","")))),FIND(" ",F162&amp;" ",N10+1)-1)))</f>
        <v>1</v>
      </c>
      <c r="N162" s="564">
        <f t="shared" si="23"/>
        <v>145</v>
      </c>
      <c r="O162" s="565" t="str">
        <f t="shared" si="24"/>
        <v>0</v>
      </c>
      <c r="P162" s="564">
        <f t="shared" si="25"/>
        <v>1</v>
      </c>
      <c r="Q162" s="564">
        <f t="shared" si="26"/>
        <v>1</v>
      </c>
    </row>
    <row r="163" spans="2:17" ht="21" customHeight="1">
      <c r="B163" s="551" t="str">
        <f t="shared" si="18"/>
        <v/>
      </c>
      <c r="C163" s="551" t="str">
        <f t="shared" si="19"/>
        <v/>
      </c>
      <c r="D163" s="551" t="str">
        <f>IF(UPPER(TRIM(N11))="X",C163,B163)</f>
        <v/>
      </c>
      <c r="E163" s="551" cm="1">
        <f t="array" ref="E163">IF(H162&lt;&gt;"",E162,IF(E162="","",IFERROR(MATCH(TRUE(),INDEX(INDEX(K:K,E162+1):K203&lt;&gt;"",0),0)+E162,"")))</f>
        <v>304</v>
      </c>
      <c r="F163" s="551" cm="1">
        <f t="array" ref="F163">IF(E163="","",IF(H162&lt;&gt;"",H162,INDEX(D:D,E163)))</f>
        <v>0</v>
      </c>
      <c r="G163" s="551" t="str">
        <f t="shared" si="20"/>
        <v>0</v>
      </c>
      <c r="H163" s="561" t="str">
        <f t="shared" si="21"/>
        <v/>
      </c>
      <c r="I163" s="566" t="str">
        <f>IF(AND(F163&lt;&gt;"",N10&gt;0,M163&gt;N10),"Mot &gt; limite","")</f>
        <v/>
      </c>
      <c r="J163" s="562" t="str">
        <f>IF(K163="","",COUNTIF(K18:K163,"&lt;&gt;"))</f>
        <v/>
      </c>
      <c r="K163" s="563"/>
      <c r="L163" s="562" t="str">
        <f t="shared" si="22"/>
        <v/>
      </c>
      <c r="M163" s="532">
        <f>IF(OR(F163="",N10="",N10&lt;=0),"",IF(LEN(F163)&lt;=N10,LEN(F163),IFERROR(FIND("♦",SUBSTITUTE(LEFT(F163,N10)," ","♦",LEN(LEFT(F163,N10))-LEN(SUBSTITUTE(LEFT(F163,N10)," ","")))),FIND(" ",F163&amp;" ",N10+1)-1)))</f>
        <v>1</v>
      </c>
      <c r="N163" s="564">
        <f t="shared" si="23"/>
        <v>146</v>
      </c>
      <c r="O163" s="565" t="str">
        <f t="shared" si="24"/>
        <v>0</v>
      </c>
      <c r="P163" s="564">
        <f t="shared" si="25"/>
        <v>1</v>
      </c>
      <c r="Q163" s="564">
        <f t="shared" si="26"/>
        <v>1</v>
      </c>
    </row>
    <row r="164" spans="2:17" ht="21" customHeight="1">
      <c r="B164" s="551" t="str">
        <f t="shared" si="18"/>
        <v/>
      </c>
      <c r="C164" s="551" t="str">
        <f t="shared" si="19"/>
        <v/>
      </c>
      <c r="D164" s="551" t="str">
        <f>IF(UPPER(TRIM(N11))="X",C164,B164)</f>
        <v/>
      </c>
      <c r="E164" s="551" cm="1">
        <f t="array" ref="E164">IF(H163&lt;&gt;"",E163,IF(E163="","",IFERROR(MATCH(TRUE(),INDEX(INDEX(K:K,E163+1):K203&lt;&gt;"",0),0)+E163,"")))</f>
        <v>305</v>
      </c>
      <c r="F164" s="551" cm="1">
        <f t="array" ref="F164">IF(E164="","",IF(H163&lt;&gt;"",H163,INDEX(D:D,E164)))</f>
        <v>0</v>
      </c>
      <c r="G164" s="551" t="str">
        <f t="shared" si="20"/>
        <v>0</v>
      </c>
      <c r="H164" s="561" t="str">
        <f t="shared" si="21"/>
        <v/>
      </c>
      <c r="I164" s="566" t="str">
        <f>IF(AND(F164&lt;&gt;"",N10&gt;0,M164&gt;N10),"Mot &gt; limite","")</f>
        <v/>
      </c>
      <c r="J164" s="562" t="str">
        <f>IF(K164="","",COUNTIF(K18:K164,"&lt;&gt;"))</f>
        <v/>
      </c>
      <c r="K164" s="563"/>
      <c r="L164" s="562" t="str">
        <f t="shared" si="22"/>
        <v/>
      </c>
      <c r="M164" s="532">
        <f>IF(OR(F164="",N10="",N10&lt;=0),"",IF(LEN(F164)&lt;=N10,LEN(F164),IFERROR(FIND("♦",SUBSTITUTE(LEFT(F164,N10)," ","♦",LEN(LEFT(F164,N10))-LEN(SUBSTITUTE(LEFT(F164,N10)," ","")))),FIND(" ",F164&amp;" ",N10+1)-1)))</f>
        <v>1</v>
      </c>
      <c r="N164" s="564">
        <f t="shared" si="23"/>
        <v>147</v>
      </c>
      <c r="O164" s="565" t="str">
        <f t="shared" si="24"/>
        <v>0</v>
      </c>
      <c r="P164" s="564">
        <f t="shared" si="25"/>
        <v>1</v>
      </c>
      <c r="Q164" s="564">
        <f t="shared" si="26"/>
        <v>1</v>
      </c>
    </row>
    <row r="165" spans="2:17" ht="21" customHeight="1">
      <c r="B165" s="551" t="str">
        <f t="shared" si="18"/>
        <v/>
      </c>
      <c r="C165" s="551" t="str">
        <f t="shared" si="19"/>
        <v/>
      </c>
      <c r="D165" s="551" t="str">
        <f>IF(UPPER(TRIM(N11))="X",C165,B165)</f>
        <v/>
      </c>
      <c r="E165" s="551" cm="1">
        <f t="array" ref="E165">IF(H164&lt;&gt;"",E164,IF(E164="","",IFERROR(MATCH(TRUE(),INDEX(INDEX(K:K,E164+1):K203&lt;&gt;"",0),0)+E164,"")))</f>
        <v>306</v>
      </c>
      <c r="F165" s="551" cm="1">
        <f t="array" ref="F165">IF(E165="","",IF(H164&lt;&gt;"",H164,INDEX(D:D,E165)))</f>
        <v>0</v>
      </c>
      <c r="G165" s="551" t="str">
        <f t="shared" si="20"/>
        <v>0</v>
      </c>
      <c r="H165" s="561" t="str">
        <f t="shared" si="21"/>
        <v/>
      </c>
      <c r="I165" s="566" t="str">
        <f>IF(AND(F165&lt;&gt;"",N10&gt;0,M165&gt;N10),"Mot &gt; limite","")</f>
        <v/>
      </c>
      <c r="J165" s="562" t="str">
        <f>IF(K165="","",COUNTIF(K18:K165,"&lt;&gt;"))</f>
        <v/>
      </c>
      <c r="K165" s="563"/>
      <c r="L165" s="562" t="str">
        <f t="shared" si="22"/>
        <v/>
      </c>
      <c r="M165" s="532">
        <f>IF(OR(F165="",N10="",N10&lt;=0),"",IF(LEN(F165)&lt;=N10,LEN(F165),IFERROR(FIND("♦",SUBSTITUTE(LEFT(F165,N10)," ","♦",LEN(LEFT(F165,N10))-LEN(SUBSTITUTE(LEFT(F165,N10)," ","")))),FIND(" ",F165&amp;" ",N10+1)-1)))</f>
        <v>1</v>
      </c>
      <c r="N165" s="564">
        <f t="shared" si="23"/>
        <v>148</v>
      </c>
      <c r="O165" s="565" t="str">
        <f t="shared" si="24"/>
        <v>0</v>
      </c>
      <c r="P165" s="564">
        <f t="shared" si="25"/>
        <v>1</v>
      </c>
      <c r="Q165" s="564">
        <f t="shared" si="26"/>
        <v>1</v>
      </c>
    </row>
    <row r="166" spans="2:17" ht="21" customHeight="1">
      <c r="B166" s="551" t="str">
        <f t="shared" si="18"/>
        <v/>
      </c>
      <c r="C166" s="551" t="str">
        <f t="shared" si="19"/>
        <v/>
      </c>
      <c r="D166" s="551" t="str">
        <f>IF(UPPER(TRIM(N11))="X",C166,B166)</f>
        <v/>
      </c>
      <c r="E166" s="551" cm="1">
        <f t="array" ref="E166">IF(H165&lt;&gt;"",E165,IF(E165="","",IFERROR(MATCH(TRUE(),INDEX(INDEX(K:K,E165+1):K203&lt;&gt;"",0),0)+E165,"")))</f>
        <v>307</v>
      </c>
      <c r="F166" s="551" cm="1">
        <f t="array" ref="F166">IF(E166="","",IF(H165&lt;&gt;"",H165,INDEX(D:D,E166)))</f>
        <v>0</v>
      </c>
      <c r="G166" s="551" t="str">
        <f t="shared" si="20"/>
        <v>0</v>
      </c>
      <c r="H166" s="561" t="str">
        <f t="shared" si="21"/>
        <v/>
      </c>
      <c r="I166" s="566" t="str">
        <f>IF(AND(F166&lt;&gt;"",N10&gt;0,M166&gt;N10),"Mot &gt; limite","")</f>
        <v/>
      </c>
      <c r="J166" s="562" t="str">
        <f>IF(K166="","",COUNTIF(K18:K166,"&lt;&gt;"))</f>
        <v/>
      </c>
      <c r="K166" s="563"/>
      <c r="L166" s="562" t="str">
        <f t="shared" si="22"/>
        <v/>
      </c>
      <c r="M166" s="532">
        <f>IF(OR(F166="",N10="",N10&lt;=0),"",IF(LEN(F166)&lt;=N10,LEN(F166),IFERROR(FIND("♦",SUBSTITUTE(LEFT(F166,N10)," ","♦",LEN(LEFT(F166,N10))-LEN(SUBSTITUTE(LEFT(F166,N10)," ","")))),FIND(" ",F166&amp;" ",N10+1)-1)))</f>
        <v>1</v>
      </c>
      <c r="N166" s="564">
        <f t="shared" si="23"/>
        <v>149</v>
      </c>
      <c r="O166" s="565" t="str">
        <f t="shared" si="24"/>
        <v>0</v>
      </c>
      <c r="P166" s="564">
        <f t="shared" si="25"/>
        <v>1</v>
      </c>
      <c r="Q166" s="564">
        <f t="shared" si="26"/>
        <v>1</v>
      </c>
    </row>
    <row r="167" spans="2:17" ht="21" customHeight="1">
      <c r="B167" s="551" t="str">
        <f t="shared" si="18"/>
        <v/>
      </c>
      <c r="C167" s="551" t="str">
        <f t="shared" si="19"/>
        <v/>
      </c>
      <c r="D167" s="551" t="str">
        <f>IF(UPPER(TRIM(N11))="X",C167,B167)</f>
        <v/>
      </c>
      <c r="E167" s="551" cm="1">
        <f t="array" ref="E167">IF(H166&lt;&gt;"",E166,IF(E166="","",IFERROR(MATCH(TRUE(),INDEX(INDEX(K:K,E166+1):K203&lt;&gt;"",0),0)+E166,"")))</f>
        <v>308</v>
      </c>
      <c r="F167" s="551" cm="1">
        <f t="array" ref="F167">IF(E167="","",IF(H166&lt;&gt;"",H166,INDEX(D:D,E167)))</f>
        <v>0</v>
      </c>
      <c r="G167" s="551" t="str">
        <f t="shared" si="20"/>
        <v>0</v>
      </c>
      <c r="H167" s="561" t="str">
        <f t="shared" si="21"/>
        <v/>
      </c>
      <c r="I167" s="566" t="str">
        <f>IF(AND(F167&lt;&gt;"",N10&gt;0,M167&gt;N10),"Mot &gt; limite","")</f>
        <v/>
      </c>
      <c r="J167" s="562" t="str">
        <f>IF(K167="","",COUNTIF(K18:K167,"&lt;&gt;"))</f>
        <v/>
      </c>
      <c r="K167" s="563"/>
      <c r="L167" s="562" t="str">
        <f t="shared" si="22"/>
        <v/>
      </c>
      <c r="M167" s="532">
        <f>IF(OR(F167="",N10="",N10&lt;=0),"",IF(LEN(F167)&lt;=N10,LEN(F167),IFERROR(FIND("♦",SUBSTITUTE(LEFT(F167,N10)," ","♦",LEN(LEFT(F167,N10))-LEN(SUBSTITUTE(LEFT(F167,N10)," ","")))),FIND(" ",F167&amp;" ",N10+1)-1)))</f>
        <v>1</v>
      </c>
      <c r="N167" s="564">
        <f t="shared" si="23"/>
        <v>150</v>
      </c>
      <c r="O167" s="565" t="str">
        <f t="shared" si="24"/>
        <v>0</v>
      </c>
      <c r="P167" s="564">
        <f t="shared" si="25"/>
        <v>1</v>
      </c>
      <c r="Q167" s="564">
        <f t="shared" si="26"/>
        <v>1</v>
      </c>
    </row>
    <row r="168" spans="2:17" ht="21" customHeight="1">
      <c r="B168" s="551" t="str">
        <f t="shared" si="18"/>
        <v/>
      </c>
      <c r="C168" s="551" t="str">
        <f t="shared" si="19"/>
        <v/>
      </c>
      <c r="D168" s="551" t="str">
        <f>IF(UPPER(TRIM(N11))="X",C168,B168)</f>
        <v/>
      </c>
      <c r="E168" s="551" cm="1">
        <f t="array" ref="E168">IF(H167&lt;&gt;"",E167,IF(E167="","",IFERROR(MATCH(TRUE(),INDEX(INDEX(K:K,E167+1):K203&lt;&gt;"",0),0)+E167,"")))</f>
        <v>309</v>
      </c>
      <c r="F168" s="551" cm="1">
        <f t="array" ref="F168">IF(E168="","",IF(H167&lt;&gt;"",H167,INDEX(D:D,E168)))</f>
        <v>0</v>
      </c>
      <c r="G168" s="551" t="str">
        <f t="shared" si="20"/>
        <v>0</v>
      </c>
      <c r="H168" s="561" t="str">
        <f t="shared" si="21"/>
        <v/>
      </c>
      <c r="I168" s="566" t="str">
        <f>IF(AND(F168&lt;&gt;"",N10&gt;0,M168&gt;N10),"Mot &gt; limite","")</f>
        <v/>
      </c>
      <c r="J168" s="562" t="str">
        <f>IF(K168="","",COUNTIF(K18:K168,"&lt;&gt;"))</f>
        <v/>
      </c>
      <c r="K168" s="563"/>
      <c r="L168" s="562" t="str">
        <f t="shared" si="22"/>
        <v/>
      </c>
      <c r="M168" s="532">
        <f>IF(OR(F168="",N10="",N10&lt;=0),"",IF(LEN(F168)&lt;=N10,LEN(F168),IFERROR(FIND("♦",SUBSTITUTE(LEFT(F168,N10)," ","♦",LEN(LEFT(F168,N10))-LEN(SUBSTITUTE(LEFT(F168,N10)," ","")))),FIND(" ",F168&amp;" ",N10+1)-1)))</f>
        <v>1</v>
      </c>
      <c r="N168" s="564">
        <f t="shared" si="23"/>
        <v>151</v>
      </c>
      <c r="O168" s="565" t="str">
        <f t="shared" si="24"/>
        <v>0</v>
      </c>
      <c r="P168" s="564">
        <f t="shared" si="25"/>
        <v>1</v>
      </c>
      <c r="Q168" s="564">
        <f t="shared" si="26"/>
        <v>1</v>
      </c>
    </row>
    <row r="169" spans="2:17" ht="21" customHeight="1">
      <c r="B169" s="551" t="str">
        <f t="shared" si="18"/>
        <v/>
      </c>
      <c r="C169" s="551" t="str">
        <f t="shared" si="19"/>
        <v/>
      </c>
      <c r="D169" s="551" t="str">
        <f>IF(UPPER(TRIM(N11))="X",C169,B169)</f>
        <v/>
      </c>
      <c r="E169" s="551" cm="1">
        <f t="array" ref="E169">IF(H168&lt;&gt;"",E168,IF(E168="","",IFERROR(MATCH(TRUE(),INDEX(INDEX(K:K,E168+1):K203&lt;&gt;"",0),0)+E168,"")))</f>
        <v>310</v>
      </c>
      <c r="F169" s="551" cm="1">
        <f t="array" ref="F169">IF(E169="","",IF(H168&lt;&gt;"",H168,INDEX(D:D,E169)))</f>
        <v>0</v>
      </c>
      <c r="G169" s="551" t="str">
        <f t="shared" si="20"/>
        <v>0</v>
      </c>
      <c r="H169" s="561" t="str">
        <f t="shared" si="21"/>
        <v/>
      </c>
      <c r="I169" s="566" t="str">
        <f>IF(AND(F169&lt;&gt;"",N10&gt;0,M169&gt;N10),"Mot &gt; limite","")</f>
        <v/>
      </c>
      <c r="J169" s="562" t="str">
        <f>IF(K169="","",COUNTIF(K18:K169,"&lt;&gt;"))</f>
        <v/>
      </c>
      <c r="K169" s="563"/>
      <c r="L169" s="562" t="str">
        <f t="shared" si="22"/>
        <v/>
      </c>
      <c r="M169" s="532">
        <f>IF(OR(F169="",N10="",N10&lt;=0),"",IF(LEN(F169)&lt;=N10,LEN(F169),IFERROR(FIND("♦",SUBSTITUTE(LEFT(F169,N10)," ","♦",LEN(LEFT(F169,N10))-LEN(SUBSTITUTE(LEFT(F169,N10)," ","")))),FIND(" ",F169&amp;" ",N10+1)-1)))</f>
        <v>1</v>
      </c>
      <c r="N169" s="564">
        <f t="shared" si="23"/>
        <v>152</v>
      </c>
      <c r="O169" s="565" t="str">
        <f t="shared" si="24"/>
        <v>0</v>
      </c>
      <c r="P169" s="564">
        <f t="shared" si="25"/>
        <v>1</v>
      </c>
      <c r="Q169" s="564">
        <f t="shared" si="26"/>
        <v>1</v>
      </c>
    </row>
    <row r="170" spans="2:17" ht="21" customHeight="1">
      <c r="B170" s="551" t="str">
        <f t="shared" si="18"/>
        <v/>
      </c>
      <c r="C170" s="551" t="str">
        <f t="shared" si="19"/>
        <v/>
      </c>
      <c r="D170" s="551" t="str">
        <f>IF(UPPER(TRIM(N11))="X",C170,B170)</f>
        <v/>
      </c>
      <c r="E170" s="551" cm="1">
        <f t="array" ref="E170">IF(H169&lt;&gt;"",E169,IF(E169="","",IFERROR(MATCH(TRUE(),INDEX(INDEX(K:K,E169+1):K203&lt;&gt;"",0),0)+E169,"")))</f>
        <v>311</v>
      </c>
      <c r="F170" s="551" cm="1">
        <f t="array" ref="F170">IF(E170="","",IF(H169&lt;&gt;"",H169,INDEX(D:D,E170)))</f>
        <v>0</v>
      </c>
      <c r="G170" s="551" t="str">
        <f t="shared" si="20"/>
        <v>0</v>
      </c>
      <c r="H170" s="561" t="str">
        <f t="shared" si="21"/>
        <v/>
      </c>
      <c r="I170" s="566" t="str">
        <f>IF(AND(F170&lt;&gt;"",N10&gt;0,M170&gt;N10),"Mot &gt; limite","")</f>
        <v/>
      </c>
      <c r="J170" s="562" t="str">
        <f>IF(K170="","",COUNTIF(K18:K170,"&lt;&gt;"))</f>
        <v/>
      </c>
      <c r="K170" s="563"/>
      <c r="L170" s="562" t="str">
        <f t="shared" si="22"/>
        <v/>
      </c>
      <c r="M170" s="532">
        <f>IF(OR(F170="",N10="",N10&lt;=0),"",IF(LEN(F170)&lt;=N10,LEN(F170),IFERROR(FIND("♦",SUBSTITUTE(LEFT(F170,N10)," ","♦",LEN(LEFT(F170,N10))-LEN(SUBSTITUTE(LEFT(F170,N10)," ","")))),FIND(" ",F170&amp;" ",N10+1)-1)))</f>
        <v>1</v>
      </c>
      <c r="N170" s="564">
        <f t="shared" si="23"/>
        <v>153</v>
      </c>
      <c r="O170" s="565" t="str">
        <f t="shared" si="24"/>
        <v>0</v>
      </c>
      <c r="P170" s="564">
        <f t="shared" si="25"/>
        <v>1</v>
      </c>
      <c r="Q170" s="564">
        <f t="shared" si="26"/>
        <v>1</v>
      </c>
    </row>
    <row r="171" spans="2:17" ht="21" customHeight="1">
      <c r="B171" s="551" t="str">
        <f t="shared" si="18"/>
        <v/>
      </c>
      <c r="C171" s="551" t="str">
        <f t="shared" si="19"/>
        <v/>
      </c>
      <c r="D171" s="551" t="str">
        <f>IF(UPPER(TRIM(N11))="X",C171,B171)</f>
        <v/>
      </c>
      <c r="E171" s="551" cm="1">
        <f t="array" ref="E171">IF(H170&lt;&gt;"",E170,IF(E170="","",IFERROR(MATCH(TRUE(),INDEX(INDEX(K:K,E170+1):K203&lt;&gt;"",0),0)+E170,"")))</f>
        <v>312</v>
      </c>
      <c r="F171" s="551" cm="1">
        <f t="array" ref="F171">IF(E171="","",IF(H170&lt;&gt;"",H170,INDEX(D:D,E171)))</f>
        <v>0</v>
      </c>
      <c r="G171" s="551" t="str">
        <f t="shared" si="20"/>
        <v>0</v>
      </c>
      <c r="H171" s="561" t="str">
        <f t="shared" si="21"/>
        <v/>
      </c>
      <c r="I171" s="566" t="str">
        <f>IF(AND(F171&lt;&gt;"",N10&gt;0,M171&gt;N10),"Mot &gt; limite","")</f>
        <v/>
      </c>
      <c r="J171" s="562" t="str">
        <f>IF(K171="","",COUNTIF(K18:K171,"&lt;&gt;"))</f>
        <v/>
      </c>
      <c r="K171" s="563"/>
      <c r="L171" s="562" t="str">
        <f t="shared" si="22"/>
        <v/>
      </c>
      <c r="M171" s="532">
        <f>IF(OR(F171="",N10="",N10&lt;=0),"",IF(LEN(F171)&lt;=N10,LEN(F171),IFERROR(FIND("♦",SUBSTITUTE(LEFT(F171,N10)," ","♦",LEN(LEFT(F171,N10))-LEN(SUBSTITUTE(LEFT(F171,N10)," ","")))),FIND(" ",F171&amp;" ",N10+1)-1)))</f>
        <v>1</v>
      </c>
      <c r="N171" s="564">
        <f t="shared" si="23"/>
        <v>154</v>
      </c>
      <c r="O171" s="565" t="str">
        <f t="shared" si="24"/>
        <v>0</v>
      </c>
      <c r="P171" s="564">
        <f t="shared" si="25"/>
        <v>1</v>
      </c>
      <c r="Q171" s="564">
        <f t="shared" si="26"/>
        <v>1</v>
      </c>
    </row>
    <row r="172" spans="2:17" ht="21" customHeight="1">
      <c r="B172" s="551" t="str">
        <f t="shared" si="18"/>
        <v/>
      </c>
      <c r="C172" s="551" t="str">
        <f t="shared" si="19"/>
        <v/>
      </c>
      <c r="D172" s="551" t="str">
        <f>IF(UPPER(TRIM(N11))="X",C172,B172)</f>
        <v/>
      </c>
      <c r="E172" s="551" cm="1">
        <f t="array" ref="E172">IF(H171&lt;&gt;"",E171,IF(E171="","",IFERROR(MATCH(TRUE(),INDEX(INDEX(K:K,E171+1):K203&lt;&gt;"",0),0)+E171,"")))</f>
        <v>313</v>
      </c>
      <c r="F172" s="551" cm="1">
        <f t="array" ref="F172">IF(E172="","",IF(H171&lt;&gt;"",H171,INDEX(D:D,E172)))</f>
        <v>0</v>
      </c>
      <c r="G172" s="551" t="str">
        <f t="shared" si="20"/>
        <v>0</v>
      </c>
      <c r="H172" s="561" t="str">
        <f t="shared" si="21"/>
        <v/>
      </c>
      <c r="I172" s="566" t="str">
        <f>IF(AND(F172&lt;&gt;"",N10&gt;0,M172&gt;N10),"Mot &gt; limite","")</f>
        <v/>
      </c>
      <c r="J172" s="562" t="str">
        <f>IF(K172="","",COUNTIF(K18:K172,"&lt;&gt;"))</f>
        <v/>
      </c>
      <c r="K172" s="563"/>
      <c r="L172" s="562" t="str">
        <f t="shared" si="22"/>
        <v/>
      </c>
      <c r="M172" s="532">
        <f>IF(OR(F172="",N10="",N10&lt;=0),"",IF(LEN(F172)&lt;=N10,LEN(F172),IFERROR(FIND("♦",SUBSTITUTE(LEFT(F172,N10)," ","♦",LEN(LEFT(F172,N10))-LEN(SUBSTITUTE(LEFT(F172,N10)," ","")))),FIND(" ",F172&amp;" ",N10+1)-1)))</f>
        <v>1</v>
      </c>
      <c r="N172" s="564">
        <f t="shared" si="23"/>
        <v>155</v>
      </c>
      <c r="O172" s="565" t="str">
        <f t="shared" si="24"/>
        <v>0</v>
      </c>
      <c r="P172" s="564">
        <f t="shared" si="25"/>
        <v>1</v>
      </c>
      <c r="Q172" s="564">
        <f t="shared" si="26"/>
        <v>1</v>
      </c>
    </row>
    <row r="173" spans="2:17" ht="21" customHeight="1">
      <c r="B173" s="551" t="str">
        <f t="shared" si="18"/>
        <v/>
      </c>
      <c r="C173" s="551" t="str">
        <f t="shared" si="19"/>
        <v/>
      </c>
      <c r="D173" s="551" t="str">
        <f>IF(UPPER(TRIM(N11))="X",C173,B173)</f>
        <v/>
      </c>
      <c r="E173" s="551" cm="1">
        <f t="array" ref="E173">IF(H172&lt;&gt;"",E172,IF(E172="","",IFERROR(MATCH(TRUE(),INDEX(INDEX(K:K,E172+1):K203&lt;&gt;"",0),0)+E172,"")))</f>
        <v>314</v>
      </c>
      <c r="F173" s="551" cm="1">
        <f t="array" ref="F173">IF(E173="","",IF(H172&lt;&gt;"",H172,INDEX(D:D,E173)))</f>
        <v>0</v>
      </c>
      <c r="G173" s="551" t="str">
        <f t="shared" si="20"/>
        <v>0</v>
      </c>
      <c r="H173" s="561" t="str">
        <f t="shared" si="21"/>
        <v/>
      </c>
      <c r="I173" s="566" t="str">
        <f>IF(AND(F173&lt;&gt;"",N10&gt;0,M173&gt;N10),"Mot &gt; limite","")</f>
        <v/>
      </c>
      <c r="J173" s="562" t="str">
        <f>IF(K173="","",COUNTIF(K18:K173,"&lt;&gt;"))</f>
        <v/>
      </c>
      <c r="K173" s="563"/>
      <c r="L173" s="562" t="str">
        <f t="shared" si="22"/>
        <v/>
      </c>
      <c r="M173" s="532">
        <f>IF(OR(F173="",N10="",N10&lt;=0),"",IF(LEN(F173)&lt;=N10,LEN(F173),IFERROR(FIND("♦",SUBSTITUTE(LEFT(F173,N10)," ","♦",LEN(LEFT(F173,N10))-LEN(SUBSTITUTE(LEFT(F173,N10)," ","")))),FIND(" ",F173&amp;" ",N10+1)-1)))</f>
        <v>1</v>
      </c>
      <c r="N173" s="564">
        <f t="shared" si="23"/>
        <v>156</v>
      </c>
      <c r="O173" s="565" t="str">
        <f t="shared" si="24"/>
        <v>0</v>
      </c>
      <c r="P173" s="564">
        <f t="shared" si="25"/>
        <v>1</v>
      </c>
      <c r="Q173" s="564">
        <f t="shared" si="26"/>
        <v>1</v>
      </c>
    </row>
    <row r="174" spans="2:17" ht="21" customHeight="1">
      <c r="B174" s="551" t="str">
        <f t="shared" si="18"/>
        <v/>
      </c>
      <c r="C174" s="551" t="str">
        <f t="shared" si="19"/>
        <v/>
      </c>
      <c r="D174" s="551" t="str">
        <f>IF(UPPER(TRIM(N11))="X",C174,B174)</f>
        <v/>
      </c>
      <c r="E174" s="551" cm="1">
        <f t="array" ref="E174">IF(H173&lt;&gt;"",E173,IF(E173="","",IFERROR(MATCH(TRUE(),INDEX(INDEX(K:K,E173+1):K203&lt;&gt;"",0),0)+E173,"")))</f>
        <v>315</v>
      </c>
      <c r="F174" s="551" cm="1">
        <f t="array" ref="F174">IF(E174="","",IF(H173&lt;&gt;"",H173,INDEX(D:D,E174)))</f>
        <v>0</v>
      </c>
      <c r="G174" s="551" t="str">
        <f t="shared" si="20"/>
        <v>0</v>
      </c>
      <c r="H174" s="561" t="str">
        <f t="shared" si="21"/>
        <v/>
      </c>
      <c r="I174" s="566" t="str">
        <f>IF(AND(F174&lt;&gt;"",N10&gt;0,M174&gt;N10),"Mot &gt; limite","")</f>
        <v/>
      </c>
      <c r="J174" s="562" t="str">
        <f>IF(K174="","",COUNTIF(K18:K174,"&lt;&gt;"))</f>
        <v/>
      </c>
      <c r="K174" s="563"/>
      <c r="L174" s="562" t="str">
        <f t="shared" si="22"/>
        <v/>
      </c>
      <c r="M174" s="532">
        <f>IF(OR(F174="",N10="",N10&lt;=0),"",IF(LEN(F174)&lt;=N10,LEN(F174),IFERROR(FIND("♦",SUBSTITUTE(LEFT(F174,N10)," ","♦",LEN(LEFT(F174,N10))-LEN(SUBSTITUTE(LEFT(F174,N10)," ","")))),FIND(" ",F174&amp;" ",N10+1)-1)))</f>
        <v>1</v>
      </c>
      <c r="N174" s="564">
        <f t="shared" si="23"/>
        <v>157</v>
      </c>
      <c r="O174" s="565" t="str">
        <f t="shared" si="24"/>
        <v>0</v>
      </c>
      <c r="P174" s="564">
        <f t="shared" si="25"/>
        <v>1</v>
      </c>
      <c r="Q174" s="564">
        <f t="shared" si="26"/>
        <v>1</v>
      </c>
    </row>
    <row r="175" spans="2:17" ht="21" customHeight="1">
      <c r="B175" s="551" t="str">
        <f t="shared" si="18"/>
        <v/>
      </c>
      <c r="C175" s="551" t="str">
        <f t="shared" si="19"/>
        <v/>
      </c>
      <c r="D175" s="551" t="str">
        <f>IF(UPPER(TRIM(N11))="X",C175,B175)</f>
        <v/>
      </c>
      <c r="E175" s="551" cm="1">
        <f t="array" ref="E175">IF(H174&lt;&gt;"",E174,IF(E174="","",IFERROR(MATCH(TRUE(),INDEX(INDEX(K:K,E174+1):K203&lt;&gt;"",0),0)+E174,"")))</f>
        <v>316</v>
      </c>
      <c r="F175" s="551" cm="1">
        <f t="array" ref="F175">IF(E175="","",IF(H174&lt;&gt;"",H174,INDEX(D:D,E175)))</f>
        <v>0</v>
      </c>
      <c r="G175" s="551" t="str">
        <f t="shared" si="20"/>
        <v>0</v>
      </c>
      <c r="H175" s="561" t="str">
        <f t="shared" si="21"/>
        <v/>
      </c>
      <c r="I175" s="566" t="str">
        <f>IF(AND(F175&lt;&gt;"",N10&gt;0,M175&gt;N10),"Mot &gt; limite","")</f>
        <v/>
      </c>
      <c r="J175" s="562" t="str">
        <f>IF(K175="","",COUNTIF(K18:K175,"&lt;&gt;"))</f>
        <v/>
      </c>
      <c r="K175" s="563"/>
      <c r="L175" s="562" t="str">
        <f t="shared" si="22"/>
        <v/>
      </c>
      <c r="M175" s="532">
        <f>IF(OR(F175="",N10="",N10&lt;=0),"",IF(LEN(F175)&lt;=N10,LEN(F175),IFERROR(FIND("♦",SUBSTITUTE(LEFT(F175,N10)," ","♦",LEN(LEFT(F175,N10))-LEN(SUBSTITUTE(LEFT(F175,N10)," ","")))),FIND(" ",F175&amp;" ",N10+1)-1)))</f>
        <v>1</v>
      </c>
      <c r="N175" s="564">
        <f t="shared" si="23"/>
        <v>158</v>
      </c>
      <c r="O175" s="565" t="str">
        <f t="shared" si="24"/>
        <v>0</v>
      </c>
      <c r="P175" s="564">
        <f t="shared" si="25"/>
        <v>1</v>
      </c>
      <c r="Q175" s="564">
        <f t="shared" si="26"/>
        <v>1</v>
      </c>
    </row>
    <row r="176" spans="2:17" ht="21" customHeight="1">
      <c r="B176" s="551" t="str">
        <f t="shared" si="18"/>
        <v/>
      </c>
      <c r="C176" s="551" t="str">
        <f t="shared" si="19"/>
        <v/>
      </c>
      <c r="D176" s="551" t="str">
        <f>IF(UPPER(TRIM(N11))="X",C176,B176)</f>
        <v/>
      </c>
      <c r="E176" s="551" cm="1">
        <f t="array" ref="E176">IF(H175&lt;&gt;"",E175,IF(E175="","",IFERROR(MATCH(TRUE(),INDEX(INDEX(K:K,E175+1):K203&lt;&gt;"",0),0)+E175,"")))</f>
        <v>317</v>
      </c>
      <c r="F176" s="551" cm="1">
        <f t="array" ref="F176">IF(E176="","",IF(H175&lt;&gt;"",H175,INDEX(D:D,E176)))</f>
        <v>0</v>
      </c>
      <c r="G176" s="551" t="str">
        <f t="shared" si="20"/>
        <v>0</v>
      </c>
      <c r="H176" s="561" t="str">
        <f t="shared" si="21"/>
        <v/>
      </c>
      <c r="I176" s="566" t="str">
        <f>IF(AND(F176&lt;&gt;"",N10&gt;0,M176&gt;N10),"Mot &gt; limite","")</f>
        <v/>
      </c>
      <c r="J176" s="562" t="str">
        <f>IF(K176="","",COUNTIF(K18:K176,"&lt;&gt;"))</f>
        <v/>
      </c>
      <c r="K176" s="563"/>
      <c r="L176" s="562" t="str">
        <f t="shared" si="22"/>
        <v/>
      </c>
      <c r="M176" s="532">
        <f>IF(OR(F176="",N10="",N10&lt;=0),"",IF(LEN(F176)&lt;=N10,LEN(F176),IFERROR(FIND("♦",SUBSTITUTE(LEFT(F176,N10)," ","♦",LEN(LEFT(F176,N10))-LEN(SUBSTITUTE(LEFT(F176,N10)," ","")))),FIND(" ",F176&amp;" ",N10+1)-1)))</f>
        <v>1</v>
      </c>
      <c r="N176" s="564">
        <f t="shared" si="23"/>
        <v>159</v>
      </c>
      <c r="O176" s="565" t="str">
        <f t="shared" si="24"/>
        <v>0</v>
      </c>
      <c r="P176" s="564">
        <f t="shared" si="25"/>
        <v>1</v>
      </c>
      <c r="Q176" s="564">
        <f t="shared" si="26"/>
        <v>1</v>
      </c>
    </row>
    <row r="177" spans="2:17" ht="21" customHeight="1">
      <c r="B177" s="551" t="str">
        <f t="shared" si="18"/>
        <v/>
      </c>
      <c r="C177" s="551" t="str">
        <f t="shared" si="19"/>
        <v/>
      </c>
      <c r="D177" s="551" t="str">
        <f>IF(UPPER(TRIM(N11))="X",C177,B177)</f>
        <v/>
      </c>
      <c r="E177" s="551" cm="1">
        <f t="array" ref="E177">IF(H176&lt;&gt;"",E176,IF(E176="","",IFERROR(MATCH(TRUE(),INDEX(INDEX(K:K,E176+1):K203&lt;&gt;"",0),0)+E176,"")))</f>
        <v>318</v>
      </c>
      <c r="F177" s="551" cm="1">
        <f t="array" ref="F177">IF(E177="","",IF(H176&lt;&gt;"",H176,INDEX(D:D,E177)))</f>
        <v>0</v>
      </c>
      <c r="G177" s="551" t="str">
        <f t="shared" si="20"/>
        <v>0</v>
      </c>
      <c r="H177" s="561" t="str">
        <f t="shared" si="21"/>
        <v/>
      </c>
      <c r="I177" s="566" t="str">
        <f>IF(AND(F177&lt;&gt;"",N10&gt;0,M177&gt;N10),"Mot &gt; limite","")</f>
        <v/>
      </c>
      <c r="J177" s="562" t="str">
        <f>IF(K177="","",COUNTIF(K18:K177,"&lt;&gt;"))</f>
        <v/>
      </c>
      <c r="K177" s="563"/>
      <c r="L177" s="562" t="str">
        <f t="shared" si="22"/>
        <v/>
      </c>
      <c r="M177" s="532">
        <f>IF(OR(F177="",N10="",N10&lt;=0),"",IF(LEN(F177)&lt;=N10,LEN(F177),IFERROR(FIND("♦",SUBSTITUTE(LEFT(F177,N10)," ","♦",LEN(LEFT(F177,N10))-LEN(SUBSTITUTE(LEFT(F177,N10)," ","")))),FIND(" ",F177&amp;" ",N10+1)-1)))</f>
        <v>1</v>
      </c>
      <c r="N177" s="564">
        <f t="shared" si="23"/>
        <v>160</v>
      </c>
      <c r="O177" s="565" t="str">
        <f t="shared" si="24"/>
        <v>0</v>
      </c>
      <c r="P177" s="564">
        <f t="shared" si="25"/>
        <v>1</v>
      </c>
      <c r="Q177" s="564">
        <f t="shared" si="26"/>
        <v>1</v>
      </c>
    </row>
    <row r="178" spans="2:17" ht="21" customHeight="1">
      <c r="B178" s="551" t="str">
        <f t="shared" si="18"/>
        <v/>
      </c>
      <c r="C178" s="551" t="str">
        <f t="shared" si="19"/>
        <v/>
      </c>
      <c r="D178" s="551" t="str">
        <f>IF(UPPER(TRIM(N11))="X",C178,B178)</f>
        <v/>
      </c>
      <c r="E178" s="551" cm="1">
        <f t="array" ref="E178">IF(H177&lt;&gt;"",E177,IF(E177="","",IFERROR(MATCH(TRUE(),INDEX(INDEX(K:K,E177+1):K203&lt;&gt;"",0),0)+E177,"")))</f>
        <v>319</v>
      </c>
      <c r="F178" s="551" cm="1">
        <f t="array" ref="F178">IF(E178="","",IF(H177&lt;&gt;"",H177,INDEX(D:D,E178)))</f>
        <v>0</v>
      </c>
      <c r="G178" s="551" t="str">
        <f t="shared" si="20"/>
        <v>0</v>
      </c>
      <c r="H178" s="561" t="str">
        <f t="shared" si="21"/>
        <v/>
      </c>
      <c r="I178" s="566" t="str">
        <f>IF(AND(F178&lt;&gt;"",N10&gt;0,M178&gt;N10),"Mot &gt; limite","")</f>
        <v/>
      </c>
      <c r="J178" s="562" t="str">
        <f>IF(K178="","",COUNTIF(K18:K178,"&lt;&gt;"))</f>
        <v/>
      </c>
      <c r="K178" s="563"/>
      <c r="L178" s="562" t="str">
        <f t="shared" si="22"/>
        <v/>
      </c>
      <c r="M178" s="532">
        <f>IF(OR(F178="",N10="",N10&lt;=0),"",IF(LEN(F178)&lt;=N10,LEN(F178),IFERROR(FIND("♦",SUBSTITUTE(LEFT(F178,N10)," ","♦",LEN(LEFT(F178,N10))-LEN(SUBSTITUTE(LEFT(F178,N10)," ","")))),FIND(" ",F178&amp;" ",N10+1)-1)))</f>
        <v>1</v>
      </c>
      <c r="N178" s="564">
        <f t="shared" si="23"/>
        <v>161</v>
      </c>
      <c r="O178" s="565" t="str">
        <f t="shared" si="24"/>
        <v>0</v>
      </c>
      <c r="P178" s="564">
        <f t="shared" si="25"/>
        <v>1</v>
      </c>
      <c r="Q178" s="564">
        <f t="shared" si="26"/>
        <v>1</v>
      </c>
    </row>
    <row r="179" spans="2:17" ht="21" customHeight="1">
      <c r="B179" s="551" t="str">
        <f t="shared" si="18"/>
        <v/>
      </c>
      <c r="C179" s="551" t="str">
        <f t="shared" si="19"/>
        <v/>
      </c>
      <c r="D179" s="551" t="str">
        <f>IF(UPPER(TRIM(N11))="X",C179,B179)</f>
        <v/>
      </c>
      <c r="E179" s="551" cm="1">
        <f t="array" ref="E179">IF(H178&lt;&gt;"",E178,IF(E178="","",IFERROR(MATCH(TRUE(),INDEX(INDEX(K:K,E178+1):K203&lt;&gt;"",0),0)+E178,"")))</f>
        <v>320</v>
      </c>
      <c r="F179" s="551" cm="1">
        <f t="array" ref="F179">IF(E179="","",IF(H178&lt;&gt;"",H178,INDEX(D:D,E179)))</f>
        <v>0</v>
      </c>
      <c r="G179" s="551" t="str">
        <f t="shared" si="20"/>
        <v>0</v>
      </c>
      <c r="H179" s="561" t="str">
        <f t="shared" si="21"/>
        <v/>
      </c>
      <c r="I179" s="566" t="str">
        <f>IF(AND(F179&lt;&gt;"",N10&gt;0,M179&gt;N10),"Mot &gt; limite","")</f>
        <v/>
      </c>
      <c r="J179" s="562" t="str">
        <f>IF(K179="","",COUNTIF(K18:K179,"&lt;&gt;"))</f>
        <v/>
      </c>
      <c r="K179" s="563"/>
      <c r="L179" s="562" t="str">
        <f t="shared" si="22"/>
        <v/>
      </c>
      <c r="M179" s="532">
        <f>IF(OR(F179="",N10="",N10&lt;=0),"",IF(LEN(F179)&lt;=N10,LEN(F179),IFERROR(FIND("♦",SUBSTITUTE(LEFT(F179,N10)," ","♦",LEN(LEFT(F179,N10))-LEN(SUBSTITUTE(LEFT(F179,N10)," ","")))),FIND(" ",F179&amp;" ",N10+1)-1)))</f>
        <v>1</v>
      </c>
      <c r="N179" s="564">
        <f t="shared" si="23"/>
        <v>162</v>
      </c>
      <c r="O179" s="565" t="str">
        <f t="shared" si="24"/>
        <v>0</v>
      </c>
      <c r="P179" s="564">
        <f t="shared" si="25"/>
        <v>1</v>
      </c>
      <c r="Q179" s="564">
        <f t="shared" si="26"/>
        <v>1</v>
      </c>
    </row>
    <row r="180" spans="2:17" ht="21" customHeight="1">
      <c r="B180" s="551" t="str">
        <f t="shared" si="18"/>
        <v/>
      </c>
      <c r="C180" s="551" t="str">
        <f t="shared" si="19"/>
        <v/>
      </c>
      <c r="D180" s="551" t="str">
        <f>IF(UPPER(TRIM(N11))="X",C180,B180)</f>
        <v/>
      </c>
      <c r="E180" s="551" cm="1">
        <f t="array" ref="E180">IF(H179&lt;&gt;"",E179,IF(E179="","",IFERROR(MATCH(TRUE(),INDEX(INDEX(K:K,E179+1):K203&lt;&gt;"",0),0)+E179,"")))</f>
        <v>321</v>
      </c>
      <c r="F180" s="551" cm="1">
        <f t="array" ref="F180">IF(E180="","",IF(H179&lt;&gt;"",H179,INDEX(D:D,E180)))</f>
        <v>0</v>
      </c>
      <c r="G180" s="551" t="str">
        <f t="shared" si="20"/>
        <v>0</v>
      </c>
      <c r="H180" s="561" t="str">
        <f t="shared" si="21"/>
        <v/>
      </c>
      <c r="I180" s="566" t="str">
        <f>IF(AND(F180&lt;&gt;"",N10&gt;0,M180&gt;N10),"Mot &gt; limite","")</f>
        <v/>
      </c>
      <c r="J180" s="562" t="str">
        <f>IF(K180="","",COUNTIF(K18:K180,"&lt;&gt;"))</f>
        <v/>
      </c>
      <c r="K180" s="563"/>
      <c r="L180" s="562" t="str">
        <f t="shared" si="22"/>
        <v/>
      </c>
      <c r="M180" s="532">
        <f>IF(OR(F180="",N10="",N10&lt;=0),"",IF(LEN(F180)&lt;=N10,LEN(F180),IFERROR(FIND("♦",SUBSTITUTE(LEFT(F180,N10)," ","♦",LEN(LEFT(F180,N10))-LEN(SUBSTITUTE(LEFT(F180,N10)," ","")))),FIND(" ",F180&amp;" ",N10+1)-1)))</f>
        <v>1</v>
      </c>
      <c r="N180" s="564">
        <f t="shared" si="23"/>
        <v>163</v>
      </c>
      <c r="O180" s="565" t="str">
        <f t="shared" si="24"/>
        <v>0</v>
      </c>
      <c r="P180" s="564">
        <f t="shared" si="25"/>
        <v>1</v>
      </c>
      <c r="Q180" s="564">
        <f t="shared" si="26"/>
        <v>1</v>
      </c>
    </row>
    <row r="181" spans="2:17" ht="21" customHeight="1">
      <c r="B181" s="551" t="str">
        <f t="shared" si="18"/>
        <v/>
      </c>
      <c r="C181" s="551" t="str">
        <f t="shared" si="19"/>
        <v/>
      </c>
      <c r="D181" s="551" t="str">
        <f>IF(UPPER(TRIM(N11))="X",C181,B181)</f>
        <v/>
      </c>
      <c r="E181" s="551" cm="1">
        <f t="array" ref="E181">IF(H180&lt;&gt;"",E180,IF(E180="","",IFERROR(MATCH(TRUE(),INDEX(INDEX(K:K,E180+1):K203&lt;&gt;"",0),0)+E180,"")))</f>
        <v>322</v>
      </c>
      <c r="F181" s="551" cm="1">
        <f t="array" ref="F181">IF(E181="","",IF(H180&lt;&gt;"",H180,INDEX(D:D,E181)))</f>
        <v>0</v>
      </c>
      <c r="G181" s="551" t="str">
        <f t="shared" si="20"/>
        <v>0</v>
      </c>
      <c r="H181" s="561" t="str">
        <f t="shared" si="21"/>
        <v/>
      </c>
      <c r="I181" s="566" t="str">
        <f>IF(AND(F181&lt;&gt;"",N10&gt;0,M181&gt;N10),"Mot &gt; limite","")</f>
        <v/>
      </c>
      <c r="J181" s="562" t="str">
        <f>IF(K181="","",COUNTIF(K18:K181,"&lt;&gt;"))</f>
        <v/>
      </c>
      <c r="K181" s="563"/>
      <c r="L181" s="562" t="str">
        <f t="shared" si="22"/>
        <v/>
      </c>
      <c r="M181" s="532">
        <f>IF(OR(F181="",N10="",N10&lt;=0),"",IF(LEN(F181)&lt;=N10,LEN(F181),IFERROR(FIND("♦",SUBSTITUTE(LEFT(F181,N10)," ","♦",LEN(LEFT(F181,N10))-LEN(SUBSTITUTE(LEFT(F181,N10)," ","")))),FIND(" ",F181&amp;" ",N10+1)-1)))</f>
        <v>1</v>
      </c>
      <c r="N181" s="564">
        <f t="shared" si="23"/>
        <v>164</v>
      </c>
      <c r="O181" s="565" t="str">
        <f t="shared" si="24"/>
        <v>0</v>
      </c>
      <c r="P181" s="564">
        <f t="shared" si="25"/>
        <v>1</v>
      </c>
      <c r="Q181" s="564">
        <f t="shared" si="26"/>
        <v>1</v>
      </c>
    </row>
    <row r="182" spans="2:17" ht="21" customHeight="1">
      <c r="B182" s="551" t="str">
        <f t="shared" si="18"/>
        <v/>
      </c>
      <c r="C182" s="551" t="str">
        <f t="shared" si="19"/>
        <v/>
      </c>
      <c r="D182" s="551" t="str">
        <f>IF(UPPER(TRIM(N11))="X",C182,B182)</f>
        <v/>
      </c>
      <c r="E182" s="551" cm="1">
        <f t="array" ref="E182">IF(H181&lt;&gt;"",E181,IF(E181="","",IFERROR(MATCH(TRUE(),INDEX(INDEX(K:K,E181+1):K203&lt;&gt;"",0),0)+E181,"")))</f>
        <v>323</v>
      </c>
      <c r="F182" s="551" cm="1">
        <f t="array" ref="F182">IF(E182="","",IF(H181&lt;&gt;"",H181,INDEX(D:D,E182)))</f>
        <v>0</v>
      </c>
      <c r="G182" s="551" t="str">
        <f t="shared" si="20"/>
        <v>0</v>
      </c>
      <c r="H182" s="561" t="str">
        <f t="shared" si="21"/>
        <v/>
      </c>
      <c r="I182" s="566" t="str">
        <f>IF(AND(F182&lt;&gt;"",N10&gt;0,M182&gt;N10),"Mot &gt; limite","")</f>
        <v/>
      </c>
      <c r="J182" s="562" t="str">
        <f>IF(K182="","",COUNTIF(K18:K182,"&lt;&gt;"))</f>
        <v/>
      </c>
      <c r="K182" s="563"/>
      <c r="L182" s="562" t="str">
        <f t="shared" si="22"/>
        <v/>
      </c>
      <c r="M182" s="532">
        <f>IF(OR(F182="",N10="",N10&lt;=0),"",IF(LEN(F182)&lt;=N10,LEN(F182),IFERROR(FIND("♦",SUBSTITUTE(LEFT(F182,N10)," ","♦",LEN(LEFT(F182,N10))-LEN(SUBSTITUTE(LEFT(F182,N10)," ","")))),FIND(" ",F182&amp;" ",N10+1)-1)))</f>
        <v>1</v>
      </c>
      <c r="N182" s="564">
        <f t="shared" si="23"/>
        <v>165</v>
      </c>
      <c r="O182" s="565" t="str">
        <f t="shared" si="24"/>
        <v>0</v>
      </c>
      <c r="P182" s="564">
        <f t="shared" si="25"/>
        <v>1</v>
      </c>
      <c r="Q182" s="564">
        <f t="shared" si="26"/>
        <v>1</v>
      </c>
    </row>
    <row r="183" spans="2:17" ht="21" customHeight="1">
      <c r="B183" s="551" t="str">
        <f t="shared" si="18"/>
        <v/>
      </c>
      <c r="C183" s="551" t="str">
        <f t="shared" si="19"/>
        <v/>
      </c>
      <c r="D183" s="551" t="str">
        <f>IF(UPPER(TRIM(N11))="X",C183,B183)</f>
        <v/>
      </c>
      <c r="E183" s="551" cm="1">
        <f t="array" ref="E183">IF(H182&lt;&gt;"",E182,IF(E182="","",IFERROR(MATCH(TRUE(),INDEX(INDEX(K:K,E182+1):K203&lt;&gt;"",0),0)+E182,"")))</f>
        <v>324</v>
      </c>
      <c r="F183" s="551" cm="1">
        <f t="array" ref="F183">IF(E183="","",IF(H182&lt;&gt;"",H182,INDEX(D:D,E183)))</f>
        <v>0</v>
      </c>
      <c r="G183" s="551" t="str">
        <f t="shared" si="20"/>
        <v>0</v>
      </c>
      <c r="H183" s="561" t="str">
        <f t="shared" si="21"/>
        <v/>
      </c>
      <c r="I183" s="566" t="str">
        <f>IF(AND(F183&lt;&gt;"",N10&gt;0,M183&gt;N10),"Mot &gt; limite","")</f>
        <v/>
      </c>
      <c r="J183" s="562" t="str">
        <f>IF(K183="","",COUNTIF(K18:K183,"&lt;&gt;"))</f>
        <v/>
      </c>
      <c r="K183" s="563"/>
      <c r="L183" s="562" t="str">
        <f t="shared" si="22"/>
        <v/>
      </c>
      <c r="M183" s="532">
        <f>IF(OR(F183="",N10="",N10&lt;=0),"",IF(LEN(F183)&lt;=N10,LEN(F183),IFERROR(FIND("♦",SUBSTITUTE(LEFT(F183,N10)," ","♦",LEN(LEFT(F183,N10))-LEN(SUBSTITUTE(LEFT(F183,N10)," ","")))),FIND(" ",F183&amp;" ",N10+1)-1)))</f>
        <v>1</v>
      </c>
      <c r="N183" s="564">
        <f t="shared" si="23"/>
        <v>166</v>
      </c>
      <c r="O183" s="565" t="str">
        <f t="shared" si="24"/>
        <v>0</v>
      </c>
      <c r="P183" s="564">
        <f t="shared" si="25"/>
        <v>1</v>
      </c>
      <c r="Q183" s="564">
        <f t="shared" si="26"/>
        <v>1</v>
      </c>
    </row>
    <row r="184" spans="2:17" ht="21" customHeight="1">
      <c r="B184" s="551" t="str">
        <f t="shared" si="18"/>
        <v/>
      </c>
      <c r="C184" s="551" t="str">
        <f t="shared" si="19"/>
        <v/>
      </c>
      <c r="D184" s="551" t="str">
        <f>IF(UPPER(TRIM(N11))="X",C184,B184)</f>
        <v/>
      </c>
      <c r="E184" s="551" cm="1">
        <f t="array" ref="E184">IF(H183&lt;&gt;"",E183,IF(E183="","",IFERROR(MATCH(TRUE(),INDEX(INDEX(K:K,E183+1):K203&lt;&gt;"",0),0)+E183,"")))</f>
        <v>325</v>
      </c>
      <c r="F184" s="551" cm="1">
        <f t="array" ref="F184">IF(E184="","",IF(H183&lt;&gt;"",H183,INDEX(D:D,E184)))</f>
        <v>0</v>
      </c>
      <c r="G184" s="551" t="str">
        <f t="shared" si="20"/>
        <v>0</v>
      </c>
      <c r="H184" s="561" t="str">
        <f t="shared" si="21"/>
        <v/>
      </c>
      <c r="I184" s="566" t="str">
        <f>IF(AND(F184&lt;&gt;"",N10&gt;0,M184&gt;N10),"Mot &gt; limite","")</f>
        <v/>
      </c>
      <c r="J184" s="562" t="str">
        <f>IF(K184="","",COUNTIF(K18:K184,"&lt;&gt;"))</f>
        <v/>
      </c>
      <c r="K184" s="563"/>
      <c r="L184" s="562" t="str">
        <f t="shared" si="22"/>
        <v/>
      </c>
      <c r="M184" s="532">
        <f>IF(OR(F184="",N10="",N10&lt;=0),"",IF(LEN(F184)&lt;=N10,LEN(F184),IFERROR(FIND("♦",SUBSTITUTE(LEFT(F184,N10)," ","♦",LEN(LEFT(F184,N10))-LEN(SUBSTITUTE(LEFT(F184,N10)," ","")))),FIND(" ",F184&amp;" ",N10+1)-1)))</f>
        <v>1</v>
      </c>
      <c r="N184" s="564">
        <f t="shared" si="23"/>
        <v>167</v>
      </c>
      <c r="O184" s="565" t="str">
        <f t="shared" si="24"/>
        <v>0</v>
      </c>
      <c r="P184" s="564">
        <f t="shared" si="25"/>
        <v>1</v>
      </c>
      <c r="Q184" s="564">
        <f t="shared" si="26"/>
        <v>1</v>
      </c>
    </row>
    <row r="185" spans="2:17" ht="21" customHeight="1">
      <c r="B185" s="551" t="str">
        <f t="shared" si="18"/>
        <v/>
      </c>
      <c r="C185" s="551" t="str">
        <f t="shared" si="19"/>
        <v/>
      </c>
      <c r="D185" s="551" t="str">
        <f>IF(UPPER(TRIM(N11))="X",C185,B185)</f>
        <v/>
      </c>
      <c r="E185" s="551" cm="1">
        <f t="array" ref="E185">IF(H184&lt;&gt;"",E184,IF(E184="","",IFERROR(MATCH(TRUE(),INDEX(INDEX(K:K,E184+1):K203&lt;&gt;"",0),0)+E184,"")))</f>
        <v>326</v>
      </c>
      <c r="F185" s="551" cm="1">
        <f t="array" ref="F185">IF(E185="","",IF(H184&lt;&gt;"",H184,INDEX(D:D,E185)))</f>
        <v>0</v>
      </c>
      <c r="G185" s="551" t="str">
        <f t="shared" si="20"/>
        <v>0</v>
      </c>
      <c r="H185" s="561" t="str">
        <f t="shared" si="21"/>
        <v/>
      </c>
      <c r="I185" s="566" t="str">
        <f>IF(AND(F185&lt;&gt;"",N10&gt;0,M185&gt;N10),"Mot &gt; limite","")</f>
        <v/>
      </c>
      <c r="J185" s="562" t="str">
        <f>IF(K185="","",COUNTIF(K18:K185,"&lt;&gt;"))</f>
        <v/>
      </c>
      <c r="K185" s="563"/>
      <c r="L185" s="562" t="str">
        <f t="shared" si="22"/>
        <v/>
      </c>
      <c r="M185" s="532">
        <f>IF(OR(F185="",N10="",N10&lt;=0),"",IF(LEN(F185)&lt;=N10,LEN(F185),IFERROR(FIND("♦",SUBSTITUTE(LEFT(F185,N10)," ","♦",LEN(LEFT(F185,N10))-LEN(SUBSTITUTE(LEFT(F185,N10)," ","")))),FIND(" ",F185&amp;" ",N10+1)-1)))</f>
        <v>1</v>
      </c>
      <c r="N185" s="564">
        <f t="shared" si="23"/>
        <v>168</v>
      </c>
      <c r="O185" s="565" t="str">
        <f t="shared" si="24"/>
        <v>0</v>
      </c>
      <c r="P185" s="564">
        <f t="shared" si="25"/>
        <v>1</v>
      </c>
      <c r="Q185" s="564">
        <f t="shared" si="26"/>
        <v>1</v>
      </c>
    </row>
    <row r="186" spans="2:17" ht="21" customHeight="1">
      <c r="B186" s="551" t="str">
        <f t="shared" si="18"/>
        <v/>
      </c>
      <c r="C186" s="551" t="str">
        <f t="shared" si="19"/>
        <v/>
      </c>
      <c r="D186" s="551" t="str">
        <f>IF(UPPER(TRIM(N11))="X",C186,B186)</f>
        <v/>
      </c>
      <c r="E186" s="551" cm="1">
        <f t="array" ref="E186">IF(H185&lt;&gt;"",E185,IF(E185="","",IFERROR(MATCH(TRUE(),INDEX(INDEX(K:K,E185+1):K203&lt;&gt;"",0),0)+E185,"")))</f>
        <v>327</v>
      </c>
      <c r="F186" s="551" cm="1">
        <f t="array" ref="F186">IF(E186="","",IF(H185&lt;&gt;"",H185,INDEX(D:D,E186)))</f>
        <v>0</v>
      </c>
      <c r="G186" s="551" t="str">
        <f t="shared" si="20"/>
        <v>0</v>
      </c>
      <c r="H186" s="561" t="str">
        <f t="shared" si="21"/>
        <v/>
      </c>
      <c r="I186" s="566" t="str">
        <f>IF(AND(F186&lt;&gt;"",N10&gt;0,M186&gt;N10),"Mot &gt; limite","")</f>
        <v/>
      </c>
      <c r="J186" s="562" t="str">
        <f>IF(K186="","",COUNTIF(K18:K186,"&lt;&gt;"))</f>
        <v/>
      </c>
      <c r="K186" s="563"/>
      <c r="L186" s="562" t="str">
        <f t="shared" si="22"/>
        <v/>
      </c>
      <c r="M186" s="532">
        <f>IF(OR(F186="",N10="",N10&lt;=0),"",IF(LEN(F186)&lt;=N10,LEN(F186),IFERROR(FIND("♦",SUBSTITUTE(LEFT(F186,N10)," ","♦",LEN(LEFT(F186,N10))-LEN(SUBSTITUTE(LEFT(F186,N10)," ","")))),FIND(" ",F186&amp;" ",N10+1)-1)))</f>
        <v>1</v>
      </c>
      <c r="N186" s="564">
        <f t="shared" si="23"/>
        <v>169</v>
      </c>
      <c r="O186" s="565" t="str">
        <f t="shared" si="24"/>
        <v>0</v>
      </c>
      <c r="P186" s="564">
        <f t="shared" si="25"/>
        <v>1</v>
      </c>
      <c r="Q186" s="564">
        <f t="shared" si="26"/>
        <v>1</v>
      </c>
    </row>
    <row r="187" spans="2:17" ht="21" customHeight="1">
      <c r="B187" s="551" t="str">
        <f t="shared" si="18"/>
        <v/>
      </c>
      <c r="C187" s="551" t="str">
        <f t="shared" si="19"/>
        <v/>
      </c>
      <c r="D187" s="551" t="str">
        <f>IF(UPPER(TRIM(N11))="X",C187,B187)</f>
        <v/>
      </c>
      <c r="E187" s="551" cm="1">
        <f t="array" ref="E187">IF(H186&lt;&gt;"",E186,IF(E186="","",IFERROR(MATCH(TRUE(),INDEX(INDEX(K:K,E186+1):K203&lt;&gt;"",0),0)+E186,"")))</f>
        <v>328</v>
      </c>
      <c r="F187" s="551" cm="1">
        <f t="array" ref="F187">IF(E187="","",IF(H186&lt;&gt;"",H186,INDEX(D:D,E187)))</f>
        <v>0</v>
      </c>
      <c r="G187" s="551" t="str">
        <f t="shared" si="20"/>
        <v>0</v>
      </c>
      <c r="H187" s="561" t="str">
        <f t="shared" si="21"/>
        <v/>
      </c>
      <c r="I187" s="566" t="str">
        <f>IF(AND(F187&lt;&gt;"",N10&gt;0,M187&gt;N10),"Mot &gt; limite","")</f>
        <v/>
      </c>
      <c r="J187" s="562" t="str">
        <f>IF(K187="","",COUNTIF(K18:K187,"&lt;&gt;"))</f>
        <v/>
      </c>
      <c r="K187" s="563"/>
      <c r="L187" s="562" t="str">
        <f t="shared" si="22"/>
        <v/>
      </c>
      <c r="M187" s="532">
        <f>IF(OR(F187="",N10="",N10&lt;=0),"",IF(LEN(F187)&lt;=N10,LEN(F187),IFERROR(FIND("♦",SUBSTITUTE(LEFT(F187,N10)," ","♦",LEN(LEFT(F187,N10))-LEN(SUBSTITUTE(LEFT(F187,N10)," ","")))),FIND(" ",F187&amp;" ",N10+1)-1)))</f>
        <v>1</v>
      </c>
      <c r="N187" s="564">
        <f t="shared" si="23"/>
        <v>170</v>
      </c>
      <c r="O187" s="565" t="str">
        <f t="shared" si="24"/>
        <v>0</v>
      </c>
      <c r="P187" s="564">
        <f t="shared" si="25"/>
        <v>1</v>
      </c>
      <c r="Q187" s="564">
        <f t="shared" si="26"/>
        <v>1</v>
      </c>
    </row>
    <row r="188" spans="2:17" ht="21" customHeight="1">
      <c r="B188" s="551" t="str">
        <f t="shared" si="18"/>
        <v/>
      </c>
      <c r="C188" s="551" t="str">
        <f t="shared" si="19"/>
        <v/>
      </c>
      <c r="D188" s="551" t="str">
        <f>IF(UPPER(TRIM(N11))="X",C188,B188)</f>
        <v/>
      </c>
      <c r="E188" s="551" cm="1">
        <f t="array" ref="E188">IF(H187&lt;&gt;"",E187,IF(E187="","",IFERROR(MATCH(TRUE(),INDEX(INDEX(K:K,E187+1):K203&lt;&gt;"",0),0)+E187,"")))</f>
        <v>329</v>
      </c>
      <c r="F188" s="551" cm="1">
        <f t="array" ref="F188">IF(E188="","",IF(H187&lt;&gt;"",H187,INDEX(D:D,E188)))</f>
        <v>0</v>
      </c>
      <c r="G188" s="551" t="str">
        <f t="shared" si="20"/>
        <v>0</v>
      </c>
      <c r="H188" s="561" t="str">
        <f t="shared" si="21"/>
        <v/>
      </c>
      <c r="I188" s="566" t="str">
        <f>IF(AND(F188&lt;&gt;"",N10&gt;0,M188&gt;N10),"Mot &gt; limite","")</f>
        <v/>
      </c>
      <c r="J188" s="562" t="str">
        <f>IF(K188="","",COUNTIF(K18:K188,"&lt;&gt;"))</f>
        <v/>
      </c>
      <c r="K188" s="563"/>
      <c r="L188" s="562" t="str">
        <f t="shared" si="22"/>
        <v/>
      </c>
      <c r="M188" s="532">
        <f>IF(OR(F188="",N10="",N10&lt;=0),"",IF(LEN(F188)&lt;=N10,LEN(F188),IFERROR(FIND("♦",SUBSTITUTE(LEFT(F188,N10)," ","♦",LEN(LEFT(F188,N10))-LEN(SUBSTITUTE(LEFT(F188,N10)," ","")))),FIND(" ",F188&amp;" ",N10+1)-1)))</f>
        <v>1</v>
      </c>
      <c r="N188" s="564">
        <f t="shared" si="23"/>
        <v>171</v>
      </c>
      <c r="O188" s="565" t="str">
        <f t="shared" si="24"/>
        <v>0</v>
      </c>
      <c r="P188" s="564">
        <f t="shared" si="25"/>
        <v>1</v>
      </c>
      <c r="Q188" s="564">
        <f t="shared" si="26"/>
        <v>1</v>
      </c>
    </row>
    <row r="189" spans="2:17" ht="21" customHeight="1">
      <c r="B189" s="551" t="str">
        <f t="shared" si="18"/>
        <v/>
      </c>
      <c r="C189" s="551" t="str">
        <f t="shared" si="19"/>
        <v/>
      </c>
      <c r="D189" s="551" t="str">
        <f>IF(UPPER(TRIM(N11))="X",C189,B189)</f>
        <v/>
      </c>
      <c r="E189" s="551" cm="1">
        <f t="array" ref="E189">IF(H188&lt;&gt;"",E188,IF(E188="","",IFERROR(MATCH(TRUE(),INDEX(INDEX(K:K,E188+1):K203&lt;&gt;"",0),0)+E188,"")))</f>
        <v>330</v>
      </c>
      <c r="F189" s="551" cm="1">
        <f t="array" ref="F189">IF(E189="","",IF(H188&lt;&gt;"",H188,INDEX(D:D,E189)))</f>
        <v>0</v>
      </c>
      <c r="G189" s="551" t="str">
        <f t="shared" si="20"/>
        <v>0</v>
      </c>
      <c r="H189" s="561" t="str">
        <f t="shared" si="21"/>
        <v/>
      </c>
      <c r="I189" s="566" t="str">
        <f>IF(AND(F189&lt;&gt;"",N10&gt;0,M189&gt;N10),"Mot &gt; limite","")</f>
        <v/>
      </c>
      <c r="J189" s="562" t="str">
        <f>IF(K189="","",COUNTIF(K18:K189,"&lt;&gt;"))</f>
        <v/>
      </c>
      <c r="K189" s="563"/>
      <c r="L189" s="562" t="str">
        <f t="shared" si="22"/>
        <v/>
      </c>
      <c r="M189" s="532">
        <f>IF(OR(F189="",N10="",N10&lt;=0),"",IF(LEN(F189)&lt;=N10,LEN(F189),IFERROR(FIND("♦",SUBSTITUTE(LEFT(F189,N10)," ","♦",LEN(LEFT(F189,N10))-LEN(SUBSTITUTE(LEFT(F189,N10)," ","")))),FIND(" ",F189&amp;" ",N10+1)-1)))</f>
        <v>1</v>
      </c>
      <c r="N189" s="564">
        <f t="shared" si="23"/>
        <v>172</v>
      </c>
      <c r="O189" s="565" t="str">
        <f t="shared" si="24"/>
        <v>0</v>
      </c>
      <c r="P189" s="564">
        <f t="shared" si="25"/>
        <v>1</v>
      </c>
      <c r="Q189" s="564">
        <f t="shared" si="26"/>
        <v>1</v>
      </c>
    </row>
    <row r="190" spans="2:17" ht="21" customHeight="1">
      <c r="B190" s="551" t="str">
        <f t="shared" si="18"/>
        <v/>
      </c>
      <c r="C190" s="551" t="str">
        <f t="shared" si="19"/>
        <v/>
      </c>
      <c r="D190" s="551" t="str">
        <f>IF(UPPER(TRIM(N11))="X",C190,B190)</f>
        <v/>
      </c>
      <c r="E190" s="551" cm="1">
        <f t="array" ref="E190">IF(H189&lt;&gt;"",E189,IF(E189="","",IFERROR(MATCH(TRUE(),INDEX(INDEX(K:K,E189+1):K203&lt;&gt;"",0),0)+E189,"")))</f>
        <v>331</v>
      </c>
      <c r="F190" s="551" cm="1">
        <f t="array" ref="F190">IF(E190="","",IF(H189&lt;&gt;"",H189,INDEX(D:D,E190)))</f>
        <v>0</v>
      </c>
      <c r="G190" s="551" t="str">
        <f t="shared" si="20"/>
        <v>0</v>
      </c>
      <c r="H190" s="561" t="str">
        <f t="shared" si="21"/>
        <v/>
      </c>
      <c r="I190" s="566" t="str">
        <f>IF(AND(F190&lt;&gt;"",N10&gt;0,M190&gt;N10),"Mot &gt; limite","")</f>
        <v/>
      </c>
      <c r="J190" s="562" t="str">
        <f>IF(K190="","",COUNTIF(K18:K190,"&lt;&gt;"))</f>
        <v/>
      </c>
      <c r="K190" s="563"/>
      <c r="L190" s="562" t="str">
        <f t="shared" si="22"/>
        <v/>
      </c>
      <c r="M190" s="532">
        <f>IF(OR(F190="",N10="",N10&lt;=0),"",IF(LEN(F190)&lt;=N10,LEN(F190),IFERROR(FIND("♦",SUBSTITUTE(LEFT(F190,N10)," ","♦",LEN(LEFT(F190,N10))-LEN(SUBSTITUTE(LEFT(F190,N10)," ","")))),FIND(" ",F190&amp;" ",N10+1)-1)))</f>
        <v>1</v>
      </c>
      <c r="N190" s="564">
        <f t="shared" si="23"/>
        <v>173</v>
      </c>
      <c r="O190" s="565" t="str">
        <f t="shared" si="24"/>
        <v>0</v>
      </c>
      <c r="P190" s="564">
        <f t="shared" si="25"/>
        <v>1</v>
      </c>
      <c r="Q190" s="564">
        <f t="shared" si="26"/>
        <v>1</v>
      </c>
    </row>
    <row r="191" spans="2:17" ht="21" customHeight="1">
      <c r="B191" s="551" t="str">
        <f t="shared" si="18"/>
        <v/>
      </c>
      <c r="C191" s="551" t="str">
        <f t="shared" si="19"/>
        <v/>
      </c>
      <c r="D191" s="551" t="str">
        <f>IF(UPPER(TRIM(N11))="X",C191,B191)</f>
        <v/>
      </c>
      <c r="E191" s="551" cm="1">
        <f t="array" ref="E191">IF(H190&lt;&gt;"",E190,IF(E190="","",IFERROR(MATCH(TRUE(),INDEX(INDEX(K:K,E190+1):K203&lt;&gt;"",0),0)+E190,"")))</f>
        <v>332</v>
      </c>
      <c r="F191" s="551" cm="1">
        <f t="array" ref="F191">IF(E191="","",IF(H190&lt;&gt;"",H190,INDEX(D:D,E191)))</f>
        <v>0</v>
      </c>
      <c r="G191" s="551" t="str">
        <f t="shared" si="20"/>
        <v>0</v>
      </c>
      <c r="H191" s="561" t="str">
        <f t="shared" si="21"/>
        <v/>
      </c>
      <c r="I191" s="566" t="str">
        <f>IF(AND(F191&lt;&gt;"",N10&gt;0,M191&gt;N10),"Mot &gt; limite","")</f>
        <v/>
      </c>
      <c r="J191" s="562" t="str">
        <f>IF(K191="","",COUNTIF(K18:K191,"&lt;&gt;"))</f>
        <v/>
      </c>
      <c r="K191" s="563"/>
      <c r="L191" s="562" t="str">
        <f t="shared" si="22"/>
        <v/>
      </c>
      <c r="M191" s="532">
        <f>IF(OR(F191="",N10="",N10&lt;=0),"",IF(LEN(F191)&lt;=N10,LEN(F191),IFERROR(FIND("♦",SUBSTITUTE(LEFT(F191,N10)," ","♦",LEN(LEFT(F191,N10))-LEN(SUBSTITUTE(LEFT(F191,N10)," ","")))),FIND(" ",F191&amp;" ",N10+1)-1)))</f>
        <v>1</v>
      </c>
      <c r="N191" s="564">
        <f t="shared" si="23"/>
        <v>174</v>
      </c>
      <c r="O191" s="565" t="str">
        <f t="shared" si="24"/>
        <v>0</v>
      </c>
      <c r="P191" s="564">
        <f t="shared" si="25"/>
        <v>1</v>
      </c>
      <c r="Q191" s="564">
        <f t="shared" si="26"/>
        <v>1</v>
      </c>
    </row>
    <row r="192" spans="2:17" ht="21" customHeight="1">
      <c r="B192" s="551" t="str">
        <f t="shared" si="18"/>
        <v/>
      </c>
      <c r="C192" s="551" t="str">
        <f t="shared" si="19"/>
        <v/>
      </c>
      <c r="D192" s="551" t="str">
        <f>IF(UPPER(TRIM(N11))="X",C192,B192)</f>
        <v/>
      </c>
      <c r="E192" s="551" cm="1">
        <f t="array" ref="E192">IF(H191&lt;&gt;"",E191,IF(E191="","",IFERROR(MATCH(TRUE(),INDEX(INDEX(K:K,E191+1):K203&lt;&gt;"",0),0)+E191,"")))</f>
        <v>333</v>
      </c>
      <c r="F192" s="551" cm="1">
        <f t="array" ref="F192">IF(E192="","",IF(H191&lt;&gt;"",H191,INDEX(D:D,E192)))</f>
        <v>0</v>
      </c>
      <c r="G192" s="551" t="str">
        <f t="shared" si="20"/>
        <v>0</v>
      </c>
      <c r="H192" s="561" t="str">
        <f t="shared" si="21"/>
        <v/>
      </c>
      <c r="I192" s="566" t="str">
        <f>IF(AND(F192&lt;&gt;"",N10&gt;0,M192&gt;N10),"Mot &gt; limite","")</f>
        <v/>
      </c>
      <c r="J192" s="562" t="str">
        <f>IF(K192="","",COUNTIF(K18:K192,"&lt;&gt;"))</f>
        <v/>
      </c>
      <c r="K192" s="563"/>
      <c r="L192" s="562" t="str">
        <f t="shared" si="22"/>
        <v/>
      </c>
      <c r="M192" s="532">
        <f>IF(OR(F192="",N10="",N10&lt;=0),"",IF(LEN(F192)&lt;=N10,LEN(F192),IFERROR(FIND("♦",SUBSTITUTE(LEFT(F192,N10)," ","♦",LEN(LEFT(F192,N10))-LEN(SUBSTITUTE(LEFT(F192,N10)," ","")))),FIND(" ",F192&amp;" ",N10+1)-1)))</f>
        <v>1</v>
      </c>
      <c r="N192" s="564">
        <f t="shared" si="23"/>
        <v>175</v>
      </c>
      <c r="O192" s="565" t="str">
        <f t="shared" si="24"/>
        <v>0</v>
      </c>
      <c r="P192" s="564">
        <f t="shared" si="25"/>
        <v>1</v>
      </c>
      <c r="Q192" s="564">
        <f t="shared" si="26"/>
        <v>1</v>
      </c>
    </row>
    <row r="193" spans="2:17" ht="21" customHeight="1">
      <c r="B193" s="551" t="str">
        <f t="shared" si="18"/>
        <v/>
      </c>
      <c r="C193" s="551" t="str">
        <f t="shared" si="19"/>
        <v/>
      </c>
      <c r="D193" s="551" t="str">
        <f>IF(UPPER(TRIM(N11))="X",C193,B193)</f>
        <v/>
      </c>
      <c r="E193" s="551" cm="1">
        <f t="array" ref="E193">IF(H192&lt;&gt;"",E192,IF(E192="","",IFERROR(MATCH(TRUE(),INDEX(INDEX(K:K,E192+1):K203&lt;&gt;"",0),0)+E192,"")))</f>
        <v>334</v>
      </c>
      <c r="F193" s="551" cm="1">
        <f t="array" ref="F193">IF(E193="","",IF(H192&lt;&gt;"",H192,INDEX(D:D,E193)))</f>
        <v>0</v>
      </c>
      <c r="G193" s="551" t="str">
        <f t="shared" si="20"/>
        <v>0</v>
      </c>
      <c r="H193" s="561" t="str">
        <f t="shared" si="21"/>
        <v/>
      </c>
      <c r="I193" s="566" t="str">
        <f>IF(AND(F193&lt;&gt;"",N10&gt;0,M193&gt;N10),"Mot &gt; limite","")</f>
        <v/>
      </c>
      <c r="J193" s="562" t="str">
        <f>IF(K193="","",COUNTIF(K18:K193,"&lt;&gt;"))</f>
        <v/>
      </c>
      <c r="K193" s="563"/>
      <c r="L193" s="562" t="str">
        <f t="shared" si="22"/>
        <v/>
      </c>
      <c r="M193" s="532">
        <f>IF(OR(F193="",N10="",N10&lt;=0),"",IF(LEN(F193)&lt;=N10,LEN(F193),IFERROR(FIND("♦",SUBSTITUTE(LEFT(F193,N10)," ","♦",LEN(LEFT(F193,N10))-LEN(SUBSTITUTE(LEFT(F193,N10)," ","")))),FIND(" ",F193&amp;" ",N10+1)-1)))</f>
        <v>1</v>
      </c>
      <c r="N193" s="564">
        <f t="shared" si="23"/>
        <v>176</v>
      </c>
      <c r="O193" s="565" t="str">
        <f t="shared" si="24"/>
        <v>0</v>
      </c>
      <c r="P193" s="564">
        <f t="shared" si="25"/>
        <v>1</v>
      </c>
      <c r="Q193" s="564">
        <f t="shared" si="26"/>
        <v>1</v>
      </c>
    </row>
    <row r="194" spans="2:17" ht="21" customHeight="1">
      <c r="B194" s="551" t="str">
        <f t="shared" si="18"/>
        <v/>
      </c>
      <c r="C194" s="551" t="str">
        <f t="shared" si="19"/>
        <v/>
      </c>
      <c r="D194" s="551" t="str">
        <f>IF(UPPER(TRIM(N11))="X",C194,B194)</f>
        <v/>
      </c>
      <c r="E194" s="551" cm="1">
        <f t="array" ref="E194">IF(H193&lt;&gt;"",E193,IF(E193="","",IFERROR(MATCH(TRUE(),INDEX(INDEX(K:K,E193+1):K203&lt;&gt;"",0),0)+E193,"")))</f>
        <v>335</v>
      </c>
      <c r="F194" s="551" cm="1">
        <f t="array" ref="F194">IF(E194="","",IF(H193&lt;&gt;"",H193,INDEX(D:D,E194)))</f>
        <v>0</v>
      </c>
      <c r="G194" s="551" t="str">
        <f t="shared" si="20"/>
        <v>0</v>
      </c>
      <c r="H194" s="561" t="str">
        <f t="shared" si="21"/>
        <v/>
      </c>
      <c r="I194" s="566" t="str">
        <f>IF(AND(F194&lt;&gt;"",N10&gt;0,M194&gt;N10),"Mot &gt; limite","")</f>
        <v/>
      </c>
      <c r="J194" s="562" t="str">
        <f>IF(K194="","",COUNTIF(K18:K194,"&lt;&gt;"))</f>
        <v/>
      </c>
      <c r="K194" s="563"/>
      <c r="L194" s="562" t="str">
        <f t="shared" si="22"/>
        <v/>
      </c>
      <c r="M194" s="532">
        <f>IF(OR(F194="",N10="",N10&lt;=0),"",IF(LEN(F194)&lt;=N10,LEN(F194),IFERROR(FIND("♦",SUBSTITUTE(LEFT(F194,N10)," ","♦",LEN(LEFT(F194,N10))-LEN(SUBSTITUTE(LEFT(F194,N10)," ","")))),FIND(" ",F194&amp;" ",N10+1)-1)))</f>
        <v>1</v>
      </c>
      <c r="N194" s="564">
        <f t="shared" si="23"/>
        <v>177</v>
      </c>
      <c r="O194" s="565" t="str">
        <f t="shared" si="24"/>
        <v>0</v>
      </c>
      <c r="P194" s="564">
        <f t="shared" si="25"/>
        <v>1</v>
      </c>
      <c r="Q194" s="564">
        <f t="shared" si="26"/>
        <v>1</v>
      </c>
    </row>
    <row r="195" spans="2:17" ht="21" customHeight="1">
      <c r="B195" s="551" t="str">
        <f t="shared" si="18"/>
        <v/>
      </c>
      <c r="C195" s="551" t="str">
        <f t="shared" si="19"/>
        <v/>
      </c>
      <c r="D195" s="551" t="str">
        <f>IF(UPPER(TRIM(N11))="X",C195,B195)</f>
        <v/>
      </c>
      <c r="E195" s="551" cm="1">
        <f t="array" ref="E195">IF(H194&lt;&gt;"",E194,IF(E194="","",IFERROR(MATCH(TRUE(),INDEX(INDEX(K:K,E194+1):K203&lt;&gt;"",0),0)+E194,"")))</f>
        <v>336</v>
      </c>
      <c r="F195" s="551" cm="1">
        <f t="array" ref="F195">IF(E195="","",IF(H194&lt;&gt;"",H194,INDEX(D:D,E195)))</f>
        <v>0</v>
      </c>
      <c r="G195" s="551" t="str">
        <f t="shared" si="20"/>
        <v>0</v>
      </c>
      <c r="H195" s="561" t="str">
        <f t="shared" si="21"/>
        <v/>
      </c>
      <c r="I195" s="566" t="str">
        <f>IF(AND(F195&lt;&gt;"",N10&gt;0,M195&gt;N10),"Mot &gt; limite","")</f>
        <v/>
      </c>
      <c r="J195" s="562" t="str">
        <f>IF(K195="","",COUNTIF(K18:K195,"&lt;&gt;"))</f>
        <v/>
      </c>
      <c r="K195" s="563"/>
      <c r="L195" s="562" t="str">
        <f t="shared" si="22"/>
        <v/>
      </c>
      <c r="M195" s="532">
        <f>IF(OR(F195="",N10="",N10&lt;=0),"",IF(LEN(F195)&lt;=N10,LEN(F195),IFERROR(FIND("♦",SUBSTITUTE(LEFT(F195,N10)," ","♦",LEN(LEFT(F195,N10))-LEN(SUBSTITUTE(LEFT(F195,N10)," ","")))),FIND(" ",F195&amp;" ",N10+1)-1)))</f>
        <v>1</v>
      </c>
      <c r="N195" s="564">
        <f t="shared" si="23"/>
        <v>178</v>
      </c>
      <c r="O195" s="565" t="str">
        <f t="shared" si="24"/>
        <v>0</v>
      </c>
      <c r="P195" s="564">
        <f t="shared" si="25"/>
        <v>1</v>
      </c>
      <c r="Q195" s="564">
        <f t="shared" si="26"/>
        <v>1</v>
      </c>
    </row>
    <row r="196" spans="2:17" ht="21" customHeight="1">
      <c r="B196" s="551" t="str">
        <f t="shared" si="18"/>
        <v/>
      </c>
      <c r="C196" s="551" t="str">
        <f t="shared" si="19"/>
        <v/>
      </c>
      <c r="D196" s="551" t="str">
        <f>IF(UPPER(TRIM(N11))="X",C196,B196)</f>
        <v/>
      </c>
      <c r="E196" s="551" cm="1">
        <f t="array" ref="E196">IF(H195&lt;&gt;"",E195,IF(E195="","",IFERROR(MATCH(TRUE(),INDEX(INDEX(K:K,E195+1):K203&lt;&gt;"",0),0)+E195,"")))</f>
        <v>337</v>
      </c>
      <c r="F196" s="551" cm="1">
        <f t="array" ref="F196">IF(E196="","",IF(H195&lt;&gt;"",H195,INDEX(D:D,E196)))</f>
        <v>0</v>
      </c>
      <c r="G196" s="551" t="str">
        <f t="shared" si="20"/>
        <v>0</v>
      </c>
      <c r="H196" s="561" t="str">
        <f t="shared" si="21"/>
        <v/>
      </c>
      <c r="I196" s="566" t="str">
        <f>IF(AND(F196&lt;&gt;"",N10&gt;0,M196&gt;N10),"Mot &gt; limite","")</f>
        <v/>
      </c>
      <c r="J196" s="562" t="str">
        <f>IF(K196="","",COUNTIF(K18:K196,"&lt;&gt;"))</f>
        <v/>
      </c>
      <c r="K196" s="563"/>
      <c r="L196" s="562" t="str">
        <f t="shared" si="22"/>
        <v/>
      </c>
      <c r="M196" s="532">
        <f>IF(OR(F196="",N10="",N10&lt;=0),"",IF(LEN(F196)&lt;=N10,LEN(F196),IFERROR(FIND("♦",SUBSTITUTE(LEFT(F196,N10)," ","♦",LEN(LEFT(F196,N10))-LEN(SUBSTITUTE(LEFT(F196,N10)," ","")))),FIND(" ",F196&amp;" ",N10+1)-1)))</f>
        <v>1</v>
      </c>
      <c r="N196" s="564">
        <f t="shared" si="23"/>
        <v>179</v>
      </c>
      <c r="O196" s="565" t="str">
        <f t="shared" si="24"/>
        <v>0</v>
      </c>
      <c r="P196" s="564">
        <f t="shared" si="25"/>
        <v>1</v>
      </c>
      <c r="Q196" s="564">
        <f t="shared" si="26"/>
        <v>1</v>
      </c>
    </row>
    <row r="197" spans="2:17" ht="21" customHeight="1">
      <c r="B197" s="551" t="str">
        <f t="shared" si="18"/>
        <v/>
      </c>
      <c r="C197" s="551" t="str">
        <f t="shared" si="19"/>
        <v/>
      </c>
      <c r="D197" s="551" t="str">
        <f>IF(UPPER(TRIM(N11))="X",C197,B197)</f>
        <v/>
      </c>
      <c r="E197" s="551" cm="1">
        <f t="array" ref="E197">IF(H196&lt;&gt;"",E196,IF(E196="","",IFERROR(MATCH(TRUE(),INDEX(INDEX(K:K,E196+1):K203&lt;&gt;"",0),0)+E196,"")))</f>
        <v>338</v>
      </c>
      <c r="F197" s="551" cm="1">
        <f t="array" ref="F197">IF(E197="","",IF(H196&lt;&gt;"",H196,INDEX(D:D,E197)))</f>
        <v>0</v>
      </c>
      <c r="G197" s="551" t="str">
        <f t="shared" si="20"/>
        <v>0</v>
      </c>
      <c r="H197" s="561" t="str">
        <f t="shared" si="21"/>
        <v/>
      </c>
      <c r="I197" s="566" t="str">
        <f>IF(AND(F197&lt;&gt;"",N10&gt;0,M197&gt;N10),"Mot &gt; limite","")</f>
        <v/>
      </c>
      <c r="J197" s="562" t="str">
        <f>IF(K197="","",COUNTIF(K18:K197,"&lt;&gt;"))</f>
        <v/>
      </c>
      <c r="K197" s="563"/>
      <c r="L197" s="562" t="str">
        <f t="shared" si="22"/>
        <v/>
      </c>
      <c r="M197" s="532">
        <f>IF(OR(F197="",N10="",N10&lt;=0),"",IF(LEN(F197)&lt;=N10,LEN(F197),IFERROR(FIND("♦",SUBSTITUTE(LEFT(F197,N10)," ","♦",LEN(LEFT(F197,N10))-LEN(SUBSTITUTE(LEFT(F197,N10)," ","")))),FIND(" ",F197&amp;" ",N10+1)-1)))</f>
        <v>1</v>
      </c>
      <c r="N197" s="564">
        <f t="shared" si="23"/>
        <v>180</v>
      </c>
      <c r="O197" s="565" t="str">
        <f t="shared" si="24"/>
        <v>0</v>
      </c>
      <c r="P197" s="564">
        <f t="shared" si="25"/>
        <v>1</v>
      </c>
      <c r="Q197" s="564">
        <f t="shared" si="26"/>
        <v>1</v>
      </c>
    </row>
    <row r="198" spans="2:17" ht="21" customHeight="1">
      <c r="B198" s="551" t="str">
        <f t="shared" si="18"/>
        <v/>
      </c>
      <c r="C198" s="551" t="str">
        <f t="shared" si="19"/>
        <v/>
      </c>
      <c r="D198" s="551" t="str">
        <f>IF(UPPER(TRIM(N11))="X",C198,B198)</f>
        <v/>
      </c>
      <c r="E198" s="551" cm="1">
        <f t="array" ref="E198">IF(H197&lt;&gt;"",E197,IF(E197="","",IFERROR(MATCH(TRUE(),INDEX(INDEX(K:K,E197+1):K203&lt;&gt;"",0),0)+E197,"")))</f>
        <v>339</v>
      </c>
      <c r="F198" s="551" cm="1">
        <f t="array" ref="F198">IF(E198="","",IF(H197&lt;&gt;"",H197,INDEX(D:D,E198)))</f>
        <v>0</v>
      </c>
      <c r="G198" s="551" t="str">
        <f t="shared" si="20"/>
        <v>0</v>
      </c>
      <c r="H198" s="561" t="str">
        <f t="shared" si="21"/>
        <v/>
      </c>
      <c r="I198" s="566" t="str">
        <f>IF(AND(F198&lt;&gt;"",N10&gt;0,M198&gt;N10),"Mot &gt; limite","")</f>
        <v/>
      </c>
      <c r="J198" s="562" t="str">
        <f>IF(K198="","",COUNTIF(K18:K198,"&lt;&gt;"))</f>
        <v/>
      </c>
      <c r="K198" s="563"/>
      <c r="L198" s="562" t="str">
        <f t="shared" si="22"/>
        <v/>
      </c>
      <c r="M198" s="532">
        <f>IF(OR(F198="",N10="",N10&lt;=0),"",IF(LEN(F198)&lt;=N10,LEN(F198),IFERROR(FIND("♦",SUBSTITUTE(LEFT(F198,N10)," ","♦",LEN(LEFT(F198,N10))-LEN(SUBSTITUTE(LEFT(F198,N10)," ","")))),FIND(" ",F198&amp;" ",N10+1)-1)))</f>
        <v>1</v>
      </c>
      <c r="N198" s="564">
        <f t="shared" si="23"/>
        <v>181</v>
      </c>
      <c r="O198" s="565" t="str">
        <f t="shared" si="24"/>
        <v>0</v>
      </c>
      <c r="P198" s="564">
        <f t="shared" si="25"/>
        <v>1</v>
      </c>
      <c r="Q198" s="564">
        <f t="shared" si="26"/>
        <v>1</v>
      </c>
    </row>
    <row r="199" spans="2:17" ht="21" customHeight="1">
      <c r="B199" s="551" t="str">
        <f t="shared" si="18"/>
        <v/>
      </c>
      <c r="C199" s="551" t="str">
        <f t="shared" si="19"/>
        <v/>
      </c>
      <c r="D199" s="551" t="str">
        <f>IF(UPPER(TRIM(N11))="X",C199,B199)</f>
        <v/>
      </c>
      <c r="E199" s="551" cm="1">
        <f t="array" ref="E199">IF(H198&lt;&gt;"",E198,IF(E198="","",IFERROR(MATCH(TRUE(),INDEX(INDEX(K:K,E198+1):K203&lt;&gt;"",0),0)+E198,"")))</f>
        <v>340</v>
      </c>
      <c r="F199" s="551" cm="1">
        <f t="array" ref="F199">IF(E199="","",IF(H198&lt;&gt;"",H198,INDEX(D:D,E199)))</f>
        <v>0</v>
      </c>
      <c r="G199" s="551" t="str">
        <f t="shared" si="20"/>
        <v>0</v>
      </c>
      <c r="H199" s="561" t="str">
        <f t="shared" si="21"/>
        <v/>
      </c>
      <c r="I199" s="566" t="str">
        <f>IF(AND(F199&lt;&gt;"",N10&gt;0,M199&gt;N10),"Mot &gt; limite","")</f>
        <v/>
      </c>
      <c r="J199" s="562" t="str">
        <f>IF(K199="","",COUNTIF(K18:K199,"&lt;&gt;"))</f>
        <v/>
      </c>
      <c r="K199" s="563"/>
      <c r="L199" s="562" t="str">
        <f t="shared" si="22"/>
        <v/>
      </c>
      <c r="M199" s="532">
        <f>IF(OR(F199="",N10="",N10&lt;=0),"",IF(LEN(F199)&lt;=N10,LEN(F199),IFERROR(FIND("♦",SUBSTITUTE(LEFT(F199,N10)," ","♦",LEN(LEFT(F199,N10))-LEN(SUBSTITUTE(LEFT(F199,N10)," ","")))),FIND(" ",F199&amp;" ",N10+1)-1)))</f>
        <v>1</v>
      </c>
      <c r="N199" s="564">
        <f t="shared" si="23"/>
        <v>182</v>
      </c>
      <c r="O199" s="565" t="str">
        <f t="shared" si="24"/>
        <v>0</v>
      </c>
      <c r="P199" s="564">
        <f t="shared" si="25"/>
        <v>1</v>
      </c>
      <c r="Q199" s="564">
        <f t="shared" si="26"/>
        <v>1</v>
      </c>
    </row>
    <row r="200" spans="2:17" ht="21" customHeight="1">
      <c r="B200" s="551" t="str">
        <f t="shared" si="18"/>
        <v/>
      </c>
      <c r="C200" s="551" t="str">
        <f t="shared" si="19"/>
        <v/>
      </c>
      <c r="D200" s="551" t="str">
        <f>IF(UPPER(TRIM(N11))="X",C200,B200)</f>
        <v/>
      </c>
      <c r="E200" s="551" cm="1">
        <f t="array" ref="E200">IF(H199&lt;&gt;"",E199,IF(E199="","",IFERROR(MATCH(TRUE(),INDEX(INDEX(K:K,E199+1):K203&lt;&gt;"",0),0)+E199,"")))</f>
        <v>341</v>
      </c>
      <c r="F200" s="551" cm="1">
        <f t="array" ref="F200">IF(E200="","",IF(H199&lt;&gt;"",H199,INDEX(D:D,E200)))</f>
        <v>0</v>
      </c>
      <c r="G200" s="551" t="str">
        <f t="shared" si="20"/>
        <v>0</v>
      </c>
      <c r="H200" s="561" t="str">
        <f t="shared" si="21"/>
        <v/>
      </c>
      <c r="I200" s="566" t="str">
        <f>IF(AND(F200&lt;&gt;"",N10&gt;0,M200&gt;N10),"Mot &gt; limite","")</f>
        <v/>
      </c>
      <c r="J200" s="562" t="str">
        <f>IF(K200="","",COUNTIF(K18:K200,"&lt;&gt;"))</f>
        <v/>
      </c>
      <c r="K200" s="563"/>
      <c r="L200" s="562" t="str">
        <f t="shared" si="22"/>
        <v/>
      </c>
      <c r="M200" s="532">
        <f>IF(OR(F200="",N10="",N10&lt;=0),"",IF(LEN(F200)&lt;=N10,LEN(F200),IFERROR(FIND("♦",SUBSTITUTE(LEFT(F200,N10)," ","♦",LEN(LEFT(F200,N10))-LEN(SUBSTITUTE(LEFT(F200,N10)," ","")))),FIND(" ",F200&amp;" ",N10+1)-1)))</f>
        <v>1</v>
      </c>
      <c r="N200" s="564">
        <f t="shared" si="23"/>
        <v>183</v>
      </c>
      <c r="O200" s="565" t="str">
        <f t="shared" si="24"/>
        <v>0</v>
      </c>
      <c r="P200" s="564">
        <f t="shared" si="25"/>
        <v>1</v>
      </c>
      <c r="Q200" s="564">
        <f t="shared" si="26"/>
        <v>1</v>
      </c>
    </row>
    <row r="201" spans="2:17" ht="21" customHeight="1">
      <c r="B201" s="551" t="str">
        <f t="shared" si="18"/>
        <v/>
      </c>
      <c r="C201" s="551" t="str">
        <f t="shared" si="19"/>
        <v/>
      </c>
      <c r="D201" s="551" t="str">
        <f>IF(UPPER(TRIM(N11))="X",C201,B201)</f>
        <v/>
      </c>
      <c r="E201" s="551" cm="1">
        <f t="array" ref="E201">IF(H200&lt;&gt;"",E200,IF(E200="","",IFERROR(MATCH(TRUE(),INDEX(INDEX(K:K,E200+1):K203&lt;&gt;"",0),0)+E200,"")))</f>
        <v>342</v>
      </c>
      <c r="F201" s="551" cm="1">
        <f t="array" ref="F201">IF(E201="","",IF(H200&lt;&gt;"",H200,INDEX(D:D,E201)))</f>
        <v>0</v>
      </c>
      <c r="G201" s="551" t="str">
        <f t="shared" si="20"/>
        <v>0</v>
      </c>
      <c r="H201" s="561" t="str">
        <f t="shared" si="21"/>
        <v/>
      </c>
      <c r="I201" s="566" t="str">
        <f>IF(AND(F201&lt;&gt;"",N10&gt;0,M201&gt;N10),"Mot &gt; limite","")</f>
        <v/>
      </c>
      <c r="J201" s="562" t="str">
        <f>IF(K201="","",COUNTIF(K18:K201,"&lt;&gt;"))</f>
        <v/>
      </c>
      <c r="K201" s="563"/>
      <c r="L201" s="562" t="str">
        <f t="shared" si="22"/>
        <v/>
      </c>
      <c r="M201" s="532">
        <f>IF(OR(F201="",N10="",N10&lt;=0),"",IF(LEN(F201)&lt;=N10,LEN(F201),IFERROR(FIND("♦",SUBSTITUTE(LEFT(F201,N10)," ","♦",LEN(LEFT(F201,N10))-LEN(SUBSTITUTE(LEFT(F201,N10)," ","")))),FIND(" ",F201&amp;" ",N10+1)-1)))</f>
        <v>1</v>
      </c>
      <c r="N201" s="564">
        <f t="shared" si="23"/>
        <v>184</v>
      </c>
      <c r="O201" s="565" t="str">
        <f t="shared" si="24"/>
        <v>0</v>
      </c>
      <c r="P201" s="564">
        <f t="shared" si="25"/>
        <v>1</v>
      </c>
      <c r="Q201" s="564">
        <f t="shared" si="26"/>
        <v>1</v>
      </c>
    </row>
    <row r="202" spans="2:17" ht="21" customHeight="1">
      <c r="B202" s="551" t="str">
        <f t="shared" si="18"/>
        <v/>
      </c>
      <c r="C202" s="551" t="str">
        <f t="shared" si="19"/>
        <v/>
      </c>
      <c r="D202" s="551" t="str">
        <f>IF(UPPER(TRIM(N11))="X",C202,B202)</f>
        <v/>
      </c>
      <c r="E202" s="551" cm="1">
        <f t="array" ref="E202">IF(H201&lt;&gt;"",E201,IF(E201="","",IFERROR(MATCH(TRUE(),INDEX(INDEX(K:K,E201+1):K203&lt;&gt;"",0),0)+E201,"")))</f>
        <v>343</v>
      </c>
      <c r="F202" s="551" cm="1">
        <f t="array" ref="F202">IF(E202="","",IF(H201&lt;&gt;"",H201,INDEX(D:D,E202)))</f>
        <v>0</v>
      </c>
      <c r="G202" s="551" t="str">
        <f t="shared" si="20"/>
        <v>0</v>
      </c>
      <c r="H202" s="561" t="str">
        <f t="shared" si="21"/>
        <v/>
      </c>
      <c r="I202" s="566" t="str">
        <f>IF(AND(F202&lt;&gt;"",N10&gt;0,M202&gt;N10),"Mot &gt; limite","")</f>
        <v/>
      </c>
      <c r="J202" s="562" t="str">
        <f>IF(K202="","",COUNTIF(K18:K202,"&lt;&gt;"))</f>
        <v/>
      </c>
      <c r="K202" s="563"/>
      <c r="L202" s="562" t="str">
        <f t="shared" si="22"/>
        <v/>
      </c>
      <c r="M202" s="532">
        <f>IF(OR(F202="",N10="",N10&lt;=0),"",IF(LEN(F202)&lt;=N10,LEN(F202),IFERROR(FIND("♦",SUBSTITUTE(LEFT(F202,N10)," ","♦",LEN(LEFT(F202,N10))-LEN(SUBSTITUTE(LEFT(F202,N10)," ","")))),FIND(" ",F202&amp;" ",N10+1)-1)))</f>
        <v>1</v>
      </c>
      <c r="N202" s="564">
        <f t="shared" si="23"/>
        <v>185</v>
      </c>
      <c r="O202" s="565" t="str">
        <f t="shared" si="24"/>
        <v>0</v>
      </c>
      <c r="P202" s="564">
        <f t="shared" si="25"/>
        <v>1</v>
      </c>
      <c r="Q202" s="564">
        <f t="shared" si="26"/>
        <v>1</v>
      </c>
    </row>
    <row r="203" spans="2:17" ht="21" customHeight="1">
      <c r="B203" s="551" t="str">
        <f t="shared" si="18"/>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C203" s="551" t="str">
        <f t="shared" si="19"/>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&gt; 1 2 3 Valeurs pour ne coller que le texte sans formules</v>
      </c>
      <c r="D203" s="551" t="str">
        <f>IF(UPPER(TRIM(N11))="X",C203,B203)</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03" s="551" cm="1">
        <f t="array" ref="E203">IF(H202&lt;&gt;"",E202,IF(E202="","",IFERROR(MATCH(TRUE(),INDEX(INDEX(K:K,E202+1):K203&lt;&gt;"",0),0)+E202,"")))</f>
        <v>344</v>
      </c>
      <c r="F203" s="551" cm="1">
        <f t="array" ref="F203">IF(E203="","",IF(H202&lt;&gt;"",H202,INDEX(D:D,E203)))</f>
        <v>0</v>
      </c>
      <c r="G203" s="551" t="str">
        <f t="shared" si="20"/>
        <v>0</v>
      </c>
      <c r="H203" s="561" t="str">
        <f t="shared" si="21"/>
        <v/>
      </c>
      <c r="I203" s="566" t="str">
        <f>IF(AND(F203&lt;&gt;"",N10&gt;0,M203&gt;N10),"Mot &gt; limite","")</f>
        <v/>
      </c>
      <c r="J203" s="562">
        <f>IF(K203="","",COUNTIF(K18:K203,"&lt;&gt;"))</f>
        <v>29</v>
      </c>
      <c r="K203" s="563" t="s">
        <v>191</v>
      </c>
      <c r="L203" s="562">
        <f t="shared" si="22"/>
        <v>558</v>
      </c>
      <c r="M203" s="532">
        <f>IF(OR(F203="",N10="",N10&lt;=0),"",IF(LEN(F203)&lt;=N10,LEN(F203),IFERROR(FIND("♦",SUBSTITUTE(LEFT(F203,N10)," ","♦",LEN(LEFT(F203,N10))-LEN(SUBSTITUTE(LEFT(F203,N10)," ","")))),FIND(" ",F203&amp;" ",N10+1)-1)))</f>
        <v>1</v>
      </c>
      <c r="N203" s="564">
        <f t="shared" si="23"/>
        <v>186</v>
      </c>
      <c r="O203" s="565" t="str">
        <f t="shared" si="24"/>
        <v>0</v>
      </c>
      <c r="P203" s="564">
        <f t="shared" si="25"/>
        <v>1</v>
      </c>
      <c r="Q203" s="564">
        <f t="shared" si="26"/>
        <v>1</v>
      </c>
    </row>
    <row r="204" spans="2:17">
      <c r="B204" s="568"/>
      <c r="C204" s="568"/>
      <c r="D204" s="568"/>
      <c r="E204" s="568" cm="1">
        <f t="array" ref="E204">IF(H203&lt;&gt;"",E203,IF(E203="","",IFERROR(MATCH(TRUE(),INDEX(INDEX(K:K,E203+1):K203&lt;&gt;"",0),0)+E203,"")))</f>
        <v>345</v>
      </c>
      <c r="F204" s="569" cm="1">
        <f t="array" ref="F204">IF(E204="","",IF(H203&lt;&gt;"",H203,INDEX(D:D,E204)))</f>
        <v>0</v>
      </c>
      <c r="G204" s="569" t="str">
        <f t="shared" si="20"/>
        <v>0</v>
      </c>
      <c r="H204" s="570" t="str">
        <f t="shared" si="21"/>
        <v/>
      </c>
      <c r="I204" s="568" t="str">
        <f>IF(AND(F204&lt;&gt;"",N10&gt;0,M204&gt;N10),"Mot &gt; limite","")</f>
        <v/>
      </c>
      <c r="M204" s="514">
        <f>IF(OR(F204="",N10="",N10&lt;=0),"",IF(LEN(F204)&lt;=N10,LEN(F204),IFERROR(FIND("♦",SUBSTITUTE(LEFT(F204,N10)," ","♦",LEN(LEFT(F204,N10))-LEN(SUBSTITUTE(LEFT(F204,N10)," ","")))),FIND(" ",F204&amp;" ",N10+1)-1)))</f>
        <v>1</v>
      </c>
      <c r="N204" s="571">
        <f t="shared" si="23"/>
        <v>187</v>
      </c>
      <c r="O204" s="551" t="str">
        <f t="shared" si="24"/>
        <v>0</v>
      </c>
      <c r="P204" s="571">
        <f t="shared" si="25"/>
        <v>1</v>
      </c>
      <c r="Q204" s="571">
        <f t="shared" si="26"/>
        <v>1</v>
      </c>
    </row>
    <row r="205" spans="2:17">
      <c r="B205" s="568"/>
      <c r="C205" s="568"/>
      <c r="D205" s="568"/>
      <c r="E205" s="568" cm="1">
        <f t="array" ref="E205">IF(H204&lt;&gt;"",E204,IF(E204="","",IFERROR(MATCH(TRUE(),INDEX(INDEX(K:K,E204+1):K203&lt;&gt;"",0),0)+E204,"")))</f>
        <v>346</v>
      </c>
      <c r="F205" s="569" cm="1">
        <f t="array" ref="F205">IF(E205="","",IF(H204&lt;&gt;"",H204,INDEX(D:D,E205)))</f>
        <v>0</v>
      </c>
      <c r="G205" s="569" t="str">
        <f t="shared" si="20"/>
        <v>0</v>
      </c>
      <c r="H205" s="570" t="str">
        <f t="shared" si="21"/>
        <v/>
      </c>
      <c r="I205" s="568" t="str">
        <f>IF(AND(F205&lt;&gt;"",N10&gt;0,M205&gt;N10),"Mot &gt; limite","")</f>
        <v/>
      </c>
      <c r="M205" s="514">
        <f>IF(OR(F205="",N10="",N10&lt;=0),"",IF(LEN(F205)&lt;=N10,LEN(F205),IFERROR(FIND("♦",SUBSTITUTE(LEFT(F205,N10)," ","♦",LEN(LEFT(F205,N10))-LEN(SUBSTITUTE(LEFT(F205,N10)," ","")))),FIND(" ",F205&amp;" ",N10+1)-1)))</f>
        <v>1</v>
      </c>
      <c r="N205" s="571">
        <f t="shared" si="23"/>
        <v>188</v>
      </c>
      <c r="O205" s="551" t="str">
        <f t="shared" si="24"/>
        <v>0</v>
      </c>
      <c r="P205" s="571">
        <f t="shared" si="25"/>
        <v>1</v>
      </c>
      <c r="Q205" s="571">
        <f t="shared" si="26"/>
        <v>1</v>
      </c>
    </row>
    <row r="206" spans="2:17">
      <c r="B206" s="568"/>
      <c r="C206" s="568"/>
      <c r="D206" s="568"/>
      <c r="E206" s="568" cm="1">
        <f t="array" ref="E206">IF(H205&lt;&gt;"",E205,IF(E205="","",IFERROR(MATCH(TRUE(),INDEX(INDEX(K:K,E205+1):K203&lt;&gt;"",0),0)+E205,"")))</f>
        <v>347</v>
      </c>
      <c r="F206" s="569" cm="1">
        <f t="array" ref="F206">IF(E206="","",IF(H205&lt;&gt;"",H205,INDEX(D:D,E206)))</f>
        <v>0</v>
      </c>
      <c r="G206" s="569" t="str">
        <f t="shared" si="20"/>
        <v>0</v>
      </c>
      <c r="H206" s="570" t="str">
        <f t="shared" si="21"/>
        <v/>
      </c>
      <c r="I206" s="568" t="str">
        <f>IF(AND(F206&lt;&gt;"",N10&gt;0,M206&gt;N10),"Mot &gt; limite","")</f>
        <v/>
      </c>
      <c r="M206" s="514">
        <f>IF(OR(F206="",N10="",N10&lt;=0),"",IF(LEN(F206)&lt;=N10,LEN(F206),IFERROR(FIND("♦",SUBSTITUTE(LEFT(F206,N10)," ","♦",LEN(LEFT(F206,N10))-LEN(SUBSTITUTE(LEFT(F206,N10)," ","")))),FIND(" ",F206&amp;" ",N10+1)-1)))</f>
        <v>1</v>
      </c>
      <c r="N206" s="571">
        <f t="shared" si="23"/>
        <v>189</v>
      </c>
      <c r="O206" s="551" t="str">
        <f t="shared" si="24"/>
        <v>0</v>
      </c>
      <c r="P206" s="571">
        <f t="shared" si="25"/>
        <v>1</v>
      </c>
      <c r="Q206" s="571">
        <f t="shared" si="26"/>
        <v>1</v>
      </c>
    </row>
    <row r="207" spans="2:17">
      <c r="B207" s="568"/>
      <c r="C207" s="568"/>
      <c r="D207" s="568"/>
      <c r="E207" s="568" cm="1">
        <f t="array" ref="E207">IF(H206&lt;&gt;"",E206,IF(E206="","",IFERROR(MATCH(TRUE(),INDEX(INDEX(K:K,E206+1):K203&lt;&gt;"",0),0)+E206,"")))</f>
        <v>348</v>
      </c>
      <c r="F207" s="569" cm="1">
        <f t="array" ref="F207">IF(E207="","",IF(H206&lt;&gt;"",H206,INDEX(D:D,E207)))</f>
        <v>0</v>
      </c>
      <c r="G207" s="569" t="str">
        <f t="shared" si="20"/>
        <v>0</v>
      </c>
      <c r="H207" s="570" t="str">
        <f t="shared" si="21"/>
        <v/>
      </c>
      <c r="I207" s="568" t="str">
        <f>IF(AND(F207&lt;&gt;"",N10&gt;0,M207&gt;N10),"Mot &gt; limite","")</f>
        <v/>
      </c>
      <c r="M207" s="514">
        <f>IF(OR(F207="",N10="",N10&lt;=0),"",IF(LEN(F207)&lt;=N10,LEN(F207),IFERROR(FIND("♦",SUBSTITUTE(LEFT(F207,N10)," ","♦",LEN(LEFT(F207,N10))-LEN(SUBSTITUTE(LEFT(F207,N10)," ","")))),FIND(" ",F207&amp;" ",N10+1)-1)))</f>
        <v>1</v>
      </c>
      <c r="N207" s="571">
        <f t="shared" si="23"/>
        <v>190</v>
      </c>
      <c r="O207" s="551" t="str">
        <f t="shared" si="24"/>
        <v>0</v>
      </c>
      <c r="P207" s="571">
        <f t="shared" si="25"/>
        <v>1</v>
      </c>
      <c r="Q207" s="571">
        <f t="shared" si="26"/>
        <v>1</v>
      </c>
    </row>
    <row r="208" spans="2:17">
      <c r="B208" s="568"/>
      <c r="C208" s="568"/>
      <c r="D208" s="568"/>
      <c r="E208" s="568" cm="1">
        <f t="array" ref="E208">IF(H207&lt;&gt;"",E207,IF(E207="","",IFERROR(MATCH(TRUE(),INDEX(INDEX(K:K,E207+1):K203&lt;&gt;"",0),0)+E207,"")))</f>
        <v>349</v>
      </c>
      <c r="F208" s="569" cm="1">
        <f t="array" ref="F208">IF(E208="","",IF(H207&lt;&gt;"",H207,INDEX(D:D,E208)))</f>
        <v>0</v>
      </c>
      <c r="G208" s="569" t="str">
        <f t="shared" si="20"/>
        <v>0</v>
      </c>
      <c r="H208" s="570" t="str">
        <f t="shared" si="21"/>
        <v/>
      </c>
      <c r="I208" s="568" t="str">
        <f>IF(AND(F208&lt;&gt;"",N10&gt;0,M208&gt;N10),"Mot &gt; limite","")</f>
        <v/>
      </c>
      <c r="M208" s="514">
        <f>IF(OR(F208="",N10="",N10&lt;=0),"",IF(LEN(F208)&lt;=N10,LEN(F208),IFERROR(FIND("♦",SUBSTITUTE(LEFT(F208,N10)," ","♦",LEN(LEFT(F208,N10))-LEN(SUBSTITUTE(LEFT(F208,N10)," ","")))),FIND(" ",F208&amp;" ",N10+1)-1)))</f>
        <v>1</v>
      </c>
      <c r="N208" s="571">
        <f t="shared" si="23"/>
        <v>191</v>
      </c>
      <c r="O208" s="551" t="str">
        <f t="shared" si="24"/>
        <v>0</v>
      </c>
      <c r="P208" s="571">
        <f t="shared" si="25"/>
        <v>1</v>
      </c>
      <c r="Q208" s="571">
        <f t="shared" si="26"/>
        <v>1</v>
      </c>
    </row>
    <row r="209" spans="2:17">
      <c r="B209" s="568"/>
      <c r="C209" s="568"/>
      <c r="D209" s="568"/>
      <c r="E209" s="568" cm="1">
        <f t="array" ref="E209">IF(H208&lt;&gt;"",E208,IF(E208="","",IFERROR(MATCH(TRUE(),INDEX(INDEX(K:K,E208+1):K203&lt;&gt;"",0),0)+E208,"")))</f>
        <v>350</v>
      </c>
      <c r="F209" s="569" cm="1">
        <f t="array" ref="F209">IF(E209="","",IF(H208&lt;&gt;"",H208,INDEX(D:D,E209)))</f>
        <v>0</v>
      </c>
      <c r="G209" s="569" t="str">
        <f t="shared" si="20"/>
        <v>0</v>
      </c>
      <c r="H209" s="570" t="str">
        <f t="shared" si="21"/>
        <v/>
      </c>
      <c r="I209" s="568" t="str">
        <f>IF(AND(F209&lt;&gt;"",N10&gt;0,M209&gt;N10),"Mot &gt; limite","")</f>
        <v/>
      </c>
      <c r="M209" s="514">
        <f>IF(OR(F209="",N10="",N10&lt;=0),"",IF(LEN(F209)&lt;=N10,LEN(F209),IFERROR(FIND("♦",SUBSTITUTE(LEFT(F209,N10)," ","♦",LEN(LEFT(F209,N10))-LEN(SUBSTITUTE(LEFT(F209,N10)," ","")))),FIND(" ",F209&amp;" ",N10+1)-1)))</f>
        <v>1</v>
      </c>
      <c r="N209" s="571">
        <f t="shared" si="23"/>
        <v>192</v>
      </c>
      <c r="O209" s="551" t="str">
        <f t="shared" si="24"/>
        <v>0</v>
      </c>
      <c r="P209" s="571">
        <f t="shared" si="25"/>
        <v>1</v>
      </c>
      <c r="Q209" s="571">
        <f t="shared" si="26"/>
        <v>1</v>
      </c>
    </row>
    <row r="210" spans="2:17">
      <c r="B210" s="568"/>
      <c r="C210" s="568"/>
      <c r="D210" s="568"/>
      <c r="E210" s="568" cm="1">
        <f t="array" ref="E210">IF(H209&lt;&gt;"",E209,IF(E209="","",IFERROR(MATCH(TRUE(),INDEX(INDEX(K:K,E209+1):K203&lt;&gt;"",0),0)+E209,"")))</f>
        <v>351</v>
      </c>
      <c r="F210" s="569" cm="1">
        <f t="array" ref="F210">IF(E210="","",IF(H209&lt;&gt;"",H209,INDEX(D:D,E210)))</f>
        <v>0</v>
      </c>
      <c r="G210" s="569" t="str">
        <f t="shared" ref="G210:G273" si="27">IF(OR(F210="",M210=""),"",LEFT(F210,M210))</f>
        <v>0</v>
      </c>
      <c r="H210" s="570" t="str">
        <f t="shared" ref="H210:H273" si="28">IF(OR(F210="",M210=""),"",TRIM(MID(F210,M210+1,99999)))</f>
        <v/>
      </c>
      <c r="I210" s="568" t="str">
        <f>IF(AND(F210&lt;&gt;"",N10&gt;0,M210&gt;N10),"Mot &gt; limite","")</f>
        <v/>
      </c>
      <c r="M210" s="514">
        <f>IF(OR(F210="",N10="",N10&lt;=0),"",IF(LEN(F210)&lt;=N10,LEN(F210),IFERROR(FIND("♦",SUBSTITUTE(LEFT(F210,N10)," ","♦",LEN(LEFT(F210,N10))-LEN(SUBSTITUTE(LEFT(F210,N10)," ","")))),FIND(" ",F210&amp;" ",N10+1)-1)))</f>
        <v>1</v>
      </c>
      <c r="N210" s="571">
        <f t="shared" ref="N210:N273" si="29">IF(O210="","",ROW()-17)</f>
        <v>193</v>
      </c>
      <c r="O210" s="551" t="str">
        <f t="shared" ref="O210:O273" si="30">G210</f>
        <v>0</v>
      </c>
      <c r="P210" s="571">
        <f t="shared" ref="P210:P273" si="31">IF(O210="","",LEN(TRIM(O210))-LEN(SUBSTITUTE(TRIM(O210)," ",""))+1)</f>
        <v>1</v>
      </c>
      <c r="Q210" s="571">
        <f t="shared" ref="Q210:Q273" si="32">IF(O210="","",LEN(O210))</f>
        <v>1</v>
      </c>
    </row>
    <row r="211" spans="2:17">
      <c r="B211" s="568"/>
      <c r="C211" s="568"/>
      <c r="D211" s="568"/>
      <c r="E211" s="568" cm="1">
        <f t="array" ref="E211">IF(H210&lt;&gt;"",E210,IF(E210="","",IFERROR(MATCH(TRUE(),INDEX(INDEX(K:K,E210+1):K203&lt;&gt;"",0),0)+E210,"")))</f>
        <v>352</v>
      </c>
      <c r="F211" s="569" cm="1">
        <f t="array" ref="F211">IF(E211="","",IF(H210&lt;&gt;"",H210,INDEX(D:D,E211)))</f>
        <v>0</v>
      </c>
      <c r="G211" s="569" t="str">
        <f t="shared" si="27"/>
        <v>0</v>
      </c>
      <c r="H211" s="570" t="str">
        <f t="shared" si="28"/>
        <v/>
      </c>
      <c r="I211" s="568" t="str">
        <f>IF(AND(F211&lt;&gt;"",N10&gt;0,M211&gt;N10),"Mot &gt; limite","")</f>
        <v/>
      </c>
      <c r="M211" s="514">
        <f>IF(OR(F211="",N10="",N10&lt;=0),"",IF(LEN(F211)&lt;=N10,LEN(F211),IFERROR(FIND("♦",SUBSTITUTE(LEFT(F211,N10)," ","♦",LEN(LEFT(F211,N10))-LEN(SUBSTITUTE(LEFT(F211,N10)," ","")))),FIND(" ",F211&amp;" ",N10+1)-1)))</f>
        <v>1</v>
      </c>
      <c r="N211" s="571">
        <f t="shared" si="29"/>
        <v>194</v>
      </c>
      <c r="O211" s="551" t="str">
        <f t="shared" si="30"/>
        <v>0</v>
      </c>
      <c r="P211" s="571">
        <f t="shared" si="31"/>
        <v>1</v>
      </c>
      <c r="Q211" s="571">
        <f t="shared" si="32"/>
        <v>1</v>
      </c>
    </row>
    <row r="212" spans="2:17">
      <c r="B212" s="568"/>
      <c r="C212" s="568"/>
      <c r="D212" s="568"/>
      <c r="E212" s="568" cm="1">
        <f t="array" ref="E212">IF(H211&lt;&gt;"",E211,IF(E211="","",IFERROR(MATCH(TRUE(),INDEX(INDEX(K:K,E211+1):K203&lt;&gt;"",0),0)+E211,"")))</f>
        <v>353</v>
      </c>
      <c r="F212" s="569" cm="1">
        <f t="array" ref="F212">IF(E212="","",IF(H211&lt;&gt;"",H211,INDEX(D:D,E212)))</f>
        <v>0</v>
      </c>
      <c r="G212" s="569" t="str">
        <f t="shared" si="27"/>
        <v>0</v>
      </c>
      <c r="H212" s="570" t="str">
        <f t="shared" si="28"/>
        <v/>
      </c>
      <c r="I212" s="568" t="str">
        <f>IF(AND(F212&lt;&gt;"",N10&gt;0,M212&gt;N10),"Mot &gt; limite","")</f>
        <v/>
      </c>
      <c r="M212" s="514">
        <f>IF(OR(F212="",N10="",N10&lt;=0),"",IF(LEN(F212)&lt;=N10,LEN(F212),IFERROR(FIND("♦",SUBSTITUTE(LEFT(F212,N10)," ","♦",LEN(LEFT(F212,N10))-LEN(SUBSTITUTE(LEFT(F212,N10)," ","")))),FIND(" ",F212&amp;" ",N10+1)-1)))</f>
        <v>1</v>
      </c>
      <c r="N212" s="571">
        <f t="shared" si="29"/>
        <v>195</v>
      </c>
      <c r="O212" s="551" t="str">
        <f t="shared" si="30"/>
        <v>0</v>
      </c>
      <c r="P212" s="571">
        <f t="shared" si="31"/>
        <v>1</v>
      </c>
      <c r="Q212" s="571">
        <f t="shared" si="32"/>
        <v>1</v>
      </c>
    </row>
    <row r="213" spans="2:17">
      <c r="B213" s="568"/>
      <c r="C213" s="568"/>
      <c r="D213" s="568"/>
      <c r="E213" s="568" cm="1">
        <f t="array" ref="E213">IF(H212&lt;&gt;"",E212,IF(E212="","",IFERROR(MATCH(TRUE(),INDEX(INDEX(K:K,E212+1):K203&lt;&gt;"",0),0)+E212,"")))</f>
        <v>354</v>
      </c>
      <c r="F213" s="569" cm="1">
        <f t="array" ref="F213">IF(E213="","",IF(H212&lt;&gt;"",H212,INDEX(D:D,E213)))</f>
        <v>0</v>
      </c>
      <c r="G213" s="569" t="str">
        <f t="shared" si="27"/>
        <v>0</v>
      </c>
      <c r="H213" s="570" t="str">
        <f t="shared" si="28"/>
        <v/>
      </c>
      <c r="I213" s="568" t="str">
        <f>IF(AND(F213&lt;&gt;"",N10&gt;0,M213&gt;N10),"Mot &gt; limite","")</f>
        <v/>
      </c>
      <c r="M213" s="514">
        <f>IF(OR(F213="",N10="",N10&lt;=0),"",IF(LEN(F213)&lt;=N10,LEN(F213),IFERROR(FIND("♦",SUBSTITUTE(LEFT(F213,N10)," ","♦",LEN(LEFT(F213,N10))-LEN(SUBSTITUTE(LEFT(F213,N10)," ","")))),FIND(" ",F213&amp;" ",N10+1)-1)))</f>
        <v>1</v>
      </c>
      <c r="N213" s="571">
        <f t="shared" si="29"/>
        <v>196</v>
      </c>
      <c r="O213" s="551" t="str">
        <f t="shared" si="30"/>
        <v>0</v>
      </c>
      <c r="P213" s="571">
        <f t="shared" si="31"/>
        <v>1</v>
      </c>
      <c r="Q213" s="571">
        <f t="shared" si="32"/>
        <v>1</v>
      </c>
    </row>
    <row r="214" spans="2:17">
      <c r="B214" s="568"/>
      <c r="C214" s="568"/>
      <c r="D214" s="568"/>
      <c r="E214" s="568" cm="1">
        <f t="array" ref="E214">IF(H213&lt;&gt;"",E213,IF(E213="","",IFERROR(MATCH(TRUE(),INDEX(INDEX(K:K,E213+1):K203&lt;&gt;"",0),0)+E213,"")))</f>
        <v>355</v>
      </c>
      <c r="F214" s="569" cm="1">
        <f t="array" ref="F214">IF(E214="","",IF(H213&lt;&gt;"",H213,INDEX(D:D,E214)))</f>
        <v>0</v>
      </c>
      <c r="G214" s="569" t="str">
        <f t="shared" si="27"/>
        <v>0</v>
      </c>
      <c r="H214" s="570" t="str">
        <f t="shared" si="28"/>
        <v/>
      </c>
      <c r="I214" s="568" t="str">
        <f>IF(AND(F214&lt;&gt;"",N10&gt;0,M214&gt;N10),"Mot &gt; limite","")</f>
        <v/>
      </c>
      <c r="M214" s="514">
        <f>IF(OR(F214="",N10="",N10&lt;=0),"",IF(LEN(F214)&lt;=N10,LEN(F214),IFERROR(FIND("♦",SUBSTITUTE(LEFT(F214,N10)," ","♦",LEN(LEFT(F214,N10))-LEN(SUBSTITUTE(LEFT(F214,N10)," ","")))),FIND(" ",F214&amp;" ",N10+1)-1)))</f>
        <v>1</v>
      </c>
      <c r="N214" s="571">
        <f t="shared" si="29"/>
        <v>197</v>
      </c>
      <c r="O214" s="551" t="str">
        <f t="shared" si="30"/>
        <v>0</v>
      </c>
      <c r="P214" s="571">
        <f t="shared" si="31"/>
        <v>1</v>
      </c>
      <c r="Q214" s="571">
        <f t="shared" si="32"/>
        <v>1</v>
      </c>
    </row>
    <row r="215" spans="2:17">
      <c r="B215" s="568"/>
      <c r="C215" s="568"/>
      <c r="D215" s="568"/>
      <c r="E215" s="568" cm="1">
        <f t="array" ref="E215">IF(H214&lt;&gt;"",E214,IF(E214="","",IFERROR(MATCH(TRUE(),INDEX(INDEX(K:K,E214+1):K203&lt;&gt;"",0),0)+E214,"")))</f>
        <v>356</v>
      </c>
      <c r="F215" s="569" cm="1">
        <f t="array" ref="F215">IF(E215="","",IF(H214&lt;&gt;"",H214,INDEX(D:D,E215)))</f>
        <v>0</v>
      </c>
      <c r="G215" s="569" t="str">
        <f t="shared" si="27"/>
        <v>0</v>
      </c>
      <c r="H215" s="570" t="str">
        <f t="shared" si="28"/>
        <v/>
      </c>
      <c r="I215" s="568" t="str">
        <f>IF(AND(F215&lt;&gt;"",N10&gt;0,M215&gt;N10),"Mot &gt; limite","")</f>
        <v/>
      </c>
      <c r="M215" s="514">
        <f>IF(OR(F215="",N10="",N10&lt;=0),"",IF(LEN(F215)&lt;=N10,LEN(F215),IFERROR(FIND("♦",SUBSTITUTE(LEFT(F215,N10)," ","♦",LEN(LEFT(F215,N10))-LEN(SUBSTITUTE(LEFT(F215,N10)," ","")))),FIND(" ",F215&amp;" ",N10+1)-1)))</f>
        <v>1</v>
      </c>
      <c r="N215" s="571">
        <f t="shared" si="29"/>
        <v>198</v>
      </c>
      <c r="O215" s="551" t="str">
        <f t="shared" si="30"/>
        <v>0</v>
      </c>
      <c r="P215" s="571">
        <f t="shared" si="31"/>
        <v>1</v>
      </c>
      <c r="Q215" s="571">
        <f t="shared" si="32"/>
        <v>1</v>
      </c>
    </row>
    <row r="216" spans="2:17">
      <c r="B216" s="568"/>
      <c r="C216" s="568"/>
      <c r="D216" s="568"/>
      <c r="E216" s="568" cm="1">
        <f t="array" ref="E216">IF(H215&lt;&gt;"",E215,IF(E215="","",IFERROR(MATCH(TRUE(),INDEX(INDEX(K:K,E215+1):K203&lt;&gt;"",0),0)+E215,"")))</f>
        <v>357</v>
      </c>
      <c r="F216" s="569" cm="1">
        <f t="array" ref="F216">IF(E216="","",IF(H215&lt;&gt;"",H215,INDEX(D:D,E216)))</f>
        <v>0</v>
      </c>
      <c r="G216" s="569" t="str">
        <f t="shared" si="27"/>
        <v>0</v>
      </c>
      <c r="H216" s="570" t="str">
        <f t="shared" si="28"/>
        <v/>
      </c>
      <c r="I216" s="568" t="str">
        <f>IF(AND(F216&lt;&gt;"",N10&gt;0,M216&gt;N10),"Mot &gt; limite","")</f>
        <v/>
      </c>
      <c r="M216" s="514">
        <f>IF(OR(F216="",N10="",N10&lt;=0),"",IF(LEN(F216)&lt;=N10,LEN(F216),IFERROR(FIND("♦",SUBSTITUTE(LEFT(F216,N10)," ","♦",LEN(LEFT(F216,N10))-LEN(SUBSTITUTE(LEFT(F216,N10)," ","")))),FIND(" ",F216&amp;" ",N10+1)-1)))</f>
        <v>1</v>
      </c>
      <c r="N216" s="571">
        <f t="shared" si="29"/>
        <v>199</v>
      </c>
      <c r="O216" s="551" t="str">
        <f t="shared" si="30"/>
        <v>0</v>
      </c>
      <c r="P216" s="571">
        <f t="shared" si="31"/>
        <v>1</v>
      </c>
      <c r="Q216" s="571">
        <f t="shared" si="32"/>
        <v>1</v>
      </c>
    </row>
    <row r="217" spans="2:17">
      <c r="B217" s="568"/>
      <c r="C217" s="568"/>
      <c r="D217" s="568"/>
      <c r="E217" s="568" cm="1">
        <f t="array" ref="E217">IF(H216&lt;&gt;"",E216,IF(E216="","",IFERROR(MATCH(TRUE(),INDEX(INDEX(K:K,E216+1):K203&lt;&gt;"",0),0)+E216,"")))</f>
        <v>358</v>
      </c>
      <c r="F217" s="569" cm="1">
        <f t="array" ref="F217">IF(E217="","",IF(H216&lt;&gt;"",H216,INDEX(D:D,E217)))</f>
        <v>0</v>
      </c>
      <c r="G217" s="569" t="str">
        <f t="shared" si="27"/>
        <v>0</v>
      </c>
      <c r="H217" s="570" t="str">
        <f t="shared" si="28"/>
        <v/>
      </c>
      <c r="I217" s="568" t="str">
        <f>IF(AND(F217&lt;&gt;"",N10&gt;0,M217&gt;N10),"Mot &gt; limite","")</f>
        <v/>
      </c>
      <c r="M217" s="514">
        <f>IF(OR(F217="",N10="",N10&lt;=0),"",IF(LEN(F217)&lt;=N10,LEN(F217),IFERROR(FIND("♦",SUBSTITUTE(LEFT(F217,N10)," ","♦",LEN(LEFT(F217,N10))-LEN(SUBSTITUTE(LEFT(F217,N10)," ","")))),FIND(" ",F217&amp;" ",N10+1)-1)))</f>
        <v>1</v>
      </c>
      <c r="N217" s="571">
        <f t="shared" si="29"/>
        <v>200</v>
      </c>
      <c r="O217" s="551" t="str">
        <f t="shared" si="30"/>
        <v>0</v>
      </c>
      <c r="P217" s="571">
        <f t="shared" si="31"/>
        <v>1</v>
      </c>
      <c r="Q217" s="571">
        <f t="shared" si="32"/>
        <v>1</v>
      </c>
    </row>
    <row r="218" spans="2:17">
      <c r="B218" s="568"/>
      <c r="C218" s="568"/>
      <c r="D218" s="568"/>
      <c r="E218" s="568" cm="1">
        <f t="array" ref="E218">IF(H217&lt;&gt;"",E217,IF(E217="","",IFERROR(MATCH(TRUE(),INDEX(INDEX(K:K,E217+1):K203&lt;&gt;"",0),0)+E217,"")))</f>
        <v>359</v>
      </c>
      <c r="F218" s="569" cm="1">
        <f t="array" ref="F218">IF(E218="","",IF(H217&lt;&gt;"",H217,INDEX(D:D,E218)))</f>
        <v>0</v>
      </c>
      <c r="G218" s="569" t="str">
        <f t="shared" si="27"/>
        <v>0</v>
      </c>
      <c r="H218" s="570" t="str">
        <f t="shared" si="28"/>
        <v/>
      </c>
      <c r="I218" s="568" t="str">
        <f>IF(AND(F218&lt;&gt;"",N10&gt;0,M218&gt;N10),"Mot &gt; limite","")</f>
        <v/>
      </c>
      <c r="M218" s="514">
        <f>IF(OR(F218="",N10="",N10&lt;=0),"",IF(LEN(F218)&lt;=N10,LEN(F218),IFERROR(FIND("♦",SUBSTITUTE(LEFT(F218,N10)," ","♦",LEN(LEFT(F218,N10))-LEN(SUBSTITUTE(LEFT(F218,N10)," ","")))),FIND(" ",F218&amp;" ",N10+1)-1)))</f>
        <v>1</v>
      </c>
      <c r="N218" s="571">
        <f t="shared" si="29"/>
        <v>201</v>
      </c>
      <c r="O218" s="551" t="str">
        <f t="shared" si="30"/>
        <v>0</v>
      </c>
      <c r="P218" s="571">
        <f t="shared" si="31"/>
        <v>1</v>
      </c>
      <c r="Q218" s="571">
        <f t="shared" si="32"/>
        <v>1</v>
      </c>
    </row>
    <row r="219" spans="2:17">
      <c r="B219" s="568"/>
      <c r="C219" s="568"/>
      <c r="D219" s="568"/>
      <c r="E219" s="568" cm="1">
        <f t="array" ref="E219">IF(H218&lt;&gt;"",E218,IF(E218="","",IFERROR(MATCH(TRUE(),INDEX(INDEX(K:K,E218+1):K203&lt;&gt;"",0),0)+E218,"")))</f>
        <v>360</v>
      </c>
      <c r="F219" s="569" cm="1">
        <f t="array" ref="F219">IF(E219="","",IF(H218&lt;&gt;"",H218,INDEX(D:D,E219)))</f>
        <v>0</v>
      </c>
      <c r="G219" s="569" t="str">
        <f t="shared" si="27"/>
        <v>0</v>
      </c>
      <c r="H219" s="570" t="str">
        <f t="shared" si="28"/>
        <v/>
      </c>
      <c r="I219" s="568" t="str">
        <f>IF(AND(F219&lt;&gt;"",N10&gt;0,M219&gt;N10),"Mot &gt; limite","")</f>
        <v/>
      </c>
      <c r="M219" s="514">
        <f>IF(OR(F219="",N10="",N10&lt;=0),"",IF(LEN(F219)&lt;=N10,LEN(F219),IFERROR(FIND("♦",SUBSTITUTE(LEFT(F219,N10)," ","♦",LEN(LEFT(F219,N10))-LEN(SUBSTITUTE(LEFT(F219,N10)," ","")))),FIND(" ",F219&amp;" ",N10+1)-1)))</f>
        <v>1</v>
      </c>
      <c r="N219" s="571">
        <f t="shared" si="29"/>
        <v>202</v>
      </c>
      <c r="O219" s="551" t="str">
        <f t="shared" si="30"/>
        <v>0</v>
      </c>
      <c r="P219" s="571">
        <f t="shared" si="31"/>
        <v>1</v>
      </c>
      <c r="Q219" s="571">
        <f t="shared" si="32"/>
        <v>1</v>
      </c>
    </row>
    <row r="220" spans="2:17">
      <c r="B220" s="568"/>
      <c r="C220" s="568"/>
      <c r="D220" s="568"/>
      <c r="E220" s="568" cm="1">
        <f t="array" ref="E220">IF(H219&lt;&gt;"",E219,IF(E219="","",IFERROR(MATCH(TRUE(),INDEX(INDEX(K:K,E219+1):K203&lt;&gt;"",0),0)+E219,"")))</f>
        <v>361</v>
      </c>
      <c r="F220" s="569" cm="1">
        <f t="array" ref="F220">IF(E220="","",IF(H219&lt;&gt;"",H219,INDEX(D:D,E220)))</f>
        <v>0</v>
      </c>
      <c r="G220" s="569" t="str">
        <f t="shared" si="27"/>
        <v>0</v>
      </c>
      <c r="H220" s="570" t="str">
        <f t="shared" si="28"/>
        <v/>
      </c>
      <c r="I220" s="568" t="str">
        <f>IF(AND(F220&lt;&gt;"",N10&gt;0,M220&gt;N10),"Mot &gt; limite","")</f>
        <v/>
      </c>
      <c r="M220" s="514">
        <f>IF(OR(F220="",N10="",N10&lt;=0),"",IF(LEN(F220)&lt;=N10,LEN(F220),IFERROR(FIND("♦",SUBSTITUTE(LEFT(F220,N10)," ","♦",LEN(LEFT(F220,N10))-LEN(SUBSTITUTE(LEFT(F220,N10)," ","")))),FIND(" ",F220&amp;" ",N10+1)-1)))</f>
        <v>1</v>
      </c>
      <c r="N220" s="571">
        <f t="shared" si="29"/>
        <v>203</v>
      </c>
      <c r="O220" s="551" t="str">
        <f t="shared" si="30"/>
        <v>0</v>
      </c>
      <c r="P220" s="571">
        <f t="shared" si="31"/>
        <v>1</v>
      </c>
      <c r="Q220" s="571">
        <f t="shared" si="32"/>
        <v>1</v>
      </c>
    </row>
    <row r="221" spans="2:17">
      <c r="B221" s="568"/>
      <c r="C221" s="568"/>
      <c r="D221" s="568"/>
      <c r="E221" s="568" cm="1">
        <f t="array" ref="E221">IF(H220&lt;&gt;"",E220,IF(E220="","",IFERROR(MATCH(TRUE(),INDEX(INDEX(K:K,E220+1):K203&lt;&gt;"",0),0)+E220,"")))</f>
        <v>362</v>
      </c>
      <c r="F221" s="569" cm="1">
        <f t="array" ref="F221">IF(E221="","",IF(H220&lt;&gt;"",H220,INDEX(D:D,E221)))</f>
        <v>0</v>
      </c>
      <c r="G221" s="569" t="str">
        <f t="shared" si="27"/>
        <v>0</v>
      </c>
      <c r="H221" s="570" t="str">
        <f t="shared" si="28"/>
        <v/>
      </c>
      <c r="I221" s="568" t="str">
        <f>IF(AND(F221&lt;&gt;"",N10&gt;0,M221&gt;N10),"Mot &gt; limite","")</f>
        <v/>
      </c>
      <c r="M221" s="514">
        <f>IF(OR(F221="",N10="",N10&lt;=0),"",IF(LEN(F221)&lt;=N10,LEN(F221),IFERROR(FIND("♦",SUBSTITUTE(LEFT(F221,N10)," ","♦",LEN(LEFT(F221,N10))-LEN(SUBSTITUTE(LEFT(F221,N10)," ","")))),FIND(" ",F221&amp;" ",N10+1)-1)))</f>
        <v>1</v>
      </c>
      <c r="N221" s="571">
        <f t="shared" si="29"/>
        <v>204</v>
      </c>
      <c r="O221" s="551" t="str">
        <f t="shared" si="30"/>
        <v>0</v>
      </c>
      <c r="P221" s="571">
        <f t="shared" si="31"/>
        <v>1</v>
      </c>
      <c r="Q221" s="571">
        <f t="shared" si="32"/>
        <v>1</v>
      </c>
    </row>
    <row r="222" spans="2:17">
      <c r="B222" s="568"/>
      <c r="C222" s="568"/>
      <c r="D222" s="568"/>
      <c r="E222" s="568" cm="1">
        <f t="array" ref="E222">IF(H221&lt;&gt;"",E221,IF(E221="","",IFERROR(MATCH(TRUE(),INDEX(INDEX(K:K,E221+1):K203&lt;&gt;"",0),0)+E221,"")))</f>
        <v>363</v>
      </c>
      <c r="F222" s="569" cm="1">
        <f t="array" ref="F222">IF(E222="","",IF(H221&lt;&gt;"",H221,INDEX(D:D,E222)))</f>
        <v>0</v>
      </c>
      <c r="G222" s="569" t="str">
        <f t="shared" si="27"/>
        <v>0</v>
      </c>
      <c r="H222" s="570" t="str">
        <f t="shared" si="28"/>
        <v/>
      </c>
      <c r="I222" s="568" t="str">
        <f>IF(AND(F222&lt;&gt;"",N10&gt;0,M222&gt;N10),"Mot &gt; limite","")</f>
        <v/>
      </c>
      <c r="M222" s="514">
        <f>IF(OR(F222="",N10="",N10&lt;=0),"",IF(LEN(F222)&lt;=N10,LEN(F222),IFERROR(FIND("♦",SUBSTITUTE(LEFT(F222,N10)," ","♦",LEN(LEFT(F222,N10))-LEN(SUBSTITUTE(LEFT(F222,N10)," ","")))),FIND(" ",F222&amp;" ",N10+1)-1)))</f>
        <v>1</v>
      </c>
      <c r="N222" s="571">
        <f t="shared" si="29"/>
        <v>205</v>
      </c>
      <c r="O222" s="551" t="str">
        <f t="shared" si="30"/>
        <v>0</v>
      </c>
      <c r="P222" s="571">
        <f t="shared" si="31"/>
        <v>1</v>
      </c>
      <c r="Q222" s="571">
        <f t="shared" si="32"/>
        <v>1</v>
      </c>
    </row>
    <row r="223" spans="2:17">
      <c r="B223" s="568"/>
      <c r="C223" s="568"/>
      <c r="D223" s="568"/>
      <c r="E223" s="568" cm="1">
        <f t="array" ref="E223">IF(H222&lt;&gt;"",E222,IF(E222="","",IFERROR(MATCH(TRUE(),INDEX(INDEX(K:K,E222+1):K203&lt;&gt;"",0),0)+E222,"")))</f>
        <v>364</v>
      </c>
      <c r="F223" s="569" cm="1">
        <f t="array" ref="F223">IF(E223="","",IF(H222&lt;&gt;"",H222,INDEX(D:D,E223)))</f>
        <v>0</v>
      </c>
      <c r="G223" s="569" t="str">
        <f t="shared" si="27"/>
        <v>0</v>
      </c>
      <c r="H223" s="570" t="str">
        <f t="shared" si="28"/>
        <v/>
      </c>
      <c r="I223" s="568" t="str">
        <f>IF(AND(F223&lt;&gt;"",N10&gt;0,M223&gt;N10),"Mot &gt; limite","")</f>
        <v/>
      </c>
      <c r="M223" s="514">
        <f>IF(OR(F223="",N10="",N10&lt;=0),"",IF(LEN(F223)&lt;=N10,LEN(F223),IFERROR(FIND("♦",SUBSTITUTE(LEFT(F223,N10)," ","♦",LEN(LEFT(F223,N10))-LEN(SUBSTITUTE(LEFT(F223,N10)," ","")))),FIND(" ",F223&amp;" ",N10+1)-1)))</f>
        <v>1</v>
      </c>
      <c r="N223" s="571">
        <f t="shared" si="29"/>
        <v>206</v>
      </c>
      <c r="O223" s="551" t="str">
        <f t="shared" si="30"/>
        <v>0</v>
      </c>
      <c r="P223" s="571">
        <f t="shared" si="31"/>
        <v>1</v>
      </c>
      <c r="Q223" s="571">
        <f t="shared" si="32"/>
        <v>1</v>
      </c>
    </row>
    <row r="224" spans="2:17">
      <c r="B224" s="568"/>
      <c r="C224" s="568"/>
      <c r="D224" s="568"/>
      <c r="E224" s="568" cm="1">
        <f t="array" ref="E224">IF(H223&lt;&gt;"",E223,IF(E223="","",IFERROR(MATCH(TRUE(),INDEX(INDEX(K:K,E223+1):K203&lt;&gt;"",0),0)+E223,"")))</f>
        <v>365</v>
      </c>
      <c r="F224" s="569" cm="1">
        <f t="array" ref="F224">IF(E224="","",IF(H223&lt;&gt;"",H223,INDEX(D:D,E224)))</f>
        <v>0</v>
      </c>
      <c r="G224" s="569" t="str">
        <f t="shared" si="27"/>
        <v>0</v>
      </c>
      <c r="H224" s="570" t="str">
        <f t="shared" si="28"/>
        <v/>
      </c>
      <c r="I224" s="568" t="str">
        <f>IF(AND(F224&lt;&gt;"",N10&gt;0,M224&gt;N10),"Mot &gt; limite","")</f>
        <v/>
      </c>
      <c r="M224" s="514">
        <f>IF(OR(F224="",N10="",N10&lt;=0),"",IF(LEN(F224)&lt;=N10,LEN(F224),IFERROR(FIND("♦",SUBSTITUTE(LEFT(F224,N10)," ","♦",LEN(LEFT(F224,N10))-LEN(SUBSTITUTE(LEFT(F224,N10)," ","")))),FIND(" ",F224&amp;" ",N10+1)-1)))</f>
        <v>1</v>
      </c>
      <c r="N224" s="571">
        <f t="shared" si="29"/>
        <v>207</v>
      </c>
      <c r="O224" s="551" t="str">
        <f t="shared" si="30"/>
        <v>0</v>
      </c>
      <c r="P224" s="571">
        <f t="shared" si="31"/>
        <v>1</v>
      </c>
      <c r="Q224" s="571">
        <f t="shared" si="32"/>
        <v>1</v>
      </c>
    </row>
    <row r="225" spans="2:17">
      <c r="B225" s="568"/>
      <c r="C225" s="568"/>
      <c r="D225" s="568"/>
      <c r="E225" s="568" cm="1">
        <f t="array" ref="E225">IF(H224&lt;&gt;"",E224,IF(E224="","",IFERROR(MATCH(TRUE(),INDEX(INDEX(K:K,E224+1):K203&lt;&gt;"",0),0)+E224,"")))</f>
        <v>366</v>
      </c>
      <c r="F225" s="569" cm="1">
        <f t="array" ref="F225">IF(E225="","",IF(H224&lt;&gt;"",H224,INDEX(D:D,E225)))</f>
        <v>0</v>
      </c>
      <c r="G225" s="569" t="str">
        <f t="shared" si="27"/>
        <v>0</v>
      </c>
      <c r="H225" s="570" t="str">
        <f t="shared" si="28"/>
        <v/>
      </c>
      <c r="I225" s="568" t="str">
        <f>IF(AND(F225&lt;&gt;"",N10&gt;0,M225&gt;N10),"Mot &gt; limite","")</f>
        <v/>
      </c>
      <c r="M225" s="514">
        <f>IF(OR(F225="",N10="",N10&lt;=0),"",IF(LEN(F225)&lt;=N10,LEN(F225),IFERROR(FIND("♦",SUBSTITUTE(LEFT(F225,N10)," ","♦",LEN(LEFT(F225,N10))-LEN(SUBSTITUTE(LEFT(F225,N10)," ","")))),FIND(" ",F225&amp;" ",N10+1)-1)))</f>
        <v>1</v>
      </c>
      <c r="N225" s="571">
        <f t="shared" si="29"/>
        <v>208</v>
      </c>
      <c r="O225" s="551" t="str">
        <f t="shared" si="30"/>
        <v>0</v>
      </c>
      <c r="P225" s="571">
        <f t="shared" si="31"/>
        <v>1</v>
      </c>
      <c r="Q225" s="571">
        <f t="shared" si="32"/>
        <v>1</v>
      </c>
    </row>
    <row r="226" spans="2:17">
      <c r="B226" s="568"/>
      <c r="C226" s="568"/>
      <c r="D226" s="568"/>
      <c r="E226" s="568" cm="1">
        <f t="array" ref="E226">IF(H225&lt;&gt;"",E225,IF(E225="","",IFERROR(MATCH(TRUE(),INDEX(INDEX(K:K,E225+1):K203&lt;&gt;"",0),0)+E225,"")))</f>
        <v>367</v>
      </c>
      <c r="F226" s="569" cm="1">
        <f t="array" ref="F226">IF(E226="","",IF(H225&lt;&gt;"",H225,INDEX(D:D,E226)))</f>
        <v>0</v>
      </c>
      <c r="G226" s="569" t="str">
        <f t="shared" si="27"/>
        <v>0</v>
      </c>
      <c r="H226" s="570" t="str">
        <f t="shared" si="28"/>
        <v/>
      </c>
      <c r="I226" s="568" t="str">
        <f>IF(AND(F226&lt;&gt;"",N10&gt;0,M226&gt;N10),"Mot &gt; limite","")</f>
        <v/>
      </c>
      <c r="M226" s="514">
        <f>IF(OR(F226="",N10="",N10&lt;=0),"",IF(LEN(F226)&lt;=N10,LEN(F226),IFERROR(FIND("♦",SUBSTITUTE(LEFT(F226,N10)," ","♦",LEN(LEFT(F226,N10))-LEN(SUBSTITUTE(LEFT(F226,N10)," ","")))),FIND(" ",F226&amp;" ",N10+1)-1)))</f>
        <v>1</v>
      </c>
      <c r="N226" s="571">
        <f t="shared" si="29"/>
        <v>209</v>
      </c>
      <c r="O226" s="551" t="str">
        <f t="shared" si="30"/>
        <v>0</v>
      </c>
      <c r="P226" s="571">
        <f t="shared" si="31"/>
        <v>1</v>
      </c>
      <c r="Q226" s="571">
        <f t="shared" si="32"/>
        <v>1</v>
      </c>
    </row>
    <row r="227" spans="2:17">
      <c r="B227" s="568"/>
      <c r="C227" s="568"/>
      <c r="D227" s="568"/>
      <c r="E227" s="568" cm="1">
        <f t="array" ref="E227">IF(H226&lt;&gt;"",E226,IF(E226="","",IFERROR(MATCH(TRUE(),INDEX(INDEX(K:K,E226+1):K203&lt;&gt;"",0),0)+E226,"")))</f>
        <v>368</v>
      </c>
      <c r="F227" s="569" cm="1">
        <f t="array" ref="F227">IF(E227="","",IF(H226&lt;&gt;"",H226,INDEX(D:D,E227)))</f>
        <v>0</v>
      </c>
      <c r="G227" s="569" t="str">
        <f t="shared" si="27"/>
        <v>0</v>
      </c>
      <c r="H227" s="570" t="str">
        <f t="shared" si="28"/>
        <v/>
      </c>
      <c r="I227" s="568" t="str">
        <f>IF(AND(F227&lt;&gt;"",N10&gt;0,M227&gt;N10),"Mot &gt; limite","")</f>
        <v/>
      </c>
      <c r="M227" s="514">
        <f>IF(OR(F227="",N10="",N10&lt;=0),"",IF(LEN(F227)&lt;=N10,LEN(F227),IFERROR(FIND("♦",SUBSTITUTE(LEFT(F227,N10)," ","♦",LEN(LEFT(F227,N10))-LEN(SUBSTITUTE(LEFT(F227,N10)," ","")))),FIND(" ",F227&amp;" ",N10+1)-1)))</f>
        <v>1</v>
      </c>
      <c r="N227" s="571">
        <f t="shared" si="29"/>
        <v>210</v>
      </c>
      <c r="O227" s="551" t="str">
        <f t="shared" si="30"/>
        <v>0</v>
      </c>
      <c r="P227" s="571">
        <f t="shared" si="31"/>
        <v>1</v>
      </c>
      <c r="Q227" s="571">
        <f t="shared" si="32"/>
        <v>1</v>
      </c>
    </row>
    <row r="228" spans="2:17">
      <c r="B228" s="568"/>
      <c r="C228" s="568"/>
      <c r="D228" s="568"/>
      <c r="E228" s="568" cm="1">
        <f t="array" ref="E228">IF(H227&lt;&gt;"",E227,IF(E227="","",IFERROR(MATCH(TRUE(),INDEX(INDEX(K:K,E227+1):K203&lt;&gt;"",0),0)+E227,"")))</f>
        <v>369</v>
      </c>
      <c r="F228" s="569" cm="1">
        <f t="array" ref="F228">IF(E228="","",IF(H227&lt;&gt;"",H227,INDEX(D:D,E228)))</f>
        <v>0</v>
      </c>
      <c r="G228" s="569" t="str">
        <f t="shared" si="27"/>
        <v>0</v>
      </c>
      <c r="H228" s="570" t="str">
        <f t="shared" si="28"/>
        <v/>
      </c>
      <c r="I228" s="568" t="str">
        <f>IF(AND(F228&lt;&gt;"",N10&gt;0,M228&gt;N10),"Mot &gt; limite","")</f>
        <v/>
      </c>
      <c r="M228" s="514">
        <f>IF(OR(F228="",N10="",N10&lt;=0),"",IF(LEN(F228)&lt;=N10,LEN(F228),IFERROR(FIND("♦",SUBSTITUTE(LEFT(F228,N10)," ","♦",LEN(LEFT(F228,N10))-LEN(SUBSTITUTE(LEFT(F228,N10)," ","")))),FIND(" ",F228&amp;" ",N10+1)-1)))</f>
        <v>1</v>
      </c>
      <c r="N228" s="571">
        <f t="shared" si="29"/>
        <v>211</v>
      </c>
      <c r="O228" s="551" t="str">
        <f t="shared" si="30"/>
        <v>0</v>
      </c>
      <c r="P228" s="571">
        <f t="shared" si="31"/>
        <v>1</v>
      </c>
      <c r="Q228" s="571">
        <f t="shared" si="32"/>
        <v>1</v>
      </c>
    </row>
    <row r="229" spans="2:17">
      <c r="B229" s="568"/>
      <c r="C229" s="568"/>
      <c r="D229" s="568"/>
      <c r="E229" s="568" cm="1">
        <f t="array" ref="E229">IF(H228&lt;&gt;"",E228,IF(E228="","",IFERROR(MATCH(TRUE(),INDEX(INDEX(K:K,E228+1):K203&lt;&gt;"",0),0)+E228,"")))</f>
        <v>370</v>
      </c>
      <c r="F229" s="569" cm="1">
        <f t="array" ref="F229">IF(E229="","",IF(H228&lt;&gt;"",H228,INDEX(D:D,E229)))</f>
        <v>0</v>
      </c>
      <c r="G229" s="569" t="str">
        <f t="shared" si="27"/>
        <v>0</v>
      </c>
      <c r="H229" s="570" t="str">
        <f t="shared" si="28"/>
        <v/>
      </c>
      <c r="I229" s="568" t="str">
        <f>IF(AND(F229&lt;&gt;"",N10&gt;0,M229&gt;N10),"Mot &gt; limite","")</f>
        <v/>
      </c>
      <c r="M229" s="514">
        <f>IF(OR(F229="",N10="",N10&lt;=0),"",IF(LEN(F229)&lt;=N10,LEN(F229),IFERROR(FIND("♦",SUBSTITUTE(LEFT(F229,N10)," ","♦",LEN(LEFT(F229,N10))-LEN(SUBSTITUTE(LEFT(F229,N10)," ","")))),FIND(" ",F229&amp;" ",N10+1)-1)))</f>
        <v>1</v>
      </c>
      <c r="N229" s="571">
        <f t="shared" si="29"/>
        <v>212</v>
      </c>
      <c r="O229" s="551" t="str">
        <f t="shared" si="30"/>
        <v>0</v>
      </c>
      <c r="P229" s="571">
        <f t="shared" si="31"/>
        <v>1</v>
      </c>
      <c r="Q229" s="571">
        <f t="shared" si="32"/>
        <v>1</v>
      </c>
    </row>
    <row r="230" spans="2:17">
      <c r="B230" s="568"/>
      <c r="C230" s="568"/>
      <c r="D230" s="568"/>
      <c r="E230" s="568" cm="1">
        <f t="array" ref="E230">IF(H229&lt;&gt;"",E229,IF(E229="","",IFERROR(MATCH(TRUE(),INDEX(INDEX(K:K,E229+1):K203&lt;&gt;"",0),0)+E229,"")))</f>
        <v>371</v>
      </c>
      <c r="F230" s="569" cm="1">
        <f t="array" ref="F230">IF(E230="","",IF(H229&lt;&gt;"",H229,INDEX(D:D,E230)))</f>
        <v>0</v>
      </c>
      <c r="G230" s="569" t="str">
        <f t="shared" si="27"/>
        <v>0</v>
      </c>
      <c r="H230" s="570" t="str">
        <f t="shared" si="28"/>
        <v/>
      </c>
      <c r="I230" s="568" t="str">
        <f>IF(AND(F230&lt;&gt;"",N10&gt;0,M230&gt;N10),"Mot &gt; limite","")</f>
        <v/>
      </c>
      <c r="M230" s="514">
        <f>IF(OR(F230="",N10="",N10&lt;=0),"",IF(LEN(F230)&lt;=N10,LEN(F230),IFERROR(FIND("♦",SUBSTITUTE(LEFT(F230,N10)," ","♦",LEN(LEFT(F230,N10))-LEN(SUBSTITUTE(LEFT(F230,N10)," ","")))),FIND(" ",F230&amp;" ",N10+1)-1)))</f>
        <v>1</v>
      </c>
      <c r="N230" s="571">
        <f t="shared" si="29"/>
        <v>213</v>
      </c>
      <c r="O230" s="551" t="str">
        <f t="shared" si="30"/>
        <v>0</v>
      </c>
      <c r="P230" s="571">
        <f t="shared" si="31"/>
        <v>1</v>
      </c>
      <c r="Q230" s="571">
        <f t="shared" si="32"/>
        <v>1</v>
      </c>
    </row>
    <row r="231" spans="2:17">
      <c r="B231" s="568"/>
      <c r="C231" s="568"/>
      <c r="D231" s="568"/>
      <c r="E231" s="568" cm="1">
        <f t="array" ref="E231">IF(H230&lt;&gt;"",E230,IF(E230="","",IFERROR(MATCH(TRUE(),INDEX(INDEX(K:K,E230+1):K203&lt;&gt;"",0),0)+E230,"")))</f>
        <v>372</v>
      </c>
      <c r="F231" s="569" cm="1">
        <f t="array" ref="F231">IF(E231="","",IF(H230&lt;&gt;"",H230,INDEX(D:D,E231)))</f>
        <v>0</v>
      </c>
      <c r="G231" s="569" t="str">
        <f t="shared" si="27"/>
        <v>0</v>
      </c>
      <c r="H231" s="570" t="str">
        <f t="shared" si="28"/>
        <v/>
      </c>
      <c r="I231" s="568" t="str">
        <f>IF(AND(F231&lt;&gt;"",N10&gt;0,M231&gt;N10),"Mot &gt; limite","")</f>
        <v/>
      </c>
      <c r="M231" s="514">
        <f>IF(OR(F231="",N10="",N10&lt;=0),"",IF(LEN(F231)&lt;=N10,LEN(F231),IFERROR(FIND("♦",SUBSTITUTE(LEFT(F231,N10)," ","♦",LEN(LEFT(F231,N10))-LEN(SUBSTITUTE(LEFT(F231,N10)," ","")))),FIND(" ",F231&amp;" ",N10+1)-1)))</f>
        <v>1</v>
      </c>
      <c r="N231" s="571">
        <f t="shared" si="29"/>
        <v>214</v>
      </c>
      <c r="O231" s="551" t="str">
        <f t="shared" si="30"/>
        <v>0</v>
      </c>
      <c r="P231" s="571">
        <f t="shared" si="31"/>
        <v>1</v>
      </c>
      <c r="Q231" s="571">
        <f t="shared" si="32"/>
        <v>1</v>
      </c>
    </row>
    <row r="232" spans="2:17">
      <c r="B232" s="568"/>
      <c r="C232" s="568"/>
      <c r="D232" s="568"/>
      <c r="E232" s="568" cm="1">
        <f t="array" ref="E232">IF(H231&lt;&gt;"",E231,IF(E231="","",IFERROR(MATCH(TRUE(),INDEX(INDEX(K:K,E231+1):K203&lt;&gt;"",0),0)+E231,"")))</f>
        <v>373</v>
      </c>
      <c r="F232" s="569" cm="1">
        <f t="array" ref="F232">IF(E232="","",IF(H231&lt;&gt;"",H231,INDEX(D:D,E232)))</f>
        <v>0</v>
      </c>
      <c r="G232" s="569" t="str">
        <f t="shared" si="27"/>
        <v>0</v>
      </c>
      <c r="H232" s="570" t="str">
        <f t="shared" si="28"/>
        <v/>
      </c>
      <c r="I232" s="568" t="str">
        <f>IF(AND(F232&lt;&gt;"",N10&gt;0,M232&gt;N10),"Mot &gt; limite","")</f>
        <v/>
      </c>
      <c r="M232" s="514">
        <f>IF(OR(F232="",N10="",N10&lt;=0),"",IF(LEN(F232)&lt;=N10,LEN(F232),IFERROR(FIND("♦",SUBSTITUTE(LEFT(F232,N10)," ","♦",LEN(LEFT(F232,N10))-LEN(SUBSTITUTE(LEFT(F232,N10)," ","")))),FIND(" ",F232&amp;" ",N10+1)-1)))</f>
        <v>1</v>
      </c>
      <c r="N232" s="571">
        <f t="shared" si="29"/>
        <v>215</v>
      </c>
      <c r="O232" s="551" t="str">
        <f t="shared" si="30"/>
        <v>0</v>
      </c>
      <c r="P232" s="571">
        <f t="shared" si="31"/>
        <v>1</v>
      </c>
      <c r="Q232" s="571">
        <f t="shared" si="32"/>
        <v>1</v>
      </c>
    </row>
    <row r="233" spans="2:17">
      <c r="B233" s="568"/>
      <c r="C233" s="568"/>
      <c r="D233" s="568"/>
      <c r="E233" s="568" cm="1">
        <f t="array" ref="E233">IF(H232&lt;&gt;"",E232,IF(E232="","",IFERROR(MATCH(TRUE(),INDEX(INDEX(K:K,E232+1):K203&lt;&gt;"",0),0)+E232,"")))</f>
        <v>374</v>
      </c>
      <c r="F233" s="569" cm="1">
        <f t="array" ref="F233">IF(E233="","",IF(H232&lt;&gt;"",H232,INDEX(D:D,E233)))</f>
        <v>0</v>
      </c>
      <c r="G233" s="569" t="str">
        <f t="shared" si="27"/>
        <v>0</v>
      </c>
      <c r="H233" s="570" t="str">
        <f t="shared" si="28"/>
        <v/>
      </c>
      <c r="I233" s="568" t="str">
        <f>IF(AND(F233&lt;&gt;"",N10&gt;0,M233&gt;N10),"Mot &gt; limite","")</f>
        <v/>
      </c>
      <c r="M233" s="514">
        <f>IF(OR(F233="",N10="",N10&lt;=0),"",IF(LEN(F233)&lt;=N10,LEN(F233),IFERROR(FIND("♦",SUBSTITUTE(LEFT(F233,N10)," ","♦",LEN(LEFT(F233,N10))-LEN(SUBSTITUTE(LEFT(F233,N10)," ","")))),FIND(" ",F233&amp;" ",N10+1)-1)))</f>
        <v>1</v>
      </c>
      <c r="N233" s="571">
        <f t="shared" si="29"/>
        <v>216</v>
      </c>
      <c r="O233" s="551" t="str">
        <f t="shared" si="30"/>
        <v>0</v>
      </c>
      <c r="P233" s="571">
        <f t="shared" si="31"/>
        <v>1</v>
      </c>
      <c r="Q233" s="571">
        <f t="shared" si="32"/>
        <v>1</v>
      </c>
    </row>
    <row r="234" spans="2:17">
      <c r="B234" s="568"/>
      <c r="C234" s="568"/>
      <c r="D234" s="568"/>
      <c r="E234" s="568" cm="1">
        <f t="array" ref="E234">IF(H233&lt;&gt;"",E233,IF(E233="","",IFERROR(MATCH(TRUE(),INDEX(INDEX(K:K,E233+1):K203&lt;&gt;"",0),0)+E233,"")))</f>
        <v>375</v>
      </c>
      <c r="F234" s="569" cm="1">
        <f t="array" ref="F234">IF(E234="","",IF(H233&lt;&gt;"",H233,INDEX(D:D,E234)))</f>
        <v>0</v>
      </c>
      <c r="G234" s="569" t="str">
        <f t="shared" si="27"/>
        <v>0</v>
      </c>
      <c r="H234" s="570" t="str">
        <f t="shared" si="28"/>
        <v/>
      </c>
      <c r="I234" s="568" t="str">
        <f>IF(AND(F234&lt;&gt;"",N10&gt;0,M234&gt;N10),"Mot &gt; limite","")</f>
        <v/>
      </c>
      <c r="M234" s="514">
        <f>IF(OR(F234="",N10="",N10&lt;=0),"",IF(LEN(F234)&lt;=N10,LEN(F234),IFERROR(FIND("♦",SUBSTITUTE(LEFT(F234,N10)," ","♦",LEN(LEFT(F234,N10))-LEN(SUBSTITUTE(LEFT(F234,N10)," ","")))),FIND(" ",F234&amp;" ",N10+1)-1)))</f>
        <v>1</v>
      </c>
      <c r="N234" s="571">
        <f t="shared" si="29"/>
        <v>217</v>
      </c>
      <c r="O234" s="551" t="str">
        <f t="shared" si="30"/>
        <v>0</v>
      </c>
      <c r="P234" s="571">
        <f t="shared" si="31"/>
        <v>1</v>
      </c>
      <c r="Q234" s="571">
        <f t="shared" si="32"/>
        <v>1</v>
      </c>
    </row>
    <row r="235" spans="2:17">
      <c r="B235" s="568"/>
      <c r="C235" s="568"/>
      <c r="D235" s="568"/>
      <c r="E235" s="568" cm="1">
        <f t="array" ref="E235">IF(H234&lt;&gt;"",E234,IF(E234="","",IFERROR(MATCH(TRUE(),INDEX(INDEX(K:K,E234+1):K203&lt;&gt;"",0),0)+E234,"")))</f>
        <v>376</v>
      </c>
      <c r="F235" s="569" cm="1">
        <f t="array" ref="F235">IF(E235="","",IF(H234&lt;&gt;"",H234,INDEX(D:D,E235)))</f>
        <v>0</v>
      </c>
      <c r="G235" s="569" t="str">
        <f t="shared" si="27"/>
        <v>0</v>
      </c>
      <c r="H235" s="570" t="str">
        <f t="shared" si="28"/>
        <v/>
      </c>
      <c r="I235" s="568" t="str">
        <f>IF(AND(F235&lt;&gt;"",N10&gt;0,M235&gt;N10),"Mot &gt; limite","")</f>
        <v/>
      </c>
      <c r="M235" s="514">
        <f>IF(OR(F235="",N10="",N10&lt;=0),"",IF(LEN(F235)&lt;=N10,LEN(F235),IFERROR(FIND("♦",SUBSTITUTE(LEFT(F235,N10)," ","♦",LEN(LEFT(F235,N10))-LEN(SUBSTITUTE(LEFT(F235,N10)," ","")))),FIND(" ",F235&amp;" ",N10+1)-1)))</f>
        <v>1</v>
      </c>
      <c r="N235" s="571">
        <f t="shared" si="29"/>
        <v>218</v>
      </c>
      <c r="O235" s="551" t="str">
        <f t="shared" si="30"/>
        <v>0</v>
      </c>
      <c r="P235" s="571">
        <f t="shared" si="31"/>
        <v>1</v>
      </c>
      <c r="Q235" s="571">
        <f t="shared" si="32"/>
        <v>1</v>
      </c>
    </row>
    <row r="236" spans="2:17">
      <c r="B236" s="568"/>
      <c r="C236" s="568"/>
      <c r="D236" s="568"/>
      <c r="E236" s="568" cm="1">
        <f t="array" ref="E236">IF(H235&lt;&gt;"",E235,IF(E235="","",IFERROR(MATCH(TRUE(),INDEX(INDEX(K:K,E235+1):K203&lt;&gt;"",0),0)+E235,"")))</f>
        <v>377</v>
      </c>
      <c r="F236" s="569" cm="1">
        <f t="array" ref="F236">IF(E236="","",IF(H235&lt;&gt;"",H235,INDEX(D:D,E236)))</f>
        <v>0</v>
      </c>
      <c r="G236" s="569" t="str">
        <f t="shared" si="27"/>
        <v>0</v>
      </c>
      <c r="H236" s="570" t="str">
        <f t="shared" si="28"/>
        <v/>
      </c>
      <c r="I236" s="568" t="str">
        <f>IF(AND(F236&lt;&gt;"",N10&gt;0,M236&gt;N10),"Mot &gt; limite","")</f>
        <v/>
      </c>
      <c r="M236" s="514">
        <f>IF(OR(F236="",N10="",N10&lt;=0),"",IF(LEN(F236)&lt;=N10,LEN(F236),IFERROR(FIND("♦",SUBSTITUTE(LEFT(F236,N10)," ","♦",LEN(LEFT(F236,N10))-LEN(SUBSTITUTE(LEFT(F236,N10)," ","")))),FIND(" ",F236&amp;" ",N10+1)-1)))</f>
        <v>1</v>
      </c>
      <c r="N236" s="571">
        <f t="shared" si="29"/>
        <v>219</v>
      </c>
      <c r="O236" s="551" t="str">
        <f t="shared" si="30"/>
        <v>0</v>
      </c>
      <c r="P236" s="571">
        <f t="shared" si="31"/>
        <v>1</v>
      </c>
      <c r="Q236" s="571">
        <f t="shared" si="32"/>
        <v>1</v>
      </c>
    </row>
    <row r="237" spans="2:17">
      <c r="B237" s="568"/>
      <c r="C237" s="568"/>
      <c r="D237" s="568"/>
      <c r="E237" s="568" cm="1">
        <f t="array" ref="E237">IF(H236&lt;&gt;"",E236,IF(E236="","",IFERROR(MATCH(TRUE(),INDEX(INDEX(K:K,E236+1):K203&lt;&gt;"",0),0)+E236,"")))</f>
        <v>378</v>
      </c>
      <c r="F237" s="569" cm="1">
        <f t="array" ref="F237">IF(E237="","",IF(H236&lt;&gt;"",H236,INDEX(D:D,E237)))</f>
        <v>0</v>
      </c>
      <c r="G237" s="569" t="str">
        <f t="shared" si="27"/>
        <v>0</v>
      </c>
      <c r="H237" s="570" t="str">
        <f t="shared" si="28"/>
        <v/>
      </c>
      <c r="I237" s="568" t="str">
        <f>IF(AND(F237&lt;&gt;"",N10&gt;0,M237&gt;N10),"Mot &gt; limite","")</f>
        <v/>
      </c>
      <c r="M237" s="514">
        <f>IF(OR(F237="",N10="",N10&lt;=0),"",IF(LEN(F237)&lt;=N10,LEN(F237),IFERROR(FIND("♦",SUBSTITUTE(LEFT(F237,N10)," ","♦",LEN(LEFT(F237,N10))-LEN(SUBSTITUTE(LEFT(F237,N10)," ","")))),FIND(" ",F237&amp;" ",N10+1)-1)))</f>
        <v>1</v>
      </c>
      <c r="N237" s="571">
        <f t="shared" si="29"/>
        <v>220</v>
      </c>
      <c r="O237" s="551" t="str">
        <f t="shared" si="30"/>
        <v>0</v>
      </c>
      <c r="P237" s="571">
        <f t="shared" si="31"/>
        <v>1</v>
      </c>
      <c r="Q237" s="571">
        <f t="shared" si="32"/>
        <v>1</v>
      </c>
    </row>
    <row r="238" spans="2:17">
      <c r="B238" s="568"/>
      <c r="C238" s="568"/>
      <c r="D238" s="568"/>
      <c r="E238" s="568" cm="1">
        <f t="array" ref="E238">IF(H237&lt;&gt;"",E237,IF(E237="","",IFERROR(MATCH(TRUE(),INDEX(INDEX(K:K,E237+1):K203&lt;&gt;"",0),0)+E237,"")))</f>
        <v>379</v>
      </c>
      <c r="F238" s="569" cm="1">
        <f t="array" ref="F238">IF(E238="","",IF(H237&lt;&gt;"",H237,INDEX(D:D,E238)))</f>
        <v>0</v>
      </c>
      <c r="G238" s="569" t="str">
        <f t="shared" si="27"/>
        <v>0</v>
      </c>
      <c r="H238" s="570" t="str">
        <f t="shared" si="28"/>
        <v/>
      </c>
      <c r="I238" s="568" t="str">
        <f>IF(AND(F238&lt;&gt;"",N10&gt;0,M238&gt;N10),"Mot &gt; limite","")</f>
        <v/>
      </c>
      <c r="M238" s="514">
        <f>IF(OR(F238="",N10="",N10&lt;=0),"",IF(LEN(F238)&lt;=N10,LEN(F238),IFERROR(FIND("♦",SUBSTITUTE(LEFT(F238,N10)," ","♦",LEN(LEFT(F238,N10))-LEN(SUBSTITUTE(LEFT(F238,N10)," ","")))),FIND(" ",F238&amp;" ",N10+1)-1)))</f>
        <v>1</v>
      </c>
      <c r="N238" s="571">
        <f t="shared" si="29"/>
        <v>221</v>
      </c>
      <c r="O238" s="551" t="str">
        <f t="shared" si="30"/>
        <v>0</v>
      </c>
      <c r="P238" s="571">
        <f t="shared" si="31"/>
        <v>1</v>
      </c>
      <c r="Q238" s="571">
        <f t="shared" si="32"/>
        <v>1</v>
      </c>
    </row>
    <row r="239" spans="2:17">
      <c r="B239" s="568"/>
      <c r="C239" s="568"/>
      <c r="D239" s="568"/>
      <c r="E239" s="568" cm="1">
        <f t="array" ref="E239">IF(H238&lt;&gt;"",E238,IF(E238="","",IFERROR(MATCH(TRUE(),INDEX(INDEX(K:K,E238+1):K203&lt;&gt;"",0),0)+E238,"")))</f>
        <v>380</v>
      </c>
      <c r="F239" s="569" cm="1">
        <f t="array" ref="F239">IF(E239="","",IF(H238&lt;&gt;"",H238,INDEX(D:D,E239)))</f>
        <v>0</v>
      </c>
      <c r="G239" s="569" t="str">
        <f t="shared" si="27"/>
        <v>0</v>
      </c>
      <c r="H239" s="570" t="str">
        <f t="shared" si="28"/>
        <v/>
      </c>
      <c r="I239" s="568" t="str">
        <f>IF(AND(F239&lt;&gt;"",N10&gt;0,M239&gt;N10),"Mot &gt; limite","")</f>
        <v/>
      </c>
      <c r="M239" s="514">
        <f>IF(OR(F239="",N10="",N10&lt;=0),"",IF(LEN(F239)&lt;=N10,LEN(F239),IFERROR(FIND("♦",SUBSTITUTE(LEFT(F239,N10)," ","♦",LEN(LEFT(F239,N10))-LEN(SUBSTITUTE(LEFT(F239,N10)," ","")))),FIND(" ",F239&amp;" ",N10+1)-1)))</f>
        <v>1</v>
      </c>
      <c r="N239" s="571">
        <f t="shared" si="29"/>
        <v>222</v>
      </c>
      <c r="O239" s="551" t="str">
        <f t="shared" si="30"/>
        <v>0</v>
      </c>
      <c r="P239" s="571">
        <f t="shared" si="31"/>
        <v>1</v>
      </c>
      <c r="Q239" s="571">
        <f t="shared" si="32"/>
        <v>1</v>
      </c>
    </row>
    <row r="240" spans="2:17">
      <c r="B240" s="568"/>
      <c r="C240" s="568"/>
      <c r="D240" s="568"/>
      <c r="E240" s="568" cm="1">
        <f t="array" ref="E240">IF(H239&lt;&gt;"",E239,IF(E239="","",IFERROR(MATCH(TRUE(),INDEX(INDEX(K:K,E239+1):K203&lt;&gt;"",0),0)+E239,"")))</f>
        <v>381</v>
      </c>
      <c r="F240" s="569" cm="1">
        <f t="array" ref="F240">IF(E240="","",IF(H239&lt;&gt;"",H239,INDEX(D:D,E240)))</f>
        <v>0</v>
      </c>
      <c r="G240" s="569" t="str">
        <f t="shared" si="27"/>
        <v>0</v>
      </c>
      <c r="H240" s="570" t="str">
        <f t="shared" si="28"/>
        <v/>
      </c>
      <c r="I240" s="568" t="str">
        <f>IF(AND(F240&lt;&gt;"",N10&gt;0,M240&gt;N10),"Mot &gt; limite","")</f>
        <v/>
      </c>
      <c r="M240" s="514">
        <f>IF(OR(F240="",N10="",N10&lt;=0),"",IF(LEN(F240)&lt;=N10,LEN(F240),IFERROR(FIND("♦",SUBSTITUTE(LEFT(F240,N10)," ","♦",LEN(LEFT(F240,N10))-LEN(SUBSTITUTE(LEFT(F240,N10)," ","")))),FIND(" ",F240&amp;" ",N10+1)-1)))</f>
        <v>1</v>
      </c>
      <c r="N240" s="571">
        <f t="shared" si="29"/>
        <v>223</v>
      </c>
      <c r="O240" s="551" t="str">
        <f t="shared" si="30"/>
        <v>0</v>
      </c>
      <c r="P240" s="571">
        <f t="shared" si="31"/>
        <v>1</v>
      </c>
      <c r="Q240" s="571">
        <f t="shared" si="32"/>
        <v>1</v>
      </c>
    </row>
    <row r="241" spans="2:17">
      <c r="B241" s="568"/>
      <c r="C241" s="568"/>
      <c r="D241" s="568"/>
      <c r="E241" s="568" cm="1">
        <f t="array" ref="E241">IF(H240&lt;&gt;"",E240,IF(E240="","",IFERROR(MATCH(TRUE(),INDEX(INDEX(K:K,E240+1):K203&lt;&gt;"",0),0)+E240,"")))</f>
        <v>382</v>
      </c>
      <c r="F241" s="569" cm="1">
        <f t="array" ref="F241">IF(E241="","",IF(H240&lt;&gt;"",H240,INDEX(D:D,E241)))</f>
        <v>0</v>
      </c>
      <c r="G241" s="569" t="str">
        <f t="shared" si="27"/>
        <v>0</v>
      </c>
      <c r="H241" s="570" t="str">
        <f t="shared" si="28"/>
        <v/>
      </c>
      <c r="I241" s="568" t="str">
        <f>IF(AND(F241&lt;&gt;"",N10&gt;0,M241&gt;N10),"Mot &gt; limite","")</f>
        <v/>
      </c>
      <c r="M241" s="514">
        <f>IF(OR(F241="",N10="",N10&lt;=0),"",IF(LEN(F241)&lt;=N10,LEN(F241),IFERROR(FIND("♦",SUBSTITUTE(LEFT(F241,N10)," ","♦",LEN(LEFT(F241,N10))-LEN(SUBSTITUTE(LEFT(F241,N10)," ","")))),FIND(" ",F241&amp;" ",N10+1)-1)))</f>
        <v>1</v>
      </c>
      <c r="N241" s="571">
        <f t="shared" si="29"/>
        <v>224</v>
      </c>
      <c r="O241" s="551" t="str">
        <f t="shared" si="30"/>
        <v>0</v>
      </c>
      <c r="P241" s="571">
        <f t="shared" si="31"/>
        <v>1</v>
      </c>
      <c r="Q241" s="571">
        <f t="shared" si="32"/>
        <v>1</v>
      </c>
    </row>
    <row r="242" spans="2:17">
      <c r="B242" s="568"/>
      <c r="C242" s="568"/>
      <c r="D242" s="568"/>
      <c r="E242" s="568" cm="1">
        <f t="array" ref="E242">IF(H241&lt;&gt;"",E241,IF(E241="","",IFERROR(MATCH(TRUE(),INDEX(INDEX(K:K,E241+1):K203&lt;&gt;"",0),0)+E241,"")))</f>
        <v>383</v>
      </c>
      <c r="F242" s="569" cm="1">
        <f t="array" ref="F242">IF(E242="","",IF(H241&lt;&gt;"",H241,INDEX(D:D,E242)))</f>
        <v>0</v>
      </c>
      <c r="G242" s="569" t="str">
        <f t="shared" si="27"/>
        <v>0</v>
      </c>
      <c r="H242" s="570" t="str">
        <f t="shared" si="28"/>
        <v/>
      </c>
      <c r="I242" s="568" t="str">
        <f>IF(AND(F242&lt;&gt;"",N10&gt;0,M242&gt;N10),"Mot &gt; limite","")</f>
        <v/>
      </c>
      <c r="M242" s="514">
        <f>IF(OR(F242="",N10="",N10&lt;=0),"",IF(LEN(F242)&lt;=N10,LEN(F242),IFERROR(FIND("♦",SUBSTITUTE(LEFT(F242,N10)," ","♦",LEN(LEFT(F242,N10))-LEN(SUBSTITUTE(LEFT(F242,N10)," ","")))),FIND(" ",F242&amp;" ",N10+1)-1)))</f>
        <v>1</v>
      </c>
      <c r="N242" s="571">
        <f t="shared" si="29"/>
        <v>225</v>
      </c>
      <c r="O242" s="551" t="str">
        <f t="shared" si="30"/>
        <v>0</v>
      </c>
      <c r="P242" s="571">
        <f t="shared" si="31"/>
        <v>1</v>
      </c>
      <c r="Q242" s="571">
        <f t="shared" si="32"/>
        <v>1</v>
      </c>
    </row>
    <row r="243" spans="2:17">
      <c r="B243" s="568"/>
      <c r="C243" s="568"/>
      <c r="D243" s="568"/>
      <c r="E243" s="568" cm="1">
        <f t="array" ref="E243">IF(H242&lt;&gt;"",E242,IF(E242="","",IFERROR(MATCH(TRUE(),INDEX(INDEX(K:K,E242+1):K203&lt;&gt;"",0),0)+E242,"")))</f>
        <v>384</v>
      </c>
      <c r="F243" s="569" cm="1">
        <f t="array" ref="F243">IF(E243="","",IF(H242&lt;&gt;"",H242,INDEX(D:D,E243)))</f>
        <v>0</v>
      </c>
      <c r="G243" s="569" t="str">
        <f t="shared" si="27"/>
        <v>0</v>
      </c>
      <c r="H243" s="570" t="str">
        <f t="shared" si="28"/>
        <v/>
      </c>
      <c r="I243" s="568" t="str">
        <f>IF(AND(F243&lt;&gt;"",N10&gt;0,M243&gt;N10),"Mot &gt; limite","")</f>
        <v/>
      </c>
      <c r="M243" s="514">
        <f>IF(OR(F243="",N10="",N10&lt;=0),"",IF(LEN(F243)&lt;=N10,LEN(F243),IFERROR(FIND("♦",SUBSTITUTE(LEFT(F243,N10)," ","♦",LEN(LEFT(F243,N10))-LEN(SUBSTITUTE(LEFT(F243,N10)," ","")))),FIND(" ",F243&amp;" ",N10+1)-1)))</f>
        <v>1</v>
      </c>
      <c r="N243" s="571">
        <f t="shared" si="29"/>
        <v>226</v>
      </c>
      <c r="O243" s="551" t="str">
        <f t="shared" si="30"/>
        <v>0</v>
      </c>
      <c r="P243" s="571">
        <f t="shared" si="31"/>
        <v>1</v>
      </c>
      <c r="Q243" s="571">
        <f t="shared" si="32"/>
        <v>1</v>
      </c>
    </row>
    <row r="244" spans="2:17">
      <c r="B244" s="568"/>
      <c r="C244" s="568"/>
      <c r="D244" s="568"/>
      <c r="E244" s="568" cm="1">
        <f t="array" ref="E244">IF(H243&lt;&gt;"",E243,IF(E243="","",IFERROR(MATCH(TRUE(),INDEX(INDEX(K:K,E243+1):K203&lt;&gt;"",0),0)+E243,"")))</f>
        <v>385</v>
      </c>
      <c r="F244" s="569" cm="1">
        <f t="array" ref="F244">IF(E244="","",IF(H243&lt;&gt;"",H243,INDEX(D:D,E244)))</f>
        <v>0</v>
      </c>
      <c r="G244" s="569" t="str">
        <f t="shared" si="27"/>
        <v>0</v>
      </c>
      <c r="H244" s="570" t="str">
        <f t="shared" si="28"/>
        <v/>
      </c>
      <c r="I244" s="568" t="str">
        <f>IF(AND(F244&lt;&gt;"",N10&gt;0,M244&gt;N10),"Mot &gt; limite","")</f>
        <v/>
      </c>
      <c r="M244" s="514">
        <f>IF(OR(F244="",N10="",N10&lt;=0),"",IF(LEN(F244)&lt;=N10,LEN(F244),IFERROR(FIND("♦",SUBSTITUTE(LEFT(F244,N10)," ","♦",LEN(LEFT(F244,N10))-LEN(SUBSTITUTE(LEFT(F244,N10)," ","")))),FIND(" ",F244&amp;" ",N10+1)-1)))</f>
        <v>1</v>
      </c>
      <c r="N244" s="571">
        <f t="shared" si="29"/>
        <v>227</v>
      </c>
      <c r="O244" s="551" t="str">
        <f t="shared" si="30"/>
        <v>0</v>
      </c>
      <c r="P244" s="571">
        <f t="shared" si="31"/>
        <v>1</v>
      </c>
      <c r="Q244" s="571">
        <f t="shared" si="32"/>
        <v>1</v>
      </c>
    </row>
    <row r="245" spans="2:17">
      <c r="B245" s="568"/>
      <c r="C245" s="568"/>
      <c r="D245" s="568"/>
      <c r="E245" s="568" cm="1">
        <f t="array" ref="E245">IF(H244&lt;&gt;"",E244,IF(E244="","",IFERROR(MATCH(TRUE(),INDEX(INDEX(K:K,E244+1):K203&lt;&gt;"",0),0)+E244,"")))</f>
        <v>386</v>
      </c>
      <c r="F245" s="569" cm="1">
        <f t="array" ref="F245">IF(E245="","",IF(H244&lt;&gt;"",H244,INDEX(D:D,E245)))</f>
        <v>0</v>
      </c>
      <c r="G245" s="569" t="str">
        <f t="shared" si="27"/>
        <v>0</v>
      </c>
      <c r="H245" s="570" t="str">
        <f t="shared" si="28"/>
        <v/>
      </c>
      <c r="I245" s="568" t="str">
        <f>IF(AND(F245&lt;&gt;"",N10&gt;0,M245&gt;N10),"Mot &gt; limite","")</f>
        <v/>
      </c>
      <c r="M245" s="514">
        <f>IF(OR(F245="",N10="",N10&lt;=0),"",IF(LEN(F245)&lt;=N10,LEN(F245),IFERROR(FIND("♦",SUBSTITUTE(LEFT(F245,N10)," ","♦",LEN(LEFT(F245,N10))-LEN(SUBSTITUTE(LEFT(F245,N10)," ","")))),FIND(" ",F245&amp;" ",N10+1)-1)))</f>
        <v>1</v>
      </c>
      <c r="N245" s="571">
        <f t="shared" si="29"/>
        <v>228</v>
      </c>
      <c r="O245" s="551" t="str">
        <f t="shared" si="30"/>
        <v>0</v>
      </c>
      <c r="P245" s="571">
        <f t="shared" si="31"/>
        <v>1</v>
      </c>
      <c r="Q245" s="571">
        <f t="shared" si="32"/>
        <v>1</v>
      </c>
    </row>
    <row r="246" spans="2:17">
      <c r="B246" s="568"/>
      <c r="C246" s="568"/>
      <c r="D246" s="568"/>
      <c r="E246" s="568" cm="1">
        <f t="array" ref="E246">IF(H245&lt;&gt;"",E245,IF(E245="","",IFERROR(MATCH(TRUE(),INDEX(INDEX(K:K,E245+1):K203&lt;&gt;"",0),0)+E245,"")))</f>
        <v>387</v>
      </c>
      <c r="F246" s="569" cm="1">
        <f t="array" ref="F246">IF(E246="","",IF(H245&lt;&gt;"",H245,INDEX(D:D,E246)))</f>
        <v>0</v>
      </c>
      <c r="G246" s="569" t="str">
        <f t="shared" si="27"/>
        <v>0</v>
      </c>
      <c r="H246" s="570" t="str">
        <f t="shared" si="28"/>
        <v/>
      </c>
      <c r="I246" s="568" t="str">
        <f>IF(AND(F246&lt;&gt;"",N10&gt;0,M246&gt;N10),"Mot &gt; limite","")</f>
        <v/>
      </c>
      <c r="M246" s="514">
        <f>IF(OR(F246="",N10="",N10&lt;=0),"",IF(LEN(F246)&lt;=N10,LEN(F246),IFERROR(FIND("♦",SUBSTITUTE(LEFT(F246,N10)," ","♦",LEN(LEFT(F246,N10))-LEN(SUBSTITUTE(LEFT(F246,N10)," ","")))),FIND(" ",F246&amp;" ",N10+1)-1)))</f>
        <v>1</v>
      </c>
      <c r="N246" s="571">
        <f t="shared" si="29"/>
        <v>229</v>
      </c>
      <c r="O246" s="551" t="str">
        <f t="shared" si="30"/>
        <v>0</v>
      </c>
      <c r="P246" s="571">
        <f t="shared" si="31"/>
        <v>1</v>
      </c>
      <c r="Q246" s="571">
        <f t="shared" si="32"/>
        <v>1</v>
      </c>
    </row>
    <row r="247" spans="2:17">
      <c r="B247" s="568"/>
      <c r="C247" s="568"/>
      <c r="D247" s="568"/>
      <c r="E247" s="568" cm="1">
        <f t="array" ref="E247">IF(H246&lt;&gt;"",E246,IF(E246="","",IFERROR(MATCH(TRUE(),INDEX(INDEX(K:K,E246+1):K203&lt;&gt;"",0),0)+E246,"")))</f>
        <v>388</v>
      </c>
      <c r="F247" s="569" cm="1">
        <f t="array" ref="F247">IF(E247="","",IF(H246&lt;&gt;"",H246,INDEX(D:D,E247)))</f>
        <v>0</v>
      </c>
      <c r="G247" s="569" t="str">
        <f t="shared" si="27"/>
        <v>0</v>
      </c>
      <c r="H247" s="570" t="str">
        <f t="shared" si="28"/>
        <v/>
      </c>
      <c r="I247" s="568" t="str">
        <f>IF(AND(F247&lt;&gt;"",N10&gt;0,M247&gt;N10),"Mot &gt; limite","")</f>
        <v/>
      </c>
      <c r="M247" s="514">
        <f>IF(OR(F247="",N10="",N10&lt;=0),"",IF(LEN(F247)&lt;=N10,LEN(F247),IFERROR(FIND("♦",SUBSTITUTE(LEFT(F247,N10)," ","♦",LEN(LEFT(F247,N10))-LEN(SUBSTITUTE(LEFT(F247,N10)," ","")))),FIND(" ",F247&amp;" ",N10+1)-1)))</f>
        <v>1</v>
      </c>
      <c r="N247" s="571">
        <f t="shared" si="29"/>
        <v>230</v>
      </c>
      <c r="O247" s="551" t="str">
        <f t="shared" si="30"/>
        <v>0</v>
      </c>
      <c r="P247" s="571">
        <f t="shared" si="31"/>
        <v>1</v>
      </c>
      <c r="Q247" s="571">
        <f t="shared" si="32"/>
        <v>1</v>
      </c>
    </row>
    <row r="248" spans="2:17">
      <c r="B248" s="568"/>
      <c r="C248" s="568"/>
      <c r="D248" s="568"/>
      <c r="E248" s="568" cm="1">
        <f t="array" ref="E248">IF(H247&lt;&gt;"",E247,IF(E247="","",IFERROR(MATCH(TRUE(),INDEX(INDEX(K:K,E247+1):K203&lt;&gt;"",0),0)+E247,"")))</f>
        <v>389</v>
      </c>
      <c r="F248" s="569" cm="1">
        <f t="array" ref="F248">IF(E248="","",IF(H247&lt;&gt;"",H247,INDEX(D:D,E248)))</f>
        <v>0</v>
      </c>
      <c r="G248" s="569" t="str">
        <f t="shared" si="27"/>
        <v>0</v>
      </c>
      <c r="H248" s="570" t="str">
        <f t="shared" si="28"/>
        <v/>
      </c>
      <c r="I248" s="568" t="str">
        <f>IF(AND(F248&lt;&gt;"",N10&gt;0,M248&gt;N10),"Mot &gt; limite","")</f>
        <v/>
      </c>
      <c r="M248" s="514">
        <f>IF(OR(F248="",N10="",N10&lt;=0),"",IF(LEN(F248)&lt;=N10,LEN(F248),IFERROR(FIND("♦",SUBSTITUTE(LEFT(F248,N10)," ","♦",LEN(LEFT(F248,N10))-LEN(SUBSTITUTE(LEFT(F248,N10)," ","")))),FIND(" ",F248&amp;" ",N10+1)-1)))</f>
        <v>1</v>
      </c>
      <c r="N248" s="571">
        <f t="shared" si="29"/>
        <v>231</v>
      </c>
      <c r="O248" s="551" t="str">
        <f t="shared" si="30"/>
        <v>0</v>
      </c>
      <c r="P248" s="571">
        <f t="shared" si="31"/>
        <v>1</v>
      </c>
      <c r="Q248" s="571">
        <f t="shared" si="32"/>
        <v>1</v>
      </c>
    </row>
    <row r="249" spans="2:17">
      <c r="B249" s="568"/>
      <c r="C249" s="568"/>
      <c r="D249" s="568"/>
      <c r="E249" s="568" cm="1">
        <f t="array" ref="E249">IF(H248&lt;&gt;"",E248,IF(E248="","",IFERROR(MATCH(TRUE(),INDEX(INDEX(K:K,E248+1):K203&lt;&gt;"",0),0)+E248,"")))</f>
        <v>390</v>
      </c>
      <c r="F249" s="569" cm="1">
        <f t="array" ref="F249">IF(E249="","",IF(H248&lt;&gt;"",H248,INDEX(D:D,E249)))</f>
        <v>0</v>
      </c>
      <c r="G249" s="569" t="str">
        <f t="shared" si="27"/>
        <v>0</v>
      </c>
      <c r="H249" s="570" t="str">
        <f t="shared" si="28"/>
        <v/>
      </c>
      <c r="I249" s="568" t="str">
        <f>IF(AND(F249&lt;&gt;"",N10&gt;0,M249&gt;N10),"Mot &gt; limite","")</f>
        <v/>
      </c>
      <c r="M249" s="514">
        <f>IF(OR(F249="",N10="",N10&lt;=0),"",IF(LEN(F249)&lt;=N10,LEN(F249),IFERROR(FIND("♦",SUBSTITUTE(LEFT(F249,N10)," ","♦",LEN(LEFT(F249,N10))-LEN(SUBSTITUTE(LEFT(F249,N10)," ","")))),FIND(" ",F249&amp;" ",N10+1)-1)))</f>
        <v>1</v>
      </c>
      <c r="N249" s="571">
        <f t="shared" si="29"/>
        <v>232</v>
      </c>
      <c r="O249" s="551" t="str">
        <f t="shared" si="30"/>
        <v>0</v>
      </c>
      <c r="P249" s="571">
        <f t="shared" si="31"/>
        <v>1</v>
      </c>
      <c r="Q249" s="571">
        <f t="shared" si="32"/>
        <v>1</v>
      </c>
    </row>
    <row r="250" spans="2:17">
      <c r="B250" s="568"/>
      <c r="C250" s="568"/>
      <c r="D250" s="568"/>
      <c r="E250" s="568" cm="1">
        <f t="array" ref="E250">IF(H249&lt;&gt;"",E249,IF(E249="","",IFERROR(MATCH(TRUE(),INDEX(INDEX(K:K,E249+1):K203&lt;&gt;"",0),0)+E249,"")))</f>
        <v>391</v>
      </c>
      <c r="F250" s="569" cm="1">
        <f t="array" ref="F250">IF(E250="","",IF(H249&lt;&gt;"",H249,INDEX(D:D,E250)))</f>
        <v>0</v>
      </c>
      <c r="G250" s="569" t="str">
        <f t="shared" si="27"/>
        <v>0</v>
      </c>
      <c r="H250" s="570" t="str">
        <f t="shared" si="28"/>
        <v/>
      </c>
      <c r="I250" s="568" t="str">
        <f>IF(AND(F250&lt;&gt;"",N10&gt;0,M250&gt;N10),"Mot &gt; limite","")</f>
        <v/>
      </c>
      <c r="M250" s="514">
        <f>IF(OR(F250="",N10="",N10&lt;=0),"",IF(LEN(F250)&lt;=N10,LEN(F250),IFERROR(FIND("♦",SUBSTITUTE(LEFT(F250,N10)," ","♦",LEN(LEFT(F250,N10))-LEN(SUBSTITUTE(LEFT(F250,N10)," ","")))),FIND(" ",F250&amp;" ",N10+1)-1)))</f>
        <v>1</v>
      </c>
      <c r="N250" s="571">
        <f t="shared" si="29"/>
        <v>233</v>
      </c>
      <c r="O250" s="551" t="str">
        <f t="shared" si="30"/>
        <v>0</v>
      </c>
      <c r="P250" s="571">
        <f t="shared" si="31"/>
        <v>1</v>
      </c>
      <c r="Q250" s="571">
        <f t="shared" si="32"/>
        <v>1</v>
      </c>
    </row>
    <row r="251" spans="2:17">
      <c r="B251" s="568"/>
      <c r="C251" s="568"/>
      <c r="D251" s="568"/>
      <c r="E251" s="568" cm="1">
        <f t="array" ref="E251">IF(H250&lt;&gt;"",E250,IF(E250="","",IFERROR(MATCH(TRUE(),INDEX(INDEX(K:K,E250+1):K203&lt;&gt;"",0),0)+E250,"")))</f>
        <v>392</v>
      </c>
      <c r="F251" s="569" cm="1">
        <f t="array" ref="F251">IF(E251="","",IF(H250&lt;&gt;"",H250,INDEX(D:D,E251)))</f>
        <v>0</v>
      </c>
      <c r="G251" s="569" t="str">
        <f t="shared" si="27"/>
        <v>0</v>
      </c>
      <c r="H251" s="570" t="str">
        <f t="shared" si="28"/>
        <v/>
      </c>
      <c r="I251" s="568" t="str">
        <f>IF(AND(F251&lt;&gt;"",N10&gt;0,M251&gt;N10),"Mot &gt; limite","")</f>
        <v/>
      </c>
      <c r="M251" s="514">
        <f>IF(OR(F251="",N10="",N10&lt;=0),"",IF(LEN(F251)&lt;=N10,LEN(F251),IFERROR(FIND("♦",SUBSTITUTE(LEFT(F251,N10)," ","♦",LEN(LEFT(F251,N10))-LEN(SUBSTITUTE(LEFT(F251,N10)," ","")))),FIND(" ",F251&amp;" ",N10+1)-1)))</f>
        <v>1</v>
      </c>
      <c r="N251" s="571">
        <f t="shared" si="29"/>
        <v>234</v>
      </c>
      <c r="O251" s="551" t="str">
        <f t="shared" si="30"/>
        <v>0</v>
      </c>
      <c r="P251" s="571">
        <f t="shared" si="31"/>
        <v>1</v>
      </c>
      <c r="Q251" s="571">
        <f t="shared" si="32"/>
        <v>1</v>
      </c>
    </row>
    <row r="252" spans="2:17">
      <c r="B252" s="568"/>
      <c r="C252" s="568"/>
      <c r="D252" s="568"/>
      <c r="E252" s="568" cm="1">
        <f t="array" ref="E252">IF(H251&lt;&gt;"",E251,IF(E251="","",IFERROR(MATCH(TRUE(),INDEX(INDEX(K:K,E251+1):K203&lt;&gt;"",0),0)+E251,"")))</f>
        <v>393</v>
      </c>
      <c r="F252" s="569" cm="1">
        <f t="array" ref="F252">IF(E252="","",IF(H251&lt;&gt;"",H251,INDEX(D:D,E252)))</f>
        <v>0</v>
      </c>
      <c r="G252" s="569" t="str">
        <f t="shared" si="27"/>
        <v>0</v>
      </c>
      <c r="H252" s="570" t="str">
        <f t="shared" si="28"/>
        <v/>
      </c>
      <c r="I252" s="568" t="str">
        <f>IF(AND(F252&lt;&gt;"",N10&gt;0,M252&gt;N10),"Mot &gt; limite","")</f>
        <v/>
      </c>
      <c r="M252" s="514">
        <f>IF(OR(F252="",N10="",N10&lt;=0),"",IF(LEN(F252)&lt;=N10,LEN(F252),IFERROR(FIND("♦",SUBSTITUTE(LEFT(F252,N10)," ","♦",LEN(LEFT(F252,N10))-LEN(SUBSTITUTE(LEFT(F252,N10)," ","")))),FIND(" ",F252&amp;" ",N10+1)-1)))</f>
        <v>1</v>
      </c>
      <c r="N252" s="571">
        <f t="shared" si="29"/>
        <v>235</v>
      </c>
      <c r="O252" s="551" t="str">
        <f t="shared" si="30"/>
        <v>0</v>
      </c>
      <c r="P252" s="571">
        <f t="shared" si="31"/>
        <v>1</v>
      </c>
      <c r="Q252" s="571">
        <f t="shared" si="32"/>
        <v>1</v>
      </c>
    </row>
    <row r="253" spans="2:17">
      <c r="B253" s="568"/>
      <c r="C253" s="568"/>
      <c r="D253" s="568"/>
      <c r="E253" s="568" cm="1">
        <f t="array" ref="E253">IF(H252&lt;&gt;"",E252,IF(E252="","",IFERROR(MATCH(TRUE(),INDEX(INDEX(K:K,E252+1):K203&lt;&gt;"",0),0)+E252,"")))</f>
        <v>394</v>
      </c>
      <c r="F253" s="569" cm="1">
        <f t="array" ref="F253">IF(E253="","",IF(H252&lt;&gt;"",H252,INDEX(D:D,E253)))</f>
        <v>0</v>
      </c>
      <c r="G253" s="569" t="str">
        <f t="shared" si="27"/>
        <v>0</v>
      </c>
      <c r="H253" s="570" t="str">
        <f t="shared" si="28"/>
        <v/>
      </c>
      <c r="I253" s="568" t="str">
        <f>IF(AND(F253&lt;&gt;"",N10&gt;0,M253&gt;N10),"Mot &gt; limite","")</f>
        <v/>
      </c>
      <c r="M253" s="514">
        <f>IF(OR(F253="",N10="",N10&lt;=0),"",IF(LEN(F253)&lt;=N10,LEN(F253),IFERROR(FIND("♦",SUBSTITUTE(LEFT(F253,N10)," ","♦",LEN(LEFT(F253,N10))-LEN(SUBSTITUTE(LEFT(F253,N10)," ","")))),FIND(" ",F253&amp;" ",N10+1)-1)))</f>
        <v>1</v>
      </c>
      <c r="N253" s="571">
        <f t="shared" si="29"/>
        <v>236</v>
      </c>
      <c r="O253" s="551" t="str">
        <f t="shared" si="30"/>
        <v>0</v>
      </c>
      <c r="P253" s="571">
        <f t="shared" si="31"/>
        <v>1</v>
      </c>
      <c r="Q253" s="571">
        <f t="shared" si="32"/>
        <v>1</v>
      </c>
    </row>
    <row r="254" spans="2:17">
      <c r="B254" s="568"/>
      <c r="C254" s="568"/>
      <c r="D254" s="568"/>
      <c r="E254" s="568" cm="1">
        <f t="array" ref="E254">IF(H253&lt;&gt;"",E253,IF(E253="","",IFERROR(MATCH(TRUE(),INDEX(INDEX(K:K,E253+1):K203&lt;&gt;"",0),0)+E253,"")))</f>
        <v>395</v>
      </c>
      <c r="F254" s="569" cm="1">
        <f t="array" ref="F254">IF(E254="","",IF(H253&lt;&gt;"",H253,INDEX(D:D,E254)))</f>
        <v>0</v>
      </c>
      <c r="G254" s="569" t="str">
        <f t="shared" si="27"/>
        <v>0</v>
      </c>
      <c r="H254" s="570" t="str">
        <f t="shared" si="28"/>
        <v/>
      </c>
      <c r="I254" s="568" t="str">
        <f>IF(AND(F254&lt;&gt;"",N10&gt;0,M254&gt;N10),"Mot &gt; limite","")</f>
        <v/>
      </c>
      <c r="M254" s="514">
        <f>IF(OR(F254="",N10="",N10&lt;=0),"",IF(LEN(F254)&lt;=N10,LEN(F254),IFERROR(FIND("♦",SUBSTITUTE(LEFT(F254,N10)," ","♦",LEN(LEFT(F254,N10))-LEN(SUBSTITUTE(LEFT(F254,N10)," ","")))),FIND(" ",F254&amp;" ",N10+1)-1)))</f>
        <v>1</v>
      </c>
      <c r="N254" s="571">
        <f t="shared" si="29"/>
        <v>237</v>
      </c>
      <c r="O254" s="551" t="str">
        <f t="shared" si="30"/>
        <v>0</v>
      </c>
      <c r="P254" s="571">
        <f t="shared" si="31"/>
        <v>1</v>
      </c>
      <c r="Q254" s="571">
        <f t="shared" si="32"/>
        <v>1</v>
      </c>
    </row>
    <row r="255" spans="2:17">
      <c r="B255" s="568"/>
      <c r="C255" s="568"/>
      <c r="D255" s="568"/>
      <c r="E255" s="568" cm="1">
        <f t="array" ref="E255">IF(H254&lt;&gt;"",E254,IF(E254="","",IFERROR(MATCH(TRUE(),INDEX(INDEX(K:K,E254+1):K203&lt;&gt;"",0),0)+E254,"")))</f>
        <v>396</v>
      </c>
      <c r="F255" s="569" cm="1">
        <f t="array" ref="F255">IF(E255="","",IF(H254&lt;&gt;"",H254,INDEX(D:D,E255)))</f>
        <v>0</v>
      </c>
      <c r="G255" s="569" t="str">
        <f t="shared" si="27"/>
        <v>0</v>
      </c>
      <c r="H255" s="570" t="str">
        <f t="shared" si="28"/>
        <v/>
      </c>
      <c r="I255" s="568" t="str">
        <f>IF(AND(F255&lt;&gt;"",N10&gt;0,M255&gt;N10),"Mot &gt; limite","")</f>
        <v/>
      </c>
      <c r="M255" s="514">
        <f>IF(OR(F255="",N10="",N10&lt;=0),"",IF(LEN(F255)&lt;=N10,LEN(F255),IFERROR(FIND("♦",SUBSTITUTE(LEFT(F255,N10)," ","♦",LEN(LEFT(F255,N10))-LEN(SUBSTITUTE(LEFT(F255,N10)," ","")))),FIND(" ",F255&amp;" ",N10+1)-1)))</f>
        <v>1</v>
      </c>
      <c r="N255" s="571">
        <f t="shared" si="29"/>
        <v>238</v>
      </c>
      <c r="O255" s="551" t="str">
        <f t="shared" si="30"/>
        <v>0</v>
      </c>
      <c r="P255" s="571">
        <f t="shared" si="31"/>
        <v>1</v>
      </c>
      <c r="Q255" s="571">
        <f t="shared" si="32"/>
        <v>1</v>
      </c>
    </row>
    <row r="256" spans="2:17">
      <c r="B256" s="568"/>
      <c r="C256" s="568"/>
      <c r="D256" s="568"/>
      <c r="E256" s="568" cm="1">
        <f t="array" ref="E256">IF(H255&lt;&gt;"",E255,IF(E255="","",IFERROR(MATCH(TRUE(),INDEX(INDEX(K:K,E255+1):K203&lt;&gt;"",0),0)+E255,"")))</f>
        <v>397</v>
      </c>
      <c r="F256" s="569" cm="1">
        <f t="array" ref="F256">IF(E256="","",IF(H255&lt;&gt;"",H255,INDEX(D:D,E256)))</f>
        <v>0</v>
      </c>
      <c r="G256" s="569" t="str">
        <f t="shared" si="27"/>
        <v>0</v>
      </c>
      <c r="H256" s="570" t="str">
        <f t="shared" si="28"/>
        <v/>
      </c>
      <c r="I256" s="568" t="str">
        <f>IF(AND(F256&lt;&gt;"",N10&gt;0,M256&gt;N10),"Mot &gt; limite","")</f>
        <v/>
      </c>
      <c r="M256" s="514">
        <f>IF(OR(F256="",N10="",N10&lt;=0),"",IF(LEN(F256)&lt;=N10,LEN(F256),IFERROR(FIND("♦",SUBSTITUTE(LEFT(F256,N10)," ","♦",LEN(LEFT(F256,N10))-LEN(SUBSTITUTE(LEFT(F256,N10)," ","")))),FIND(" ",F256&amp;" ",N10+1)-1)))</f>
        <v>1</v>
      </c>
      <c r="N256" s="571">
        <f t="shared" si="29"/>
        <v>239</v>
      </c>
      <c r="O256" s="551" t="str">
        <f t="shared" si="30"/>
        <v>0</v>
      </c>
      <c r="P256" s="571">
        <f t="shared" si="31"/>
        <v>1</v>
      </c>
      <c r="Q256" s="571">
        <f t="shared" si="32"/>
        <v>1</v>
      </c>
    </row>
    <row r="257" spans="2:17">
      <c r="B257" s="568"/>
      <c r="C257" s="568"/>
      <c r="D257" s="568"/>
      <c r="E257" s="568" cm="1">
        <f t="array" ref="E257">IF(H256&lt;&gt;"",E256,IF(E256="","",IFERROR(MATCH(TRUE(),INDEX(INDEX(K:K,E256+1):K203&lt;&gt;"",0),0)+E256,"")))</f>
        <v>398</v>
      </c>
      <c r="F257" s="569" cm="1">
        <f t="array" ref="F257">IF(E257="","",IF(H256&lt;&gt;"",H256,INDEX(D:D,E257)))</f>
        <v>0</v>
      </c>
      <c r="G257" s="569" t="str">
        <f t="shared" si="27"/>
        <v>0</v>
      </c>
      <c r="H257" s="570" t="str">
        <f t="shared" si="28"/>
        <v/>
      </c>
      <c r="I257" s="568" t="str">
        <f>IF(AND(F257&lt;&gt;"",N10&gt;0,M257&gt;N10),"Mot &gt; limite","")</f>
        <v/>
      </c>
      <c r="M257" s="514">
        <f>IF(OR(F257="",N10="",N10&lt;=0),"",IF(LEN(F257)&lt;=N10,LEN(F257),IFERROR(FIND("♦",SUBSTITUTE(LEFT(F257,N10)," ","♦",LEN(LEFT(F257,N10))-LEN(SUBSTITUTE(LEFT(F257,N10)," ","")))),FIND(" ",F257&amp;" ",N10+1)-1)))</f>
        <v>1</v>
      </c>
      <c r="N257" s="571">
        <f t="shared" si="29"/>
        <v>240</v>
      </c>
      <c r="O257" s="551" t="str">
        <f t="shared" si="30"/>
        <v>0</v>
      </c>
      <c r="P257" s="571">
        <f t="shared" si="31"/>
        <v>1</v>
      </c>
      <c r="Q257" s="571">
        <f t="shared" si="32"/>
        <v>1</v>
      </c>
    </row>
    <row r="258" spans="2:17">
      <c r="B258" s="568"/>
      <c r="C258" s="568"/>
      <c r="D258" s="568"/>
      <c r="E258" s="568" cm="1">
        <f t="array" ref="E258">IF(H257&lt;&gt;"",E257,IF(E257="","",IFERROR(MATCH(TRUE(),INDEX(INDEX(K:K,E257+1):K203&lt;&gt;"",0),0)+E257,"")))</f>
        <v>399</v>
      </c>
      <c r="F258" s="569" cm="1">
        <f t="array" ref="F258">IF(E258="","",IF(H257&lt;&gt;"",H257,INDEX(D:D,E258)))</f>
        <v>0</v>
      </c>
      <c r="G258" s="569" t="str">
        <f t="shared" si="27"/>
        <v>0</v>
      </c>
      <c r="H258" s="570" t="str">
        <f t="shared" si="28"/>
        <v/>
      </c>
      <c r="I258" s="568" t="str">
        <f>IF(AND(F258&lt;&gt;"",N10&gt;0,M258&gt;N10),"Mot &gt; limite","")</f>
        <v/>
      </c>
      <c r="M258" s="514">
        <f>IF(OR(F258="",N10="",N10&lt;=0),"",IF(LEN(F258)&lt;=N10,LEN(F258),IFERROR(FIND("♦",SUBSTITUTE(LEFT(F258,N10)," ","♦",LEN(LEFT(F258,N10))-LEN(SUBSTITUTE(LEFT(F258,N10)," ","")))),FIND(" ",F258&amp;" ",N10+1)-1)))</f>
        <v>1</v>
      </c>
      <c r="N258" s="571">
        <f t="shared" si="29"/>
        <v>241</v>
      </c>
      <c r="O258" s="551" t="str">
        <f t="shared" si="30"/>
        <v>0</v>
      </c>
      <c r="P258" s="571">
        <f t="shared" si="31"/>
        <v>1</v>
      </c>
      <c r="Q258" s="571">
        <f t="shared" si="32"/>
        <v>1</v>
      </c>
    </row>
    <row r="259" spans="2:17">
      <c r="B259" s="568"/>
      <c r="C259" s="568"/>
      <c r="D259" s="568"/>
      <c r="E259" s="568" cm="1">
        <f t="array" ref="E259">IF(H258&lt;&gt;"",E258,IF(E258="","",IFERROR(MATCH(TRUE(),INDEX(INDEX(K:K,E258+1):K203&lt;&gt;"",0),0)+E258,"")))</f>
        <v>400</v>
      </c>
      <c r="F259" s="569" cm="1">
        <f t="array" ref="F259">IF(E259="","",IF(H258&lt;&gt;"",H258,INDEX(D:D,E259)))</f>
        <v>0</v>
      </c>
      <c r="G259" s="569" t="str">
        <f t="shared" si="27"/>
        <v>0</v>
      </c>
      <c r="H259" s="570" t="str">
        <f t="shared" si="28"/>
        <v/>
      </c>
      <c r="I259" s="568" t="str">
        <f>IF(AND(F259&lt;&gt;"",N10&gt;0,M259&gt;N10),"Mot &gt; limite","")</f>
        <v/>
      </c>
      <c r="M259" s="514">
        <f>IF(OR(F259="",N10="",N10&lt;=0),"",IF(LEN(F259)&lt;=N10,LEN(F259),IFERROR(FIND("♦",SUBSTITUTE(LEFT(F259,N10)," ","♦",LEN(LEFT(F259,N10))-LEN(SUBSTITUTE(LEFT(F259,N10)," ","")))),FIND(" ",F259&amp;" ",N10+1)-1)))</f>
        <v>1</v>
      </c>
      <c r="N259" s="571">
        <f t="shared" si="29"/>
        <v>242</v>
      </c>
      <c r="O259" s="551" t="str">
        <f t="shared" si="30"/>
        <v>0</v>
      </c>
      <c r="P259" s="571">
        <f t="shared" si="31"/>
        <v>1</v>
      </c>
      <c r="Q259" s="571">
        <f t="shared" si="32"/>
        <v>1</v>
      </c>
    </row>
    <row r="260" spans="2:17">
      <c r="B260" s="568"/>
      <c r="C260" s="568"/>
      <c r="D260" s="568"/>
      <c r="E260" s="568" cm="1">
        <f t="array" ref="E260">IF(H259&lt;&gt;"",E259,IF(E259="","",IFERROR(MATCH(TRUE(),INDEX(INDEX(K:K,E259+1):K203&lt;&gt;"",0),0)+E259,"")))</f>
        <v>401</v>
      </c>
      <c r="F260" s="569" cm="1">
        <f t="array" ref="F260">IF(E260="","",IF(H259&lt;&gt;"",H259,INDEX(D:D,E260)))</f>
        <v>0</v>
      </c>
      <c r="G260" s="569" t="str">
        <f t="shared" si="27"/>
        <v>0</v>
      </c>
      <c r="H260" s="570" t="str">
        <f t="shared" si="28"/>
        <v/>
      </c>
      <c r="I260" s="568" t="str">
        <f>IF(AND(F260&lt;&gt;"",N10&gt;0,M260&gt;N10),"Mot &gt; limite","")</f>
        <v/>
      </c>
      <c r="M260" s="514">
        <f>IF(OR(F260="",N10="",N10&lt;=0),"",IF(LEN(F260)&lt;=N10,LEN(F260),IFERROR(FIND("♦",SUBSTITUTE(LEFT(F260,N10)," ","♦",LEN(LEFT(F260,N10))-LEN(SUBSTITUTE(LEFT(F260,N10)," ","")))),FIND(" ",F260&amp;" ",N10+1)-1)))</f>
        <v>1</v>
      </c>
      <c r="N260" s="571">
        <f t="shared" si="29"/>
        <v>243</v>
      </c>
      <c r="O260" s="551" t="str">
        <f t="shared" si="30"/>
        <v>0</v>
      </c>
      <c r="P260" s="571">
        <f t="shared" si="31"/>
        <v>1</v>
      </c>
      <c r="Q260" s="571">
        <f t="shared" si="32"/>
        <v>1</v>
      </c>
    </row>
    <row r="261" spans="2:17">
      <c r="B261" s="568"/>
      <c r="C261" s="568"/>
      <c r="D261" s="568"/>
      <c r="E261" s="568" cm="1">
        <f t="array" ref="E261">IF(H260&lt;&gt;"",E260,IF(E260="","",IFERROR(MATCH(TRUE(),INDEX(INDEX(K:K,E260+1):K203&lt;&gt;"",0),0)+E260,"")))</f>
        <v>402</v>
      </c>
      <c r="F261" s="569" cm="1">
        <f t="array" ref="F261">IF(E261="","",IF(H260&lt;&gt;"",H260,INDEX(D:D,E261)))</f>
        <v>0</v>
      </c>
      <c r="G261" s="569" t="str">
        <f t="shared" si="27"/>
        <v>0</v>
      </c>
      <c r="H261" s="570" t="str">
        <f t="shared" si="28"/>
        <v/>
      </c>
      <c r="I261" s="568" t="str">
        <f>IF(AND(F261&lt;&gt;"",N10&gt;0,M261&gt;N10),"Mot &gt; limite","")</f>
        <v/>
      </c>
      <c r="M261" s="514">
        <f>IF(OR(F261="",N10="",N10&lt;=0),"",IF(LEN(F261)&lt;=N10,LEN(F261),IFERROR(FIND("♦",SUBSTITUTE(LEFT(F261,N10)," ","♦",LEN(LEFT(F261,N10))-LEN(SUBSTITUTE(LEFT(F261,N10)," ","")))),FIND(" ",F261&amp;" ",N10+1)-1)))</f>
        <v>1</v>
      </c>
      <c r="N261" s="571">
        <f t="shared" si="29"/>
        <v>244</v>
      </c>
      <c r="O261" s="551" t="str">
        <f t="shared" si="30"/>
        <v>0</v>
      </c>
      <c r="P261" s="571">
        <f t="shared" si="31"/>
        <v>1</v>
      </c>
      <c r="Q261" s="571">
        <f t="shared" si="32"/>
        <v>1</v>
      </c>
    </row>
    <row r="262" spans="2:17">
      <c r="B262" s="568"/>
      <c r="C262" s="568"/>
      <c r="D262" s="568"/>
      <c r="E262" s="568" cm="1">
        <f t="array" ref="E262">IF(H261&lt;&gt;"",E261,IF(E261="","",IFERROR(MATCH(TRUE(),INDEX(INDEX(K:K,E261+1):K203&lt;&gt;"",0),0)+E261,"")))</f>
        <v>403</v>
      </c>
      <c r="F262" s="569" cm="1">
        <f t="array" ref="F262">IF(E262="","",IF(H261&lt;&gt;"",H261,INDEX(D:D,E262)))</f>
        <v>0</v>
      </c>
      <c r="G262" s="569" t="str">
        <f t="shared" si="27"/>
        <v>0</v>
      </c>
      <c r="H262" s="570" t="str">
        <f t="shared" si="28"/>
        <v/>
      </c>
      <c r="I262" s="568" t="str">
        <f>IF(AND(F262&lt;&gt;"",N10&gt;0,M262&gt;N10),"Mot &gt; limite","")</f>
        <v/>
      </c>
      <c r="M262" s="514">
        <f>IF(OR(F262="",N10="",N10&lt;=0),"",IF(LEN(F262)&lt;=N10,LEN(F262),IFERROR(FIND("♦",SUBSTITUTE(LEFT(F262,N10)," ","♦",LEN(LEFT(F262,N10))-LEN(SUBSTITUTE(LEFT(F262,N10)," ","")))),FIND(" ",F262&amp;" ",N10+1)-1)))</f>
        <v>1</v>
      </c>
      <c r="N262" s="571">
        <f t="shared" si="29"/>
        <v>245</v>
      </c>
      <c r="O262" s="551" t="str">
        <f t="shared" si="30"/>
        <v>0</v>
      </c>
      <c r="P262" s="571">
        <f t="shared" si="31"/>
        <v>1</v>
      </c>
      <c r="Q262" s="571">
        <f t="shared" si="32"/>
        <v>1</v>
      </c>
    </row>
    <row r="263" spans="2:17">
      <c r="B263" s="568"/>
      <c r="C263" s="568"/>
      <c r="D263" s="568"/>
      <c r="E263" s="568" cm="1">
        <f t="array" ref="E263">IF(H262&lt;&gt;"",E262,IF(E262="","",IFERROR(MATCH(TRUE(),INDEX(INDEX(K:K,E262+1):K203&lt;&gt;"",0),0)+E262,"")))</f>
        <v>404</v>
      </c>
      <c r="F263" s="569" cm="1">
        <f t="array" ref="F263">IF(E263="","",IF(H262&lt;&gt;"",H262,INDEX(D:D,E263)))</f>
        <v>0</v>
      </c>
      <c r="G263" s="569" t="str">
        <f t="shared" si="27"/>
        <v>0</v>
      </c>
      <c r="H263" s="570" t="str">
        <f t="shared" si="28"/>
        <v/>
      </c>
      <c r="I263" s="568" t="str">
        <f>IF(AND(F263&lt;&gt;"",N10&gt;0,M263&gt;N10),"Mot &gt; limite","")</f>
        <v/>
      </c>
      <c r="M263" s="514">
        <f>IF(OR(F263="",N10="",N10&lt;=0),"",IF(LEN(F263)&lt;=N10,LEN(F263),IFERROR(FIND("♦",SUBSTITUTE(LEFT(F263,N10)," ","♦",LEN(LEFT(F263,N10))-LEN(SUBSTITUTE(LEFT(F263,N10)," ","")))),FIND(" ",F263&amp;" ",N10+1)-1)))</f>
        <v>1</v>
      </c>
      <c r="N263" s="571">
        <f t="shared" si="29"/>
        <v>246</v>
      </c>
      <c r="O263" s="551" t="str">
        <f t="shared" si="30"/>
        <v>0</v>
      </c>
      <c r="P263" s="571">
        <f t="shared" si="31"/>
        <v>1</v>
      </c>
      <c r="Q263" s="571">
        <f t="shared" si="32"/>
        <v>1</v>
      </c>
    </row>
    <row r="264" spans="2:17">
      <c r="B264" s="568"/>
      <c r="C264" s="568"/>
      <c r="D264" s="568"/>
      <c r="E264" s="568" cm="1">
        <f t="array" ref="E264">IF(H263&lt;&gt;"",E263,IF(E263="","",IFERROR(MATCH(TRUE(),INDEX(INDEX(K:K,E263+1):K203&lt;&gt;"",0),0)+E263,"")))</f>
        <v>405</v>
      </c>
      <c r="F264" s="569" cm="1">
        <f t="array" ref="F264">IF(E264="","",IF(H263&lt;&gt;"",H263,INDEX(D:D,E264)))</f>
        <v>0</v>
      </c>
      <c r="G264" s="569" t="str">
        <f t="shared" si="27"/>
        <v>0</v>
      </c>
      <c r="H264" s="570" t="str">
        <f t="shared" si="28"/>
        <v/>
      </c>
      <c r="I264" s="568" t="str">
        <f>IF(AND(F264&lt;&gt;"",N10&gt;0,M264&gt;N10),"Mot &gt; limite","")</f>
        <v/>
      </c>
      <c r="M264" s="514">
        <f>IF(OR(F264="",N10="",N10&lt;=0),"",IF(LEN(F264)&lt;=N10,LEN(F264),IFERROR(FIND("♦",SUBSTITUTE(LEFT(F264,N10)," ","♦",LEN(LEFT(F264,N10))-LEN(SUBSTITUTE(LEFT(F264,N10)," ","")))),FIND(" ",F264&amp;" ",N10+1)-1)))</f>
        <v>1</v>
      </c>
      <c r="N264" s="571">
        <f t="shared" si="29"/>
        <v>247</v>
      </c>
      <c r="O264" s="551" t="str">
        <f t="shared" si="30"/>
        <v>0</v>
      </c>
      <c r="P264" s="571">
        <f t="shared" si="31"/>
        <v>1</v>
      </c>
      <c r="Q264" s="571">
        <f t="shared" si="32"/>
        <v>1</v>
      </c>
    </row>
    <row r="265" spans="2:17">
      <c r="B265" s="568"/>
      <c r="C265" s="568"/>
      <c r="D265" s="568"/>
      <c r="E265" s="568" cm="1">
        <f t="array" ref="E265">IF(H264&lt;&gt;"",E264,IF(E264="","",IFERROR(MATCH(TRUE(),INDEX(INDEX(K:K,E264+1):K203&lt;&gt;"",0),0)+E264,"")))</f>
        <v>406</v>
      </c>
      <c r="F265" s="569" cm="1">
        <f t="array" ref="F265">IF(E265="","",IF(H264&lt;&gt;"",H264,INDEX(D:D,E265)))</f>
        <v>0</v>
      </c>
      <c r="G265" s="569" t="str">
        <f t="shared" si="27"/>
        <v>0</v>
      </c>
      <c r="H265" s="570" t="str">
        <f t="shared" si="28"/>
        <v/>
      </c>
      <c r="I265" s="568" t="str">
        <f>IF(AND(F265&lt;&gt;"",N10&gt;0,M265&gt;N10),"Mot &gt; limite","")</f>
        <v/>
      </c>
      <c r="M265" s="514">
        <f>IF(OR(F265="",N10="",N10&lt;=0),"",IF(LEN(F265)&lt;=N10,LEN(F265),IFERROR(FIND("♦",SUBSTITUTE(LEFT(F265,N10)," ","♦",LEN(LEFT(F265,N10))-LEN(SUBSTITUTE(LEFT(F265,N10)," ","")))),FIND(" ",F265&amp;" ",N10+1)-1)))</f>
        <v>1</v>
      </c>
      <c r="N265" s="571">
        <f t="shared" si="29"/>
        <v>248</v>
      </c>
      <c r="O265" s="551" t="str">
        <f t="shared" si="30"/>
        <v>0</v>
      </c>
      <c r="P265" s="571">
        <f t="shared" si="31"/>
        <v>1</v>
      </c>
      <c r="Q265" s="571">
        <f t="shared" si="32"/>
        <v>1</v>
      </c>
    </row>
    <row r="266" spans="2:17">
      <c r="B266" s="568"/>
      <c r="C266" s="568"/>
      <c r="D266" s="568"/>
      <c r="E266" s="568" cm="1">
        <f t="array" ref="E266">IF(H265&lt;&gt;"",E265,IF(E265="","",IFERROR(MATCH(TRUE(),INDEX(INDEX(K:K,E265+1):K203&lt;&gt;"",0),0)+E265,"")))</f>
        <v>407</v>
      </c>
      <c r="F266" s="569" cm="1">
        <f t="array" ref="F266">IF(E266="","",IF(H265&lt;&gt;"",H265,INDEX(D:D,E266)))</f>
        <v>0</v>
      </c>
      <c r="G266" s="569" t="str">
        <f t="shared" si="27"/>
        <v>0</v>
      </c>
      <c r="H266" s="570" t="str">
        <f t="shared" si="28"/>
        <v/>
      </c>
      <c r="I266" s="568" t="str">
        <f>IF(AND(F266&lt;&gt;"",N10&gt;0,M266&gt;N10),"Mot &gt; limite","")</f>
        <v/>
      </c>
      <c r="M266" s="514">
        <f>IF(OR(F266="",N10="",N10&lt;=0),"",IF(LEN(F266)&lt;=N10,LEN(F266),IFERROR(FIND("♦",SUBSTITUTE(LEFT(F266,N10)," ","♦",LEN(LEFT(F266,N10))-LEN(SUBSTITUTE(LEFT(F266,N10)," ","")))),FIND(" ",F266&amp;" ",N10+1)-1)))</f>
        <v>1</v>
      </c>
      <c r="N266" s="571">
        <f t="shared" si="29"/>
        <v>249</v>
      </c>
      <c r="O266" s="551" t="str">
        <f t="shared" si="30"/>
        <v>0</v>
      </c>
      <c r="P266" s="571">
        <f t="shared" si="31"/>
        <v>1</v>
      </c>
      <c r="Q266" s="571">
        <f t="shared" si="32"/>
        <v>1</v>
      </c>
    </row>
    <row r="267" spans="2:17">
      <c r="B267" s="568"/>
      <c r="C267" s="568"/>
      <c r="D267" s="568"/>
      <c r="E267" s="568" cm="1">
        <f t="array" ref="E267">IF(H266&lt;&gt;"",E266,IF(E266="","",IFERROR(MATCH(TRUE(),INDEX(INDEX(K:K,E266+1):K203&lt;&gt;"",0),0)+E266,"")))</f>
        <v>408</v>
      </c>
      <c r="F267" s="569" cm="1">
        <f t="array" ref="F267">IF(E267="","",IF(H266&lt;&gt;"",H266,INDEX(D:D,E267)))</f>
        <v>0</v>
      </c>
      <c r="G267" s="569" t="str">
        <f t="shared" si="27"/>
        <v>0</v>
      </c>
      <c r="H267" s="570" t="str">
        <f t="shared" si="28"/>
        <v/>
      </c>
      <c r="I267" s="568" t="str">
        <f>IF(AND(F267&lt;&gt;"",N10&gt;0,M267&gt;N10),"Mot &gt; limite","")</f>
        <v/>
      </c>
      <c r="M267" s="514">
        <f>IF(OR(F267="",N10="",N10&lt;=0),"",IF(LEN(F267)&lt;=N10,LEN(F267),IFERROR(FIND("♦",SUBSTITUTE(LEFT(F267,N10)," ","♦",LEN(LEFT(F267,N10))-LEN(SUBSTITUTE(LEFT(F267,N10)," ","")))),FIND(" ",F267&amp;" ",N10+1)-1)))</f>
        <v>1</v>
      </c>
      <c r="N267" s="571">
        <f t="shared" si="29"/>
        <v>250</v>
      </c>
      <c r="O267" s="551" t="str">
        <f t="shared" si="30"/>
        <v>0</v>
      </c>
      <c r="P267" s="571">
        <f t="shared" si="31"/>
        <v>1</v>
      </c>
      <c r="Q267" s="571">
        <f t="shared" si="32"/>
        <v>1</v>
      </c>
    </row>
    <row r="268" spans="2:17">
      <c r="B268" s="568"/>
      <c r="C268" s="568"/>
      <c r="D268" s="568"/>
      <c r="E268" s="568" cm="1">
        <f t="array" ref="E268">IF(H267&lt;&gt;"",E267,IF(E267="","",IFERROR(MATCH(TRUE(),INDEX(INDEX(K:K,E267+1):K203&lt;&gt;"",0),0)+E267,"")))</f>
        <v>409</v>
      </c>
      <c r="F268" s="569" cm="1">
        <f t="array" ref="F268">IF(E268="","",IF(H267&lt;&gt;"",H267,INDEX(D:D,E268)))</f>
        <v>0</v>
      </c>
      <c r="G268" s="569" t="str">
        <f t="shared" si="27"/>
        <v>0</v>
      </c>
      <c r="H268" s="570" t="str">
        <f t="shared" si="28"/>
        <v/>
      </c>
      <c r="I268" s="568" t="str">
        <f>IF(AND(F268&lt;&gt;"",N10&gt;0,M268&gt;N10),"Mot &gt; limite","")</f>
        <v/>
      </c>
      <c r="M268" s="514">
        <f>IF(OR(F268="",N10="",N10&lt;=0),"",IF(LEN(F268)&lt;=N10,LEN(F268),IFERROR(FIND("♦",SUBSTITUTE(LEFT(F268,N10)," ","♦",LEN(LEFT(F268,N10))-LEN(SUBSTITUTE(LEFT(F268,N10)," ","")))),FIND(" ",F268&amp;" ",N10+1)-1)))</f>
        <v>1</v>
      </c>
      <c r="N268" s="571">
        <f t="shared" si="29"/>
        <v>251</v>
      </c>
      <c r="O268" s="551" t="str">
        <f t="shared" si="30"/>
        <v>0</v>
      </c>
      <c r="P268" s="571">
        <f t="shared" si="31"/>
        <v>1</v>
      </c>
      <c r="Q268" s="571">
        <f t="shared" si="32"/>
        <v>1</v>
      </c>
    </row>
    <row r="269" spans="2:17">
      <c r="B269" s="568"/>
      <c r="C269" s="568"/>
      <c r="D269" s="568"/>
      <c r="E269" s="568" cm="1">
        <f t="array" ref="E269">IF(H268&lt;&gt;"",E268,IF(E268="","",IFERROR(MATCH(TRUE(),INDEX(INDEX(K:K,E268+1):K203&lt;&gt;"",0),0)+E268,"")))</f>
        <v>410</v>
      </c>
      <c r="F269" s="569" cm="1">
        <f t="array" ref="F269">IF(E269="","",IF(H268&lt;&gt;"",H268,INDEX(D:D,E269)))</f>
        <v>0</v>
      </c>
      <c r="G269" s="569" t="str">
        <f t="shared" si="27"/>
        <v>0</v>
      </c>
      <c r="H269" s="570" t="str">
        <f t="shared" si="28"/>
        <v/>
      </c>
      <c r="I269" s="568" t="str">
        <f>IF(AND(F269&lt;&gt;"",N10&gt;0,M269&gt;N10),"Mot &gt; limite","")</f>
        <v/>
      </c>
      <c r="M269" s="514">
        <f>IF(OR(F269="",N10="",N10&lt;=0),"",IF(LEN(F269)&lt;=N10,LEN(F269),IFERROR(FIND("♦",SUBSTITUTE(LEFT(F269,N10)," ","♦",LEN(LEFT(F269,N10))-LEN(SUBSTITUTE(LEFT(F269,N10)," ","")))),FIND(" ",F269&amp;" ",N10+1)-1)))</f>
        <v>1</v>
      </c>
      <c r="N269" s="571">
        <f t="shared" si="29"/>
        <v>252</v>
      </c>
      <c r="O269" s="551" t="str">
        <f t="shared" si="30"/>
        <v>0</v>
      </c>
      <c r="P269" s="571">
        <f t="shared" si="31"/>
        <v>1</v>
      </c>
      <c r="Q269" s="571">
        <f t="shared" si="32"/>
        <v>1</v>
      </c>
    </row>
    <row r="270" spans="2:17">
      <c r="B270" s="568"/>
      <c r="C270" s="568"/>
      <c r="D270" s="568"/>
      <c r="E270" s="568" cm="1">
        <f t="array" ref="E270">IF(H269&lt;&gt;"",E269,IF(E269="","",IFERROR(MATCH(TRUE(),INDEX(INDEX(K:K,E269+1):K203&lt;&gt;"",0),0)+E269,"")))</f>
        <v>411</v>
      </c>
      <c r="F270" s="569" cm="1">
        <f t="array" ref="F270">IF(E270="","",IF(H269&lt;&gt;"",H269,INDEX(D:D,E270)))</f>
        <v>0</v>
      </c>
      <c r="G270" s="569" t="str">
        <f t="shared" si="27"/>
        <v>0</v>
      </c>
      <c r="H270" s="570" t="str">
        <f t="shared" si="28"/>
        <v/>
      </c>
      <c r="I270" s="568" t="str">
        <f>IF(AND(F270&lt;&gt;"",N10&gt;0,M270&gt;N10),"Mot &gt; limite","")</f>
        <v/>
      </c>
      <c r="M270" s="514">
        <f>IF(OR(F270="",N10="",N10&lt;=0),"",IF(LEN(F270)&lt;=N10,LEN(F270),IFERROR(FIND("♦",SUBSTITUTE(LEFT(F270,N10)," ","♦",LEN(LEFT(F270,N10))-LEN(SUBSTITUTE(LEFT(F270,N10)," ","")))),FIND(" ",F270&amp;" ",N10+1)-1)))</f>
        <v>1</v>
      </c>
      <c r="N270" s="571">
        <f t="shared" si="29"/>
        <v>253</v>
      </c>
      <c r="O270" s="551" t="str">
        <f t="shared" si="30"/>
        <v>0</v>
      </c>
      <c r="P270" s="571">
        <f t="shared" si="31"/>
        <v>1</v>
      </c>
      <c r="Q270" s="571">
        <f t="shared" si="32"/>
        <v>1</v>
      </c>
    </row>
    <row r="271" spans="2:17">
      <c r="B271" s="568"/>
      <c r="C271" s="568"/>
      <c r="D271" s="568"/>
      <c r="E271" s="568" cm="1">
        <f t="array" ref="E271">IF(H270&lt;&gt;"",E270,IF(E270="","",IFERROR(MATCH(TRUE(),INDEX(INDEX(K:K,E270+1):K203&lt;&gt;"",0),0)+E270,"")))</f>
        <v>412</v>
      </c>
      <c r="F271" s="569" cm="1">
        <f t="array" ref="F271">IF(E271="","",IF(H270&lt;&gt;"",H270,INDEX(D:D,E271)))</f>
        <v>0</v>
      </c>
      <c r="G271" s="569" t="str">
        <f t="shared" si="27"/>
        <v>0</v>
      </c>
      <c r="H271" s="570" t="str">
        <f t="shared" si="28"/>
        <v/>
      </c>
      <c r="I271" s="568" t="str">
        <f>IF(AND(F271&lt;&gt;"",N10&gt;0,M271&gt;N10),"Mot &gt; limite","")</f>
        <v/>
      </c>
      <c r="M271" s="514">
        <f>IF(OR(F271="",N10="",N10&lt;=0),"",IF(LEN(F271)&lt;=N10,LEN(F271),IFERROR(FIND("♦",SUBSTITUTE(LEFT(F271,N10)," ","♦",LEN(LEFT(F271,N10))-LEN(SUBSTITUTE(LEFT(F271,N10)," ","")))),FIND(" ",F271&amp;" ",N10+1)-1)))</f>
        <v>1</v>
      </c>
      <c r="N271" s="571">
        <f t="shared" si="29"/>
        <v>254</v>
      </c>
      <c r="O271" s="551" t="str">
        <f t="shared" si="30"/>
        <v>0</v>
      </c>
      <c r="P271" s="571">
        <f t="shared" si="31"/>
        <v>1</v>
      </c>
      <c r="Q271" s="571">
        <f t="shared" si="32"/>
        <v>1</v>
      </c>
    </row>
    <row r="272" spans="2:17">
      <c r="B272" s="568"/>
      <c r="C272" s="568"/>
      <c r="D272" s="568"/>
      <c r="E272" s="568" cm="1">
        <f t="array" ref="E272">IF(H271&lt;&gt;"",E271,IF(E271="","",IFERROR(MATCH(TRUE(),INDEX(INDEX(K:K,E271+1):K203&lt;&gt;"",0),0)+E271,"")))</f>
        <v>413</v>
      </c>
      <c r="F272" s="569" cm="1">
        <f t="array" ref="F272">IF(E272="","",IF(H271&lt;&gt;"",H271,INDEX(D:D,E272)))</f>
        <v>0</v>
      </c>
      <c r="G272" s="569" t="str">
        <f t="shared" si="27"/>
        <v>0</v>
      </c>
      <c r="H272" s="570" t="str">
        <f t="shared" si="28"/>
        <v/>
      </c>
      <c r="I272" s="568" t="str">
        <f>IF(AND(F272&lt;&gt;"",N10&gt;0,M272&gt;N10),"Mot &gt; limite","")</f>
        <v/>
      </c>
      <c r="M272" s="514">
        <f>IF(OR(F272="",N10="",N10&lt;=0),"",IF(LEN(F272)&lt;=N10,LEN(F272),IFERROR(FIND("♦",SUBSTITUTE(LEFT(F272,N10)," ","♦",LEN(LEFT(F272,N10))-LEN(SUBSTITUTE(LEFT(F272,N10)," ","")))),FIND(" ",F272&amp;" ",N10+1)-1)))</f>
        <v>1</v>
      </c>
      <c r="N272" s="571">
        <f t="shared" si="29"/>
        <v>255</v>
      </c>
      <c r="O272" s="551" t="str">
        <f t="shared" si="30"/>
        <v>0</v>
      </c>
      <c r="P272" s="571">
        <f t="shared" si="31"/>
        <v>1</v>
      </c>
      <c r="Q272" s="571">
        <f t="shared" si="32"/>
        <v>1</v>
      </c>
    </row>
    <row r="273" spans="2:17">
      <c r="B273" s="568"/>
      <c r="C273" s="568"/>
      <c r="D273" s="568"/>
      <c r="E273" s="568" cm="1">
        <f t="array" ref="E273">IF(H272&lt;&gt;"",E272,IF(E272="","",IFERROR(MATCH(TRUE(),INDEX(INDEX(K:K,E272+1):K203&lt;&gt;"",0),0)+E272,"")))</f>
        <v>414</v>
      </c>
      <c r="F273" s="569" cm="1">
        <f t="array" ref="F273">IF(E273="","",IF(H272&lt;&gt;"",H272,INDEX(D:D,E273)))</f>
        <v>0</v>
      </c>
      <c r="G273" s="569" t="str">
        <f t="shared" si="27"/>
        <v>0</v>
      </c>
      <c r="H273" s="570" t="str">
        <f t="shared" si="28"/>
        <v/>
      </c>
      <c r="I273" s="568" t="str">
        <f>IF(AND(F273&lt;&gt;"",N10&gt;0,M273&gt;N10),"Mot &gt; limite","")</f>
        <v/>
      </c>
      <c r="M273" s="514">
        <f>IF(OR(F273="",N10="",N10&lt;=0),"",IF(LEN(F273)&lt;=N10,LEN(F273),IFERROR(FIND("♦",SUBSTITUTE(LEFT(F273,N10)," ","♦",LEN(LEFT(F273,N10))-LEN(SUBSTITUTE(LEFT(F273,N10)," ","")))),FIND(" ",F273&amp;" ",N10+1)-1)))</f>
        <v>1</v>
      </c>
      <c r="N273" s="571">
        <f t="shared" si="29"/>
        <v>256</v>
      </c>
      <c r="O273" s="551" t="str">
        <f t="shared" si="30"/>
        <v>0</v>
      </c>
      <c r="P273" s="571">
        <f t="shared" si="31"/>
        <v>1</v>
      </c>
      <c r="Q273" s="571">
        <f t="shared" si="32"/>
        <v>1</v>
      </c>
    </row>
    <row r="274" spans="2:17">
      <c r="B274" s="568"/>
      <c r="C274" s="568"/>
      <c r="D274" s="568"/>
      <c r="E274" s="568" cm="1">
        <f t="array" ref="E274">IF(H273&lt;&gt;"",E273,IF(E273="","",IFERROR(MATCH(TRUE(),INDEX(INDEX(K:K,E273+1):K203&lt;&gt;"",0),0)+E273,"")))</f>
        <v>415</v>
      </c>
      <c r="F274" s="569" cm="1">
        <f t="array" ref="F274">IF(E274="","",IF(H273&lt;&gt;"",H273,INDEX(D:D,E274)))</f>
        <v>0</v>
      </c>
      <c r="G274" s="569" t="str">
        <f t="shared" ref="G274:G337" si="33">IF(OR(F274="",M274=""),"",LEFT(F274,M274))</f>
        <v>0</v>
      </c>
      <c r="H274" s="570" t="str">
        <f t="shared" ref="H274:H337" si="34">IF(OR(F274="",M274=""),"",TRIM(MID(F274,M274+1,99999)))</f>
        <v/>
      </c>
      <c r="I274" s="568" t="str">
        <f>IF(AND(F274&lt;&gt;"",N10&gt;0,M274&gt;N10),"Mot &gt; limite","")</f>
        <v/>
      </c>
      <c r="M274" s="514">
        <f>IF(OR(F274="",N10="",N10&lt;=0),"",IF(LEN(F274)&lt;=N10,LEN(F274),IFERROR(FIND("♦",SUBSTITUTE(LEFT(F274,N10)," ","♦",LEN(LEFT(F274,N10))-LEN(SUBSTITUTE(LEFT(F274,N10)," ","")))),FIND(" ",F274&amp;" ",N10+1)-1)))</f>
        <v>1</v>
      </c>
      <c r="N274" s="571">
        <f t="shared" ref="N274:N337" si="35">IF(O274="","",ROW()-17)</f>
        <v>257</v>
      </c>
      <c r="O274" s="551" t="str">
        <f t="shared" ref="O274:O337" si="36">G274</f>
        <v>0</v>
      </c>
      <c r="P274" s="571">
        <f t="shared" ref="P274:P337" si="37">IF(O274="","",LEN(TRIM(O274))-LEN(SUBSTITUTE(TRIM(O274)," ",""))+1)</f>
        <v>1</v>
      </c>
      <c r="Q274" s="571">
        <f t="shared" ref="Q274:Q337" si="38">IF(O274="","",LEN(O274))</f>
        <v>1</v>
      </c>
    </row>
    <row r="275" spans="2:17">
      <c r="B275" s="568"/>
      <c r="C275" s="568"/>
      <c r="D275" s="568"/>
      <c r="E275" s="568" cm="1">
        <f t="array" ref="E275">IF(H274&lt;&gt;"",E274,IF(E274="","",IFERROR(MATCH(TRUE(),INDEX(INDEX(K:K,E274+1):K203&lt;&gt;"",0),0)+E274,"")))</f>
        <v>416</v>
      </c>
      <c r="F275" s="569" cm="1">
        <f t="array" ref="F275">IF(E275="","",IF(H274&lt;&gt;"",H274,INDEX(D:D,E275)))</f>
        <v>0</v>
      </c>
      <c r="G275" s="569" t="str">
        <f t="shared" si="33"/>
        <v>0</v>
      </c>
      <c r="H275" s="570" t="str">
        <f t="shared" si="34"/>
        <v/>
      </c>
      <c r="I275" s="568" t="str">
        <f>IF(AND(F275&lt;&gt;"",N10&gt;0,M275&gt;N10),"Mot &gt; limite","")</f>
        <v/>
      </c>
      <c r="M275" s="514">
        <f>IF(OR(F275="",N10="",N10&lt;=0),"",IF(LEN(F275)&lt;=N10,LEN(F275),IFERROR(FIND("♦",SUBSTITUTE(LEFT(F275,N10)," ","♦",LEN(LEFT(F275,N10))-LEN(SUBSTITUTE(LEFT(F275,N10)," ","")))),FIND(" ",F275&amp;" ",N10+1)-1)))</f>
        <v>1</v>
      </c>
      <c r="N275" s="571">
        <f t="shared" si="35"/>
        <v>258</v>
      </c>
      <c r="O275" s="551" t="str">
        <f t="shared" si="36"/>
        <v>0</v>
      </c>
      <c r="P275" s="571">
        <f t="shared" si="37"/>
        <v>1</v>
      </c>
      <c r="Q275" s="571">
        <f t="shared" si="38"/>
        <v>1</v>
      </c>
    </row>
    <row r="276" spans="2:17">
      <c r="B276" s="568"/>
      <c r="C276" s="568"/>
      <c r="D276" s="568"/>
      <c r="E276" s="568" cm="1">
        <f t="array" ref="E276">IF(H275&lt;&gt;"",E275,IF(E275="","",IFERROR(MATCH(TRUE(),INDEX(INDEX(K:K,E275+1):K203&lt;&gt;"",0),0)+E275,"")))</f>
        <v>417</v>
      </c>
      <c r="F276" s="569" cm="1">
        <f t="array" ref="F276">IF(E276="","",IF(H275&lt;&gt;"",H275,INDEX(D:D,E276)))</f>
        <v>0</v>
      </c>
      <c r="G276" s="569" t="str">
        <f t="shared" si="33"/>
        <v>0</v>
      </c>
      <c r="H276" s="570" t="str">
        <f t="shared" si="34"/>
        <v/>
      </c>
      <c r="I276" s="568" t="str">
        <f>IF(AND(F276&lt;&gt;"",N10&gt;0,M276&gt;N10),"Mot &gt; limite","")</f>
        <v/>
      </c>
      <c r="M276" s="514">
        <f>IF(OR(F276="",N10="",N10&lt;=0),"",IF(LEN(F276)&lt;=N10,LEN(F276),IFERROR(FIND("♦",SUBSTITUTE(LEFT(F276,N10)," ","♦",LEN(LEFT(F276,N10))-LEN(SUBSTITUTE(LEFT(F276,N10)," ","")))),FIND(" ",F276&amp;" ",N10+1)-1)))</f>
        <v>1</v>
      </c>
      <c r="N276" s="571">
        <f t="shared" si="35"/>
        <v>259</v>
      </c>
      <c r="O276" s="551" t="str">
        <f t="shared" si="36"/>
        <v>0</v>
      </c>
      <c r="P276" s="571">
        <f t="shared" si="37"/>
        <v>1</v>
      </c>
      <c r="Q276" s="571">
        <f t="shared" si="38"/>
        <v>1</v>
      </c>
    </row>
    <row r="277" spans="2:17">
      <c r="B277" s="568"/>
      <c r="C277" s="568"/>
      <c r="D277" s="568"/>
      <c r="E277" s="568" cm="1">
        <f t="array" ref="E277">IF(H276&lt;&gt;"",E276,IF(E276="","",IFERROR(MATCH(TRUE(),INDEX(INDEX(K:K,E276+1):K203&lt;&gt;"",0),0)+E276,"")))</f>
        <v>418</v>
      </c>
      <c r="F277" s="569" cm="1">
        <f t="array" ref="F277">IF(E277="","",IF(H276&lt;&gt;"",H276,INDEX(D:D,E277)))</f>
        <v>0</v>
      </c>
      <c r="G277" s="569" t="str">
        <f t="shared" si="33"/>
        <v>0</v>
      </c>
      <c r="H277" s="570" t="str">
        <f t="shared" si="34"/>
        <v/>
      </c>
      <c r="I277" s="568" t="str">
        <f>IF(AND(F277&lt;&gt;"",N10&gt;0,M277&gt;N10),"Mot &gt; limite","")</f>
        <v/>
      </c>
      <c r="M277" s="514">
        <f>IF(OR(F277="",N10="",N10&lt;=0),"",IF(LEN(F277)&lt;=N10,LEN(F277),IFERROR(FIND("♦",SUBSTITUTE(LEFT(F277,N10)," ","♦",LEN(LEFT(F277,N10))-LEN(SUBSTITUTE(LEFT(F277,N10)," ","")))),FIND(" ",F277&amp;" ",N10+1)-1)))</f>
        <v>1</v>
      </c>
      <c r="N277" s="571">
        <f t="shared" si="35"/>
        <v>260</v>
      </c>
      <c r="O277" s="551" t="str">
        <f t="shared" si="36"/>
        <v>0</v>
      </c>
      <c r="P277" s="571">
        <f t="shared" si="37"/>
        <v>1</v>
      </c>
      <c r="Q277" s="571">
        <f t="shared" si="38"/>
        <v>1</v>
      </c>
    </row>
    <row r="278" spans="2:17">
      <c r="B278" s="568"/>
      <c r="C278" s="568"/>
      <c r="D278" s="568"/>
      <c r="E278" s="568" cm="1">
        <f t="array" ref="E278">IF(H277&lt;&gt;"",E277,IF(E277="","",IFERROR(MATCH(TRUE(),INDEX(INDEX(K:K,E277+1):K203&lt;&gt;"",0),0)+E277,"")))</f>
        <v>419</v>
      </c>
      <c r="F278" s="569" cm="1">
        <f t="array" ref="F278">IF(E278="","",IF(H277&lt;&gt;"",H277,INDEX(D:D,E278)))</f>
        <v>0</v>
      </c>
      <c r="G278" s="569" t="str">
        <f t="shared" si="33"/>
        <v>0</v>
      </c>
      <c r="H278" s="570" t="str">
        <f t="shared" si="34"/>
        <v/>
      </c>
      <c r="I278" s="568" t="str">
        <f>IF(AND(F278&lt;&gt;"",N10&gt;0,M278&gt;N10),"Mot &gt; limite","")</f>
        <v/>
      </c>
      <c r="M278" s="514">
        <f>IF(OR(F278="",N10="",N10&lt;=0),"",IF(LEN(F278)&lt;=N10,LEN(F278),IFERROR(FIND("♦",SUBSTITUTE(LEFT(F278,N10)," ","♦",LEN(LEFT(F278,N10))-LEN(SUBSTITUTE(LEFT(F278,N10)," ","")))),FIND(" ",F278&amp;" ",N10+1)-1)))</f>
        <v>1</v>
      </c>
      <c r="N278" s="571">
        <f t="shared" si="35"/>
        <v>261</v>
      </c>
      <c r="O278" s="551" t="str">
        <f t="shared" si="36"/>
        <v>0</v>
      </c>
      <c r="P278" s="571">
        <f t="shared" si="37"/>
        <v>1</v>
      </c>
      <c r="Q278" s="571">
        <f t="shared" si="38"/>
        <v>1</v>
      </c>
    </row>
    <row r="279" spans="2:17">
      <c r="B279" s="568"/>
      <c r="C279" s="568"/>
      <c r="D279" s="568"/>
      <c r="E279" s="568" cm="1">
        <f t="array" ref="E279">IF(H278&lt;&gt;"",E278,IF(E278="","",IFERROR(MATCH(TRUE(),INDEX(INDEX(K:K,E278+1):K203&lt;&gt;"",0),0)+E278,"")))</f>
        <v>420</v>
      </c>
      <c r="F279" s="569" cm="1">
        <f t="array" ref="F279">IF(E279="","",IF(H278&lt;&gt;"",H278,INDEX(D:D,E279)))</f>
        <v>0</v>
      </c>
      <c r="G279" s="569" t="str">
        <f t="shared" si="33"/>
        <v>0</v>
      </c>
      <c r="H279" s="570" t="str">
        <f t="shared" si="34"/>
        <v/>
      </c>
      <c r="I279" s="568" t="str">
        <f>IF(AND(F279&lt;&gt;"",N10&gt;0,M279&gt;N10),"Mot &gt; limite","")</f>
        <v/>
      </c>
      <c r="M279" s="514">
        <f>IF(OR(F279="",N10="",N10&lt;=0),"",IF(LEN(F279)&lt;=N10,LEN(F279),IFERROR(FIND("♦",SUBSTITUTE(LEFT(F279,N10)," ","♦",LEN(LEFT(F279,N10))-LEN(SUBSTITUTE(LEFT(F279,N10)," ","")))),FIND(" ",F279&amp;" ",N10+1)-1)))</f>
        <v>1</v>
      </c>
      <c r="N279" s="571">
        <f t="shared" si="35"/>
        <v>262</v>
      </c>
      <c r="O279" s="551" t="str">
        <f t="shared" si="36"/>
        <v>0</v>
      </c>
      <c r="P279" s="571">
        <f t="shared" si="37"/>
        <v>1</v>
      </c>
      <c r="Q279" s="571">
        <f t="shared" si="38"/>
        <v>1</v>
      </c>
    </row>
    <row r="280" spans="2:17">
      <c r="B280" s="568"/>
      <c r="C280" s="568"/>
      <c r="D280" s="568"/>
      <c r="E280" s="568" cm="1">
        <f t="array" ref="E280">IF(H279&lt;&gt;"",E279,IF(E279="","",IFERROR(MATCH(TRUE(),INDEX(INDEX(K:K,E279+1):K203&lt;&gt;"",0),0)+E279,"")))</f>
        <v>421</v>
      </c>
      <c r="F280" s="569" cm="1">
        <f t="array" ref="F280">IF(E280="","",IF(H279&lt;&gt;"",H279,INDEX(D:D,E280)))</f>
        <v>0</v>
      </c>
      <c r="G280" s="569" t="str">
        <f t="shared" si="33"/>
        <v>0</v>
      </c>
      <c r="H280" s="570" t="str">
        <f t="shared" si="34"/>
        <v/>
      </c>
      <c r="I280" s="568" t="str">
        <f>IF(AND(F280&lt;&gt;"",N10&gt;0,M280&gt;N10),"Mot &gt; limite","")</f>
        <v/>
      </c>
      <c r="M280" s="514">
        <f>IF(OR(F280="",N10="",N10&lt;=0),"",IF(LEN(F280)&lt;=N10,LEN(F280),IFERROR(FIND("♦",SUBSTITUTE(LEFT(F280,N10)," ","♦",LEN(LEFT(F280,N10))-LEN(SUBSTITUTE(LEFT(F280,N10)," ","")))),FIND(" ",F280&amp;" ",N10+1)-1)))</f>
        <v>1</v>
      </c>
      <c r="N280" s="571">
        <f t="shared" si="35"/>
        <v>263</v>
      </c>
      <c r="O280" s="551" t="str">
        <f t="shared" si="36"/>
        <v>0</v>
      </c>
      <c r="P280" s="571">
        <f t="shared" si="37"/>
        <v>1</v>
      </c>
      <c r="Q280" s="571">
        <f t="shared" si="38"/>
        <v>1</v>
      </c>
    </row>
    <row r="281" spans="2:17">
      <c r="B281" s="568"/>
      <c r="C281" s="568"/>
      <c r="D281" s="568"/>
      <c r="E281" s="568" cm="1">
        <f t="array" ref="E281">IF(H280&lt;&gt;"",E280,IF(E280="","",IFERROR(MATCH(TRUE(),INDEX(INDEX(K:K,E280+1):K203&lt;&gt;"",0),0)+E280,"")))</f>
        <v>422</v>
      </c>
      <c r="F281" s="569" cm="1">
        <f t="array" ref="F281">IF(E281="","",IF(H280&lt;&gt;"",H280,INDEX(D:D,E281)))</f>
        <v>0</v>
      </c>
      <c r="G281" s="569" t="str">
        <f t="shared" si="33"/>
        <v>0</v>
      </c>
      <c r="H281" s="570" t="str">
        <f t="shared" si="34"/>
        <v/>
      </c>
      <c r="I281" s="568" t="str">
        <f>IF(AND(F281&lt;&gt;"",N10&gt;0,M281&gt;N10),"Mot &gt; limite","")</f>
        <v/>
      </c>
      <c r="M281" s="514">
        <f>IF(OR(F281="",N10="",N10&lt;=0),"",IF(LEN(F281)&lt;=N10,LEN(F281),IFERROR(FIND("♦",SUBSTITUTE(LEFT(F281,N10)," ","♦",LEN(LEFT(F281,N10))-LEN(SUBSTITUTE(LEFT(F281,N10)," ","")))),FIND(" ",F281&amp;" ",N10+1)-1)))</f>
        <v>1</v>
      </c>
      <c r="N281" s="571">
        <f t="shared" si="35"/>
        <v>264</v>
      </c>
      <c r="O281" s="551" t="str">
        <f t="shared" si="36"/>
        <v>0</v>
      </c>
      <c r="P281" s="571">
        <f t="shared" si="37"/>
        <v>1</v>
      </c>
      <c r="Q281" s="571">
        <f t="shared" si="38"/>
        <v>1</v>
      </c>
    </row>
    <row r="282" spans="2:17">
      <c r="B282" s="568"/>
      <c r="C282" s="568"/>
      <c r="D282" s="568"/>
      <c r="E282" s="568" cm="1">
        <f t="array" ref="E282">IF(H281&lt;&gt;"",E281,IF(E281="","",IFERROR(MATCH(TRUE(),INDEX(INDEX(K:K,E281+1):K203&lt;&gt;"",0),0)+E281,"")))</f>
        <v>423</v>
      </c>
      <c r="F282" s="569" cm="1">
        <f t="array" ref="F282">IF(E282="","",IF(H281&lt;&gt;"",H281,INDEX(D:D,E282)))</f>
        <v>0</v>
      </c>
      <c r="G282" s="569" t="str">
        <f t="shared" si="33"/>
        <v>0</v>
      </c>
      <c r="H282" s="570" t="str">
        <f t="shared" si="34"/>
        <v/>
      </c>
      <c r="I282" s="568" t="str">
        <f>IF(AND(F282&lt;&gt;"",N10&gt;0,M282&gt;N10),"Mot &gt; limite","")</f>
        <v/>
      </c>
      <c r="M282" s="514">
        <f>IF(OR(F282="",N10="",N10&lt;=0),"",IF(LEN(F282)&lt;=N10,LEN(F282),IFERROR(FIND("♦",SUBSTITUTE(LEFT(F282,N10)," ","♦",LEN(LEFT(F282,N10))-LEN(SUBSTITUTE(LEFT(F282,N10)," ","")))),FIND(" ",F282&amp;" ",N10+1)-1)))</f>
        <v>1</v>
      </c>
      <c r="N282" s="571">
        <f t="shared" si="35"/>
        <v>265</v>
      </c>
      <c r="O282" s="551" t="str">
        <f t="shared" si="36"/>
        <v>0</v>
      </c>
      <c r="P282" s="571">
        <f t="shared" si="37"/>
        <v>1</v>
      </c>
      <c r="Q282" s="571">
        <f t="shared" si="38"/>
        <v>1</v>
      </c>
    </row>
    <row r="283" spans="2:17">
      <c r="B283" s="568"/>
      <c r="C283" s="568"/>
      <c r="D283" s="568"/>
      <c r="E283" s="568" cm="1">
        <f t="array" ref="E283">IF(H282&lt;&gt;"",E282,IF(E282="","",IFERROR(MATCH(TRUE(),INDEX(INDEX(K:K,E282+1):K203&lt;&gt;"",0),0)+E282,"")))</f>
        <v>424</v>
      </c>
      <c r="F283" s="569" cm="1">
        <f t="array" ref="F283">IF(E283="","",IF(H282&lt;&gt;"",H282,INDEX(D:D,E283)))</f>
        <v>0</v>
      </c>
      <c r="G283" s="569" t="str">
        <f t="shared" si="33"/>
        <v>0</v>
      </c>
      <c r="H283" s="570" t="str">
        <f t="shared" si="34"/>
        <v/>
      </c>
      <c r="I283" s="568" t="str">
        <f>IF(AND(F283&lt;&gt;"",N10&gt;0,M283&gt;N10),"Mot &gt; limite","")</f>
        <v/>
      </c>
      <c r="M283" s="514">
        <f>IF(OR(F283="",N10="",N10&lt;=0),"",IF(LEN(F283)&lt;=N10,LEN(F283),IFERROR(FIND("♦",SUBSTITUTE(LEFT(F283,N10)," ","♦",LEN(LEFT(F283,N10))-LEN(SUBSTITUTE(LEFT(F283,N10)," ","")))),FIND(" ",F283&amp;" ",N10+1)-1)))</f>
        <v>1</v>
      </c>
      <c r="N283" s="571">
        <f t="shared" si="35"/>
        <v>266</v>
      </c>
      <c r="O283" s="551" t="str">
        <f t="shared" si="36"/>
        <v>0</v>
      </c>
      <c r="P283" s="571">
        <f t="shared" si="37"/>
        <v>1</v>
      </c>
      <c r="Q283" s="571">
        <f t="shared" si="38"/>
        <v>1</v>
      </c>
    </row>
    <row r="284" spans="2:17">
      <c r="B284" s="568"/>
      <c r="C284" s="568"/>
      <c r="D284" s="568"/>
      <c r="E284" s="568" cm="1">
        <f t="array" ref="E284">IF(H283&lt;&gt;"",E283,IF(E283="","",IFERROR(MATCH(TRUE(),INDEX(INDEX(K:K,E283+1):K203&lt;&gt;"",0),0)+E283,"")))</f>
        <v>425</v>
      </c>
      <c r="F284" s="569" cm="1">
        <f t="array" ref="F284">IF(E284="","",IF(H283&lt;&gt;"",H283,INDEX(D:D,E284)))</f>
        <v>0</v>
      </c>
      <c r="G284" s="569" t="str">
        <f t="shared" si="33"/>
        <v>0</v>
      </c>
      <c r="H284" s="570" t="str">
        <f t="shared" si="34"/>
        <v/>
      </c>
      <c r="I284" s="568" t="str">
        <f>IF(AND(F284&lt;&gt;"",N10&gt;0,M284&gt;N10),"Mot &gt; limite","")</f>
        <v/>
      </c>
      <c r="M284" s="514">
        <f>IF(OR(F284="",N10="",N10&lt;=0),"",IF(LEN(F284)&lt;=N10,LEN(F284),IFERROR(FIND("♦",SUBSTITUTE(LEFT(F284,N10)," ","♦",LEN(LEFT(F284,N10))-LEN(SUBSTITUTE(LEFT(F284,N10)," ","")))),FIND(" ",F284&amp;" ",N10+1)-1)))</f>
        <v>1</v>
      </c>
      <c r="N284" s="571">
        <f t="shared" si="35"/>
        <v>267</v>
      </c>
      <c r="O284" s="551" t="str">
        <f t="shared" si="36"/>
        <v>0</v>
      </c>
      <c r="P284" s="571">
        <f t="shared" si="37"/>
        <v>1</v>
      </c>
      <c r="Q284" s="571">
        <f t="shared" si="38"/>
        <v>1</v>
      </c>
    </row>
    <row r="285" spans="2:17">
      <c r="B285" s="568"/>
      <c r="C285" s="568"/>
      <c r="D285" s="568"/>
      <c r="E285" s="568" cm="1">
        <f t="array" ref="E285">IF(H284&lt;&gt;"",E284,IF(E284="","",IFERROR(MATCH(TRUE(),INDEX(INDEX(K:K,E284+1):K203&lt;&gt;"",0),0)+E284,"")))</f>
        <v>426</v>
      </c>
      <c r="F285" s="569" cm="1">
        <f t="array" ref="F285">IF(E285="","",IF(H284&lt;&gt;"",H284,INDEX(D:D,E285)))</f>
        <v>0</v>
      </c>
      <c r="G285" s="569" t="str">
        <f t="shared" si="33"/>
        <v>0</v>
      </c>
      <c r="H285" s="570" t="str">
        <f t="shared" si="34"/>
        <v/>
      </c>
      <c r="I285" s="568" t="str">
        <f>IF(AND(F285&lt;&gt;"",N10&gt;0,M285&gt;N10),"Mot &gt; limite","")</f>
        <v/>
      </c>
      <c r="M285" s="514">
        <f>IF(OR(F285="",N10="",N10&lt;=0),"",IF(LEN(F285)&lt;=N10,LEN(F285),IFERROR(FIND("♦",SUBSTITUTE(LEFT(F285,N10)," ","♦",LEN(LEFT(F285,N10))-LEN(SUBSTITUTE(LEFT(F285,N10)," ","")))),FIND(" ",F285&amp;" ",N10+1)-1)))</f>
        <v>1</v>
      </c>
      <c r="N285" s="571">
        <f t="shared" si="35"/>
        <v>268</v>
      </c>
      <c r="O285" s="551" t="str">
        <f t="shared" si="36"/>
        <v>0</v>
      </c>
      <c r="P285" s="571">
        <f t="shared" si="37"/>
        <v>1</v>
      </c>
      <c r="Q285" s="571">
        <f t="shared" si="38"/>
        <v>1</v>
      </c>
    </row>
    <row r="286" spans="2:17">
      <c r="B286" s="568"/>
      <c r="C286" s="568"/>
      <c r="D286" s="568"/>
      <c r="E286" s="568" cm="1">
        <f t="array" ref="E286">IF(H285&lt;&gt;"",E285,IF(E285="","",IFERROR(MATCH(TRUE(),INDEX(INDEX(K:K,E285+1):K203&lt;&gt;"",0),0)+E285,"")))</f>
        <v>427</v>
      </c>
      <c r="F286" s="569" cm="1">
        <f t="array" ref="F286">IF(E286="","",IF(H285&lt;&gt;"",H285,INDEX(D:D,E286)))</f>
        <v>0</v>
      </c>
      <c r="G286" s="569" t="str">
        <f t="shared" si="33"/>
        <v>0</v>
      </c>
      <c r="H286" s="570" t="str">
        <f t="shared" si="34"/>
        <v/>
      </c>
      <c r="I286" s="568" t="str">
        <f>IF(AND(F286&lt;&gt;"",N10&gt;0,M286&gt;N10),"Mot &gt; limite","")</f>
        <v/>
      </c>
      <c r="M286" s="514">
        <f>IF(OR(F286="",N10="",N10&lt;=0),"",IF(LEN(F286)&lt;=N10,LEN(F286),IFERROR(FIND("♦",SUBSTITUTE(LEFT(F286,N10)," ","♦",LEN(LEFT(F286,N10))-LEN(SUBSTITUTE(LEFT(F286,N10)," ","")))),FIND(" ",F286&amp;" ",N10+1)-1)))</f>
        <v>1</v>
      </c>
      <c r="N286" s="571">
        <f t="shared" si="35"/>
        <v>269</v>
      </c>
      <c r="O286" s="551" t="str">
        <f t="shared" si="36"/>
        <v>0</v>
      </c>
      <c r="P286" s="571">
        <f t="shared" si="37"/>
        <v>1</v>
      </c>
      <c r="Q286" s="571">
        <f t="shared" si="38"/>
        <v>1</v>
      </c>
    </row>
    <row r="287" spans="2:17">
      <c r="B287" s="568"/>
      <c r="C287" s="568"/>
      <c r="D287" s="568"/>
      <c r="E287" s="568" cm="1">
        <f t="array" ref="E287">IF(H286&lt;&gt;"",E286,IF(E286="","",IFERROR(MATCH(TRUE(),INDEX(INDEX(K:K,E286+1):K203&lt;&gt;"",0),0)+E286,"")))</f>
        <v>428</v>
      </c>
      <c r="F287" s="569" cm="1">
        <f t="array" ref="F287">IF(E287="","",IF(H286&lt;&gt;"",H286,INDEX(D:D,E287)))</f>
        <v>0</v>
      </c>
      <c r="G287" s="569" t="str">
        <f t="shared" si="33"/>
        <v>0</v>
      </c>
      <c r="H287" s="570" t="str">
        <f t="shared" si="34"/>
        <v/>
      </c>
      <c r="I287" s="568" t="str">
        <f>IF(AND(F287&lt;&gt;"",N10&gt;0,M287&gt;N10),"Mot &gt; limite","")</f>
        <v/>
      </c>
      <c r="M287" s="514">
        <f>IF(OR(F287="",N10="",N10&lt;=0),"",IF(LEN(F287)&lt;=N10,LEN(F287),IFERROR(FIND("♦",SUBSTITUTE(LEFT(F287,N10)," ","♦",LEN(LEFT(F287,N10))-LEN(SUBSTITUTE(LEFT(F287,N10)," ","")))),FIND(" ",F287&amp;" ",N10+1)-1)))</f>
        <v>1</v>
      </c>
      <c r="N287" s="571">
        <f t="shared" si="35"/>
        <v>270</v>
      </c>
      <c r="O287" s="551" t="str">
        <f t="shared" si="36"/>
        <v>0</v>
      </c>
      <c r="P287" s="571">
        <f t="shared" si="37"/>
        <v>1</v>
      </c>
      <c r="Q287" s="571">
        <f t="shared" si="38"/>
        <v>1</v>
      </c>
    </row>
    <row r="288" spans="2:17">
      <c r="B288" s="568"/>
      <c r="C288" s="568"/>
      <c r="D288" s="568"/>
      <c r="E288" s="568" cm="1">
        <f t="array" ref="E288">IF(H287&lt;&gt;"",E287,IF(E287="","",IFERROR(MATCH(TRUE(),INDEX(INDEX(K:K,E287+1):K203&lt;&gt;"",0),0)+E287,"")))</f>
        <v>429</v>
      </c>
      <c r="F288" s="569" cm="1">
        <f t="array" ref="F288">IF(E288="","",IF(H287&lt;&gt;"",H287,INDEX(D:D,E288)))</f>
        <v>0</v>
      </c>
      <c r="G288" s="569" t="str">
        <f t="shared" si="33"/>
        <v>0</v>
      </c>
      <c r="H288" s="570" t="str">
        <f t="shared" si="34"/>
        <v/>
      </c>
      <c r="I288" s="568" t="str">
        <f>IF(AND(F288&lt;&gt;"",N10&gt;0,M288&gt;N10),"Mot &gt; limite","")</f>
        <v/>
      </c>
      <c r="M288" s="514">
        <f>IF(OR(F288="",N10="",N10&lt;=0),"",IF(LEN(F288)&lt;=N10,LEN(F288),IFERROR(FIND("♦",SUBSTITUTE(LEFT(F288,N10)," ","♦",LEN(LEFT(F288,N10))-LEN(SUBSTITUTE(LEFT(F288,N10)," ","")))),FIND(" ",F288&amp;" ",N10+1)-1)))</f>
        <v>1</v>
      </c>
      <c r="N288" s="571">
        <f t="shared" si="35"/>
        <v>271</v>
      </c>
      <c r="O288" s="551" t="str">
        <f t="shared" si="36"/>
        <v>0</v>
      </c>
      <c r="P288" s="571">
        <f t="shared" si="37"/>
        <v>1</v>
      </c>
      <c r="Q288" s="571">
        <f t="shared" si="38"/>
        <v>1</v>
      </c>
    </row>
    <row r="289" spans="2:17">
      <c r="B289" s="568"/>
      <c r="C289" s="568"/>
      <c r="D289" s="568"/>
      <c r="E289" s="568" cm="1">
        <f t="array" ref="E289">IF(H288&lt;&gt;"",E288,IF(E288="","",IFERROR(MATCH(TRUE(),INDEX(INDEX(K:K,E288+1):K203&lt;&gt;"",0),0)+E288,"")))</f>
        <v>430</v>
      </c>
      <c r="F289" s="569" cm="1">
        <f t="array" ref="F289">IF(E289="","",IF(H288&lt;&gt;"",H288,INDEX(D:D,E289)))</f>
        <v>0</v>
      </c>
      <c r="G289" s="569" t="str">
        <f t="shared" si="33"/>
        <v>0</v>
      </c>
      <c r="H289" s="570" t="str">
        <f t="shared" si="34"/>
        <v/>
      </c>
      <c r="I289" s="568" t="str">
        <f>IF(AND(F289&lt;&gt;"",N10&gt;0,M289&gt;N10),"Mot &gt; limite","")</f>
        <v/>
      </c>
      <c r="M289" s="514">
        <f>IF(OR(F289="",N10="",N10&lt;=0),"",IF(LEN(F289)&lt;=N10,LEN(F289),IFERROR(FIND("♦",SUBSTITUTE(LEFT(F289,N10)," ","♦",LEN(LEFT(F289,N10))-LEN(SUBSTITUTE(LEFT(F289,N10)," ","")))),FIND(" ",F289&amp;" ",N10+1)-1)))</f>
        <v>1</v>
      </c>
      <c r="N289" s="571">
        <f t="shared" si="35"/>
        <v>272</v>
      </c>
      <c r="O289" s="551" t="str">
        <f t="shared" si="36"/>
        <v>0</v>
      </c>
      <c r="P289" s="571">
        <f t="shared" si="37"/>
        <v>1</v>
      </c>
      <c r="Q289" s="571">
        <f t="shared" si="38"/>
        <v>1</v>
      </c>
    </row>
    <row r="290" spans="2:17">
      <c r="B290" s="568"/>
      <c r="C290" s="568"/>
      <c r="D290" s="568"/>
      <c r="E290" s="568" cm="1">
        <f t="array" ref="E290">IF(H289&lt;&gt;"",E289,IF(E289="","",IFERROR(MATCH(TRUE(),INDEX(INDEX(K:K,E289+1):K203&lt;&gt;"",0),0)+E289,"")))</f>
        <v>431</v>
      </c>
      <c r="F290" s="569" cm="1">
        <f t="array" ref="F290">IF(E290="","",IF(H289&lt;&gt;"",H289,INDEX(D:D,E290)))</f>
        <v>0</v>
      </c>
      <c r="G290" s="569" t="str">
        <f t="shared" si="33"/>
        <v>0</v>
      </c>
      <c r="H290" s="570" t="str">
        <f t="shared" si="34"/>
        <v/>
      </c>
      <c r="I290" s="568" t="str">
        <f>IF(AND(F290&lt;&gt;"",N10&gt;0,M290&gt;N10),"Mot &gt; limite","")</f>
        <v/>
      </c>
      <c r="M290" s="514">
        <f>IF(OR(F290="",N10="",N10&lt;=0),"",IF(LEN(F290)&lt;=N10,LEN(F290),IFERROR(FIND("♦",SUBSTITUTE(LEFT(F290,N10)," ","♦",LEN(LEFT(F290,N10))-LEN(SUBSTITUTE(LEFT(F290,N10)," ","")))),FIND(" ",F290&amp;" ",N10+1)-1)))</f>
        <v>1</v>
      </c>
      <c r="N290" s="571">
        <f t="shared" si="35"/>
        <v>273</v>
      </c>
      <c r="O290" s="551" t="str">
        <f t="shared" si="36"/>
        <v>0</v>
      </c>
      <c r="P290" s="571">
        <f t="shared" si="37"/>
        <v>1</v>
      </c>
      <c r="Q290" s="571">
        <f t="shared" si="38"/>
        <v>1</v>
      </c>
    </row>
    <row r="291" spans="2:17">
      <c r="B291" s="568"/>
      <c r="C291" s="568"/>
      <c r="D291" s="568"/>
      <c r="E291" s="568" cm="1">
        <f t="array" ref="E291">IF(H290&lt;&gt;"",E290,IF(E290="","",IFERROR(MATCH(TRUE(),INDEX(INDEX(K:K,E290+1):K203&lt;&gt;"",0),0)+E290,"")))</f>
        <v>432</v>
      </c>
      <c r="F291" s="569" cm="1">
        <f t="array" ref="F291">IF(E291="","",IF(H290&lt;&gt;"",H290,INDEX(D:D,E291)))</f>
        <v>0</v>
      </c>
      <c r="G291" s="569" t="str">
        <f t="shared" si="33"/>
        <v>0</v>
      </c>
      <c r="H291" s="570" t="str">
        <f t="shared" si="34"/>
        <v/>
      </c>
      <c r="I291" s="568" t="str">
        <f>IF(AND(F291&lt;&gt;"",N10&gt;0,M291&gt;N10),"Mot &gt; limite","")</f>
        <v/>
      </c>
      <c r="M291" s="514">
        <f>IF(OR(F291="",N10="",N10&lt;=0),"",IF(LEN(F291)&lt;=N10,LEN(F291),IFERROR(FIND("♦",SUBSTITUTE(LEFT(F291,N10)," ","♦",LEN(LEFT(F291,N10))-LEN(SUBSTITUTE(LEFT(F291,N10)," ","")))),FIND(" ",F291&amp;" ",N10+1)-1)))</f>
        <v>1</v>
      </c>
      <c r="N291" s="571">
        <f t="shared" si="35"/>
        <v>274</v>
      </c>
      <c r="O291" s="551" t="str">
        <f t="shared" si="36"/>
        <v>0</v>
      </c>
      <c r="P291" s="571">
        <f t="shared" si="37"/>
        <v>1</v>
      </c>
      <c r="Q291" s="571">
        <f t="shared" si="38"/>
        <v>1</v>
      </c>
    </row>
    <row r="292" spans="2:17">
      <c r="B292" s="568"/>
      <c r="C292" s="568"/>
      <c r="D292" s="568"/>
      <c r="E292" s="568" cm="1">
        <f t="array" ref="E292">IF(H291&lt;&gt;"",E291,IF(E291="","",IFERROR(MATCH(TRUE(),INDEX(INDEX(K:K,E291+1):K203&lt;&gt;"",0),0)+E291,"")))</f>
        <v>433</v>
      </c>
      <c r="F292" s="569" cm="1">
        <f t="array" ref="F292">IF(E292="","",IF(H291&lt;&gt;"",H291,INDEX(D:D,E292)))</f>
        <v>0</v>
      </c>
      <c r="G292" s="569" t="str">
        <f t="shared" si="33"/>
        <v>0</v>
      </c>
      <c r="H292" s="570" t="str">
        <f t="shared" si="34"/>
        <v/>
      </c>
      <c r="I292" s="568" t="str">
        <f>IF(AND(F292&lt;&gt;"",N10&gt;0,M292&gt;N10),"Mot &gt; limite","")</f>
        <v/>
      </c>
      <c r="M292" s="514">
        <f>IF(OR(F292="",N10="",N10&lt;=0),"",IF(LEN(F292)&lt;=N10,LEN(F292),IFERROR(FIND("♦",SUBSTITUTE(LEFT(F292,N10)," ","♦",LEN(LEFT(F292,N10))-LEN(SUBSTITUTE(LEFT(F292,N10)," ","")))),FIND(" ",F292&amp;" ",N10+1)-1)))</f>
        <v>1</v>
      </c>
      <c r="N292" s="571">
        <f t="shared" si="35"/>
        <v>275</v>
      </c>
      <c r="O292" s="551" t="str">
        <f t="shared" si="36"/>
        <v>0</v>
      </c>
      <c r="P292" s="571">
        <f t="shared" si="37"/>
        <v>1</v>
      </c>
      <c r="Q292" s="571">
        <f t="shared" si="38"/>
        <v>1</v>
      </c>
    </row>
    <row r="293" spans="2:17">
      <c r="B293" s="568"/>
      <c r="C293" s="568"/>
      <c r="D293" s="568"/>
      <c r="E293" s="568" cm="1">
        <f t="array" ref="E293">IF(H292&lt;&gt;"",E292,IF(E292="","",IFERROR(MATCH(TRUE(),INDEX(INDEX(K:K,E292+1):K203&lt;&gt;"",0),0)+E292,"")))</f>
        <v>434</v>
      </c>
      <c r="F293" s="569" cm="1">
        <f t="array" ref="F293">IF(E293="","",IF(H292&lt;&gt;"",H292,INDEX(D:D,E293)))</f>
        <v>0</v>
      </c>
      <c r="G293" s="569" t="str">
        <f t="shared" si="33"/>
        <v>0</v>
      </c>
      <c r="H293" s="570" t="str">
        <f t="shared" si="34"/>
        <v/>
      </c>
      <c r="I293" s="568" t="str">
        <f>IF(AND(F293&lt;&gt;"",N10&gt;0,M293&gt;N10),"Mot &gt; limite","")</f>
        <v/>
      </c>
      <c r="M293" s="514">
        <f>IF(OR(F293="",N10="",N10&lt;=0),"",IF(LEN(F293)&lt;=N10,LEN(F293),IFERROR(FIND("♦",SUBSTITUTE(LEFT(F293,N10)," ","♦",LEN(LEFT(F293,N10))-LEN(SUBSTITUTE(LEFT(F293,N10)," ","")))),FIND(" ",F293&amp;" ",N10+1)-1)))</f>
        <v>1</v>
      </c>
      <c r="N293" s="571">
        <f t="shared" si="35"/>
        <v>276</v>
      </c>
      <c r="O293" s="551" t="str">
        <f t="shared" si="36"/>
        <v>0</v>
      </c>
      <c r="P293" s="571">
        <f t="shared" si="37"/>
        <v>1</v>
      </c>
      <c r="Q293" s="571">
        <f t="shared" si="38"/>
        <v>1</v>
      </c>
    </row>
    <row r="294" spans="2:17">
      <c r="B294" s="568"/>
      <c r="C294" s="568"/>
      <c r="D294" s="568"/>
      <c r="E294" s="568" cm="1">
        <f t="array" ref="E294">IF(H293&lt;&gt;"",E293,IF(E293="","",IFERROR(MATCH(TRUE(),INDEX(INDEX(K:K,E293+1):K203&lt;&gt;"",0),0)+E293,"")))</f>
        <v>435</v>
      </c>
      <c r="F294" s="569" cm="1">
        <f t="array" ref="F294">IF(E294="","",IF(H293&lt;&gt;"",H293,INDEX(D:D,E294)))</f>
        <v>0</v>
      </c>
      <c r="G294" s="569" t="str">
        <f t="shared" si="33"/>
        <v>0</v>
      </c>
      <c r="H294" s="570" t="str">
        <f t="shared" si="34"/>
        <v/>
      </c>
      <c r="I294" s="568" t="str">
        <f>IF(AND(F294&lt;&gt;"",N10&gt;0,M294&gt;N10),"Mot &gt; limite","")</f>
        <v/>
      </c>
      <c r="M294" s="514">
        <f>IF(OR(F294="",N10="",N10&lt;=0),"",IF(LEN(F294)&lt;=N10,LEN(F294),IFERROR(FIND("♦",SUBSTITUTE(LEFT(F294,N10)," ","♦",LEN(LEFT(F294,N10))-LEN(SUBSTITUTE(LEFT(F294,N10)," ","")))),FIND(" ",F294&amp;" ",N10+1)-1)))</f>
        <v>1</v>
      </c>
      <c r="N294" s="571">
        <f t="shared" si="35"/>
        <v>277</v>
      </c>
      <c r="O294" s="551" t="str">
        <f t="shared" si="36"/>
        <v>0</v>
      </c>
      <c r="P294" s="571">
        <f t="shared" si="37"/>
        <v>1</v>
      </c>
      <c r="Q294" s="571">
        <f t="shared" si="38"/>
        <v>1</v>
      </c>
    </row>
    <row r="295" spans="2:17">
      <c r="B295" s="568"/>
      <c r="C295" s="568"/>
      <c r="D295" s="568"/>
      <c r="E295" s="568" cm="1">
        <f t="array" ref="E295">IF(H294&lt;&gt;"",E294,IF(E294="","",IFERROR(MATCH(TRUE(),INDEX(INDEX(K:K,E294+1):K203&lt;&gt;"",0),0)+E294,"")))</f>
        <v>436</v>
      </c>
      <c r="F295" s="569" cm="1">
        <f t="array" ref="F295">IF(E295="","",IF(H294&lt;&gt;"",H294,INDEX(D:D,E295)))</f>
        <v>0</v>
      </c>
      <c r="G295" s="569" t="str">
        <f t="shared" si="33"/>
        <v>0</v>
      </c>
      <c r="H295" s="570" t="str">
        <f t="shared" si="34"/>
        <v/>
      </c>
      <c r="I295" s="568" t="str">
        <f>IF(AND(F295&lt;&gt;"",N10&gt;0,M295&gt;N10),"Mot &gt; limite","")</f>
        <v/>
      </c>
      <c r="M295" s="514">
        <f>IF(OR(F295="",N10="",N10&lt;=0),"",IF(LEN(F295)&lt;=N10,LEN(F295),IFERROR(FIND("♦",SUBSTITUTE(LEFT(F295,N10)," ","♦",LEN(LEFT(F295,N10))-LEN(SUBSTITUTE(LEFT(F295,N10)," ","")))),FIND(" ",F295&amp;" ",N10+1)-1)))</f>
        <v>1</v>
      </c>
      <c r="N295" s="571">
        <f t="shared" si="35"/>
        <v>278</v>
      </c>
      <c r="O295" s="551" t="str">
        <f t="shared" si="36"/>
        <v>0</v>
      </c>
      <c r="P295" s="571">
        <f t="shared" si="37"/>
        <v>1</v>
      </c>
      <c r="Q295" s="571">
        <f t="shared" si="38"/>
        <v>1</v>
      </c>
    </row>
    <row r="296" spans="2:17">
      <c r="B296" s="568"/>
      <c r="C296" s="568"/>
      <c r="D296" s="568"/>
      <c r="E296" s="568" cm="1">
        <f t="array" ref="E296">IF(H295&lt;&gt;"",E295,IF(E295="","",IFERROR(MATCH(TRUE(),INDEX(INDEX(K:K,E295+1):K203&lt;&gt;"",0),0)+E295,"")))</f>
        <v>437</v>
      </c>
      <c r="F296" s="569" cm="1">
        <f t="array" ref="F296">IF(E296="","",IF(H295&lt;&gt;"",H295,INDEX(D:D,E296)))</f>
        <v>0</v>
      </c>
      <c r="G296" s="569" t="str">
        <f t="shared" si="33"/>
        <v>0</v>
      </c>
      <c r="H296" s="570" t="str">
        <f t="shared" si="34"/>
        <v/>
      </c>
      <c r="I296" s="568" t="str">
        <f>IF(AND(F296&lt;&gt;"",N10&gt;0,M296&gt;N10),"Mot &gt; limite","")</f>
        <v/>
      </c>
      <c r="M296" s="514">
        <f>IF(OR(F296="",N10="",N10&lt;=0),"",IF(LEN(F296)&lt;=N10,LEN(F296),IFERROR(FIND("♦",SUBSTITUTE(LEFT(F296,N10)," ","♦",LEN(LEFT(F296,N10))-LEN(SUBSTITUTE(LEFT(F296,N10)," ","")))),FIND(" ",F296&amp;" ",N10+1)-1)))</f>
        <v>1</v>
      </c>
      <c r="N296" s="571">
        <f t="shared" si="35"/>
        <v>279</v>
      </c>
      <c r="O296" s="551" t="str">
        <f t="shared" si="36"/>
        <v>0</v>
      </c>
      <c r="P296" s="571">
        <f t="shared" si="37"/>
        <v>1</v>
      </c>
      <c r="Q296" s="571">
        <f t="shared" si="38"/>
        <v>1</v>
      </c>
    </row>
    <row r="297" spans="2:17">
      <c r="B297" s="568"/>
      <c r="C297" s="568"/>
      <c r="D297" s="568"/>
      <c r="E297" s="568" cm="1">
        <f t="array" ref="E297">IF(H296&lt;&gt;"",E296,IF(E296="","",IFERROR(MATCH(TRUE(),INDEX(INDEX(K:K,E296+1):K203&lt;&gt;"",0),0)+E296,"")))</f>
        <v>438</v>
      </c>
      <c r="F297" s="569" cm="1">
        <f t="array" ref="F297">IF(E297="","",IF(H296&lt;&gt;"",H296,INDEX(D:D,E297)))</f>
        <v>0</v>
      </c>
      <c r="G297" s="569" t="str">
        <f t="shared" si="33"/>
        <v>0</v>
      </c>
      <c r="H297" s="570" t="str">
        <f t="shared" si="34"/>
        <v/>
      </c>
      <c r="I297" s="568" t="str">
        <f>IF(AND(F297&lt;&gt;"",N10&gt;0,M297&gt;N10),"Mot &gt; limite","")</f>
        <v/>
      </c>
      <c r="M297" s="514">
        <f>IF(OR(F297="",N10="",N10&lt;=0),"",IF(LEN(F297)&lt;=N10,LEN(F297),IFERROR(FIND("♦",SUBSTITUTE(LEFT(F297,N10)," ","♦",LEN(LEFT(F297,N10))-LEN(SUBSTITUTE(LEFT(F297,N10)," ","")))),FIND(" ",F297&amp;" ",N10+1)-1)))</f>
        <v>1</v>
      </c>
      <c r="N297" s="571">
        <f t="shared" si="35"/>
        <v>280</v>
      </c>
      <c r="O297" s="551" t="str">
        <f t="shared" si="36"/>
        <v>0</v>
      </c>
      <c r="P297" s="571">
        <f t="shared" si="37"/>
        <v>1</v>
      </c>
      <c r="Q297" s="571">
        <f t="shared" si="38"/>
        <v>1</v>
      </c>
    </row>
    <row r="298" spans="2:17">
      <c r="B298" s="568"/>
      <c r="C298" s="568"/>
      <c r="D298" s="568"/>
      <c r="E298" s="568" cm="1">
        <f t="array" ref="E298">IF(H297&lt;&gt;"",E297,IF(E297="","",IFERROR(MATCH(TRUE(),INDEX(INDEX(K:K,E297+1):K203&lt;&gt;"",0),0)+E297,"")))</f>
        <v>439</v>
      </c>
      <c r="F298" s="569" cm="1">
        <f t="array" ref="F298">IF(E298="","",IF(H297&lt;&gt;"",H297,INDEX(D:D,E298)))</f>
        <v>0</v>
      </c>
      <c r="G298" s="569" t="str">
        <f t="shared" si="33"/>
        <v>0</v>
      </c>
      <c r="H298" s="570" t="str">
        <f t="shared" si="34"/>
        <v/>
      </c>
      <c r="I298" s="568" t="str">
        <f>IF(AND(F298&lt;&gt;"",N10&gt;0,M298&gt;N10),"Mot &gt; limite","")</f>
        <v/>
      </c>
      <c r="M298" s="514">
        <f>IF(OR(F298="",N10="",N10&lt;=0),"",IF(LEN(F298)&lt;=N10,LEN(F298),IFERROR(FIND("♦",SUBSTITUTE(LEFT(F298,N10)," ","♦",LEN(LEFT(F298,N10))-LEN(SUBSTITUTE(LEFT(F298,N10)," ","")))),FIND(" ",F298&amp;" ",N10+1)-1)))</f>
        <v>1</v>
      </c>
      <c r="N298" s="571">
        <f t="shared" si="35"/>
        <v>281</v>
      </c>
      <c r="O298" s="551" t="str">
        <f t="shared" si="36"/>
        <v>0</v>
      </c>
      <c r="P298" s="571">
        <f t="shared" si="37"/>
        <v>1</v>
      </c>
      <c r="Q298" s="571">
        <f t="shared" si="38"/>
        <v>1</v>
      </c>
    </row>
    <row r="299" spans="2:17">
      <c r="B299" s="568"/>
      <c r="C299" s="568"/>
      <c r="D299" s="568"/>
      <c r="E299" s="568" cm="1">
        <f t="array" ref="E299">IF(H298&lt;&gt;"",E298,IF(E298="","",IFERROR(MATCH(TRUE(),INDEX(INDEX(K:K,E298+1):K203&lt;&gt;"",0),0)+E298,"")))</f>
        <v>440</v>
      </c>
      <c r="F299" s="569" cm="1">
        <f t="array" ref="F299">IF(E299="","",IF(H298&lt;&gt;"",H298,INDEX(D:D,E299)))</f>
        <v>0</v>
      </c>
      <c r="G299" s="569" t="str">
        <f t="shared" si="33"/>
        <v>0</v>
      </c>
      <c r="H299" s="570" t="str">
        <f t="shared" si="34"/>
        <v/>
      </c>
      <c r="I299" s="568" t="str">
        <f>IF(AND(F299&lt;&gt;"",N10&gt;0,M299&gt;N10),"Mot &gt; limite","")</f>
        <v/>
      </c>
      <c r="M299" s="514">
        <f>IF(OR(F299="",N10="",N10&lt;=0),"",IF(LEN(F299)&lt;=N10,LEN(F299),IFERROR(FIND("♦",SUBSTITUTE(LEFT(F299,N10)," ","♦",LEN(LEFT(F299,N10))-LEN(SUBSTITUTE(LEFT(F299,N10)," ","")))),FIND(" ",F299&amp;" ",N10+1)-1)))</f>
        <v>1</v>
      </c>
      <c r="N299" s="571">
        <f t="shared" si="35"/>
        <v>282</v>
      </c>
      <c r="O299" s="551" t="str">
        <f t="shared" si="36"/>
        <v>0</v>
      </c>
      <c r="P299" s="571">
        <f t="shared" si="37"/>
        <v>1</v>
      </c>
      <c r="Q299" s="571">
        <f t="shared" si="38"/>
        <v>1</v>
      </c>
    </row>
    <row r="300" spans="2:17">
      <c r="B300" s="568"/>
      <c r="C300" s="568"/>
      <c r="D300" s="568"/>
      <c r="E300" s="568" cm="1">
        <f t="array" ref="E300">IF(H299&lt;&gt;"",E299,IF(E299="","",IFERROR(MATCH(TRUE(),INDEX(INDEX(K:K,E299+1):K203&lt;&gt;"",0),0)+E299,"")))</f>
        <v>441</v>
      </c>
      <c r="F300" s="569" cm="1">
        <f t="array" ref="F300">IF(E300="","",IF(H299&lt;&gt;"",H299,INDEX(D:D,E300)))</f>
        <v>0</v>
      </c>
      <c r="G300" s="569" t="str">
        <f t="shared" si="33"/>
        <v>0</v>
      </c>
      <c r="H300" s="570" t="str">
        <f t="shared" si="34"/>
        <v/>
      </c>
      <c r="I300" s="568" t="str">
        <f>IF(AND(F300&lt;&gt;"",N10&gt;0,M300&gt;N10),"Mot &gt; limite","")</f>
        <v/>
      </c>
      <c r="M300" s="514">
        <f>IF(OR(F300="",N10="",N10&lt;=0),"",IF(LEN(F300)&lt;=N10,LEN(F300),IFERROR(FIND("♦",SUBSTITUTE(LEFT(F300,N10)," ","♦",LEN(LEFT(F300,N10))-LEN(SUBSTITUTE(LEFT(F300,N10)," ","")))),FIND(" ",F300&amp;" ",N10+1)-1)))</f>
        <v>1</v>
      </c>
      <c r="N300" s="571">
        <f t="shared" si="35"/>
        <v>283</v>
      </c>
      <c r="O300" s="551" t="str">
        <f t="shared" si="36"/>
        <v>0</v>
      </c>
      <c r="P300" s="571">
        <f t="shared" si="37"/>
        <v>1</v>
      </c>
      <c r="Q300" s="571">
        <f t="shared" si="38"/>
        <v>1</v>
      </c>
    </row>
    <row r="301" spans="2:17">
      <c r="B301" s="568"/>
      <c r="C301" s="568"/>
      <c r="D301" s="568"/>
      <c r="E301" s="568" cm="1">
        <f t="array" ref="E301">IF(H300&lt;&gt;"",E300,IF(E300="","",IFERROR(MATCH(TRUE(),INDEX(INDEX(K:K,E300+1):K203&lt;&gt;"",0),0)+E300,"")))</f>
        <v>442</v>
      </c>
      <c r="F301" s="569" cm="1">
        <f t="array" ref="F301">IF(E301="","",IF(H300&lt;&gt;"",H300,INDEX(D:D,E301)))</f>
        <v>0</v>
      </c>
      <c r="G301" s="569" t="str">
        <f t="shared" si="33"/>
        <v>0</v>
      </c>
      <c r="H301" s="570" t="str">
        <f t="shared" si="34"/>
        <v/>
      </c>
      <c r="I301" s="568" t="str">
        <f>IF(AND(F301&lt;&gt;"",N10&gt;0,M301&gt;N10),"Mot &gt; limite","")</f>
        <v/>
      </c>
      <c r="M301" s="514">
        <f>IF(OR(F301="",N10="",N10&lt;=0),"",IF(LEN(F301)&lt;=N10,LEN(F301),IFERROR(FIND("♦",SUBSTITUTE(LEFT(F301,N10)," ","♦",LEN(LEFT(F301,N10))-LEN(SUBSTITUTE(LEFT(F301,N10)," ","")))),FIND(" ",F301&amp;" ",N10+1)-1)))</f>
        <v>1</v>
      </c>
      <c r="N301" s="571">
        <f t="shared" si="35"/>
        <v>284</v>
      </c>
      <c r="O301" s="551" t="str">
        <f t="shared" si="36"/>
        <v>0</v>
      </c>
      <c r="P301" s="571">
        <f t="shared" si="37"/>
        <v>1</v>
      </c>
      <c r="Q301" s="571">
        <f t="shared" si="38"/>
        <v>1</v>
      </c>
    </row>
    <row r="302" spans="2:17">
      <c r="B302" s="568"/>
      <c r="C302" s="568"/>
      <c r="D302" s="568"/>
      <c r="E302" s="568" cm="1">
        <f t="array" ref="E302">IF(H301&lt;&gt;"",E301,IF(E301="","",IFERROR(MATCH(TRUE(),INDEX(INDEX(K:K,E301+1):K203&lt;&gt;"",0),0)+E301,"")))</f>
        <v>443</v>
      </c>
      <c r="F302" s="569" cm="1">
        <f t="array" ref="F302">IF(E302="","",IF(H301&lt;&gt;"",H301,INDEX(D:D,E302)))</f>
        <v>0</v>
      </c>
      <c r="G302" s="569" t="str">
        <f t="shared" si="33"/>
        <v>0</v>
      </c>
      <c r="H302" s="570" t="str">
        <f t="shared" si="34"/>
        <v/>
      </c>
      <c r="I302" s="568" t="str">
        <f>IF(AND(F302&lt;&gt;"",N10&gt;0,M302&gt;N10),"Mot &gt; limite","")</f>
        <v/>
      </c>
      <c r="M302" s="514">
        <f>IF(OR(F302="",N10="",N10&lt;=0),"",IF(LEN(F302)&lt;=N10,LEN(F302),IFERROR(FIND("♦",SUBSTITUTE(LEFT(F302,N10)," ","♦",LEN(LEFT(F302,N10))-LEN(SUBSTITUTE(LEFT(F302,N10)," ","")))),FIND(" ",F302&amp;" ",N10+1)-1)))</f>
        <v>1</v>
      </c>
      <c r="N302" s="571">
        <f t="shared" si="35"/>
        <v>285</v>
      </c>
      <c r="O302" s="551" t="str">
        <f t="shared" si="36"/>
        <v>0</v>
      </c>
      <c r="P302" s="571">
        <f t="shared" si="37"/>
        <v>1</v>
      </c>
      <c r="Q302" s="571">
        <f t="shared" si="38"/>
        <v>1</v>
      </c>
    </row>
    <row r="303" spans="2:17">
      <c r="B303" s="568"/>
      <c r="C303" s="568"/>
      <c r="D303" s="568"/>
      <c r="E303" s="568" cm="1">
        <f t="array" ref="E303">IF(H302&lt;&gt;"",E302,IF(E302="","",IFERROR(MATCH(TRUE(),INDEX(INDEX(K:K,E302+1):K203&lt;&gt;"",0),0)+E302,"")))</f>
        <v>444</v>
      </c>
      <c r="F303" s="569" cm="1">
        <f t="array" ref="F303">IF(E303="","",IF(H302&lt;&gt;"",H302,INDEX(D:D,E303)))</f>
        <v>0</v>
      </c>
      <c r="G303" s="569" t="str">
        <f t="shared" si="33"/>
        <v>0</v>
      </c>
      <c r="H303" s="570" t="str">
        <f t="shared" si="34"/>
        <v/>
      </c>
      <c r="I303" s="568" t="str">
        <f>IF(AND(F303&lt;&gt;"",N10&gt;0,M303&gt;N10),"Mot &gt; limite","")</f>
        <v/>
      </c>
      <c r="M303" s="514">
        <f>IF(OR(F303="",N10="",N10&lt;=0),"",IF(LEN(F303)&lt;=N10,LEN(F303),IFERROR(FIND("♦",SUBSTITUTE(LEFT(F303,N10)," ","♦",LEN(LEFT(F303,N10))-LEN(SUBSTITUTE(LEFT(F303,N10)," ","")))),FIND(" ",F303&amp;" ",N10+1)-1)))</f>
        <v>1</v>
      </c>
      <c r="N303" s="571">
        <f t="shared" si="35"/>
        <v>286</v>
      </c>
      <c r="O303" s="551" t="str">
        <f t="shared" si="36"/>
        <v>0</v>
      </c>
      <c r="P303" s="571">
        <f t="shared" si="37"/>
        <v>1</v>
      </c>
      <c r="Q303" s="571">
        <f t="shared" si="38"/>
        <v>1</v>
      </c>
    </row>
    <row r="304" spans="2:17">
      <c r="B304" s="568"/>
      <c r="C304" s="568"/>
      <c r="D304" s="568"/>
      <c r="E304" s="568" cm="1">
        <f t="array" ref="E304">IF(H303&lt;&gt;"",E303,IF(E303="","",IFERROR(MATCH(TRUE(),INDEX(INDEX(K:K,E303+1):K203&lt;&gt;"",0),0)+E303,"")))</f>
        <v>445</v>
      </c>
      <c r="F304" s="569" cm="1">
        <f t="array" ref="F304">IF(E304="","",IF(H303&lt;&gt;"",H303,INDEX(D:D,E304)))</f>
        <v>0</v>
      </c>
      <c r="G304" s="569" t="str">
        <f t="shared" si="33"/>
        <v>0</v>
      </c>
      <c r="H304" s="570" t="str">
        <f t="shared" si="34"/>
        <v/>
      </c>
      <c r="I304" s="568" t="str">
        <f>IF(AND(F304&lt;&gt;"",N10&gt;0,M304&gt;N10),"Mot &gt; limite","")</f>
        <v/>
      </c>
      <c r="M304" s="514">
        <f>IF(OR(F304="",N10="",N10&lt;=0),"",IF(LEN(F304)&lt;=N10,LEN(F304),IFERROR(FIND("♦",SUBSTITUTE(LEFT(F304,N10)," ","♦",LEN(LEFT(F304,N10))-LEN(SUBSTITUTE(LEFT(F304,N10)," ","")))),FIND(" ",F304&amp;" ",N10+1)-1)))</f>
        <v>1</v>
      </c>
      <c r="N304" s="571">
        <f t="shared" si="35"/>
        <v>287</v>
      </c>
      <c r="O304" s="551" t="str">
        <f t="shared" si="36"/>
        <v>0</v>
      </c>
      <c r="P304" s="571">
        <f t="shared" si="37"/>
        <v>1</v>
      </c>
      <c r="Q304" s="571">
        <f t="shared" si="38"/>
        <v>1</v>
      </c>
    </row>
    <row r="305" spans="2:17">
      <c r="B305" s="568"/>
      <c r="C305" s="568"/>
      <c r="D305" s="568"/>
      <c r="E305" s="568" cm="1">
        <f t="array" ref="E305">IF(H304&lt;&gt;"",E304,IF(E304="","",IFERROR(MATCH(TRUE(),INDEX(INDEX(K:K,E304+1):K203&lt;&gt;"",0),0)+E304,"")))</f>
        <v>446</v>
      </c>
      <c r="F305" s="569" cm="1">
        <f t="array" ref="F305">IF(E305="","",IF(H304&lt;&gt;"",H304,INDEX(D:D,E305)))</f>
        <v>0</v>
      </c>
      <c r="G305" s="569" t="str">
        <f t="shared" si="33"/>
        <v>0</v>
      </c>
      <c r="H305" s="570" t="str">
        <f t="shared" si="34"/>
        <v/>
      </c>
      <c r="I305" s="568" t="str">
        <f>IF(AND(F305&lt;&gt;"",N10&gt;0,M305&gt;N10),"Mot &gt; limite","")</f>
        <v/>
      </c>
      <c r="M305" s="514">
        <f>IF(OR(F305="",N10="",N10&lt;=0),"",IF(LEN(F305)&lt;=N10,LEN(F305),IFERROR(FIND("♦",SUBSTITUTE(LEFT(F305,N10)," ","♦",LEN(LEFT(F305,N10))-LEN(SUBSTITUTE(LEFT(F305,N10)," ","")))),FIND(" ",F305&amp;" ",N10+1)-1)))</f>
        <v>1</v>
      </c>
      <c r="N305" s="571">
        <f t="shared" si="35"/>
        <v>288</v>
      </c>
      <c r="O305" s="551" t="str">
        <f t="shared" si="36"/>
        <v>0</v>
      </c>
      <c r="P305" s="571">
        <f t="shared" si="37"/>
        <v>1</v>
      </c>
      <c r="Q305" s="571">
        <f t="shared" si="38"/>
        <v>1</v>
      </c>
    </row>
    <row r="306" spans="2:17">
      <c r="B306" s="568"/>
      <c r="C306" s="568"/>
      <c r="D306" s="568"/>
      <c r="E306" s="568" cm="1">
        <f t="array" ref="E306">IF(H305&lt;&gt;"",E305,IF(E305="","",IFERROR(MATCH(TRUE(),INDEX(INDEX(K:K,E305+1):K203&lt;&gt;"",0),0)+E305,"")))</f>
        <v>447</v>
      </c>
      <c r="F306" s="569" cm="1">
        <f t="array" ref="F306">IF(E306="","",IF(H305&lt;&gt;"",H305,INDEX(D:D,E306)))</f>
        <v>0</v>
      </c>
      <c r="G306" s="569" t="str">
        <f t="shared" si="33"/>
        <v>0</v>
      </c>
      <c r="H306" s="570" t="str">
        <f t="shared" si="34"/>
        <v/>
      </c>
      <c r="I306" s="568" t="str">
        <f>IF(AND(F306&lt;&gt;"",N10&gt;0,M306&gt;N10),"Mot &gt; limite","")</f>
        <v/>
      </c>
      <c r="M306" s="514">
        <f>IF(OR(F306="",N10="",N10&lt;=0),"",IF(LEN(F306)&lt;=N10,LEN(F306),IFERROR(FIND("♦",SUBSTITUTE(LEFT(F306,N10)," ","♦",LEN(LEFT(F306,N10))-LEN(SUBSTITUTE(LEFT(F306,N10)," ","")))),FIND(" ",F306&amp;" ",N10+1)-1)))</f>
        <v>1</v>
      </c>
      <c r="N306" s="571">
        <f t="shared" si="35"/>
        <v>289</v>
      </c>
      <c r="O306" s="551" t="str">
        <f t="shared" si="36"/>
        <v>0</v>
      </c>
      <c r="P306" s="571">
        <f t="shared" si="37"/>
        <v>1</v>
      </c>
      <c r="Q306" s="571">
        <f t="shared" si="38"/>
        <v>1</v>
      </c>
    </row>
    <row r="307" spans="2:17">
      <c r="B307" s="568"/>
      <c r="C307" s="568"/>
      <c r="D307" s="568"/>
      <c r="E307" s="568" cm="1">
        <f t="array" ref="E307">IF(H306&lt;&gt;"",E306,IF(E306="","",IFERROR(MATCH(TRUE(),INDEX(INDEX(K:K,E306+1):K203&lt;&gt;"",0),0)+E306,"")))</f>
        <v>448</v>
      </c>
      <c r="F307" s="569" cm="1">
        <f t="array" ref="F307">IF(E307="","",IF(H306&lt;&gt;"",H306,INDEX(D:D,E307)))</f>
        <v>0</v>
      </c>
      <c r="G307" s="569" t="str">
        <f t="shared" si="33"/>
        <v>0</v>
      </c>
      <c r="H307" s="570" t="str">
        <f t="shared" si="34"/>
        <v/>
      </c>
      <c r="I307" s="568" t="str">
        <f>IF(AND(F307&lt;&gt;"",N10&gt;0,M307&gt;N10),"Mot &gt; limite","")</f>
        <v/>
      </c>
      <c r="M307" s="514">
        <f>IF(OR(F307="",N10="",N10&lt;=0),"",IF(LEN(F307)&lt;=N10,LEN(F307),IFERROR(FIND("♦",SUBSTITUTE(LEFT(F307,N10)," ","♦",LEN(LEFT(F307,N10))-LEN(SUBSTITUTE(LEFT(F307,N10)," ","")))),FIND(" ",F307&amp;" ",N10+1)-1)))</f>
        <v>1</v>
      </c>
      <c r="N307" s="571">
        <f t="shared" si="35"/>
        <v>290</v>
      </c>
      <c r="O307" s="551" t="str">
        <f t="shared" si="36"/>
        <v>0</v>
      </c>
      <c r="P307" s="571">
        <f t="shared" si="37"/>
        <v>1</v>
      </c>
      <c r="Q307" s="571">
        <f t="shared" si="38"/>
        <v>1</v>
      </c>
    </row>
    <row r="308" spans="2:17">
      <c r="B308" s="568"/>
      <c r="C308" s="568"/>
      <c r="D308" s="568"/>
      <c r="E308" s="568" cm="1">
        <f t="array" ref="E308">IF(H307&lt;&gt;"",E307,IF(E307="","",IFERROR(MATCH(TRUE(),INDEX(INDEX(K:K,E307+1):K203&lt;&gt;"",0),0)+E307,"")))</f>
        <v>449</v>
      </c>
      <c r="F308" s="569" cm="1">
        <f t="array" ref="F308">IF(E308="","",IF(H307&lt;&gt;"",H307,INDEX(D:D,E308)))</f>
        <v>0</v>
      </c>
      <c r="G308" s="569" t="str">
        <f t="shared" si="33"/>
        <v>0</v>
      </c>
      <c r="H308" s="570" t="str">
        <f t="shared" si="34"/>
        <v/>
      </c>
      <c r="I308" s="568" t="str">
        <f>IF(AND(F308&lt;&gt;"",N10&gt;0,M308&gt;N10),"Mot &gt; limite","")</f>
        <v/>
      </c>
      <c r="M308" s="514">
        <f>IF(OR(F308="",N10="",N10&lt;=0),"",IF(LEN(F308)&lt;=N10,LEN(F308),IFERROR(FIND("♦",SUBSTITUTE(LEFT(F308,N10)," ","♦",LEN(LEFT(F308,N10))-LEN(SUBSTITUTE(LEFT(F308,N10)," ","")))),FIND(" ",F308&amp;" ",N10+1)-1)))</f>
        <v>1</v>
      </c>
      <c r="N308" s="571">
        <f t="shared" si="35"/>
        <v>291</v>
      </c>
      <c r="O308" s="551" t="str">
        <f t="shared" si="36"/>
        <v>0</v>
      </c>
      <c r="P308" s="571">
        <f t="shared" si="37"/>
        <v>1</v>
      </c>
      <c r="Q308" s="571">
        <f t="shared" si="38"/>
        <v>1</v>
      </c>
    </row>
    <row r="309" spans="2:17">
      <c r="B309" s="568"/>
      <c r="C309" s="568"/>
      <c r="D309" s="568"/>
      <c r="E309" s="568" cm="1">
        <f t="array" ref="E309">IF(H308&lt;&gt;"",E308,IF(E308="","",IFERROR(MATCH(TRUE(),INDEX(INDEX(K:K,E308+1):K203&lt;&gt;"",0),0)+E308,"")))</f>
        <v>450</v>
      </c>
      <c r="F309" s="569" cm="1">
        <f t="array" ref="F309">IF(E309="","",IF(H308&lt;&gt;"",H308,INDEX(D:D,E309)))</f>
        <v>0</v>
      </c>
      <c r="G309" s="569" t="str">
        <f t="shared" si="33"/>
        <v>0</v>
      </c>
      <c r="H309" s="570" t="str">
        <f t="shared" si="34"/>
        <v/>
      </c>
      <c r="I309" s="568" t="str">
        <f>IF(AND(F309&lt;&gt;"",N10&gt;0,M309&gt;N10),"Mot &gt; limite","")</f>
        <v/>
      </c>
      <c r="M309" s="514">
        <f>IF(OR(F309="",N10="",N10&lt;=0),"",IF(LEN(F309)&lt;=N10,LEN(F309),IFERROR(FIND("♦",SUBSTITUTE(LEFT(F309,N10)," ","♦",LEN(LEFT(F309,N10))-LEN(SUBSTITUTE(LEFT(F309,N10)," ","")))),FIND(" ",F309&amp;" ",N10+1)-1)))</f>
        <v>1</v>
      </c>
      <c r="N309" s="571">
        <f t="shared" si="35"/>
        <v>292</v>
      </c>
      <c r="O309" s="551" t="str">
        <f t="shared" si="36"/>
        <v>0</v>
      </c>
      <c r="P309" s="571">
        <f t="shared" si="37"/>
        <v>1</v>
      </c>
      <c r="Q309" s="571">
        <f t="shared" si="38"/>
        <v>1</v>
      </c>
    </row>
    <row r="310" spans="2:17">
      <c r="B310" s="568"/>
      <c r="C310" s="568"/>
      <c r="D310" s="568"/>
      <c r="E310" s="568" cm="1">
        <f t="array" ref="E310">IF(H309&lt;&gt;"",E309,IF(E309="","",IFERROR(MATCH(TRUE(),INDEX(INDEX(K:K,E309+1):K203&lt;&gt;"",0),0)+E309,"")))</f>
        <v>451</v>
      </c>
      <c r="F310" s="569" cm="1">
        <f t="array" ref="F310">IF(E310="","",IF(H309&lt;&gt;"",H309,INDEX(D:D,E310)))</f>
        <v>0</v>
      </c>
      <c r="G310" s="569" t="str">
        <f t="shared" si="33"/>
        <v>0</v>
      </c>
      <c r="H310" s="570" t="str">
        <f t="shared" si="34"/>
        <v/>
      </c>
      <c r="I310" s="568" t="str">
        <f>IF(AND(F310&lt;&gt;"",N10&gt;0,M310&gt;N10),"Mot &gt; limite","")</f>
        <v/>
      </c>
      <c r="M310" s="514">
        <f>IF(OR(F310="",N10="",N10&lt;=0),"",IF(LEN(F310)&lt;=N10,LEN(F310),IFERROR(FIND("♦",SUBSTITUTE(LEFT(F310,N10)," ","♦",LEN(LEFT(F310,N10))-LEN(SUBSTITUTE(LEFT(F310,N10)," ","")))),FIND(" ",F310&amp;" ",N10+1)-1)))</f>
        <v>1</v>
      </c>
      <c r="N310" s="571">
        <f t="shared" si="35"/>
        <v>293</v>
      </c>
      <c r="O310" s="551" t="str">
        <f t="shared" si="36"/>
        <v>0</v>
      </c>
      <c r="P310" s="571">
        <f t="shared" si="37"/>
        <v>1</v>
      </c>
      <c r="Q310" s="571">
        <f t="shared" si="38"/>
        <v>1</v>
      </c>
    </row>
    <row r="311" spans="2:17">
      <c r="B311" s="568"/>
      <c r="C311" s="568"/>
      <c r="D311" s="568"/>
      <c r="E311" s="568" cm="1">
        <f t="array" ref="E311">IF(H310&lt;&gt;"",E310,IF(E310="","",IFERROR(MATCH(TRUE(),INDEX(INDEX(K:K,E310+1):K203&lt;&gt;"",0),0)+E310,"")))</f>
        <v>452</v>
      </c>
      <c r="F311" s="569" cm="1">
        <f t="array" ref="F311">IF(E311="","",IF(H310&lt;&gt;"",H310,INDEX(D:D,E311)))</f>
        <v>0</v>
      </c>
      <c r="G311" s="569" t="str">
        <f t="shared" si="33"/>
        <v>0</v>
      </c>
      <c r="H311" s="570" t="str">
        <f t="shared" si="34"/>
        <v/>
      </c>
      <c r="I311" s="568" t="str">
        <f>IF(AND(F311&lt;&gt;"",N10&gt;0,M311&gt;N10),"Mot &gt; limite","")</f>
        <v/>
      </c>
      <c r="M311" s="514">
        <f>IF(OR(F311="",N10="",N10&lt;=0),"",IF(LEN(F311)&lt;=N10,LEN(F311),IFERROR(FIND("♦",SUBSTITUTE(LEFT(F311,N10)," ","♦",LEN(LEFT(F311,N10))-LEN(SUBSTITUTE(LEFT(F311,N10)," ","")))),FIND(" ",F311&amp;" ",N10+1)-1)))</f>
        <v>1</v>
      </c>
      <c r="N311" s="571">
        <f t="shared" si="35"/>
        <v>294</v>
      </c>
      <c r="O311" s="551" t="str">
        <f t="shared" si="36"/>
        <v>0</v>
      </c>
      <c r="P311" s="571">
        <f t="shared" si="37"/>
        <v>1</v>
      </c>
      <c r="Q311" s="571">
        <f t="shared" si="38"/>
        <v>1</v>
      </c>
    </row>
    <row r="312" spans="2:17">
      <c r="B312" s="568"/>
      <c r="C312" s="568"/>
      <c r="D312" s="568"/>
      <c r="E312" s="568" cm="1">
        <f t="array" ref="E312">IF(H311&lt;&gt;"",E311,IF(E311="","",IFERROR(MATCH(TRUE(),INDEX(INDEX(K:K,E311+1):K203&lt;&gt;"",0),0)+E311,"")))</f>
        <v>453</v>
      </c>
      <c r="F312" s="569" cm="1">
        <f t="array" ref="F312">IF(E312="","",IF(H311&lt;&gt;"",H311,INDEX(D:D,E312)))</f>
        <v>0</v>
      </c>
      <c r="G312" s="569" t="str">
        <f t="shared" si="33"/>
        <v>0</v>
      </c>
      <c r="H312" s="570" t="str">
        <f t="shared" si="34"/>
        <v/>
      </c>
      <c r="I312" s="568" t="str">
        <f>IF(AND(F312&lt;&gt;"",N10&gt;0,M312&gt;N10),"Mot &gt; limite","")</f>
        <v/>
      </c>
      <c r="M312" s="514">
        <f>IF(OR(F312="",N10="",N10&lt;=0),"",IF(LEN(F312)&lt;=N10,LEN(F312),IFERROR(FIND("♦",SUBSTITUTE(LEFT(F312,N10)," ","♦",LEN(LEFT(F312,N10))-LEN(SUBSTITUTE(LEFT(F312,N10)," ","")))),FIND(" ",F312&amp;" ",N10+1)-1)))</f>
        <v>1</v>
      </c>
      <c r="N312" s="571">
        <f t="shared" si="35"/>
        <v>295</v>
      </c>
      <c r="O312" s="551" t="str">
        <f t="shared" si="36"/>
        <v>0</v>
      </c>
      <c r="P312" s="571">
        <f t="shared" si="37"/>
        <v>1</v>
      </c>
      <c r="Q312" s="571">
        <f t="shared" si="38"/>
        <v>1</v>
      </c>
    </row>
    <row r="313" spans="2:17">
      <c r="B313" s="568"/>
      <c r="C313" s="568"/>
      <c r="D313" s="568"/>
      <c r="E313" s="568" cm="1">
        <f t="array" ref="E313">IF(H312&lt;&gt;"",E312,IF(E312="","",IFERROR(MATCH(TRUE(),INDEX(INDEX(K:K,E312+1):K203&lt;&gt;"",0),0)+E312,"")))</f>
        <v>454</v>
      </c>
      <c r="F313" s="569" cm="1">
        <f t="array" ref="F313">IF(E313="","",IF(H312&lt;&gt;"",H312,INDEX(D:D,E313)))</f>
        <v>0</v>
      </c>
      <c r="G313" s="569" t="str">
        <f t="shared" si="33"/>
        <v>0</v>
      </c>
      <c r="H313" s="570" t="str">
        <f t="shared" si="34"/>
        <v/>
      </c>
      <c r="I313" s="568" t="str">
        <f>IF(AND(F313&lt;&gt;"",N10&gt;0,M313&gt;N10),"Mot &gt; limite","")</f>
        <v/>
      </c>
      <c r="M313" s="514">
        <f>IF(OR(F313="",N10="",N10&lt;=0),"",IF(LEN(F313)&lt;=N10,LEN(F313),IFERROR(FIND("♦",SUBSTITUTE(LEFT(F313,N10)," ","♦",LEN(LEFT(F313,N10))-LEN(SUBSTITUTE(LEFT(F313,N10)," ","")))),FIND(" ",F313&amp;" ",N10+1)-1)))</f>
        <v>1</v>
      </c>
      <c r="N313" s="571">
        <f t="shared" si="35"/>
        <v>296</v>
      </c>
      <c r="O313" s="551" t="str">
        <f t="shared" si="36"/>
        <v>0</v>
      </c>
      <c r="P313" s="571">
        <f t="shared" si="37"/>
        <v>1</v>
      </c>
      <c r="Q313" s="571">
        <f t="shared" si="38"/>
        <v>1</v>
      </c>
    </row>
    <row r="314" spans="2:17">
      <c r="B314" s="568"/>
      <c r="C314" s="568"/>
      <c r="D314" s="568"/>
      <c r="E314" s="568" cm="1">
        <f t="array" ref="E314">IF(H313&lt;&gt;"",E313,IF(E313="","",IFERROR(MATCH(TRUE(),INDEX(INDEX(K:K,E313+1):K203&lt;&gt;"",0),0)+E313,"")))</f>
        <v>455</v>
      </c>
      <c r="F314" s="569" cm="1">
        <f t="array" ref="F314">IF(E314="","",IF(H313&lt;&gt;"",H313,INDEX(D:D,E314)))</f>
        <v>0</v>
      </c>
      <c r="G314" s="569" t="str">
        <f t="shared" si="33"/>
        <v>0</v>
      </c>
      <c r="H314" s="570" t="str">
        <f t="shared" si="34"/>
        <v/>
      </c>
      <c r="I314" s="568" t="str">
        <f>IF(AND(F314&lt;&gt;"",N10&gt;0,M314&gt;N10),"Mot &gt; limite","")</f>
        <v/>
      </c>
      <c r="M314" s="514">
        <f>IF(OR(F314="",N10="",N10&lt;=0),"",IF(LEN(F314)&lt;=N10,LEN(F314),IFERROR(FIND("♦",SUBSTITUTE(LEFT(F314,N10)," ","♦",LEN(LEFT(F314,N10))-LEN(SUBSTITUTE(LEFT(F314,N10)," ","")))),FIND(" ",F314&amp;" ",N10+1)-1)))</f>
        <v>1</v>
      </c>
      <c r="N314" s="571">
        <f t="shared" si="35"/>
        <v>297</v>
      </c>
      <c r="O314" s="551" t="str">
        <f t="shared" si="36"/>
        <v>0</v>
      </c>
      <c r="P314" s="571">
        <f t="shared" si="37"/>
        <v>1</v>
      </c>
      <c r="Q314" s="571">
        <f t="shared" si="38"/>
        <v>1</v>
      </c>
    </row>
    <row r="315" spans="2:17">
      <c r="B315" s="568"/>
      <c r="C315" s="568"/>
      <c r="D315" s="568"/>
      <c r="E315" s="568" cm="1">
        <f t="array" ref="E315">IF(H314&lt;&gt;"",E314,IF(E314="","",IFERROR(MATCH(TRUE(),INDEX(INDEX(K:K,E314+1):K203&lt;&gt;"",0),0)+E314,"")))</f>
        <v>456</v>
      </c>
      <c r="F315" s="569" cm="1">
        <f t="array" ref="F315">IF(E315="","",IF(H314&lt;&gt;"",H314,INDEX(D:D,E315)))</f>
        <v>0</v>
      </c>
      <c r="G315" s="569" t="str">
        <f t="shared" si="33"/>
        <v>0</v>
      </c>
      <c r="H315" s="570" t="str">
        <f t="shared" si="34"/>
        <v/>
      </c>
      <c r="I315" s="568" t="str">
        <f>IF(AND(F315&lt;&gt;"",N10&gt;0,M315&gt;N10),"Mot &gt; limite","")</f>
        <v/>
      </c>
      <c r="M315" s="514">
        <f>IF(OR(F315="",N10="",N10&lt;=0),"",IF(LEN(F315)&lt;=N10,LEN(F315),IFERROR(FIND("♦",SUBSTITUTE(LEFT(F315,N10)," ","♦",LEN(LEFT(F315,N10))-LEN(SUBSTITUTE(LEFT(F315,N10)," ","")))),FIND(" ",F315&amp;" ",N10+1)-1)))</f>
        <v>1</v>
      </c>
      <c r="N315" s="571">
        <f t="shared" si="35"/>
        <v>298</v>
      </c>
      <c r="O315" s="551" t="str">
        <f t="shared" si="36"/>
        <v>0</v>
      </c>
      <c r="P315" s="571">
        <f t="shared" si="37"/>
        <v>1</v>
      </c>
      <c r="Q315" s="571">
        <f t="shared" si="38"/>
        <v>1</v>
      </c>
    </row>
    <row r="316" spans="2:17">
      <c r="B316" s="568"/>
      <c r="C316" s="568"/>
      <c r="D316" s="568"/>
      <c r="E316" s="568" cm="1">
        <f t="array" ref="E316">IF(H315&lt;&gt;"",E315,IF(E315="","",IFERROR(MATCH(TRUE(),INDEX(INDEX(K:K,E315+1):K203&lt;&gt;"",0),0)+E315,"")))</f>
        <v>457</v>
      </c>
      <c r="F316" s="569" cm="1">
        <f t="array" ref="F316">IF(E316="","",IF(H315&lt;&gt;"",H315,INDEX(D:D,E316)))</f>
        <v>0</v>
      </c>
      <c r="G316" s="569" t="str">
        <f t="shared" si="33"/>
        <v>0</v>
      </c>
      <c r="H316" s="570" t="str">
        <f t="shared" si="34"/>
        <v/>
      </c>
      <c r="I316" s="568" t="str">
        <f>IF(AND(F316&lt;&gt;"",N10&gt;0,M316&gt;N10),"Mot &gt; limite","")</f>
        <v/>
      </c>
      <c r="M316" s="514">
        <f>IF(OR(F316="",N10="",N10&lt;=0),"",IF(LEN(F316)&lt;=N10,LEN(F316),IFERROR(FIND("♦",SUBSTITUTE(LEFT(F316,N10)," ","♦",LEN(LEFT(F316,N10))-LEN(SUBSTITUTE(LEFT(F316,N10)," ","")))),FIND(" ",F316&amp;" ",N10+1)-1)))</f>
        <v>1</v>
      </c>
      <c r="N316" s="571">
        <f t="shared" si="35"/>
        <v>299</v>
      </c>
      <c r="O316" s="551" t="str">
        <f t="shared" si="36"/>
        <v>0</v>
      </c>
      <c r="P316" s="571">
        <f t="shared" si="37"/>
        <v>1</v>
      </c>
      <c r="Q316" s="571">
        <f t="shared" si="38"/>
        <v>1</v>
      </c>
    </row>
    <row r="317" spans="2:17">
      <c r="B317" s="568"/>
      <c r="C317" s="568"/>
      <c r="D317" s="568"/>
      <c r="E317" s="568" cm="1">
        <f t="array" ref="E317">IF(H316&lt;&gt;"",E316,IF(E316="","",IFERROR(MATCH(TRUE(),INDEX(INDEX(K:K,E316+1):K203&lt;&gt;"",0),0)+E316,"")))</f>
        <v>458</v>
      </c>
      <c r="F317" s="569" cm="1">
        <f t="array" ref="F317">IF(E317="","",IF(H316&lt;&gt;"",H316,INDEX(D:D,E317)))</f>
        <v>0</v>
      </c>
      <c r="G317" s="569" t="str">
        <f t="shared" si="33"/>
        <v>0</v>
      </c>
      <c r="H317" s="570" t="str">
        <f t="shared" si="34"/>
        <v/>
      </c>
      <c r="I317" s="568" t="str">
        <f>IF(AND(F317&lt;&gt;"",N10&gt;0,M317&gt;N10),"Mot &gt; limite","")</f>
        <v/>
      </c>
      <c r="M317" s="514">
        <f>IF(OR(F317="",N10="",N10&lt;=0),"",IF(LEN(F317)&lt;=N10,LEN(F317),IFERROR(FIND("♦",SUBSTITUTE(LEFT(F317,N10)," ","♦",LEN(LEFT(F317,N10))-LEN(SUBSTITUTE(LEFT(F317,N10)," ","")))),FIND(" ",F317&amp;" ",N10+1)-1)))</f>
        <v>1</v>
      </c>
      <c r="N317" s="571">
        <f t="shared" si="35"/>
        <v>300</v>
      </c>
      <c r="O317" s="551" t="str">
        <f t="shared" si="36"/>
        <v>0</v>
      </c>
      <c r="P317" s="571">
        <f t="shared" si="37"/>
        <v>1</v>
      </c>
      <c r="Q317" s="571">
        <f t="shared" si="38"/>
        <v>1</v>
      </c>
    </row>
    <row r="318" spans="2:17">
      <c r="B318" s="568"/>
      <c r="C318" s="568"/>
      <c r="D318" s="568"/>
      <c r="E318" s="568" cm="1">
        <f t="array" ref="E318">IF(H317&lt;&gt;"",E317,IF(E317="","",IFERROR(MATCH(TRUE(),INDEX(INDEX(K:K,E317+1):K203&lt;&gt;"",0),0)+E317,"")))</f>
        <v>459</v>
      </c>
      <c r="F318" s="569" cm="1">
        <f t="array" ref="F318">IF(E318="","",IF(H317&lt;&gt;"",H317,INDEX(D:D,E318)))</f>
        <v>0</v>
      </c>
      <c r="G318" s="569" t="str">
        <f t="shared" si="33"/>
        <v>0</v>
      </c>
      <c r="H318" s="570" t="str">
        <f t="shared" si="34"/>
        <v/>
      </c>
      <c r="I318" s="568" t="str">
        <f>IF(AND(F318&lt;&gt;"",N10&gt;0,M318&gt;N10),"Mot &gt; limite","")</f>
        <v/>
      </c>
      <c r="M318" s="514">
        <f>IF(OR(F318="",N10="",N10&lt;=0),"",IF(LEN(F318)&lt;=N10,LEN(F318),IFERROR(FIND("♦",SUBSTITUTE(LEFT(F318,N10)," ","♦",LEN(LEFT(F318,N10))-LEN(SUBSTITUTE(LEFT(F318,N10)," ","")))),FIND(" ",F318&amp;" ",N10+1)-1)))</f>
        <v>1</v>
      </c>
      <c r="N318" s="571">
        <f t="shared" si="35"/>
        <v>301</v>
      </c>
      <c r="O318" s="551" t="str">
        <f t="shared" si="36"/>
        <v>0</v>
      </c>
      <c r="P318" s="571">
        <f t="shared" si="37"/>
        <v>1</v>
      </c>
      <c r="Q318" s="571">
        <f t="shared" si="38"/>
        <v>1</v>
      </c>
    </row>
    <row r="319" spans="2:17">
      <c r="B319" s="568"/>
      <c r="C319" s="568"/>
      <c r="D319" s="568"/>
      <c r="E319" s="568" cm="1">
        <f t="array" ref="E319">IF(H318&lt;&gt;"",E318,IF(E318="","",IFERROR(MATCH(TRUE(),INDEX(INDEX(K:K,E318+1):K203&lt;&gt;"",0),0)+E318,"")))</f>
        <v>460</v>
      </c>
      <c r="F319" s="569" cm="1">
        <f t="array" ref="F319">IF(E319="","",IF(H318&lt;&gt;"",H318,INDEX(D:D,E319)))</f>
        <v>0</v>
      </c>
      <c r="G319" s="569" t="str">
        <f t="shared" si="33"/>
        <v>0</v>
      </c>
      <c r="H319" s="570" t="str">
        <f t="shared" si="34"/>
        <v/>
      </c>
      <c r="I319" s="568" t="str">
        <f>IF(AND(F319&lt;&gt;"",N10&gt;0,M319&gt;N10),"Mot &gt; limite","")</f>
        <v/>
      </c>
      <c r="M319" s="514">
        <f>IF(OR(F319="",N10="",N10&lt;=0),"",IF(LEN(F319)&lt;=N10,LEN(F319),IFERROR(FIND("♦",SUBSTITUTE(LEFT(F319,N10)," ","♦",LEN(LEFT(F319,N10))-LEN(SUBSTITUTE(LEFT(F319,N10)," ","")))),FIND(" ",F319&amp;" ",N10+1)-1)))</f>
        <v>1</v>
      </c>
      <c r="N319" s="571">
        <f t="shared" si="35"/>
        <v>302</v>
      </c>
      <c r="O319" s="551" t="str">
        <f t="shared" si="36"/>
        <v>0</v>
      </c>
      <c r="P319" s="571">
        <f t="shared" si="37"/>
        <v>1</v>
      </c>
      <c r="Q319" s="571">
        <f t="shared" si="38"/>
        <v>1</v>
      </c>
    </row>
    <row r="320" spans="2:17">
      <c r="B320" s="568"/>
      <c r="C320" s="568"/>
      <c r="D320" s="568"/>
      <c r="E320" s="568" cm="1">
        <f t="array" ref="E320">IF(H319&lt;&gt;"",E319,IF(E319="","",IFERROR(MATCH(TRUE(),INDEX(INDEX(K:K,E319+1):K203&lt;&gt;"",0),0)+E319,"")))</f>
        <v>461</v>
      </c>
      <c r="F320" s="569" cm="1">
        <f t="array" ref="F320">IF(E320="","",IF(H319&lt;&gt;"",H319,INDEX(D:D,E320)))</f>
        <v>0</v>
      </c>
      <c r="G320" s="569" t="str">
        <f t="shared" si="33"/>
        <v>0</v>
      </c>
      <c r="H320" s="570" t="str">
        <f t="shared" si="34"/>
        <v/>
      </c>
      <c r="I320" s="568" t="str">
        <f>IF(AND(F320&lt;&gt;"",N10&gt;0,M320&gt;N10),"Mot &gt; limite","")</f>
        <v/>
      </c>
      <c r="M320" s="514">
        <f>IF(OR(F320="",N10="",N10&lt;=0),"",IF(LEN(F320)&lt;=N10,LEN(F320),IFERROR(FIND("♦",SUBSTITUTE(LEFT(F320,N10)," ","♦",LEN(LEFT(F320,N10))-LEN(SUBSTITUTE(LEFT(F320,N10)," ","")))),FIND(" ",F320&amp;" ",N10+1)-1)))</f>
        <v>1</v>
      </c>
      <c r="N320" s="571">
        <f t="shared" si="35"/>
        <v>303</v>
      </c>
      <c r="O320" s="551" t="str">
        <f t="shared" si="36"/>
        <v>0</v>
      </c>
      <c r="P320" s="571">
        <f t="shared" si="37"/>
        <v>1</v>
      </c>
      <c r="Q320" s="571">
        <f t="shared" si="38"/>
        <v>1</v>
      </c>
    </row>
    <row r="321" spans="2:17">
      <c r="B321" s="568"/>
      <c r="C321" s="568"/>
      <c r="D321" s="568"/>
      <c r="E321" s="568" cm="1">
        <f t="array" ref="E321">IF(H320&lt;&gt;"",E320,IF(E320="","",IFERROR(MATCH(TRUE(),INDEX(INDEX(K:K,E320+1):K203&lt;&gt;"",0),0)+E320,"")))</f>
        <v>462</v>
      </c>
      <c r="F321" s="569" cm="1">
        <f t="array" ref="F321">IF(E321="","",IF(H320&lt;&gt;"",H320,INDEX(D:D,E321)))</f>
        <v>0</v>
      </c>
      <c r="G321" s="569" t="str">
        <f t="shared" si="33"/>
        <v>0</v>
      </c>
      <c r="H321" s="570" t="str">
        <f t="shared" si="34"/>
        <v/>
      </c>
      <c r="I321" s="568" t="str">
        <f>IF(AND(F321&lt;&gt;"",N10&gt;0,M321&gt;N10),"Mot &gt; limite","")</f>
        <v/>
      </c>
      <c r="M321" s="514">
        <f>IF(OR(F321="",N10="",N10&lt;=0),"",IF(LEN(F321)&lt;=N10,LEN(F321),IFERROR(FIND("♦",SUBSTITUTE(LEFT(F321,N10)," ","♦",LEN(LEFT(F321,N10))-LEN(SUBSTITUTE(LEFT(F321,N10)," ","")))),FIND(" ",F321&amp;" ",N10+1)-1)))</f>
        <v>1</v>
      </c>
      <c r="N321" s="571">
        <f t="shared" si="35"/>
        <v>304</v>
      </c>
      <c r="O321" s="551" t="str">
        <f t="shared" si="36"/>
        <v>0</v>
      </c>
      <c r="P321" s="571">
        <f t="shared" si="37"/>
        <v>1</v>
      </c>
      <c r="Q321" s="571">
        <f t="shared" si="38"/>
        <v>1</v>
      </c>
    </row>
    <row r="322" spans="2:17">
      <c r="B322" s="568"/>
      <c r="C322" s="568"/>
      <c r="D322" s="568"/>
      <c r="E322" s="568" cm="1">
        <f t="array" ref="E322">IF(H321&lt;&gt;"",E321,IF(E321="","",IFERROR(MATCH(TRUE(),INDEX(INDEX(K:K,E321+1):K203&lt;&gt;"",0),0)+E321,"")))</f>
        <v>463</v>
      </c>
      <c r="F322" s="569" cm="1">
        <f t="array" ref="F322">IF(E322="","",IF(H321&lt;&gt;"",H321,INDEX(D:D,E322)))</f>
        <v>0</v>
      </c>
      <c r="G322" s="569" t="str">
        <f t="shared" si="33"/>
        <v>0</v>
      </c>
      <c r="H322" s="570" t="str">
        <f t="shared" si="34"/>
        <v/>
      </c>
      <c r="I322" s="568" t="str">
        <f>IF(AND(F322&lt;&gt;"",N10&gt;0,M322&gt;N10),"Mot &gt; limite","")</f>
        <v/>
      </c>
      <c r="M322" s="514">
        <f>IF(OR(F322="",N10="",N10&lt;=0),"",IF(LEN(F322)&lt;=N10,LEN(F322),IFERROR(FIND("♦",SUBSTITUTE(LEFT(F322,N10)," ","♦",LEN(LEFT(F322,N10))-LEN(SUBSTITUTE(LEFT(F322,N10)," ","")))),FIND(" ",F322&amp;" ",N10+1)-1)))</f>
        <v>1</v>
      </c>
      <c r="N322" s="571">
        <f t="shared" si="35"/>
        <v>305</v>
      </c>
      <c r="O322" s="551" t="str">
        <f t="shared" si="36"/>
        <v>0</v>
      </c>
      <c r="P322" s="571">
        <f t="shared" si="37"/>
        <v>1</v>
      </c>
      <c r="Q322" s="571">
        <f t="shared" si="38"/>
        <v>1</v>
      </c>
    </row>
    <row r="323" spans="2:17">
      <c r="B323" s="568"/>
      <c r="C323" s="568"/>
      <c r="D323" s="568"/>
      <c r="E323" s="568" cm="1">
        <f t="array" ref="E323">IF(H322&lt;&gt;"",E322,IF(E322="","",IFERROR(MATCH(TRUE(),INDEX(INDEX(K:K,E322+1):K203&lt;&gt;"",0),0)+E322,"")))</f>
        <v>464</v>
      </c>
      <c r="F323" s="569" cm="1">
        <f t="array" ref="F323">IF(E323="","",IF(H322&lt;&gt;"",H322,INDEX(D:D,E323)))</f>
        <v>0</v>
      </c>
      <c r="G323" s="569" t="str">
        <f t="shared" si="33"/>
        <v>0</v>
      </c>
      <c r="H323" s="570" t="str">
        <f t="shared" si="34"/>
        <v/>
      </c>
      <c r="I323" s="568" t="str">
        <f>IF(AND(F323&lt;&gt;"",N10&gt;0,M323&gt;N10),"Mot &gt; limite","")</f>
        <v/>
      </c>
      <c r="M323" s="514">
        <f>IF(OR(F323="",N10="",N10&lt;=0),"",IF(LEN(F323)&lt;=N10,LEN(F323),IFERROR(FIND("♦",SUBSTITUTE(LEFT(F323,N10)," ","♦",LEN(LEFT(F323,N10))-LEN(SUBSTITUTE(LEFT(F323,N10)," ","")))),FIND(" ",F323&amp;" ",N10+1)-1)))</f>
        <v>1</v>
      </c>
      <c r="N323" s="571">
        <f t="shared" si="35"/>
        <v>306</v>
      </c>
      <c r="O323" s="551" t="str">
        <f t="shared" si="36"/>
        <v>0</v>
      </c>
      <c r="P323" s="571">
        <f t="shared" si="37"/>
        <v>1</v>
      </c>
      <c r="Q323" s="571">
        <f t="shared" si="38"/>
        <v>1</v>
      </c>
    </row>
    <row r="324" spans="2:17">
      <c r="B324" s="568"/>
      <c r="C324" s="568"/>
      <c r="D324" s="568"/>
      <c r="E324" s="568" cm="1">
        <f t="array" ref="E324">IF(H323&lt;&gt;"",E323,IF(E323="","",IFERROR(MATCH(TRUE(),INDEX(INDEX(K:K,E323+1):K203&lt;&gt;"",0),0)+E323,"")))</f>
        <v>465</v>
      </c>
      <c r="F324" s="569" cm="1">
        <f t="array" ref="F324">IF(E324="","",IF(H323&lt;&gt;"",H323,INDEX(D:D,E324)))</f>
        <v>0</v>
      </c>
      <c r="G324" s="569" t="str">
        <f t="shared" si="33"/>
        <v>0</v>
      </c>
      <c r="H324" s="570" t="str">
        <f t="shared" si="34"/>
        <v/>
      </c>
      <c r="I324" s="568" t="str">
        <f>IF(AND(F324&lt;&gt;"",N10&gt;0,M324&gt;N10),"Mot &gt; limite","")</f>
        <v/>
      </c>
      <c r="M324" s="514">
        <f>IF(OR(F324="",N10="",N10&lt;=0),"",IF(LEN(F324)&lt;=N10,LEN(F324),IFERROR(FIND("♦",SUBSTITUTE(LEFT(F324,N10)," ","♦",LEN(LEFT(F324,N10))-LEN(SUBSTITUTE(LEFT(F324,N10)," ","")))),FIND(" ",F324&amp;" ",N10+1)-1)))</f>
        <v>1</v>
      </c>
      <c r="N324" s="571">
        <f t="shared" si="35"/>
        <v>307</v>
      </c>
      <c r="O324" s="551" t="str">
        <f t="shared" si="36"/>
        <v>0</v>
      </c>
      <c r="P324" s="571">
        <f t="shared" si="37"/>
        <v>1</v>
      </c>
      <c r="Q324" s="571">
        <f t="shared" si="38"/>
        <v>1</v>
      </c>
    </row>
    <row r="325" spans="2:17">
      <c r="B325" s="568"/>
      <c r="C325" s="568"/>
      <c r="D325" s="568"/>
      <c r="E325" s="568" cm="1">
        <f t="array" ref="E325">IF(H324&lt;&gt;"",E324,IF(E324="","",IFERROR(MATCH(TRUE(),INDEX(INDEX(K:K,E324+1):K203&lt;&gt;"",0),0)+E324,"")))</f>
        <v>466</v>
      </c>
      <c r="F325" s="569" cm="1">
        <f t="array" ref="F325">IF(E325="","",IF(H324&lt;&gt;"",H324,INDEX(D:D,E325)))</f>
        <v>0</v>
      </c>
      <c r="G325" s="569" t="str">
        <f t="shared" si="33"/>
        <v>0</v>
      </c>
      <c r="H325" s="570" t="str">
        <f t="shared" si="34"/>
        <v/>
      </c>
      <c r="I325" s="568" t="str">
        <f>IF(AND(F325&lt;&gt;"",N10&gt;0,M325&gt;N10),"Mot &gt; limite","")</f>
        <v/>
      </c>
      <c r="M325" s="514">
        <f>IF(OR(F325="",N10="",N10&lt;=0),"",IF(LEN(F325)&lt;=N10,LEN(F325),IFERROR(FIND("♦",SUBSTITUTE(LEFT(F325,N10)," ","♦",LEN(LEFT(F325,N10))-LEN(SUBSTITUTE(LEFT(F325,N10)," ","")))),FIND(" ",F325&amp;" ",N10+1)-1)))</f>
        <v>1</v>
      </c>
      <c r="N325" s="571">
        <f t="shared" si="35"/>
        <v>308</v>
      </c>
      <c r="O325" s="551" t="str">
        <f t="shared" si="36"/>
        <v>0</v>
      </c>
      <c r="P325" s="571">
        <f t="shared" si="37"/>
        <v>1</v>
      </c>
      <c r="Q325" s="571">
        <f t="shared" si="38"/>
        <v>1</v>
      </c>
    </row>
    <row r="326" spans="2:17">
      <c r="B326" s="568"/>
      <c r="C326" s="568"/>
      <c r="D326" s="568"/>
      <c r="E326" s="568" cm="1">
        <f t="array" ref="E326">IF(H325&lt;&gt;"",E325,IF(E325="","",IFERROR(MATCH(TRUE(),INDEX(INDEX(K:K,E325+1):K203&lt;&gt;"",0),0)+E325,"")))</f>
        <v>467</v>
      </c>
      <c r="F326" s="569" cm="1">
        <f t="array" ref="F326">IF(E326="","",IF(H325&lt;&gt;"",H325,INDEX(D:D,E326)))</f>
        <v>0</v>
      </c>
      <c r="G326" s="569" t="str">
        <f t="shared" si="33"/>
        <v>0</v>
      </c>
      <c r="H326" s="570" t="str">
        <f t="shared" si="34"/>
        <v/>
      </c>
      <c r="I326" s="568" t="str">
        <f>IF(AND(F326&lt;&gt;"",N10&gt;0,M326&gt;N10),"Mot &gt; limite","")</f>
        <v/>
      </c>
      <c r="M326" s="514">
        <f>IF(OR(F326="",N10="",N10&lt;=0),"",IF(LEN(F326)&lt;=N10,LEN(F326),IFERROR(FIND("♦",SUBSTITUTE(LEFT(F326,N10)," ","♦",LEN(LEFT(F326,N10))-LEN(SUBSTITUTE(LEFT(F326,N10)," ","")))),FIND(" ",F326&amp;" ",N10+1)-1)))</f>
        <v>1</v>
      </c>
      <c r="N326" s="571">
        <f t="shared" si="35"/>
        <v>309</v>
      </c>
      <c r="O326" s="551" t="str">
        <f t="shared" si="36"/>
        <v>0</v>
      </c>
      <c r="P326" s="571">
        <f t="shared" si="37"/>
        <v>1</v>
      </c>
      <c r="Q326" s="571">
        <f t="shared" si="38"/>
        <v>1</v>
      </c>
    </row>
    <row r="327" spans="2:17">
      <c r="B327" s="568"/>
      <c r="C327" s="568"/>
      <c r="D327" s="568"/>
      <c r="E327" s="568" cm="1">
        <f t="array" ref="E327">IF(H326&lt;&gt;"",E326,IF(E326="","",IFERROR(MATCH(TRUE(),INDEX(INDEX(K:K,E326+1):K203&lt;&gt;"",0),0)+E326,"")))</f>
        <v>468</v>
      </c>
      <c r="F327" s="569" cm="1">
        <f t="array" ref="F327">IF(E327="","",IF(H326&lt;&gt;"",H326,INDEX(D:D,E327)))</f>
        <v>0</v>
      </c>
      <c r="G327" s="569" t="str">
        <f t="shared" si="33"/>
        <v>0</v>
      </c>
      <c r="H327" s="570" t="str">
        <f t="shared" si="34"/>
        <v/>
      </c>
      <c r="I327" s="568" t="str">
        <f>IF(AND(F327&lt;&gt;"",N10&gt;0,M327&gt;N10),"Mot &gt; limite","")</f>
        <v/>
      </c>
      <c r="M327" s="514">
        <f>IF(OR(F327="",N10="",N10&lt;=0),"",IF(LEN(F327)&lt;=N10,LEN(F327),IFERROR(FIND("♦",SUBSTITUTE(LEFT(F327,N10)," ","♦",LEN(LEFT(F327,N10))-LEN(SUBSTITUTE(LEFT(F327,N10)," ","")))),FIND(" ",F327&amp;" ",N10+1)-1)))</f>
        <v>1</v>
      </c>
      <c r="N327" s="571">
        <f t="shared" si="35"/>
        <v>310</v>
      </c>
      <c r="O327" s="551" t="str">
        <f t="shared" si="36"/>
        <v>0</v>
      </c>
      <c r="P327" s="571">
        <f t="shared" si="37"/>
        <v>1</v>
      </c>
      <c r="Q327" s="571">
        <f t="shared" si="38"/>
        <v>1</v>
      </c>
    </row>
    <row r="328" spans="2:17">
      <c r="B328" s="568"/>
      <c r="C328" s="568"/>
      <c r="D328" s="568"/>
      <c r="E328" s="568" cm="1">
        <f t="array" ref="E328">IF(H327&lt;&gt;"",E327,IF(E327="","",IFERROR(MATCH(TRUE(),INDEX(INDEX(K:K,E327+1):K203&lt;&gt;"",0),0)+E327,"")))</f>
        <v>469</v>
      </c>
      <c r="F328" s="569" cm="1">
        <f t="array" ref="F328">IF(E328="","",IF(H327&lt;&gt;"",H327,INDEX(D:D,E328)))</f>
        <v>0</v>
      </c>
      <c r="G328" s="569" t="str">
        <f t="shared" si="33"/>
        <v>0</v>
      </c>
      <c r="H328" s="570" t="str">
        <f t="shared" si="34"/>
        <v/>
      </c>
      <c r="I328" s="568" t="str">
        <f>IF(AND(F328&lt;&gt;"",N10&gt;0,M328&gt;N10),"Mot &gt; limite","")</f>
        <v/>
      </c>
      <c r="M328" s="514">
        <f>IF(OR(F328="",N10="",N10&lt;=0),"",IF(LEN(F328)&lt;=N10,LEN(F328),IFERROR(FIND("♦",SUBSTITUTE(LEFT(F328,N10)," ","♦",LEN(LEFT(F328,N10))-LEN(SUBSTITUTE(LEFT(F328,N10)," ","")))),FIND(" ",F328&amp;" ",N10+1)-1)))</f>
        <v>1</v>
      </c>
      <c r="N328" s="571">
        <f t="shared" si="35"/>
        <v>311</v>
      </c>
      <c r="O328" s="551" t="str">
        <f t="shared" si="36"/>
        <v>0</v>
      </c>
      <c r="P328" s="571">
        <f t="shared" si="37"/>
        <v>1</v>
      </c>
      <c r="Q328" s="571">
        <f t="shared" si="38"/>
        <v>1</v>
      </c>
    </row>
    <row r="329" spans="2:17">
      <c r="B329" s="568"/>
      <c r="C329" s="568"/>
      <c r="D329" s="568"/>
      <c r="E329" s="568" cm="1">
        <f t="array" ref="E329">IF(H328&lt;&gt;"",E328,IF(E328="","",IFERROR(MATCH(TRUE(),INDEX(INDEX(K:K,E328+1):K203&lt;&gt;"",0),0)+E328,"")))</f>
        <v>470</v>
      </c>
      <c r="F329" s="569" cm="1">
        <f t="array" ref="F329">IF(E329="","",IF(H328&lt;&gt;"",H328,INDEX(D:D,E329)))</f>
        <v>0</v>
      </c>
      <c r="G329" s="569" t="str">
        <f t="shared" si="33"/>
        <v>0</v>
      </c>
      <c r="H329" s="570" t="str">
        <f t="shared" si="34"/>
        <v/>
      </c>
      <c r="I329" s="568" t="str">
        <f>IF(AND(F329&lt;&gt;"",N10&gt;0,M329&gt;N10),"Mot &gt; limite","")</f>
        <v/>
      </c>
      <c r="M329" s="514">
        <f>IF(OR(F329="",N10="",N10&lt;=0),"",IF(LEN(F329)&lt;=N10,LEN(F329),IFERROR(FIND("♦",SUBSTITUTE(LEFT(F329,N10)," ","♦",LEN(LEFT(F329,N10))-LEN(SUBSTITUTE(LEFT(F329,N10)," ","")))),FIND(" ",F329&amp;" ",N10+1)-1)))</f>
        <v>1</v>
      </c>
      <c r="N329" s="571">
        <f t="shared" si="35"/>
        <v>312</v>
      </c>
      <c r="O329" s="551" t="str">
        <f t="shared" si="36"/>
        <v>0</v>
      </c>
      <c r="P329" s="571">
        <f t="shared" si="37"/>
        <v>1</v>
      </c>
      <c r="Q329" s="571">
        <f t="shared" si="38"/>
        <v>1</v>
      </c>
    </row>
    <row r="330" spans="2:17">
      <c r="B330" s="568"/>
      <c r="C330" s="568"/>
      <c r="D330" s="568"/>
      <c r="E330" s="568" cm="1">
        <f t="array" ref="E330">IF(H329&lt;&gt;"",E329,IF(E329="","",IFERROR(MATCH(TRUE(),INDEX(INDEX(K:K,E329+1):K203&lt;&gt;"",0),0)+E329,"")))</f>
        <v>471</v>
      </c>
      <c r="F330" s="569" cm="1">
        <f t="array" ref="F330">IF(E330="","",IF(H329&lt;&gt;"",H329,INDEX(D:D,E330)))</f>
        <v>0</v>
      </c>
      <c r="G330" s="569" t="str">
        <f t="shared" si="33"/>
        <v>0</v>
      </c>
      <c r="H330" s="570" t="str">
        <f t="shared" si="34"/>
        <v/>
      </c>
      <c r="I330" s="568" t="str">
        <f>IF(AND(F330&lt;&gt;"",N10&gt;0,M330&gt;N10),"Mot &gt; limite","")</f>
        <v/>
      </c>
      <c r="M330" s="514">
        <f>IF(OR(F330="",N10="",N10&lt;=0),"",IF(LEN(F330)&lt;=N10,LEN(F330),IFERROR(FIND("♦",SUBSTITUTE(LEFT(F330,N10)," ","♦",LEN(LEFT(F330,N10))-LEN(SUBSTITUTE(LEFT(F330,N10)," ","")))),FIND(" ",F330&amp;" ",N10+1)-1)))</f>
        <v>1</v>
      </c>
      <c r="N330" s="571">
        <f t="shared" si="35"/>
        <v>313</v>
      </c>
      <c r="O330" s="551" t="str">
        <f t="shared" si="36"/>
        <v>0</v>
      </c>
      <c r="P330" s="571">
        <f t="shared" si="37"/>
        <v>1</v>
      </c>
      <c r="Q330" s="571">
        <f t="shared" si="38"/>
        <v>1</v>
      </c>
    </row>
    <row r="331" spans="2:17">
      <c r="B331" s="568"/>
      <c r="C331" s="568"/>
      <c r="D331" s="568"/>
      <c r="E331" s="568" cm="1">
        <f t="array" ref="E331">IF(H330&lt;&gt;"",E330,IF(E330="","",IFERROR(MATCH(TRUE(),INDEX(INDEX(K:K,E330+1):K203&lt;&gt;"",0),0)+E330,"")))</f>
        <v>472</v>
      </c>
      <c r="F331" s="569" cm="1">
        <f t="array" ref="F331">IF(E331="","",IF(H330&lt;&gt;"",H330,INDEX(D:D,E331)))</f>
        <v>0</v>
      </c>
      <c r="G331" s="569" t="str">
        <f t="shared" si="33"/>
        <v>0</v>
      </c>
      <c r="H331" s="570" t="str">
        <f t="shared" si="34"/>
        <v/>
      </c>
      <c r="I331" s="568" t="str">
        <f>IF(AND(F331&lt;&gt;"",N10&gt;0,M331&gt;N10),"Mot &gt; limite","")</f>
        <v/>
      </c>
      <c r="M331" s="514">
        <f>IF(OR(F331="",N10="",N10&lt;=0),"",IF(LEN(F331)&lt;=N10,LEN(F331),IFERROR(FIND("♦",SUBSTITUTE(LEFT(F331,N10)," ","♦",LEN(LEFT(F331,N10))-LEN(SUBSTITUTE(LEFT(F331,N10)," ","")))),FIND(" ",F331&amp;" ",N10+1)-1)))</f>
        <v>1</v>
      </c>
      <c r="N331" s="571">
        <f t="shared" si="35"/>
        <v>314</v>
      </c>
      <c r="O331" s="551" t="str">
        <f t="shared" si="36"/>
        <v>0</v>
      </c>
      <c r="P331" s="571">
        <f t="shared" si="37"/>
        <v>1</v>
      </c>
      <c r="Q331" s="571">
        <f t="shared" si="38"/>
        <v>1</v>
      </c>
    </row>
    <row r="332" spans="2:17">
      <c r="B332" s="568"/>
      <c r="C332" s="568"/>
      <c r="D332" s="568"/>
      <c r="E332" s="568" cm="1">
        <f t="array" ref="E332">IF(H331&lt;&gt;"",E331,IF(E331="","",IFERROR(MATCH(TRUE(),INDEX(INDEX(K:K,E331+1):K203&lt;&gt;"",0),0)+E331,"")))</f>
        <v>473</v>
      </c>
      <c r="F332" s="569" cm="1">
        <f t="array" ref="F332">IF(E332="","",IF(H331&lt;&gt;"",H331,INDEX(D:D,E332)))</f>
        <v>0</v>
      </c>
      <c r="G332" s="569" t="str">
        <f t="shared" si="33"/>
        <v>0</v>
      </c>
      <c r="H332" s="570" t="str">
        <f t="shared" si="34"/>
        <v/>
      </c>
      <c r="I332" s="568" t="str">
        <f>IF(AND(F332&lt;&gt;"",N10&gt;0,M332&gt;N10),"Mot &gt; limite","")</f>
        <v/>
      </c>
      <c r="M332" s="514">
        <f>IF(OR(F332="",N10="",N10&lt;=0),"",IF(LEN(F332)&lt;=N10,LEN(F332),IFERROR(FIND("♦",SUBSTITUTE(LEFT(F332,N10)," ","♦",LEN(LEFT(F332,N10))-LEN(SUBSTITUTE(LEFT(F332,N10)," ","")))),FIND(" ",F332&amp;" ",N10+1)-1)))</f>
        <v>1</v>
      </c>
      <c r="N332" s="571">
        <f t="shared" si="35"/>
        <v>315</v>
      </c>
      <c r="O332" s="551" t="str">
        <f t="shared" si="36"/>
        <v>0</v>
      </c>
      <c r="P332" s="571">
        <f t="shared" si="37"/>
        <v>1</v>
      </c>
      <c r="Q332" s="571">
        <f t="shared" si="38"/>
        <v>1</v>
      </c>
    </row>
    <row r="333" spans="2:17">
      <c r="B333" s="568"/>
      <c r="C333" s="568"/>
      <c r="D333" s="568"/>
      <c r="E333" s="568" cm="1">
        <f t="array" ref="E333">IF(H332&lt;&gt;"",E332,IF(E332="","",IFERROR(MATCH(TRUE(),INDEX(INDEX(K:K,E332+1):K203&lt;&gt;"",0),0)+E332,"")))</f>
        <v>474</v>
      </c>
      <c r="F333" s="569" cm="1">
        <f t="array" ref="F333">IF(E333="","",IF(H332&lt;&gt;"",H332,INDEX(D:D,E333)))</f>
        <v>0</v>
      </c>
      <c r="G333" s="569" t="str">
        <f t="shared" si="33"/>
        <v>0</v>
      </c>
      <c r="H333" s="570" t="str">
        <f t="shared" si="34"/>
        <v/>
      </c>
      <c r="I333" s="568" t="str">
        <f>IF(AND(F333&lt;&gt;"",N10&gt;0,M333&gt;N10),"Mot &gt; limite","")</f>
        <v/>
      </c>
      <c r="M333" s="514">
        <f>IF(OR(F333="",N10="",N10&lt;=0),"",IF(LEN(F333)&lt;=N10,LEN(F333),IFERROR(FIND("♦",SUBSTITUTE(LEFT(F333,N10)," ","♦",LEN(LEFT(F333,N10))-LEN(SUBSTITUTE(LEFT(F333,N10)," ","")))),FIND(" ",F333&amp;" ",N10+1)-1)))</f>
        <v>1</v>
      </c>
      <c r="N333" s="571">
        <f t="shared" si="35"/>
        <v>316</v>
      </c>
      <c r="O333" s="551" t="str">
        <f t="shared" si="36"/>
        <v>0</v>
      </c>
      <c r="P333" s="571">
        <f t="shared" si="37"/>
        <v>1</v>
      </c>
      <c r="Q333" s="571">
        <f t="shared" si="38"/>
        <v>1</v>
      </c>
    </row>
    <row r="334" spans="2:17">
      <c r="B334" s="568"/>
      <c r="C334" s="568"/>
      <c r="D334" s="568"/>
      <c r="E334" s="568" cm="1">
        <f t="array" ref="E334">IF(H333&lt;&gt;"",E333,IF(E333="","",IFERROR(MATCH(TRUE(),INDEX(INDEX(K:K,E333+1):K203&lt;&gt;"",0),0)+E333,"")))</f>
        <v>475</v>
      </c>
      <c r="F334" s="569" cm="1">
        <f t="array" ref="F334">IF(E334="","",IF(H333&lt;&gt;"",H333,INDEX(D:D,E334)))</f>
        <v>0</v>
      </c>
      <c r="G334" s="569" t="str">
        <f t="shared" si="33"/>
        <v>0</v>
      </c>
      <c r="H334" s="570" t="str">
        <f t="shared" si="34"/>
        <v/>
      </c>
      <c r="I334" s="568" t="str">
        <f>IF(AND(F334&lt;&gt;"",N10&gt;0,M334&gt;N10),"Mot &gt; limite","")</f>
        <v/>
      </c>
      <c r="M334" s="514">
        <f>IF(OR(F334="",N10="",N10&lt;=0),"",IF(LEN(F334)&lt;=N10,LEN(F334),IFERROR(FIND("♦",SUBSTITUTE(LEFT(F334,N10)," ","♦",LEN(LEFT(F334,N10))-LEN(SUBSTITUTE(LEFT(F334,N10)," ","")))),FIND(" ",F334&amp;" ",N10+1)-1)))</f>
        <v>1</v>
      </c>
      <c r="N334" s="571">
        <f t="shared" si="35"/>
        <v>317</v>
      </c>
      <c r="O334" s="551" t="str">
        <f t="shared" si="36"/>
        <v>0</v>
      </c>
      <c r="P334" s="571">
        <f t="shared" si="37"/>
        <v>1</v>
      </c>
      <c r="Q334" s="571">
        <f t="shared" si="38"/>
        <v>1</v>
      </c>
    </row>
    <row r="335" spans="2:17">
      <c r="B335" s="568"/>
      <c r="C335" s="568"/>
      <c r="D335" s="568"/>
      <c r="E335" s="568" cm="1">
        <f t="array" ref="E335">IF(H334&lt;&gt;"",E334,IF(E334="","",IFERROR(MATCH(TRUE(),INDEX(INDEX(K:K,E334+1):K203&lt;&gt;"",0),0)+E334,"")))</f>
        <v>476</v>
      </c>
      <c r="F335" s="569" cm="1">
        <f t="array" ref="F335">IF(E335="","",IF(H334&lt;&gt;"",H334,INDEX(D:D,E335)))</f>
        <v>0</v>
      </c>
      <c r="G335" s="569" t="str">
        <f t="shared" si="33"/>
        <v>0</v>
      </c>
      <c r="H335" s="570" t="str">
        <f t="shared" si="34"/>
        <v/>
      </c>
      <c r="I335" s="568" t="str">
        <f>IF(AND(F335&lt;&gt;"",N10&gt;0,M335&gt;N10),"Mot &gt; limite","")</f>
        <v/>
      </c>
      <c r="M335" s="514">
        <f>IF(OR(F335="",N10="",N10&lt;=0),"",IF(LEN(F335)&lt;=N10,LEN(F335),IFERROR(FIND("♦",SUBSTITUTE(LEFT(F335,N10)," ","♦",LEN(LEFT(F335,N10))-LEN(SUBSTITUTE(LEFT(F335,N10)," ","")))),FIND(" ",F335&amp;" ",N10+1)-1)))</f>
        <v>1</v>
      </c>
      <c r="N335" s="571">
        <f t="shared" si="35"/>
        <v>318</v>
      </c>
      <c r="O335" s="551" t="str">
        <f t="shared" si="36"/>
        <v>0</v>
      </c>
      <c r="P335" s="571">
        <f t="shared" si="37"/>
        <v>1</v>
      </c>
      <c r="Q335" s="571">
        <f t="shared" si="38"/>
        <v>1</v>
      </c>
    </row>
    <row r="336" spans="2:17">
      <c r="B336" s="568"/>
      <c r="C336" s="568"/>
      <c r="D336" s="568"/>
      <c r="E336" s="568" cm="1">
        <f t="array" ref="E336">IF(H335&lt;&gt;"",E335,IF(E335="","",IFERROR(MATCH(TRUE(),INDEX(INDEX(K:K,E335+1):K203&lt;&gt;"",0),0)+E335,"")))</f>
        <v>477</v>
      </c>
      <c r="F336" s="569" cm="1">
        <f t="array" ref="F336">IF(E336="","",IF(H335&lt;&gt;"",H335,INDEX(D:D,E336)))</f>
        <v>0</v>
      </c>
      <c r="G336" s="569" t="str">
        <f t="shared" si="33"/>
        <v>0</v>
      </c>
      <c r="H336" s="570" t="str">
        <f t="shared" si="34"/>
        <v/>
      </c>
      <c r="I336" s="568" t="str">
        <f>IF(AND(F336&lt;&gt;"",N10&gt;0,M336&gt;N10),"Mot &gt; limite","")</f>
        <v/>
      </c>
      <c r="M336" s="514">
        <f>IF(OR(F336="",N10="",N10&lt;=0),"",IF(LEN(F336)&lt;=N10,LEN(F336),IFERROR(FIND("♦",SUBSTITUTE(LEFT(F336,N10)," ","♦",LEN(LEFT(F336,N10))-LEN(SUBSTITUTE(LEFT(F336,N10)," ","")))),FIND(" ",F336&amp;" ",N10+1)-1)))</f>
        <v>1</v>
      </c>
      <c r="N336" s="571">
        <f t="shared" si="35"/>
        <v>319</v>
      </c>
      <c r="O336" s="551" t="str">
        <f t="shared" si="36"/>
        <v>0</v>
      </c>
      <c r="P336" s="571">
        <f t="shared" si="37"/>
        <v>1</v>
      </c>
      <c r="Q336" s="571">
        <f t="shared" si="38"/>
        <v>1</v>
      </c>
    </row>
    <row r="337" spans="2:17">
      <c r="B337" s="568"/>
      <c r="C337" s="568"/>
      <c r="D337" s="568"/>
      <c r="E337" s="568" cm="1">
        <f t="array" ref="E337">IF(H336&lt;&gt;"",E336,IF(E336="","",IFERROR(MATCH(TRUE(),INDEX(INDEX(K:K,E336+1):K203&lt;&gt;"",0),0)+E336,"")))</f>
        <v>478</v>
      </c>
      <c r="F337" s="569" cm="1">
        <f t="array" ref="F337">IF(E337="","",IF(H336&lt;&gt;"",H336,INDEX(D:D,E337)))</f>
        <v>0</v>
      </c>
      <c r="G337" s="569" t="str">
        <f t="shared" si="33"/>
        <v>0</v>
      </c>
      <c r="H337" s="570" t="str">
        <f t="shared" si="34"/>
        <v/>
      </c>
      <c r="I337" s="568" t="str">
        <f>IF(AND(F337&lt;&gt;"",N10&gt;0,M337&gt;N10),"Mot &gt; limite","")</f>
        <v/>
      </c>
      <c r="M337" s="514">
        <f>IF(OR(F337="",N10="",N10&lt;=0),"",IF(LEN(F337)&lt;=N10,LEN(F337),IFERROR(FIND("♦",SUBSTITUTE(LEFT(F337,N10)," ","♦",LEN(LEFT(F337,N10))-LEN(SUBSTITUTE(LEFT(F337,N10)," ","")))),FIND(" ",F337&amp;" ",N10+1)-1)))</f>
        <v>1</v>
      </c>
      <c r="N337" s="571">
        <f t="shared" si="35"/>
        <v>320</v>
      </c>
      <c r="O337" s="551" t="str">
        <f t="shared" si="36"/>
        <v>0</v>
      </c>
      <c r="P337" s="571">
        <f t="shared" si="37"/>
        <v>1</v>
      </c>
      <c r="Q337" s="571">
        <f t="shared" si="38"/>
        <v>1</v>
      </c>
    </row>
    <row r="338" spans="2:17">
      <c r="B338" s="568"/>
      <c r="C338" s="568"/>
      <c r="D338" s="568"/>
      <c r="E338" s="568" cm="1">
        <f t="array" ref="E338">IF(H337&lt;&gt;"",E337,IF(E337="","",IFERROR(MATCH(TRUE(),INDEX(INDEX(K:K,E337+1):K203&lt;&gt;"",0),0)+E337,"")))</f>
        <v>479</v>
      </c>
      <c r="F338" s="569" cm="1">
        <f t="array" ref="F338">IF(E338="","",IF(H337&lt;&gt;"",H337,INDEX(D:D,E338)))</f>
        <v>0</v>
      </c>
      <c r="G338" s="569" t="str">
        <f t="shared" ref="G338:G401" si="39">IF(OR(F338="",M338=""),"",LEFT(F338,M338))</f>
        <v>0</v>
      </c>
      <c r="H338" s="570" t="str">
        <f t="shared" ref="H338:H401" si="40">IF(OR(F338="",M338=""),"",TRIM(MID(F338,M338+1,99999)))</f>
        <v/>
      </c>
      <c r="I338" s="568" t="str">
        <f>IF(AND(F338&lt;&gt;"",N10&gt;0,M338&gt;N10),"Mot &gt; limite","")</f>
        <v/>
      </c>
      <c r="M338" s="514">
        <f>IF(OR(F338="",N10="",N10&lt;=0),"",IF(LEN(F338)&lt;=N10,LEN(F338),IFERROR(FIND("♦",SUBSTITUTE(LEFT(F338,N10)," ","♦",LEN(LEFT(F338,N10))-LEN(SUBSTITUTE(LEFT(F338,N10)," ","")))),FIND(" ",F338&amp;" ",N10+1)-1)))</f>
        <v>1</v>
      </c>
      <c r="N338" s="571">
        <f t="shared" ref="N338:N401" si="41">IF(O338="","",ROW()-17)</f>
        <v>321</v>
      </c>
      <c r="O338" s="551" t="str">
        <f t="shared" ref="O338:O401" si="42">G338</f>
        <v>0</v>
      </c>
      <c r="P338" s="571">
        <f t="shared" ref="P338:P401" si="43">IF(O338="","",LEN(TRIM(O338))-LEN(SUBSTITUTE(TRIM(O338)," ",""))+1)</f>
        <v>1</v>
      </c>
      <c r="Q338" s="571">
        <f t="shared" ref="Q338:Q401" si="44">IF(O338="","",LEN(O338))</f>
        <v>1</v>
      </c>
    </row>
    <row r="339" spans="2:17">
      <c r="B339" s="568"/>
      <c r="C339" s="568"/>
      <c r="D339" s="568"/>
      <c r="E339" s="568" cm="1">
        <f t="array" ref="E339">IF(H338&lt;&gt;"",E338,IF(E338="","",IFERROR(MATCH(TRUE(),INDEX(INDEX(K:K,E338+1):K203&lt;&gt;"",0),0)+E338,"")))</f>
        <v>480</v>
      </c>
      <c r="F339" s="569" cm="1">
        <f t="array" ref="F339">IF(E339="","",IF(H338&lt;&gt;"",H338,INDEX(D:D,E339)))</f>
        <v>0</v>
      </c>
      <c r="G339" s="569" t="str">
        <f t="shared" si="39"/>
        <v>0</v>
      </c>
      <c r="H339" s="570" t="str">
        <f t="shared" si="40"/>
        <v/>
      </c>
      <c r="I339" s="568" t="str">
        <f>IF(AND(F339&lt;&gt;"",N10&gt;0,M339&gt;N10),"Mot &gt; limite","")</f>
        <v/>
      </c>
      <c r="M339" s="514">
        <f>IF(OR(F339="",N10="",N10&lt;=0),"",IF(LEN(F339)&lt;=N10,LEN(F339),IFERROR(FIND("♦",SUBSTITUTE(LEFT(F339,N10)," ","♦",LEN(LEFT(F339,N10))-LEN(SUBSTITUTE(LEFT(F339,N10)," ","")))),FIND(" ",F339&amp;" ",N10+1)-1)))</f>
        <v>1</v>
      </c>
      <c r="N339" s="571">
        <f t="shared" si="41"/>
        <v>322</v>
      </c>
      <c r="O339" s="551" t="str">
        <f t="shared" si="42"/>
        <v>0</v>
      </c>
      <c r="P339" s="571">
        <f t="shared" si="43"/>
        <v>1</v>
      </c>
      <c r="Q339" s="571">
        <f t="shared" si="44"/>
        <v>1</v>
      </c>
    </row>
    <row r="340" spans="2:17">
      <c r="B340" s="568"/>
      <c r="C340" s="568"/>
      <c r="D340" s="568"/>
      <c r="E340" s="568" cm="1">
        <f t="array" ref="E340">IF(H339&lt;&gt;"",E339,IF(E339="","",IFERROR(MATCH(TRUE(),INDEX(INDEX(K:K,E339+1):K203&lt;&gt;"",0),0)+E339,"")))</f>
        <v>481</v>
      </c>
      <c r="F340" s="569" cm="1">
        <f t="array" ref="F340">IF(E340="","",IF(H339&lt;&gt;"",H339,INDEX(D:D,E340)))</f>
        <v>0</v>
      </c>
      <c r="G340" s="569" t="str">
        <f t="shared" si="39"/>
        <v>0</v>
      </c>
      <c r="H340" s="570" t="str">
        <f t="shared" si="40"/>
        <v/>
      </c>
      <c r="I340" s="568" t="str">
        <f>IF(AND(F340&lt;&gt;"",N10&gt;0,M340&gt;N10),"Mot &gt; limite","")</f>
        <v/>
      </c>
      <c r="M340" s="514">
        <f>IF(OR(F340="",N10="",N10&lt;=0),"",IF(LEN(F340)&lt;=N10,LEN(F340),IFERROR(FIND("♦",SUBSTITUTE(LEFT(F340,N10)," ","♦",LEN(LEFT(F340,N10))-LEN(SUBSTITUTE(LEFT(F340,N10)," ","")))),FIND(" ",F340&amp;" ",N10+1)-1)))</f>
        <v>1</v>
      </c>
      <c r="N340" s="571">
        <f t="shared" si="41"/>
        <v>323</v>
      </c>
      <c r="O340" s="551" t="str">
        <f t="shared" si="42"/>
        <v>0</v>
      </c>
      <c r="P340" s="571">
        <f t="shared" si="43"/>
        <v>1</v>
      </c>
      <c r="Q340" s="571">
        <f t="shared" si="44"/>
        <v>1</v>
      </c>
    </row>
    <row r="341" spans="2:17">
      <c r="B341" s="568"/>
      <c r="C341" s="568"/>
      <c r="D341" s="568"/>
      <c r="E341" s="568" cm="1">
        <f t="array" ref="E341">IF(H340&lt;&gt;"",E340,IF(E340="","",IFERROR(MATCH(TRUE(),INDEX(INDEX(K:K,E340+1):K203&lt;&gt;"",0),0)+E340,"")))</f>
        <v>482</v>
      </c>
      <c r="F341" s="569" cm="1">
        <f t="array" ref="F341">IF(E341="","",IF(H340&lt;&gt;"",H340,INDEX(D:D,E341)))</f>
        <v>0</v>
      </c>
      <c r="G341" s="569" t="str">
        <f t="shared" si="39"/>
        <v>0</v>
      </c>
      <c r="H341" s="570" t="str">
        <f t="shared" si="40"/>
        <v/>
      </c>
      <c r="I341" s="568" t="str">
        <f>IF(AND(F341&lt;&gt;"",N10&gt;0,M341&gt;N10),"Mot &gt; limite","")</f>
        <v/>
      </c>
      <c r="M341" s="514">
        <f>IF(OR(F341="",N10="",N10&lt;=0),"",IF(LEN(F341)&lt;=N10,LEN(F341),IFERROR(FIND("♦",SUBSTITUTE(LEFT(F341,N10)," ","♦",LEN(LEFT(F341,N10))-LEN(SUBSTITUTE(LEFT(F341,N10)," ","")))),FIND(" ",F341&amp;" ",N10+1)-1)))</f>
        <v>1</v>
      </c>
      <c r="N341" s="571">
        <f t="shared" si="41"/>
        <v>324</v>
      </c>
      <c r="O341" s="551" t="str">
        <f t="shared" si="42"/>
        <v>0</v>
      </c>
      <c r="P341" s="571">
        <f t="shared" si="43"/>
        <v>1</v>
      </c>
      <c r="Q341" s="571">
        <f t="shared" si="44"/>
        <v>1</v>
      </c>
    </row>
    <row r="342" spans="2:17">
      <c r="B342" s="568"/>
      <c r="C342" s="568"/>
      <c r="D342" s="568"/>
      <c r="E342" s="568" cm="1">
        <f t="array" ref="E342">IF(H341&lt;&gt;"",E341,IF(E341="","",IFERROR(MATCH(TRUE(),INDEX(INDEX(K:K,E341+1):K203&lt;&gt;"",0),0)+E341,"")))</f>
        <v>483</v>
      </c>
      <c r="F342" s="569" cm="1">
        <f t="array" ref="F342">IF(E342="","",IF(H341&lt;&gt;"",H341,INDEX(D:D,E342)))</f>
        <v>0</v>
      </c>
      <c r="G342" s="569" t="str">
        <f t="shared" si="39"/>
        <v>0</v>
      </c>
      <c r="H342" s="570" t="str">
        <f t="shared" si="40"/>
        <v/>
      </c>
      <c r="I342" s="568" t="str">
        <f>IF(AND(F342&lt;&gt;"",N10&gt;0,M342&gt;N10),"Mot &gt; limite","")</f>
        <v/>
      </c>
      <c r="M342" s="514">
        <f>IF(OR(F342="",N10="",N10&lt;=0),"",IF(LEN(F342)&lt;=N10,LEN(F342),IFERROR(FIND("♦",SUBSTITUTE(LEFT(F342,N10)," ","♦",LEN(LEFT(F342,N10))-LEN(SUBSTITUTE(LEFT(F342,N10)," ","")))),FIND(" ",F342&amp;" ",N10+1)-1)))</f>
        <v>1</v>
      </c>
      <c r="N342" s="571">
        <f t="shared" si="41"/>
        <v>325</v>
      </c>
      <c r="O342" s="551" t="str">
        <f t="shared" si="42"/>
        <v>0</v>
      </c>
      <c r="P342" s="571">
        <f t="shared" si="43"/>
        <v>1</v>
      </c>
      <c r="Q342" s="571">
        <f t="shared" si="44"/>
        <v>1</v>
      </c>
    </row>
    <row r="343" spans="2:17">
      <c r="B343" s="568"/>
      <c r="C343" s="568"/>
      <c r="D343" s="568"/>
      <c r="E343" s="568" cm="1">
        <f t="array" ref="E343">IF(H342&lt;&gt;"",E342,IF(E342="","",IFERROR(MATCH(TRUE(),INDEX(INDEX(K:K,E342+1):K203&lt;&gt;"",0),0)+E342,"")))</f>
        <v>484</v>
      </c>
      <c r="F343" s="569" cm="1">
        <f t="array" ref="F343">IF(E343="","",IF(H342&lt;&gt;"",H342,INDEX(D:D,E343)))</f>
        <v>0</v>
      </c>
      <c r="G343" s="569" t="str">
        <f t="shared" si="39"/>
        <v>0</v>
      </c>
      <c r="H343" s="570" t="str">
        <f t="shared" si="40"/>
        <v/>
      </c>
      <c r="I343" s="568" t="str">
        <f>IF(AND(F343&lt;&gt;"",N10&gt;0,M343&gt;N10),"Mot &gt; limite","")</f>
        <v/>
      </c>
      <c r="M343" s="514">
        <f>IF(OR(F343="",N10="",N10&lt;=0),"",IF(LEN(F343)&lt;=N10,LEN(F343),IFERROR(FIND("♦",SUBSTITUTE(LEFT(F343,N10)," ","♦",LEN(LEFT(F343,N10))-LEN(SUBSTITUTE(LEFT(F343,N10)," ","")))),FIND(" ",F343&amp;" ",N10+1)-1)))</f>
        <v>1</v>
      </c>
      <c r="N343" s="571">
        <f t="shared" si="41"/>
        <v>326</v>
      </c>
      <c r="O343" s="551" t="str">
        <f t="shared" si="42"/>
        <v>0</v>
      </c>
      <c r="P343" s="571">
        <f t="shared" si="43"/>
        <v>1</v>
      </c>
      <c r="Q343" s="571">
        <f t="shared" si="44"/>
        <v>1</v>
      </c>
    </row>
    <row r="344" spans="2:17">
      <c r="B344" s="568"/>
      <c r="C344" s="568"/>
      <c r="D344" s="568"/>
      <c r="E344" s="568" cm="1">
        <f t="array" ref="E344">IF(H343&lt;&gt;"",E343,IF(E343="","",IFERROR(MATCH(TRUE(),INDEX(INDEX(K:K,E343+1):K203&lt;&gt;"",0),0)+E343,"")))</f>
        <v>485</v>
      </c>
      <c r="F344" s="569" cm="1">
        <f t="array" ref="F344">IF(E344="","",IF(H343&lt;&gt;"",H343,INDEX(D:D,E344)))</f>
        <v>0</v>
      </c>
      <c r="G344" s="569" t="str">
        <f t="shared" si="39"/>
        <v>0</v>
      </c>
      <c r="H344" s="570" t="str">
        <f t="shared" si="40"/>
        <v/>
      </c>
      <c r="I344" s="568" t="str">
        <f>IF(AND(F344&lt;&gt;"",N10&gt;0,M344&gt;N10),"Mot &gt; limite","")</f>
        <v/>
      </c>
      <c r="M344" s="514">
        <f>IF(OR(F344="",N10="",N10&lt;=0),"",IF(LEN(F344)&lt;=N10,LEN(F344),IFERROR(FIND("♦",SUBSTITUTE(LEFT(F344,N10)," ","♦",LEN(LEFT(F344,N10))-LEN(SUBSTITUTE(LEFT(F344,N10)," ","")))),FIND(" ",F344&amp;" ",N10+1)-1)))</f>
        <v>1</v>
      </c>
      <c r="N344" s="571">
        <f t="shared" si="41"/>
        <v>327</v>
      </c>
      <c r="O344" s="551" t="str">
        <f t="shared" si="42"/>
        <v>0</v>
      </c>
      <c r="P344" s="571">
        <f t="shared" si="43"/>
        <v>1</v>
      </c>
      <c r="Q344" s="571">
        <f t="shared" si="44"/>
        <v>1</v>
      </c>
    </row>
    <row r="345" spans="2:17">
      <c r="B345" s="568"/>
      <c r="C345" s="568"/>
      <c r="D345" s="568"/>
      <c r="E345" s="568" cm="1">
        <f t="array" ref="E345">IF(H344&lt;&gt;"",E344,IF(E344="","",IFERROR(MATCH(TRUE(),INDEX(INDEX(K:K,E344+1):K203&lt;&gt;"",0),0)+E344,"")))</f>
        <v>486</v>
      </c>
      <c r="F345" s="569" cm="1">
        <f t="array" ref="F345">IF(E345="","",IF(H344&lt;&gt;"",H344,INDEX(D:D,E345)))</f>
        <v>0</v>
      </c>
      <c r="G345" s="569" t="str">
        <f t="shared" si="39"/>
        <v>0</v>
      </c>
      <c r="H345" s="570" t="str">
        <f t="shared" si="40"/>
        <v/>
      </c>
      <c r="I345" s="568" t="str">
        <f>IF(AND(F345&lt;&gt;"",N10&gt;0,M345&gt;N10),"Mot &gt; limite","")</f>
        <v/>
      </c>
      <c r="M345" s="514">
        <f>IF(OR(F345="",N10="",N10&lt;=0),"",IF(LEN(F345)&lt;=N10,LEN(F345),IFERROR(FIND("♦",SUBSTITUTE(LEFT(F345,N10)," ","♦",LEN(LEFT(F345,N10))-LEN(SUBSTITUTE(LEFT(F345,N10)," ","")))),FIND(" ",F345&amp;" ",N10+1)-1)))</f>
        <v>1</v>
      </c>
      <c r="N345" s="571">
        <f t="shared" si="41"/>
        <v>328</v>
      </c>
      <c r="O345" s="551" t="str">
        <f t="shared" si="42"/>
        <v>0</v>
      </c>
      <c r="P345" s="571">
        <f t="shared" si="43"/>
        <v>1</v>
      </c>
      <c r="Q345" s="571">
        <f t="shared" si="44"/>
        <v>1</v>
      </c>
    </row>
    <row r="346" spans="2:17">
      <c r="B346" s="568"/>
      <c r="C346" s="568"/>
      <c r="D346" s="568"/>
      <c r="E346" s="568" cm="1">
        <f t="array" ref="E346">IF(H345&lt;&gt;"",E345,IF(E345="","",IFERROR(MATCH(TRUE(),INDEX(INDEX(K:K,E345+1):K203&lt;&gt;"",0),0)+E345,"")))</f>
        <v>487</v>
      </c>
      <c r="F346" s="569" cm="1">
        <f t="array" ref="F346">IF(E346="","",IF(H345&lt;&gt;"",H345,INDEX(D:D,E346)))</f>
        <v>0</v>
      </c>
      <c r="G346" s="569" t="str">
        <f t="shared" si="39"/>
        <v>0</v>
      </c>
      <c r="H346" s="570" t="str">
        <f t="shared" si="40"/>
        <v/>
      </c>
      <c r="I346" s="568" t="str">
        <f>IF(AND(F346&lt;&gt;"",N10&gt;0,M346&gt;N10),"Mot &gt; limite","")</f>
        <v/>
      </c>
      <c r="M346" s="514">
        <f>IF(OR(F346="",N10="",N10&lt;=0),"",IF(LEN(F346)&lt;=N10,LEN(F346),IFERROR(FIND("♦",SUBSTITUTE(LEFT(F346,N10)," ","♦",LEN(LEFT(F346,N10))-LEN(SUBSTITUTE(LEFT(F346,N10)," ","")))),FIND(" ",F346&amp;" ",N10+1)-1)))</f>
        <v>1</v>
      </c>
      <c r="N346" s="571">
        <f t="shared" si="41"/>
        <v>329</v>
      </c>
      <c r="O346" s="551" t="str">
        <f t="shared" si="42"/>
        <v>0</v>
      </c>
      <c r="P346" s="571">
        <f t="shared" si="43"/>
        <v>1</v>
      </c>
      <c r="Q346" s="571">
        <f t="shared" si="44"/>
        <v>1</v>
      </c>
    </row>
    <row r="347" spans="2:17">
      <c r="B347" s="568"/>
      <c r="C347" s="568"/>
      <c r="D347" s="568"/>
      <c r="E347" s="568" cm="1">
        <f t="array" ref="E347">IF(H346&lt;&gt;"",E346,IF(E346="","",IFERROR(MATCH(TRUE(),INDEX(INDEX(K:K,E346+1):K203&lt;&gt;"",0),0)+E346,"")))</f>
        <v>488</v>
      </c>
      <c r="F347" s="569" cm="1">
        <f t="array" ref="F347">IF(E347="","",IF(H346&lt;&gt;"",H346,INDEX(D:D,E347)))</f>
        <v>0</v>
      </c>
      <c r="G347" s="569" t="str">
        <f t="shared" si="39"/>
        <v>0</v>
      </c>
      <c r="H347" s="570" t="str">
        <f t="shared" si="40"/>
        <v/>
      </c>
      <c r="I347" s="568" t="str">
        <f>IF(AND(F347&lt;&gt;"",N10&gt;0,M347&gt;N10),"Mot &gt; limite","")</f>
        <v/>
      </c>
      <c r="M347" s="514">
        <f>IF(OR(F347="",N10="",N10&lt;=0),"",IF(LEN(F347)&lt;=N10,LEN(F347),IFERROR(FIND("♦",SUBSTITUTE(LEFT(F347,N10)," ","♦",LEN(LEFT(F347,N10))-LEN(SUBSTITUTE(LEFT(F347,N10)," ","")))),FIND(" ",F347&amp;" ",N10+1)-1)))</f>
        <v>1</v>
      </c>
      <c r="N347" s="571">
        <f t="shared" si="41"/>
        <v>330</v>
      </c>
      <c r="O347" s="551" t="str">
        <f t="shared" si="42"/>
        <v>0</v>
      </c>
      <c r="P347" s="571">
        <f t="shared" si="43"/>
        <v>1</v>
      </c>
      <c r="Q347" s="571">
        <f t="shared" si="44"/>
        <v>1</v>
      </c>
    </row>
    <row r="348" spans="2:17">
      <c r="B348" s="568"/>
      <c r="C348" s="568"/>
      <c r="D348" s="568"/>
      <c r="E348" s="568" cm="1">
        <f t="array" ref="E348">IF(H347&lt;&gt;"",E347,IF(E347="","",IFERROR(MATCH(TRUE(),INDEX(INDEX(K:K,E347+1):K203&lt;&gt;"",0),0)+E347,"")))</f>
        <v>489</v>
      </c>
      <c r="F348" s="569" cm="1">
        <f t="array" ref="F348">IF(E348="","",IF(H347&lt;&gt;"",H347,INDEX(D:D,E348)))</f>
        <v>0</v>
      </c>
      <c r="G348" s="569" t="str">
        <f t="shared" si="39"/>
        <v>0</v>
      </c>
      <c r="H348" s="570" t="str">
        <f t="shared" si="40"/>
        <v/>
      </c>
      <c r="I348" s="568" t="str">
        <f>IF(AND(F348&lt;&gt;"",N10&gt;0,M348&gt;N10),"Mot &gt; limite","")</f>
        <v/>
      </c>
      <c r="M348" s="514">
        <f>IF(OR(F348="",N10="",N10&lt;=0),"",IF(LEN(F348)&lt;=N10,LEN(F348),IFERROR(FIND("♦",SUBSTITUTE(LEFT(F348,N10)," ","♦",LEN(LEFT(F348,N10))-LEN(SUBSTITUTE(LEFT(F348,N10)," ","")))),FIND(" ",F348&amp;" ",N10+1)-1)))</f>
        <v>1</v>
      </c>
      <c r="N348" s="571">
        <f t="shared" si="41"/>
        <v>331</v>
      </c>
      <c r="O348" s="551" t="str">
        <f t="shared" si="42"/>
        <v>0</v>
      </c>
      <c r="P348" s="571">
        <f t="shared" si="43"/>
        <v>1</v>
      </c>
      <c r="Q348" s="571">
        <f t="shared" si="44"/>
        <v>1</v>
      </c>
    </row>
    <row r="349" spans="2:17">
      <c r="B349" s="568"/>
      <c r="C349" s="568"/>
      <c r="D349" s="568"/>
      <c r="E349" s="568" cm="1">
        <f t="array" ref="E349">IF(H348&lt;&gt;"",E348,IF(E348="","",IFERROR(MATCH(TRUE(),INDEX(INDEX(K:K,E348+1):K203&lt;&gt;"",0),0)+E348,"")))</f>
        <v>490</v>
      </c>
      <c r="F349" s="569" cm="1">
        <f t="array" ref="F349">IF(E349="","",IF(H348&lt;&gt;"",H348,INDEX(D:D,E349)))</f>
        <v>0</v>
      </c>
      <c r="G349" s="569" t="str">
        <f t="shared" si="39"/>
        <v>0</v>
      </c>
      <c r="H349" s="570" t="str">
        <f t="shared" si="40"/>
        <v/>
      </c>
      <c r="I349" s="568" t="str">
        <f>IF(AND(F349&lt;&gt;"",N10&gt;0,M349&gt;N10),"Mot &gt; limite","")</f>
        <v/>
      </c>
      <c r="M349" s="514">
        <f>IF(OR(F349="",N10="",N10&lt;=0),"",IF(LEN(F349)&lt;=N10,LEN(F349),IFERROR(FIND("♦",SUBSTITUTE(LEFT(F349,N10)," ","♦",LEN(LEFT(F349,N10))-LEN(SUBSTITUTE(LEFT(F349,N10)," ","")))),FIND(" ",F349&amp;" ",N10+1)-1)))</f>
        <v>1</v>
      </c>
      <c r="N349" s="571">
        <f t="shared" si="41"/>
        <v>332</v>
      </c>
      <c r="O349" s="551" t="str">
        <f t="shared" si="42"/>
        <v>0</v>
      </c>
      <c r="P349" s="571">
        <f t="shared" si="43"/>
        <v>1</v>
      </c>
      <c r="Q349" s="571">
        <f t="shared" si="44"/>
        <v>1</v>
      </c>
    </row>
    <row r="350" spans="2:17">
      <c r="B350" s="568"/>
      <c r="C350" s="568"/>
      <c r="D350" s="568"/>
      <c r="E350" s="568" cm="1">
        <f t="array" ref="E350">IF(H349&lt;&gt;"",E349,IF(E349="","",IFERROR(MATCH(TRUE(),INDEX(INDEX(K:K,E349+1):K203&lt;&gt;"",0),0)+E349,"")))</f>
        <v>491</v>
      </c>
      <c r="F350" s="569" cm="1">
        <f t="array" ref="F350">IF(E350="","",IF(H349&lt;&gt;"",H349,INDEX(D:D,E350)))</f>
        <v>0</v>
      </c>
      <c r="G350" s="569" t="str">
        <f t="shared" si="39"/>
        <v>0</v>
      </c>
      <c r="H350" s="570" t="str">
        <f t="shared" si="40"/>
        <v/>
      </c>
      <c r="I350" s="568" t="str">
        <f>IF(AND(F350&lt;&gt;"",N10&gt;0,M350&gt;N10),"Mot &gt; limite","")</f>
        <v/>
      </c>
      <c r="M350" s="514">
        <f>IF(OR(F350="",N10="",N10&lt;=0),"",IF(LEN(F350)&lt;=N10,LEN(F350),IFERROR(FIND("♦",SUBSTITUTE(LEFT(F350,N10)," ","♦",LEN(LEFT(F350,N10))-LEN(SUBSTITUTE(LEFT(F350,N10)," ","")))),FIND(" ",F350&amp;" ",N10+1)-1)))</f>
        <v>1</v>
      </c>
      <c r="N350" s="571">
        <f t="shared" si="41"/>
        <v>333</v>
      </c>
      <c r="O350" s="551" t="str">
        <f t="shared" si="42"/>
        <v>0</v>
      </c>
      <c r="P350" s="571">
        <f t="shared" si="43"/>
        <v>1</v>
      </c>
      <c r="Q350" s="571">
        <f t="shared" si="44"/>
        <v>1</v>
      </c>
    </row>
    <row r="351" spans="2:17">
      <c r="B351" s="568"/>
      <c r="C351" s="568"/>
      <c r="D351" s="568"/>
      <c r="E351" s="568" cm="1">
        <f t="array" ref="E351">IF(H350&lt;&gt;"",E350,IF(E350="","",IFERROR(MATCH(TRUE(),INDEX(INDEX(K:K,E350+1):K203&lt;&gt;"",0),0)+E350,"")))</f>
        <v>492</v>
      </c>
      <c r="F351" s="569" cm="1">
        <f t="array" ref="F351">IF(E351="","",IF(H350&lt;&gt;"",H350,INDEX(D:D,E351)))</f>
        <v>0</v>
      </c>
      <c r="G351" s="569" t="str">
        <f t="shared" si="39"/>
        <v>0</v>
      </c>
      <c r="H351" s="570" t="str">
        <f t="shared" si="40"/>
        <v/>
      </c>
      <c r="I351" s="568" t="str">
        <f>IF(AND(F351&lt;&gt;"",N10&gt;0,M351&gt;N10),"Mot &gt; limite","")</f>
        <v/>
      </c>
      <c r="M351" s="514">
        <f>IF(OR(F351="",N10="",N10&lt;=0),"",IF(LEN(F351)&lt;=N10,LEN(F351),IFERROR(FIND("♦",SUBSTITUTE(LEFT(F351,N10)," ","♦",LEN(LEFT(F351,N10))-LEN(SUBSTITUTE(LEFT(F351,N10)," ","")))),FIND(" ",F351&amp;" ",N10+1)-1)))</f>
        <v>1</v>
      </c>
      <c r="N351" s="571">
        <f t="shared" si="41"/>
        <v>334</v>
      </c>
      <c r="O351" s="551" t="str">
        <f t="shared" si="42"/>
        <v>0</v>
      </c>
      <c r="P351" s="571">
        <f t="shared" si="43"/>
        <v>1</v>
      </c>
      <c r="Q351" s="571">
        <f t="shared" si="44"/>
        <v>1</v>
      </c>
    </row>
    <row r="352" spans="2:17">
      <c r="B352" s="568"/>
      <c r="C352" s="568"/>
      <c r="D352" s="568"/>
      <c r="E352" s="568" cm="1">
        <f t="array" ref="E352">IF(H351&lt;&gt;"",E351,IF(E351="","",IFERROR(MATCH(TRUE(),INDEX(INDEX(K:K,E351+1):K203&lt;&gt;"",0),0)+E351,"")))</f>
        <v>493</v>
      </c>
      <c r="F352" s="569" cm="1">
        <f t="array" ref="F352">IF(E352="","",IF(H351&lt;&gt;"",H351,INDEX(D:D,E352)))</f>
        <v>0</v>
      </c>
      <c r="G352" s="569" t="str">
        <f t="shared" si="39"/>
        <v>0</v>
      </c>
      <c r="H352" s="570" t="str">
        <f t="shared" si="40"/>
        <v/>
      </c>
      <c r="I352" s="568" t="str">
        <f>IF(AND(F352&lt;&gt;"",N10&gt;0,M352&gt;N10),"Mot &gt; limite","")</f>
        <v/>
      </c>
      <c r="M352" s="514">
        <f>IF(OR(F352="",N10="",N10&lt;=0),"",IF(LEN(F352)&lt;=N10,LEN(F352),IFERROR(FIND("♦",SUBSTITUTE(LEFT(F352,N10)," ","♦",LEN(LEFT(F352,N10))-LEN(SUBSTITUTE(LEFT(F352,N10)," ","")))),FIND(" ",F352&amp;" ",N10+1)-1)))</f>
        <v>1</v>
      </c>
      <c r="N352" s="571">
        <f t="shared" si="41"/>
        <v>335</v>
      </c>
      <c r="O352" s="551" t="str">
        <f t="shared" si="42"/>
        <v>0</v>
      </c>
      <c r="P352" s="571">
        <f t="shared" si="43"/>
        <v>1</v>
      </c>
      <c r="Q352" s="571">
        <f t="shared" si="44"/>
        <v>1</v>
      </c>
    </row>
    <row r="353" spans="2:17">
      <c r="B353" s="568"/>
      <c r="C353" s="568"/>
      <c r="D353" s="568"/>
      <c r="E353" s="568" cm="1">
        <f t="array" ref="E353">IF(H352&lt;&gt;"",E352,IF(E352="","",IFERROR(MATCH(TRUE(),INDEX(INDEX(K:K,E352+1):K203&lt;&gt;"",0),0)+E352,"")))</f>
        <v>494</v>
      </c>
      <c r="F353" s="569" cm="1">
        <f t="array" ref="F353">IF(E353="","",IF(H352&lt;&gt;"",H352,INDEX(D:D,E353)))</f>
        <v>0</v>
      </c>
      <c r="G353" s="569" t="str">
        <f t="shared" si="39"/>
        <v>0</v>
      </c>
      <c r="H353" s="570" t="str">
        <f t="shared" si="40"/>
        <v/>
      </c>
      <c r="I353" s="568" t="str">
        <f>IF(AND(F353&lt;&gt;"",N10&gt;0,M353&gt;N10),"Mot &gt; limite","")</f>
        <v/>
      </c>
      <c r="M353" s="514">
        <f>IF(OR(F353="",N10="",N10&lt;=0),"",IF(LEN(F353)&lt;=N10,LEN(F353),IFERROR(FIND("♦",SUBSTITUTE(LEFT(F353,N10)," ","♦",LEN(LEFT(F353,N10))-LEN(SUBSTITUTE(LEFT(F353,N10)," ","")))),FIND(" ",F353&amp;" ",N10+1)-1)))</f>
        <v>1</v>
      </c>
      <c r="N353" s="571">
        <f t="shared" si="41"/>
        <v>336</v>
      </c>
      <c r="O353" s="551" t="str">
        <f t="shared" si="42"/>
        <v>0</v>
      </c>
      <c r="P353" s="571">
        <f t="shared" si="43"/>
        <v>1</v>
      </c>
      <c r="Q353" s="571">
        <f t="shared" si="44"/>
        <v>1</v>
      </c>
    </row>
    <row r="354" spans="2:17">
      <c r="B354" s="568"/>
      <c r="C354" s="568"/>
      <c r="D354" s="568"/>
      <c r="E354" s="568" cm="1">
        <f t="array" ref="E354">IF(H353&lt;&gt;"",E353,IF(E353="","",IFERROR(MATCH(TRUE(),INDEX(INDEX(K:K,E353+1):K203&lt;&gt;"",0),0)+E353,"")))</f>
        <v>495</v>
      </c>
      <c r="F354" s="569" cm="1">
        <f t="array" ref="F354">IF(E354="","",IF(H353&lt;&gt;"",H353,INDEX(D:D,E354)))</f>
        <v>0</v>
      </c>
      <c r="G354" s="569" t="str">
        <f t="shared" si="39"/>
        <v>0</v>
      </c>
      <c r="H354" s="570" t="str">
        <f t="shared" si="40"/>
        <v/>
      </c>
      <c r="I354" s="568" t="str">
        <f>IF(AND(F354&lt;&gt;"",N10&gt;0,M354&gt;N10),"Mot &gt; limite","")</f>
        <v/>
      </c>
      <c r="M354" s="514">
        <f>IF(OR(F354="",N10="",N10&lt;=0),"",IF(LEN(F354)&lt;=N10,LEN(F354),IFERROR(FIND("♦",SUBSTITUTE(LEFT(F354,N10)," ","♦",LEN(LEFT(F354,N10))-LEN(SUBSTITUTE(LEFT(F354,N10)," ","")))),FIND(" ",F354&amp;" ",N10+1)-1)))</f>
        <v>1</v>
      </c>
      <c r="N354" s="571">
        <f t="shared" si="41"/>
        <v>337</v>
      </c>
      <c r="O354" s="551" t="str">
        <f t="shared" si="42"/>
        <v>0</v>
      </c>
      <c r="P354" s="571">
        <f t="shared" si="43"/>
        <v>1</v>
      </c>
      <c r="Q354" s="571">
        <f t="shared" si="44"/>
        <v>1</v>
      </c>
    </row>
    <row r="355" spans="2:17">
      <c r="B355" s="568"/>
      <c r="C355" s="568"/>
      <c r="D355" s="568"/>
      <c r="E355" s="568" cm="1">
        <f t="array" ref="E355">IF(H354&lt;&gt;"",E354,IF(E354="","",IFERROR(MATCH(TRUE(),INDEX(INDEX(K:K,E354+1):K203&lt;&gt;"",0),0)+E354,"")))</f>
        <v>496</v>
      </c>
      <c r="F355" s="569" cm="1">
        <f t="array" ref="F355">IF(E355="","",IF(H354&lt;&gt;"",H354,INDEX(D:D,E355)))</f>
        <v>0</v>
      </c>
      <c r="G355" s="569" t="str">
        <f t="shared" si="39"/>
        <v>0</v>
      </c>
      <c r="H355" s="570" t="str">
        <f t="shared" si="40"/>
        <v/>
      </c>
      <c r="I355" s="568" t="str">
        <f>IF(AND(F355&lt;&gt;"",N10&gt;0,M355&gt;N10),"Mot &gt; limite","")</f>
        <v/>
      </c>
      <c r="M355" s="514">
        <f>IF(OR(F355="",N10="",N10&lt;=0),"",IF(LEN(F355)&lt;=N10,LEN(F355),IFERROR(FIND("♦",SUBSTITUTE(LEFT(F355,N10)," ","♦",LEN(LEFT(F355,N10))-LEN(SUBSTITUTE(LEFT(F355,N10)," ","")))),FIND(" ",F355&amp;" ",N10+1)-1)))</f>
        <v>1</v>
      </c>
      <c r="N355" s="571">
        <f t="shared" si="41"/>
        <v>338</v>
      </c>
      <c r="O355" s="551" t="str">
        <f t="shared" si="42"/>
        <v>0</v>
      </c>
      <c r="P355" s="571">
        <f t="shared" si="43"/>
        <v>1</v>
      </c>
      <c r="Q355" s="571">
        <f t="shared" si="44"/>
        <v>1</v>
      </c>
    </row>
    <row r="356" spans="2:17">
      <c r="B356" s="568"/>
      <c r="C356" s="568"/>
      <c r="D356" s="568"/>
      <c r="E356" s="568" cm="1">
        <f t="array" ref="E356">IF(H355&lt;&gt;"",E355,IF(E355="","",IFERROR(MATCH(TRUE(),INDEX(INDEX(K:K,E355+1):K203&lt;&gt;"",0),0)+E355,"")))</f>
        <v>497</v>
      </c>
      <c r="F356" s="569" cm="1">
        <f t="array" ref="F356">IF(E356="","",IF(H355&lt;&gt;"",H355,INDEX(D:D,E356)))</f>
        <v>0</v>
      </c>
      <c r="G356" s="569" t="str">
        <f t="shared" si="39"/>
        <v>0</v>
      </c>
      <c r="H356" s="570" t="str">
        <f t="shared" si="40"/>
        <v/>
      </c>
      <c r="I356" s="568" t="str">
        <f>IF(AND(F356&lt;&gt;"",N10&gt;0,M356&gt;N10),"Mot &gt; limite","")</f>
        <v/>
      </c>
      <c r="M356" s="514">
        <f>IF(OR(F356="",N10="",N10&lt;=0),"",IF(LEN(F356)&lt;=N10,LEN(F356),IFERROR(FIND("♦",SUBSTITUTE(LEFT(F356,N10)," ","♦",LEN(LEFT(F356,N10))-LEN(SUBSTITUTE(LEFT(F356,N10)," ","")))),FIND(" ",F356&amp;" ",N10+1)-1)))</f>
        <v>1</v>
      </c>
      <c r="N356" s="571">
        <f t="shared" si="41"/>
        <v>339</v>
      </c>
      <c r="O356" s="551" t="str">
        <f t="shared" si="42"/>
        <v>0</v>
      </c>
      <c r="P356" s="571">
        <f t="shared" si="43"/>
        <v>1</v>
      </c>
      <c r="Q356" s="571">
        <f t="shared" si="44"/>
        <v>1</v>
      </c>
    </row>
    <row r="357" spans="2:17">
      <c r="B357" s="568"/>
      <c r="C357" s="568"/>
      <c r="D357" s="568"/>
      <c r="E357" s="568" cm="1">
        <f t="array" ref="E357">IF(H356&lt;&gt;"",E356,IF(E356="","",IFERROR(MATCH(TRUE(),INDEX(INDEX(K:K,E356+1):K203&lt;&gt;"",0),0)+E356,"")))</f>
        <v>498</v>
      </c>
      <c r="F357" s="569" cm="1">
        <f t="array" ref="F357">IF(E357="","",IF(H356&lt;&gt;"",H356,INDEX(D:D,E357)))</f>
        <v>0</v>
      </c>
      <c r="G357" s="569" t="str">
        <f t="shared" si="39"/>
        <v>0</v>
      </c>
      <c r="H357" s="570" t="str">
        <f t="shared" si="40"/>
        <v/>
      </c>
      <c r="I357" s="568" t="str">
        <f>IF(AND(F357&lt;&gt;"",N10&gt;0,M357&gt;N10),"Mot &gt; limite","")</f>
        <v/>
      </c>
      <c r="M357" s="514">
        <f>IF(OR(F357="",N10="",N10&lt;=0),"",IF(LEN(F357)&lt;=N10,LEN(F357),IFERROR(FIND("♦",SUBSTITUTE(LEFT(F357,N10)," ","♦",LEN(LEFT(F357,N10))-LEN(SUBSTITUTE(LEFT(F357,N10)," ","")))),FIND(" ",F357&amp;" ",N10+1)-1)))</f>
        <v>1</v>
      </c>
      <c r="N357" s="571">
        <f t="shared" si="41"/>
        <v>340</v>
      </c>
      <c r="O357" s="551" t="str">
        <f t="shared" si="42"/>
        <v>0</v>
      </c>
      <c r="P357" s="571">
        <f t="shared" si="43"/>
        <v>1</v>
      </c>
      <c r="Q357" s="571">
        <f t="shared" si="44"/>
        <v>1</v>
      </c>
    </row>
    <row r="358" spans="2:17">
      <c r="B358" s="568"/>
      <c r="C358" s="568"/>
      <c r="D358" s="568"/>
      <c r="E358" s="568" cm="1">
        <f t="array" ref="E358">IF(H357&lt;&gt;"",E357,IF(E357="","",IFERROR(MATCH(TRUE(),INDEX(INDEX(K:K,E357+1):K203&lt;&gt;"",0),0)+E357,"")))</f>
        <v>499</v>
      </c>
      <c r="F358" s="569" cm="1">
        <f t="array" ref="F358">IF(E358="","",IF(H357&lt;&gt;"",H357,INDEX(D:D,E358)))</f>
        <v>0</v>
      </c>
      <c r="G358" s="569" t="str">
        <f t="shared" si="39"/>
        <v>0</v>
      </c>
      <c r="H358" s="570" t="str">
        <f t="shared" si="40"/>
        <v/>
      </c>
      <c r="I358" s="568" t="str">
        <f>IF(AND(F358&lt;&gt;"",N10&gt;0,M358&gt;N10),"Mot &gt; limite","")</f>
        <v/>
      </c>
      <c r="M358" s="514">
        <f>IF(OR(F358="",N10="",N10&lt;=0),"",IF(LEN(F358)&lt;=N10,LEN(F358),IFERROR(FIND("♦",SUBSTITUTE(LEFT(F358,N10)," ","♦",LEN(LEFT(F358,N10))-LEN(SUBSTITUTE(LEFT(F358,N10)," ","")))),FIND(" ",F358&amp;" ",N10+1)-1)))</f>
        <v>1</v>
      </c>
      <c r="N358" s="571">
        <f t="shared" si="41"/>
        <v>341</v>
      </c>
      <c r="O358" s="551" t="str">
        <f t="shared" si="42"/>
        <v>0</v>
      </c>
      <c r="P358" s="571">
        <f t="shared" si="43"/>
        <v>1</v>
      </c>
      <c r="Q358" s="571">
        <f t="shared" si="44"/>
        <v>1</v>
      </c>
    </row>
    <row r="359" spans="2:17">
      <c r="B359" s="568"/>
      <c r="C359" s="568"/>
      <c r="D359" s="568"/>
      <c r="E359" s="568" cm="1">
        <f t="array" ref="E359">IF(H358&lt;&gt;"",E358,IF(E358="","",IFERROR(MATCH(TRUE(),INDEX(INDEX(K:K,E358+1):K203&lt;&gt;"",0),0)+E358,"")))</f>
        <v>500</v>
      </c>
      <c r="F359" s="569" cm="1">
        <f t="array" ref="F359">IF(E359="","",IF(H358&lt;&gt;"",H358,INDEX(D:D,E359)))</f>
        <v>0</v>
      </c>
      <c r="G359" s="569" t="str">
        <f t="shared" si="39"/>
        <v>0</v>
      </c>
      <c r="H359" s="570" t="str">
        <f t="shared" si="40"/>
        <v/>
      </c>
      <c r="I359" s="568" t="str">
        <f>IF(AND(F359&lt;&gt;"",N10&gt;0,M359&gt;N10),"Mot &gt; limite","")</f>
        <v/>
      </c>
      <c r="M359" s="514">
        <f>IF(OR(F359="",N10="",N10&lt;=0),"",IF(LEN(F359)&lt;=N10,LEN(F359),IFERROR(FIND("♦",SUBSTITUTE(LEFT(F359,N10)," ","♦",LEN(LEFT(F359,N10))-LEN(SUBSTITUTE(LEFT(F359,N10)," ","")))),FIND(" ",F359&amp;" ",N10+1)-1)))</f>
        <v>1</v>
      </c>
      <c r="N359" s="571">
        <f t="shared" si="41"/>
        <v>342</v>
      </c>
      <c r="O359" s="551" t="str">
        <f t="shared" si="42"/>
        <v>0</v>
      </c>
      <c r="P359" s="571">
        <f t="shared" si="43"/>
        <v>1</v>
      </c>
      <c r="Q359" s="571">
        <f t="shared" si="44"/>
        <v>1</v>
      </c>
    </row>
    <row r="360" spans="2:17">
      <c r="B360" s="568"/>
      <c r="C360" s="568"/>
      <c r="D360" s="568"/>
      <c r="E360" s="568" cm="1">
        <f t="array" ref="E360">IF(H359&lt;&gt;"",E359,IF(E359="","",IFERROR(MATCH(TRUE(),INDEX(INDEX(K:K,E359+1):K203&lt;&gt;"",0),0)+E359,"")))</f>
        <v>501</v>
      </c>
      <c r="F360" s="569" cm="1">
        <f t="array" ref="F360">IF(E360="","",IF(H359&lt;&gt;"",H359,INDEX(D:D,E360)))</f>
        <v>0</v>
      </c>
      <c r="G360" s="569" t="str">
        <f t="shared" si="39"/>
        <v>0</v>
      </c>
      <c r="H360" s="570" t="str">
        <f t="shared" si="40"/>
        <v/>
      </c>
      <c r="I360" s="568" t="str">
        <f>IF(AND(F360&lt;&gt;"",N10&gt;0,M360&gt;N10),"Mot &gt; limite","")</f>
        <v/>
      </c>
      <c r="M360" s="514">
        <f>IF(OR(F360="",N10="",N10&lt;=0),"",IF(LEN(F360)&lt;=N10,LEN(F360),IFERROR(FIND("♦",SUBSTITUTE(LEFT(F360,N10)," ","♦",LEN(LEFT(F360,N10))-LEN(SUBSTITUTE(LEFT(F360,N10)," ","")))),FIND(" ",F360&amp;" ",N10+1)-1)))</f>
        <v>1</v>
      </c>
      <c r="N360" s="571">
        <f t="shared" si="41"/>
        <v>343</v>
      </c>
      <c r="O360" s="551" t="str">
        <f t="shared" si="42"/>
        <v>0</v>
      </c>
      <c r="P360" s="571">
        <f t="shared" si="43"/>
        <v>1</v>
      </c>
      <c r="Q360" s="571">
        <f t="shared" si="44"/>
        <v>1</v>
      </c>
    </row>
    <row r="361" spans="2:17">
      <c r="B361" s="568"/>
      <c r="C361" s="568"/>
      <c r="D361" s="568"/>
      <c r="E361" s="568" cm="1">
        <f t="array" ref="E361">IF(H360&lt;&gt;"",E360,IF(E360="","",IFERROR(MATCH(TRUE(),INDEX(INDEX(K:K,E360+1):K203&lt;&gt;"",0),0)+E360,"")))</f>
        <v>502</v>
      </c>
      <c r="F361" s="569" cm="1">
        <f t="array" ref="F361">IF(E361="","",IF(H360&lt;&gt;"",H360,INDEX(D:D,E361)))</f>
        <v>0</v>
      </c>
      <c r="G361" s="569" t="str">
        <f t="shared" si="39"/>
        <v>0</v>
      </c>
      <c r="H361" s="570" t="str">
        <f t="shared" si="40"/>
        <v/>
      </c>
      <c r="I361" s="568" t="str">
        <f>IF(AND(F361&lt;&gt;"",N10&gt;0,M361&gt;N10),"Mot &gt; limite","")</f>
        <v/>
      </c>
      <c r="M361" s="514">
        <f>IF(OR(F361="",N10="",N10&lt;=0),"",IF(LEN(F361)&lt;=N10,LEN(F361),IFERROR(FIND("♦",SUBSTITUTE(LEFT(F361,N10)," ","♦",LEN(LEFT(F361,N10))-LEN(SUBSTITUTE(LEFT(F361,N10)," ","")))),FIND(" ",F361&amp;" ",N10+1)-1)))</f>
        <v>1</v>
      </c>
      <c r="N361" s="571">
        <f t="shared" si="41"/>
        <v>344</v>
      </c>
      <c r="O361" s="551" t="str">
        <f t="shared" si="42"/>
        <v>0</v>
      </c>
      <c r="P361" s="571">
        <f t="shared" si="43"/>
        <v>1</v>
      </c>
      <c r="Q361" s="571">
        <f t="shared" si="44"/>
        <v>1</v>
      </c>
    </row>
    <row r="362" spans="2:17">
      <c r="B362" s="568"/>
      <c r="C362" s="568"/>
      <c r="D362" s="568"/>
      <c r="E362" s="568" cm="1">
        <f t="array" ref="E362">IF(H361&lt;&gt;"",E361,IF(E361="","",IFERROR(MATCH(TRUE(),INDEX(INDEX(K:K,E361+1):K203&lt;&gt;"",0),0)+E361,"")))</f>
        <v>503</v>
      </c>
      <c r="F362" s="569" cm="1">
        <f t="array" ref="F362">IF(E362="","",IF(H361&lt;&gt;"",H361,INDEX(D:D,E362)))</f>
        <v>0</v>
      </c>
      <c r="G362" s="569" t="str">
        <f t="shared" si="39"/>
        <v>0</v>
      </c>
      <c r="H362" s="570" t="str">
        <f t="shared" si="40"/>
        <v/>
      </c>
      <c r="I362" s="568" t="str">
        <f>IF(AND(F362&lt;&gt;"",N10&gt;0,M362&gt;N10),"Mot &gt; limite","")</f>
        <v/>
      </c>
      <c r="M362" s="514">
        <f>IF(OR(F362="",N10="",N10&lt;=0),"",IF(LEN(F362)&lt;=N10,LEN(F362),IFERROR(FIND("♦",SUBSTITUTE(LEFT(F362,N10)," ","♦",LEN(LEFT(F362,N10))-LEN(SUBSTITUTE(LEFT(F362,N10)," ","")))),FIND(" ",F362&amp;" ",N10+1)-1)))</f>
        <v>1</v>
      </c>
      <c r="N362" s="571">
        <f t="shared" si="41"/>
        <v>345</v>
      </c>
      <c r="O362" s="551" t="str">
        <f t="shared" si="42"/>
        <v>0</v>
      </c>
      <c r="P362" s="571">
        <f t="shared" si="43"/>
        <v>1</v>
      </c>
      <c r="Q362" s="571">
        <f t="shared" si="44"/>
        <v>1</v>
      </c>
    </row>
    <row r="363" spans="2:17">
      <c r="B363" s="568"/>
      <c r="C363" s="568"/>
      <c r="D363" s="568"/>
      <c r="E363" s="568" cm="1">
        <f t="array" ref="E363">IF(H362&lt;&gt;"",E362,IF(E362="","",IFERROR(MATCH(TRUE(),INDEX(INDEX(K:K,E362+1):K203&lt;&gt;"",0),0)+E362,"")))</f>
        <v>504</v>
      </c>
      <c r="F363" s="569" cm="1">
        <f t="array" ref="F363">IF(E363="","",IF(H362&lt;&gt;"",H362,INDEX(D:D,E363)))</f>
        <v>0</v>
      </c>
      <c r="G363" s="569" t="str">
        <f t="shared" si="39"/>
        <v>0</v>
      </c>
      <c r="H363" s="570" t="str">
        <f t="shared" si="40"/>
        <v/>
      </c>
      <c r="I363" s="568" t="str">
        <f>IF(AND(F363&lt;&gt;"",N10&gt;0,M363&gt;N10),"Mot &gt; limite","")</f>
        <v/>
      </c>
      <c r="M363" s="514">
        <f>IF(OR(F363="",N10="",N10&lt;=0),"",IF(LEN(F363)&lt;=N10,LEN(F363),IFERROR(FIND("♦",SUBSTITUTE(LEFT(F363,N10)," ","♦",LEN(LEFT(F363,N10))-LEN(SUBSTITUTE(LEFT(F363,N10)," ","")))),FIND(" ",F363&amp;" ",N10+1)-1)))</f>
        <v>1</v>
      </c>
      <c r="N363" s="571">
        <f t="shared" si="41"/>
        <v>346</v>
      </c>
      <c r="O363" s="551" t="str">
        <f t="shared" si="42"/>
        <v>0</v>
      </c>
      <c r="P363" s="571">
        <f t="shared" si="43"/>
        <v>1</v>
      </c>
      <c r="Q363" s="571">
        <f t="shared" si="44"/>
        <v>1</v>
      </c>
    </row>
    <row r="364" spans="2:17">
      <c r="B364" s="568"/>
      <c r="C364" s="568"/>
      <c r="D364" s="568"/>
      <c r="E364" s="568" cm="1">
        <f t="array" ref="E364">IF(H363&lt;&gt;"",E363,IF(E363="","",IFERROR(MATCH(TRUE(),INDEX(INDEX(K:K,E363+1):K203&lt;&gt;"",0),0)+E363,"")))</f>
        <v>505</v>
      </c>
      <c r="F364" s="569" cm="1">
        <f t="array" ref="F364">IF(E364="","",IF(H363&lt;&gt;"",H363,INDEX(D:D,E364)))</f>
        <v>0</v>
      </c>
      <c r="G364" s="569" t="str">
        <f t="shared" si="39"/>
        <v>0</v>
      </c>
      <c r="H364" s="570" t="str">
        <f t="shared" si="40"/>
        <v/>
      </c>
      <c r="I364" s="568" t="str">
        <f>IF(AND(F364&lt;&gt;"",N10&gt;0,M364&gt;N10),"Mot &gt; limite","")</f>
        <v/>
      </c>
      <c r="M364" s="514">
        <f>IF(OR(F364="",N10="",N10&lt;=0),"",IF(LEN(F364)&lt;=N10,LEN(F364),IFERROR(FIND("♦",SUBSTITUTE(LEFT(F364,N10)," ","♦",LEN(LEFT(F364,N10))-LEN(SUBSTITUTE(LEFT(F364,N10)," ","")))),FIND(" ",F364&amp;" ",N10+1)-1)))</f>
        <v>1</v>
      </c>
      <c r="N364" s="571">
        <f t="shared" si="41"/>
        <v>347</v>
      </c>
      <c r="O364" s="551" t="str">
        <f t="shared" si="42"/>
        <v>0</v>
      </c>
      <c r="P364" s="571">
        <f t="shared" si="43"/>
        <v>1</v>
      </c>
      <c r="Q364" s="571">
        <f t="shared" si="44"/>
        <v>1</v>
      </c>
    </row>
    <row r="365" spans="2:17">
      <c r="B365" s="568"/>
      <c r="C365" s="568"/>
      <c r="D365" s="568"/>
      <c r="E365" s="568" cm="1">
        <f t="array" ref="E365">IF(H364&lt;&gt;"",E364,IF(E364="","",IFERROR(MATCH(TRUE(),INDEX(INDEX(K:K,E364+1):K203&lt;&gt;"",0),0)+E364,"")))</f>
        <v>506</v>
      </c>
      <c r="F365" s="569" cm="1">
        <f t="array" ref="F365">IF(E365="","",IF(H364&lt;&gt;"",H364,INDEX(D:D,E365)))</f>
        <v>0</v>
      </c>
      <c r="G365" s="569" t="str">
        <f t="shared" si="39"/>
        <v>0</v>
      </c>
      <c r="H365" s="570" t="str">
        <f t="shared" si="40"/>
        <v/>
      </c>
      <c r="I365" s="568" t="str">
        <f>IF(AND(F365&lt;&gt;"",N10&gt;0,M365&gt;N10),"Mot &gt; limite","")</f>
        <v/>
      </c>
      <c r="M365" s="514">
        <f>IF(OR(F365="",N10="",N10&lt;=0),"",IF(LEN(F365)&lt;=N10,LEN(F365),IFERROR(FIND("♦",SUBSTITUTE(LEFT(F365,N10)," ","♦",LEN(LEFT(F365,N10))-LEN(SUBSTITUTE(LEFT(F365,N10)," ","")))),FIND(" ",F365&amp;" ",N10+1)-1)))</f>
        <v>1</v>
      </c>
      <c r="N365" s="571">
        <f t="shared" si="41"/>
        <v>348</v>
      </c>
      <c r="O365" s="551" t="str">
        <f t="shared" si="42"/>
        <v>0</v>
      </c>
      <c r="P365" s="571">
        <f t="shared" si="43"/>
        <v>1</v>
      </c>
      <c r="Q365" s="571">
        <f t="shared" si="44"/>
        <v>1</v>
      </c>
    </row>
    <row r="366" spans="2:17">
      <c r="B366" s="568"/>
      <c r="C366" s="568"/>
      <c r="D366" s="568"/>
      <c r="E366" s="568" cm="1">
        <f t="array" ref="E366">IF(H365&lt;&gt;"",E365,IF(E365="","",IFERROR(MATCH(TRUE(),INDEX(INDEX(K:K,E365+1):K203&lt;&gt;"",0),0)+E365,"")))</f>
        <v>507</v>
      </c>
      <c r="F366" s="569" cm="1">
        <f t="array" ref="F366">IF(E366="","",IF(H365&lt;&gt;"",H365,INDEX(D:D,E366)))</f>
        <v>0</v>
      </c>
      <c r="G366" s="569" t="str">
        <f t="shared" si="39"/>
        <v>0</v>
      </c>
      <c r="H366" s="570" t="str">
        <f t="shared" si="40"/>
        <v/>
      </c>
      <c r="I366" s="568" t="str">
        <f>IF(AND(F366&lt;&gt;"",N10&gt;0,M366&gt;N10),"Mot &gt; limite","")</f>
        <v/>
      </c>
      <c r="M366" s="514">
        <f>IF(OR(F366="",N10="",N10&lt;=0),"",IF(LEN(F366)&lt;=N10,LEN(F366),IFERROR(FIND("♦",SUBSTITUTE(LEFT(F366,N10)," ","♦",LEN(LEFT(F366,N10))-LEN(SUBSTITUTE(LEFT(F366,N10)," ","")))),FIND(" ",F366&amp;" ",N10+1)-1)))</f>
        <v>1</v>
      </c>
      <c r="N366" s="571">
        <f t="shared" si="41"/>
        <v>349</v>
      </c>
      <c r="O366" s="551" t="str">
        <f t="shared" si="42"/>
        <v>0</v>
      </c>
      <c r="P366" s="571">
        <f t="shared" si="43"/>
        <v>1</v>
      </c>
      <c r="Q366" s="571">
        <f t="shared" si="44"/>
        <v>1</v>
      </c>
    </row>
    <row r="367" spans="2:17">
      <c r="B367" s="568"/>
      <c r="C367" s="568"/>
      <c r="D367" s="568"/>
      <c r="E367" s="568" cm="1">
        <f t="array" ref="E367">IF(H366&lt;&gt;"",E366,IF(E366="","",IFERROR(MATCH(TRUE(),INDEX(INDEX(K:K,E366+1):K203&lt;&gt;"",0),0)+E366,"")))</f>
        <v>508</v>
      </c>
      <c r="F367" s="569" cm="1">
        <f t="array" ref="F367">IF(E367="","",IF(H366&lt;&gt;"",H366,INDEX(D:D,E367)))</f>
        <v>0</v>
      </c>
      <c r="G367" s="569" t="str">
        <f t="shared" si="39"/>
        <v>0</v>
      </c>
      <c r="H367" s="570" t="str">
        <f t="shared" si="40"/>
        <v/>
      </c>
      <c r="I367" s="568" t="str">
        <f>IF(AND(F367&lt;&gt;"",N10&gt;0,M367&gt;N10),"Mot &gt; limite","")</f>
        <v/>
      </c>
      <c r="M367" s="514">
        <f>IF(OR(F367="",N10="",N10&lt;=0),"",IF(LEN(F367)&lt;=N10,LEN(F367),IFERROR(FIND("♦",SUBSTITUTE(LEFT(F367,N10)," ","♦",LEN(LEFT(F367,N10))-LEN(SUBSTITUTE(LEFT(F367,N10)," ","")))),FIND(" ",F367&amp;" ",N10+1)-1)))</f>
        <v>1</v>
      </c>
      <c r="N367" s="571">
        <f t="shared" si="41"/>
        <v>350</v>
      </c>
      <c r="O367" s="551" t="str">
        <f t="shared" si="42"/>
        <v>0</v>
      </c>
      <c r="P367" s="571">
        <f t="shared" si="43"/>
        <v>1</v>
      </c>
      <c r="Q367" s="571">
        <f t="shared" si="44"/>
        <v>1</v>
      </c>
    </row>
    <row r="368" spans="2:17">
      <c r="B368" s="568"/>
      <c r="C368" s="568"/>
      <c r="D368" s="568"/>
      <c r="E368" s="568" cm="1">
        <f t="array" ref="E368">IF(H367&lt;&gt;"",E367,IF(E367="","",IFERROR(MATCH(TRUE(),INDEX(INDEX(K:K,E367+1):K203&lt;&gt;"",0),0)+E367,"")))</f>
        <v>509</v>
      </c>
      <c r="F368" s="569" cm="1">
        <f t="array" ref="F368">IF(E368="","",IF(H367&lt;&gt;"",H367,INDEX(D:D,E368)))</f>
        <v>0</v>
      </c>
      <c r="G368" s="569" t="str">
        <f t="shared" si="39"/>
        <v>0</v>
      </c>
      <c r="H368" s="570" t="str">
        <f t="shared" si="40"/>
        <v/>
      </c>
      <c r="I368" s="568" t="str">
        <f>IF(AND(F368&lt;&gt;"",N10&gt;0,M368&gt;N10),"Mot &gt; limite","")</f>
        <v/>
      </c>
      <c r="M368" s="514">
        <f>IF(OR(F368="",N10="",N10&lt;=0),"",IF(LEN(F368)&lt;=N10,LEN(F368),IFERROR(FIND("♦",SUBSTITUTE(LEFT(F368,N10)," ","♦",LEN(LEFT(F368,N10))-LEN(SUBSTITUTE(LEFT(F368,N10)," ","")))),FIND(" ",F368&amp;" ",N10+1)-1)))</f>
        <v>1</v>
      </c>
      <c r="N368" s="571">
        <f t="shared" si="41"/>
        <v>351</v>
      </c>
      <c r="O368" s="551" t="str">
        <f t="shared" si="42"/>
        <v>0</v>
      </c>
      <c r="P368" s="571">
        <f t="shared" si="43"/>
        <v>1</v>
      </c>
      <c r="Q368" s="571">
        <f t="shared" si="44"/>
        <v>1</v>
      </c>
    </row>
    <row r="369" spans="2:17">
      <c r="B369" s="568"/>
      <c r="C369" s="568"/>
      <c r="D369" s="568"/>
      <c r="E369" s="568" cm="1">
        <f t="array" ref="E369">IF(H368&lt;&gt;"",E368,IF(E368="","",IFERROR(MATCH(TRUE(),INDEX(INDEX(K:K,E368+1):K203&lt;&gt;"",0),0)+E368,"")))</f>
        <v>510</v>
      </c>
      <c r="F369" s="569" cm="1">
        <f t="array" ref="F369">IF(E369="","",IF(H368&lt;&gt;"",H368,INDEX(D:D,E369)))</f>
        <v>0</v>
      </c>
      <c r="G369" s="569" t="str">
        <f t="shared" si="39"/>
        <v>0</v>
      </c>
      <c r="H369" s="570" t="str">
        <f t="shared" si="40"/>
        <v/>
      </c>
      <c r="I369" s="568" t="str">
        <f>IF(AND(F369&lt;&gt;"",N10&gt;0,M369&gt;N10),"Mot &gt; limite","")</f>
        <v/>
      </c>
      <c r="M369" s="514">
        <f>IF(OR(F369="",N10="",N10&lt;=0),"",IF(LEN(F369)&lt;=N10,LEN(F369),IFERROR(FIND("♦",SUBSTITUTE(LEFT(F369,N10)," ","♦",LEN(LEFT(F369,N10))-LEN(SUBSTITUTE(LEFT(F369,N10)," ","")))),FIND(" ",F369&amp;" ",N10+1)-1)))</f>
        <v>1</v>
      </c>
      <c r="N369" s="571">
        <f t="shared" si="41"/>
        <v>352</v>
      </c>
      <c r="O369" s="551" t="str">
        <f t="shared" si="42"/>
        <v>0</v>
      </c>
      <c r="P369" s="571">
        <f t="shared" si="43"/>
        <v>1</v>
      </c>
      <c r="Q369" s="571">
        <f t="shared" si="44"/>
        <v>1</v>
      </c>
    </row>
    <row r="370" spans="2:17">
      <c r="B370" s="568"/>
      <c r="C370" s="568"/>
      <c r="D370" s="568"/>
      <c r="E370" s="568" cm="1">
        <f t="array" ref="E370">IF(H369&lt;&gt;"",E369,IF(E369="","",IFERROR(MATCH(TRUE(),INDEX(INDEX(K:K,E369+1):K203&lt;&gt;"",0),0)+E369,"")))</f>
        <v>511</v>
      </c>
      <c r="F370" s="569" cm="1">
        <f t="array" ref="F370">IF(E370="","",IF(H369&lt;&gt;"",H369,INDEX(D:D,E370)))</f>
        <v>0</v>
      </c>
      <c r="G370" s="569" t="str">
        <f t="shared" si="39"/>
        <v>0</v>
      </c>
      <c r="H370" s="570" t="str">
        <f t="shared" si="40"/>
        <v/>
      </c>
      <c r="I370" s="568" t="str">
        <f>IF(AND(F370&lt;&gt;"",N10&gt;0,M370&gt;N10),"Mot &gt; limite","")</f>
        <v/>
      </c>
      <c r="M370" s="514">
        <f>IF(OR(F370="",N10="",N10&lt;=0),"",IF(LEN(F370)&lt;=N10,LEN(F370),IFERROR(FIND("♦",SUBSTITUTE(LEFT(F370,N10)," ","♦",LEN(LEFT(F370,N10))-LEN(SUBSTITUTE(LEFT(F370,N10)," ","")))),FIND(" ",F370&amp;" ",N10+1)-1)))</f>
        <v>1</v>
      </c>
      <c r="N370" s="571">
        <f t="shared" si="41"/>
        <v>353</v>
      </c>
      <c r="O370" s="551" t="str">
        <f t="shared" si="42"/>
        <v>0</v>
      </c>
      <c r="P370" s="571">
        <f t="shared" si="43"/>
        <v>1</v>
      </c>
      <c r="Q370" s="571">
        <f t="shared" si="44"/>
        <v>1</v>
      </c>
    </row>
    <row r="371" spans="2:17">
      <c r="B371" s="568"/>
      <c r="C371" s="568"/>
      <c r="D371" s="568"/>
      <c r="E371" s="568" cm="1">
        <f t="array" ref="E371">IF(H370&lt;&gt;"",E370,IF(E370="","",IFERROR(MATCH(TRUE(),INDEX(INDEX(K:K,E370+1):K203&lt;&gt;"",0),0)+E370,"")))</f>
        <v>512</v>
      </c>
      <c r="F371" s="569" cm="1">
        <f t="array" ref="F371">IF(E371="","",IF(H370&lt;&gt;"",H370,INDEX(D:D,E371)))</f>
        <v>0</v>
      </c>
      <c r="G371" s="569" t="str">
        <f t="shared" si="39"/>
        <v>0</v>
      </c>
      <c r="H371" s="570" t="str">
        <f t="shared" si="40"/>
        <v/>
      </c>
      <c r="I371" s="568" t="str">
        <f>IF(AND(F371&lt;&gt;"",N10&gt;0,M371&gt;N10),"Mot &gt; limite","")</f>
        <v/>
      </c>
      <c r="M371" s="514">
        <f>IF(OR(F371="",N10="",N10&lt;=0),"",IF(LEN(F371)&lt;=N10,LEN(F371),IFERROR(FIND("♦",SUBSTITUTE(LEFT(F371,N10)," ","♦",LEN(LEFT(F371,N10))-LEN(SUBSTITUTE(LEFT(F371,N10)," ","")))),FIND(" ",F371&amp;" ",N10+1)-1)))</f>
        <v>1</v>
      </c>
      <c r="N371" s="571">
        <f t="shared" si="41"/>
        <v>354</v>
      </c>
      <c r="O371" s="551" t="str">
        <f t="shared" si="42"/>
        <v>0</v>
      </c>
      <c r="P371" s="571">
        <f t="shared" si="43"/>
        <v>1</v>
      </c>
      <c r="Q371" s="571">
        <f t="shared" si="44"/>
        <v>1</v>
      </c>
    </row>
    <row r="372" spans="2:17">
      <c r="B372" s="568"/>
      <c r="C372" s="568"/>
      <c r="D372" s="568"/>
      <c r="E372" s="568" cm="1">
        <f t="array" ref="E372">IF(H371&lt;&gt;"",E371,IF(E371="","",IFERROR(MATCH(TRUE(),INDEX(INDEX(K:K,E371+1):K203&lt;&gt;"",0),0)+E371,"")))</f>
        <v>513</v>
      </c>
      <c r="F372" s="569" cm="1">
        <f t="array" ref="F372">IF(E372="","",IF(H371&lt;&gt;"",H371,INDEX(D:D,E372)))</f>
        <v>0</v>
      </c>
      <c r="G372" s="569" t="str">
        <f t="shared" si="39"/>
        <v>0</v>
      </c>
      <c r="H372" s="570" t="str">
        <f t="shared" si="40"/>
        <v/>
      </c>
      <c r="I372" s="568" t="str">
        <f>IF(AND(F372&lt;&gt;"",N10&gt;0,M372&gt;N10),"Mot &gt; limite","")</f>
        <v/>
      </c>
      <c r="M372" s="514">
        <f>IF(OR(F372="",N10="",N10&lt;=0),"",IF(LEN(F372)&lt;=N10,LEN(F372),IFERROR(FIND("♦",SUBSTITUTE(LEFT(F372,N10)," ","♦",LEN(LEFT(F372,N10))-LEN(SUBSTITUTE(LEFT(F372,N10)," ","")))),FIND(" ",F372&amp;" ",N10+1)-1)))</f>
        <v>1</v>
      </c>
      <c r="N372" s="571">
        <f t="shared" si="41"/>
        <v>355</v>
      </c>
      <c r="O372" s="551" t="str">
        <f t="shared" si="42"/>
        <v>0</v>
      </c>
      <c r="P372" s="571">
        <f t="shared" si="43"/>
        <v>1</v>
      </c>
      <c r="Q372" s="571">
        <f t="shared" si="44"/>
        <v>1</v>
      </c>
    </row>
    <row r="373" spans="2:17">
      <c r="B373" s="568"/>
      <c r="C373" s="568"/>
      <c r="D373" s="568"/>
      <c r="E373" s="568" cm="1">
        <f t="array" ref="E373">IF(H372&lt;&gt;"",E372,IF(E372="","",IFERROR(MATCH(TRUE(),INDEX(INDEX(K:K,E372+1):K203&lt;&gt;"",0),0)+E372,"")))</f>
        <v>514</v>
      </c>
      <c r="F373" s="569" cm="1">
        <f t="array" ref="F373">IF(E373="","",IF(H372&lt;&gt;"",H372,INDEX(D:D,E373)))</f>
        <v>0</v>
      </c>
      <c r="G373" s="569" t="str">
        <f t="shared" si="39"/>
        <v>0</v>
      </c>
      <c r="H373" s="570" t="str">
        <f t="shared" si="40"/>
        <v/>
      </c>
      <c r="I373" s="568" t="str">
        <f>IF(AND(F373&lt;&gt;"",N10&gt;0,M373&gt;N10),"Mot &gt; limite","")</f>
        <v/>
      </c>
      <c r="M373" s="514">
        <f>IF(OR(F373="",N10="",N10&lt;=0),"",IF(LEN(F373)&lt;=N10,LEN(F373),IFERROR(FIND("♦",SUBSTITUTE(LEFT(F373,N10)," ","♦",LEN(LEFT(F373,N10))-LEN(SUBSTITUTE(LEFT(F373,N10)," ","")))),FIND(" ",F373&amp;" ",N10+1)-1)))</f>
        <v>1</v>
      </c>
      <c r="N373" s="571">
        <f t="shared" si="41"/>
        <v>356</v>
      </c>
      <c r="O373" s="551" t="str">
        <f t="shared" si="42"/>
        <v>0</v>
      </c>
      <c r="P373" s="571">
        <f t="shared" si="43"/>
        <v>1</v>
      </c>
      <c r="Q373" s="571">
        <f t="shared" si="44"/>
        <v>1</v>
      </c>
    </row>
    <row r="374" spans="2:17">
      <c r="B374" s="568"/>
      <c r="C374" s="568"/>
      <c r="D374" s="568"/>
      <c r="E374" s="568" cm="1">
        <f t="array" ref="E374">IF(H373&lt;&gt;"",E373,IF(E373="","",IFERROR(MATCH(TRUE(),INDEX(INDEX(K:K,E373+1):K203&lt;&gt;"",0),0)+E373,"")))</f>
        <v>515</v>
      </c>
      <c r="F374" s="569" cm="1">
        <f t="array" ref="F374">IF(E374="","",IF(H373&lt;&gt;"",H373,INDEX(D:D,E374)))</f>
        <v>0</v>
      </c>
      <c r="G374" s="569" t="str">
        <f t="shared" si="39"/>
        <v>0</v>
      </c>
      <c r="H374" s="570" t="str">
        <f t="shared" si="40"/>
        <v/>
      </c>
      <c r="I374" s="568" t="str">
        <f>IF(AND(F374&lt;&gt;"",N10&gt;0,M374&gt;N10),"Mot &gt; limite","")</f>
        <v/>
      </c>
      <c r="M374" s="514">
        <f>IF(OR(F374="",N10="",N10&lt;=0),"",IF(LEN(F374)&lt;=N10,LEN(F374),IFERROR(FIND("♦",SUBSTITUTE(LEFT(F374,N10)," ","♦",LEN(LEFT(F374,N10))-LEN(SUBSTITUTE(LEFT(F374,N10)," ","")))),FIND(" ",F374&amp;" ",N10+1)-1)))</f>
        <v>1</v>
      </c>
      <c r="N374" s="571">
        <f t="shared" si="41"/>
        <v>357</v>
      </c>
      <c r="O374" s="551" t="str">
        <f t="shared" si="42"/>
        <v>0</v>
      </c>
      <c r="P374" s="571">
        <f t="shared" si="43"/>
        <v>1</v>
      </c>
      <c r="Q374" s="571">
        <f t="shared" si="44"/>
        <v>1</v>
      </c>
    </row>
    <row r="375" spans="2:17">
      <c r="B375" s="568"/>
      <c r="C375" s="568"/>
      <c r="D375" s="568"/>
      <c r="E375" s="568" cm="1">
        <f t="array" ref="E375">IF(H374&lt;&gt;"",E374,IF(E374="","",IFERROR(MATCH(TRUE(),INDEX(INDEX(K:K,E374+1):K203&lt;&gt;"",0),0)+E374,"")))</f>
        <v>516</v>
      </c>
      <c r="F375" s="569" cm="1">
        <f t="array" ref="F375">IF(E375="","",IF(H374&lt;&gt;"",H374,INDEX(D:D,E375)))</f>
        <v>0</v>
      </c>
      <c r="G375" s="569" t="str">
        <f t="shared" si="39"/>
        <v>0</v>
      </c>
      <c r="H375" s="570" t="str">
        <f t="shared" si="40"/>
        <v/>
      </c>
      <c r="I375" s="568" t="str">
        <f>IF(AND(F375&lt;&gt;"",N10&gt;0,M375&gt;N10),"Mot &gt; limite","")</f>
        <v/>
      </c>
      <c r="M375" s="514">
        <f>IF(OR(F375="",N10="",N10&lt;=0),"",IF(LEN(F375)&lt;=N10,LEN(F375),IFERROR(FIND("♦",SUBSTITUTE(LEFT(F375,N10)," ","♦",LEN(LEFT(F375,N10))-LEN(SUBSTITUTE(LEFT(F375,N10)," ","")))),FIND(" ",F375&amp;" ",N10+1)-1)))</f>
        <v>1</v>
      </c>
      <c r="N375" s="571">
        <f t="shared" si="41"/>
        <v>358</v>
      </c>
      <c r="O375" s="551" t="str">
        <f t="shared" si="42"/>
        <v>0</v>
      </c>
      <c r="P375" s="571">
        <f t="shared" si="43"/>
        <v>1</v>
      </c>
      <c r="Q375" s="571">
        <f t="shared" si="44"/>
        <v>1</v>
      </c>
    </row>
    <row r="376" spans="2:17">
      <c r="B376" s="568"/>
      <c r="C376" s="568"/>
      <c r="D376" s="568"/>
      <c r="E376" s="568" cm="1">
        <f t="array" ref="E376">IF(H375&lt;&gt;"",E375,IF(E375="","",IFERROR(MATCH(TRUE(),INDEX(INDEX(K:K,E375+1):K203&lt;&gt;"",0),0)+E375,"")))</f>
        <v>517</v>
      </c>
      <c r="F376" s="569" cm="1">
        <f t="array" ref="F376">IF(E376="","",IF(H375&lt;&gt;"",H375,INDEX(D:D,E376)))</f>
        <v>0</v>
      </c>
      <c r="G376" s="569" t="str">
        <f t="shared" si="39"/>
        <v>0</v>
      </c>
      <c r="H376" s="570" t="str">
        <f t="shared" si="40"/>
        <v/>
      </c>
      <c r="I376" s="568" t="str">
        <f>IF(AND(F376&lt;&gt;"",N10&gt;0,M376&gt;N10),"Mot &gt; limite","")</f>
        <v/>
      </c>
      <c r="M376" s="514">
        <f>IF(OR(F376="",N10="",N10&lt;=0),"",IF(LEN(F376)&lt;=N10,LEN(F376),IFERROR(FIND("♦",SUBSTITUTE(LEFT(F376,N10)," ","♦",LEN(LEFT(F376,N10))-LEN(SUBSTITUTE(LEFT(F376,N10)," ","")))),FIND(" ",F376&amp;" ",N10+1)-1)))</f>
        <v>1</v>
      </c>
      <c r="N376" s="571">
        <f t="shared" si="41"/>
        <v>359</v>
      </c>
      <c r="O376" s="551" t="str">
        <f t="shared" si="42"/>
        <v>0</v>
      </c>
      <c r="P376" s="571">
        <f t="shared" si="43"/>
        <v>1</v>
      </c>
      <c r="Q376" s="571">
        <f t="shared" si="44"/>
        <v>1</v>
      </c>
    </row>
    <row r="377" spans="2:17">
      <c r="B377" s="568"/>
      <c r="C377" s="568"/>
      <c r="D377" s="568"/>
      <c r="E377" s="568" cm="1">
        <f t="array" ref="E377">IF(H376&lt;&gt;"",E376,IF(E376="","",IFERROR(MATCH(TRUE(),INDEX(INDEX(K:K,E376+1):K203&lt;&gt;"",0),0)+E376,"")))</f>
        <v>518</v>
      </c>
      <c r="F377" s="569" cm="1">
        <f t="array" ref="F377">IF(E377="","",IF(H376&lt;&gt;"",H376,INDEX(D:D,E377)))</f>
        <v>0</v>
      </c>
      <c r="G377" s="569" t="str">
        <f t="shared" si="39"/>
        <v>0</v>
      </c>
      <c r="H377" s="570" t="str">
        <f t="shared" si="40"/>
        <v/>
      </c>
      <c r="I377" s="568" t="str">
        <f>IF(AND(F377&lt;&gt;"",N10&gt;0,M377&gt;N10),"Mot &gt; limite","")</f>
        <v/>
      </c>
      <c r="M377" s="514">
        <f>IF(OR(F377="",N10="",N10&lt;=0),"",IF(LEN(F377)&lt;=N10,LEN(F377),IFERROR(FIND("♦",SUBSTITUTE(LEFT(F377,N10)," ","♦",LEN(LEFT(F377,N10))-LEN(SUBSTITUTE(LEFT(F377,N10)," ","")))),FIND(" ",F377&amp;" ",N10+1)-1)))</f>
        <v>1</v>
      </c>
      <c r="N377" s="571">
        <f t="shared" si="41"/>
        <v>360</v>
      </c>
      <c r="O377" s="551" t="str">
        <f t="shared" si="42"/>
        <v>0</v>
      </c>
      <c r="P377" s="571">
        <f t="shared" si="43"/>
        <v>1</v>
      </c>
      <c r="Q377" s="571">
        <f t="shared" si="44"/>
        <v>1</v>
      </c>
    </row>
    <row r="378" spans="2:17">
      <c r="B378" s="568"/>
      <c r="C378" s="568"/>
      <c r="D378" s="568"/>
      <c r="E378" s="568" cm="1">
        <f t="array" ref="E378">IF(H377&lt;&gt;"",E377,IF(E377="","",IFERROR(MATCH(TRUE(),INDEX(INDEX(K:K,E377+1):K203&lt;&gt;"",0),0)+E377,"")))</f>
        <v>519</v>
      </c>
      <c r="F378" s="569" cm="1">
        <f t="array" ref="F378">IF(E378="","",IF(H377&lt;&gt;"",H377,INDEX(D:D,E378)))</f>
        <v>0</v>
      </c>
      <c r="G378" s="569" t="str">
        <f t="shared" si="39"/>
        <v>0</v>
      </c>
      <c r="H378" s="570" t="str">
        <f t="shared" si="40"/>
        <v/>
      </c>
      <c r="I378" s="568" t="str">
        <f>IF(AND(F378&lt;&gt;"",N10&gt;0,M378&gt;N10),"Mot &gt; limite","")</f>
        <v/>
      </c>
      <c r="M378" s="514">
        <f>IF(OR(F378="",N10="",N10&lt;=0),"",IF(LEN(F378)&lt;=N10,LEN(F378),IFERROR(FIND("♦",SUBSTITUTE(LEFT(F378,N10)," ","♦",LEN(LEFT(F378,N10))-LEN(SUBSTITUTE(LEFT(F378,N10)," ","")))),FIND(" ",F378&amp;" ",N10+1)-1)))</f>
        <v>1</v>
      </c>
      <c r="N378" s="571">
        <f t="shared" si="41"/>
        <v>361</v>
      </c>
      <c r="O378" s="551" t="str">
        <f t="shared" si="42"/>
        <v>0</v>
      </c>
      <c r="P378" s="571">
        <f t="shared" si="43"/>
        <v>1</v>
      </c>
      <c r="Q378" s="571">
        <f t="shared" si="44"/>
        <v>1</v>
      </c>
    </row>
    <row r="379" spans="2:17">
      <c r="B379" s="568"/>
      <c r="C379" s="568"/>
      <c r="D379" s="568"/>
      <c r="E379" s="568" cm="1">
        <f t="array" ref="E379">IF(H378&lt;&gt;"",E378,IF(E378="","",IFERROR(MATCH(TRUE(),INDEX(INDEX(K:K,E378+1):K203&lt;&gt;"",0),0)+E378,"")))</f>
        <v>520</v>
      </c>
      <c r="F379" s="569" cm="1">
        <f t="array" ref="F379">IF(E379="","",IF(H378&lt;&gt;"",H378,INDEX(D:D,E379)))</f>
        <v>0</v>
      </c>
      <c r="G379" s="569" t="str">
        <f t="shared" si="39"/>
        <v>0</v>
      </c>
      <c r="H379" s="570" t="str">
        <f t="shared" si="40"/>
        <v/>
      </c>
      <c r="I379" s="568" t="str">
        <f>IF(AND(F379&lt;&gt;"",N10&gt;0,M379&gt;N10),"Mot &gt; limite","")</f>
        <v/>
      </c>
      <c r="M379" s="514">
        <f>IF(OR(F379="",N10="",N10&lt;=0),"",IF(LEN(F379)&lt;=N10,LEN(F379),IFERROR(FIND("♦",SUBSTITUTE(LEFT(F379,N10)," ","♦",LEN(LEFT(F379,N10))-LEN(SUBSTITUTE(LEFT(F379,N10)," ","")))),FIND(" ",F379&amp;" ",N10+1)-1)))</f>
        <v>1</v>
      </c>
      <c r="N379" s="571">
        <f t="shared" si="41"/>
        <v>362</v>
      </c>
      <c r="O379" s="551" t="str">
        <f t="shared" si="42"/>
        <v>0</v>
      </c>
      <c r="P379" s="571">
        <f t="shared" si="43"/>
        <v>1</v>
      </c>
      <c r="Q379" s="571">
        <f t="shared" si="44"/>
        <v>1</v>
      </c>
    </row>
    <row r="380" spans="2:17">
      <c r="B380" s="568"/>
      <c r="C380" s="568"/>
      <c r="D380" s="568"/>
      <c r="E380" s="568" cm="1">
        <f t="array" ref="E380">IF(H379&lt;&gt;"",E379,IF(E379="","",IFERROR(MATCH(TRUE(),INDEX(INDEX(K:K,E379+1):K203&lt;&gt;"",0),0)+E379,"")))</f>
        <v>521</v>
      </c>
      <c r="F380" s="569" cm="1">
        <f t="array" ref="F380">IF(E380="","",IF(H379&lt;&gt;"",H379,INDEX(D:D,E380)))</f>
        <v>0</v>
      </c>
      <c r="G380" s="569" t="str">
        <f t="shared" si="39"/>
        <v>0</v>
      </c>
      <c r="H380" s="570" t="str">
        <f t="shared" si="40"/>
        <v/>
      </c>
      <c r="I380" s="568" t="str">
        <f>IF(AND(F380&lt;&gt;"",N10&gt;0,M380&gt;N10),"Mot &gt; limite","")</f>
        <v/>
      </c>
      <c r="M380" s="514">
        <f>IF(OR(F380="",N10="",N10&lt;=0),"",IF(LEN(F380)&lt;=N10,LEN(F380),IFERROR(FIND("♦",SUBSTITUTE(LEFT(F380,N10)," ","♦",LEN(LEFT(F380,N10))-LEN(SUBSTITUTE(LEFT(F380,N10)," ","")))),FIND(" ",F380&amp;" ",N10+1)-1)))</f>
        <v>1</v>
      </c>
      <c r="N380" s="571">
        <f t="shared" si="41"/>
        <v>363</v>
      </c>
      <c r="O380" s="551" t="str">
        <f t="shared" si="42"/>
        <v>0</v>
      </c>
      <c r="P380" s="571">
        <f t="shared" si="43"/>
        <v>1</v>
      </c>
      <c r="Q380" s="571">
        <f t="shared" si="44"/>
        <v>1</v>
      </c>
    </row>
    <row r="381" spans="2:17">
      <c r="B381" s="568"/>
      <c r="C381" s="568"/>
      <c r="D381" s="568"/>
      <c r="E381" s="568" cm="1">
        <f t="array" ref="E381">IF(H380&lt;&gt;"",E380,IF(E380="","",IFERROR(MATCH(TRUE(),INDEX(INDEX(K:K,E380+1):K203&lt;&gt;"",0),0)+E380,"")))</f>
        <v>522</v>
      </c>
      <c r="F381" s="569" cm="1">
        <f t="array" ref="F381">IF(E381="","",IF(H380&lt;&gt;"",H380,INDEX(D:D,E381)))</f>
        <v>0</v>
      </c>
      <c r="G381" s="569" t="str">
        <f t="shared" si="39"/>
        <v>0</v>
      </c>
      <c r="H381" s="570" t="str">
        <f t="shared" si="40"/>
        <v/>
      </c>
      <c r="I381" s="568" t="str">
        <f>IF(AND(F381&lt;&gt;"",N10&gt;0,M381&gt;N10),"Mot &gt; limite","")</f>
        <v/>
      </c>
      <c r="M381" s="514">
        <f>IF(OR(F381="",N10="",N10&lt;=0),"",IF(LEN(F381)&lt;=N10,LEN(F381),IFERROR(FIND("♦",SUBSTITUTE(LEFT(F381,N10)," ","♦",LEN(LEFT(F381,N10))-LEN(SUBSTITUTE(LEFT(F381,N10)," ","")))),FIND(" ",F381&amp;" ",N10+1)-1)))</f>
        <v>1</v>
      </c>
      <c r="N381" s="571">
        <f t="shared" si="41"/>
        <v>364</v>
      </c>
      <c r="O381" s="551" t="str">
        <f t="shared" si="42"/>
        <v>0</v>
      </c>
      <c r="P381" s="571">
        <f t="shared" si="43"/>
        <v>1</v>
      </c>
      <c r="Q381" s="571">
        <f t="shared" si="44"/>
        <v>1</v>
      </c>
    </row>
    <row r="382" spans="2:17">
      <c r="B382" s="568"/>
      <c r="C382" s="568"/>
      <c r="D382" s="568"/>
      <c r="E382" s="568" cm="1">
        <f t="array" ref="E382">IF(H381&lt;&gt;"",E381,IF(E381="","",IFERROR(MATCH(TRUE(),INDEX(INDEX(K:K,E381+1):K203&lt;&gt;"",0),0)+E381,"")))</f>
        <v>523</v>
      </c>
      <c r="F382" s="569" cm="1">
        <f t="array" ref="F382">IF(E382="","",IF(H381&lt;&gt;"",H381,INDEX(D:D,E382)))</f>
        <v>0</v>
      </c>
      <c r="G382" s="569" t="str">
        <f t="shared" si="39"/>
        <v>0</v>
      </c>
      <c r="H382" s="570" t="str">
        <f t="shared" si="40"/>
        <v/>
      </c>
      <c r="I382" s="568" t="str">
        <f>IF(AND(F382&lt;&gt;"",N10&gt;0,M382&gt;N10),"Mot &gt; limite","")</f>
        <v/>
      </c>
      <c r="M382" s="514">
        <f>IF(OR(F382="",N10="",N10&lt;=0),"",IF(LEN(F382)&lt;=N10,LEN(F382),IFERROR(FIND("♦",SUBSTITUTE(LEFT(F382,N10)," ","♦",LEN(LEFT(F382,N10))-LEN(SUBSTITUTE(LEFT(F382,N10)," ","")))),FIND(" ",F382&amp;" ",N10+1)-1)))</f>
        <v>1</v>
      </c>
      <c r="N382" s="571">
        <f t="shared" si="41"/>
        <v>365</v>
      </c>
      <c r="O382" s="551" t="str">
        <f t="shared" si="42"/>
        <v>0</v>
      </c>
      <c r="P382" s="571">
        <f t="shared" si="43"/>
        <v>1</v>
      </c>
      <c r="Q382" s="571">
        <f t="shared" si="44"/>
        <v>1</v>
      </c>
    </row>
    <row r="383" spans="2:17">
      <c r="B383" s="568"/>
      <c r="C383" s="568"/>
      <c r="D383" s="568"/>
      <c r="E383" s="568" cm="1">
        <f t="array" ref="E383">IF(H382&lt;&gt;"",E382,IF(E382="","",IFERROR(MATCH(TRUE(),INDEX(INDEX(K:K,E382+1):K203&lt;&gt;"",0),0)+E382,"")))</f>
        <v>524</v>
      </c>
      <c r="F383" s="569" cm="1">
        <f t="array" ref="F383">IF(E383="","",IF(H382&lt;&gt;"",H382,INDEX(D:D,E383)))</f>
        <v>0</v>
      </c>
      <c r="G383" s="569" t="str">
        <f t="shared" si="39"/>
        <v>0</v>
      </c>
      <c r="H383" s="570" t="str">
        <f t="shared" si="40"/>
        <v/>
      </c>
      <c r="I383" s="568" t="str">
        <f>IF(AND(F383&lt;&gt;"",N10&gt;0,M383&gt;N10),"Mot &gt; limite","")</f>
        <v/>
      </c>
      <c r="M383" s="514">
        <f>IF(OR(F383="",N10="",N10&lt;=0),"",IF(LEN(F383)&lt;=N10,LEN(F383),IFERROR(FIND("♦",SUBSTITUTE(LEFT(F383,N10)," ","♦",LEN(LEFT(F383,N10))-LEN(SUBSTITUTE(LEFT(F383,N10)," ","")))),FIND(" ",F383&amp;" ",N10+1)-1)))</f>
        <v>1</v>
      </c>
      <c r="N383" s="571">
        <f t="shared" si="41"/>
        <v>366</v>
      </c>
      <c r="O383" s="551" t="str">
        <f t="shared" si="42"/>
        <v>0</v>
      </c>
      <c r="P383" s="571">
        <f t="shared" si="43"/>
        <v>1</v>
      </c>
      <c r="Q383" s="571">
        <f t="shared" si="44"/>
        <v>1</v>
      </c>
    </row>
    <row r="384" spans="2:17">
      <c r="B384" s="568"/>
      <c r="C384" s="568"/>
      <c r="D384" s="568"/>
      <c r="E384" s="568" cm="1">
        <f t="array" ref="E384">IF(H383&lt;&gt;"",E383,IF(E383="","",IFERROR(MATCH(TRUE(),INDEX(INDEX(K:K,E383+1):K203&lt;&gt;"",0),0)+E383,"")))</f>
        <v>525</v>
      </c>
      <c r="F384" s="569" cm="1">
        <f t="array" ref="F384">IF(E384="","",IF(H383&lt;&gt;"",H383,INDEX(D:D,E384)))</f>
        <v>0</v>
      </c>
      <c r="G384" s="569" t="str">
        <f t="shared" si="39"/>
        <v>0</v>
      </c>
      <c r="H384" s="570" t="str">
        <f t="shared" si="40"/>
        <v/>
      </c>
      <c r="I384" s="568" t="str">
        <f>IF(AND(F384&lt;&gt;"",N10&gt;0,M384&gt;N10),"Mot &gt; limite","")</f>
        <v/>
      </c>
      <c r="M384" s="514">
        <f>IF(OR(F384="",N10="",N10&lt;=0),"",IF(LEN(F384)&lt;=N10,LEN(F384),IFERROR(FIND("♦",SUBSTITUTE(LEFT(F384,N10)," ","♦",LEN(LEFT(F384,N10))-LEN(SUBSTITUTE(LEFT(F384,N10)," ","")))),FIND(" ",F384&amp;" ",N10+1)-1)))</f>
        <v>1</v>
      </c>
      <c r="N384" s="571">
        <f t="shared" si="41"/>
        <v>367</v>
      </c>
      <c r="O384" s="551" t="str">
        <f t="shared" si="42"/>
        <v>0</v>
      </c>
      <c r="P384" s="571">
        <f t="shared" si="43"/>
        <v>1</v>
      </c>
      <c r="Q384" s="571">
        <f t="shared" si="44"/>
        <v>1</v>
      </c>
    </row>
    <row r="385" spans="2:17">
      <c r="B385" s="568"/>
      <c r="C385" s="568"/>
      <c r="D385" s="568"/>
      <c r="E385" s="568" cm="1">
        <f t="array" ref="E385">IF(H384&lt;&gt;"",E384,IF(E384="","",IFERROR(MATCH(TRUE(),INDEX(INDEX(K:K,E384+1):K203&lt;&gt;"",0),0)+E384,"")))</f>
        <v>526</v>
      </c>
      <c r="F385" s="569" cm="1">
        <f t="array" ref="F385">IF(E385="","",IF(H384&lt;&gt;"",H384,INDEX(D:D,E385)))</f>
        <v>0</v>
      </c>
      <c r="G385" s="569" t="str">
        <f t="shared" si="39"/>
        <v>0</v>
      </c>
      <c r="H385" s="570" t="str">
        <f t="shared" si="40"/>
        <v/>
      </c>
      <c r="I385" s="568" t="str">
        <f>IF(AND(F385&lt;&gt;"",N10&gt;0,M385&gt;N10),"Mot &gt; limite","")</f>
        <v/>
      </c>
      <c r="M385" s="514">
        <f>IF(OR(F385="",N10="",N10&lt;=0),"",IF(LEN(F385)&lt;=N10,LEN(F385),IFERROR(FIND("♦",SUBSTITUTE(LEFT(F385,N10)," ","♦",LEN(LEFT(F385,N10))-LEN(SUBSTITUTE(LEFT(F385,N10)," ","")))),FIND(" ",F385&amp;" ",N10+1)-1)))</f>
        <v>1</v>
      </c>
      <c r="N385" s="571">
        <f t="shared" si="41"/>
        <v>368</v>
      </c>
      <c r="O385" s="551" t="str">
        <f t="shared" si="42"/>
        <v>0</v>
      </c>
      <c r="P385" s="571">
        <f t="shared" si="43"/>
        <v>1</v>
      </c>
      <c r="Q385" s="571">
        <f t="shared" si="44"/>
        <v>1</v>
      </c>
    </row>
    <row r="386" spans="2:17">
      <c r="B386" s="568"/>
      <c r="C386" s="568"/>
      <c r="D386" s="568"/>
      <c r="E386" s="568" cm="1">
        <f t="array" ref="E386">IF(H385&lt;&gt;"",E385,IF(E385="","",IFERROR(MATCH(TRUE(),INDEX(INDEX(K:K,E385+1):K203&lt;&gt;"",0),0)+E385,"")))</f>
        <v>527</v>
      </c>
      <c r="F386" s="569" cm="1">
        <f t="array" ref="F386">IF(E386="","",IF(H385&lt;&gt;"",H385,INDEX(D:D,E386)))</f>
        <v>0</v>
      </c>
      <c r="G386" s="569" t="str">
        <f t="shared" si="39"/>
        <v>0</v>
      </c>
      <c r="H386" s="570" t="str">
        <f t="shared" si="40"/>
        <v/>
      </c>
      <c r="I386" s="568" t="str">
        <f>IF(AND(F386&lt;&gt;"",N10&gt;0,M386&gt;N10),"Mot &gt; limite","")</f>
        <v/>
      </c>
      <c r="M386" s="514">
        <f>IF(OR(F386="",N10="",N10&lt;=0),"",IF(LEN(F386)&lt;=N10,LEN(F386),IFERROR(FIND("♦",SUBSTITUTE(LEFT(F386,N10)," ","♦",LEN(LEFT(F386,N10))-LEN(SUBSTITUTE(LEFT(F386,N10)," ","")))),FIND(" ",F386&amp;" ",N10+1)-1)))</f>
        <v>1</v>
      </c>
      <c r="N386" s="571">
        <f t="shared" si="41"/>
        <v>369</v>
      </c>
      <c r="O386" s="551" t="str">
        <f t="shared" si="42"/>
        <v>0</v>
      </c>
      <c r="P386" s="571">
        <f t="shared" si="43"/>
        <v>1</v>
      </c>
      <c r="Q386" s="571">
        <f t="shared" si="44"/>
        <v>1</v>
      </c>
    </row>
    <row r="387" spans="2:17">
      <c r="B387" s="568"/>
      <c r="C387" s="568"/>
      <c r="D387" s="568"/>
      <c r="E387" s="568" cm="1">
        <f t="array" ref="E387">IF(H386&lt;&gt;"",E386,IF(E386="","",IFERROR(MATCH(TRUE(),INDEX(INDEX(K:K,E386+1):K203&lt;&gt;"",0),0)+E386,"")))</f>
        <v>528</v>
      </c>
      <c r="F387" s="569" cm="1">
        <f t="array" ref="F387">IF(E387="","",IF(H386&lt;&gt;"",H386,INDEX(D:D,E387)))</f>
        <v>0</v>
      </c>
      <c r="G387" s="569" t="str">
        <f t="shared" si="39"/>
        <v>0</v>
      </c>
      <c r="H387" s="570" t="str">
        <f t="shared" si="40"/>
        <v/>
      </c>
      <c r="I387" s="568" t="str">
        <f>IF(AND(F387&lt;&gt;"",N10&gt;0,M387&gt;N10),"Mot &gt; limite","")</f>
        <v/>
      </c>
      <c r="M387" s="514">
        <f>IF(OR(F387="",N10="",N10&lt;=0),"",IF(LEN(F387)&lt;=N10,LEN(F387),IFERROR(FIND("♦",SUBSTITUTE(LEFT(F387,N10)," ","♦",LEN(LEFT(F387,N10))-LEN(SUBSTITUTE(LEFT(F387,N10)," ","")))),FIND(" ",F387&amp;" ",N10+1)-1)))</f>
        <v>1</v>
      </c>
      <c r="N387" s="571">
        <f t="shared" si="41"/>
        <v>370</v>
      </c>
      <c r="O387" s="551" t="str">
        <f t="shared" si="42"/>
        <v>0</v>
      </c>
      <c r="P387" s="571">
        <f t="shared" si="43"/>
        <v>1</v>
      </c>
      <c r="Q387" s="571">
        <f t="shared" si="44"/>
        <v>1</v>
      </c>
    </row>
    <row r="388" spans="2:17">
      <c r="B388" s="568"/>
      <c r="C388" s="568"/>
      <c r="D388" s="568"/>
      <c r="E388" s="568" cm="1">
        <f t="array" ref="E388">IF(H387&lt;&gt;"",E387,IF(E387="","",IFERROR(MATCH(TRUE(),INDEX(INDEX(K:K,E387+1):K203&lt;&gt;"",0),0)+E387,"")))</f>
        <v>529</v>
      </c>
      <c r="F388" s="569" cm="1">
        <f t="array" ref="F388">IF(E388="","",IF(H387&lt;&gt;"",H387,INDEX(D:D,E388)))</f>
        <v>0</v>
      </c>
      <c r="G388" s="569" t="str">
        <f t="shared" si="39"/>
        <v>0</v>
      </c>
      <c r="H388" s="570" t="str">
        <f t="shared" si="40"/>
        <v/>
      </c>
      <c r="I388" s="568" t="str">
        <f>IF(AND(F388&lt;&gt;"",N10&gt;0,M388&gt;N10),"Mot &gt; limite","")</f>
        <v/>
      </c>
      <c r="M388" s="514">
        <f>IF(OR(F388="",N10="",N10&lt;=0),"",IF(LEN(F388)&lt;=N10,LEN(F388),IFERROR(FIND("♦",SUBSTITUTE(LEFT(F388,N10)," ","♦",LEN(LEFT(F388,N10))-LEN(SUBSTITUTE(LEFT(F388,N10)," ","")))),FIND(" ",F388&amp;" ",N10+1)-1)))</f>
        <v>1</v>
      </c>
      <c r="N388" s="571">
        <f t="shared" si="41"/>
        <v>371</v>
      </c>
      <c r="O388" s="551" t="str">
        <f t="shared" si="42"/>
        <v>0</v>
      </c>
      <c r="P388" s="571">
        <f t="shared" si="43"/>
        <v>1</v>
      </c>
      <c r="Q388" s="571">
        <f t="shared" si="44"/>
        <v>1</v>
      </c>
    </row>
    <row r="389" spans="2:17">
      <c r="B389" s="568"/>
      <c r="C389" s="568"/>
      <c r="D389" s="568"/>
      <c r="E389" s="568" cm="1">
        <f t="array" ref="E389">IF(H388&lt;&gt;"",E388,IF(E388="","",IFERROR(MATCH(TRUE(),INDEX(INDEX(K:K,E388+1):K203&lt;&gt;"",0),0)+E388,"")))</f>
        <v>530</v>
      </c>
      <c r="F389" s="569" cm="1">
        <f t="array" ref="F389">IF(E389="","",IF(H388&lt;&gt;"",H388,INDEX(D:D,E389)))</f>
        <v>0</v>
      </c>
      <c r="G389" s="569" t="str">
        <f t="shared" si="39"/>
        <v>0</v>
      </c>
      <c r="H389" s="570" t="str">
        <f t="shared" si="40"/>
        <v/>
      </c>
      <c r="I389" s="568" t="str">
        <f>IF(AND(F389&lt;&gt;"",N10&gt;0,M389&gt;N10),"Mot &gt; limite","")</f>
        <v/>
      </c>
      <c r="M389" s="514">
        <f>IF(OR(F389="",N10="",N10&lt;=0),"",IF(LEN(F389)&lt;=N10,LEN(F389),IFERROR(FIND("♦",SUBSTITUTE(LEFT(F389,N10)," ","♦",LEN(LEFT(F389,N10))-LEN(SUBSTITUTE(LEFT(F389,N10)," ","")))),FIND(" ",F389&amp;" ",N10+1)-1)))</f>
        <v>1</v>
      </c>
      <c r="N389" s="571">
        <f t="shared" si="41"/>
        <v>372</v>
      </c>
      <c r="O389" s="551" t="str">
        <f t="shared" si="42"/>
        <v>0</v>
      </c>
      <c r="P389" s="571">
        <f t="shared" si="43"/>
        <v>1</v>
      </c>
      <c r="Q389" s="571">
        <f t="shared" si="44"/>
        <v>1</v>
      </c>
    </row>
    <row r="390" spans="2:17">
      <c r="B390" s="568"/>
      <c r="C390" s="568"/>
      <c r="D390" s="568"/>
      <c r="E390" s="568" cm="1">
        <f t="array" ref="E390">IF(H389&lt;&gt;"",E389,IF(E389="","",IFERROR(MATCH(TRUE(),INDEX(INDEX(K:K,E389+1):K203&lt;&gt;"",0),0)+E389,"")))</f>
        <v>531</v>
      </c>
      <c r="F390" s="569" cm="1">
        <f t="array" ref="F390">IF(E390="","",IF(H389&lt;&gt;"",H389,INDEX(D:D,E390)))</f>
        <v>0</v>
      </c>
      <c r="G390" s="569" t="str">
        <f t="shared" si="39"/>
        <v>0</v>
      </c>
      <c r="H390" s="570" t="str">
        <f t="shared" si="40"/>
        <v/>
      </c>
      <c r="I390" s="568" t="str">
        <f>IF(AND(F390&lt;&gt;"",N10&gt;0,M390&gt;N10),"Mot &gt; limite","")</f>
        <v/>
      </c>
      <c r="M390" s="514">
        <f>IF(OR(F390="",N10="",N10&lt;=0),"",IF(LEN(F390)&lt;=N10,LEN(F390),IFERROR(FIND("♦",SUBSTITUTE(LEFT(F390,N10)," ","♦",LEN(LEFT(F390,N10))-LEN(SUBSTITUTE(LEFT(F390,N10)," ","")))),FIND(" ",F390&amp;" ",N10+1)-1)))</f>
        <v>1</v>
      </c>
      <c r="N390" s="571">
        <f t="shared" si="41"/>
        <v>373</v>
      </c>
      <c r="O390" s="551" t="str">
        <f t="shared" si="42"/>
        <v>0</v>
      </c>
      <c r="P390" s="571">
        <f t="shared" si="43"/>
        <v>1</v>
      </c>
      <c r="Q390" s="571">
        <f t="shared" si="44"/>
        <v>1</v>
      </c>
    </row>
    <row r="391" spans="2:17">
      <c r="B391" s="568"/>
      <c r="C391" s="568"/>
      <c r="D391" s="568"/>
      <c r="E391" s="568" cm="1">
        <f t="array" ref="E391">IF(H390&lt;&gt;"",E390,IF(E390="","",IFERROR(MATCH(TRUE(),INDEX(INDEX(K:K,E390+1):K203&lt;&gt;"",0),0)+E390,"")))</f>
        <v>532</v>
      </c>
      <c r="F391" s="569" cm="1">
        <f t="array" ref="F391">IF(E391="","",IF(H390&lt;&gt;"",H390,INDEX(D:D,E391)))</f>
        <v>0</v>
      </c>
      <c r="G391" s="569" t="str">
        <f t="shared" si="39"/>
        <v>0</v>
      </c>
      <c r="H391" s="570" t="str">
        <f t="shared" si="40"/>
        <v/>
      </c>
      <c r="I391" s="568" t="str">
        <f>IF(AND(F391&lt;&gt;"",N10&gt;0,M391&gt;N10),"Mot &gt; limite","")</f>
        <v/>
      </c>
      <c r="M391" s="514">
        <f>IF(OR(F391="",N10="",N10&lt;=0),"",IF(LEN(F391)&lt;=N10,LEN(F391),IFERROR(FIND("♦",SUBSTITUTE(LEFT(F391,N10)," ","♦",LEN(LEFT(F391,N10))-LEN(SUBSTITUTE(LEFT(F391,N10)," ","")))),FIND(" ",F391&amp;" ",N10+1)-1)))</f>
        <v>1</v>
      </c>
      <c r="N391" s="571">
        <f t="shared" si="41"/>
        <v>374</v>
      </c>
      <c r="O391" s="551" t="str">
        <f t="shared" si="42"/>
        <v>0</v>
      </c>
      <c r="P391" s="571">
        <f t="shared" si="43"/>
        <v>1</v>
      </c>
      <c r="Q391" s="571">
        <f t="shared" si="44"/>
        <v>1</v>
      </c>
    </row>
    <row r="392" spans="2:17">
      <c r="B392" s="568"/>
      <c r="C392" s="568"/>
      <c r="D392" s="568"/>
      <c r="E392" s="568" cm="1">
        <f t="array" ref="E392">IF(H391&lt;&gt;"",E391,IF(E391="","",IFERROR(MATCH(TRUE(),INDEX(INDEX(K:K,E391+1):K203&lt;&gt;"",0),0)+E391,"")))</f>
        <v>533</v>
      </c>
      <c r="F392" s="569" cm="1">
        <f t="array" ref="F392">IF(E392="","",IF(H391&lt;&gt;"",H391,INDEX(D:D,E392)))</f>
        <v>0</v>
      </c>
      <c r="G392" s="569" t="str">
        <f t="shared" si="39"/>
        <v>0</v>
      </c>
      <c r="H392" s="570" t="str">
        <f t="shared" si="40"/>
        <v/>
      </c>
      <c r="I392" s="568" t="str">
        <f>IF(AND(F392&lt;&gt;"",N10&gt;0,M392&gt;N10),"Mot &gt; limite","")</f>
        <v/>
      </c>
      <c r="M392" s="514">
        <f>IF(OR(F392="",N10="",N10&lt;=0),"",IF(LEN(F392)&lt;=N10,LEN(F392),IFERROR(FIND("♦",SUBSTITUTE(LEFT(F392,N10)," ","♦",LEN(LEFT(F392,N10))-LEN(SUBSTITUTE(LEFT(F392,N10)," ","")))),FIND(" ",F392&amp;" ",N10+1)-1)))</f>
        <v>1</v>
      </c>
      <c r="N392" s="571">
        <f t="shared" si="41"/>
        <v>375</v>
      </c>
      <c r="O392" s="551" t="str">
        <f t="shared" si="42"/>
        <v>0</v>
      </c>
      <c r="P392" s="571">
        <f t="shared" si="43"/>
        <v>1</v>
      </c>
      <c r="Q392" s="571">
        <f t="shared" si="44"/>
        <v>1</v>
      </c>
    </row>
    <row r="393" spans="2:17">
      <c r="B393" s="568"/>
      <c r="C393" s="568"/>
      <c r="D393" s="568"/>
      <c r="E393" s="568" cm="1">
        <f t="array" ref="E393">IF(H392&lt;&gt;"",E392,IF(E392="","",IFERROR(MATCH(TRUE(),INDEX(INDEX(K:K,E392+1):K203&lt;&gt;"",0),0)+E392,"")))</f>
        <v>534</v>
      </c>
      <c r="F393" s="569" cm="1">
        <f t="array" ref="F393">IF(E393="","",IF(H392&lt;&gt;"",H392,INDEX(D:D,E393)))</f>
        <v>0</v>
      </c>
      <c r="G393" s="569" t="str">
        <f t="shared" si="39"/>
        <v>0</v>
      </c>
      <c r="H393" s="570" t="str">
        <f t="shared" si="40"/>
        <v/>
      </c>
      <c r="I393" s="568" t="str">
        <f>IF(AND(F393&lt;&gt;"",N10&gt;0,M393&gt;N10),"Mot &gt; limite","")</f>
        <v/>
      </c>
      <c r="M393" s="514">
        <f>IF(OR(F393="",N10="",N10&lt;=0),"",IF(LEN(F393)&lt;=N10,LEN(F393),IFERROR(FIND("♦",SUBSTITUTE(LEFT(F393,N10)," ","♦",LEN(LEFT(F393,N10))-LEN(SUBSTITUTE(LEFT(F393,N10)," ","")))),FIND(" ",F393&amp;" ",N10+1)-1)))</f>
        <v>1</v>
      </c>
      <c r="N393" s="571">
        <f t="shared" si="41"/>
        <v>376</v>
      </c>
      <c r="O393" s="551" t="str">
        <f t="shared" si="42"/>
        <v>0</v>
      </c>
      <c r="P393" s="571">
        <f t="shared" si="43"/>
        <v>1</v>
      </c>
      <c r="Q393" s="571">
        <f t="shared" si="44"/>
        <v>1</v>
      </c>
    </row>
    <row r="394" spans="2:17">
      <c r="B394" s="568"/>
      <c r="C394" s="568"/>
      <c r="D394" s="568"/>
      <c r="E394" s="568" cm="1">
        <f t="array" ref="E394">IF(H393&lt;&gt;"",E393,IF(E393="","",IFERROR(MATCH(TRUE(),INDEX(INDEX(K:K,E393+1):K203&lt;&gt;"",0),0)+E393,"")))</f>
        <v>535</v>
      </c>
      <c r="F394" s="569" cm="1">
        <f t="array" ref="F394">IF(E394="","",IF(H393&lt;&gt;"",H393,INDEX(D:D,E394)))</f>
        <v>0</v>
      </c>
      <c r="G394" s="569" t="str">
        <f t="shared" si="39"/>
        <v>0</v>
      </c>
      <c r="H394" s="570" t="str">
        <f t="shared" si="40"/>
        <v/>
      </c>
      <c r="I394" s="568" t="str">
        <f>IF(AND(F394&lt;&gt;"",N10&gt;0,M394&gt;N10),"Mot &gt; limite","")</f>
        <v/>
      </c>
      <c r="M394" s="514">
        <f>IF(OR(F394="",N10="",N10&lt;=0),"",IF(LEN(F394)&lt;=N10,LEN(F394),IFERROR(FIND("♦",SUBSTITUTE(LEFT(F394,N10)," ","♦",LEN(LEFT(F394,N10))-LEN(SUBSTITUTE(LEFT(F394,N10)," ","")))),FIND(" ",F394&amp;" ",N10+1)-1)))</f>
        <v>1</v>
      </c>
      <c r="N394" s="571">
        <f t="shared" si="41"/>
        <v>377</v>
      </c>
      <c r="O394" s="551" t="str">
        <f t="shared" si="42"/>
        <v>0</v>
      </c>
      <c r="P394" s="571">
        <f t="shared" si="43"/>
        <v>1</v>
      </c>
      <c r="Q394" s="571">
        <f t="shared" si="44"/>
        <v>1</v>
      </c>
    </row>
    <row r="395" spans="2:17">
      <c r="B395" s="568"/>
      <c r="C395" s="568"/>
      <c r="D395" s="568"/>
      <c r="E395" s="568" cm="1">
        <f t="array" ref="E395">IF(H394&lt;&gt;"",E394,IF(E394="","",IFERROR(MATCH(TRUE(),INDEX(INDEX(K:K,E394+1):K203&lt;&gt;"",0),0)+E394,"")))</f>
        <v>536</v>
      </c>
      <c r="F395" s="569" cm="1">
        <f t="array" ref="F395">IF(E395="","",IF(H394&lt;&gt;"",H394,INDEX(D:D,E395)))</f>
        <v>0</v>
      </c>
      <c r="G395" s="569" t="str">
        <f t="shared" si="39"/>
        <v>0</v>
      </c>
      <c r="H395" s="570" t="str">
        <f t="shared" si="40"/>
        <v/>
      </c>
      <c r="I395" s="568" t="str">
        <f>IF(AND(F395&lt;&gt;"",N10&gt;0,M395&gt;N10),"Mot &gt; limite","")</f>
        <v/>
      </c>
      <c r="M395" s="514">
        <f>IF(OR(F395="",N10="",N10&lt;=0),"",IF(LEN(F395)&lt;=N10,LEN(F395),IFERROR(FIND("♦",SUBSTITUTE(LEFT(F395,N10)," ","♦",LEN(LEFT(F395,N10))-LEN(SUBSTITUTE(LEFT(F395,N10)," ","")))),FIND(" ",F395&amp;" ",N10+1)-1)))</f>
        <v>1</v>
      </c>
      <c r="N395" s="571">
        <f t="shared" si="41"/>
        <v>378</v>
      </c>
      <c r="O395" s="551" t="str">
        <f t="shared" si="42"/>
        <v>0</v>
      </c>
      <c r="P395" s="571">
        <f t="shared" si="43"/>
        <v>1</v>
      </c>
      <c r="Q395" s="571">
        <f t="shared" si="44"/>
        <v>1</v>
      </c>
    </row>
    <row r="396" spans="2:17">
      <c r="B396" s="568"/>
      <c r="C396" s="568"/>
      <c r="D396" s="568"/>
      <c r="E396" s="568" cm="1">
        <f t="array" ref="E396">IF(H395&lt;&gt;"",E395,IF(E395="","",IFERROR(MATCH(TRUE(),INDEX(INDEX(K:K,E395+1):K203&lt;&gt;"",0),0)+E395,"")))</f>
        <v>537</v>
      </c>
      <c r="F396" s="569" cm="1">
        <f t="array" ref="F396">IF(E396="","",IF(H395&lt;&gt;"",H395,INDEX(D:D,E396)))</f>
        <v>0</v>
      </c>
      <c r="G396" s="569" t="str">
        <f t="shared" si="39"/>
        <v>0</v>
      </c>
      <c r="H396" s="570" t="str">
        <f t="shared" si="40"/>
        <v/>
      </c>
      <c r="I396" s="568" t="str">
        <f>IF(AND(F396&lt;&gt;"",N10&gt;0,M396&gt;N10),"Mot &gt; limite","")</f>
        <v/>
      </c>
      <c r="M396" s="514">
        <f>IF(OR(F396="",N10="",N10&lt;=0),"",IF(LEN(F396)&lt;=N10,LEN(F396),IFERROR(FIND("♦",SUBSTITUTE(LEFT(F396,N10)," ","♦",LEN(LEFT(F396,N10))-LEN(SUBSTITUTE(LEFT(F396,N10)," ","")))),FIND(" ",F396&amp;" ",N10+1)-1)))</f>
        <v>1</v>
      </c>
      <c r="N396" s="571">
        <f t="shared" si="41"/>
        <v>379</v>
      </c>
      <c r="O396" s="551" t="str">
        <f t="shared" si="42"/>
        <v>0</v>
      </c>
      <c r="P396" s="571">
        <f t="shared" si="43"/>
        <v>1</v>
      </c>
      <c r="Q396" s="571">
        <f t="shared" si="44"/>
        <v>1</v>
      </c>
    </row>
    <row r="397" spans="2:17">
      <c r="B397" s="568"/>
      <c r="C397" s="568"/>
      <c r="D397" s="568"/>
      <c r="E397" s="568" cm="1">
        <f t="array" ref="E397">IF(H396&lt;&gt;"",E396,IF(E396="","",IFERROR(MATCH(TRUE(),INDEX(INDEX(K:K,E396+1):K203&lt;&gt;"",0),0)+E396,"")))</f>
        <v>538</v>
      </c>
      <c r="F397" s="569" cm="1">
        <f t="array" ref="F397">IF(E397="","",IF(H396&lt;&gt;"",H396,INDEX(D:D,E397)))</f>
        <v>0</v>
      </c>
      <c r="G397" s="569" t="str">
        <f t="shared" si="39"/>
        <v>0</v>
      </c>
      <c r="H397" s="570" t="str">
        <f t="shared" si="40"/>
        <v/>
      </c>
      <c r="I397" s="568" t="str">
        <f>IF(AND(F397&lt;&gt;"",N10&gt;0,M397&gt;N10),"Mot &gt; limite","")</f>
        <v/>
      </c>
      <c r="M397" s="514">
        <f>IF(OR(F397="",N10="",N10&lt;=0),"",IF(LEN(F397)&lt;=N10,LEN(F397),IFERROR(FIND("♦",SUBSTITUTE(LEFT(F397,N10)," ","♦",LEN(LEFT(F397,N10))-LEN(SUBSTITUTE(LEFT(F397,N10)," ","")))),FIND(" ",F397&amp;" ",N10+1)-1)))</f>
        <v>1</v>
      </c>
      <c r="N397" s="571">
        <f t="shared" si="41"/>
        <v>380</v>
      </c>
      <c r="O397" s="551" t="str">
        <f t="shared" si="42"/>
        <v>0</v>
      </c>
      <c r="P397" s="571">
        <f t="shared" si="43"/>
        <v>1</v>
      </c>
      <c r="Q397" s="571">
        <f t="shared" si="44"/>
        <v>1</v>
      </c>
    </row>
    <row r="398" spans="2:17">
      <c r="B398" s="568"/>
      <c r="C398" s="568"/>
      <c r="D398" s="568"/>
      <c r="E398" s="568" cm="1">
        <f t="array" ref="E398">IF(H397&lt;&gt;"",E397,IF(E397="","",IFERROR(MATCH(TRUE(),INDEX(INDEX(K:K,E397+1):K203&lt;&gt;"",0),0)+E397,"")))</f>
        <v>539</v>
      </c>
      <c r="F398" s="569" cm="1">
        <f t="array" ref="F398">IF(E398="","",IF(H397&lt;&gt;"",H397,INDEX(D:D,E398)))</f>
        <v>0</v>
      </c>
      <c r="G398" s="569" t="str">
        <f t="shared" si="39"/>
        <v>0</v>
      </c>
      <c r="H398" s="570" t="str">
        <f t="shared" si="40"/>
        <v/>
      </c>
      <c r="I398" s="568" t="str">
        <f>IF(AND(F398&lt;&gt;"",N10&gt;0,M398&gt;N10),"Mot &gt; limite","")</f>
        <v/>
      </c>
      <c r="M398" s="514">
        <f>IF(OR(F398="",N10="",N10&lt;=0),"",IF(LEN(F398)&lt;=N10,LEN(F398),IFERROR(FIND("♦",SUBSTITUTE(LEFT(F398,N10)," ","♦",LEN(LEFT(F398,N10))-LEN(SUBSTITUTE(LEFT(F398,N10)," ","")))),FIND(" ",F398&amp;" ",N10+1)-1)))</f>
        <v>1</v>
      </c>
      <c r="N398" s="571">
        <f t="shared" si="41"/>
        <v>381</v>
      </c>
      <c r="O398" s="551" t="str">
        <f t="shared" si="42"/>
        <v>0</v>
      </c>
      <c r="P398" s="571">
        <f t="shared" si="43"/>
        <v>1</v>
      </c>
      <c r="Q398" s="571">
        <f t="shared" si="44"/>
        <v>1</v>
      </c>
    </row>
    <row r="399" spans="2:17">
      <c r="B399" s="568"/>
      <c r="C399" s="568"/>
      <c r="D399" s="568"/>
      <c r="E399" s="568" cm="1">
        <f t="array" ref="E399">IF(H398&lt;&gt;"",E398,IF(E398="","",IFERROR(MATCH(TRUE(),INDEX(INDEX(K:K,E398+1):K203&lt;&gt;"",0),0)+E398,"")))</f>
        <v>540</v>
      </c>
      <c r="F399" s="569" cm="1">
        <f t="array" ref="F399">IF(E399="","",IF(H398&lt;&gt;"",H398,INDEX(D:D,E399)))</f>
        <v>0</v>
      </c>
      <c r="G399" s="569" t="str">
        <f t="shared" si="39"/>
        <v>0</v>
      </c>
      <c r="H399" s="570" t="str">
        <f t="shared" si="40"/>
        <v/>
      </c>
      <c r="I399" s="568" t="str">
        <f>IF(AND(F399&lt;&gt;"",N10&gt;0,M399&gt;N10),"Mot &gt; limite","")</f>
        <v/>
      </c>
      <c r="M399" s="514">
        <f>IF(OR(F399="",N10="",N10&lt;=0),"",IF(LEN(F399)&lt;=N10,LEN(F399),IFERROR(FIND("♦",SUBSTITUTE(LEFT(F399,N10)," ","♦",LEN(LEFT(F399,N10))-LEN(SUBSTITUTE(LEFT(F399,N10)," ","")))),FIND(" ",F399&amp;" ",N10+1)-1)))</f>
        <v>1</v>
      </c>
      <c r="N399" s="571">
        <f t="shared" si="41"/>
        <v>382</v>
      </c>
      <c r="O399" s="551" t="str">
        <f t="shared" si="42"/>
        <v>0</v>
      </c>
      <c r="P399" s="571">
        <f t="shared" si="43"/>
        <v>1</v>
      </c>
      <c r="Q399" s="571">
        <f t="shared" si="44"/>
        <v>1</v>
      </c>
    </row>
    <row r="400" spans="2:17">
      <c r="B400" s="568"/>
      <c r="C400" s="568"/>
      <c r="D400" s="568"/>
      <c r="E400" s="568" cm="1">
        <f t="array" ref="E400">IF(H399&lt;&gt;"",E399,IF(E399="","",IFERROR(MATCH(TRUE(),INDEX(INDEX(K:K,E399+1):K203&lt;&gt;"",0),0)+E399,"")))</f>
        <v>541</v>
      </c>
      <c r="F400" s="569" cm="1">
        <f t="array" ref="F400">IF(E400="","",IF(H399&lt;&gt;"",H399,INDEX(D:D,E400)))</f>
        <v>0</v>
      </c>
      <c r="G400" s="569" t="str">
        <f t="shared" si="39"/>
        <v>0</v>
      </c>
      <c r="H400" s="570" t="str">
        <f t="shared" si="40"/>
        <v/>
      </c>
      <c r="I400" s="568" t="str">
        <f>IF(AND(F400&lt;&gt;"",N10&gt;0,M400&gt;N10),"Mot &gt; limite","")</f>
        <v/>
      </c>
      <c r="M400" s="514">
        <f>IF(OR(F400="",N10="",N10&lt;=0),"",IF(LEN(F400)&lt;=N10,LEN(F400),IFERROR(FIND("♦",SUBSTITUTE(LEFT(F400,N10)," ","♦",LEN(LEFT(F400,N10))-LEN(SUBSTITUTE(LEFT(F400,N10)," ","")))),FIND(" ",F400&amp;" ",N10+1)-1)))</f>
        <v>1</v>
      </c>
      <c r="N400" s="571">
        <f t="shared" si="41"/>
        <v>383</v>
      </c>
      <c r="O400" s="551" t="str">
        <f t="shared" si="42"/>
        <v>0</v>
      </c>
      <c r="P400" s="571">
        <f t="shared" si="43"/>
        <v>1</v>
      </c>
      <c r="Q400" s="571">
        <f t="shared" si="44"/>
        <v>1</v>
      </c>
    </row>
    <row r="401" spans="2:17">
      <c r="B401" s="568"/>
      <c r="C401" s="568"/>
      <c r="D401" s="568"/>
      <c r="E401" s="568" cm="1">
        <f t="array" ref="E401">IF(H400&lt;&gt;"",E400,IF(E400="","",IFERROR(MATCH(TRUE(),INDEX(INDEX(K:K,E400+1):K203&lt;&gt;"",0),0)+E400,"")))</f>
        <v>542</v>
      </c>
      <c r="F401" s="569" cm="1">
        <f t="array" ref="F401">IF(E401="","",IF(H400&lt;&gt;"",H400,INDEX(D:D,E401)))</f>
        <v>0</v>
      </c>
      <c r="G401" s="569" t="str">
        <f t="shared" si="39"/>
        <v>0</v>
      </c>
      <c r="H401" s="570" t="str">
        <f t="shared" si="40"/>
        <v/>
      </c>
      <c r="I401" s="568" t="str">
        <f>IF(AND(F401&lt;&gt;"",N10&gt;0,M401&gt;N10),"Mot &gt; limite","")</f>
        <v/>
      </c>
      <c r="M401" s="514">
        <f>IF(OR(F401="",N10="",N10&lt;=0),"",IF(LEN(F401)&lt;=N10,LEN(F401),IFERROR(FIND("♦",SUBSTITUTE(LEFT(F401,N10)," ","♦",LEN(LEFT(F401,N10))-LEN(SUBSTITUTE(LEFT(F401,N10)," ","")))),FIND(" ",F401&amp;" ",N10+1)-1)))</f>
        <v>1</v>
      </c>
      <c r="N401" s="571">
        <f t="shared" si="41"/>
        <v>384</v>
      </c>
      <c r="O401" s="551" t="str">
        <f t="shared" si="42"/>
        <v>0</v>
      </c>
      <c r="P401" s="571">
        <f t="shared" si="43"/>
        <v>1</v>
      </c>
      <c r="Q401" s="571">
        <f t="shared" si="44"/>
        <v>1</v>
      </c>
    </row>
    <row r="402" spans="2:17">
      <c r="B402" s="568"/>
      <c r="C402" s="568"/>
      <c r="D402" s="568"/>
      <c r="E402" s="568" cm="1">
        <f t="array" ref="E402">IF(H401&lt;&gt;"",E401,IF(E401="","",IFERROR(MATCH(TRUE(),INDEX(INDEX(K:K,E401+1):K203&lt;&gt;"",0),0)+E401,"")))</f>
        <v>543</v>
      </c>
      <c r="F402" s="569" cm="1">
        <f t="array" ref="F402">IF(E402="","",IF(H401&lt;&gt;"",H401,INDEX(D:D,E402)))</f>
        <v>0</v>
      </c>
      <c r="G402" s="569" t="str">
        <f t="shared" ref="G402:G465" si="45">IF(OR(F402="",M402=""),"",LEFT(F402,M402))</f>
        <v>0</v>
      </c>
      <c r="H402" s="570" t="str">
        <f t="shared" ref="H402:H465" si="46">IF(OR(F402="",M402=""),"",TRIM(MID(F402,M402+1,99999)))</f>
        <v/>
      </c>
      <c r="I402" s="568" t="str">
        <f>IF(AND(F402&lt;&gt;"",N10&gt;0,M402&gt;N10),"Mot &gt; limite","")</f>
        <v/>
      </c>
      <c r="M402" s="514">
        <f>IF(OR(F402="",N10="",N10&lt;=0),"",IF(LEN(F402)&lt;=N10,LEN(F402),IFERROR(FIND("♦",SUBSTITUTE(LEFT(F402,N10)," ","♦",LEN(LEFT(F402,N10))-LEN(SUBSTITUTE(LEFT(F402,N10)," ","")))),FIND(" ",F402&amp;" ",N10+1)-1)))</f>
        <v>1</v>
      </c>
      <c r="N402" s="571">
        <f t="shared" ref="N402:N465" si="47">IF(O402="","",ROW()-17)</f>
        <v>385</v>
      </c>
      <c r="O402" s="551" t="str">
        <f t="shared" ref="O402:O465" si="48">G402</f>
        <v>0</v>
      </c>
      <c r="P402" s="571">
        <f t="shared" ref="P402:P465" si="49">IF(O402="","",LEN(TRIM(O402))-LEN(SUBSTITUTE(TRIM(O402)," ",""))+1)</f>
        <v>1</v>
      </c>
      <c r="Q402" s="571">
        <f t="shared" ref="Q402:Q465" si="50">IF(O402="","",LEN(O402))</f>
        <v>1</v>
      </c>
    </row>
    <row r="403" spans="2:17">
      <c r="B403" s="568"/>
      <c r="C403" s="568"/>
      <c r="D403" s="568"/>
      <c r="E403" s="568" cm="1">
        <f t="array" ref="E403">IF(H402&lt;&gt;"",E402,IF(E402="","",IFERROR(MATCH(TRUE(),INDEX(INDEX(K:K,E402+1):K203&lt;&gt;"",0),0)+E402,"")))</f>
        <v>544</v>
      </c>
      <c r="F403" s="569" cm="1">
        <f t="array" ref="F403">IF(E403="","",IF(H402&lt;&gt;"",H402,INDEX(D:D,E403)))</f>
        <v>0</v>
      </c>
      <c r="G403" s="569" t="str">
        <f t="shared" si="45"/>
        <v>0</v>
      </c>
      <c r="H403" s="570" t="str">
        <f t="shared" si="46"/>
        <v/>
      </c>
      <c r="I403" s="568" t="str">
        <f>IF(AND(F403&lt;&gt;"",N10&gt;0,M403&gt;N10),"Mot &gt; limite","")</f>
        <v/>
      </c>
      <c r="M403" s="514">
        <f>IF(OR(F403="",N10="",N10&lt;=0),"",IF(LEN(F403)&lt;=N10,LEN(F403),IFERROR(FIND("♦",SUBSTITUTE(LEFT(F403,N10)," ","♦",LEN(LEFT(F403,N10))-LEN(SUBSTITUTE(LEFT(F403,N10)," ","")))),FIND(" ",F403&amp;" ",N10+1)-1)))</f>
        <v>1</v>
      </c>
      <c r="N403" s="571">
        <f t="shared" si="47"/>
        <v>386</v>
      </c>
      <c r="O403" s="551" t="str">
        <f t="shared" si="48"/>
        <v>0</v>
      </c>
      <c r="P403" s="571">
        <f t="shared" si="49"/>
        <v>1</v>
      </c>
      <c r="Q403" s="571">
        <f t="shared" si="50"/>
        <v>1</v>
      </c>
    </row>
    <row r="404" spans="2:17">
      <c r="B404" s="568"/>
      <c r="C404" s="568"/>
      <c r="D404" s="568"/>
      <c r="E404" s="568" cm="1">
        <f t="array" ref="E404">IF(H403&lt;&gt;"",E403,IF(E403="","",IFERROR(MATCH(TRUE(),INDEX(INDEX(K:K,E403+1):K203&lt;&gt;"",0),0)+E403,"")))</f>
        <v>545</v>
      </c>
      <c r="F404" s="569" cm="1">
        <f t="array" ref="F404">IF(E404="","",IF(H403&lt;&gt;"",H403,INDEX(D:D,E404)))</f>
        <v>0</v>
      </c>
      <c r="G404" s="569" t="str">
        <f t="shared" si="45"/>
        <v>0</v>
      </c>
      <c r="H404" s="570" t="str">
        <f t="shared" si="46"/>
        <v/>
      </c>
      <c r="I404" s="568" t="str">
        <f>IF(AND(F404&lt;&gt;"",N10&gt;0,M404&gt;N10),"Mot &gt; limite","")</f>
        <v/>
      </c>
      <c r="M404" s="514">
        <f>IF(OR(F404="",N10="",N10&lt;=0),"",IF(LEN(F404)&lt;=N10,LEN(F404),IFERROR(FIND("♦",SUBSTITUTE(LEFT(F404,N10)," ","♦",LEN(LEFT(F404,N10))-LEN(SUBSTITUTE(LEFT(F404,N10)," ","")))),FIND(" ",F404&amp;" ",N10+1)-1)))</f>
        <v>1</v>
      </c>
      <c r="N404" s="571">
        <f t="shared" si="47"/>
        <v>387</v>
      </c>
      <c r="O404" s="551" t="str">
        <f t="shared" si="48"/>
        <v>0</v>
      </c>
      <c r="P404" s="571">
        <f t="shared" si="49"/>
        <v>1</v>
      </c>
      <c r="Q404" s="571">
        <f t="shared" si="50"/>
        <v>1</v>
      </c>
    </row>
    <row r="405" spans="2:17">
      <c r="B405" s="568"/>
      <c r="C405" s="568"/>
      <c r="D405" s="568"/>
      <c r="E405" s="568" cm="1">
        <f t="array" ref="E405">IF(H404&lt;&gt;"",E404,IF(E404="","",IFERROR(MATCH(TRUE(),INDEX(INDEX(K:K,E404+1):K203&lt;&gt;"",0),0)+E404,"")))</f>
        <v>546</v>
      </c>
      <c r="F405" s="569" cm="1">
        <f t="array" ref="F405">IF(E405="","",IF(H404&lt;&gt;"",H404,INDEX(D:D,E405)))</f>
        <v>0</v>
      </c>
      <c r="G405" s="569" t="str">
        <f t="shared" si="45"/>
        <v>0</v>
      </c>
      <c r="H405" s="570" t="str">
        <f t="shared" si="46"/>
        <v/>
      </c>
      <c r="I405" s="568" t="str">
        <f>IF(AND(F405&lt;&gt;"",N10&gt;0,M405&gt;N10),"Mot &gt; limite","")</f>
        <v/>
      </c>
      <c r="M405" s="514">
        <f>IF(OR(F405="",N10="",N10&lt;=0),"",IF(LEN(F405)&lt;=N10,LEN(F405),IFERROR(FIND("♦",SUBSTITUTE(LEFT(F405,N10)," ","♦",LEN(LEFT(F405,N10))-LEN(SUBSTITUTE(LEFT(F405,N10)," ","")))),FIND(" ",F405&amp;" ",N10+1)-1)))</f>
        <v>1</v>
      </c>
      <c r="N405" s="571">
        <f t="shared" si="47"/>
        <v>388</v>
      </c>
      <c r="O405" s="551" t="str">
        <f t="shared" si="48"/>
        <v>0</v>
      </c>
      <c r="P405" s="571">
        <f t="shared" si="49"/>
        <v>1</v>
      </c>
      <c r="Q405" s="571">
        <f t="shared" si="50"/>
        <v>1</v>
      </c>
    </row>
    <row r="406" spans="2:17">
      <c r="B406" s="568"/>
      <c r="C406" s="568"/>
      <c r="D406" s="568"/>
      <c r="E406" s="568" cm="1">
        <f t="array" ref="E406">IF(H405&lt;&gt;"",E405,IF(E405="","",IFERROR(MATCH(TRUE(),INDEX(INDEX(K:K,E405+1):K203&lt;&gt;"",0),0)+E405,"")))</f>
        <v>547</v>
      </c>
      <c r="F406" s="569" cm="1">
        <f t="array" ref="F406">IF(E406="","",IF(H405&lt;&gt;"",H405,INDEX(D:D,E406)))</f>
        <v>0</v>
      </c>
      <c r="G406" s="569" t="str">
        <f t="shared" si="45"/>
        <v>0</v>
      </c>
      <c r="H406" s="570" t="str">
        <f t="shared" si="46"/>
        <v/>
      </c>
      <c r="I406" s="568" t="str">
        <f>IF(AND(F406&lt;&gt;"",N10&gt;0,M406&gt;N10),"Mot &gt; limite","")</f>
        <v/>
      </c>
      <c r="M406" s="514">
        <f>IF(OR(F406="",N10="",N10&lt;=0),"",IF(LEN(F406)&lt;=N10,LEN(F406),IFERROR(FIND("♦",SUBSTITUTE(LEFT(F406,N10)," ","♦",LEN(LEFT(F406,N10))-LEN(SUBSTITUTE(LEFT(F406,N10)," ","")))),FIND(" ",F406&amp;" ",N10+1)-1)))</f>
        <v>1</v>
      </c>
      <c r="N406" s="571">
        <f t="shared" si="47"/>
        <v>389</v>
      </c>
      <c r="O406" s="551" t="str">
        <f t="shared" si="48"/>
        <v>0</v>
      </c>
      <c r="P406" s="571">
        <f t="shared" si="49"/>
        <v>1</v>
      </c>
      <c r="Q406" s="571">
        <f t="shared" si="50"/>
        <v>1</v>
      </c>
    </row>
    <row r="407" spans="2:17">
      <c r="B407" s="568"/>
      <c r="C407" s="568"/>
      <c r="D407" s="568"/>
      <c r="E407" s="568" cm="1">
        <f t="array" ref="E407">IF(H406&lt;&gt;"",E406,IF(E406="","",IFERROR(MATCH(TRUE(),INDEX(INDEX(K:K,E406+1):K203&lt;&gt;"",0),0)+E406,"")))</f>
        <v>548</v>
      </c>
      <c r="F407" s="569" cm="1">
        <f t="array" ref="F407">IF(E407="","",IF(H406&lt;&gt;"",H406,INDEX(D:D,E407)))</f>
        <v>0</v>
      </c>
      <c r="G407" s="569" t="str">
        <f t="shared" si="45"/>
        <v>0</v>
      </c>
      <c r="H407" s="570" t="str">
        <f t="shared" si="46"/>
        <v/>
      </c>
      <c r="I407" s="568" t="str">
        <f>IF(AND(F407&lt;&gt;"",N10&gt;0,M407&gt;N10),"Mot &gt; limite","")</f>
        <v/>
      </c>
      <c r="M407" s="514">
        <f>IF(OR(F407="",N10="",N10&lt;=0),"",IF(LEN(F407)&lt;=N10,LEN(F407),IFERROR(FIND("♦",SUBSTITUTE(LEFT(F407,N10)," ","♦",LEN(LEFT(F407,N10))-LEN(SUBSTITUTE(LEFT(F407,N10)," ","")))),FIND(" ",F407&amp;" ",N10+1)-1)))</f>
        <v>1</v>
      </c>
      <c r="N407" s="571">
        <f t="shared" si="47"/>
        <v>390</v>
      </c>
      <c r="O407" s="551" t="str">
        <f t="shared" si="48"/>
        <v>0</v>
      </c>
      <c r="P407" s="571">
        <f t="shared" si="49"/>
        <v>1</v>
      </c>
      <c r="Q407" s="571">
        <f t="shared" si="50"/>
        <v>1</v>
      </c>
    </row>
    <row r="408" spans="2:17">
      <c r="B408" s="568"/>
      <c r="C408" s="568"/>
      <c r="D408" s="568"/>
      <c r="E408" s="568" cm="1">
        <f t="array" ref="E408">IF(H407&lt;&gt;"",E407,IF(E407="","",IFERROR(MATCH(TRUE(),INDEX(INDEX(K:K,E407+1):K203&lt;&gt;"",0),0)+E407,"")))</f>
        <v>549</v>
      </c>
      <c r="F408" s="569" cm="1">
        <f t="array" ref="F408">IF(E408="","",IF(H407&lt;&gt;"",H407,INDEX(D:D,E408)))</f>
        <v>0</v>
      </c>
      <c r="G408" s="569" t="str">
        <f t="shared" si="45"/>
        <v>0</v>
      </c>
      <c r="H408" s="570" t="str">
        <f t="shared" si="46"/>
        <v/>
      </c>
      <c r="I408" s="568" t="str">
        <f>IF(AND(F408&lt;&gt;"",N10&gt;0,M408&gt;N10),"Mot &gt; limite","")</f>
        <v/>
      </c>
      <c r="M408" s="514">
        <f>IF(OR(F408="",N10="",N10&lt;=0),"",IF(LEN(F408)&lt;=N10,LEN(F408),IFERROR(FIND("♦",SUBSTITUTE(LEFT(F408,N10)," ","♦",LEN(LEFT(F408,N10))-LEN(SUBSTITUTE(LEFT(F408,N10)," ","")))),FIND(" ",F408&amp;" ",N10+1)-1)))</f>
        <v>1</v>
      </c>
      <c r="N408" s="571">
        <f t="shared" si="47"/>
        <v>391</v>
      </c>
      <c r="O408" s="551" t="str">
        <f t="shared" si="48"/>
        <v>0</v>
      </c>
      <c r="P408" s="571">
        <f t="shared" si="49"/>
        <v>1</v>
      </c>
      <c r="Q408" s="571">
        <f t="shared" si="50"/>
        <v>1</v>
      </c>
    </row>
    <row r="409" spans="2:17">
      <c r="B409" s="568"/>
      <c r="C409" s="568"/>
      <c r="D409" s="568"/>
      <c r="E409" s="568" cm="1">
        <f t="array" ref="E409">IF(H408&lt;&gt;"",E408,IF(E408="","",IFERROR(MATCH(TRUE(),INDEX(INDEX(K:K,E408+1):K203&lt;&gt;"",0),0)+E408,"")))</f>
        <v>550</v>
      </c>
      <c r="F409" s="569" cm="1">
        <f t="array" ref="F409">IF(E409="","",IF(H408&lt;&gt;"",H408,INDEX(D:D,E409)))</f>
        <v>0</v>
      </c>
      <c r="G409" s="569" t="str">
        <f t="shared" si="45"/>
        <v>0</v>
      </c>
      <c r="H409" s="570" t="str">
        <f t="shared" si="46"/>
        <v/>
      </c>
      <c r="I409" s="568" t="str">
        <f>IF(AND(F409&lt;&gt;"",N10&gt;0,M409&gt;N10),"Mot &gt; limite","")</f>
        <v/>
      </c>
      <c r="M409" s="514">
        <f>IF(OR(F409="",N10="",N10&lt;=0),"",IF(LEN(F409)&lt;=N10,LEN(F409),IFERROR(FIND("♦",SUBSTITUTE(LEFT(F409,N10)," ","♦",LEN(LEFT(F409,N10))-LEN(SUBSTITUTE(LEFT(F409,N10)," ","")))),FIND(" ",F409&amp;" ",N10+1)-1)))</f>
        <v>1</v>
      </c>
      <c r="N409" s="571">
        <f t="shared" si="47"/>
        <v>392</v>
      </c>
      <c r="O409" s="551" t="str">
        <f t="shared" si="48"/>
        <v>0</v>
      </c>
      <c r="P409" s="571">
        <f t="shared" si="49"/>
        <v>1</v>
      </c>
      <c r="Q409" s="571">
        <f t="shared" si="50"/>
        <v>1</v>
      </c>
    </row>
    <row r="410" spans="2:17">
      <c r="B410" s="568"/>
      <c r="C410" s="568"/>
      <c r="D410" s="568"/>
      <c r="E410" s="568" cm="1">
        <f t="array" ref="E410">IF(H409&lt;&gt;"",E409,IF(E409="","",IFERROR(MATCH(TRUE(),INDEX(INDEX(K:K,E409+1):K203&lt;&gt;"",0),0)+E409,"")))</f>
        <v>551</v>
      </c>
      <c r="F410" s="569" cm="1">
        <f t="array" ref="F410">IF(E410="","",IF(H409&lt;&gt;"",H409,INDEX(D:D,E410)))</f>
        <v>0</v>
      </c>
      <c r="G410" s="569" t="str">
        <f t="shared" si="45"/>
        <v>0</v>
      </c>
      <c r="H410" s="570" t="str">
        <f t="shared" si="46"/>
        <v/>
      </c>
      <c r="I410" s="568" t="str">
        <f>IF(AND(F410&lt;&gt;"",N10&gt;0,M410&gt;N10),"Mot &gt; limite","")</f>
        <v/>
      </c>
      <c r="M410" s="514">
        <f>IF(OR(F410="",N10="",N10&lt;=0),"",IF(LEN(F410)&lt;=N10,LEN(F410),IFERROR(FIND("♦",SUBSTITUTE(LEFT(F410,N10)," ","♦",LEN(LEFT(F410,N10))-LEN(SUBSTITUTE(LEFT(F410,N10)," ","")))),FIND(" ",F410&amp;" ",N10+1)-1)))</f>
        <v>1</v>
      </c>
      <c r="N410" s="571">
        <f t="shared" si="47"/>
        <v>393</v>
      </c>
      <c r="O410" s="551" t="str">
        <f t="shared" si="48"/>
        <v>0</v>
      </c>
      <c r="P410" s="571">
        <f t="shared" si="49"/>
        <v>1</v>
      </c>
      <c r="Q410" s="571">
        <f t="shared" si="50"/>
        <v>1</v>
      </c>
    </row>
    <row r="411" spans="2:17">
      <c r="B411" s="568"/>
      <c r="C411" s="568"/>
      <c r="D411" s="568"/>
      <c r="E411" s="568" cm="1">
        <f t="array" ref="E411">IF(H410&lt;&gt;"",E410,IF(E410="","",IFERROR(MATCH(TRUE(),INDEX(INDEX(K:K,E410+1):K203&lt;&gt;"",0),0)+E410,"")))</f>
        <v>552</v>
      </c>
      <c r="F411" s="569" cm="1">
        <f t="array" ref="F411">IF(E411="","",IF(H410&lt;&gt;"",H410,INDEX(D:D,E411)))</f>
        <v>0</v>
      </c>
      <c r="G411" s="569" t="str">
        <f t="shared" si="45"/>
        <v>0</v>
      </c>
      <c r="H411" s="570" t="str">
        <f t="shared" si="46"/>
        <v/>
      </c>
      <c r="I411" s="568" t="str">
        <f>IF(AND(F411&lt;&gt;"",N10&gt;0,M411&gt;N10),"Mot &gt; limite","")</f>
        <v/>
      </c>
      <c r="M411" s="514">
        <f>IF(OR(F411="",N10="",N10&lt;=0),"",IF(LEN(F411)&lt;=N10,LEN(F411),IFERROR(FIND("♦",SUBSTITUTE(LEFT(F411,N10)," ","♦",LEN(LEFT(F411,N10))-LEN(SUBSTITUTE(LEFT(F411,N10)," ","")))),FIND(" ",F411&amp;" ",N10+1)-1)))</f>
        <v>1</v>
      </c>
      <c r="N411" s="571">
        <f t="shared" si="47"/>
        <v>394</v>
      </c>
      <c r="O411" s="551" t="str">
        <f t="shared" si="48"/>
        <v>0</v>
      </c>
      <c r="P411" s="571">
        <f t="shared" si="49"/>
        <v>1</v>
      </c>
      <c r="Q411" s="571">
        <f t="shared" si="50"/>
        <v>1</v>
      </c>
    </row>
    <row r="412" spans="2:17">
      <c r="B412" s="568"/>
      <c r="C412" s="568"/>
      <c r="D412" s="568"/>
      <c r="E412" s="568" cm="1">
        <f t="array" ref="E412">IF(H411&lt;&gt;"",E411,IF(E411="","",IFERROR(MATCH(TRUE(),INDEX(INDEX(K:K,E411+1):K203&lt;&gt;"",0),0)+E411,"")))</f>
        <v>553</v>
      </c>
      <c r="F412" s="569" cm="1">
        <f t="array" ref="F412">IF(E412="","",IF(H411&lt;&gt;"",H411,INDEX(D:D,E412)))</f>
        <v>0</v>
      </c>
      <c r="G412" s="569" t="str">
        <f t="shared" si="45"/>
        <v>0</v>
      </c>
      <c r="H412" s="570" t="str">
        <f t="shared" si="46"/>
        <v/>
      </c>
      <c r="I412" s="568" t="str">
        <f>IF(AND(F412&lt;&gt;"",N10&gt;0,M412&gt;N10),"Mot &gt; limite","")</f>
        <v/>
      </c>
      <c r="M412" s="514">
        <f>IF(OR(F412="",N10="",N10&lt;=0),"",IF(LEN(F412)&lt;=N10,LEN(F412),IFERROR(FIND("♦",SUBSTITUTE(LEFT(F412,N10)," ","♦",LEN(LEFT(F412,N10))-LEN(SUBSTITUTE(LEFT(F412,N10)," ","")))),FIND(" ",F412&amp;" ",N10+1)-1)))</f>
        <v>1</v>
      </c>
      <c r="N412" s="571">
        <f t="shared" si="47"/>
        <v>395</v>
      </c>
      <c r="O412" s="551" t="str">
        <f t="shared" si="48"/>
        <v>0</v>
      </c>
      <c r="P412" s="571">
        <f t="shared" si="49"/>
        <v>1</v>
      </c>
      <c r="Q412" s="571">
        <f t="shared" si="50"/>
        <v>1</v>
      </c>
    </row>
    <row r="413" spans="2:17">
      <c r="B413" s="568"/>
      <c r="C413" s="568"/>
      <c r="D413" s="568"/>
      <c r="E413" s="568" cm="1">
        <f t="array" ref="E413">IF(H412&lt;&gt;"",E412,IF(E412="","",IFERROR(MATCH(TRUE(),INDEX(INDEX(K:K,E412+1):K203&lt;&gt;"",0),0)+E412,"")))</f>
        <v>554</v>
      </c>
      <c r="F413" s="569" cm="1">
        <f t="array" ref="F413">IF(E413="","",IF(H412&lt;&gt;"",H412,INDEX(D:D,E413)))</f>
        <v>0</v>
      </c>
      <c r="G413" s="569" t="str">
        <f t="shared" si="45"/>
        <v>0</v>
      </c>
      <c r="H413" s="570" t="str">
        <f t="shared" si="46"/>
        <v/>
      </c>
      <c r="I413" s="568" t="str">
        <f>IF(AND(F413&lt;&gt;"",N10&gt;0,M413&gt;N10),"Mot &gt; limite","")</f>
        <v/>
      </c>
      <c r="M413" s="514">
        <f>IF(OR(F413="",N10="",N10&lt;=0),"",IF(LEN(F413)&lt;=N10,LEN(F413),IFERROR(FIND("♦",SUBSTITUTE(LEFT(F413,N10)," ","♦",LEN(LEFT(F413,N10))-LEN(SUBSTITUTE(LEFT(F413,N10)," ","")))),FIND(" ",F413&amp;" ",N10+1)-1)))</f>
        <v>1</v>
      </c>
      <c r="N413" s="571">
        <f t="shared" si="47"/>
        <v>396</v>
      </c>
      <c r="O413" s="551" t="str">
        <f t="shared" si="48"/>
        <v>0</v>
      </c>
      <c r="P413" s="571">
        <f t="shared" si="49"/>
        <v>1</v>
      </c>
      <c r="Q413" s="571">
        <f t="shared" si="50"/>
        <v>1</v>
      </c>
    </row>
    <row r="414" spans="2:17">
      <c r="B414" s="568"/>
      <c r="C414" s="568"/>
      <c r="D414" s="568"/>
      <c r="E414" s="568" cm="1">
        <f t="array" ref="E414">IF(H413&lt;&gt;"",E413,IF(E413="","",IFERROR(MATCH(TRUE(),INDEX(INDEX(K:K,E413+1):K203&lt;&gt;"",0),0)+E413,"")))</f>
        <v>555</v>
      </c>
      <c r="F414" s="569" cm="1">
        <f t="array" ref="F414">IF(E414="","",IF(H413&lt;&gt;"",H413,INDEX(D:D,E414)))</f>
        <v>0</v>
      </c>
      <c r="G414" s="569" t="str">
        <f t="shared" si="45"/>
        <v>0</v>
      </c>
      <c r="H414" s="570" t="str">
        <f t="shared" si="46"/>
        <v/>
      </c>
      <c r="I414" s="568" t="str">
        <f>IF(AND(F414&lt;&gt;"",N10&gt;0,M414&gt;N10),"Mot &gt; limite","")</f>
        <v/>
      </c>
      <c r="M414" s="514">
        <f>IF(OR(F414="",N10="",N10&lt;=0),"",IF(LEN(F414)&lt;=N10,LEN(F414),IFERROR(FIND("♦",SUBSTITUTE(LEFT(F414,N10)," ","♦",LEN(LEFT(F414,N10))-LEN(SUBSTITUTE(LEFT(F414,N10)," ","")))),FIND(" ",F414&amp;" ",N10+1)-1)))</f>
        <v>1</v>
      </c>
      <c r="N414" s="571">
        <f t="shared" si="47"/>
        <v>397</v>
      </c>
      <c r="O414" s="551" t="str">
        <f t="shared" si="48"/>
        <v>0</v>
      </c>
      <c r="P414" s="571">
        <f t="shared" si="49"/>
        <v>1</v>
      </c>
      <c r="Q414" s="571">
        <f t="shared" si="50"/>
        <v>1</v>
      </c>
    </row>
    <row r="415" spans="2:17">
      <c r="B415" s="568"/>
      <c r="C415" s="568"/>
      <c r="D415" s="568"/>
      <c r="E415" s="568" cm="1">
        <f t="array" ref="E415">IF(H414&lt;&gt;"",E414,IF(E414="","",IFERROR(MATCH(TRUE(),INDEX(INDEX(K:K,E414+1):K203&lt;&gt;"",0),0)+E414,"")))</f>
        <v>556</v>
      </c>
      <c r="F415" s="569" cm="1">
        <f t="array" ref="F415">IF(E415="","",IF(H414&lt;&gt;"",H414,INDEX(D:D,E415)))</f>
        <v>0</v>
      </c>
      <c r="G415" s="569" t="str">
        <f t="shared" si="45"/>
        <v>0</v>
      </c>
      <c r="H415" s="570" t="str">
        <f t="shared" si="46"/>
        <v/>
      </c>
      <c r="I415" s="568" t="str">
        <f>IF(AND(F415&lt;&gt;"",N10&gt;0,M415&gt;N10),"Mot &gt; limite","")</f>
        <v/>
      </c>
      <c r="M415" s="514">
        <f>IF(OR(F415="",N10="",N10&lt;=0),"",IF(LEN(F415)&lt;=N10,LEN(F415),IFERROR(FIND("♦",SUBSTITUTE(LEFT(F415,N10)," ","♦",LEN(LEFT(F415,N10))-LEN(SUBSTITUTE(LEFT(F415,N10)," ","")))),FIND(" ",F415&amp;" ",N10+1)-1)))</f>
        <v>1</v>
      </c>
      <c r="N415" s="571">
        <f t="shared" si="47"/>
        <v>398</v>
      </c>
      <c r="O415" s="551" t="str">
        <f t="shared" si="48"/>
        <v>0</v>
      </c>
      <c r="P415" s="571">
        <f t="shared" si="49"/>
        <v>1</v>
      </c>
      <c r="Q415" s="571">
        <f t="shared" si="50"/>
        <v>1</v>
      </c>
    </row>
    <row r="416" spans="2:17">
      <c r="B416" s="568"/>
      <c r="C416" s="568"/>
      <c r="D416" s="568"/>
      <c r="E416" s="568" cm="1">
        <f t="array" ref="E416">IF(H415&lt;&gt;"",E415,IF(E415="","",IFERROR(MATCH(TRUE(),INDEX(INDEX(K:K,E415+1):K203&lt;&gt;"",0),0)+E415,"")))</f>
        <v>557</v>
      </c>
      <c r="F416" s="569" cm="1">
        <f t="array" ref="F416">IF(E416="","",IF(H415&lt;&gt;"",H415,INDEX(D:D,E416)))</f>
        <v>0</v>
      </c>
      <c r="G416" s="569" t="str">
        <f t="shared" si="45"/>
        <v>0</v>
      </c>
      <c r="H416" s="570" t="str">
        <f t="shared" si="46"/>
        <v/>
      </c>
      <c r="I416" s="568" t="str">
        <f>IF(AND(F416&lt;&gt;"",N10&gt;0,M416&gt;N10),"Mot &gt; limite","")</f>
        <v/>
      </c>
      <c r="M416" s="514">
        <f>IF(OR(F416="",N10="",N10&lt;=0),"",IF(LEN(F416)&lt;=N10,LEN(F416),IFERROR(FIND("♦",SUBSTITUTE(LEFT(F416,N10)," ","♦",LEN(LEFT(F416,N10))-LEN(SUBSTITUTE(LEFT(F416,N10)," ","")))),FIND(" ",F416&amp;" ",N10+1)-1)))</f>
        <v>1</v>
      </c>
      <c r="N416" s="571">
        <f t="shared" si="47"/>
        <v>399</v>
      </c>
      <c r="O416" s="551" t="str">
        <f t="shared" si="48"/>
        <v>0</v>
      </c>
      <c r="P416" s="571">
        <f t="shared" si="49"/>
        <v>1</v>
      </c>
      <c r="Q416" s="571">
        <f t="shared" si="50"/>
        <v>1</v>
      </c>
    </row>
    <row r="417" spans="2:17">
      <c r="B417" s="568"/>
      <c r="C417" s="568"/>
      <c r="D417" s="568"/>
      <c r="E417" s="568" cm="1">
        <f t="array" ref="E417">IF(H416&lt;&gt;"",E416,IF(E416="","",IFERROR(MATCH(TRUE(),INDEX(INDEX(K:K,E416+1):K203&lt;&gt;"",0),0)+E416,"")))</f>
        <v>558</v>
      </c>
      <c r="F417" s="569" cm="1">
        <f t="array" ref="F417">IF(E417="","",IF(H416&lt;&gt;"",H416,INDEX(D:D,E417)))</f>
        <v>0</v>
      </c>
      <c r="G417" s="569" t="str">
        <f t="shared" si="45"/>
        <v>0</v>
      </c>
      <c r="H417" s="570" t="str">
        <f t="shared" si="46"/>
        <v/>
      </c>
      <c r="I417" s="568" t="str">
        <f>IF(AND(F417&lt;&gt;"",N10&gt;0,M417&gt;N10),"Mot &gt; limite","")</f>
        <v/>
      </c>
      <c r="M417" s="514">
        <f>IF(OR(F417="",N10="",N10&lt;=0),"",IF(LEN(F417)&lt;=N10,LEN(F417),IFERROR(FIND("♦",SUBSTITUTE(LEFT(F417,N10)," ","♦",LEN(LEFT(F417,N10))-LEN(SUBSTITUTE(LEFT(F417,N10)," ","")))),FIND(" ",F417&amp;" ",N10+1)-1)))</f>
        <v>1</v>
      </c>
      <c r="N417" s="571">
        <f t="shared" si="47"/>
        <v>400</v>
      </c>
      <c r="O417" s="551" t="str">
        <f t="shared" si="48"/>
        <v>0</v>
      </c>
      <c r="P417" s="571">
        <f t="shared" si="49"/>
        <v>1</v>
      </c>
      <c r="Q417" s="571">
        <f t="shared" si="50"/>
        <v>1</v>
      </c>
    </row>
    <row r="418" spans="2:17">
      <c r="B418" s="568"/>
      <c r="C418" s="568"/>
      <c r="D418" s="568"/>
      <c r="E418" s="568" cm="1">
        <f t="array" ref="E418">IF(H417&lt;&gt;"",E417,IF(E417="","",IFERROR(MATCH(TRUE(),INDEX(INDEX(K:K,E417+1):K203&lt;&gt;"",0),0)+E417,"")))</f>
        <v>559</v>
      </c>
      <c r="F418" s="569" cm="1">
        <f t="array" ref="F418">IF(E418="","",IF(H417&lt;&gt;"",H417,INDEX(D:D,E418)))</f>
        <v>0</v>
      </c>
      <c r="G418" s="569" t="str">
        <f t="shared" si="45"/>
        <v>0</v>
      </c>
      <c r="H418" s="570" t="str">
        <f t="shared" si="46"/>
        <v/>
      </c>
      <c r="I418" s="568" t="str">
        <f>IF(AND(F418&lt;&gt;"",N10&gt;0,M418&gt;N10),"Mot &gt; limite","")</f>
        <v/>
      </c>
      <c r="M418" s="514">
        <f>IF(OR(F418="",N10="",N10&lt;=0),"",IF(LEN(F418)&lt;=N10,LEN(F418),IFERROR(FIND("♦",SUBSTITUTE(LEFT(F418,N10)," ","♦",LEN(LEFT(F418,N10))-LEN(SUBSTITUTE(LEFT(F418,N10)," ","")))),FIND(" ",F418&amp;" ",N10+1)-1)))</f>
        <v>1</v>
      </c>
      <c r="N418" s="571">
        <f t="shared" si="47"/>
        <v>401</v>
      </c>
      <c r="O418" s="551" t="str">
        <f t="shared" si="48"/>
        <v>0</v>
      </c>
      <c r="P418" s="571">
        <f t="shared" si="49"/>
        <v>1</v>
      </c>
      <c r="Q418" s="571">
        <f t="shared" si="50"/>
        <v>1</v>
      </c>
    </row>
    <row r="419" spans="2:17">
      <c r="B419" s="568"/>
      <c r="C419" s="568"/>
      <c r="D419" s="568"/>
      <c r="E419" s="568" cm="1">
        <f t="array" ref="E419">IF(H418&lt;&gt;"",E418,IF(E418="","",IFERROR(MATCH(TRUE(),INDEX(INDEX(K:K,E418+1):K203&lt;&gt;"",0),0)+E418,"")))</f>
        <v>560</v>
      </c>
      <c r="F419" s="569" cm="1">
        <f t="array" ref="F419">IF(E419="","",IF(H418&lt;&gt;"",H418,INDEX(D:D,E419)))</f>
        <v>0</v>
      </c>
      <c r="G419" s="569" t="str">
        <f t="shared" si="45"/>
        <v>0</v>
      </c>
      <c r="H419" s="570" t="str">
        <f t="shared" si="46"/>
        <v/>
      </c>
      <c r="I419" s="568" t="str">
        <f>IF(AND(F419&lt;&gt;"",N10&gt;0,M419&gt;N10),"Mot &gt; limite","")</f>
        <v/>
      </c>
      <c r="M419" s="514">
        <f>IF(OR(F419="",N10="",N10&lt;=0),"",IF(LEN(F419)&lt;=N10,LEN(F419),IFERROR(FIND("♦",SUBSTITUTE(LEFT(F419,N10)," ","♦",LEN(LEFT(F419,N10))-LEN(SUBSTITUTE(LEFT(F419,N10)," ","")))),FIND(" ",F419&amp;" ",N10+1)-1)))</f>
        <v>1</v>
      </c>
      <c r="N419" s="571">
        <f t="shared" si="47"/>
        <v>402</v>
      </c>
      <c r="O419" s="551" t="str">
        <f t="shared" si="48"/>
        <v>0</v>
      </c>
      <c r="P419" s="571">
        <f t="shared" si="49"/>
        <v>1</v>
      </c>
      <c r="Q419" s="571">
        <f t="shared" si="50"/>
        <v>1</v>
      </c>
    </row>
    <row r="420" spans="2:17">
      <c r="B420" s="568"/>
      <c r="C420" s="568"/>
      <c r="D420" s="568"/>
      <c r="E420" s="568" cm="1">
        <f t="array" ref="E420">IF(H419&lt;&gt;"",E419,IF(E419="","",IFERROR(MATCH(TRUE(),INDEX(INDEX(K:K,E419+1):K203&lt;&gt;"",0),0)+E419,"")))</f>
        <v>561</v>
      </c>
      <c r="F420" s="569" cm="1">
        <f t="array" ref="F420">IF(E420="","",IF(H419&lt;&gt;"",H419,INDEX(D:D,E420)))</f>
        <v>0</v>
      </c>
      <c r="G420" s="569" t="str">
        <f t="shared" si="45"/>
        <v>0</v>
      </c>
      <c r="H420" s="570" t="str">
        <f t="shared" si="46"/>
        <v/>
      </c>
      <c r="I420" s="568" t="str">
        <f>IF(AND(F420&lt;&gt;"",N10&gt;0,M420&gt;N10),"Mot &gt; limite","")</f>
        <v/>
      </c>
      <c r="M420" s="514">
        <f>IF(OR(F420="",N10="",N10&lt;=0),"",IF(LEN(F420)&lt;=N10,LEN(F420),IFERROR(FIND("♦",SUBSTITUTE(LEFT(F420,N10)," ","♦",LEN(LEFT(F420,N10))-LEN(SUBSTITUTE(LEFT(F420,N10)," ","")))),FIND(" ",F420&amp;" ",N10+1)-1)))</f>
        <v>1</v>
      </c>
      <c r="N420" s="571">
        <f t="shared" si="47"/>
        <v>403</v>
      </c>
      <c r="O420" s="551" t="str">
        <f t="shared" si="48"/>
        <v>0</v>
      </c>
      <c r="P420" s="571">
        <f t="shared" si="49"/>
        <v>1</v>
      </c>
      <c r="Q420" s="571">
        <f t="shared" si="50"/>
        <v>1</v>
      </c>
    </row>
    <row r="421" spans="2:17">
      <c r="B421" s="568"/>
      <c r="C421" s="568"/>
      <c r="D421" s="568"/>
      <c r="E421" s="568" cm="1">
        <f t="array" ref="E421">IF(H420&lt;&gt;"",E420,IF(E420="","",IFERROR(MATCH(TRUE(),INDEX(INDEX(K:K,E420+1):K203&lt;&gt;"",0),0)+E420,"")))</f>
        <v>562</v>
      </c>
      <c r="F421" s="569" cm="1">
        <f t="array" ref="F421">IF(E421="","",IF(H420&lt;&gt;"",H420,INDEX(D:D,E421)))</f>
        <v>0</v>
      </c>
      <c r="G421" s="569" t="str">
        <f t="shared" si="45"/>
        <v>0</v>
      </c>
      <c r="H421" s="570" t="str">
        <f t="shared" si="46"/>
        <v/>
      </c>
      <c r="I421" s="568" t="str">
        <f>IF(AND(F421&lt;&gt;"",N10&gt;0,M421&gt;N10),"Mot &gt; limite","")</f>
        <v/>
      </c>
      <c r="M421" s="514">
        <f>IF(OR(F421="",N10="",N10&lt;=0),"",IF(LEN(F421)&lt;=N10,LEN(F421),IFERROR(FIND("♦",SUBSTITUTE(LEFT(F421,N10)," ","♦",LEN(LEFT(F421,N10))-LEN(SUBSTITUTE(LEFT(F421,N10)," ","")))),FIND(" ",F421&amp;" ",N10+1)-1)))</f>
        <v>1</v>
      </c>
      <c r="N421" s="571">
        <f t="shared" si="47"/>
        <v>404</v>
      </c>
      <c r="O421" s="551" t="str">
        <f t="shared" si="48"/>
        <v>0</v>
      </c>
      <c r="P421" s="571">
        <f t="shared" si="49"/>
        <v>1</v>
      </c>
      <c r="Q421" s="571">
        <f t="shared" si="50"/>
        <v>1</v>
      </c>
    </row>
    <row r="422" spans="2:17">
      <c r="B422" s="568"/>
      <c r="C422" s="568"/>
      <c r="D422" s="568"/>
      <c r="E422" s="568" cm="1">
        <f t="array" ref="E422">IF(H421&lt;&gt;"",E421,IF(E421="","",IFERROR(MATCH(TRUE(),INDEX(INDEX(K:K,E421+1):K203&lt;&gt;"",0),0)+E421,"")))</f>
        <v>563</v>
      </c>
      <c r="F422" s="569" cm="1">
        <f t="array" ref="F422">IF(E422="","",IF(H421&lt;&gt;"",H421,INDEX(D:D,E422)))</f>
        <v>0</v>
      </c>
      <c r="G422" s="569" t="str">
        <f t="shared" si="45"/>
        <v>0</v>
      </c>
      <c r="H422" s="570" t="str">
        <f t="shared" si="46"/>
        <v/>
      </c>
      <c r="I422" s="568" t="str">
        <f>IF(AND(F422&lt;&gt;"",N10&gt;0,M422&gt;N10),"Mot &gt; limite","")</f>
        <v/>
      </c>
      <c r="M422" s="514">
        <f>IF(OR(F422="",N10="",N10&lt;=0),"",IF(LEN(F422)&lt;=N10,LEN(F422),IFERROR(FIND("♦",SUBSTITUTE(LEFT(F422,N10)," ","♦",LEN(LEFT(F422,N10))-LEN(SUBSTITUTE(LEFT(F422,N10)," ","")))),FIND(" ",F422&amp;" ",N10+1)-1)))</f>
        <v>1</v>
      </c>
      <c r="N422" s="571">
        <f t="shared" si="47"/>
        <v>405</v>
      </c>
      <c r="O422" s="551" t="str">
        <f t="shared" si="48"/>
        <v>0</v>
      </c>
      <c r="P422" s="571">
        <f t="shared" si="49"/>
        <v>1</v>
      </c>
      <c r="Q422" s="571">
        <f t="shared" si="50"/>
        <v>1</v>
      </c>
    </row>
    <row r="423" spans="2:17">
      <c r="B423" s="568"/>
      <c r="C423" s="568"/>
      <c r="D423" s="568"/>
      <c r="E423" s="568" cm="1">
        <f t="array" ref="E423">IF(H422&lt;&gt;"",E422,IF(E422="","",IFERROR(MATCH(TRUE(),INDEX(INDEX(K:K,E422+1):K203&lt;&gt;"",0),0)+E422,"")))</f>
        <v>564</v>
      </c>
      <c r="F423" s="569" cm="1">
        <f t="array" ref="F423">IF(E423="","",IF(H422&lt;&gt;"",H422,INDEX(D:D,E423)))</f>
        <v>0</v>
      </c>
      <c r="G423" s="569" t="str">
        <f t="shared" si="45"/>
        <v>0</v>
      </c>
      <c r="H423" s="570" t="str">
        <f t="shared" si="46"/>
        <v/>
      </c>
      <c r="I423" s="568" t="str">
        <f>IF(AND(F423&lt;&gt;"",N10&gt;0,M423&gt;N10),"Mot &gt; limite","")</f>
        <v/>
      </c>
      <c r="M423" s="514">
        <f>IF(OR(F423="",N10="",N10&lt;=0),"",IF(LEN(F423)&lt;=N10,LEN(F423),IFERROR(FIND("♦",SUBSTITUTE(LEFT(F423,N10)," ","♦",LEN(LEFT(F423,N10))-LEN(SUBSTITUTE(LEFT(F423,N10)," ","")))),FIND(" ",F423&amp;" ",N10+1)-1)))</f>
        <v>1</v>
      </c>
      <c r="N423" s="571">
        <f t="shared" si="47"/>
        <v>406</v>
      </c>
      <c r="O423" s="551" t="str">
        <f t="shared" si="48"/>
        <v>0</v>
      </c>
      <c r="P423" s="571">
        <f t="shared" si="49"/>
        <v>1</v>
      </c>
      <c r="Q423" s="571">
        <f t="shared" si="50"/>
        <v>1</v>
      </c>
    </row>
    <row r="424" spans="2:17">
      <c r="B424" s="568"/>
      <c r="C424" s="568"/>
      <c r="D424" s="568"/>
      <c r="E424" s="568" cm="1">
        <f t="array" ref="E424">IF(H423&lt;&gt;"",E423,IF(E423="","",IFERROR(MATCH(TRUE(),INDEX(INDEX(K:K,E423+1):K203&lt;&gt;"",0),0)+E423,"")))</f>
        <v>565</v>
      </c>
      <c r="F424" s="569" cm="1">
        <f t="array" ref="F424">IF(E424="","",IF(H423&lt;&gt;"",H423,INDEX(D:D,E424)))</f>
        <v>0</v>
      </c>
      <c r="G424" s="569" t="str">
        <f t="shared" si="45"/>
        <v>0</v>
      </c>
      <c r="H424" s="570" t="str">
        <f t="shared" si="46"/>
        <v/>
      </c>
      <c r="I424" s="568" t="str">
        <f>IF(AND(F424&lt;&gt;"",N10&gt;0,M424&gt;N10),"Mot &gt; limite","")</f>
        <v/>
      </c>
      <c r="M424" s="514">
        <f>IF(OR(F424="",N10="",N10&lt;=0),"",IF(LEN(F424)&lt;=N10,LEN(F424),IFERROR(FIND("♦",SUBSTITUTE(LEFT(F424,N10)," ","♦",LEN(LEFT(F424,N10))-LEN(SUBSTITUTE(LEFT(F424,N10)," ","")))),FIND(" ",F424&amp;" ",N10+1)-1)))</f>
        <v>1</v>
      </c>
      <c r="N424" s="571">
        <f t="shared" si="47"/>
        <v>407</v>
      </c>
      <c r="O424" s="551" t="str">
        <f t="shared" si="48"/>
        <v>0</v>
      </c>
      <c r="P424" s="571">
        <f t="shared" si="49"/>
        <v>1</v>
      </c>
      <c r="Q424" s="571">
        <f t="shared" si="50"/>
        <v>1</v>
      </c>
    </row>
    <row r="425" spans="2:17">
      <c r="B425" s="568"/>
      <c r="C425" s="568"/>
      <c r="D425" s="568"/>
      <c r="E425" s="568" cm="1">
        <f t="array" ref="E425">IF(H424&lt;&gt;"",E424,IF(E424="","",IFERROR(MATCH(TRUE(),INDEX(INDEX(K:K,E424+1):K203&lt;&gt;"",0),0)+E424,"")))</f>
        <v>566</v>
      </c>
      <c r="F425" s="569" cm="1">
        <f t="array" ref="F425">IF(E425="","",IF(H424&lt;&gt;"",H424,INDEX(D:D,E425)))</f>
        <v>0</v>
      </c>
      <c r="G425" s="569" t="str">
        <f t="shared" si="45"/>
        <v>0</v>
      </c>
      <c r="H425" s="570" t="str">
        <f t="shared" si="46"/>
        <v/>
      </c>
      <c r="I425" s="568" t="str">
        <f>IF(AND(F425&lt;&gt;"",N10&gt;0,M425&gt;N10),"Mot &gt; limite","")</f>
        <v/>
      </c>
      <c r="M425" s="514">
        <f>IF(OR(F425="",N10="",N10&lt;=0),"",IF(LEN(F425)&lt;=N10,LEN(F425),IFERROR(FIND("♦",SUBSTITUTE(LEFT(F425,N10)," ","♦",LEN(LEFT(F425,N10))-LEN(SUBSTITUTE(LEFT(F425,N10)," ","")))),FIND(" ",F425&amp;" ",N10+1)-1)))</f>
        <v>1</v>
      </c>
      <c r="N425" s="571">
        <f t="shared" si="47"/>
        <v>408</v>
      </c>
      <c r="O425" s="551" t="str">
        <f t="shared" si="48"/>
        <v>0</v>
      </c>
      <c r="P425" s="571">
        <f t="shared" si="49"/>
        <v>1</v>
      </c>
      <c r="Q425" s="571">
        <f t="shared" si="50"/>
        <v>1</v>
      </c>
    </row>
    <row r="426" spans="2:17">
      <c r="B426" s="568"/>
      <c r="C426" s="568"/>
      <c r="D426" s="568"/>
      <c r="E426" s="568" cm="1">
        <f t="array" ref="E426">IF(H425&lt;&gt;"",E425,IF(E425="","",IFERROR(MATCH(TRUE(),INDEX(INDEX(K:K,E425+1):K203&lt;&gt;"",0),0)+E425,"")))</f>
        <v>567</v>
      </c>
      <c r="F426" s="569" cm="1">
        <f t="array" ref="F426">IF(E426="","",IF(H425&lt;&gt;"",H425,INDEX(D:D,E426)))</f>
        <v>0</v>
      </c>
      <c r="G426" s="569" t="str">
        <f t="shared" si="45"/>
        <v>0</v>
      </c>
      <c r="H426" s="570" t="str">
        <f t="shared" si="46"/>
        <v/>
      </c>
      <c r="I426" s="568" t="str">
        <f>IF(AND(F426&lt;&gt;"",N10&gt;0,M426&gt;N10),"Mot &gt; limite","")</f>
        <v/>
      </c>
      <c r="M426" s="514">
        <f>IF(OR(F426="",N10="",N10&lt;=0),"",IF(LEN(F426)&lt;=N10,LEN(F426),IFERROR(FIND("♦",SUBSTITUTE(LEFT(F426,N10)," ","♦",LEN(LEFT(F426,N10))-LEN(SUBSTITUTE(LEFT(F426,N10)," ","")))),FIND(" ",F426&amp;" ",N10+1)-1)))</f>
        <v>1</v>
      </c>
      <c r="N426" s="571">
        <f t="shared" si="47"/>
        <v>409</v>
      </c>
      <c r="O426" s="551" t="str">
        <f t="shared" si="48"/>
        <v>0</v>
      </c>
      <c r="P426" s="571">
        <f t="shared" si="49"/>
        <v>1</v>
      </c>
      <c r="Q426" s="571">
        <f t="shared" si="50"/>
        <v>1</v>
      </c>
    </row>
    <row r="427" spans="2:17">
      <c r="B427" s="568"/>
      <c r="C427" s="568"/>
      <c r="D427" s="568"/>
      <c r="E427" s="568" cm="1">
        <f t="array" ref="E427">IF(H426&lt;&gt;"",E426,IF(E426="","",IFERROR(MATCH(TRUE(),INDEX(INDEX(K:K,E426+1):K203&lt;&gt;"",0),0)+E426,"")))</f>
        <v>568</v>
      </c>
      <c r="F427" s="569" cm="1">
        <f t="array" ref="F427">IF(E427="","",IF(H426&lt;&gt;"",H426,INDEX(D:D,E427)))</f>
        <v>0</v>
      </c>
      <c r="G427" s="569" t="str">
        <f t="shared" si="45"/>
        <v>0</v>
      </c>
      <c r="H427" s="570" t="str">
        <f t="shared" si="46"/>
        <v/>
      </c>
      <c r="I427" s="568" t="str">
        <f>IF(AND(F427&lt;&gt;"",N10&gt;0,M427&gt;N10),"Mot &gt; limite","")</f>
        <v/>
      </c>
      <c r="M427" s="514">
        <f>IF(OR(F427="",N10="",N10&lt;=0),"",IF(LEN(F427)&lt;=N10,LEN(F427),IFERROR(FIND("♦",SUBSTITUTE(LEFT(F427,N10)," ","♦",LEN(LEFT(F427,N10))-LEN(SUBSTITUTE(LEFT(F427,N10)," ","")))),FIND(" ",F427&amp;" ",N10+1)-1)))</f>
        <v>1</v>
      </c>
      <c r="N427" s="571">
        <f t="shared" si="47"/>
        <v>410</v>
      </c>
      <c r="O427" s="551" t="str">
        <f t="shared" si="48"/>
        <v>0</v>
      </c>
      <c r="P427" s="571">
        <f t="shared" si="49"/>
        <v>1</v>
      </c>
      <c r="Q427" s="571">
        <f t="shared" si="50"/>
        <v>1</v>
      </c>
    </row>
    <row r="428" spans="2:17">
      <c r="B428" s="568"/>
      <c r="C428" s="568"/>
      <c r="D428" s="568"/>
      <c r="E428" s="568" cm="1">
        <f t="array" ref="E428">IF(H427&lt;&gt;"",E427,IF(E427="","",IFERROR(MATCH(TRUE(),INDEX(INDEX(K:K,E427+1):K203&lt;&gt;"",0),0)+E427,"")))</f>
        <v>569</v>
      </c>
      <c r="F428" s="569" cm="1">
        <f t="array" ref="F428">IF(E428="","",IF(H427&lt;&gt;"",H427,INDEX(D:D,E428)))</f>
        <v>0</v>
      </c>
      <c r="G428" s="569" t="str">
        <f t="shared" si="45"/>
        <v>0</v>
      </c>
      <c r="H428" s="570" t="str">
        <f t="shared" si="46"/>
        <v/>
      </c>
      <c r="I428" s="568" t="str">
        <f>IF(AND(F428&lt;&gt;"",N10&gt;0,M428&gt;N10),"Mot &gt; limite","")</f>
        <v/>
      </c>
      <c r="M428" s="514">
        <f>IF(OR(F428="",N10="",N10&lt;=0),"",IF(LEN(F428)&lt;=N10,LEN(F428),IFERROR(FIND("♦",SUBSTITUTE(LEFT(F428,N10)," ","♦",LEN(LEFT(F428,N10))-LEN(SUBSTITUTE(LEFT(F428,N10)," ","")))),FIND(" ",F428&amp;" ",N10+1)-1)))</f>
        <v>1</v>
      </c>
      <c r="N428" s="571">
        <f t="shared" si="47"/>
        <v>411</v>
      </c>
      <c r="O428" s="551" t="str">
        <f t="shared" si="48"/>
        <v>0</v>
      </c>
      <c r="P428" s="571">
        <f t="shared" si="49"/>
        <v>1</v>
      </c>
      <c r="Q428" s="571">
        <f t="shared" si="50"/>
        <v>1</v>
      </c>
    </row>
    <row r="429" spans="2:17">
      <c r="B429" s="568"/>
      <c r="C429" s="568"/>
      <c r="D429" s="568"/>
      <c r="E429" s="568" cm="1">
        <f t="array" ref="E429">IF(H428&lt;&gt;"",E428,IF(E428="","",IFERROR(MATCH(TRUE(),INDEX(INDEX(K:K,E428+1):K203&lt;&gt;"",0),0)+E428,"")))</f>
        <v>570</v>
      </c>
      <c r="F429" s="569" cm="1">
        <f t="array" ref="F429">IF(E429="","",IF(H428&lt;&gt;"",H428,INDEX(D:D,E429)))</f>
        <v>0</v>
      </c>
      <c r="G429" s="569" t="str">
        <f t="shared" si="45"/>
        <v>0</v>
      </c>
      <c r="H429" s="570" t="str">
        <f t="shared" si="46"/>
        <v/>
      </c>
      <c r="I429" s="568" t="str">
        <f>IF(AND(F429&lt;&gt;"",N10&gt;0,M429&gt;N10),"Mot &gt; limite","")</f>
        <v/>
      </c>
      <c r="M429" s="514">
        <f>IF(OR(F429="",N10="",N10&lt;=0),"",IF(LEN(F429)&lt;=N10,LEN(F429),IFERROR(FIND("♦",SUBSTITUTE(LEFT(F429,N10)," ","♦",LEN(LEFT(F429,N10))-LEN(SUBSTITUTE(LEFT(F429,N10)," ","")))),FIND(" ",F429&amp;" ",N10+1)-1)))</f>
        <v>1</v>
      </c>
      <c r="N429" s="571">
        <f t="shared" si="47"/>
        <v>412</v>
      </c>
      <c r="O429" s="551" t="str">
        <f t="shared" si="48"/>
        <v>0</v>
      </c>
      <c r="P429" s="571">
        <f t="shared" si="49"/>
        <v>1</v>
      </c>
      <c r="Q429" s="571">
        <f t="shared" si="50"/>
        <v>1</v>
      </c>
    </row>
    <row r="430" spans="2:17">
      <c r="B430" s="568"/>
      <c r="C430" s="568"/>
      <c r="D430" s="568"/>
      <c r="E430" s="568" cm="1">
        <f t="array" ref="E430">IF(H429&lt;&gt;"",E429,IF(E429="","",IFERROR(MATCH(TRUE(),INDEX(INDEX(K:K,E429+1):K203&lt;&gt;"",0),0)+E429,"")))</f>
        <v>571</v>
      </c>
      <c r="F430" s="569" cm="1">
        <f t="array" ref="F430">IF(E430="","",IF(H429&lt;&gt;"",H429,INDEX(D:D,E430)))</f>
        <v>0</v>
      </c>
      <c r="G430" s="569" t="str">
        <f t="shared" si="45"/>
        <v>0</v>
      </c>
      <c r="H430" s="570" t="str">
        <f t="shared" si="46"/>
        <v/>
      </c>
      <c r="I430" s="568" t="str">
        <f>IF(AND(F430&lt;&gt;"",N10&gt;0,M430&gt;N10),"Mot &gt; limite","")</f>
        <v/>
      </c>
      <c r="M430" s="514">
        <f>IF(OR(F430="",N10="",N10&lt;=0),"",IF(LEN(F430)&lt;=N10,LEN(F430),IFERROR(FIND("♦",SUBSTITUTE(LEFT(F430,N10)," ","♦",LEN(LEFT(F430,N10))-LEN(SUBSTITUTE(LEFT(F430,N10)," ","")))),FIND(" ",F430&amp;" ",N10+1)-1)))</f>
        <v>1</v>
      </c>
      <c r="N430" s="571">
        <f t="shared" si="47"/>
        <v>413</v>
      </c>
      <c r="O430" s="551" t="str">
        <f t="shared" si="48"/>
        <v>0</v>
      </c>
      <c r="P430" s="571">
        <f t="shared" si="49"/>
        <v>1</v>
      </c>
      <c r="Q430" s="571">
        <f t="shared" si="50"/>
        <v>1</v>
      </c>
    </row>
    <row r="431" spans="2:17">
      <c r="B431" s="568"/>
      <c r="C431" s="568"/>
      <c r="D431" s="568"/>
      <c r="E431" s="568" cm="1">
        <f t="array" ref="E431">IF(H430&lt;&gt;"",E430,IF(E430="","",IFERROR(MATCH(TRUE(),INDEX(INDEX(K:K,E430+1):K203&lt;&gt;"",0),0)+E430,"")))</f>
        <v>572</v>
      </c>
      <c r="F431" s="569" cm="1">
        <f t="array" ref="F431">IF(E431="","",IF(H430&lt;&gt;"",H430,INDEX(D:D,E431)))</f>
        <v>0</v>
      </c>
      <c r="G431" s="569" t="str">
        <f t="shared" si="45"/>
        <v>0</v>
      </c>
      <c r="H431" s="570" t="str">
        <f t="shared" si="46"/>
        <v/>
      </c>
      <c r="I431" s="568" t="str">
        <f>IF(AND(F431&lt;&gt;"",N10&gt;0,M431&gt;N10),"Mot &gt; limite","")</f>
        <v/>
      </c>
      <c r="M431" s="514">
        <f>IF(OR(F431="",N10="",N10&lt;=0),"",IF(LEN(F431)&lt;=N10,LEN(F431),IFERROR(FIND("♦",SUBSTITUTE(LEFT(F431,N10)," ","♦",LEN(LEFT(F431,N10))-LEN(SUBSTITUTE(LEFT(F431,N10)," ","")))),FIND(" ",F431&amp;" ",N10+1)-1)))</f>
        <v>1</v>
      </c>
      <c r="N431" s="571">
        <f t="shared" si="47"/>
        <v>414</v>
      </c>
      <c r="O431" s="551" t="str">
        <f t="shared" si="48"/>
        <v>0</v>
      </c>
      <c r="P431" s="571">
        <f t="shared" si="49"/>
        <v>1</v>
      </c>
      <c r="Q431" s="571">
        <f t="shared" si="50"/>
        <v>1</v>
      </c>
    </row>
    <row r="432" spans="2:17">
      <c r="B432" s="568"/>
      <c r="C432" s="568"/>
      <c r="D432" s="568"/>
      <c r="E432" s="568" cm="1">
        <f t="array" ref="E432">IF(H431&lt;&gt;"",E431,IF(E431="","",IFERROR(MATCH(TRUE(),INDEX(INDEX(K:K,E431+1):K203&lt;&gt;"",0),0)+E431,"")))</f>
        <v>573</v>
      </c>
      <c r="F432" s="569" cm="1">
        <f t="array" ref="F432">IF(E432="","",IF(H431&lt;&gt;"",H431,INDEX(D:D,E432)))</f>
        <v>0</v>
      </c>
      <c r="G432" s="569" t="str">
        <f t="shared" si="45"/>
        <v>0</v>
      </c>
      <c r="H432" s="570" t="str">
        <f t="shared" si="46"/>
        <v/>
      </c>
      <c r="I432" s="568" t="str">
        <f>IF(AND(F432&lt;&gt;"",N10&gt;0,M432&gt;N10),"Mot &gt; limite","")</f>
        <v/>
      </c>
      <c r="M432" s="514">
        <f>IF(OR(F432="",N10="",N10&lt;=0),"",IF(LEN(F432)&lt;=N10,LEN(F432),IFERROR(FIND("♦",SUBSTITUTE(LEFT(F432,N10)," ","♦",LEN(LEFT(F432,N10))-LEN(SUBSTITUTE(LEFT(F432,N10)," ","")))),FIND(" ",F432&amp;" ",N10+1)-1)))</f>
        <v>1</v>
      </c>
      <c r="N432" s="571">
        <f t="shared" si="47"/>
        <v>415</v>
      </c>
      <c r="O432" s="551" t="str">
        <f t="shared" si="48"/>
        <v>0</v>
      </c>
      <c r="P432" s="571">
        <f t="shared" si="49"/>
        <v>1</v>
      </c>
      <c r="Q432" s="571">
        <f t="shared" si="50"/>
        <v>1</v>
      </c>
    </row>
    <row r="433" spans="2:17">
      <c r="B433" s="568"/>
      <c r="C433" s="568"/>
      <c r="D433" s="568"/>
      <c r="E433" s="568" cm="1">
        <f t="array" ref="E433">IF(H432&lt;&gt;"",E432,IF(E432="","",IFERROR(MATCH(TRUE(),INDEX(INDEX(K:K,E432+1):K203&lt;&gt;"",0),0)+E432,"")))</f>
        <v>574</v>
      </c>
      <c r="F433" s="569" cm="1">
        <f t="array" ref="F433">IF(E433="","",IF(H432&lt;&gt;"",H432,INDEX(D:D,E433)))</f>
        <v>0</v>
      </c>
      <c r="G433" s="569" t="str">
        <f t="shared" si="45"/>
        <v>0</v>
      </c>
      <c r="H433" s="570" t="str">
        <f t="shared" si="46"/>
        <v/>
      </c>
      <c r="I433" s="568" t="str">
        <f>IF(AND(F433&lt;&gt;"",N10&gt;0,M433&gt;N10),"Mot &gt; limite","")</f>
        <v/>
      </c>
      <c r="M433" s="514">
        <f>IF(OR(F433="",N10="",N10&lt;=0),"",IF(LEN(F433)&lt;=N10,LEN(F433),IFERROR(FIND("♦",SUBSTITUTE(LEFT(F433,N10)," ","♦",LEN(LEFT(F433,N10))-LEN(SUBSTITUTE(LEFT(F433,N10)," ","")))),FIND(" ",F433&amp;" ",N10+1)-1)))</f>
        <v>1</v>
      </c>
      <c r="N433" s="571">
        <f t="shared" si="47"/>
        <v>416</v>
      </c>
      <c r="O433" s="551" t="str">
        <f t="shared" si="48"/>
        <v>0</v>
      </c>
      <c r="P433" s="571">
        <f t="shared" si="49"/>
        <v>1</v>
      </c>
      <c r="Q433" s="571">
        <f t="shared" si="50"/>
        <v>1</v>
      </c>
    </row>
    <row r="434" spans="2:17">
      <c r="B434" s="568"/>
      <c r="C434" s="568"/>
      <c r="D434" s="568"/>
      <c r="E434" s="568" cm="1">
        <f t="array" ref="E434">IF(H433&lt;&gt;"",E433,IF(E433="","",IFERROR(MATCH(TRUE(),INDEX(INDEX(K:K,E433+1):K203&lt;&gt;"",0),0)+E433,"")))</f>
        <v>575</v>
      </c>
      <c r="F434" s="569" cm="1">
        <f t="array" ref="F434">IF(E434="","",IF(H433&lt;&gt;"",H433,INDEX(D:D,E434)))</f>
        <v>0</v>
      </c>
      <c r="G434" s="569" t="str">
        <f t="shared" si="45"/>
        <v>0</v>
      </c>
      <c r="H434" s="570" t="str">
        <f t="shared" si="46"/>
        <v/>
      </c>
      <c r="I434" s="568" t="str">
        <f>IF(AND(F434&lt;&gt;"",N10&gt;0,M434&gt;N10),"Mot &gt; limite","")</f>
        <v/>
      </c>
      <c r="M434" s="514">
        <f>IF(OR(F434="",N10="",N10&lt;=0),"",IF(LEN(F434)&lt;=N10,LEN(F434),IFERROR(FIND("♦",SUBSTITUTE(LEFT(F434,N10)," ","♦",LEN(LEFT(F434,N10))-LEN(SUBSTITUTE(LEFT(F434,N10)," ","")))),FIND(" ",F434&amp;" ",N10+1)-1)))</f>
        <v>1</v>
      </c>
      <c r="N434" s="571">
        <f t="shared" si="47"/>
        <v>417</v>
      </c>
      <c r="O434" s="551" t="str">
        <f t="shared" si="48"/>
        <v>0</v>
      </c>
      <c r="P434" s="571">
        <f t="shared" si="49"/>
        <v>1</v>
      </c>
      <c r="Q434" s="571">
        <f t="shared" si="50"/>
        <v>1</v>
      </c>
    </row>
    <row r="435" spans="2:17">
      <c r="B435" s="568"/>
      <c r="C435" s="568"/>
      <c r="D435" s="568"/>
      <c r="E435" s="568" cm="1">
        <f t="array" ref="E435">IF(H434&lt;&gt;"",E434,IF(E434="","",IFERROR(MATCH(TRUE(),INDEX(INDEX(K:K,E434+1):K203&lt;&gt;"",0),0)+E434,"")))</f>
        <v>576</v>
      </c>
      <c r="F435" s="569" cm="1">
        <f t="array" ref="F435">IF(E435="","",IF(H434&lt;&gt;"",H434,INDEX(D:D,E435)))</f>
        <v>0</v>
      </c>
      <c r="G435" s="569" t="str">
        <f t="shared" si="45"/>
        <v>0</v>
      </c>
      <c r="H435" s="570" t="str">
        <f t="shared" si="46"/>
        <v/>
      </c>
      <c r="I435" s="568" t="str">
        <f>IF(AND(F435&lt;&gt;"",N10&gt;0,M435&gt;N10),"Mot &gt; limite","")</f>
        <v/>
      </c>
      <c r="M435" s="514">
        <f>IF(OR(F435="",N10="",N10&lt;=0),"",IF(LEN(F435)&lt;=N10,LEN(F435),IFERROR(FIND("♦",SUBSTITUTE(LEFT(F435,N10)," ","♦",LEN(LEFT(F435,N10))-LEN(SUBSTITUTE(LEFT(F435,N10)," ","")))),FIND(" ",F435&amp;" ",N10+1)-1)))</f>
        <v>1</v>
      </c>
      <c r="N435" s="571">
        <f t="shared" si="47"/>
        <v>418</v>
      </c>
      <c r="O435" s="551" t="str">
        <f t="shared" si="48"/>
        <v>0</v>
      </c>
      <c r="P435" s="571">
        <f t="shared" si="49"/>
        <v>1</v>
      </c>
      <c r="Q435" s="571">
        <f t="shared" si="50"/>
        <v>1</v>
      </c>
    </row>
    <row r="436" spans="2:17">
      <c r="B436" s="568"/>
      <c r="C436" s="568"/>
      <c r="D436" s="568"/>
      <c r="E436" s="568" cm="1">
        <f t="array" ref="E436">IF(H435&lt;&gt;"",E435,IF(E435="","",IFERROR(MATCH(TRUE(),INDEX(INDEX(K:K,E435+1):K203&lt;&gt;"",0),0)+E435,"")))</f>
        <v>577</v>
      </c>
      <c r="F436" s="569" cm="1">
        <f t="array" ref="F436">IF(E436="","",IF(H435&lt;&gt;"",H435,INDEX(D:D,E436)))</f>
        <v>0</v>
      </c>
      <c r="G436" s="569" t="str">
        <f t="shared" si="45"/>
        <v>0</v>
      </c>
      <c r="H436" s="570" t="str">
        <f t="shared" si="46"/>
        <v/>
      </c>
      <c r="I436" s="568" t="str">
        <f>IF(AND(F436&lt;&gt;"",N10&gt;0,M436&gt;N10),"Mot &gt; limite","")</f>
        <v/>
      </c>
      <c r="M436" s="514">
        <f>IF(OR(F436="",N10="",N10&lt;=0),"",IF(LEN(F436)&lt;=N10,LEN(F436),IFERROR(FIND("♦",SUBSTITUTE(LEFT(F436,N10)," ","♦",LEN(LEFT(F436,N10))-LEN(SUBSTITUTE(LEFT(F436,N10)," ","")))),FIND(" ",F436&amp;" ",N10+1)-1)))</f>
        <v>1</v>
      </c>
      <c r="N436" s="571">
        <f t="shared" si="47"/>
        <v>419</v>
      </c>
      <c r="O436" s="551" t="str">
        <f t="shared" si="48"/>
        <v>0</v>
      </c>
      <c r="P436" s="571">
        <f t="shared" si="49"/>
        <v>1</v>
      </c>
      <c r="Q436" s="571">
        <f t="shared" si="50"/>
        <v>1</v>
      </c>
    </row>
    <row r="437" spans="2:17">
      <c r="B437" s="568"/>
      <c r="C437" s="568"/>
      <c r="D437" s="568"/>
      <c r="E437" s="568" cm="1">
        <f t="array" ref="E437">IF(H436&lt;&gt;"",E436,IF(E436="","",IFERROR(MATCH(TRUE(),INDEX(INDEX(K:K,E436+1):K203&lt;&gt;"",0),0)+E436,"")))</f>
        <v>578</v>
      </c>
      <c r="F437" s="569" cm="1">
        <f t="array" ref="F437">IF(E437="","",IF(H436&lt;&gt;"",H436,INDEX(D:D,E437)))</f>
        <v>0</v>
      </c>
      <c r="G437" s="569" t="str">
        <f t="shared" si="45"/>
        <v>0</v>
      </c>
      <c r="H437" s="570" t="str">
        <f t="shared" si="46"/>
        <v/>
      </c>
      <c r="I437" s="568" t="str">
        <f>IF(AND(F437&lt;&gt;"",N10&gt;0,M437&gt;N10),"Mot &gt; limite","")</f>
        <v/>
      </c>
      <c r="M437" s="514">
        <f>IF(OR(F437="",N10="",N10&lt;=0),"",IF(LEN(F437)&lt;=N10,LEN(F437),IFERROR(FIND("♦",SUBSTITUTE(LEFT(F437,N10)," ","♦",LEN(LEFT(F437,N10))-LEN(SUBSTITUTE(LEFT(F437,N10)," ","")))),FIND(" ",F437&amp;" ",N10+1)-1)))</f>
        <v>1</v>
      </c>
      <c r="N437" s="571">
        <f t="shared" si="47"/>
        <v>420</v>
      </c>
      <c r="O437" s="551" t="str">
        <f t="shared" si="48"/>
        <v>0</v>
      </c>
      <c r="P437" s="571">
        <f t="shared" si="49"/>
        <v>1</v>
      </c>
      <c r="Q437" s="571">
        <f t="shared" si="50"/>
        <v>1</v>
      </c>
    </row>
    <row r="438" spans="2:17">
      <c r="B438" s="568"/>
      <c r="C438" s="568"/>
      <c r="D438" s="568"/>
      <c r="E438" s="568" cm="1">
        <f t="array" ref="E438">IF(H437&lt;&gt;"",E437,IF(E437="","",IFERROR(MATCH(TRUE(),INDEX(INDEX(K:K,E437+1):K203&lt;&gt;"",0),0)+E437,"")))</f>
        <v>579</v>
      </c>
      <c r="F438" s="569" cm="1">
        <f t="array" ref="F438">IF(E438="","",IF(H437&lt;&gt;"",H437,INDEX(D:D,E438)))</f>
        <v>0</v>
      </c>
      <c r="G438" s="569" t="str">
        <f t="shared" si="45"/>
        <v>0</v>
      </c>
      <c r="H438" s="570" t="str">
        <f t="shared" si="46"/>
        <v/>
      </c>
      <c r="I438" s="568" t="str">
        <f>IF(AND(F438&lt;&gt;"",N10&gt;0,M438&gt;N10),"Mot &gt; limite","")</f>
        <v/>
      </c>
      <c r="M438" s="514">
        <f>IF(OR(F438="",N10="",N10&lt;=0),"",IF(LEN(F438)&lt;=N10,LEN(F438),IFERROR(FIND("♦",SUBSTITUTE(LEFT(F438,N10)," ","♦",LEN(LEFT(F438,N10))-LEN(SUBSTITUTE(LEFT(F438,N10)," ","")))),FIND(" ",F438&amp;" ",N10+1)-1)))</f>
        <v>1</v>
      </c>
      <c r="N438" s="571">
        <f t="shared" si="47"/>
        <v>421</v>
      </c>
      <c r="O438" s="551" t="str">
        <f t="shared" si="48"/>
        <v>0</v>
      </c>
      <c r="P438" s="571">
        <f t="shared" si="49"/>
        <v>1</v>
      </c>
      <c r="Q438" s="571">
        <f t="shared" si="50"/>
        <v>1</v>
      </c>
    </row>
    <row r="439" spans="2:17">
      <c r="B439" s="568"/>
      <c r="C439" s="568"/>
      <c r="D439" s="568"/>
      <c r="E439" s="568" cm="1">
        <f t="array" ref="E439">IF(H438&lt;&gt;"",E438,IF(E438="","",IFERROR(MATCH(TRUE(),INDEX(INDEX(K:K,E438+1):K203&lt;&gt;"",0),0)+E438,"")))</f>
        <v>580</v>
      </c>
      <c r="F439" s="569" cm="1">
        <f t="array" ref="F439">IF(E439="","",IF(H438&lt;&gt;"",H438,INDEX(D:D,E439)))</f>
        <v>0</v>
      </c>
      <c r="G439" s="569" t="str">
        <f t="shared" si="45"/>
        <v>0</v>
      </c>
      <c r="H439" s="570" t="str">
        <f t="shared" si="46"/>
        <v/>
      </c>
      <c r="I439" s="568" t="str">
        <f>IF(AND(F439&lt;&gt;"",N10&gt;0,M439&gt;N10),"Mot &gt; limite","")</f>
        <v/>
      </c>
      <c r="M439" s="514">
        <f>IF(OR(F439="",N10="",N10&lt;=0),"",IF(LEN(F439)&lt;=N10,LEN(F439),IFERROR(FIND("♦",SUBSTITUTE(LEFT(F439,N10)," ","♦",LEN(LEFT(F439,N10))-LEN(SUBSTITUTE(LEFT(F439,N10)," ","")))),FIND(" ",F439&amp;" ",N10+1)-1)))</f>
        <v>1</v>
      </c>
      <c r="N439" s="571">
        <f t="shared" si="47"/>
        <v>422</v>
      </c>
      <c r="O439" s="551" t="str">
        <f t="shared" si="48"/>
        <v>0</v>
      </c>
      <c r="P439" s="571">
        <f t="shared" si="49"/>
        <v>1</v>
      </c>
      <c r="Q439" s="571">
        <f t="shared" si="50"/>
        <v>1</v>
      </c>
    </row>
    <row r="440" spans="2:17">
      <c r="B440" s="568"/>
      <c r="C440" s="568"/>
      <c r="D440" s="568"/>
      <c r="E440" s="568" cm="1">
        <f t="array" ref="E440">IF(H439&lt;&gt;"",E439,IF(E439="","",IFERROR(MATCH(TRUE(),INDEX(INDEX(K:K,E439+1):K203&lt;&gt;"",0),0)+E439,"")))</f>
        <v>581</v>
      </c>
      <c r="F440" s="569" cm="1">
        <f t="array" ref="F440">IF(E440="","",IF(H439&lt;&gt;"",H439,INDEX(D:D,E440)))</f>
        <v>0</v>
      </c>
      <c r="G440" s="569" t="str">
        <f t="shared" si="45"/>
        <v>0</v>
      </c>
      <c r="H440" s="570" t="str">
        <f t="shared" si="46"/>
        <v/>
      </c>
      <c r="I440" s="568" t="str">
        <f>IF(AND(F440&lt;&gt;"",N10&gt;0,M440&gt;N10),"Mot &gt; limite","")</f>
        <v/>
      </c>
      <c r="M440" s="514">
        <f>IF(OR(F440="",N10="",N10&lt;=0),"",IF(LEN(F440)&lt;=N10,LEN(F440),IFERROR(FIND("♦",SUBSTITUTE(LEFT(F440,N10)," ","♦",LEN(LEFT(F440,N10))-LEN(SUBSTITUTE(LEFT(F440,N10)," ","")))),FIND(" ",F440&amp;" ",N10+1)-1)))</f>
        <v>1</v>
      </c>
      <c r="N440" s="571">
        <f t="shared" si="47"/>
        <v>423</v>
      </c>
      <c r="O440" s="551" t="str">
        <f t="shared" si="48"/>
        <v>0</v>
      </c>
      <c r="P440" s="571">
        <f t="shared" si="49"/>
        <v>1</v>
      </c>
      <c r="Q440" s="571">
        <f t="shared" si="50"/>
        <v>1</v>
      </c>
    </row>
    <row r="441" spans="2:17">
      <c r="B441" s="568"/>
      <c r="C441" s="568"/>
      <c r="D441" s="568"/>
      <c r="E441" s="568" cm="1">
        <f t="array" ref="E441">IF(H440&lt;&gt;"",E440,IF(E440="","",IFERROR(MATCH(TRUE(),INDEX(INDEX(K:K,E440+1):K203&lt;&gt;"",0),0)+E440,"")))</f>
        <v>582</v>
      </c>
      <c r="F441" s="569" cm="1">
        <f t="array" ref="F441">IF(E441="","",IF(H440&lt;&gt;"",H440,INDEX(D:D,E441)))</f>
        <v>0</v>
      </c>
      <c r="G441" s="569" t="str">
        <f t="shared" si="45"/>
        <v>0</v>
      </c>
      <c r="H441" s="570" t="str">
        <f t="shared" si="46"/>
        <v/>
      </c>
      <c r="I441" s="568" t="str">
        <f>IF(AND(F441&lt;&gt;"",N10&gt;0,M441&gt;N10),"Mot &gt; limite","")</f>
        <v/>
      </c>
      <c r="M441" s="514">
        <f>IF(OR(F441="",N10="",N10&lt;=0),"",IF(LEN(F441)&lt;=N10,LEN(F441),IFERROR(FIND("♦",SUBSTITUTE(LEFT(F441,N10)," ","♦",LEN(LEFT(F441,N10))-LEN(SUBSTITUTE(LEFT(F441,N10)," ","")))),FIND(" ",F441&amp;" ",N10+1)-1)))</f>
        <v>1</v>
      </c>
      <c r="N441" s="571">
        <f t="shared" si="47"/>
        <v>424</v>
      </c>
      <c r="O441" s="551" t="str">
        <f t="shared" si="48"/>
        <v>0</v>
      </c>
      <c r="P441" s="571">
        <f t="shared" si="49"/>
        <v>1</v>
      </c>
      <c r="Q441" s="571">
        <f t="shared" si="50"/>
        <v>1</v>
      </c>
    </row>
    <row r="442" spans="2:17">
      <c r="B442" s="568"/>
      <c r="C442" s="568"/>
      <c r="D442" s="568"/>
      <c r="E442" s="568" cm="1">
        <f t="array" ref="E442">IF(H441&lt;&gt;"",E441,IF(E441="","",IFERROR(MATCH(TRUE(),INDEX(INDEX(K:K,E441+1):K203&lt;&gt;"",0),0)+E441,"")))</f>
        <v>583</v>
      </c>
      <c r="F442" s="569" cm="1">
        <f t="array" ref="F442">IF(E442="","",IF(H441&lt;&gt;"",H441,INDEX(D:D,E442)))</f>
        <v>0</v>
      </c>
      <c r="G442" s="569" t="str">
        <f t="shared" si="45"/>
        <v>0</v>
      </c>
      <c r="H442" s="570" t="str">
        <f t="shared" si="46"/>
        <v/>
      </c>
      <c r="I442" s="568" t="str">
        <f>IF(AND(F442&lt;&gt;"",N10&gt;0,M442&gt;N10),"Mot &gt; limite","")</f>
        <v/>
      </c>
      <c r="M442" s="514">
        <f>IF(OR(F442="",N10="",N10&lt;=0),"",IF(LEN(F442)&lt;=N10,LEN(F442),IFERROR(FIND("♦",SUBSTITUTE(LEFT(F442,N10)," ","♦",LEN(LEFT(F442,N10))-LEN(SUBSTITUTE(LEFT(F442,N10)," ","")))),FIND(" ",F442&amp;" ",N10+1)-1)))</f>
        <v>1</v>
      </c>
      <c r="N442" s="571">
        <f t="shared" si="47"/>
        <v>425</v>
      </c>
      <c r="O442" s="551" t="str">
        <f t="shared" si="48"/>
        <v>0</v>
      </c>
      <c r="P442" s="571">
        <f t="shared" si="49"/>
        <v>1</v>
      </c>
      <c r="Q442" s="571">
        <f t="shared" si="50"/>
        <v>1</v>
      </c>
    </row>
    <row r="443" spans="2:17">
      <c r="B443" s="568"/>
      <c r="C443" s="568"/>
      <c r="D443" s="568"/>
      <c r="E443" s="568" cm="1">
        <f t="array" ref="E443">IF(H442&lt;&gt;"",E442,IF(E442="","",IFERROR(MATCH(TRUE(),INDEX(INDEX(K:K,E442+1):K203&lt;&gt;"",0),0)+E442,"")))</f>
        <v>584</v>
      </c>
      <c r="F443" s="569" cm="1">
        <f t="array" ref="F443">IF(E443="","",IF(H442&lt;&gt;"",H442,INDEX(D:D,E443)))</f>
        <v>0</v>
      </c>
      <c r="G443" s="569" t="str">
        <f t="shared" si="45"/>
        <v>0</v>
      </c>
      <c r="H443" s="570" t="str">
        <f t="shared" si="46"/>
        <v/>
      </c>
      <c r="I443" s="568" t="str">
        <f>IF(AND(F443&lt;&gt;"",N10&gt;0,M443&gt;N10),"Mot &gt; limite","")</f>
        <v/>
      </c>
      <c r="M443" s="514">
        <f>IF(OR(F443="",N10="",N10&lt;=0),"",IF(LEN(F443)&lt;=N10,LEN(F443),IFERROR(FIND("♦",SUBSTITUTE(LEFT(F443,N10)," ","♦",LEN(LEFT(F443,N10))-LEN(SUBSTITUTE(LEFT(F443,N10)," ","")))),FIND(" ",F443&amp;" ",N10+1)-1)))</f>
        <v>1</v>
      </c>
      <c r="N443" s="571">
        <f t="shared" si="47"/>
        <v>426</v>
      </c>
      <c r="O443" s="551" t="str">
        <f t="shared" si="48"/>
        <v>0</v>
      </c>
      <c r="P443" s="571">
        <f t="shared" si="49"/>
        <v>1</v>
      </c>
      <c r="Q443" s="571">
        <f t="shared" si="50"/>
        <v>1</v>
      </c>
    </row>
    <row r="444" spans="2:17">
      <c r="B444" s="568"/>
      <c r="C444" s="568"/>
      <c r="D444" s="568"/>
      <c r="E444" s="568" cm="1">
        <f t="array" ref="E444">IF(H443&lt;&gt;"",E443,IF(E443="","",IFERROR(MATCH(TRUE(),INDEX(INDEX(K:K,E443+1):K203&lt;&gt;"",0),0)+E443,"")))</f>
        <v>585</v>
      </c>
      <c r="F444" s="569" cm="1">
        <f t="array" ref="F444">IF(E444="","",IF(H443&lt;&gt;"",H443,INDEX(D:D,E444)))</f>
        <v>0</v>
      </c>
      <c r="G444" s="569" t="str">
        <f t="shared" si="45"/>
        <v>0</v>
      </c>
      <c r="H444" s="570" t="str">
        <f t="shared" si="46"/>
        <v/>
      </c>
      <c r="I444" s="568" t="str">
        <f>IF(AND(F444&lt;&gt;"",N10&gt;0,M444&gt;N10),"Mot &gt; limite","")</f>
        <v/>
      </c>
      <c r="M444" s="514">
        <f>IF(OR(F444="",N10="",N10&lt;=0),"",IF(LEN(F444)&lt;=N10,LEN(F444),IFERROR(FIND("♦",SUBSTITUTE(LEFT(F444,N10)," ","♦",LEN(LEFT(F444,N10))-LEN(SUBSTITUTE(LEFT(F444,N10)," ","")))),FIND(" ",F444&amp;" ",N10+1)-1)))</f>
        <v>1</v>
      </c>
      <c r="N444" s="571">
        <f t="shared" si="47"/>
        <v>427</v>
      </c>
      <c r="O444" s="551" t="str">
        <f t="shared" si="48"/>
        <v>0</v>
      </c>
      <c r="P444" s="571">
        <f t="shared" si="49"/>
        <v>1</v>
      </c>
      <c r="Q444" s="571">
        <f t="shared" si="50"/>
        <v>1</v>
      </c>
    </row>
    <row r="445" spans="2:17">
      <c r="B445" s="568"/>
      <c r="C445" s="568"/>
      <c r="D445" s="568"/>
      <c r="E445" s="568" cm="1">
        <f t="array" ref="E445">IF(H444&lt;&gt;"",E444,IF(E444="","",IFERROR(MATCH(TRUE(),INDEX(INDEX(K:K,E444+1):K203&lt;&gt;"",0),0)+E444,"")))</f>
        <v>586</v>
      </c>
      <c r="F445" s="569" cm="1">
        <f t="array" ref="F445">IF(E445="","",IF(H444&lt;&gt;"",H444,INDEX(D:D,E445)))</f>
        <v>0</v>
      </c>
      <c r="G445" s="569" t="str">
        <f t="shared" si="45"/>
        <v>0</v>
      </c>
      <c r="H445" s="570" t="str">
        <f t="shared" si="46"/>
        <v/>
      </c>
      <c r="I445" s="568" t="str">
        <f>IF(AND(F445&lt;&gt;"",N10&gt;0,M445&gt;N10),"Mot &gt; limite","")</f>
        <v/>
      </c>
      <c r="M445" s="514">
        <f>IF(OR(F445="",N10="",N10&lt;=0),"",IF(LEN(F445)&lt;=N10,LEN(F445),IFERROR(FIND("♦",SUBSTITUTE(LEFT(F445,N10)," ","♦",LEN(LEFT(F445,N10))-LEN(SUBSTITUTE(LEFT(F445,N10)," ","")))),FIND(" ",F445&amp;" ",N10+1)-1)))</f>
        <v>1</v>
      </c>
      <c r="N445" s="571">
        <f t="shared" si="47"/>
        <v>428</v>
      </c>
      <c r="O445" s="551" t="str">
        <f t="shared" si="48"/>
        <v>0</v>
      </c>
      <c r="P445" s="571">
        <f t="shared" si="49"/>
        <v>1</v>
      </c>
      <c r="Q445" s="571">
        <f t="shared" si="50"/>
        <v>1</v>
      </c>
    </row>
    <row r="446" spans="2:17">
      <c r="B446" s="568"/>
      <c r="C446" s="568"/>
      <c r="D446" s="568"/>
      <c r="E446" s="568" cm="1">
        <f t="array" ref="E446">IF(H445&lt;&gt;"",E445,IF(E445="","",IFERROR(MATCH(TRUE(),INDEX(INDEX(K:K,E445+1):K203&lt;&gt;"",0),0)+E445,"")))</f>
        <v>587</v>
      </c>
      <c r="F446" s="569" cm="1">
        <f t="array" ref="F446">IF(E446="","",IF(H445&lt;&gt;"",H445,INDEX(D:D,E446)))</f>
        <v>0</v>
      </c>
      <c r="G446" s="569" t="str">
        <f t="shared" si="45"/>
        <v>0</v>
      </c>
      <c r="H446" s="570" t="str">
        <f t="shared" si="46"/>
        <v/>
      </c>
      <c r="I446" s="568" t="str">
        <f>IF(AND(F446&lt;&gt;"",N10&gt;0,M446&gt;N10),"Mot &gt; limite","")</f>
        <v/>
      </c>
      <c r="M446" s="514">
        <f>IF(OR(F446="",N10="",N10&lt;=0),"",IF(LEN(F446)&lt;=N10,LEN(F446),IFERROR(FIND("♦",SUBSTITUTE(LEFT(F446,N10)," ","♦",LEN(LEFT(F446,N10))-LEN(SUBSTITUTE(LEFT(F446,N10)," ","")))),FIND(" ",F446&amp;" ",N10+1)-1)))</f>
        <v>1</v>
      </c>
      <c r="N446" s="571">
        <f t="shared" si="47"/>
        <v>429</v>
      </c>
      <c r="O446" s="551" t="str">
        <f t="shared" si="48"/>
        <v>0</v>
      </c>
      <c r="P446" s="571">
        <f t="shared" si="49"/>
        <v>1</v>
      </c>
      <c r="Q446" s="571">
        <f t="shared" si="50"/>
        <v>1</v>
      </c>
    </row>
    <row r="447" spans="2:17">
      <c r="B447" s="568"/>
      <c r="C447" s="568"/>
      <c r="D447" s="568"/>
      <c r="E447" s="568" cm="1">
        <f t="array" ref="E447">IF(H446&lt;&gt;"",E446,IF(E446="","",IFERROR(MATCH(TRUE(),INDEX(INDEX(K:K,E446+1):K203&lt;&gt;"",0),0)+E446,"")))</f>
        <v>588</v>
      </c>
      <c r="F447" s="569" cm="1">
        <f t="array" ref="F447">IF(E447="","",IF(H446&lt;&gt;"",H446,INDEX(D:D,E447)))</f>
        <v>0</v>
      </c>
      <c r="G447" s="569" t="str">
        <f t="shared" si="45"/>
        <v>0</v>
      </c>
      <c r="H447" s="570" t="str">
        <f t="shared" si="46"/>
        <v/>
      </c>
      <c r="I447" s="568" t="str">
        <f>IF(AND(F447&lt;&gt;"",N10&gt;0,M447&gt;N10),"Mot &gt; limite","")</f>
        <v/>
      </c>
      <c r="M447" s="514">
        <f>IF(OR(F447="",N10="",N10&lt;=0),"",IF(LEN(F447)&lt;=N10,LEN(F447),IFERROR(FIND("♦",SUBSTITUTE(LEFT(F447,N10)," ","♦",LEN(LEFT(F447,N10))-LEN(SUBSTITUTE(LEFT(F447,N10)," ","")))),FIND(" ",F447&amp;" ",N10+1)-1)))</f>
        <v>1</v>
      </c>
      <c r="N447" s="571">
        <f t="shared" si="47"/>
        <v>430</v>
      </c>
      <c r="O447" s="551" t="str">
        <f t="shared" si="48"/>
        <v>0</v>
      </c>
      <c r="P447" s="571">
        <f t="shared" si="49"/>
        <v>1</v>
      </c>
      <c r="Q447" s="571">
        <f t="shared" si="50"/>
        <v>1</v>
      </c>
    </row>
    <row r="448" spans="2:17">
      <c r="B448" s="568"/>
      <c r="C448" s="568"/>
      <c r="D448" s="568"/>
      <c r="E448" s="568" cm="1">
        <f t="array" ref="E448">IF(H447&lt;&gt;"",E447,IF(E447="","",IFERROR(MATCH(TRUE(),INDEX(INDEX(K:K,E447+1):K203&lt;&gt;"",0),0)+E447,"")))</f>
        <v>589</v>
      </c>
      <c r="F448" s="569" cm="1">
        <f t="array" ref="F448">IF(E448="","",IF(H447&lt;&gt;"",H447,INDEX(D:D,E448)))</f>
        <v>0</v>
      </c>
      <c r="G448" s="569" t="str">
        <f t="shared" si="45"/>
        <v>0</v>
      </c>
      <c r="H448" s="570" t="str">
        <f t="shared" si="46"/>
        <v/>
      </c>
      <c r="I448" s="568" t="str">
        <f>IF(AND(F448&lt;&gt;"",N10&gt;0,M448&gt;N10),"Mot &gt; limite","")</f>
        <v/>
      </c>
      <c r="M448" s="514">
        <f>IF(OR(F448="",N10="",N10&lt;=0),"",IF(LEN(F448)&lt;=N10,LEN(F448),IFERROR(FIND("♦",SUBSTITUTE(LEFT(F448,N10)," ","♦",LEN(LEFT(F448,N10))-LEN(SUBSTITUTE(LEFT(F448,N10)," ","")))),FIND(" ",F448&amp;" ",N10+1)-1)))</f>
        <v>1</v>
      </c>
      <c r="N448" s="571">
        <f t="shared" si="47"/>
        <v>431</v>
      </c>
      <c r="O448" s="551" t="str">
        <f t="shared" si="48"/>
        <v>0</v>
      </c>
      <c r="P448" s="571">
        <f t="shared" si="49"/>
        <v>1</v>
      </c>
      <c r="Q448" s="571">
        <f t="shared" si="50"/>
        <v>1</v>
      </c>
    </row>
    <row r="449" spans="2:17">
      <c r="B449" s="568"/>
      <c r="C449" s="568"/>
      <c r="D449" s="568"/>
      <c r="E449" s="568" cm="1">
        <f t="array" ref="E449">IF(H448&lt;&gt;"",E448,IF(E448="","",IFERROR(MATCH(TRUE(),INDEX(INDEX(K:K,E448+1):K203&lt;&gt;"",0),0)+E448,"")))</f>
        <v>590</v>
      </c>
      <c r="F449" s="569" cm="1">
        <f t="array" ref="F449">IF(E449="","",IF(H448&lt;&gt;"",H448,INDEX(D:D,E449)))</f>
        <v>0</v>
      </c>
      <c r="G449" s="569" t="str">
        <f t="shared" si="45"/>
        <v>0</v>
      </c>
      <c r="H449" s="570" t="str">
        <f t="shared" si="46"/>
        <v/>
      </c>
      <c r="I449" s="568" t="str">
        <f>IF(AND(F449&lt;&gt;"",N10&gt;0,M449&gt;N10),"Mot &gt; limite","")</f>
        <v/>
      </c>
      <c r="M449" s="514">
        <f>IF(OR(F449="",N10="",N10&lt;=0),"",IF(LEN(F449)&lt;=N10,LEN(F449),IFERROR(FIND("♦",SUBSTITUTE(LEFT(F449,N10)," ","♦",LEN(LEFT(F449,N10))-LEN(SUBSTITUTE(LEFT(F449,N10)," ","")))),FIND(" ",F449&amp;" ",N10+1)-1)))</f>
        <v>1</v>
      </c>
      <c r="N449" s="571">
        <f t="shared" si="47"/>
        <v>432</v>
      </c>
      <c r="O449" s="551" t="str">
        <f t="shared" si="48"/>
        <v>0</v>
      </c>
      <c r="P449" s="571">
        <f t="shared" si="49"/>
        <v>1</v>
      </c>
      <c r="Q449" s="571">
        <f t="shared" si="50"/>
        <v>1</v>
      </c>
    </row>
    <row r="450" spans="2:17">
      <c r="B450" s="568"/>
      <c r="C450" s="568"/>
      <c r="D450" s="568"/>
      <c r="E450" s="568" cm="1">
        <f t="array" ref="E450">IF(H449&lt;&gt;"",E449,IF(E449="","",IFERROR(MATCH(TRUE(),INDEX(INDEX(K:K,E449+1):K203&lt;&gt;"",0),0)+E449,"")))</f>
        <v>591</v>
      </c>
      <c r="F450" s="569" cm="1">
        <f t="array" ref="F450">IF(E450="","",IF(H449&lt;&gt;"",H449,INDEX(D:D,E450)))</f>
        <v>0</v>
      </c>
      <c r="G450" s="569" t="str">
        <f t="shared" si="45"/>
        <v>0</v>
      </c>
      <c r="H450" s="570" t="str">
        <f t="shared" si="46"/>
        <v/>
      </c>
      <c r="I450" s="568" t="str">
        <f>IF(AND(F450&lt;&gt;"",N10&gt;0,M450&gt;N10),"Mot &gt; limite","")</f>
        <v/>
      </c>
      <c r="M450" s="514">
        <f>IF(OR(F450="",N10="",N10&lt;=0),"",IF(LEN(F450)&lt;=N10,LEN(F450),IFERROR(FIND("♦",SUBSTITUTE(LEFT(F450,N10)," ","♦",LEN(LEFT(F450,N10))-LEN(SUBSTITUTE(LEFT(F450,N10)," ","")))),FIND(" ",F450&amp;" ",N10+1)-1)))</f>
        <v>1</v>
      </c>
      <c r="N450" s="571">
        <f t="shared" si="47"/>
        <v>433</v>
      </c>
      <c r="O450" s="551" t="str">
        <f t="shared" si="48"/>
        <v>0</v>
      </c>
      <c r="P450" s="571">
        <f t="shared" si="49"/>
        <v>1</v>
      </c>
      <c r="Q450" s="571">
        <f t="shared" si="50"/>
        <v>1</v>
      </c>
    </row>
    <row r="451" spans="2:17">
      <c r="B451" s="568"/>
      <c r="C451" s="568"/>
      <c r="D451" s="568"/>
      <c r="E451" s="568" cm="1">
        <f t="array" ref="E451">IF(H450&lt;&gt;"",E450,IF(E450="","",IFERROR(MATCH(TRUE(),INDEX(INDEX(K:K,E450+1):K203&lt;&gt;"",0),0)+E450,"")))</f>
        <v>592</v>
      </c>
      <c r="F451" s="569" cm="1">
        <f t="array" ref="F451">IF(E451="","",IF(H450&lt;&gt;"",H450,INDEX(D:D,E451)))</f>
        <v>0</v>
      </c>
      <c r="G451" s="569" t="str">
        <f t="shared" si="45"/>
        <v>0</v>
      </c>
      <c r="H451" s="570" t="str">
        <f t="shared" si="46"/>
        <v/>
      </c>
      <c r="I451" s="568" t="str">
        <f>IF(AND(F451&lt;&gt;"",N10&gt;0,M451&gt;N10),"Mot &gt; limite","")</f>
        <v/>
      </c>
      <c r="M451" s="514">
        <f>IF(OR(F451="",N10="",N10&lt;=0),"",IF(LEN(F451)&lt;=N10,LEN(F451),IFERROR(FIND("♦",SUBSTITUTE(LEFT(F451,N10)," ","♦",LEN(LEFT(F451,N10))-LEN(SUBSTITUTE(LEFT(F451,N10)," ","")))),FIND(" ",F451&amp;" ",N10+1)-1)))</f>
        <v>1</v>
      </c>
      <c r="N451" s="571">
        <f t="shared" si="47"/>
        <v>434</v>
      </c>
      <c r="O451" s="551" t="str">
        <f t="shared" si="48"/>
        <v>0</v>
      </c>
      <c r="P451" s="571">
        <f t="shared" si="49"/>
        <v>1</v>
      </c>
      <c r="Q451" s="571">
        <f t="shared" si="50"/>
        <v>1</v>
      </c>
    </row>
    <row r="452" spans="2:17">
      <c r="B452" s="568"/>
      <c r="C452" s="568"/>
      <c r="D452" s="568"/>
      <c r="E452" s="568" cm="1">
        <f t="array" ref="E452">IF(H451&lt;&gt;"",E451,IF(E451="","",IFERROR(MATCH(TRUE(),INDEX(INDEX(K:K,E451+1):K203&lt;&gt;"",0),0)+E451,"")))</f>
        <v>593</v>
      </c>
      <c r="F452" s="569" cm="1">
        <f t="array" ref="F452">IF(E452="","",IF(H451&lt;&gt;"",H451,INDEX(D:D,E452)))</f>
        <v>0</v>
      </c>
      <c r="G452" s="569" t="str">
        <f t="shared" si="45"/>
        <v>0</v>
      </c>
      <c r="H452" s="570" t="str">
        <f t="shared" si="46"/>
        <v/>
      </c>
      <c r="I452" s="568" t="str">
        <f>IF(AND(F452&lt;&gt;"",N10&gt;0,M452&gt;N10),"Mot &gt; limite","")</f>
        <v/>
      </c>
      <c r="M452" s="514">
        <f>IF(OR(F452="",N10="",N10&lt;=0),"",IF(LEN(F452)&lt;=N10,LEN(F452),IFERROR(FIND("♦",SUBSTITUTE(LEFT(F452,N10)," ","♦",LEN(LEFT(F452,N10))-LEN(SUBSTITUTE(LEFT(F452,N10)," ","")))),FIND(" ",F452&amp;" ",N10+1)-1)))</f>
        <v>1</v>
      </c>
      <c r="N452" s="571">
        <f t="shared" si="47"/>
        <v>435</v>
      </c>
      <c r="O452" s="551" t="str">
        <f t="shared" si="48"/>
        <v>0</v>
      </c>
      <c r="P452" s="571">
        <f t="shared" si="49"/>
        <v>1</v>
      </c>
      <c r="Q452" s="571">
        <f t="shared" si="50"/>
        <v>1</v>
      </c>
    </row>
    <row r="453" spans="2:17">
      <c r="B453" s="568"/>
      <c r="C453" s="568"/>
      <c r="D453" s="568"/>
      <c r="E453" s="568" cm="1">
        <f t="array" ref="E453">IF(H452&lt;&gt;"",E452,IF(E452="","",IFERROR(MATCH(TRUE(),INDEX(INDEX(K:K,E452+1):K203&lt;&gt;"",0),0)+E452,"")))</f>
        <v>594</v>
      </c>
      <c r="F453" s="569" cm="1">
        <f t="array" ref="F453">IF(E453="","",IF(H452&lt;&gt;"",H452,INDEX(D:D,E453)))</f>
        <v>0</v>
      </c>
      <c r="G453" s="569" t="str">
        <f t="shared" si="45"/>
        <v>0</v>
      </c>
      <c r="H453" s="570" t="str">
        <f t="shared" si="46"/>
        <v/>
      </c>
      <c r="I453" s="568" t="str">
        <f>IF(AND(F453&lt;&gt;"",N10&gt;0,M453&gt;N10),"Mot &gt; limite","")</f>
        <v/>
      </c>
      <c r="M453" s="514">
        <f>IF(OR(F453="",N10="",N10&lt;=0),"",IF(LEN(F453)&lt;=N10,LEN(F453),IFERROR(FIND("♦",SUBSTITUTE(LEFT(F453,N10)," ","♦",LEN(LEFT(F453,N10))-LEN(SUBSTITUTE(LEFT(F453,N10)," ","")))),FIND(" ",F453&amp;" ",N10+1)-1)))</f>
        <v>1</v>
      </c>
      <c r="N453" s="571">
        <f t="shared" si="47"/>
        <v>436</v>
      </c>
      <c r="O453" s="551" t="str">
        <f t="shared" si="48"/>
        <v>0</v>
      </c>
      <c r="P453" s="571">
        <f t="shared" si="49"/>
        <v>1</v>
      </c>
      <c r="Q453" s="571">
        <f t="shared" si="50"/>
        <v>1</v>
      </c>
    </row>
    <row r="454" spans="2:17">
      <c r="B454" s="568"/>
      <c r="C454" s="568"/>
      <c r="D454" s="568"/>
      <c r="E454" s="568" cm="1">
        <f t="array" ref="E454">IF(H453&lt;&gt;"",E453,IF(E453="","",IFERROR(MATCH(TRUE(),INDEX(INDEX(K:K,E453+1):K203&lt;&gt;"",0),0)+E453,"")))</f>
        <v>595</v>
      </c>
      <c r="F454" s="569" cm="1">
        <f t="array" ref="F454">IF(E454="","",IF(H453&lt;&gt;"",H453,INDEX(D:D,E454)))</f>
        <v>0</v>
      </c>
      <c r="G454" s="569" t="str">
        <f t="shared" si="45"/>
        <v>0</v>
      </c>
      <c r="H454" s="570" t="str">
        <f t="shared" si="46"/>
        <v/>
      </c>
      <c r="I454" s="568" t="str">
        <f>IF(AND(F454&lt;&gt;"",N10&gt;0,M454&gt;N10),"Mot &gt; limite","")</f>
        <v/>
      </c>
      <c r="M454" s="514">
        <f>IF(OR(F454="",N10="",N10&lt;=0),"",IF(LEN(F454)&lt;=N10,LEN(F454),IFERROR(FIND("♦",SUBSTITUTE(LEFT(F454,N10)," ","♦",LEN(LEFT(F454,N10))-LEN(SUBSTITUTE(LEFT(F454,N10)," ","")))),FIND(" ",F454&amp;" ",N10+1)-1)))</f>
        <v>1</v>
      </c>
      <c r="N454" s="571">
        <f t="shared" si="47"/>
        <v>437</v>
      </c>
      <c r="O454" s="551" t="str">
        <f t="shared" si="48"/>
        <v>0</v>
      </c>
      <c r="P454" s="571">
        <f t="shared" si="49"/>
        <v>1</v>
      </c>
      <c r="Q454" s="571">
        <f t="shared" si="50"/>
        <v>1</v>
      </c>
    </row>
    <row r="455" spans="2:17">
      <c r="B455" s="568"/>
      <c r="C455" s="568"/>
      <c r="D455" s="568"/>
      <c r="E455" s="568" cm="1">
        <f t="array" ref="E455">IF(H454&lt;&gt;"",E454,IF(E454="","",IFERROR(MATCH(TRUE(),INDEX(INDEX(K:K,E454+1):K203&lt;&gt;"",0),0)+E454,"")))</f>
        <v>596</v>
      </c>
      <c r="F455" s="569" cm="1">
        <f t="array" ref="F455">IF(E455="","",IF(H454&lt;&gt;"",H454,INDEX(D:D,E455)))</f>
        <v>0</v>
      </c>
      <c r="G455" s="569" t="str">
        <f t="shared" si="45"/>
        <v>0</v>
      </c>
      <c r="H455" s="570" t="str">
        <f t="shared" si="46"/>
        <v/>
      </c>
      <c r="I455" s="568" t="str">
        <f>IF(AND(F455&lt;&gt;"",N10&gt;0,M455&gt;N10),"Mot &gt; limite","")</f>
        <v/>
      </c>
      <c r="M455" s="514">
        <f>IF(OR(F455="",N10="",N10&lt;=0),"",IF(LEN(F455)&lt;=N10,LEN(F455),IFERROR(FIND("♦",SUBSTITUTE(LEFT(F455,N10)," ","♦",LEN(LEFT(F455,N10))-LEN(SUBSTITUTE(LEFT(F455,N10)," ","")))),FIND(" ",F455&amp;" ",N10+1)-1)))</f>
        <v>1</v>
      </c>
      <c r="N455" s="571">
        <f t="shared" si="47"/>
        <v>438</v>
      </c>
      <c r="O455" s="551" t="str">
        <f t="shared" si="48"/>
        <v>0</v>
      </c>
      <c r="P455" s="571">
        <f t="shared" si="49"/>
        <v>1</v>
      </c>
      <c r="Q455" s="571">
        <f t="shared" si="50"/>
        <v>1</v>
      </c>
    </row>
    <row r="456" spans="2:17">
      <c r="B456" s="568"/>
      <c r="C456" s="568"/>
      <c r="D456" s="568"/>
      <c r="E456" s="568" cm="1">
        <f t="array" ref="E456">IF(H455&lt;&gt;"",E455,IF(E455="","",IFERROR(MATCH(TRUE(),INDEX(INDEX(K:K,E455+1):K203&lt;&gt;"",0),0)+E455,"")))</f>
        <v>597</v>
      </c>
      <c r="F456" s="569" cm="1">
        <f t="array" ref="F456">IF(E456="","",IF(H455&lt;&gt;"",H455,INDEX(D:D,E456)))</f>
        <v>0</v>
      </c>
      <c r="G456" s="569" t="str">
        <f t="shared" si="45"/>
        <v>0</v>
      </c>
      <c r="H456" s="570" t="str">
        <f t="shared" si="46"/>
        <v/>
      </c>
      <c r="I456" s="568" t="str">
        <f>IF(AND(F456&lt;&gt;"",N10&gt;0,M456&gt;N10),"Mot &gt; limite","")</f>
        <v/>
      </c>
      <c r="M456" s="514">
        <f>IF(OR(F456="",N10="",N10&lt;=0),"",IF(LEN(F456)&lt;=N10,LEN(F456),IFERROR(FIND("♦",SUBSTITUTE(LEFT(F456,N10)," ","♦",LEN(LEFT(F456,N10))-LEN(SUBSTITUTE(LEFT(F456,N10)," ","")))),FIND(" ",F456&amp;" ",N10+1)-1)))</f>
        <v>1</v>
      </c>
      <c r="N456" s="571">
        <f t="shared" si="47"/>
        <v>439</v>
      </c>
      <c r="O456" s="551" t="str">
        <f t="shared" si="48"/>
        <v>0</v>
      </c>
      <c r="P456" s="571">
        <f t="shared" si="49"/>
        <v>1</v>
      </c>
      <c r="Q456" s="571">
        <f t="shared" si="50"/>
        <v>1</v>
      </c>
    </row>
    <row r="457" spans="2:17">
      <c r="B457" s="568"/>
      <c r="C457" s="568"/>
      <c r="D457" s="568"/>
      <c r="E457" s="568" cm="1">
        <f t="array" ref="E457">IF(H456&lt;&gt;"",E456,IF(E456="","",IFERROR(MATCH(TRUE(),INDEX(INDEX(K:K,E456+1):K203&lt;&gt;"",0),0)+E456,"")))</f>
        <v>598</v>
      </c>
      <c r="F457" s="569" cm="1">
        <f t="array" ref="F457">IF(E457="","",IF(H456&lt;&gt;"",H456,INDEX(D:D,E457)))</f>
        <v>0</v>
      </c>
      <c r="G457" s="569" t="str">
        <f t="shared" si="45"/>
        <v>0</v>
      </c>
      <c r="H457" s="570" t="str">
        <f t="shared" si="46"/>
        <v/>
      </c>
      <c r="I457" s="568" t="str">
        <f>IF(AND(F457&lt;&gt;"",N10&gt;0,M457&gt;N10),"Mot &gt; limite","")</f>
        <v/>
      </c>
      <c r="M457" s="514">
        <f>IF(OR(F457="",N10="",N10&lt;=0),"",IF(LEN(F457)&lt;=N10,LEN(F457),IFERROR(FIND("♦",SUBSTITUTE(LEFT(F457,N10)," ","♦",LEN(LEFT(F457,N10))-LEN(SUBSTITUTE(LEFT(F457,N10)," ","")))),FIND(" ",F457&amp;" ",N10+1)-1)))</f>
        <v>1</v>
      </c>
      <c r="N457" s="571">
        <f t="shared" si="47"/>
        <v>440</v>
      </c>
      <c r="O457" s="551" t="str">
        <f t="shared" si="48"/>
        <v>0</v>
      </c>
      <c r="P457" s="571">
        <f t="shared" si="49"/>
        <v>1</v>
      </c>
      <c r="Q457" s="571">
        <f t="shared" si="50"/>
        <v>1</v>
      </c>
    </row>
    <row r="458" spans="2:17">
      <c r="B458" s="568"/>
      <c r="C458" s="568"/>
      <c r="D458" s="568"/>
      <c r="E458" s="568" cm="1">
        <f t="array" ref="E458">IF(H457&lt;&gt;"",E457,IF(E457="","",IFERROR(MATCH(TRUE(),INDEX(INDEX(K:K,E457+1):K203&lt;&gt;"",0),0)+E457,"")))</f>
        <v>599</v>
      </c>
      <c r="F458" s="569" cm="1">
        <f t="array" ref="F458">IF(E458="","",IF(H457&lt;&gt;"",H457,INDEX(D:D,E458)))</f>
        <v>0</v>
      </c>
      <c r="G458" s="569" t="str">
        <f t="shared" si="45"/>
        <v>0</v>
      </c>
      <c r="H458" s="570" t="str">
        <f t="shared" si="46"/>
        <v/>
      </c>
      <c r="I458" s="568" t="str">
        <f>IF(AND(F458&lt;&gt;"",N10&gt;0,M458&gt;N10),"Mot &gt; limite","")</f>
        <v/>
      </c>
      <c r="M458" s="514">
        <f>IF(OR(F458="",N10="",N10&lt;=0),"",IF(LEN(F458)&lt;=N10,LEN(F458),IFERROR(FIND("♦",SUBSTITUTE(LEFT(F458,N10)," ","♦",LEN(LEFT(F458,N10))-LEN(SUBSTITUTE(LEFT(F458,N10)," ","")))),FIND(" ",F458&amp;" ",N10+1)-1)))</f>
        <v>1</v>
      </c>
      <c r="N458" s="571">
        <f t="shared" si="47"/>
        <v>441</v>
      </c>
      <c r="O458" s="551" t="str">
        <f t="shared" si="48"/>
        <v>0</v>
      </c>
      <c r="P458" s="571">
        <f t="shared" si="49"/>
        <v>1</v>
      </c>
      <c r="Q458" s="571">
        <f t="shared" si="50"/>
        <v>1</v>
      </c>
    </row>
    <row r="459" spans="2:17">
      <c r="B459" s="568"/>
      <c r="C459" s="568"/>
      <c r="D459" s="568"/>
      <c r="E459" s="568" cm="1">
        <f t="array" ref="E459">IF(H458&lt;&gt;"",E458,IF(E458="","",IFERROR(MATCH(TRUE(),INDEX(INDEX(K:K,E458+1):K203&lt;&gt;"",0),0)+E458,"")))</f>
        <v>600</v>
      </c>
      <c r="F459" s="569" cm="1">
        <f t="array" ref="F459">IF(E459="","",IF(H458&lt;&gt;"",H458,INDEX(D:D,E459)))</f>
        <v>0</v>
      </c>
      <c r="G459" s="569" t="str">
        <f t="shared" si="45"/>
        <v>0</v>
      </c>
      <c r="H459" s="570" t="str">
        <f t="shared" si="46"/>
        <v/>
      </c>
      <c r="I459" s="568" t="str">
        <f>IF(AND(F459&lt;&gt;"",N10&gt;0,M459&gt;N10),"Mot &gt; limite","")</f>
        <v/>
      </c>
      <c r="M459" s="514">
        <f>IF(OR(F459="",N10="",N10&lt;=0),"",IF(LEN(F459)&lt;=N10,LEN(F459),IFERROR(FIND("♦",SUBSTITUTE(LEFT(F459,N10)," ","♦",LEN(LEFT(F459,N10))-LEN(SUBSTITUTE(LEFT(F459,N10)," ","")))),FIND(" ",F459&amp;" ",N10+1)-1)))</f>
        <v>1</v>
      </c>
      <c r="N459" s="571">
        <f t="shared" si="47"/>
        <v>442</v>
      </c>
      <c r="O459" s="551" t="str">
        <f t="shared" si="48"/>
        <v>0</v>
      </c>
      <c r="P459" s="571">
        <f t="shared" si="49"/>
        <v>1</v>
      </c>
      <c r="Q459" s="571">
        <f t="shared" si="50"/>
        <v>1</v>
      </c>
    </row>
    <row r="460" spans="2:17">
      <c r="B460" s="568"/>
      <c r="C460" s="568"/>
      <c r="D460" s="568"/>
      <c r="E460" s="568" cm="1">
        <f t="array" ref="E460">IF(H459&lt;&gt;"",E459,IF(E459="","",IFERROR(MATCH(TRUE(),INDEX(INDEX(K:K,E459+1):K203&lt;&gt;"",0),0)+E459,"")))</f>
        <v>601</v>
      </c>
      <c r="F460" s="569" cm="1">
        <f t="array" ref="F460">IF(E460="","",IF(H459&lt;&gt;"",H459,INDEX(D:D,E460)))</f>
        <v>0</v>
      </c>
      <c r="G460" s="569" t="str">
        <f t="shared" si="45"/>
        <v>0</v>
      </c>
      <c r="H460" s="570" t="str">
        <f t="shared" si="46"/>
        <v/>
      </c>
      <c r="I460" s="568" t="str">
        <f>IF(AND(F460&lt;&gt;"",N10&gt;0,M460&gt;N10),"Mot &gt; limite","")</f>
        <v/>
      </c>
      <c r="M460" s="514">
        <f>IF(OR(F460="",N10="",N10&lt;=0),"",IF(LEN(F460)&lt;=N10,LEN(F460),IFERROR(FIND("♦",SUBSTITUTE(LEFT(F460,N10)," ","♦",LEN(LEFT(F460,N10))-LEN(SUBSTITUTE(LEFT(F460,N10)," ","")))),FIND(" ",F460&amp;" ",N10+1)-1)))</f>
        <v>1</v>
      </c>
      <c r="N460" s="571">
        <f t="shared" si="47"/>
        <v>443</v>
      </c>
      <c r="O460" s="551" t="str">
        <f t="shared" si="48"/>
        <v>0</v>
      </c>
      <c r="P460" s="571">
        <f t="shared" si="49"/>
        <v>1</v>
      </c>
      <c r="Q460" s="571">
        <f t="shared" si="50"/>
        <v>1</v>
      </c>
    </row>
    <row r="461" spans="2:17">
      <c r="B461" s="568"/>
      <c r="C461" s="568"/>
      <c r="D461" s="568"/>
      <c r="E461" s="568" cm="1">
        <f t="array" ref="E461">IF(H460&lt;&gt;"",E460,IF(E460="","",IFERROR(MATCH(TRUE(),INDEX(INDEX(K:K,E460+1):K203&lt;&gt;"",0),0)+E460,"")))</f>
        <v>602</v>
      </c>
      <c r="F461" s="569" cm="1">
        <f t="array" ref="F461">IF(E461="","",IF(H460&lt;&gt;"",H460,INDEX(D:D,E461)))</f>
        <v>0</v>
      </c>
      <c r="G461" s="569" t="str">
        <f t="shared" si="45"/>
        <v>0</v>
      </c>
      <c r="H461" s="570" t="str">
        <f t="shared" si="46"/>
        <v/>
      </c>
      <c r="I461" s="568" t="str">
        <f>IF(AND(F461&lt;&gt;"",N10&gt;0,M461&gt;N10),"Mot &gt; limite","")</f>
        <v/>
      </c>
      <c r="M461" s="514">
        <f>IF(OR(F461="",N10="",N10&lt;=0),"",IF(LEN(F461)&lt;=N10,LEN(F461),IFERROR(FIND("♦",SUBSTITUTE(LEFT(F461,N10)," ","♦",LEN(LEFT(F461,N10))-LEN(SUBSTITUTE(LEFT(F461,N10)," ","")))),FIND(" ",F461&amp;" ",N10+1)-1)))</f>
        <v>1</v>
      </c>
      <c r="N461" s="571">
        <f t="shared" si="47"/>
        <v>444</v>
      </c>
      <c r="O461" s="551" t="str">
        <f t="shared" si="48"/>
        <v>0</v>
      </c>
      <c r="P461" s="571">
        <f t="shared" si="49"/>
        <v>1</v>
      </c>
      <c r="Q461" s="571">
        <f t="shared" si="50"/>
        <v>1</v>
      </c>
    </row>
    <row r="462" spans="2:17">
      <c r="B462" s="568"/>
      <c r="C462" s="568"/>
      <c r="D462" s="568"/>
      <c r="E462" s="568" cm="1">
        <f t="array" ref="E462">IF(H461&lt;&gt;"",E461,IF(E461="","",IFERROR(MATCH(TRUE(),INDEX(INDEX(K:K,E461+1):K203&lt;&gt;"",0),0)+E461,"")))</f>
        <v>603</v>
      </c>
      <c r="F462" s="569" cm="1">
        <f t="array" ref="F462">IF(E462="","",IF(H461&lt;&gt;"",H461,INDEX(D:D,E462)))</f>
        <v>0</v>
      </c>
      <c r="G462" s="569" t="str">
        <f t="shared" si="45"/>
        <v>0</v>
      </c>
      <c r="H462" s="570" t="str">
        <f t="shared" si="46"/>
        <v/>
      </c>
      <c r="I462" s="568" t="str">
        <f>IF(AND(F462&lt;&gt;"",N10&gt;0,M462&gt;N10),"Mot &gt; limite","")</f>
        <v/>
      </c>
      <c r="M462" s="514">
        <f>IF(OR(F462="",N10="",N10&lt;=0),"",IF(LEN(F462)&lt;=N10,LEN(F462),IFERROR(FIND("♦",SUBSTITUTE(LEFT(F462,N10)," ","♦",LEN(LEFT(F462,N10))-LEN(SUBSTITUTE(LEFT(F462,N10)," ","")))),FIND(" ",F462&amp;" ",N10+1)-1)))</f>
        <v>1</v>
      </c>
      <c r="N462" s="571">
        <f t="shared" si="47"/>
        <v>445</v>
      </c>
      <c r="O462" s="551" t="str">
        <f t="shared" si="48"/>
        <v>0</v>
      </c>
      <c r="P462" s="571">
        <f t="shared" si="49"/>
        <v>1</v>
      </c>
      <c r="Q462" s="571">
        <f t="shared" si="50"/>
        <v>1</v>
      </c>
    </row>
    <row r="463" spans="2:17">
      <c r="B463" s="568"/>
      <c r="C463" s="568"/>
      <c r="D463" s="568"/>
      <c r="E463" s="568" cm="1">
        <f t="array" ref="E463">IF(H462&lt;&gt;"",E462,IF(E462="","",IFERROR(MATCH(TRUE(),INDEX(INDEX(K:K,E462+1):K203&lt;&gt;"",0),0)+E462,"")))</f>
        <v>604</v>
      </c>
      <c r="F463" s="569" cm="1">
        <f t="array" ref="F463">IF(E463="","",IF(H462&lt;&gt;"",H462,INDEX(D:D,E463)))</f>
        <v>0</v>
      </c>
      <c r="G463" s="569" t="str">
        <f t="shared" si="45"/>
        <v>0</v>
      </c>
      <c r="H463" s="570" t="str">
        <f t="shared" si="46"/>
        <v/>
      </c>
      <c r="I463" s="568" t="str">
        <f>IF(AND(F463&lt;&gt;"",N10&gt;0,M463&gt;N10),"Mot &gt; limite","")</f>
        <v/>
      </c>
      <c r="M463" s="514">
        <f>IF(OR(F463="",N10="",N10&lt;=0),"",IF(LEN(F463)&lt;=N10,LEN(F463),IFERROR(FIND("♦",SUBSTITUTE(LEFT(F463,N10)," ","♦",LEN(LEFT(F463,N10))-LEN(SUBSTITUTE(LEFT(F463,N10)," ","")))),FIND(" ",F463&amp;" ",N10+1)-1)))</f>
        <v>1</v>
      </c>
      <c r="N463" s="571">
        <f t="shared" si="47"/>
        <v>446</v>
      </c>
      <c r="O463" s="551" t="str">
        <f t="shared" si="48"/>
        <v>0</v>
      </c>
      <c r="P463" s="571">
        <f t="shared" si="49"/>
        <v>1</v>
      </c>
      <c r="Q463" s="571">
        <f t="shared" si="50"/>
        <v>1</v>
      </c>
    </row>
    <row r="464" spans="2:17">
      <c r="B464" s="568"/>
      <c r="C464" s="568"/>
      <c r="D464" s="568"/>
      <c r="E464" s="568" cm="1">
        <f t="array" ref="E464">IF(H463&lt;&gt;"",E463,IF(E463="","",IFERROR(MATCH(TRUE(),INDEX(INDEX(K:K,E463+1):K203&lt;&gt;"",0),0)+E463,"")))</f>
        <v>605</v>
      </c>
      <c r="F464" s="569" cm="1">
        <f t="array" ref="F464">IF(E464="","",IF(H463&lt;&gt;"",H463,INDEX(D:D,E464)))</f>
        <v>0</v>
      </c>
      <c r="G464" s="569" t="str">
        <f t="shared" si="45"/>
        <v>0</v>
      </c>
      <c r="H464" s="570" t="str">
        <f t="shared" si="46"/>
        <v/>
      </c>
      <c r="I464" s="568" t="str">
        <f>IF(AND(F464&lt;&gt;"",N10&gt;0,M464&gt;N10),"Mot &gt; limite","")</f>
        <v/>
      </c>
      <c r="M464" s="514">
        <f>IF(OR(F464="",N10="",N10&lt;=0),"",IF(LEN(F464)&lt;=N10,LEN(F464),IFERROR(FIND("♦",SUBSTITUTE(LEFT(F464,N10)," ","♦",LEN(LEFT(F464,N10))-LEN(SUBSTITUTE(LEFT(F464,N10)," ","")))),FIND(" ",F464&amp;" ",N10+1)-1)))</f>
        <v>1</v>
      </c>
      <c r="N464" s="571">
        <f t="shared" si="47"/>
        <v>447</v>
      </c>
      <c r="O464" s="551" t="str">
        <f t="shared" si="48"/>
        <v>0</v>
      </c>
      <c r="P464" s="571">
        <f t="shared" si="49"/>
        <v>1</v>
      </c>
      <c r="Q464" s="571">
        <f t="shared" si="50"/>
        <v>1</v>
      </c>
    </row>
    <row r="465" spans="2:17">
      <c r="B465" s="568"/>
      <c r="C465" s="568"/>
      <c r="D465" s="568"/>
      <c r="E465" s="568" cm="1">
        <f t="array" ref="E465">IF(H464&lt;&gt;"",E464,IF(E464="","",IFERROR(MATCH(TRUE(),INDEX(INDEX(K:K,E464+1):K203&lt;&gt;"",0),0)+E464,"")))</f>
        <v>606</v>
      </c>
      <c r="F465" s="569" cm="1">
        <f t="array" ref="F465">IF(E465="","",IF(H464&lt;&gt;"",H464,INDEX(D:D,E465)))</f>
        <v>0</v>
      </c>
      <c r="G465" s="569" t="str">
        <f t="shared" si="45"/>
        <v>0</v>
      </c>
      <c r="H465" s="570" t="str">
        <f t="shared" si="46"/>
        <v/>
      </c>
      <c r="I465" s="568" t="str">
        <f>IF(AND(F465&lt;&gt;"",N10&gt;0,M465&gt;N10),"Mot &gt; limite","")</f>
        <v/>
      </c>
      <c r="M465" s="514">
        <f>IF(OR(F465="",N10="",N10&lt;=0),"",IF(LEN(F465)&lt;=N10,LEN(F465),IFERROR(FIND("♦",SUBSTITUTE(LEFT(F465,N10)," ","♦",LEN(LEFT(F465,N10))-LEN(SUBSTITUTE(LEFT(F465,N10)," ","")))),FIND(" ",F465&amp;" ",N10+1)-1)))</f>
        <v>1</v>
      </c>
      <c r="N465" s="571">
        <f t="shared" si="47"/>
        <v>448</v>
      </c>
      <c r="O465" s="551" t="str">
        <f t="shared" si="48"/>
        <v>0</v>
      </c>
      <c r="P465" s="571">
        <f t="shared" si="49"/>
        <v>1</v>
      </c>
      <c r="Q465" s="571">
        <f t="shared" si="50"/>
        <v>1</v>
      </c>
    </row>
    <row r="466" spans="2:17">
      <c r="B466" s="568"/>
      <c r="C466" s="568"/>
      <c r="D466" s="568"/>
      <c r="E466" s="568" cm="1">
        <f t="array" ref="E466">IF(H465&lt;&gt;"",E465,IF(E465="","",IFERROR(MATCH(TRUE(),INDEX(INDEX(K:K,E465+1):K203&lt;&gt;"",0),0)+E465,"")))</f>
        <v>607</v>
      </c>
      <c r="F466" s="569" cm="1">
        <f t="array" ref="F466">IF(E466="","",IF(H465&lt;&gt;"",H465,INDEX(D:D,E466)))</f>
        <v>0</v>
      </c>
      <c r="G466" s="569" t="str">
        <f t="shared" ref="G466:G529" si="51">IF(OR(F466="",M466=""),"",LEFT(F466,M466))</f>
        <v>0</v>
      </c>
      <c r="H466" s="570" t="str">
        <f t="shared" ref="H466:H529" si="52">IF(OR(F466="",M466=""),"",TRIM(MID(F466,M466+1,99999)))</f>
        <v/>
      </c>
      <c r="I466" s="568" t="str">
        <f>IF(AND(F466&lt;&gt;"",N10&gt;0,M466&gt;N10),"Mot &gt; limite","")</f>
        <v/>
      </c>
      <c r="M466" s="514">
        <f>IF(OR(F466="",N10="",N10&lt;=0),"",IF(LEN(F466)&lt;=N10,LEN(F466),IFERROR(FIND("♦",SUBSTITUTE(LEFT(F466,N10)," ","♦",LEN(LEFT(F466,N10))-LEN(SUBSTITUTE(LEFT(F466,N10)," ","")))),FIND(" ",F466&amp;" ",N10+1)-1)))</f>
        <v>1</v>
      </c>
      <c r="N466" s="571">
        <f t="shared" ref="N466:N529" si="53">IF(O466="","",ROW()-17)</f>
        <v>449</v>
      </c>
      <c r="O466" s="551" t="str">
        <f t="shared" ref="O466:O529" si="54">G466</f>
        <v>0</v>
      </c>
      <c r="P466" s="571">
        <f t="shared" ref="P466:P529" si="55">IF(O466="","",LEN(TRIM(O466))-LEN(SUBSTITUTE(TRIM(O466)," ",""))+1)</f>
        <v>1</v>
      </c>
      <c r="Q466" s="571">
        <f t="shared" ref="Q466:Q529" si="56">IF(O466="","",LEN(O466))</f>
        <v>1</v>
      </c>
    </row>
    <row r="467" spans="2:17">
      <c r="B467" s="568"/>
      <c r="C467" s="568"/>
      <c r="D467" s="568"/>
      <c r="E467" s="568" cm="1">
        <f t="array" ref="E467">IF(H466&lt;&gt;"",E466,IF(E466="","",IFERROR(MATCH(TRUE(),INDEX(INDEX(K:K,E466+1):K203&lt;&gt;"",0),0)+E466,"")))</f>
        <v>608</v>
      </c>
      <c r="F467" s="569" cm="1">
        <f t="array" ref="F467">IF(E467="","",IF(H466&lt;&gt;"",H466,INDEX(D:D,E467)))</f>
        <v>0</v>
      </c>
      <c r="G467" s="569" t="str">
        <f t="shared" si="51"/>
        <v>0</v>
      </c>
      <c r="H467" s="570" t="str">
        <f t="shared" si="52"/>
        <v/>
      </c>
      <c r="I467" s="568" t="str">
        <f>IF(AND(F467&lt;&gt;"",N10&gt;0,M467&gt;N10),"Mot &gt; limite","")</f>
        <v/>
      </c>
      <c r="M467" s="514">
        <f>IF(OR(F467="",N10="",N10&lt;=0),"",IF(LEN(F467)&lt;=N10,LEN(F467),IFERROR(FIND("♦",SUBSTITUTE(LEFT(F467,N10)," ","♦",LEN(LEFT(F467,N10))-LEN(SUBSTITUTE(LEFT(F467,N10)," ","")))),FIND(" ",F467&amp;" ",N10+1)-1)))</f>
        <v>1</v>
      </c>
      <c r="N467" s="571">
        <f t="shared" si="53"/>
        <v>450</v>
      </c>
      <c r="O467" s="551" t="str">
        <f t="shared" si="54"/>
        <v>0</v>
      </c>
      <c r="P467" s="571">
        <f t="shared" si="55"/>
        <v>1</v>
      </c>
      <c r="Q467" s="571">
        <f t="shared" si="56"/>
        <v>1</v>
      </c>
    </row>
    <row r="468" spans="2:17">
      <c r="B468" s="568"/>
      <c r="C468" s="568"/>
      <c r="D468" s="568"/>
      <c r="E468" s="568" cm="1">
        <f t="array" ref="E468">IF(H467&lt;&gt;"",E467,IF(E467="","",IFERROR(MATCH(TRUE(),INDEX(INDEX(K:K,E467+1):K203&lt;&gt;"",0),0)+E467,"")))</f>
        <v>609</v>
      </c>
      <c r="F468" s="569" cm="1">
        <f t="array" ref="F468">IF(E468="","",IF(H467&lt;&gt;"",H467,INDEX(D:D,E468)))</f>
        <v>0</v>
      </c>
      <c r="G468" s="569" t="str">
        <f t="shared" si="51"/>
        <v>0</v>
      </c>
      <c r="H468" s="570" t="str">
        <f t="shared" si="52"/>
        <v/>
      </c>
      <c r="I468" s="568" t="str">
        <f>IF(AND(F468&lt;&gt;"",N10&gt;0,M468&gt;N10),"Mot &gt; limite","")</f>
        <v/>
      </c>
      <c r="M468" s="514">
        <f>IF(OR(F468="",N10="",N10&lt;=0),"",IF(LEN(F468)&lt;=N10,LEN(F468),IFERROR(FIND("♦",SUBSTITUTE(LEFT(F468,N10)," ","♦",LEN(LEFT(F468,N10))-LEN(SUBSTITUTE(LEFT(F468,N10)," ","")))),FIND(" ",F468&amp;" ",N10+1)-1)))</f>
        <v>1</v>
      </c>
      <c r="N468" s="571">
        <f t="shared" si="53"/>
        <v>451</v>
      </c>
      <c r="O468" s="551" t="str">
        <f t="shared" si="54"/>
        <v>0</v>
      </c>
      <c r="P468" s="571">
        <f t="shared" si="55"/>
        <v>1</v>
      </c>
      <c r="Q468" s="571">
        <f t="shared" si="56"/>
        <v>1</v>
      </c>
    </row>
    <row r="469" spans="2:17">
      <c r="B469" s="568"/>
      <c r="C469" s="568"/>
      <c r="D469" s="568"/>
      <c r="E469" s="568" cm="1">
        <f t="array" ref="E469">IF(H468&lt;&gt;"",E468,IF(E468="","",IFERROR(MATCH(TRUE(),INDEX(INDEX(K:K,E468+1):K203&lt;&gt;"",0),0)+E468,"")))</f>
        <v>610</v>
      </c>
      <c r="F469" s="569" cm="1">
        <f t="array" ref="F469">IF(E469="","",IF(H468&lt;&gt;"",H468,INDEX(D:D,E469)))</f>
        <v>0</v>
      </c>
      <c r="G469" s="569" t="str">
        <f t="shared" si="51"/>
        <v>0</v>
      </c>
      <c r="H469" s="570" t="str">
        <f t="shared" si="52"/>
        <v/>
      </c>
      <c r="I469" s="568" t="str">
        <f>IF(AND(F469&lt;&gt;"",N10&gt;0,M469&gt;N10),"Mot &gt; limite","")</f>
        <v/>
      </c>
      <c r="M469" s="514">
        <f>IF(OR(F469="",N10="",N10&lt;=0),"",IF(LEN(F469)&lt;=N10,LEN(F469),IFERROR(FIND("♦",SUBSTITUTE(LEFT(F469,N10)," ","♦",LEN(LEFT(F469,N10))-LEN(SUBSTITUTE(LEFT(F469,N10)," ","")))),FIND(" ",F469&amp;" ",N10+1)-1)))</f>
        <v>1</v>
      </c>
      <c r="N469" s="571">
        <f t="shared" si="53"/>
        <v>452</v>
      </c>
      <c r="O469" s="551" t="str">
        <f t="shared" si="54"/>
        <v>0</v>
      </c>
      <c r="P469" s="571">
        <f t="shared" si="55"/>
        <v>1</v>
      </c>
      <c r="Q469" s="571">
        <f t="shared" si="56"/>
        <v>1</v>
      </c>
    </row>
    <row r="470" spans="2:17">
      <c r="B470" s="568"/>
      <c r="C470" s="568"/>
      <c r="D470" s="568"/>
      <c r="E470" s="568" cm="1">
        <f t="array" ref="E470">IF(H469&lt;&gt;"",E469,IF(E469="","",IFERROR(MATCH(TRUE(),INDEX(INDEX(K:K,E469+1):K203&lt;&gt;"",0),0)+E469,"")))</f>
        <v>611</v>
      </c>
      <c r="F470" s="569" cm="1">
        <f t="array" ref="F470">IF(E470="","",IF(H469&lt;&gt;"",H469,INDEX(D:D,E470)))</f>
        <v>0</v>
      </c>
      <c r="G470" s="569" t="str">
        <f t="shared" si="51"/>
        <v>0</v>
      </c>
      <c r="H470" s="570" t="str">
        <f t="shared" si="52"/>
        <v/>
      </c>
      <c r="I470" s="568" t="str">
        <f>IF(AND(F470&lt;&gt;"",N10&gt;0,M470&gt;N10),"Mot &gt; limite","")</f>
        <v/>
      </c>
      <c r="M470" s="514">
        <f>IF(OR(F470="",N10="",N10&lt;=0),"",IF(LEN(F470)&lt;=N10,LEN(F470),IFERROR(FIND("♦",SUBSTITUTE(LEFT(F470,N10)," ","♦",LEN(LEFT(F470,N10))-LEN(SUBSTITUTE(LEFT(F470,N10)," ","")))),FIND(" ",F470&amp;" ",N10+1)-1)))</f>
        <v>1</v>
      </c>
      <c r="N470" s="571">
        <f t="shared" si="53"/>
        <v>453</v>
      </c>
      <c r="O470" s="551" t="str">
        <f t="shared" si="54"/>
        <v>0</v>
      </c>
      <c r="P470" s="571">
        <f t="shared" si="55"/>
        <v>1</v>
      </c>
      <c r="Q470" s="571">
        <f t="shared" si="56"/>
        <v>1</v>
      </c>
    </row>
    <row r="471" spans="2:17">
      <c r="B471" s="568"/>
      <c r="C471" s="568"/>
      <c r="D471" s="568"/>
      <c r="E471" s="568" cm="1">
        <f t="array" ref="E471">IF(H470&lt;&gt;"",E470,IF(E470="","",IFERROR(MATCH(TRUE(),INDEX(INDEX(K:K,E470+1):K203&lt;&gt;"",0),0)+E470,"")))</f>
        <v>612</v>
      </c>
      <c r="F471" s="569" cm="1">
        <f t="array" ref="F471">IF(E471="","",IF(H470&lt;&gt;"",H470,INDEX(D:D,E471)))</f>
        <v>0</v>
      </c>
      <c r="G471" s="569" t="str">
        <f t="shared" si="51"/>
        <v>0</v>
      </c>
      <c r="H471" s="570" t="str">
        <f t="shared" si="52"/>
        <v/>
      </c>
      <c r="I471" s="568" t="str">
        <f>IF(AND(F471&lt;&gt;"",N10&gt;0,M471&gt;N10),"Mot &gt; limite","")</f>
        <v/>
      </c>
      <c r="M471" s="514">
        <f>IF(OR(F471="",N10="",N10&lt;=0),"",IF(LEN(F471)&lt;=N10,LEN(F471),IFERROR(FIND("♦",SUBSTITUTE(LEFT(F471,N10)," ","♦",LEN(LEFT(F471,N10))-LEN(SUBSTITUTE(LEFT(F471,N10)," ","")))),FIND(" ",F471&amp;" ",N10+1)-1)))</f>
        <v>1</v>
      </c>
      <c r="N471" s="571">
        <f t="shared" si="53"/>
        <v>454</v>
      </c>
      <c r="O471" s="551" t="str">
        <f t="shared" si="54"/>
        <v>0</v>
      </c>
      <c r="P471" s="571">
        <f t="shared" si="55"/>
        <v>1</v>
      </c>
      <c r="Q471" s="571">
        <f t="shared" si="56"/>
        <v>1</v>
      </c>
    </row>
    <row r="472" spans="2:17">
      <c r="B472" s="568"/>
      <c r="C472" s="568"/>
      <c r="D472" s="568"/>
      <c r="E472" s="568" cm="1">
        <f t="array" ref="E472">IF(H471&lt;&gt;"",E471,IF(E471="","",IFERROR(MATCH(TRUE(),INDEX(INDEX(K:K,E471+1):K203&lt;&gt;"",0),0)+E471,"")))</f>
        <v>613</v>
      </c>
      <c r="F472" s="569" cm="1">
        <f t="array" ref="F472">IF(E472="","",IF(H471&lt;&gt;"",H471,INDEX(D:D,E472)))</f>
        <v>0</v>
      </c>
      <c r="G472" s="569" t="str">
        <f t="shared" si="51"/>
        <v>0</v>
      </c>
      <c r="H472" s="570" t="str">
        <f t="shared" si="52"/>
        <v/>
      </c>
      <c r="I472" s="568" t="str">
        <f>IF(AND(F472&lt;&gt;"",N10&gt;0,M472&gt;N10),"Mot &gt; limite","")</f>
        <v/>
      </c>
      <c r="M472" s="514">
        <f>IF(OR(F472="",N10="",N10&lt;=0),"",IF(LEN(F472)&lt;=N10,LEN(F472),IFERROR(FIND("♦",SUBSTITUTE(LEFT(F472,N10)," ","♦",LEN(LEFT(F472,N10))-LEN(SUBSTITUTE(LEFT(F472,N10)," ","")))),FIND(" ",F472&amp;" ",N10+1)-1)))</f>
        <v>1</v>
      </c>
      <c r="N472" s="571">
        <f t="shared" si="53"/>
        <v>455</v>
      </c>
      <c r="O472" s="551" t="str">
        <f t="shared" si="54"/>
        <v>0</v>
      </c>
      <c r="P472" s="571">
        <f t="shared" si="55"/>
        <v>1</v>
      </c>
      <c r="Q472" s="571">
        <f t="shared" si="56"/>
        <v>1</v>
      </c>
    </row>
    <row r="473" spans="2:17">
      <c r="B473" s="568"/>
      <c r="C473" s="568"/>
      <c r="D473" s="568"/>
      <c r="E473" s="568" cm="1">
        <f t="array" ref="E473">IF(H472&lt;&gt;"",E472,IF(E472="","",IFERROR(MATCH(TRUE(),INDEX(INDEX(K:K,E472+1):K203&lt;&gt;"",0),0)+E472,"")))</f>
        <v>614</v>
      </c>
      <c r="F473" s="569" cm="1">
        <f t="array" ref="F473">IF(E473="","",IF(H472&lt;&gt;"",H472,INDEX(D:D,E473)))</f>
        <v>0</v>
      </c>
      <c r="G473" s="569" t="str">
        <f t="shared" si="51"/>
        <v>0</v>
      </c>
      <c r="H473" s="570" t="str">
        <f t="shared" si="52"/>
        <v/>
      </c>
      <c r="I473" s="568" t="str">
        <f>IF(AND(F473&lt;&gt;"",N10&gt;0,M473&gt;N10),"Mot &gt; limite","")</f>
        <v/>
      </c>
      <c r="M473" s="514">
        <f>IF(OR(F473="",N10="",N10&lt;=0),"",IF(LEN(F473)&lt;=N10,LEN(F473),IFERROR(FIND("♦",SUBSTITUTE(LEFT(F473,N10)," ","♦",LEN(LEFT(F473,N10))-LEN(SUBSTITUTE(LEFT(F473,N10)," ","")))),FIND(" ",F473&amp;" ",N10+1)-1)))</f>
        <v>1</v>
      </c>
      <c r="N473" s="571">
        <f t="shared" si="53"/>
        <v>456</v>
      </c>
      <c r="O473" s="551" t="str">
        <f t="shared" si="54"/>
        <v>0</v>
      </c>
      <c r="P473" s="571">
        <f t="shared" si="55"/>
        <v>1</v>
      </c>
      <c r="Q473" s="571">
        <f t="shared" si="56"/>
        <v>1</v>
      </c>
    </row>
    <row r="474" spans="2:17">
      <c r="B474" s="568"/>
      <c r="C474" s="568"/>
      <c r="D474" s="568"/>
      <c r="E474" s="568" cm="1">
        <f t="array" ref="E474">IF(H473&lt;&gt;"",E473,IF(E473="","",IFERROR(MATCH(TRUE(),INDEX(INDEX(K:K,E473+1):K203&lt;&gt;"",0),0)+E473,"")))</f>
        <v>615</v>
      </c>
      <c r="F474" s="569" cm="1">
        <f t="array" ref="F474">IF(E474="","",IF(H473&lt;&gt;"",H473,INDEX(D:D,E474)))</f>
        <v>0</v>
      </c>
      <c r="G474" s="569" t="str">
        <f t="shared" si="51"/>
        <v>0</v>
      </c>
      <c r="H474" s="570" t="str">
        <f t="shared" si="52"/>
        <v/>
      </c>
      <c r="I474" s="568" t="str">
        <f>IF(AND(F474&lt;&gt;"",N10&gt;0,M474&gt;N10),"Mot &gt; limite","")</f>
        <v/>
      </c>
      <c r="M474" s="514">
        <f>IF(OR(F474="",N10="",N10&lt;=0),"",IF(LEN(F474)&lt;=N10,LEN(F474),IFERROR(FIND("♦",SUBSTITUTE(LEFT(F474,N10)," ","♦",LEN(LEFT(F474,N10))-LEN(SUBSTITUTE(LEFT(F474,N10)," ","")))),FIND(" ",F474&amp;" ",N10+1)-1)))</f>
        <v>1</v>
      </c>
      <c r="N474" s="571">
        <f t="shared" si="53"/>
        <v>457</v>
      </c>
      <c r="O474" s="551" t="str">
        <f t="shared" si="54"/>
        <v>0</v>
      </c>
      <c r="P474" s="571">
        <f t="shared" si="55"/>
        <v>1</v>
      </c>
      <c r="Q474" s="571">
        <f t="shared" si="56"/>
        <v>1</v>
      </c>
    </row>
    <row r="475" spans="2:17">
      <c r="B475" s="568"/>
      <c r="C475" s="568"/>
      <c r="D475" s="568"/>
      <c r="E475" s="568" cm="1">
        <f t="array" ref="E475">IF(H474&lt;&gt;"",E474,IF(E474="","",IFERROR(MATCH(TRUE(),INDEX(INDEX(K:K,E474+1):K203&lt;&gt;"",0),0)+E474,"")))</f>
        <v>616</v>
      </c>
      <c r="F475" s="569" cm="1">
        <f t="array" ref="F475">IF(E475="","",IF(H474&lt;&gt;"",H474,INDEX(D:D,E475)))</f>
        <v>0</v>
      </c>
      <c r="G475" s="569" t="str">
        <f t="shared" si="51"/>
        <v>0</v>
      </c>
      <c r="H475" s="570" t="str">
        <f t="shared" si="52"/>
        <v/>
      </c>
      <c r="I475" s="568" t="str">
        <f>IF(AND(F475&lt;&gt;"",N10&gt;0,M475&gt;N10),"Mot &gt; limite","")</f>
        <v/>
      </c>
      <c r="M475" s="514">
        <f>IF(OR(F475="",N10="",N10&lt;=0),"",IF(LEN(F475)&lt;=N10,LEN(F475),IFERROR(FIND("♦",SUBSTITUTE(LEFT(F475,N10)," ","♦",LEN(LEFT(F475,N10))-LEN(SUBSTITUTE(LEFT(F475,N10)," ","")))),FIND(" ",F475&amp;" ",N10+1)-1)))</f>
        <v>1</v>
      </c>
      <c r="N475" s="571">
        <f t="shared" si="53"/>
        <v>458</v>
      </c>
      <c r="O475" s="551" t="str">
        <f t="shared" si="54"/>
        <v>0</v>
      </c>
      <c r="P475" s="571">
        <f t="shared" si="55"/>
        <v>1</v>
      </c>
      <c r="Q475" s="571">
        <f t="shared" si="56"/>
        <v>1</v>
      </c>
    </row>
    <row r="476" spans="2:17">
      <c r="B476" s="568"/>
      <c r="C476" s="568"/>
      <c r="D476" s="568"/>
      <c r="E476" s="568" cm="1">
        <f t="array" ref="E476">IF(H475&lt;&gt;"",E475,IF(E475="","",IFERROR(MATCH(TRUE(),INDEX(INDEX(K:K,E475+1):K203&lt;&gt;"",0),0)+E475,"")))</f>
        <v>617</v>
      </c>
      <c r="F476" s="569" cm="1">
        <f t="array" ref="F476">IF(E476="","",IF(H475&lt;&gt;"",H475,INDEX(D:D,E476)))</f>
        <v>0</v>
      </c>
      <c r="G476" s="569" t="str">
        <f t="shared" si="51"/>
        <v>0</v>
      </c>
      <c r="H476" s="570" t="str">
        <f t="shared" si="52"/>
        <v/>
      </c>
      <c r="I476" s="568" t="str">
        <f>IF(AND(F476&lt;&gt;"",N10&gt;0,M476&gt;N10),"Mot &gt; limite","")</f>
        <v/>
      </c>
      <c r="M476" s="514">
        <f>IF(OR(F476="",N10="",N10&lt;=0),"",IF(LEN(F476)&lt;=N10,LEN(F476),IFERROR(FIND("♦",SUBSTITUTE(LEFT(F476,N10)," ","♦",LEN(LEFT(F476,N10))-LEN(SUBSTITUTE(LEFT(F476,N10)," ","")))),FIND(" ",F476&amp;" ",N10+1)-1)))</f>
        <v>1</v>
      </c>
      <c r="N476" s="571">
        <f t="shared" si="53"/>
        <v>459</v>
      </c>
      <c r="O476" s="551" t="str">
        <f t="shared" si="54"/>
        <v>0</v>
      </c>
      <c r="P476" s="571">
        <f t="shared" si="55"/>
        <v>1</v>
      </c>
      <c r="Q476" s="571">
        <f t="shared" si="56"/>
        <v>1</v>
      </c>
    </row>
    <row r="477" spans="2:17">
      <c r="B477" s="568"/>
      <c r="C477" s="568"/>
      <c r="D477" s="568"/>
      <c r="E477" s="568" cm="1">
        <f t="array" ref="E477">IF(H476&lt;&gt;"",E476,IF(E476="","",IFERROR(MATCH(TRUE(),INDEX(INDEX(K:K,E476+1):K203&lt;&gt;"",0),0)+E476,"")))</f>
        <v>618</v>
      </c>
      <c r="F477" s="569" cm="1">
        <f t="array" ref="F477">IF(E477="","",IF(H476&lt;&gt;"",H476,INDEX(D:D,E477)))</f>
        <v>0</v>
      </c>
      <c r="G477" s="569" t="str">
        <f t="shared" si="51"/>
        <v>0</v>
      </c>
      <c r="H477" s="570" t="str">
        <f t="shared" si="52"/>
        <v/>
      </c>
      <c r="I477" s="568" t="str">
        <f>IF(AND(F477&lt;&gt;"",N10&gt;0,M477&gt;N10),"Mot &gt; limite","")</f>
        <v/>
      </c>
      <c r="M477" s="514">
        <f>IF(OR(F477="",N10="",N10&lt;=0),"",IF(LEN(F477)&lt;=N10,LEN(F477),IFERROR(FIND("♦",SUBSTITUTE(LEFT(F477,N10)," ","♦",LEN(LEFT(F477,N10))-LEN(SUBSTITUTE(LEFT(F477,N10)," ","")))),FIND(" ",F477&amp;" ",N10+1)-1)))</f>
        <v>1</v>
      </c>
      <c r="N477" s="571">
        <f t="shared" si="53"/>
        <v>460</v>
      </c>
      <c r="O477" s="551" t="str">
        <f t="shared" si="54"/>
        <v>0</v>
      </c>
      <c r="P477" s="571">
        <f t="shared" si="55"/>
        <v>1</v>
      </c>
      <c r="Q477" s="571">
        <f t="shared" si="56"/>
        <v>1</v>
      </c>
    </row>
    <row r="478" spans="2:17">
      <c r="B478" s="568"/>
      <c r="C478" s="568"/>
      <c r="D478" s="568"/>
      <c r="E478" s="568" cm="1">
        <f t="array" ref="E478">IF(H477&lt;&gt;"",E477,IF(E477="","",IFERROR(MATCH(TRUE(),INDEX(INDEX(K:K,E477+1):K203&lt;&gt;"",0),0)+E477,"")))</f>
        <v>619</v>
      </c>
      <c r="F478" s="569" cm="1">
        <f t="array" ref="F478">IF(E478="","",IF(H477&lt;&gt;"",H477,INDEX(D:D,E478)))</f>
        <v>0</v>
      </c>
      <c r="G478" s="569" t="str">
        <f t="shared" si="51"/>
        <v>0</v>
      </c>
      <c r="H478" s="570" t="str">
        <f t="shared" si="52"/>
        <v/>
      </c>
      <c r="I478" s="568" t="str">
        <f>IF(AND(F478&lt;&gt;"",N10&gt;0,M478&gt;N10),"Mot &gt; limite","")</f>
        <v/>
      </c>
      <c r="M478" s="514">
        <f>IF(OR(F478="",N10="",N10&lt;=0),"",IF(LEN(F478)&lt;=N10,LEN(F478),IFERROR(FIND("♦",SUBSTITUTE(LEFT(F478,N10)," ","♦",LEN(LEFT(F478,N10))-LEN(SUBSTITUTE(LEFT(F478,N10)," ","")))),FIND(" ",F478&amp;" ",N10+1)-1)))</f>
        <v>1</v>
      </c>
      <c r="N478" s="571">
        <f t="shared" si="53"/>
        <v>461</v>
      </c>
      <c r="O478" s="551" t="str">
        <f t="shared" si="54"/>
        <v>0</v>
      </c>
      <c r="P478" s="571">
        <f t="shared" si="55"/>
        <v>1</v>
      </c>
      <c r="Q478" s="571">
        <f t="shared" si="56"/>
        <v>1</v>
      </c>
    </row>
    <row r="479" spans="2:17">
      <c r="B479" s="568"/>
      <c r="C479" s="568"/>
      <c r="D479" s="568"/>
      <c r="E479" s="568" cm="1">
        <f t="array" ref="E479">IF(H478&lt;&gt;"",E478,IF(E478="","",IFERROR(MATCH(TRUE(),INDEX(INDEX(K:K,E478+1):K203&lt;&gt;"",0),0)+E478,"")))</f>
        <v>620</v>
      </c>
      <c r="F479" s="569" cm="1">
        <f t="array" ref="F479">IF(E479="","",IF(H478&lt;&gt;"",H478,INDEX(D:D,E479)))</f>
        <v>0</v>
      </c>
      <c r="G479" s="569" t="str">
        <f t="shared" si="51"/>
        <v>0</v>
      </c>
      <c r="H479" s="570" t="str">
        <f t="shared" si="52"/>
        <v/>
      </c>
      <c r="I479" s="568" t="str">
        <f>IF(AND(F479&lt;&gt;"",N10&gt;0,M479&gt;N10),"Mot &gt; limite","")</f>
        <v/>
      </c>
      <c r="M479" s="514">
        <f>IF(OR(F479="",N10="",N10&lt;=0),"",IF(LEN(F479)&lt;=N10,LEN(F479),IFERROR(FIND("♦",SUBSTITUTE(LEFT(F479,N10)," ","♦",LEN(LEFT(F479,N10))-LEN(SUBSTITUTE(LEFT(F479,N10)," ","")))),FIND(" ",F479&amp;" ",N10+1)-1)))</f>
        <v>1</v>
      </c>
      <c r="N479" s="571">
        <f t="shared" si="53"/>
        <v>462</v>
      </c>
      <c r="O479" s="551" t="str">
        <f t="shared" si="54"/>
        <v>0</v>
      </c>
      <c r="P479" s="571">
        <f t="shared" si="55"/>
        <v>1</v>
      </c>
      <c r="Q479" s="571">
        <f t="shared" si="56"/>
        <v>1</v>
      </c>
    </row>
    <row r="480" spans="2:17">
      <c r="B480" s="568"/>
      <c r="C480" s="568"/>
      <c r="D480" s="568"/>
      <c r="E480" s="568" cm="1">
        <f t="array" ref="E480">IF(H479&lt;&gt;"",E479,IF(E479="","",IFERROR(MATCH(TRUE(),INDEX(INDEX(K:K,E479+1):K203&lt;&gt;"",0),0)+E479,"")))</f>
        <v>621</v>
      </c>
      <c r="F480" s="569" cm="1">
        <f t="array" ref="F480">IF(E480="","",IF(H479&lt;&gt;"",H479,INDEX(D:D,E480)))</f>
        <v>0</v>
      </c>
      <c r="G480" s="569" t="str">
        <f t="shared" si="51"/>
        <v>0</v>
      </c>
      <c r="H480" s="570" t="str">
        <f t="shared" si="52"/>
        <v/>
      </c>
      <c r="I480" s="568" t="str">
        <f>IF(AND(F480&lt;&gt;"",N10&gt;0,M480&gt;N10),"Mot &gt; limite","")</f>
        <v/>
      </c>
      <c r="M480" s="514">
        <f>IF(OR(F480="",N10="",N10&lt;=0),"",IF(LEN(F480)&lt;=N10,LEN(F480),IFERROR(FIND("♦",SUBSTITUTE(LEFT(F480,N10)," ","♦",LEN(LEFT(F480,N10))-LEN(SUBSTITUTE(LEFT(F480,N10)," ","")))),FIND(" ",F480&amp;" ",N10+1)-1)))</f>
        <v>1</v>
      </c>
      <c r="N480" s="571">
        <f t="shared" si="53"/>
        <v>463</v>
      </c>
      <c r="O480" s="551" t="str">
        <f t="shared" si="54"/>
        <v>0</v>
      </c>
      <c r="P480" s="571">
        <f t="shared" si="55"/>
        <v>1</v>
      </c>
      <c r="Q480" s="571">
        <f t="shared" si="56"/>
        <v>1</v>
      </c>
    </row>
    <row r="481" spans="2:17">
      <c r="B481" s="568"/>
      <c r="C481" s="568"/>
      <c r="D481" s="568"/>
      <c r="E481" s="568" cm="1">
        <f t="array" ref="E481">IF(H480&lt;&gt;"",E480,IF(E480="","",IFERROR(MATCH(TRUE(),INDEX(INDEX(K:K,E480+1):K203&lt;&gt;"",0),0)+E480,"")))</f>
        <v>622</v>
      </c>
      <c r="F481" s="569" cm="1">
        <f t="array" ref="F481">IF(E481="","",IF(H480&lt;&gt;"",H480,INDEX(D:D,E481)))</f>
        <v>0</v>
      </c>
      <c r="G481" s="569" t="str">
        <f t="shared" si="51"/>
        <v>0</v>
      </c>
      <c r="H481" s="570" t="str">
        <f t="shared" si="52"/>
        <v/>
      </c>
      <c r="I481" s="568" t="str">
        <f>IF(AND(F481&lt;&gt;"",N10&gt;0,M481&gt;N10),"Mot &gt; limite","")</f>
        <v/>
      </c>
      <c r="M481" s="514">
        <f>IF(OR(F481="",N10="",N10&lt;=0),"",IF(LEN(F481)&lt;=N10,LEN(F481),IFERROR(FIND("♦",SUBSTITUTE(LEFT(F481,N10)," ","♦",LEN(LEFT(F481,N10))-LEN(SUBSTITUTE(LEFT(F481,N10)," ","")))),FIND(" ",F481&amp;" ",N10+1)-1)))</f>
        <v>1</v>
      </c>
      <c r="N481" s="571">
        <f t="shared" si="53"/>
        <v>464</v>
      </c>
      <c r="O481" s="551" t="str">
        <f t="shared" si="54"/>
        <v>0</v>
      </c>
      <c r="P481" s="571">
        <f t="shared" si="55"/>
        <v>1</v>
      </c>
      <c r="Q481" s="571">
        <f t="shared" si="56"/>
        <v>1</v>
      </c>
    </row>
    <row r="482" spans="2:17">
      <c r="B482" s="568"/>
      <c r="C482" s="568"/>
      <c r="D482" s="568"/>
      <c r="E482" s="568" cm="1">
        <f t="array" ref="E482">IF(H481&lt;&gt;"",E481,IF(E481="","",IFERROR(MATCH(TRUE(),INDEX(INDEX(K:K,E481+1):K203&lt;&gt;"",0),0)+E481,"")))</f>
        <v>623</v>
      </c>
      <c r="F482" s="569" cm="1">
        <f t="array" ref="F482">IF(E482="","",IF(H481&lt;&gt;"",H481,INDEX(D:D,E482)))</f>
        <v>0</v>
      </c>
      <c r="G482" s="569" t="str">
        <f t="shared" si="51"/>
        <v>0</v>
      </c>
      <c r="H482" s="570" t="str">
        <f t="shared" si="52"/>
        <v/>
      </c>
      <c r="I482" s="568" t="str">
        <f>IF(AND(F482&lt;&gt;"",N10&gt;0,M482&gt;N10),"Mot &gt; limite","")</f>
        <v/>
      </c>
      <c r="M482" s="514">
        <f>IF(OR(F482="",N10="",N10&lt;=0),"",IF(LEN(F482)&lt;=N10,LEN(F482),IFERROR(FIND("♦",SUBSTITUTE(LEFT(F482,N10)," ","♦",LEN(LEFT(F482,N10))-LEN(SUBSTITUTE(LEFT(F482,N10)," ","")))),FIND(" ",F482&amp;" ",N10+1)-1)))</f>
        <v>1</v>
      </c>
      <c r="N482" s="571">
        <f t="shared" si="53"/>
        <v>465</v>
      </c>
      <c r="O482" s="551" t="str">
        <f t="shared" si="54"/>
        <v>0</v>
      </c>
      <c r="P482" s="571">
        <f t="shared" si="55"/>
        <v>1</v>
      </c>
      <c r="Q482" s="571">
        <f t="shared" si="56"/>
        <v>1</v>
      </c>
    </row>
    <row r="483" spans="2:17">
      <c r="B483" s="568"/>
      <c r="C483" s="568"/>
      <c r="D483" s="568"/>
      <c r="E483" s="568" cm="1">
        <f t="array" ref="E483">IF(H482&lt;&gt;"",E482,IF(E482="","",IFERROR(MATCH(TRUE(),INDEX(INDEX(K:K,E482+1):K203&lt;&gt;"",0),0)+E482,"")))</f>
        <v>624</v>
      </c>
      <c r="F483" s="569" cm="1">
        <f t="array" ref="F483">IF(E483="","",IF(H482&lt;&gt;"",H482,INDEX(D:D,E483)))</f>
        <v>0</v>
      </c>
      <c r="G483" s="569" t="str">
        <f t="shared" si="51"/>
        <v>0</v>
      </c>
      <c r="H483" s="570" t="str">
        <f t="shared" si="52"/>
        <v/>
      </c>
      <c r="I483" s="568" t="str">
        <f>IF(AND(F483&lt;&gt;"",N10&gt;0,M483&gt;N10),"Mot &gt; limite","")</f>
        <v/>
      </c>
      <c r="M483" s="514">
        <f>IF(OR(F483="",N10="",N10&lt;=0),"",IF(LEN(F483)&lt;=N10,LEN(F483),IFERROR(FIND("♦",SUBSTITUTE(LEFT(F483,N10)," ","♦",LEN(LEFT(F483,N10))-LEN(SUBSTITUTE(LEFT(F483,N10)," ","")))),FIND(" ",F483&amp;" ",N10+1)-1)))</f>
        <v>1</v>
      </c>
      <c r="N483" s="571">
        <f t="shared" si="53"/>
        <v>466</v>
      </c>
      <c r="O483" s="551" t="str">
        <f t="shared" si="54"/>
        <v>0</v>
      </c>
      <c r="P483" s="571">
        <f t="shared" si="55"/>
        <v>1</v>
      </c>
      <c r="Q483" s="571">
        <f t="shared" si="56"/>
        <v>1</v>
      </c>
    </row>
    <row r="484" spans="2:17">
      <c r="B484" s="568"/>
      <c r="C484" s="568"/>
      <c r="D484" s="568"/>
      <c r="E484" s="568" cm="1">
        <f t="array" ref="E484">IF(H483&lt;&gt;"",E483,IF(E483="","",IFERROR(MATCH(TRUE(),INDEX(INDEX(K:K,E483+1):K203&lt;&gt;"",0),0)+E483,"")))</f>
        <v>625</v>
      </c>
      <c r="F484" s="569" cm="1">
        <f t="array" ref="F484">IF(E484="","",IF(H483&lt;&gt;"",H483,INDEX(D:D,E484)))</f>
        <v>0</v>
      </c>
      <c r="G484" s="569" t="str">
        <f t="shared" si="51"/>
        <v>0</v>
      </c>
      <c r="H484" s="570" t="str">
        <f t="shared" si="52"/>
        <v/>
      </c>
      <c r="I484" s="568" t="str">
        <f>IF(AND(F484&lt;&gt;"",N10&gt;0,M484&gt;N10),"Mot &gt; limite","")</f>
        <v/>
      </c>
      <c r="M484" s="514">
        <f>IF(OR(F484="",N10="",N10&lt;=0),"",IF(LEN(F484)&lt;=N10,LEN(F484),IFERROR(FIND("♦",SUBSTITUTE(LEFT(F484,N10)," ","♦",LEN(LEFT(F484,N10))-LEN(SUBSTITUTE(LEFT(F484,N10)," ","")))),FIND(" ",F484&amp;" ",N10+1)-1)))</f>
        <v>1</v>
      </c>
      <c r="N484" s="571">
        <f t="shared" si="53"/>
        <v>467</v>
      </c>
      <c r="O484" s="551" t="str">
        <f t="shared" si="54"/>
        <v>0</v>
      </c>
      <c r="P484" s="571">
        <f t="shared" si="55"/>
        <v>1</v>
      </c>
      <c r="Q484" s="571">
        <f t="shared" si="56"/>
        <v>1</v>
      </c>
    </row>
    <row r="485" spans="2:17">
      <c r="B485" s="568"/>
      <c r="C485" s="568"/>
      <c r="D485" s="568"/>
      <c r="E485" s="568" cm="1">
        <f t="array" ref="E485">IF(H484&lt;&gt;"",E484,IF(E484="","",IFERROR(MATCH(TRUE(),INDEX(INDEX(K:K,E484+1):K203&lt;&gt;"",0),0)+E484,"")))</f>
        <v>626</v>
      </c>
      <c r="F485" s="569" cm="1">
        <f t="array" ref="F485">IF(E485="","",IF(H484&lt;&gt;"",H484,INDEX(D:D,E485)))</f>
        <v>0</v>
      </c>
      <c r="G485" s="569" t="str">
        <f t="shared" si="51"/>
        <v>0</v>
      </c>
      <c r="H485" s="570" t="str">
        <f t="shared" si="52"/>
        <v/>
      </c>
      <c r="I485" s="568" t="str">
        <f>IF(AND(F485&lt;&gt;"",N10&gt;0,M485&gt;N10),"Mot &gt; limite","")</f>
        <v/>
      </c>
      <c r="M485" s="514">
        <f>IF(OR(F485="",N10="",N10&lt;=0),"",IF(LEN(F485)&lt;=N10,LEN(F485),IFERROR(FIND("♦",SUBSTITUTE(LEFT(F485,N10)," ","♦",LEN(LEFT(F485,N10))-LEN(SUBSTITUTE(LEFT(F485,N10)," ","")))),FIND(" ",F485&amp;" ",N10+1)-1)))</f>
        <v>1</v>
      </c>
      <c r="N485" s="571">
        <f t="shared" si="53"/>
        <v>468</v>
      </c>
      <c r="O485" s="551" t="str">
        <f t="shared" si="54"/>
        <v>0</v>
      </c>
      <c r="P485" s="571">
        <f t="shared" si="55"/>
        <v>1</v>
      </c>
      <c r="Q485" s="571">
        <f t="shared" si="56"/>
        <v>1</v>
      </c>
    </row>
    <row r="486" spans="2:17">
      <c r="B486" s="568"/>
      <c r="C486" s="568"/>
      <c r="D486" s="568"/>
      <c r="E486" s="568" cm="1">
        <f t="array" ref="E486">IF(H485&lt;&gt;"",E485,IF(E485="","",IFERROR(MATCH(TRUE(),INDEX(INDEX(K:K,E485+1):K203&lt;&gt;"",0),0)+E485,"")))</f>
        <v>627</v>
      </c>
      <c r="F486" s="569" cm="1">
        <f t="array" ref="F486">IF(E486="","",IF(H485&lt;&gt;"",H485,INDEX(D:D,E486)))</f>
        <v>0</v>
      </c>
      <c r="G486" s="569" t="str">
        <f t="shared" si="51"/>
        <v>0</v>
      </c>
      <c r="H486" s="570" t="str">
        <f t="shared" si="52"/>
        <v/>
      </c>
      <c r="I486" s="568" t="str">
        <f>IF(AND(F486&lt;&gt;"",N10&gt;0,M486&gt;N10),"Mot &gt; limite","")</f>
        <v/>
      </c>
      <c r="M486" s="514">
        <f>IF(OR(F486="",N10="",N10&lt;=0),"",IF(LEN(F486)&lt;=N10,LEN(F486),IFERROR(FIND("♦",SUBSTITUTE(LEFT(F486,N10)," ","♦",LEN(LEFT(F486,N10))-LEN(SUBSTITUTE(LEFT(F486,N10)," ","")))),FIND(" ",F486&amp;" ",N10+1)-1)))</f>
        <v>1</v>
      </c>
      <c r="N486" s="571">
        <f t="shared" si="53"/>
        <v>469</v>
      </c>
      <c r="O486" s="551" t="str">
        <f t="shared" si="54"/>
        <v>0</v>
      </c>
      <c r="P486" s="571">
        <f t="shared" si="55"/>
        <v>1</v>
      </c>
      <c r="Q486" s="571">
        <f t="shared" si="56"/>
        <v>1</v>
      </c>
    </row>
    <row r="487" spans="2:17">
      <c r="B487" s="568"/>
      <c r="C487" s="568"/>
      <c r="D487" s="568"/>
      <c r="E487" s="568" cm="1">
        <f t="array" ref="E487">IF(H486&lt;&gt;"",E486,IF(E486="","",IFERROR(MATCH(TRUE(),INDEX(INDEX(K:K,E486+1):K203&lt;&gt;"",0),0)+E486,"")))</f>
        <v>628</v>
      </c>
      <c r="F487" s="569" cm="1">
        <f t="array" ref="F487">IF(E487="","",IF(H486&lt;&gt;"",H486,INDEX(D:D,E487)))</f>
        <v>0</v>
      </c>
      <c r="G487" s="569" t="str">
        <f t="shared" si="51"/>
        <v>0</v>
      </c>
      <c r="H487" s="570" t="str">
        <f t="shared" si="52"/>
        <v/>
      </c>
      <c r="I487" s="568" t="str">
        <f>IF(AND(F487&lt;&gt;"",N10&gt;0,M487&gt;N10),"Mot &gt; limite","")</f>
        <v/>
      </c>
      <c r="M487" s="514">
        <f>IF(OR(F487="",N10="",N10&lt;=0),"",IF(LEN(F487)&lt;=N10,LEN(F487),IFERROR(FIND("♦",SUBSTITUTE(LEFT(F487,N10)," ","♦",LEN(LEFT(F487,N10))-LEN(SUBSTITUTE(LEFT(F487,N10)," ","")))),FIND(" ",F487&amp;" ",N10+1)-1)))</f>
        <v>1</v>
      </c>
      <c r="N487" s="571">
        <f t="shared" si="53"/>
        <v>470</v>
      </c>
      <c r="O487" s="551" t="str">
        <f t="shared" si="54"/>
        <v>0</v>
      </c>
      <c r="P487" s="571">
        <f t="shared" si="55"/>
        <v>1</v>
      </c>
      <c r="Q487" s="571">
        <f t="shared" si="56"/>
        <v>1</v>
      </c>
    </row>
    <row r="488" spans="2:17">
      <c r="B488" s="568"/>
      <c r="C488" s="568"/>
      <c r="D488" s="568"/>
      <c r="E488" s="568" cm="1">
        <f t="array" ref="E488">IF(H487&lt;&gt;"",E487,IF(E487="","",IFERROR(MATCH(TRUE(),INDEX(INDEX(K:K,E487+1):K203&lt;&gt;"",0),0)+E487,"")))</f>
        <v>629</v>
      </c>
      <c r="F488" s="569" cm="1">
        <f t="array" ref="F488">IF(E488="","",IF(H487&lt;&gt;"",H487,INDEX(D:D,E488)))</f>
        <v>0</v>
      </c>
      <c r="G488" s="569" t="str">
        <f t="shared" si="51"/>
        <v>0</v>
      </c>
      <c r="H488" s="570" t="str">
        <f t="shared" si="52"/>
        <v/>
      </c>
      <c r="I488" s="568" t="str">
        <f>IF(AND(F488&lt;&gt;"",N10&gt;0,M488&gt;N10),"Mot &gt; limite","")</f>
        <v/>
      </c>
      <c r="M488" s="514">
        <f>IF(OR(F488="",N10="",N10&lt;=0),"",IF(LEN(F488)&lt;=N10,LEN(F488),IFERROR(FIND("♦",SUBSTITUTE(LEFT(F488,N10)," ","♦",LEN(LEFT(F488,N10))-LEN(SUBSTITUTE(LEFT(F488,N10)," ","")))),FIND(" ",F488&amp;" ",N10+1)-1)))</f>
        <v>1</v>
      </c>
      <c r="N488" s="571">
        <f t="shared" si="53"/>
        <v>471</v>
      </c>
      <c r="O488" s="551" t="str">
        <f t="shared" si="54"/>
        <v>0</v>
      </c>
      <c r="P488" s="571">
        <f t="shared" si="55"/>
        <v>1</v>
      </c>
      <c r="Q488" s="571">
        <f t="shared" si="56"/>
        <v>1</v>
      </c>
    </row>
    <row r="489" spans="2:17">
      <c r="B489" s="568"/>
      <c r="C489" s="568"/>
      <c r="D489" s="568"/>
      <c r="E489" s="568" cm="1">
        <f t="array" ref="E489">IF(H488&lt;&gt;"",E488,IF(E488="","",IFERROR(MATCH(TRUE(),INDEX(INDEX(K:K,E488+1):K203&lt;&gt;"",0),0)+E488,"")))</f>
        <v>630</v>
      </c>
      <c r="F489" s="569" cm="1">
        <f t="array" ref="F489">IF(E489="","",IF(H488&lt;&gt;"",H488,INDEX(D:D,E489)))</f>
        <v>0</v>
      </c>
      <c r="G489" s="569" t="str">
        <f t="shared" si="51"/>
        <v>0</v>
      </c>
      <c r="H489" s="570" t="str">
        <f t="shared" si="52"/>
        <v/>
      </c>
      <c r="I489" s="568" t="str">
        <f>IF(AND(F489&lt;&gt;"",N10&gt;0,M489&gt;N10),"Mot &gt; limite","")</f>
        <v/>
      </c>
      <c r="M489" s="514">
        <f>IF(OR(F489="",N10="",N10&lt;=0),"",IF(LEN(F489)&lt;=N10,LEN(F489),IFERROR(FIND("♦",SUBSTITUTE(LEFT(F489,N10)," ","♦",LEN(LEFT(F489,N10))-LEN(SUBSTITUTE(LEFT(F489,N10)," ","")))),FIND(" ",F489&amp;" ",N10+1)-1)))</f>
        <v>1</v>
      </c>
      <c r="N489" s="571">
        <f t="shared" si="53"/>
        <v>472</v>
      </c>
      <c r="O489" s="551" t="str">
        <f t="shared" si="54"/>
        <v>0</v>
      </c>
      <c r="P489" s="571">
        <f t="shared" si="55"/>
        <v>1</v>
      </c>
      <c r="Q489" s="571">
        <f t="shared" si="56"/>
        <v>1</v>
      </c>
    </row>
    <row r="490" spans="2:17">
      <c r="B490" s="568"/>
      <c r="C490" s="568"/>
      <c r="D490" s="568"/>
      <c r="E490" s="568" cm="1">
        <f t="array" ref="E490">IF(H489&lt;&gt;"",E489,IF(E489="","",IFERROR(MATCH(TRUE(),INDEX(INDEX(K:K,E489+1):K203&lt;&gt;"",0),0)+E489,"")))</f>
        <v>631</v>
      </c>
      <c r="F490" s="569" cm="1">
        <f t="array" ref="F490">IF(E490="","",IF(H489&lt;&gt;"",H489,INDEX(D:D,E490)))</f>
        <v>0</v>
      </c>
      <c r="G490" s="569" t="str">
        <f t="shared" si="51"/>
        <v>0</v>
      </c>
      <c r="H490" s="570" t="str">
        <f t="shared" si="52"/>
        <v/>
      </c>
      <c r="I490" s="568" t="str">
        <f>IF(AND(F490&lt;&gt;"",N10&gt;0,M490&gt;N10),"Mot &gt; limite","")</f>
        <v/>
      </c>
      <c r="M490" s="514">
        <f>IF(OR(F490="",N10="",N10&lt;=0),"",IF(LEN(F490)&lt;=N10,LEN(F490),IFERROR(FIND("♦",SUBSTITUTE(LEFT(F490,N10)," ","♦",LEN(LEFT(F490,N10))-LEN(SUBSTITUTE(LEFT(F490,N10)," ","")))),FIND(" ",F490&amp;" ",N10+1)-1)))</f>
        <v>1</v>
      </c>
      <c r="N490" s="571">
        <f t="shared" si="53"/>
        <v>473</v>
      </c>
      <c r="O490" s="551" t="str">
        <f t="shared" si="54"/>
        <v>0</v>
      </c>
      <c r="P490" s="571">
        <f t="shared" si="55"/>
        <v>1</v>
      </c>
      <c r="Q490" s="571">
        <f t="shared" si="56"/>
        <v>1</v>
      </c>
    </row>
    <row r="491" spans="2:17">
      <c r="B491" s="568"/>
      <c r="C491" s="568"/>
      <c r="D491" s="568"/>
      <c r="E491" s="568" cm="1">
        <f t="array" ref="E491">IF(H490&lt;&gt;"",E490,IF(E490="","",IFERROR(MATCH(TRUE(),INDEX(INDEX(K:K,E490+1):K203&lt;&gt;"",0),0)+E490,"")))</f>
        <v>632</v>
      </c>
      <c r="F491" s="569" cm="1">
        <f t="array" ref="F491">IF(E491="","",IF(H490&lt;&gt;"",H490,INDEX(D:D,E491)))</f>
        <v>0</v>
      </c>
      <c r="G491" s="569" t="str">
        <f t="shared" si="51"/>
        <v>0</v>
      </c>
      <c r="H491" s="570" t="str">
        <f t="shared" si="52"/>
        <v/>
      </c>
      <c r="I491" s="568" t="str">
        <f>IF(AND(F491&lt;&gt;"",N10&gt;0,M491&gt;N10),"Mot &gt; limite","")</f>
        <v/>
      </c>
      <c r="M491" s="514">
        <f>IF(OR(F491="",N10="",N10&lt;=0),"",IF(LEN(F491)&lt;=N10,LEN(F491),IFERROR(FIND("♦",SUBSTITUTE(LEFT(F491,N10)," ","♦",LEN(LEFT(F491,N10))-LEN(SUBSTITUTE(LEFT(F491,N10)," ","")))),FIND(" ",F491&amp;" ",N10+1)-1)))</f>
        <v>1</v>
      </c>
      <c r="N491" s="571">
        <f t="shared" si="53"/>
        <v>474</v>
      </c>
      <c r="O491" s="551" t="str">
        <f t="shared" si="54"/>
        <v>0</v>
      </c>
      <c r="P491" s="571">
        <f t="shared" si="55"/>
        <v>1</v>
      </c>
      <c r="Q491" s="571">
        <f t="shared" si="56"/>
        <v>1</v>
      </c>
    </row>
    <row r="492" spans="2:17">
      <c r="B492" s="568"/>
      <c r="C492" s="568"/>
      <c r="D492" s="568"/>
      <c r="E492" s="568" cm="1">
        <f t="array" ref="E492">IF(H491&lt;&gt;"",E491,IF(E491="","",IFERROR(MATCH(TRUE(),INDEX(INDEX(K:K,E491+1):K203&lt;&gt;"",0),0)+E491,"")))</f>
        <v>633</v>
      </c>
      <c r="F492" s="569" cm="1">
        <f t="array" ref="F492">IF(E492="","",IF(H491&lt;&gt;"",H491,INDEX(D:D,E492)))</f>
        <v>0</v>
      </c>
      <c r="G492" s="569" t="str">
        <f t="shared" si="51"/>
        <v>0</v>
      </c>
      <c r="H492" s="570" t="str">
        <f t="shared" si="52"/>
        <v/>
      </c>
      <c r="I492" s="568" t="str">
        <f>IF(AND(F492&lt;&gt;"",N10&gt;0,M492&gt;N10),"Mot &gt; limite","")</f>
        <v/>
      </c>
      <c r="M492" s="514">
        <f>IF(OR(F492="",N10="",N10&lt;=0),"",IF(LEN(F492)&lt;=N10,LEN(F492),IFERROR(FIND("♦",SUBSTITUTE(LEFT(F492,N10)," ","♦",LEN(LEFT(F492,N10))-LEN(SUBSTITUTE(LEFT(F492,N10)," ","")))),FIND(" ",F492&amp;" ",N10+1)-1)))</f>
        <v>1</v>
      </c>
      <c r="N492" s="571">
        <f t="shared" si="53"/>
        <v>475</v>
      </c>
      <c r="O492" s="551" t="str">
        <f t="shared" si="54"/>
        <v>0</v>
      </c>
      <c r="P492" s="571">
        <f t="shared" si="55"/>
        <v>1</v>
      </c>
      <c r="Q492" s="571">
        <f t="shared" si="56"/>
        <v>1</v>
      </c>
    </row>
    <row r="493" spans="2:17">
      <c r="B493" s="568"/>
      <c r="C493" s="568"/>
      <c r="D493" s="568"/>
      <c r="E493" s="568" cm="1">
        <f t="array" ref="E493">IF(H492&lt;&gt;"",E492,IF(E492="","",IFERROR(MATCH(TRUE(),INDEX(INDEX(K:K,E492+1):K203&lt;&gt;"",0),0)+E492,"")))</f>
        <v>634</v>
      </c>
      <c r="F493" s="569" cm="1">
        <f t="array" ref="F493">IF(E493="","",IF(H492&lt;&gt;"",H492,INDEX(D:D,E493)))</f>
        <v>0</v>
      </c>
      <c r="G493" s="569" t="str">
        <f t="shared" si="51"/>
        <v>0</v>
      </c>
      <c r="H493" s="570" t="str">
        <f t="shared" si="52"/>
        <v/>
      </c>
      <c r="I493" s="568" t="str">
        <f>IF(AND(F493&lt;&gt;"",N10&gt;0,M493&gt;N10),"Mot &gt; limite","")</f>
        <v/>
      </c>
      <c r="M493" s="514">
        <f>IF(OR(F493="",N10="",N10&lt;=0),"",IF(LEN(F493)&lt;=N10,LEN(F493),IFERROR(FIND("♦",SUBSTITUTE(LEFT(F493,N10)," ","♦",LEN(LEFT(F493,N10))-LEN(SUBSTITUTE(LEFT(F493,N10)," ","")))),FIND(" ",F493&amp;" ",N10+1)-1)))</f>
        <v>1</v>
      </c>
      <c r="N493" s="571">
        <f t="shared" si="53"/>
        <v>476</v>
      </c>
      <c r="O493" s="551" t="str">
        <f t="shared" si="54"/>
        <v>0</v>
      </c>
      <c r="P493" s="571">
        <f t="shared" si="55"/>
        <v>1</v>
      </c>
      <c r="Q493" s="571">
        <f t="shared" si="56"/>
        <v>1</v>
      </c>
    </row>
    <row r="494" spans="2:17">
      <c r="B494" s="568"/>
      <c r="C494" s="568"/>
      <c r="D494" s="568"/>
      <c r="E494" s="568" cm="1">
        <f t="array" ref="E494">IF(H493&lt;&gt;"",E493,IF(E493="","",IFERROR(MATCH(TRUE(),INDEX(INDEX(K:K,E493+1):K203&lt;&gt;"",0),0)+E493,"")))</f>
        <v>635</v>
      </c>
      <c r="F494" s="569" cm="1">
        <f t="array" ref="F494">IF(E494="","",IF(H493&lt;&gt;"",H493,INDEX(D:D,E494)))</f>
        <v>0</v>
      </c>
      <c r="G494" s="569" t="str">
        <f t="shared" si="51"/>
        <v>0</v>
      </c>
      <c r="H494" s="570" t="str">
        <f t="shared" si="52"/>
        <v/>
      </c>
      <c r="I494" s="568" t="str">
        <f>IF(AND(F494&lt;&gt;"",N10&gt;0,M494&gt;N10),"Mot &gt; limite","")</f>
        <v/>
      </c>
      <c r="M494" s="514">
        <f>IF(OR(F494="",N10="",N10&lt;=0),"",IF(LEN(F494)&lt;=N10,LEN(F494),IFERROR(FIND("♦",SUBSTITUTE(LEFT(F494,N10)," ","♦",LEN(LEFT(F494,N10))-LEN(SUBSTITUTE(LEFT(F494,N10)," ","")))),FIND(" ",F494&amp;" ",N10+1)-1)))</f>
        <v>1</v>
      </c>
      <c r="N494" s="571">
        <f t="shared" si="53"/>
        <v>477</v>
      </c>
      <c r="O494" s="551" t="str">
        <f t="shared" si="54"/>
        <v>0</v>
      </c>
      <c r="P494" s="571">
        <f t="shared" si="55"/>
        <v>1</v>
      </c>
      <c r="Q494" s="571">
        <f t="shared" si="56"/>
        <v>1</v>
      </c>
    </row>
    <row r="495" spans="2:17">
      <c r="B495" s="568"/>
      <c r="C495" s="568"/>
      <c r="D495" s="568"/>
      <c r="E495" s="568" cm="1">
        <f t="array" ref="E495">IF(H494&lt;&gt;"",E494,IF(E494="","",IFERROR(MATCH(TRUE(),INDEX(INDEX(K:K,E494+1):K203&lt;&gt;"",0),0)+E494,"")))</f>
        <v>636</v>
      </c>
      <c r="F495" s="569" cm="1">
        <f t="array" ref="F495">IF(E495="","",IF(H494&lt;&gt;"",H494,INDEX(D:D,E495)))</f>
        <v>0</v>
      </c>
      <c r="G495" s="569" t="str">
        <f t="shared" si="51"/>
        <v>0</v>
      </c>
      <c r="H495" s="570" t="str">
        <f t="shared" si="52"/>
        <v/>
      </c>
      <c r="I495" s="568" t="str">
        <f>IF(AND(F495&lt;&gt;"",N10&gt;0,M495&gt;N10),"Mot &gt; limite","")</f>
        <v/>
      </c>
      <c r="M495" s="514">
        <f>IF(OR(F495="",N10="",N10&lt;=0),"",IF(LEN(F495)&lt;=N10,LEN(F495),IFERROR(FIND("♦",SUBSTITUTE(LEFT(F495,N10)," ","♦",LEN(LEFT(F495,N10))-LEN(SUBSTITUTE(LEFT(F495,N10)," ","")))),FIND(" ",F495&amp;" ",N10+1)-1)))</f>
        <v>1</v>
      </c>
      <c r="N495" s="571">
        <f t="shared" si="53"/>
        <v>478</v>
      </c>
      <c r="O495" s="551" t="str">
        <f t="shared" si="54"/>
        <v>0</v>
      </c>
      <c r="P495" s="571">
        <f t="shared" si="55"/>
        <v>1</v>
      </c>
      <c r="Q495" s="571">
        <f t="shared" si="56"/>
        <v>1</v>
      </c>
    </row>
    <row r="496" spans="2:17">
      <c r="B496" s="568"/>
      <c r="C496" s="568"/>
      <c r="D496" s="568"/>
      <c r="E496" s="568" cm="1">
        <f t="array" ref="E496">IF(H495&lt;&gt;"",E495,IF(E495="","",IFERROR(MATCH(TRUE(),INDEX(INDEX(K:K,E495+1):K203&lt;&gt;"",0),0)+E495,"")))</f>
        <v>637</v>
      </c>
      <c r="F496" s="569" cm="1">
        <f t="array" ref="F496">IF(E496="","",IF(H495&lt;&gt;"",H495,INDEX(D:D,E496)))</f>
        <v>0</v>
      </c>
      <c r="G496" s="569" t="str">
        <f t="shared" si="51"/>
        <v>0</v>
      </c>
      <c r="H496" s="570" t="str">
        <f t="shared" si="52"/>
        <v/>
      </c>
      <c r="I496" s="568" t="str">
        <f>IF(AND(F496&lt;&gt;"",N10&gt;0,M496&gt;N10),"Mot &gt; limite","")</f>
        <v/>
      </c>
      <c r="M496" s="514">
        <f>IF(OR(F496="",N10="",N10&lt;=0),"",IF(LEN(F496)&lt;=N10,LEN(F496),IFERROR(FIND("♦",SUBSTITUTE(LEFT(F496,N10)," ","♦",LEN(LEFT(F496,N10))-LEN(SUBSTITUTE(LEFT(F496,N10)," ","")))),FIND(" ",F496&amp;" ",N10+1)-1)))</f>
        <v>1</v>
      </c>
      <c r="N496" s="571">
        <f t="shared" si="53"/>
        <v>479</v>
      </c>
      <c r="O496" s="551" t="str">
        <f t="shared" si="54"/>
        <v>0</v>
      </c>
      <c r="P496" s="571">
        <f t="shared" si="55"/>
        <v>1</v>
      </c>
      <c r="Q496" s="571">
        <f t="shared" si="56"/>
        <v>1</v>
      </c>
    </row>
    <row r="497" spans="2:17">
      <c r="B497" s="568"/>
      <c r="C497" s="568"/>
      <c r="D497" s="568"/>
      <c r="E497" s="568" cm="1">
        <f t="array" ref="E497">IF(H496&lt;&gt;"",E496,IF(E496="","",IFERROR(MATCH(TRUE(),INDEX(INDEX(K:K,E496+1):K203&lt;&gt;"",0),0)+E496,"")))</f>
        <v>638</v>
      </c>
      <c r="F497" s="569" cm="1">
        <f t="array" ref="F497">IF(E497="","",IF(H496&lt;&gt;"",H496,INDEX(D:D,E497)))</f>
        <v>0</v>
      </c>
      <c r="G497" s="569" t="str">
        <f t="shared" si="51"/>
        <v>0</v>
      </c>
      <c r="H497" s="570" t="str">
        <f t="shared" si="52"/>
        <v/>
      </c>
      <c r="I497" s="568" t="str">
        <f>IF(AND(F497&lt;&gt;"",N10&gt;0,M497&gt;N10),"Mot &gt; limite","")</f>
        <v/>
      </c>
      <c r="M497" s="514">
        <f>IF(OR(F497="",N10="",N10&lt;=0),"",IF(LEN(F497)&lt;=N10,LEN(F497),IFERROR(FIND("♦",SUBSTITUTE(LEFT(F497,N10)," ","♦",LEN(LEFT(F497,N10))-LEN(SUBSTITUTE(LEFT(F497,N10)," ","")))),FIND(" ",F497&amp;" ",N10+1)-1)))</f>
        <v>1</v>
      </c>
      <c r="N497" s="571">
        <f t="shared" si="53"/>
        <v>480</v>
      </c>
      <c r="O497" s="551" t="str">
        <f t="shared" si="54"/>
        <v>0</v>
      </c>
      <c r="P497" s="571">
        <f t="shared" si="55"/>
        <v>1</v>
      </c>
      <c r="Q497" s="571">
        <f t="shared" si="56"/>
        <v>1</v>
      </c>
    </row>
    <row r="498" spans="2:17">
      <c r="B498" s="568"/>
      <c r="C498" s="568"/>
      <c r="D498" s="568"/>
      <c r="E498" s="568" cm="1">
        <f t="array" ref="E498">IF(H497&lt;&gt;"",E497,IF(E497="","",IFERROR(MATCH(TRUE(),INDEX(INDEX(K:K,E497+1):K203&lt;&gt;"",0),0)+E497,"")))</f>
        <v>639</v>
      </c>
      <c r="F498" s="569" cm="1">
        <f t="array" ref="F498">IF(E498="","",IF(H497&lt;&gt;"",H497,INDEX(D:D,E498)))</f>
        <v>0</v>
      </c>
      <c r="G498" s="569" t="str">
        <f t="shared" si="51"/>
        <v>0</v>
      </c>
      <c r="H498" s="570" t="str">
        <f t="shared" si="52"/>
        <v/>
      </c>
      <c r="I498" s="568" t="str">
        <f>IF(AND(F498&lt;&gt;"",N10&gt;0,M498&gt;N10),"Mot &gt; limite","")</f>
        <v/>
      </c>
      <c r="M498" s="514">
        <f>IF(OR(F498="",N10="",N10&lt;=0),"",IF(LEN(F498)&lt;=N10,LEN(F498),IFERROR(FIND("♦",SUBSTITUTE(LEFT(F498,N10)," ","♦",LEN(LEFT(F498,N10))-LEN(SUBSTITUTE(LEFT(F498,N10)," ","")))),FIND(" ",F498&amp;" ",N10+1)-1)))</f>
        <v>1</v>
      </c>
      <c r="N498" s="571">
        <f t="shared" si="53"/>
        <v>481</v>
      </c>
      <c r="O498" s="551" t="str">
        <f t="shared" si="54"/>
        <v>0</v>
      </c>
      <c r="P498" s="571">
        <f t="shared" si="55"/>
        <v>1</v>
      </c>
      <c r="Q498" s="571">
        <f t="shared" si="56"/>
        <v>1</v>
      </c>
    </row>
    <row r="499" spans="2:17">
      <c r="B499" s="568"/>
      <c r="C499" s="568"/>
      <c r="D499" s="568"/>
      <c r="E499" s="568" cm="1">
        <f t="array" ref="E499">IF(H498&lt;&gt;"",E498,IF(E498="","",IFERROR(MATCH(TRUE(),INDEX(INDEX(K:K,E498+1):K203&lt;&gt;"",0),0)+E498,"")))</f>
        <v>640</v>
      </c>
      <c r="F499" s="569" cm="1">
        <f t="array" ref="F499">IF(E499="","",IF(H498&lt;&gt;"",H498,INDEX(D:D,E499)))</f>
        <v>0</v>
      </c>
      <c r="G499" s="569" t="str">
        <f t="shared" si="51"/>
        <v>0</v>
      </c>
      <c r="H499" s="570" t="str">
        <f t="shared" si="52"/>
        <v/>
      </c>
      <c r="I499" s="568" t="str">
        <f>IF(AND(F499&lt;&gt;"",N10&gt;0,M499&gt;N10),"Mot &gt; limite","")</f>
        <v/>
      </c>
      <c r="M499" s="514">
        <f>IF(OR(F499="",N10="",N10&lt;=0),"",IF(LEN(F499)&lt;=N10,LEN(F499),IFERROR(FIND("♦",SUBSTITUTE(LEFT(F499,N10)," ","♦",LEN(LEFT(F499,N10))-LEN(SUBSTITUTE(LEFT(F499,N10)," ","")))),FIND(" ",F499&amp;" ",N10+1)-1)))</f>
        <v>1</v>
      </c>
      <c r="N499" s="571">
        <f t="shared" si="53"/>
        <v>482</v>
      </c>
      <c r="O499" s="551" t="str">
        <f t="shared" si="54"/>
        <v>0</v>
      </c>
      <c r="P499" s="571">
        <f t="shared" si="55"/>
        <v>1</v>
      </c>
      <c r="Q499" s="571">
        <f t="shared" si="56"/>
        <v>1</v>
      </c>
    </row>
    <row r="500" spans="2:17">
      <c r="B500" s="568"/>
      <c r="C500" s="568"/>
      <c r="D500" s="568"/>
      <c r="E500" s="568" cm="1">
        <f t="array" ref="E500">IF(H499&lt;&gt;"",E499,IF(E499="","",IFERROR(MATCH(TRUE(),INDEX(INDEX(K:K,E499+1):K203&lt;&gt;"",0),0)+E499,"")))</f>
        <v>641</v>
      </c>
      <c r="F500" s="569" cm="1">
        <f t="array" ref="F500">IF(E500="","",IF(H499&lt;&gt;"",H499,INDEX(D:D,E500)))</f>
        <v>0</v>
      </c>
      <c r="G500" s="569" t="str">
        <f t="shared" si="51"/>
        <v>0</v>
      </c>
      <c r="H500" s="570" t="str">
        <f t="shared" si="52"/>
        <v/>
      </c>
      <c r="I500" s="568" t="str">
        <f>IF(AND(F500&lt;&gt;"",N10&gt;0,M500&gt;N10),"Mot &gt; limite","")</f>
        <v/>
      </c>
      <c r="M500" s="514">
        <f>IF(OR(F500="",N10="",N10&lt;=0),"",IF(LEN(F500)&lt;=N10,LEN(F500),IFERROR(FIND("♦",SUBSTITUTE(LEFT(F500,N10)," ","♦",LEN(LEFT(F500,N10))-LEN(SUBSTITUTE(LEFT(F500,N10)," ","")))),FIND(" ",F500&amp;" ",N10+1)-1)))</f>
        <v>1</v>
      </c>
      <c r="N500" s="571">
        <f t="shared" si="53"/>
        <v>483</v>
      </c>
      <c r="O500" s="551" t="str">
        <f t="shared" si="54"/>
        <v>0</v>
      </c>
      <c r="P500" s="571">
        <f t="shared" si="55"/>
        <v>1</v>
      </c>
      <c r="Q500" s="571">
        <f t="shared" si="56"/>
        <v>1</v>
      </c>
    </row>
    <row r="501" spans="2:17">
      <c r="B501" s="568"/>
      <c r="C501" s="568"/>
      <c r="D501" s="568"/>
      <c r="E501" s="568" cm="1">
        <f t="array" ref="E501">IF(H500&lt;&gt;"",E500,IF(E500="","",IFERROR(MATCH(TRUE(),INDEX(INDEX(K:K,E500+1):K203&lt;&gt;"",0),0)+E500,"")))</f>
        <v>642</v>
      </c>
      <c r="F501" s="569" cm="1">
        <f t="array" ref="F501">IF(E501="","",IF(H500&lt;&gt;"",H500,INDEX(D:D,E501)))</f>
        <v>0</v>
      </c>
      <c r="G501" s="569" t="str">
        <f t="shared" si="51"/>
        <v>0</v>
      </c>
      <c r="H501" s="570" t="str">
        <f t="shared" si="52"/>
        <v/>
      </c>
      <c r="I501" s="568" t="str">
        <f>IF(AND(F501&lt;&gt;"",N10&gt;0,M501&gt;N10),"Mot &gt; limite","")</f>
        <v/>
      </c>
      <c r="M501" s="514">
        <f>IF(OR(F501="",N10="",N10&lt;=0),"",IF(LEN(F501)&lt;=N10,LEN(F501),IFERROR(FIND("♦",SUBSTITUTE(LEFT(F501,N10)," ","♦",LEN(LEFT(F501,N10))-LEN(SUBSTITUTE(LEFT(F501,N10)," ","")))),FIND(" ",F501&amp;" ",N10+1)-1)))</f>
        <v>1</v>
      </c>
      <c r="N501" s="571">
        <f t="shared" si="53"/>
        <v>484</v>
      </c>
      <c r="O501" s="551" t="str">
        <f t="shared" si="54"/>
        <v>0</v>
      </c>
      <c r="P501" s="571">
        <f t="shared" si="55"/>
        <v>1</v>
      </c>
      <c r="Q501" s="571">
        <f t="shared" si="56"/>
        <v>1</v>
      </c>
    </row>
    <row r="502" spans="2:17">
      <c r="B502" s="568"/>
      <c r="C502" s="568"/>
      <c r="D502" s="568"/>
      <c r="E502" s="568" cm="1">
        <f t="array" ref="E502">IF(H501&lt;&gt;"",E501,IF(E501="","",IFERROR(MATCH(TRUE(),INDEX(INDEX(K:K,E501+1):K203&lt;&gt;"",0),0)+E501,"")))</f>
        <v>643</v>
      </c>
      <c r="F502" s="569" cm="1">
        <f t="array" ref="F502">IF(E502="","",IF(H501&lt;&gt;"",H501,INDEX(D:D,E502)))</f>
        <v>0</v>
      </c>
      <c r="G502" s="569" t="str">
        <f t="shared" si="51"/>
        <v>0</v>
      </c>
      <c r="H502" s="570" t="str">
        <f t="shared" si="52"/>
        <v/>
      </c>
      <c r="I502" s="568" t="str">
        <f>IF(AND(F502&lt;&gt;"",N10&gt;0,M502&gt;N10),"Mot &gt; limite","")</f>
        <v/>
      </c>
      <c r="M502" s="514">
        <f>IF(OR(F502="",N10="",N10&lt;=0),"",IF(LEN(F502)&lt;=N10,LEN(F502),IFERROR(FIND("♦",SUBSTITUTE(LEFT(F502,N10)," ","♦",LEN(LEFT(F502,N10))-LEN(SUBSTITUTE(LEFT(F502,N10)," ","")))),FIND(" ",F502&amp;" ",N10+1)-1)))</f>
        <v>1</v>
      </c>
      <c r="N502" s="571">
        <f t="shared" si="53"/>
        <v>485</v>
      </c>
      <c r="O502" s="551" t="str">
        <f t="shared" si="54"/>
        <v>0</v>
      </c>
      <c r="P502" s="571">
        <f t="shared" si="55"/>
        <v>1</v>
      </c>
      <c r="Q502" s="571">
        <f t="shared" si="56"/>
        <v>1</v>
      </c>
    </row>
    <row r="503" spans="2:17">
      <c r="B503" s="568"/>
      <c r="C503" s="568"/>
      <c r="D503" s="568"/>
      <c r="E503" s="568" cm="1">
        <f t="array" ref="E503">IF(H502&lt;&gt;"",E502,IF(E502="","",IFERROR(MATCH(TRUE(),INDEX(INDEX(K:K,E502+1):K203&lt;&gt;"",0),0)+E502,"")))</f>
        <v>644</v>
      </c>
      <c r="F503" s="569" cm="1">
        <f t="array" ref="F503">IF(E503="","",IF(H502&lt;&gt;"",H502,INDEX(D:D,E503)))</f>
        <v>0</v>
      </c>
      <c r="G503" s="569" t="str">
        <f t="shared" si="51"/>
        <v>0</v>
      </c>
      <c r="H503" s="570" t="str">
        <f t="shared" si="52"/>
        <v/>
      </c>
      <c r="I503" s="568" t="str">
        <f>IF(AND(F503&lt;&gt;"",N10&gt;0,M503&gt;N10),"Mot &gt; limite","")</f>
        <v/>
      </c>
      <c r="M503" s="514">
        <f>IF(OR(F503="",N10="",N10&lt;=0),"",IF(LEN(F503)&lt;=N10,LEN(F503),IFERROR(FIND("♦",SUBSTITUTE(LEFT(F503,N10)," ","♦",LEN(LEFT(F503,N10))-LEN(SUBSTITUTE(LEFT(F503,N10)," ","")))),FIND(" ",F503&amp;" ",N10+1)-1)))</f>
        <v>1</v>
      </c>
      <c r="N503" s="571">
        <f t="shared" si="53"/>
        <v>486</v>
      </c>
      <c r="O503" s="551" t="str">
        <f t="shared" si="54"/>
        <v>0</v>
      </c>
      <c r="P503" s="571">
        <f t="shared" si="55"/>
        <v>1</v>
      </c>
      <c r="Q503" s="571">
        <f t="shared" si="56"/>
        <v>1</v>
      </c>
    </row>
    <row r="504" spans="2:17">
      <c r="B504" s="568"/>
      <c r="C504" s="568"/>
      <c r="D504" s="568"/>
      <c r="E504" s="568" cm="1">
        <f t="array" ref="E504">IF(H503&lt;&gt;"",E503,IF(E503="","",IFERROR(MATCH(TRUE(),INDEX(INDEX(K:K,E503+1):K203&lt;&gt;"",0),0)+E503,"")))</f>
        <v>645</v>
      </c>
      <c r="F504" s="569" cm="1">
        <f t="array" ref="F504">IF(E504="","",IF(H503&lt;&gt;"",H503,INDEX(D:D,E504)))</f>
        <v>0</v>
      </c>
      <c r="G504" s="569" t="str">
        <f t="shared" si="51"/>
        <v>0</v>
      </c>
      <c r="H504" s="570" t="str">
        <f t="shared" si="52"/>
        <v/>
      </c>
      <c r="I504" s="568" t="str">
        <f>IF(AND(F504&lt;&gt;"",N10&gt;0,M504&gt;N10),"Mot &gt; limite","")</f>
        <v/>
      </c>
      <c r="M504" s="514">
        <f>IF(OR(F504="",N10="",N10&lt;=0),"",IF(LEN(F504)&lt;=N10,LEN(F504),IFERROR(FIND("♦",SUBSTITUTE(LEFT(F504,N10)," ","♦",LEN(LEFT(F504,N10))-LEN(SUBSTITUTE(LEFT(F504,N10)," ","")))),FIND(" ",F504&amp;" ",N10+1)-1)))</f>
        <v>1</v>
      </c>
      <c r="N504" s="571">
        <f t="shared" si="53"/>
        <v>487</v>
      </c>
      <c r="O504" s="551" t="str">
        <f t="shared" si="54"/>
        <v>0</v>
      </c>
      <c r="P504" s="571">
        <f t="shared" si="55"/>
        <v>1</v>
      </c>
      <c r="Q504" s="571">
        <f t="shared" si="56"/>
        <v>1</v>
      </c>
    </row>
    <row r="505" spans="2:17">
      <c r="B505" s="568"/>
      <c r="C505" s="568"/>
      <c r="D505" s="568"/>
      <c r="E505" s="568" cm="1">
        <f t="array" ref="E505">IF(H504&lt;&gt;"",E504,IF(E504="","",IFERROR(MATCH(TRUE(),INDEX(INDEX(K:K,E504+1):K203&lt;&gt;"",0),0)+E504,"")))</f>
        <v>646</v>
      </c>
      <c r="F505" s="569" cm="1">
        <f t="array" ref="F505">IF(E505="","",IF(H504&lt;&gt;"",H504,INDEX(D:D,E505)))</f>
        <v>0</v>
      </c>
      <c r="G505" s="569" t="str">
        <f t="shared" si="51"/>
        <v>0</v>
      </c>
      <c r="H505" s="570" t="str">
        <f t="shared" si="52"/>
        <v/>
      </c>
      <c r="I505" s="568" t="str">
        <f>IF(AND(F505&lt;&gt;"",N10&gt;0,M505&gt;N10),"Mot &gt; limite","")</f>
        <v/>
      </c>
      <c r="M505" s="514">
        <f>IF(OR(F505="",N10="",N10&lt;=0),"",IF(LEN(F505)&lt;=N10,LEN(F505),IFERROR(FIND("♦",SUBSTITUTE(LEFT(F505,N10)," ","♦",LEN(LEFT(F505,N10))-LEN(SUBSTITUTE(LEFT(F505,N10)," ","")))),FIND(" ",F505&amp;" ",N10+1)-1)))</f>
        <v>1</v>
      </c>
      <c r="N505" s="571">
        <f t="shared" si="53"/>
        <v>488</v>
      </c>
      <c r="O505" s="551" t="str">
        <f t="shared" si="54"/>
        <v>0</v>
      </c>
      <c r="P505" s="571">
        <f t="shared" si="55"/>
        <v>1</v>
      </c>
      <c r="Q505" s="571">
        <f t="shared" si="56"/>
        <v>1</v>
      </c>
    </row>
    <row r="506" spans="2:17">
      <c r="B506" s="568"/>
      <c r="C506" s="568"/>
      <c r="D506" s="568"/>
      <c r="E506" s="568" cm="1">
        <f t="array" ref="E506">IF(H505&lt;&gt;"",E505,IF(E505="","",IFERROR(MATCH(TRUE(),INDEX(INDEX(K:K,E505+1):K203&lt;&gt;"",0),0)+E505,"")))</f>
        <v>647</v>
      </c>
      <c r="F506" s="569" cm="1">
        <f t="array" ref="F506">IF(E506="","",IF(H505&lt;&gt;"",H505,INDEX(D:D,E506)))</f>
        <v>0</v>
      </c>
      <c r="G506" s="569" t="str">
        <f t="shared" si="51"/>
        <v>0</v>
      </c>
      <c r="H506" s="570" t="str">
        <f t="shared" si="52"/>
        <v/>
      </c>
      <c r="I506" s="568" t="str">
        <f>IF(AND(F506&lt;&gt;"",N10&gt;0,M506&gt;N10),"Mot &gt; limite","")</f>
        <v/>
      </c>
      <c r="M506" s="514">
        <f>IF(OR(F506="",N10="",N10&lt;=0),"",IF(LEN(F506)&lt;=N10,LEN(F506),IFERROR(FIND("♦",SUBSTITUTE(LEFT(F506,N10)," ","♦",LEN(LEFT(F506,N10))-LEN(SUBSTITUTE(LEFT(F506,N10)," ","")))),FIND(" ",F506&amp;" ",N10+1)-1)))</f>
        <v>1</v>
      </c>
      <c r="N506" s="571">
        <f t="shared" si="53"/>
        <v>489</v>
      </c>
      <c r="O506" s="551" t="str">
        <f t="shared" si="54"/>
        <v>0</v>
      </c>
      <c r="P506" s="571">
        <f t="shared" si="55"/>
        <v>1</v>
      </c>
      <c r="Q506" s="571">
        <f t="shared" si="56"/>
        <v>1</v>
      </c>
    </row>
    <row r="507" spans="2:17">
      <c r="B507" s="568"/>
      <c r="C507" s="568"/>
      <c r="D507" s="568"/>
      <c r="E507" s="568" cm="1">
        <f t="array" ref="E507">IF(H506&lt;&gt;"",E506,IF(E506="","",IFERROR(MATCH(TRUE(),INDEX(INDEX(K:K,E506+1):K203&lt;&gt;"",0),0)+E506,"")))</f>
        <v>648</v>
      </c>
      <c r="F507" s="569" cm="1">
        <f t="array" ref="F507">IF(E507="","",IF(H506&lt;&gt;"",H506,INDEX(D:D,E507)))</f>
        <v>0</v>
      </c>
      <c r="G507" s="569" t="str">
        <f t="shared" si="51"/>
        <v>0</v>
      </c>
      <c r="H507" s="570" t="str">
        <f t="shared" si="52"/>
        <v/>
      </c>
      <c r="I507" s="568" t="str">
        <f>IF(AND(F507&lt;&gt;"",N10&gt;0,M507&gt;N10),"Mot &gt; limite","")</f>
        <v/>
      </c>
      <c r="M507" s="514">
        <f>IF(OR(F507="",N10="",N10&lt;=0),"",IF(LEN(F507)&lt;=N10,LEN(F507),IFERROR(FIND("♦",SUBSTITUTE(LEFT(F507,N10)," ","♦",LEN(LEFT(F507,N10))-LEN(SUBSTITUTE(LEFT(F507,N10)," ","")))),FIND(" ",F507&amp;" ",N10+1)-1)))</f>
        <v>1</v>
      </c>
      <c r="N507" s="571">
        <f t="shared" si="53"/>
        <v>490</v>
      </c>
      <c r="O507" s="551" t="str">
        <f t="shared" si="54"/>
        <v>0</v>
      </c>
      <c r="P507" s="571">
        <f t="shared" si="55"/>
        <v>1</v>
      </c>
      <c r="Q507" s="571">
        <f t="shared" si="56"/>
        <v>1</v>
      </c>
    </row>
    <row r="508" spans="2:17">
      <c r="B508" s="568"/>
      <c r="C508" s="568"/>
      <c r="D508" s="568"/>
      <c r="E508" s="568" cm="1">
        <f t="array" ref="E508">IF(H507&lt;&gt;"",E507,IF(E507="","",IFERROR(MATCH(TRUE(),INDEX(INDEX(K:K,E507+1):K203&lt;&gt;"",0),0)+E507,"")))</f>
        <v>649</v>
      </c>
      <c r="F508" s="569" cm="1">
        <f t="array" ref="F508">IF(E508="","",IF(H507&lt;&gt;"",H507,INDEX(D:D,E508)))</f>
        <v>0</v>
      </c>
      <c r="G508" s="569" t="str">
        <f t="shared" si="51"/>
        <v>0</v>
      </c>
      <c r="H508" s="570" t="str">
        <f t="shared" si="52"/>
        <v/>
      </c>
      <c r="I508" s="568" t="str">
        <f>IF(AND(F508&lt;&gt;"",N10&gt;0,M508&gt;N10),"Mot &gt; limite","")</f>
        <v/>
      </c>
      <c r="M508" s="514">
        <f>IF(OR(F508="",N10="",N10&lt;=0),"",IF(LEN(F508)&lt;=N10,LEN(F508),IFERROR(FIND("♦",SUBSTITUTE(LEFT(F508,N10)," ","♦",LEN(LEFT(F508,N10))-LEN(SUBSTITUTE(LEFT(F508,N10)," ","")))),FIND(" ",F508&amp;" ",N10+1)-1)))</f>
        <v>1</v>
      </c>
      <c r="N508" s="571">
        <f t="shared" si="53"/>
        <v>491</v>
      </c>
      <c r="O508" s="551" t="str">
        <f t="shared" si="54"/>
        <v>0</v>
      </c>
      <c r="P508" s="571">
        <f t="shared" si="55"/>
        <v>1</v>
      </c>
      <c r="Q508" s="571">
        <f t="shared" si="56"/>
        <v>1</v>
      </c>
    </row>
    <row r="509" spans="2:17">
      <c r="B509" s="568"/>
      <c r="C509" s="568"/>
      <c r="D509" s="568"/>
      <c r="E509" s="568" cm="1">
        <f t="array" ref="E509">IF(H508&lt;&gt;"",E508,IF(E508="","",IFERROR(MATCH(TRUE(),INDEX(INDEX(K:K,E508+1):K203&lt;&gt;"",0),0)+E508,"")))</f>
        <v>650</v>
      </c>
      <c r="F509" s="569" cm="1">
        <f t="array" ref="F509">IF(E509="","",IF(H508&lt;&gt;"",H508,INDEX(D:D,E509)))</f>
        <v>0</v>
      </c>
      <c r="G509" s="569" t="str">
        <f t="shared" si="51"/>
        <v>0</v>
      </c>
      <c r="H509" s="570" t="str">
        <f t="shared" si="52"/>
        <v/>
      </c>
      <c r="I509" s="568" t="str">
        <f>IF(AND(F509&lt;&gt;"",N10&gt;0,M509&gt;N10),"Mot &gt; limite","")</f>
        <v/>
      </c>
      <c r="M509" s="514">
        <f>IF(OR(F509="",N10="",N10&lt;=0),"",IF(LEN(F509)&lt;=N10,LEN(F509),IFERROR(FIND("♦",SUBSTITUTE(LEFT(F509,N10)," ","♦",LEN(LEFT(F509,N10))-LEN(SUBSTITUTE(LEFT(F509,N10)," ","")))),FIND(" ",F509&amp;" ",N10+1)-1)))</f>
        <v>1</v>
      </c>
      <c r="N509" s="571">
        <f t="shared" si="53"/>
        <v>492</v>
      </c>
      <c r="O509" s="551" t="str">
        <f t="shared" si="54"/>
        <v>0</v>
      </c>
      <c r="P509" s="571">
        <f t="shared" si="55"/>
        <v>1</v>
      </c>
      <c r="Q509" s="571">
        <f t="shared" si="56"/>
        <v>1</v>
      </c>
    </row>
    <row r="510" spans="2:17">
      <c r="B510" s="568"/>
      <c r="C510" s="568"/>
      <c r="D510" s="568"/>
      <c r="E510" s="568" cm="1">
        <f t="array" ref="E510">IF(H509&lt;&gt;"",E509,IF(E509="","",IFERROR(MATCH(TRUE(),INDEX(INDEX(K:K,E509+1):K203&lt;&gt;"",0),0)+E509,"")))</f>
        <v>651</v>
      </c>
      <c r="F510" s="569" cm="1">
        <f t="array" ref="F510">IF(E510="","",IF(H509&lt;&gt;"",H509,INDEX(D:D,E510)))</f>
        <v>0</v>
      </c>
      <c r="G510" s="569" t="str">
        <f t="shared" si="51"/>
        <v>0</v>
      </c>
      <c r="H510" s="570" t="str">
        <f t="shared" si="52"/>
        <v/>
      </c>
      <c r="I510" s="568" t="str">
        <f>IF(AND(F510&lt;&gt;"",N10&gt;0,M510&gt;N10),"Mot &gt; limite","")</f>
        <v/>
      </c>
      <c r="M510" s="514">
        <f>IF(OR(F510="",N10="",N10&lt;=0),"",IF(LEN(F510)&lt;=N10,LEN(F510),IFERROR(FIND("♦",SUBSTITUTE(LEFT(F510,N10)," ","♦",LEN(LEFT(F510,N10))-LEN(SUBSTITUTE(LEFT(F510,N10)," ","")))),FIND(" ",F510&amp;" ",N10+1)-1)))</f>
        <v>1</v>
      </c>
      <c r="N510" s="571">
        <f t="shared" si="53"/>
        <v>493</v>
      </c>
      <c r="O510" s="551" t="str">
        <f t="shared" si="54"/>
        <v>0</v>
      </c>
      <c r="P510" s="571">
        <f t="shared" si="55"/>
        <v>1</v>
      </c>
      <c r="Q510" s="571">
        <f t="shared" si="56"/>
        <v>1</v>
      </c>
    </row>
    <row r="511" spans="2:17">
      <c r="B511" s="568"/>
      <c r="C511" s="568"/>
      <c r="D511" s="568"/>
      <c r="E511" s="568" cm="1">
        <f t="array" ref="E511">IF(H510&lt;&gt;"",E510,IF(E510="","",IFERROR(MATCH(TRUE(),INDEX(INDEX(K:K,E510+1):K203&lt;&gt;"",0),0)+E510,"")))</f>
        <v>652</v>
      </c>
      <c r="F511" s="569" cm="1">
        <f t="array" ref="F511">IF(E511="","",IF(H510&lt;&gt;"",H510,INDEX(D:D,E511)))</f>
        <v>0</v>
      </c>
      <c r="G511" s="569" t="str">
        <f t="shared" si="51"/>
        <v>0</v>
      </c>
      <c r="H511" s="570" t="str">
        <f t="shared" si="52"/>
        <v/>
      </c>
      <c r="I511" s="568" t="str">
        <f>IF(AND(F511&lt;&gt;"",N10&gt;0,M511&gt;N10),"Mot &gt; limite","")</f>
        <v/>
      </c>
      <c r="M511" s="514">
        <f>IF(OR(F511="",N10="",N10&lt;=0),"",IF(LEN(F511)&lt;=N10,LEN(F511),IFERROR(FIND("♦",SUBSTITUTE(LEFT(F511,N10)," ","♦",LEN(LEFT(F511,N10))-LEN(SUBSTITUTE(LEFT(F511,N10)," ","")))),FIND(" ",F511&amp;" ",N10+1)-1)))</f>
        <v>1</v>
      </c>
      <c r="N511" s="571">
        <f t="shared" si="53"/>
        <v>494</v>
      </c>
      <c r="O511" s="551" t="str">
        <f t="shared" si="54"/>
        <v>0</v>
      </c>
      <c r="P511" s="571">
        <f t="shared" si="55"/>
        <v>1</v>
      </c>
      <c r="Q511" s="571">
        <f t="shared" si="56"/>
        <v>1</v>
      </c>
    </row>
    <row r="512" spans="2:17">
      <c r="B512" s="568"/>
      <c r="C512" s="568"/>
      <c r="D512" s="568"/>
      <c r="E512" s="568" cm="1">
        <f t="array" ref="E512">IF(H511&lt;&gt;"",E511,IF(E511="","",IFERROR(MATCH(TRUE(),INDEX(INDEX(K:K,E511+1):K203&lt;&gt;"",0),0)+E511,"")))</f>
        <v>653</v>
      </c>
      <c r="F512" s="569" cm="1">
        <f t="array" ref="F512">IF(E512="","",IF(H511&lt;&gt;"",H511,INDEX(D:D,E512)))</f>
        <v>0</v>
      </c>
      <c r="G512" s="569" t="str">
        <f t="shared" si="51"/>
        <v>0</v>
      </c>
      <c r="H512" s="570" t="str">
        <f t="shared" si="52"/>
        <v/>
      </c>
      <c r="I512" s="568" t="str">
        <f>IF(AND(F512&lt;&gt;"",N10&gt;0,M512&gt;N10),"Mot &gt; limite","")</f>
        <v/>
      </c>
      <c r="M512" s="514">
        <f>IF(OR(F512="",N10="",N10&lt;=0),"",IF(LEN(F512)&lt;=N10,LEN(F512),IFERROR(FIND("♦",SUBSTITUTE(LEFT(F512,N10)," ","♦",LEN(LEFT(F512,N10))-LEN(SUBSTITUTE(LEFT(F512,N10)," ","")))),FIND(" ",F512&amp;" ",N10+1)-1)))</f>
        <v>1</v>
      </c>
      <c r="N512" s="571">
        <f t="shared" si="53"/>
        <v>495</v>
      </c>
      <c r="O512" s="551" t="str">
        <f t="shared" si="54"/>
        <v>0</v>
      </c>
      <c r="P512" s="571">
        <f t="shared" si="55"/>
        <v>1</v>
      </c>
      <c r="Q512" s="571">
        <f t="shared" si="56"/>
        <v>1</v>
      </c>
    </row>
    <row r="513" spans="2:17">
      <c r="B513" s="568"/>
      <c r="C513" s="568"/>
      <c r="D513" s="568"/>
      <c r="E513" s="568" cm="1">
        <f t="array" ref="E513">IF(H512&lt;&gt;"",E512,IF(E512="","",IFERROR(MATCH(TRUE(),INDEX(INDEX(K:K,E512+1):K203&lt;&gt;"",0),0)+E512,"")))</f>
        <v>654</v>
      </c>
      <c r="F513" s="569" cm="1">
        <f t="array" ref="F513">IF(E513="","",IF(H512&lt;&gt;"",H512,INDEX(D:D,E513)))</f>
        <v>0</v>
      </c>
      <c r="G513" s="569" t="str">
        <f t="shared" si="51"/>
        <v>0</v>
      </c>
      <c r="H513" s="570" t="str">
        <f t="shared" si="52"/>
        <v/>
      </c>
      <c r="I513" s="568" t="str">
        <f>IF(AND(F513&lt;&gt;"",N10&gt;0,M513&gt;N10),"Mot &gt; limite","")</f>
        <v/>
      </c>
      <c r="M513" s="514">
        <f>IF(OR(F513="",N10="",N10&lt;=0),"",IF(LEN(F513)&lt;=N10,LEN(F513),IFERROR(FIND("♦",SUBSTITUTE(LEFT(F513,N10)," ","♦",LEN(LEFT(F513,N10))-LEN(SUBSTITUTE(LEFT(F513,N10)," ","")))),FIND(" ",F513&amp;" ",N10+1)-1)))</f>
        <v>1</v>
      </c>
      <c r="N513" s="571">
        <f t="shared" si="53"/>
        <v>496</v>
      </c>
      <c r="O513" s="551" t="str">
        <f t="shared" si="54"/>
        <v>0</v>
      </c>
      <c r="P513" s="571">
        <f t="shared" si="55"/>
        <v>1</v>
      </c>
      <c r="Q513" s="571">
        <f t="shared" si="56"/>
        <v>1</v>
      </c>
    </row>
    <row r="514" spans="2:17">
      <c r="B514" s="568"/>
      <c r="C514" s="568"/>
      <c r="D514" s="568"/>
      <c r="E514" s="568" cm="1">
        <f t="array" ref="E514">IF(H513&lt;&gt;"",E513,IF(E513="","",IFERROR(MATCH(TRUE(),INDEX(INDEX(K:K,E513+1):K203&lt;&gt;"",0),0)+E513,"")))</f>
        <v>655</v>
      </c>
      <c r="F514" s="569" cm="1">
        <f t="array" ref="F514">IF(E514="","",IF(H513&lt;&gt;"",H513,INDEX(D:D,E514)))</f>
        <v>0</v>
      </c>
      <c r="G514" s="569" t="str">
        <f t="shared" si="51"/>
        <v>0</v>
      </c>
      <c r="H514" s="570" t="str">
        <f t="shared" si="52"/>
        <v/>
      </c>
      <c r="I514" s="568" t="str">
        <f>IF(AND(F514&lt;&gt;"",N10&gt;0,M514&gt;N10),"Mot &gt; limite","")</f>
        <v/>
      </c>
      <c r="M514" s="514">
        <f>IF(OR(F514="",N10="",N10&lt;=0),"",IF(LEN(F514)&lt;=N10,LEN(F514),IFERROR(FIND("♦",SUBSTITUTE(LEFT(F514,N10)," ","♦",LEN(LEFT(F514,N10))-LEN(SUBSTITUTE(LEFT(F514,N10)," ","")))),FIND(" ",F514&amp;" ",N10+1)-1)))</f>
        <v>1</v>
      </c>
      <c r="N514" s="571">
        <f t="shared" si="53"/>
        <v>497</v>
      </c>
      <c r="O514" s="551" t="str">
        <f t="shared" si="54"/>
        <v>0</v>
      </c>
      <c r="P514" s="571">
        <f t="shared" si="55"/>
        <v>1</v>
      </c>
      <c r="Q514" s="571">
        <f t="shared" si="56"/>
        <v>1</v>
      </c>
    </row>
    <row r="515" spans="2:17">
      <c r="B515" s="568"/>
      <c r="C515" s="568"/>
      <c r="D515" s="568"/>
      <c r="E515" s="568" cm="1">
        <f t="array" ref="E515">IF(H514&lt;&gt;"",E514,IF(E514="","",IFERROR(MATCH(TRUE(),INDEX(INDEX(K:K,E514+1):K203&lt;&gt;"",0),0)+E514,"")))</f>
        <v>656</v>
      </c>
      <c r="F515" s="569" cm="1">
        <f t="array" ref="F515">IF(E515="","",IF(H514&lt;&gt;"",H514,INDEX(D:D,E515)))</f>
        <v>0</v>
      </c>
      <c r="G515" s="569" t="str">
        <f t="shared" si="51"/>
        <v>0</v>
      </c>
      <c r="H515" s="570" t="str">
        <f t="shared" si="52"/>
        <v/>
      </c>
      <c r="I515" s="568" t="str">
        <f>IF(AND(F515&lt;&gt;"",N10&gt;0,M515&gt;N10),"Mot &gt; limite","")</f>
        <v/>
      </c>
      <c r="M515" s="514">
        <f>IF(OR(F515="",N10="",N10&lt;=0),"",IF(LEN(F515)&lt;=N10,LEN(F515),IFERROR(FIND("♦",SUBSTITUTE(LEFT(F515,N10)," ","♦",LEN(LEFT(F515,N10))-LEN(SUBSTITUTE(LEFT(F515,N10)," ","")))),FIND(" ",F515&amp;" ",N10+1)-1)))</f>
        <v>1</v>
      </c>
      <c r="N515" s="571">
        <f t="shared" si="53"/>
        <v>498</v>
      </c>
      <c r="O515" s="551" t="str">
        <f t="shared" si="54"/>
        <v>0</v>
      </c>
      <c r="P515" s="571">
        <f t="shared" si="55"/>
        <v>1</v>
      </c>
      <c r="Q515" s="571">
        <f t="shared" si="56"/>
        <v>1</v>
      </c>
    </row>
    <row r="516" spans="2:17">
      <c r="B516" s="568"/>
      <c r="C516" s="568"/>
      <c r="D516" s="568"/>
      <c r="E516" s="568" cm="1">
        <f t="array" ref="E516">IF(H515&lt;&gt;"",E515,IF(E515="","",IFERROR(MATCH(TRUE(),INDEX(INDEX(K:K,E515+1):K203&lt;&gt;"",0),0)+E515,"")))</f>
        <v>657</v>
      </c>
      <c r="F516" s="569" cm="1">
        <f t="array" ref="F516">IF(E516="","",IF(H515&lt;&gt;"",H515,INDEX(D:D,E516)))</f>
        <v>0</v>
      </c>
      <c r="G516" s="569" t="str">
        <f t="shared" si="51"/>
        <v>0</v>
      </c>
      <c r="H516" s="570" t="str">
        <f t="shared" si="52"/>
        <v/>
      </c>
      <c r="I516" s="568" t="str">
        <f>IF(AND(F516&lt;&gt;"",N10&gt;0,M516&gt;N10),"Mot &gt; limite","")</f>
        <v/>
      </c>
      <c r="M516" s="514">
        <f>IF(OR(F516="",N10="",N10&lt;=0),"",IF(LEN(F516)&lt;=N10,LEN(F516),IFERROR(FIND("♦",SUBSTITUTE(LEFT(F516,N10)," ","♦",LEN(LEFT(F516,N10))-LEN(SUBSTITUTE(LEFT(F516,N10)," ","")))),FIND(" ",F516&amp;" ",N10+1)-1)))</f>
        <v>1</v>
      </c>
      <c r="N516" s="571">
        <f t="shared" si="53"/>
        <v>499</v>
      </c>
      <c r="O516" s="551" t="str">
        <f t="shared" si="54"/>
        <v>0</v>
      </c>
      <c r="P516" s="571">
        <f t="shared" si="55"/>
        <v>1</v>
      </c>
      <c r="Q516" s="571">
        <f t="shared" si="56"/>
        <v>1</v>
      </c>
    </row>
    <row r="517" spans="2:17">
      <c r="B517" s="568"/>
      <c r="C517" s="568"/>
      <c r="D517" s="568"/>
      <c r="E517" s="568" cm="1">
        <f t="array" ref="E517">IF(H516&lt;&gt;"",E516,IF(E516="","",IFERROR(MATCH(TRUE(),INDEX(INDEX(K:K,E516+1):K203&lt;&gt;"",0),0)+E516,"")))</f>
        <v>658</v>
      </c>
      <c r="F517" s="569" cm="1">
        <f t="array" ref="F517">IF(E517="","",IF(H516&lt;&gt;"",H516,INDEX(D:D,E517)))</f>
        <v>0</v>
      </c>
      <c r="G517" s="569" t="str">
        <f t="shared" si="51"/>
        <v>0</v>
      </c>
      <c r="H517" s="570" t="str">
        <f t="shared" si="52"/>
        <v/>
      </c>
      <c r="I517" s="568" t="str">
        <f>IF(AND(F517&lt;&gt;"",N10&gt;0,M517&gt;N10),"Mot &gt; limite","")</f>
        <v/>
      </c>
      <c r="M517" s="514">
        <f>IF(OR(F517="",N10="",N10&lt;=0),"",IF(LEN(F517)&lt;=N10,LEN(F517),IFERROR(FIND("♦",SUBSTITUTE(LEFT(F517,N10)," ","♦",LEN(LEFT(F517,N10))-LEN(SUBSTITUTE(LEFT(F517,N10)," ","")))),FIND(" ",F517&amp;" ",N10+1)-1)))</f>
        <v>1</v>
      </c>
      <c r="N517" s="571">
        <f t="shared" si="53"/>
        <v>500</v>
      </c>
      <c r="O517" s="551" t="str">
        <f t="shared" si="54"/>
        <v>0</v>
      </c>
      <c r="P517" s="571">
        <f t="shared" si="55"/>
        <v>1</v>
      </c>
      <c r="Q517" s="571">
        <f t="shared" si="56"/>
        <v>1</v>
      </c>
    </row>
    <row r="518" spans="2:17">
      <c r="B518" s="568"/>
      <c r="C518" s="568"/>
      <c r="D518" s="568"/>
      <c r="E518" s="568" cm="1">
        <f t="array" ref="E518">IF(H517&lt;&gt;"",E517,IF(E517="","",IFERROR(MATCH(TRUE(),INDEX(INDEX(K:K,E517+1):K203&lt;&gt;"",0),0)+E517,"")))</f>
        <v>659</v>
      </c>
      <c r="F518" s="569" cm="1">
        <f t="array" ref="F518">IF(E518="","",IF(H517&lt;&gt;"",H517,INDEX(D:D,E518)))</f>
        <v>0</v>
      </c>
      <c r="G518" s="569" t="str">
        <f t="shared" si="51"/>
        <v>0</v>
      </c>
      <c r="H518" s="570" t="str">
        <f t="shared" si="52"/>
        <v/>
      </c>
      <c r="I518" s="568" t="str">
        <f>IF(AND(F518&lt;&gt;"",N10&gt;0,M518&gt;N10),"Mot &gt; limite","")</f>
        <v/>
      </c>
      <c r="M518" s="514">
        <f>IF(OR(F518="",N10="",N10&lt;=0),"",IF(LEN(F518)&lt;=N10,LEN(F518),IFERROR(FIND("♦",SUBSTITUTE(LEFT(F518,N10)," ","♦",LEN(LEFT(F518,N10))-LEN(SUBSTITUTE(LEFT(F518,N10)," ","")))),FIND(" ",F518&amp;" ",N10+1)-1)))</f>
        <v>1</v>
      </c>
      <c r="N518" s="571">
        <f t="shared" si="53"/>
        <v>501</v>
      </c>
      <c r="O518" s="551" t="str">
        <f t="shared" si="54"/>
        <v>0</v>
      </c>
      <c r="P518" s="571">
        <f t="shared" si="55"/>
        <v>1</v>
      </c>
      <c r="Q518" s="571">
        <f t="shared" si="56"/>
        <v>1</v>
      </c>
    </row>
    <row r="519" spans="2:17">
      <c r="B519" s="568"/>
      <c r="C519" s="568"/>
      <c r="D519" s="568"/>
      <c r="E519" s="568" cm="1">
        <f t="array" ref="E519">IF(H518&lt;&gt;"",E518,IF(E518="","",IFERROR(MATCH(TRUE(),INDEX(INDEX(K:K,E518+1):K203&lt;&gt;"",0),0)+E518,"")))</f>
        <v>660</v>
      </c>
      <c r="F519" s="569" cm="1">
        <f t="array" ref="F519">IF(E519="","",IF(H518&lt;&gt;"",H518,INDEX(D:D,E519)))</f>
        <v>0</v>
      </c>
      <c r="G519" s="569" t="str">
        <f t="shared" si="51"/>
        <v>0</v>
      </c>
      <c r="H519" s="570" t="str">
        <f t="shared" si="52"/>
        <v/>
      </c>
      <c r="I519" s="568" t="str">
        <f>IF(AND(F519&lt;&gt;"",N10&gt;0,M519&gt;N10),"Mot &gt; limite","")</f>
        <v/>
      </c>
      <c r="M519" s="514">
        <f>IF(OR(F519="",N10="",N10&lt;=0),"",IF(LEN(F519)&lt;=N10,LEN(F519),IFERROR(FIND("♦",SUBSTITUTE(LEFT(F519,N10)," ","♦",LEN(LEFT(F519,N10))-LEN(SUBSTITUTE(LEFT(F519,N10)," ","")))),FIND(" ",F519&amp;" ",N10+1)-1)))</f>
        <v>1</v>
      </c>
      <c r="N519" s="571">
        <f t="shared" si="53"/>
        <v>502</v>
      </c>
      <c r="O519" s="551" t="str">
        <f t="shared" si="54"/>
        <v>0</v>
      </c>
      <c r="P519" s="571">
        <f t="shared" si="55"/>
        <v>1</v>
      </c>
      <c r="Q519" s="571">
        <f t="shared" si="56"/>
        <v>1</v>
      </c>
    </row>
    <row r="520" spans="2:17">
      <c r="B520" s="568"/>
      <c r="C520" s="568"/>
      <c r="D520" s="568"/>
      <c r="E520" s="568" cm="1">
        <f t="array" ref="E520">IF(H519&lt;&gt;"",E519,IF(E519="","",IFERROR(MATCH(TRUE(),INDEX(INDEX(K:K,E519+1):K203&lt;&gt;"",0),0)+E519,"")))</f>
        <v>661</v>
      </c>
      <c r="F520" s="569" cm="1">
        <f t="array" ref="F520">IF(E520="","",IF(H519&lt;&gt;"",H519,INDEX(D:D,E520)))</f>
        <v>0</v>
      </c>
      <c r="G520" s="569" t="str">
        <f t="shared" si="51"/>
        <v>0</v>
      </c>
      <c r="H520" s="570" t="str">
        <f t="shared" si="52"/>
        <v/>
      </c>
      <c r="I520" s="568" t="str">
        <f>IF(AND(F520&lt;&gt;"",N10&gt;0,M520&gt;N10),"Mot &gt; limite","")</f>
        <v/>
      </c>
      <c r="M520" s="514">
        <f>IF(OR(F520="",N10="",N10&lt;=0),"",IF(LEN(F520)&lt;=N10,LEN(F520),IFERROR(FIND("♦",SUBSTITUTE(LEFT(F520,N10)," ","♦",LEN(LEFT(F520,N10))-LEN(SUBSTITUTE(LEFT(F520,N10)," ","")))),FIND(" ",F520&amp;" ",N10+1)-1)))</f>
        <v>1</v>
      </c>
      <c r="N520" s="571">
        <f t="shared" si="53"/>
        <v>503</v>
      </c>
      <c r="O520" s="551" t="str">
        <f t="shared" si="54"/>
        <v>0</v>
      </c>
      <c r="P520" s="571">
        <f t="shared" si="55"/>
        <v>1</v>
      </c>
      <c r="Q520" s="571">
        <f t="shared" si="56"/>
        <v>1</v>
      </c>
    </row>
    <row r="521" spans="2:17">
      <c r="B521" s="568"/>
      <c r="C521" s="568"/>
      <c r="D521" s="568"/>
      <c r="E521" s="568" cm="1">
        <f t="array" ref="E521">IF(H520&lt;&gt;"",E520,IF(E520="","",IFERROR(MATCH(TRUE(),INDEX(INDEX(K:K,E520+1):K203&lt;&gt;"",0),0)+E520,"")))</f>
        <v>662</v>
      </c>
      <c r="F521" s="569" cm="1">
        <f t="array" ref="F521">IF(E521="","",IF(H520&lt;&gt;"",H520,INDEX(D:D,E521)))</f>
        <v>0</v>
      </c>
      <c r="G521" s="569" t="str">
        <f t="shared" si="51"/>
        <v>0</v>
      </c>
      <c r="H521" s="570" t="str">
        <f t="shared" si="52"/>
        <v/>
      </c>
      <c r="I521" s="568" t="str">
        <f>IF(AND(F521&lt;&gt;"",N10&gt;0,M521&gt;N10),"Mot &gt; limite","")</f>
        <v/>
      </c>
      <c r="M521" s="514">
        <f>IF(OR(F521="",N10="",N10&lt;=0),"",IF(LEN(F521)&lt;=N10,LEN(F521),IFERROR(FIND("♦",SUBSTITUTE(LEFT(F521,N10)," ","♦",LEN(LEFT(F521,N10))-LEN(SUBSTITUTE(LEFT(F521,N10)," ","")))),FIND(" ",F521&amp;" ",N10+1)-1)))</f>
        <v>1</v>
      </c>
      <c r="N521" s="571">
        <f t="shared" si="53"/>
        <v>504</v>
      </c>
      <c r="O521" s="551" t="str">
        <f t="shared" si="54"/>
        <v>0</v>
      </c>
      <c r="P521" s="571">
        <f t="shared" si="55"/>
        <v>1</v>
      </c>
      <c r="Q521" s="571">
        <f t="shared" si="56"/>
        <v>1</v>
      </c>
    </row>
    <row r="522" spans="2:17">
      <c r="B522" s="568"/>
      <c r="C522" s="568"/>
      <c r="D522" s="568"/>
      <c r="E522" s="568" cm="1">
        <f t="array" ref="E522">IF(H521&lt;&gt;"",E521,IF(E521="","",IFERROR(MATCH(TRUE(),INDEX(INDEX(K:K,E521+1):K203&lt;&gt;"",0),0)+E521,"")))</f>
        <v>663</v>
      </c>
      <c r="F522" s="569" cm="1">
        <f t="array" ref="F522">IF(E522="","",IF(H521&lt;&gt;"",H521,INDEX(D:D,E522)))</f>
        <v>0</v>
      </c>
      <c r="G522" s="569" t="str">
        <f t="shared" si="51"/>
        <v>0</v>
      </c>
      <c r="H522" s="570" t="str">
        <f t="shared" si="52"/>
        <v/>
      </c>
      <c r="I522" s="568" t="str">
        <f>IF(AND(F522&lt;&gt;"",N10&gt;0,M522&gt;N10),"Mot &gt; limite","")</f>
        <v/>
      </c>
      <c r="M522" s="514">
        <f>IF(OR(F522="",N10="",N10&lt;=0),"",IF(LEN(F522)&lt;=N10,LEN(F522),IFERROR(FIND("♦",SUBSTITUTE(LEFT(F522,N10)," ","♦",LEN(LEFT(F522,N10))-LEN(SUBSTITUTE(LEFT(F522,N10)," ","")))),FIND(" ",F522&amp;" ",N10+1)-1)))</f>
        <v>1</v>
      </c>
      <c r="N522" s="571">
        <f t="shared" si="53"/>
        <v>505</v>
      </c>
      <c r="O522" s="551" t="str">
        <f t="shared" si="54"/>
        <v>0</v>
      </c>
      <c r="P522" s="571">
        <f t="shared" si="55"/>
        <v>1</v>
      </c>
      <c r="Q522" s="571">
        <f t="shared" si="56"/>
        <v>1</v>
      </c>
    </row>
    <row r="523" spans="2:17">
      <c r="B523" s="568"/>
      <c r="C523" s="568"/>
      <c r="D523" s="568"/>
      <c r="E523" s="568" cm="1">
        <f t="array" ref="E523">IF(H522&lt;&gt;"",E522,IF(E522="","",IFERROR(MATCH(TRUE(),INDEX(INDEX(K:K,E522+1):K203&lt;&gt;"",0),0)+E522,"")))</f>
        <v>664</v>
      </c>
      <c r="F523" s="569" cm="1">
        <f t="array" ref="F523">IF(E523="","",IF(H522&lt;&gt;"",H522,INDEX(D:D,E523)))</f>
        <v>0</v>
      </c>
      <c r="G523" s="569" t="str">
        <f t="shared" si="51"/>
        <v>0</v>
      </c>
      <c r="H523" s="570" t="str">
        <f t="shared" si="52"/>
        <v/>
      </c>
      <c r="I523" s="568" t="str">
        <f>IF(AND(F523&lt;&gt;"",N10&gt;0,M523&gt;N10),"Mot &gt; limite","")</f>
        <v/>
      </c>
      <c r="M523" s="514">
        <f>IF(OR(F523="",N10="",N10&lt;=0),"",IF(LEN(F523)&lt;=N10,LEN(F523),IFERROR(FIND("♦",SUBSTITUTE(LEFT(F523,N10)," ","♦",LEN(LEFT(F523,N10))-LEN(SUBSTITUTE(LEFT(F523,N10)," ","")))),FIND(" ",F523&amp;" ",N10+1)-1)))</f>
        <v>1</v>
      </c>
      <c r="N523" s="571">
        <f t="shared" si="53"/>
        <v>506</v>
      </c>
      <c r="O523" s="551" t="str">
        <f t="shared" si="54"/>
        <v>0</v>
      </c>
      <c r="P523" s="571">
        <f t="shared" si="55"/>
        <v>1</v>
      </c>
      <c r="Q523" s="571">
        <f t="shared" si="56"/>
        <v>1</v>
      </c>
    </row>
    <row r="524" spans="2:17">
      <c r="B524" s="568"/>
      <c r="C524" s="568"/>
      <c r="D524" s="568"/>
      <c r="E524" s="568" cm="1">
        <f t="array" ref="E524">IF(H523&lt;&gt;"",E523,IF(E523="","",IFERROR(MATCH(TRUE(),INDEX(INDEX(K:K,E523+1):K203&lt;&gt;"",0),0)+E523,"")))</f>
        <v>665</v>
      </c>
      <c r="F524" s="569" cm="1">
        <f t="array" ref="F524">IF(E524="","",IF(H523&lt;&gt;"",H523,INDEX(D:D,E524)))</f>
        <v>0</v>
      </c>
      <c r="G524" s="569" t="str">
        <f t="shared" si="51"/>
        <v>0</v>
      </c>
      <c r="H524" s="570" t="str">
        <f t="shared" si="52"/>
        <v/>
      </c>
      <c r="I524" s="568" t="str">
        <f>IF(AND(F524&lt;&gt;"",N10&gt;0,M524&gt;N10),"Mot &gt; limite","")</f>
        <v/>
      </c>
      <c r="M524" s="514">
        <f>IF(OR(F524="",N10="",N10&lt;=0),"",IF(LEN(F524)&lt;=N10,LEN(F524),IFERROR(FIND("♦",SUBSTITUTE(LEFT(F524,N10)," ","♦",LEN(LEFT(F524,N10))-LEN(SUBSTITUTE(LEFT(F524,N10)," ","")))),FIND(" ",F524&amp;" ",N10+1)-1)))</f>
        <v>1</v>
      </c>
      <c r="N524" s="571">
        <f t="shared" si="53"/>
        <v>507</v>
      </c>
      <c r="O524" s="551" t="str">
        <f t="shared" si="54"/>
        <v>0</v>
      </c>
      <c r="P524" s="571">
        <f t="shared" si="55"/>
        <v>1</v>
      </c>
      <c r="Q524" s="571">
        <f t="shared" si="56"/>
        <v>1</v>
      </c>
    </row>
    <row r="525" spans="2:17">
      <c r="B525" s="568"/>
      <c r="C525" s="568"/>
      <c r="D525" s="568"/>
      <c r="E525" s="568" cm="1">
        <f t="array" ref="E525">IF(H524&lt;&gt;"",E524,IF(E524="","",IFERROR(MATCH(TRUE(),INDEX(INDEX(K:K,E524+1):K203&lt;&gt;"",0),0)+E524,"")))</f>
        <v>666</v>
      </c>
      <c r="F525" s="569" cm="1">
        <f t="array" ref="F525">IF(E525="","",IF(H524&lt;&gt;"",H524,INDEX(D:D,E525)))</f>
        <v>0</v>
      </c>
      <c r="G525" s="569" t="str">
        <f t="shared" si="51"/>
        <v>0</v>
      </c>
      <c r="H525" s="570" t="str">
        <f t="shared" si="52"/>
        <v/>
      </c>
      <c r="I525" s="568" t="str">
        <f>IF(AND(F525&lt;&gt;"",N10&gt;0,M525&gt;N10),"Mot &gt; limite","")</f>
        <v/>
      </c>
      <c r="M525" s="514">
        <f>IF(OR(F525="",N10="",N10&lt;=0),"",IF(LEN(F525)&lt;=N10,LEN(F525),IFERROR(FIND("♦",SUBSTITUTE(LEFT(F525,N10)," ","♦",LEN(LEFT(F525,N10))-LEN(SUBSTITUTE(LEFT(F525,N10)," ","")))),FIND(" ",F525&amp;" ",N10+1)-1)))</f>
        <v>1</v>
      </c>
      <c r="N525" s="571">
        <f t="shared" si="53"/>
        <v>508</v>
      </c>
      <c r="O525" s="551" t="str">
        <f t="shared" si="54"/>
        <v>0</v>
      </c>
      <c r="P525" s="571">
        <f t="shared" si="55"/>
        <v>1</v>
      </c>
      <c r="Q525" s="571">
        <f t="shared" si="56"/>
        <v>1</v>
      </c>
    </row>
    <row r="526" spans="2:17">
      <c r="B526" s="568"/>
      <c r="C526" s="568"/>
      <c r="D526" s="568"/>
      <c r="E526" s="568" cm="1">
        <f t="array" ref="E526">IF(H525&lt;&gt;"",E525,IF(E525="","",IFERROR(MATCH(TRUE(),INDEX(INDEX(K:K,E525+1):K203&lt;&gt;"",0),0)+E525,"")))</f>
        <v>667</v>
      </c>
      <c r="F526" s="569" cm="1">
        <f t="array" ref="F526">IF(E526="","",IF(H525&lt;&gt;"",H525,INDEX(D:D,E526)))</f>
        <v>0</v>
      </c>
      <c r="G526" s="569" t="str">
        <f t="shared" si="51"/>
        <v>0</v>
      </c>
      <c r="H526" s="570" t="str">
        <f t="shared" si="52"/>
        <v/>
      </c>
      <c r="I526" s="568" t="str">
        <f>IF(AND(F526&lt;&gt;"",N10&gt;0,M526&gt;N10),"Mot &gt; limite","")</f>
        <v/>
      </c>
      <c r="M526" s="514">
        <f>IF(OR(F526="",N10="",N10&lt;=0),"",IF(LEN(F526)&lt;=N10,LEN(F526),IFERROR(FIND("♦",SUBSTITUTE(LEFT(F526,N10)," ","♦",LEN(LEFT(F526,N10))-LEN(SUBSTITUTE(LEFT(F526,N10)," ","")))),FIND(" ",F526&amp;" ",N10+1)-1)))</f>
        <v>1</v>
      </c>
      <c r="N526" s="571">
        <f t="shared" si="53"/>
        <v>509</v>
      </c>
      <c r="O526" s="551" t="str">
        <f t="shared" si="54"/>
        <v>0</v>
      </c>
      <c r="P526" s="571">
        <f t="shared" si="55"/>
        <v>1</v>
      </c>
      <c r="Q526" s="571">
        <f t="shared" si="56"/>
        <v>1</v>
      </c>
    </row>
    <row r="527" spans="2:17">
      <c r="B527" s="568"/>
      <c r="C527" s="568"/>
      <c r="D527" s="568"/>
      <c r="E527" s="568" cm="1">
        <f t="array" ref="E527">IF(H526&lt;&gt;"",E526,IF(E526="","",IFERROR(MATCH(TRUE(),INDEX(INDEX(K:K,E526+1):K203&lt;&gt;"",0),0)+E526,"")))</f>
        <v>668</v>
      </c>
      <c r="F527" s="569" cm="1">
        <f t="array" ref="F527">IF(E527="","",IF(H526&lt;&gt;"",H526,INDEX(D:D,E527)))</f>
        <v>0</v>
      </c>
      <c r="G527" s="569" t="str">
        <f t="shared" si="51"/>
        <v>0</v>
      </c>
      <c r="H527" s="570" t="str">
        <f t="shared" si="52"/>
        <v/>
      </c>
      <c r="I527" s="568" t="str">
        <f>IF(AND(F527&lt;&gt;"",N10&gt;0,M527&gt;N10),"Mot &gt; limite","")</f>
        <v/>
      </c>
      <c r="M527" s="514">
        <f>IF(OR(F527="",N10="",N10&lt;=0),"",IF(LEN(F527)&lt;=N10,LEN(F527),IFERROR(FIND("♦",SUBSTITUTE(LEFT(F527,N10)," ","♦",LEN(LEFT(F527,N10))-LEN(SUBSTITUTE(LEFT(F527,N10)," ","")))),FIND(" ",F527&amp;" ",N10+1)-1)))</f>
        <v>1</v>
      </c>
      <c r="N527" s="571">
        <f t="shared" si="53"/>
        <v>510</v>
      </c>
      <c r="O527" s="551" t="str">
        <f t="shared" si="54"/>
        <v>0</v>
      </c>
      <c r="P527" s="571">
        <f t="shared" si="55"/>
        <v>1</v>
      </c>
      <c r="Q527" s="571">
        <f t="shared" si="56"/>
        <v>1</v>
      </c>
    </row>
    <row r="528" spans="2:17">
      <c r="B528" s="568"/>
      <c r="C528" s="568"/>
      <c r="D528" s="568"/>
      <c r="E528" s="568" cm="1">
        <f t="array" ref="E528">IF(H527&lt;&gt;"",E527,IF(E527="","",IFERROR(MATCH(TRUE(),INDEX(INDEX(K:K,E527+1):K203&lt;&gt;"",0),0)+E527,"")))</f>
        <v>669</v>
      </c>
      <c r="F528" s="569" cm="1">
        <f t="array" ref="F528">IF(E528="","",IF(H527&lt;&gt;"",H527,INDEX(D:D,E528)))</f>
        <v>0</v>
      </c>
      <c r="G528" s="569" t="str">
        <f t="shared" si="51"/>
        <v>0</v>
      </c>
      <c r="H528" s="570" t="str">
        <f t="shared" si="52"/>
        <v/>
      </c>
      <c r="I528" s="568" t="str">
        <f>IF(AND(F528&lt;&gt;"",N10&gt;0,M528&gt;N10),"Mot &gt; limite","")</f>
        <v/>
      </c>
      <c r="M528" s="514">
        <f>IF(OR(F528="",N10="",N10&lt;=0),"",IF(LEN(F528)&lt;=N10,LEN(F528),IFERROR(FIND("♦",SUBSTITUTE(LEFT(F528,N10)," ","♦",LEN(LEFT(F528,N10))-LEN(SUBSTITUTE(LEFT(F528,N10)," ","")))),FIND(" ",F528&amp;" ",N10+1)-1)))</f>
        <v>1</v>
      </c>
      <c r="N528" s="571">
        <f t="shared" si="53"/>
        <v>511</v>
      </c>
      <c r="O528" s="551" t="str">
        <f t="shared" si="54"/>
        <v>0</v>
      </c>
      <c r="P528" s="571">
        <f t="shared" si="55"/>
        <v>1</v>
      </c>
      <c r="Q528" s="571">
        <f t="shared" si="56"/>
        <v>1</v>
      </c>
    </row>
    <row r="529" spans="2:17">
      <c r="B529" s="568"/>
      <c r="C529" s="568"/>
      <c r="D529" s="568"/>
      <c r="E529" s="568" cm="1">
        <f t="array" ref="E529">IF(H528&lt;&gt;"",E528,IF(E528="","",IFERROR(MATCH(TRUE(),INDEX(INDEX(K:K,E528+1):K203&lt;&gt;"",0),0)+E528,"")))</f>
        <v>670</v>
      </c>
      <c r="F529" s="569" cm="1">
        <f t="array" ref="F529">IF(E529="","",IF(H528&lt;&gt;"",H528,INDEX(D:D,E529)))</f>
        <v>0</v>
      </c>
      <c r="G529" s="569" t="str">
        <f t="shared" si="51"/>
        <v>0</v>
      </c>
      <c r="H529" s="570" t="str">
        <f t="shared" si="52"/>
        <v/>
      </c>
      <c r="I529" s="568" t="str">
        <f>IF(AND(F529&lt;&gt;"",N10&gt;0,M529&gt;N10),"Mot &gt; limite","")</f>
        <v/>
      </c>
      <c r="M529" s="514">
        <f>IF(OR(F529="",N10="",N10&lt;=0),"",IF(LEN(F529)&lt;=N10,LEN(F529),IFERROR(FIND("♦",SUBSTITUTE(LEFT(F529,N10)," ","♦",LEN(LEFT(F529,N10))-LEN(SUBSTITUTE(LEFT(F529,N10)," ","")))),FIND(" ",F529&amp;" ",N10+1)-1)))</f>
        <v>1</v>
      </c>
      <c r="N529" s="571">
        <f t="shared" si="53"/>
        <v>512</v>
      </c>
      <c r="O529" s="551" t="str">
        <f t="shared" si="54"/>
        <v>0</v>
      </c>
      <c r="P529" s="571">
        <f t="shared" si="55"/>
        <v>1</v>
      </c>
      <c r="Q529" s="571">
        <f t="shared" si="56"/>
        <v>1</v>
      </c>
    </row>
    <row r="530" spans="2:17">
      <c r="B530" s="568"/>
      <c r="C530" s="568"/>
      <c r="D530" s="568"/>
      <c r="E530" s="568" cm="1">
        <f t="array" ref="E530">IF(H529&lt;&gt;"",E529,IF(E529="","",IFERROR(MATCH(TRUE(),INDEX(INDEX(K:K,E529+1):K203&lt;&gt;"",0),0)+E529,"")))</f>
        <v>671</v>
      </c>
      <c r="F530" s="569" cm="1">
        <f t="array" ref="F530">IF(E530="","",IF(H529&lt;&gt;"",H529,INDEX(D:D,E530)))</f>
        <v>0</v>
      </c>
      <c r="G530" s="569" t="str">
        <f t="shared" ref="G530:G593" si="57">IF(OR(F530="",M530=""),"",LEFT(F530,M530))</f>
        <v>0</v>
      </c>
      <c r="H530" s="570" t="str">
        <f t="shared" ref="H530:H593" si="58">IF(OR(F530="",M530=""),"",TRIM(MID(F530,M530+1,99999)))</f>
        <v/>
      </c>
      <c r="I530" s="568" t="str">
        <f>IF(AND(F530&lt;&gt;"",N10&gt;0,M530&gt;N10),"Mot &gt; limite","")</f>
        <v/>
      </c>
      <c r="M530" s="514">
        <f>IF(OR(F530="",N10="",N10&lt;=0),"",IF(LEN(F530)&lt;=N10,LEN(F530),IFERROR(FIND("♦",SUBSTITUTE(LEFT(F530,N10)," ","♦",LEN(LEFT(F530,N10))-LEN(SUBSTITUTE(LEFT(F530,N10)," ","")))),FIND(" ",F530&amp;" ",N10+1)-1)))</f>
        <v>1</v>
      </c>
      <c r="N530" s="571">
        <f t="shared" ref="N530:N593" si="59">IF(O530="","",ROW()-17)</f>
        <v>513</v>
      </c>
      <c r="O530" s="551" t="str">
        <f t="shared" ref="O530:O593" si="60">G530</f>
        <v>0</v>
      </c>
      <c r="P530" s="571">
        <f t="shared" ref="P530:P593" si="61">IF(O530="","",LEN(TRIM(O530))-LEN(SUBSTITUTE(TRIM(O530)," ",""))+1)</f>
        <v>1</v>
      </c>
      <c r="Q530" s="571">
        <f t="shared" ref="Q530:Q593" si="62">IF(O530="","",LEN(O530))</f>
        <v>1</v>
      </c>
    </row>
    <row r="531" spans="2:17">
      <c r="B531" s="568"/>
      <c r="C531" s="568"/>
      <c r="D531" s="568"/>
      <c r="E531" s="568" cm="1">
        <f t="array" ref="E531">IF(H530&lt;&gt;"",E530,IF(E530="","",IFERROR(MATCH(TRUE(),INDEX(INDEX(K:K,E530+1):K203&lt;&gt;"",0),0)+E530,"")))</f>
        <v>672</v>
      </c>
      <c r="F531" s="569" cm="1">
        <f t="array" ref="F531">IF(E531="","",IF(H530&lt;&gt;"",H530,INDEX(D:D,E531)))</f>
        <v>0</v>
      </c>
      <c r="G531" s="569" t="str">
        <f t="shared" si="57"/>
        <v>0</v>
      </c>
      <c r="H531" s="570" t="str">
        <f t="shared" si="58"/>
        <v/>
      </c>
      <c r="I531" s="568" t="str">
        <f>IF(AND(F531&lt;&gt;"",N10&gt;0,M531&gt;N10),"Mot &gt; limite","")</f>
        <v/>
      </c>
      <c r="M531" s="514">
        <f>IF(OR(F531="",N10="",N10&lt;=0),"",IF(LEN(F531)&lt;=N10,LEN(F531),IFERROR(FIND("♦",SUBSTITUTE(LEFT(F531,N10)," ","♦",LEN(LEFT(F531,N10))-LEN(SUBSTITUTE(LEFT(F531,N10)," ","")))),FIND(" ",F531&amp;" ",N10+1)-1)))</f>
        <v>1</v>
      </c>
      <c r="N531" s="571">
        <f t="shared" si="59"/>
        <v>514</v>
      </c>
      <c r="O531" s="551" t="str">
        <f t="shared" si="60"/>
        <v>0</v>
      </c>
      <c r="P531" s="571">
        <f t="shared" si="61"/>
        <v>1</v>
      </c>
      <c r="Q531" s="571">
        <f t="shared" si="62"/>
        <v>1</v>
      </c>
    </row>
    <row r="532" spans="2:17">
      <c r="B532" s="568"/>
      <c r="C532" s="568"/>
      <c r="D532" s="568"/>
      <c r="E532" s="568" cm="1">
        <f t="array" ref="E532">IF(H531&lt;&gt;"",E531,IF(E531="","",IFERROR(MATCH(TRUE(),INDEX(INDEX(K:K,E531+1):K203&lt;&gt;"",0),0)+E531,"")))</f>
        <v>673</v>
      </c>
      <c r="F532" s="569" cm="1">
        <f t="array" ref="F532">IF(E532="","",IF(H531&lt;&gt;"",H531,INDEX(D:D,E532)))</f>
        <v>0</v>
      </c>
      <c r="G532" s="569" t="str">
        <f t="shared" si="57"/>
        <v>0</v>
      </c>
      <c r="H532" s="570" t="str">
        <f t="shared" si="58"/>
        <v/>
      </c>
      <c r="I532" s="568" t="str">
        <f>IF(AND(F532&lt;&gt;"",N10&gt;0,M532&gt;N10),"Mot &gt; limite","")</f>
        <v/>
      </c>
      <c r="M532" s="514">
        <f>IF(OR(F532="",N10="",N10&lt;=0),"",IF(LEN(F532)&lt;=N10,LEN(F532),IFERROR(FIND("♦",SUBSTITUTE(LEFT(F532,N10)," ","♦",LEN(LEFT(F532,N10))-LEN(SUBSTITUTE(LEFT(F532,N10)," ","")))),FIND(" ",F532&amp;" ",N10+1)-1)))</f>
        <v>1</v>
      </c>
      <c r="N532" s="571">
        <f t="shared" si="59"/>
        <v>515</v>
      </c>
      <c r="O532" s="551" t="str">
        <f t="shared" si="60"/>
        <v>0</v>
      </c>
      <c r="P532" s="571">
        <f t="shared" si="61"/>
        <v>1</v>
      </c>
      <c r="Q532" s="571">
        <f t="shared" si="62"/>
        <v>1</v>
      </c>
    </row>
    <row r="533" spans="2:17">
      <c r="B533" s="568"/>
      <c r="C533" s="568"/>
      <c r="D533" s="568"/>
      <c r="E533" s="568" cm="1">
        <f t="array" ref="E533">IF(H532&lt;&gt;"",E532,IF(E532="","",IFERROR(MATCH(TRUE(),INDEX(INDEX(K:K,E532+1):K203&lt;&gt;"",0),0)+E532,"")))</f>
        <v>674</v>
      </c>
      <c r="F533" s="569" cm="1">
        <f t="array" ref="F533">IF(E533="","",IF(H532&lt;&gt;"",H532,INDEX(D:D,E533)))</f>
        <v>0</v>
      </c>
      <c r="G533" s="569" t="str">
        <f t="shared" si="57"/>
        <v>0</v>
      </c>
      <c r="H533" s="570" t="str">
        <f t="shared" si="58"/>
        <v/>
      </c>
      <c r="I533" s="568" t="str">
        <f>IF(AND(F533&lt;&gt;"",N10&gt;0,M533&gt;N10),"Mot &gt; limite","")</f>
        <v/>
      </c>
      <c r="M533" s="514">
        <f>IF(OR(F533="",N10="",N10&lt;=0),"",IF(LEN(F533)&lt;=N10,LEN(F533),IFERROR(FIND("♦",SUBSTITUTE(LEFT(F533,N10)," ","♦",LEN(LEFT(F533,N10))-LEN(SUBSTITUTE(LEFT(F533,N10)," ","")))),FIND(" ",F533&amp;" ",N10+1)-1)))</f>
        <v>1</v>
      </c>
      <c r="N533" s="571">
        <f t="shared" si="59"/>
        <v>516</v>
      </c>
      <c r="O533" s="551" t="str">
        <f t="shared" si="60"/>
        <v>0</v>
      </c>
      <c r="P533" s="571">
        <f t="shared" si="61"/>
        <v>1</v>
      </c>
      <c r="Q533" s="571">
        <f t="shared" si="62"/>
        <v>1</v>
      </c>
    </row>
    <row r="534" spans="2:17">
      <c r="B534" s="568"/>
      <c r="C534" s="568"/>
      <c r="D534" s="568"/>
      <c r="E534" s="568" cm="1">
        <f t="array" ref="E534">IF(H533&lt;&gt;"",E533,IF(E533="","",IFERROR(MATCH(TRUE(),INDEX(INDEX(K:K,E533+1):K203&lt;&gt;"",0),0)+E533,"")))</f>
        <v>675</v>
      </c>
      <c r="F534" s="569" cm="1">
        <f t="array" ref="F534">IF(E534="","",IF(H533&lt;&gt;"",H533,INDEX(D:D,E534)))</f>
        <v>0</v>
      </c>
      <c r="G534" s="569" t="str">
        <f t="shared" si="57"/>
        <v>0</v>
      </c>
      <c r="H534" s="570" t="str">
        <f t="shared" si="58"/>
        <v/>
      </c>
      <c r="I534" s="568" t="str">
        <f>IF(AND(F534&lt;&gt;"",N10&gt;0,M534&gt;N10),"Mot &gt; limite","")</f>
        <v/>
      </c>
      <c r="M534" s="514">
        <f>IF(OR(F534="",N10="",N10&lt;=0),"",IF(LEN(F534)&lt;=N10,LEN(F534),IFERROR(FIND("♦",SUBSTITUTE(LEFT(F534,N10)," ","♦",LEN(LEFT(F534,N10))-LEN(SUBSTITUTE(LEFT(F534,N10)," ","")))),FIND(" ",F534&amp;" ",N10+1)-1)))</f>
        <v>1</v>
      </c>
      <c r="N534" s="571">
        <f t="shared" si="59"/>
        <v>517</v>
      </c>
      <c r="O534" s="551" t="str">
        <f t="shared" si="60"/>
        <v>0</v>
      </c>
      <c r="P534" s="571">
        <f t="shared" si="61"/>
        <v>1</v>
      </c>
      <c r="Q534" s="571">
        <f t="shared" si="62"/>
        <v>1</v>
      </c>
    </row>
    <row r="535" spans="2:17">
      <c r="B535" s="568"/>
      <c r="C535" s="568"/>
      <c r="D535" s="568"/>
      <c r="E535" s="568" cm="1">
        <f t="array" ref="E535">IF(H534&lt;&gt;"",E534,IF(E534="","",IFERROR(MATCH(TRUE(),INDEX(INDEX(K:K,E534+1):K203&lt;&gt;"",0),0)+E534,"")))</f>
        <v>676</v>
      </c>
      <c r="F535" s="569" cm="1">
        <f t="array" ref="F535">IF(E535="","",IF(H534&lt;&gt;"",H534,INDEX(D:D,E535)))</f>
        <v>0</v>
      </c>
      <c r="G535" s="569" t="str">
        <f t="shared" si="57"/>
        <v>0</v>
      </c>
      <c r="H535" s="570" t="str">
        <f t="shared" si="58"/>
        <v/>
      </c>
      <c r="I535" s="568" t="str">
        <f>IF(AND(F535&lt;&gt;"",N10&gt;0,M535&gt;N10),"Mot &gt; limite","")</f>
        <v/>
      </c>
      <c r="M535" s="514">
        <f>IF(OR(F535="",N10="",N10&lt;=0),"",IF(LEN(F535)&lt;=N10,LEN(F535),IFERROR(FIND("♦",SUBSTITUTE(LEFT(F535,N10)," ","♦",LEN(LEFT(F535,N10))-LEN(SUBSTITUTE(LEFT(F535,N10)," ","")))),FIND(" ",F535&amp;" ",N10+1)-1)))</f>
        <v>1</v>
      </c>
      <c r="N535" s="571">
        <f t="shared" si="59"/>
        <v>518</v>
      </c>
      <c r="O535" s="551" t="str">
        <f t="shared" si="60"/>
        <v>0</v>
      </c>
      <c r="P535" s="571">
        <f t="shared" si="61"/>
        <v>1</v>
      </c>
      <c r="Q535" s="571">
        <f t="shared" si="62"/>
        <v>1</v>
      </c>
    </row>
    <row r="536" spans="2:17">
      <c r="B536" s="568"/>
      <c r="C536" s="568"/>
      <c r="D536" s="568"/>
      <c r="E536" s="568" cm="1">
        <f t="array" ref="E536">IF(H535&lt;&gt;"",E535,IF(E535="","",IFERROR(MATCH(TRUE(),INDEX(INDEX(K:K,E535+1):K203&lt;&gt;"",0),0)+E535,"")))</f>
        <v>677</v>
      </c>
      <c r="F536" s="569" cm="1">
        <f t="array" ref="F536">IF(E536="","",IF(H535&lt;&gt;"",H535,INDEX(D:D,E536)))</f>
        <v>0</v>
      </c>
      <c r="G536" s="569" t="str">
        <f t="shared" si="57"/>
        <v>0</v>
      </c>
      <c r="H536" s="570" t="str">
        <f t="shared" si="58"/>
        <v/>
      </c>
      <c r="I536" s="568" t="str">
        <f>IF(AND(F536&lt;&gt;"",N10&gt;0,M536&gt;N10),"Mot &gt; limite","")</f>
        <v/>
      </c>
      <c r="M536" s="514">
        <f>IF(OR(F536="",N10="",N10&lt;=0),"",IF(LEN(F536)&lt;=N10,LEN(F536),IFERROR(FIND("♦",SUBSTITUTE(LEFT(F536,N10)," ","♦",LEN(LEFT(F536,N10))-LEN(SUBSTITUTE(LEFT(F536,N10)," ","")))),FIND(" ",F536&amp;" ",N10+1)-1)))</f>
        <v>1</v>
      </c>
      <c r="N536" s="571">
        <f t="shared" si="59"/>
        <v>519</v>
      </c>
      <c r="O536" s="551" t="str">
        <f t="shared" si="60"/>
        <v>0</v>
      </c>
      <c r="P536" s="571">
        <f t="shared" si="61"/>
        <v>1</v>
      </c>
      <c r="Q536" s="571">
        <f t="shared" si="62"/>
        <v>1</v>
      </c>
    </row>
    <row r="537" spans="2:17">
      <c r="B537" s="568"/>
      <c r="C537" s="568"/>
      <c r="D537" s="568"/>
      <c r="E537" s="568" cm="1">
        <f t="array" ref="E537">IF(H536&lt;&gt;"",E536,IF(E536="","",IFERROR(MATCH(TRUE(),INDEX(INDEX(K:K,E536+1):K203&lt;&gt;"",0),0)+E536,"")))</f>
        <v>678</v>
      </c>
      <c r="F537" s="569" cm="1">
        <f t="array" ref="F537">IF(E537="","",IF(H536&lt;&gt;"",H536,INDEX(D:D,E537)))</f>
        <v>0</v>
      </c>
      <c r="G537" s="569" t="str">
        <f t="shared" si="57"/>
        <v>0</v>
      </c>
      <c r="H537" s="570" t="str">
        <f t="shared" si="58"/>
        <v/>
      </c>
      <c r="I537" s="568" t="str">
        <f>IF(AND(F537&lt;&gt;"",N10&gt;0,M537&gt;N10),"Mot &gt; limite","")</f>
        <v/>
      </c>
      <c r="M537" s="514">
        <f>IF(OR(F537="",N10="",N10&lt;=0),"",IF(LEN(F537)&lt;=N10,LEN(F537),IFERROR(FIND("♦",SUBSTITUTE(LEFT(F537,N10)," ","♦",LEN(LEFT(F537,N10))-LEN(SUBSTITUTE(LEFT(F537,N10)," ","")))),FIND(" ",F537&amp;" ",N10+1)-1)))</f>
        <v>1</v>
      </c>
      <c r="N537" s="571">
        <f t="shared" si="59"/>
        <v>520</v>
      </c>
      <c r="O537" s="551" t="str">
        <f t="shared" si="60"/>
        <v>0</v>
      </c>
      <c r="P537" s="571">
        <f t="shared" si="61"/>
        <v>1</v>
      </c>
      <c r="Q537" s="571">
        <f t="shared" si="62"/>
        <v>1</v>
      </c>
    </row>
    <row r="538" spans="2:17">
      <c r="B538" s="568"/>
      <c r="C538" s="568"/>
      <c r="D538" s="568"/>
      <c r="E538" s="568" cm="1">
        <f t="array" ref="E538">IF(H537&lt;&gt;"",E537,IF(E537="","",IFERROR(MATCH(TRUE(),INDEX(INDEX(K:K,E537+1):K203&lt;&gt;"",0),0)+E537,"")))</f>
        <v>679</v>
      </c>
      <c r="F538" s="569" cm="1">
        <f t="array" ref="F538">IF(E538="","",IF(H537&lt;&gt;"",H537,INDEX(D:D,E538)))</f>
        <v>0</v>
      </c>
      <c r="G538" s="569" t="str">
        <f t="shared" si="57"/>
        <v>0</v>
      </c>
      <c r="H538" s="570" t="str">
        <f t="shared" si="58"/>
        <v/>
      </c>
      <c r="I538" s="568" t="str">
        <f>IF(AND(F538&lt;&gt;"",N10&gt;0,M538&gt;N10),"Mot &gt; limite","")</f>
        <v/>
      </c>
      <c r="M538" s="514">
        <f>IF(OR(F538="",N10="",N10&lt;=0),"",IF(LEN(F538)&lt;=N10,LEN(F538),IFERROR(FIND("♦",SUBSTITUTE(LEFT(F538,N10)," ","♦",LEN(LEFT(F538,N10))-LEN(SUBSTITUTE(LEFT(F538,N10)," ","")))),FIND(" ",F538&amp;" ",N10+1)-1)))</f>
        <v>1</v>
      </c>
      <c r="N538" s="571">
        <f t="shared" si="59"/>
        <v>521</v>
      </c>
      <c r="O538" s="551" t="str">
        <f t="shared" si="60"/>
        <v>0</v>
      </c>
      <c r="P538" s="571">
        <f t="shared" si="61"/>
        <v>1</v>
      </c>
      <c r="Q538" s="571">
        <f t="shared" si="62"/>
        <v>1</v>
      </c>
    </row>
    <row r="539" spans="2:17">
      <c r="B539" s="568"/>
      <c r="C539" s="568"/>
      <c r="D539" s="568"/>
      <c r="E539" s="568" cm="1">
        <f t="array" ref="E539">IF(H538&lt;&gt;"",E538,IF(E538="","",IFERROR(MATCH(TRUE(),INDEX(INDEX(K:K,E538+1):K203&lt;&gt;"",0),0)+E538,"")))</f>
        <v>680</v>
      </c>
      <c r="F539" s="569" cm="1">
        <f t="array" ref="F539">IF(E539="","",IF(H538&lt;&gt;"",H538,INDEX(D:D,E539)))</f>
        <v>0</v>
      </c>
      <c r="G539" s="569" t="str">
        <f t="shared" si="57"/>
        <v>0</v>
      </c>
      <c r="H539" s="570" t="str">
        <f t="shared" si="58"/>
        <v/>
      </c>
      <c r="I539" s="568" t="str">
        <f>IF(AND(F539&lt;&gt;"",N10&gt;0,M539&gt;N10),"Mot &gt; limite","")</f>
        <v/>
      </c>
      <c r="M539" s="514">
        <f>IF(OR(F539="",N10="",N10&lt;=0),"",IF(LEN(F539)&lt;=N10,LEN(F539),IFERROR(FIND("♦",SUBSTITUTE(LEFT(F539,N10)," ","♦",LEN(LEFT(F539,N10))-LEN(SUBSTITUTE(LEFT(F539,N10)," ","")))),FIND(" ",F539&amp;" ",N10+1)-1)))</f>
        <v>1</v>
      </c>
      <c r="N539" s="571">
        <f t="shared" si="59"/>
        <v>522</v>
      </c>
      <c r="O539" s="551" t="str">
        <f t="shared" si="60"/>
        <v>0</v>
      </c>
      <c r="P539" s="571">
        <f t="shared" si="61"/>
        <v>1</v>
      </c>
      <c r="Q539" s="571">
        <f t="shared" si="62"/>
        <v>1</v>
      </c>
    </row>
    <row r="540" spans="2:17">
      <c r="B540" s="568"/>
      <c r="C540" s="568"/>
      <c r="D540" s="568"/>
      <c r="E540" s="568" cm="1">
        <f t="array" ref="E540">IF(H539&lt;&gt;"",E539,IF(E539="","",IFERROR(MATCH(TRUE(),INDEX(INDEX(K:K,E539+1):K203&lt;&gt;"",0),0)+E539,"")))</f>
        <v>681</v>
      </c>
      <c r="F540" s="569" cm="1">
        <f t="array" ref="F540">IF(E540="","",IF(H539&lt;&gt;"",H539,INDEX(D:D,E540)))</f>
        <v>0</v>
      </c>
      <c r="G540" s="569" t="str">
        <f t="shared" si="57"/>
        <v>0</v>
      </c>
      <c r="H540" s="570" t="str">
        <f t="shared" si="58"/>
        <v/>
      </c>
      <c r="I540" s="568" t="str">
        <f>IF(AND(F540&lt;&gt;"",N10&gt;0,M540&gt;N10),"Mot &gt; limite","")</f>
        <v/>
      </c>
      <c r="M540" s="514">
        <f>IF(OR(F540="",N10="",N10&lt;=0),"",IF(LEN(F540)&lt;=N10,LEN(F540),IFERROR(FIND("♦",SUBSTITUTE(LEFT(F540,N10)," ","♦",LEN(LEFT(F540,N10))-LEN(SUBSTITUTE(LEFT(F540,N10)," ","")))),FIND(" ",F540&amp;" ",N10+1)-1)))</f>
        <v>1</v>
      </c>
      <c r="N540" s="571">
        <f t="shared" si="59"/>
        <v>523</v>
      </c>
      <c r="O540" s="551" t="str">
        <f t="shared" si="60"/>
        <v>0</v>
      </c>
      <c r="P540" s="571">
        <f t="shared" si="61"/>
        <v>1</v>
      </c>
      <c r="Q540" s="571">
        <f t="shared" si="62"/>
        <v>1</v>
      </c>
    </row>
    <row r="541" spans="2:17">
      <c r="B541" s="568"/>
      <c r="C541" s="568"/>
      <c r="D541" s="568"/>
      <c r="E541" s="568" cm="1">
        <f t="array" ref="E541">IF(H540&lt;&gt;"",E540,IF(E540="","",IFERROR(MATCH(TRUE(),INDEX(INDEX(K:K,E540+1):K203&lt;&gt;"",0),0)+E540,"")))</f>
        <v>682</v>
      </c>
      <c r="F541" s="569" cm="1">
        <f t="array" ref="F541">IF(E541="","",IF(H540&lt;&gt;"",H540,INDEX(D:D,E541)))</f>
        <v>0</v>
      </c>
      <c r="G541" s="569" t="str">
        <f t="shared" si="57"/>
        <v>0</v>
      </c>
      <c r="H541" s="570" t="str">
        <f t="shared" si="58"/>
        <v/>
      </c>
      <c r="I541" s="568" t="str">
        <f>IF(AND(F541&lt;&gt;"",N10&gt;0,M541&gt;N10),"Mot &gt; limite","")</f>
        <v/>
      </c>
      <c r="M541" s="514">
        <f>IF(OR(F541="",N10="",N10&lt;=0),"",IF(LEN(F541)&lt;=N10,LEN(F541),IFERROR(FIND("♦",SUBSTITUTE(LEFT(F541,N10)," ","♦",LEN(LEFT(F541,N10))-LEN(SUBSTITUTE(LEFT(F541,N10)," ","")))),FIND(" ",F541&amp;" ",N10+1)-1)))</f>
        <v>1</v>
      </c>
      <c r="N541" s="571">
        <f t="shared" si="59"/>
        <v>524</v>
      </c>
      <c r="O541" s="551" t="str">
        <f t="shared" si="60"/>
        <v>0</v>
      </c>
      <c r="P541" s="571">
        <f t="shared" si="61"/>
        <v>1</v>
      </c>
      <c r="Q541" s="571">
        <f t="shared" si="62"/>
        <v>1</v>
      </c>
    </row>
    <row r="542" spans="2:17">
      <c r="B542" s="568"/>
      <c r="C542" s="568"/>
      <c r="D542" s="568"/>
      <c r="E542" s="568" cm="1">
        <f t="array" ref="E542">IF(H541&lt;&gt;"",E541,IF(E541="","",IFERROR(MATCH(TRUE(),INDEX(INDEX(K:K,E541+1):K203&lt;&gt;"",0),0)+E541,"")))</f>
        <v>683</v>
      </c>
      <c r="F542" s="569" cm="1">
        <f t="array" ref="F542">IF(E542="","",IF(H541&lt;&gt;"",H541,INDEX(D:D,E542)))</f>
        <v>0</v>
      </c>
      <c r="G542" s="569" t="str">
        <f t="shared" si="57"/>
        <v>0</v>
      </c>
      <c r="H542" s="570" t="str">
        <f t="shared" si="58"/>
        <v/>
      </c>
      <c r="I542" s="568" t="str">
        <f>IF(AND(F542&lt;&gt;"",N10&gt;0,M542&gt;N10),"Mot &gt; limite","")</f>
        <v/>
      </c>
      <c r="M542" s="514">
        <f>IF(OR(F542="",N10="",N10&lt;=0),"",IF(LEN(F542)&lt;=N10,LEN(F542),IFERROR(FIND("♦",SUBSTITUTE(LEFT(F542,N10)," ","♦",LEN(LEFT(F542,N10))-LEN(SUBSTITUTE(LEFT(F542,N10)," ","")))),FIND(" ",F542&amp;" ",N10+1)-1)))</f>
        <v>1</v>
      </c>
      <c r="N542" s="571">
        <f t="shared" si="59"/>
        <v>525</v>
      </c>
      <c r="O542" s="551" t="str">
        <f t="shared" si="60"/>
        <v>0</v>
      </c>
      <c r="P542" s="571">
        <f t="shared" si="61"/>
        <v>1</v>
      </c>
      <c r="Q542" s="571">
        <f t="shared" si="62"/>
        <v>1</v>
      </c>
    </row>
    <row r="543" spans="2:17">
      <c r="B543" s="568"/>
      <c r="C543" s="568"/>
      <c r="D543" s="568"/>
      <c r="E543" s="568" cm="1">
        <f t="array" ref="E543">IF(H542&lt;&gt;"",E542,IF(E542="","",IFERROR(MATCH(TRUE(),INDEX(INDEX(K:K,E542+1):K203&lt;&gt;"",0),0)+E542,"")))</f>
        <v>684</v>
      </c>
      <c r="F543" s="569" cm="1">
        <f t="array" ref="F543">IF(E543="","",IF(H542&lt;&gt;"",H542,INDEX(D:D,E543)))</f>
        <v>0</v>
      </c>
      <c r="G543" s="569" t="str">
        <f t="shared" si="57"/>
        <v>0</v>
      </c>
      <c r="H543" s="570" t="str">
        <f t="shared" si="58"/>
        <v/>
      </c>
      <c r="I543" s="568" t="str">
        <f>IF(AND(F543&lt;&gt;"",N10&gt;0,M543&gt;N10),"Mot &gt; limite","")</f>
        <v/>
      </c>
      <c r="M543" s="514">
        <f>IF(OR(F543="",N10="",N10&lt;=0),"",IF(LEN(F543)&lt;=N10,LEN(F543),IFERROR(FIND("♦",SUBSTITUTE(LEFT(F543,N10)," ","♦",LEN(LEFT(F543,N10))-LEN(SUBSTITUTE(LEFT(F543,N10)," ","")))),FIND(" ",F543&amp;" ",N10+1)-1)))</f>
        <v>1</v>
      </c>
      <c r="N543" s="571">
        <f t="shared" si="59"/>
        <v>526</v>
      </c>
      <c r="O543" s="551" t="str">
        <f t="shared" si="60"/>
        <v>0</v>
      </c>
      <c r="P543" s="571">
        <f t="shared" si="61"/>
        <v>1</v>
      </c>
      <c r="Q543" s="571">
        <f t="shared" si="62"/>
        <v>1</v>
      </c>
    </row>
    <row r="544" spans="2:17">
      <c r="B544" s="568"/>
      <c r="C544" s="568"/>
      <c r="D544" s="568"/>
      <c r="E544" s="568" cm="1">
        <f t="array" ref="E544">IF(H543&lt;&gt;"",E543,IF(E543="","",IFERROR(MATCH(TRUE(),INDEX(INDEX(K:K,E543+1):K203&lt;&gt;"",0),0)+E543,"")))</f>
        <v>685</v>
      </c>
      <c r="F544" s="569" cm="1">
        <f t="array" ref="F544">IF(E544="","",IF(H543&lt;&gt;"",H543,INDEX(D:D,E544)))</f>
        <v>0</v>
      </c>
      <c r="G544" s="569" t="str">
        <f t="shared" si="57"/>
        <v>0</v>
      </c>
      <c r="H544" s="570" t="str">
        <f t="shared" si="58"/>
        <v/>
      </c>
      <c r="I544" s="568" t="str">
        <f>IF(AND(F544&lt;&gt;"",N10&gt;0,M544&gt;N10),"Mot &gt; limite","")</f>
        <v/>
      </c>
      <c r="M544" s="514">
        <f>IF(OR(F544="",N10="",N10&lt;=0),"",IF(LEN(F544)&lt;=N10,LEN(F544),IFERROR(FIND("♦",SUBSTITUTE(LEFT(F544,N10)," ","♦",LEN(LEFT(F544,N10))-LEN(SUBSTITUTE(LEFT(F544,N10)," ","")))),FIND(" ",F544&amp;" ",N10+1)-1)))</f>
        <v>1</v>
      </c>
      <c r="N544" s="571">
        <f t="shared" si="59"/>
        <v>527</v>
      </c>
      <c r="O544" s="551" t="str">
        <f t="shared" si="60"/>
        <v>0</v>
      </c>
      <c r="P544" s="571">
        <f t="shared" si="61"/>
        <v>1</v>
      </c>
      <c r="Q544" s="571">
        <f t="shared" si="62"/>
        <v>1</v>
      </c>
    </row>
    <row r="545" spans="2:17">
      <c r="B545" s="568"/>
      <c r="C545" s="568"/>
      <c r="D545" s="568"/>
      <c r="E545" s="568" cm="1">
        <f t="array" ref="E545">IF(H544&lt;&gt;"",E544,IF(E544="","",IFERROR(MATCH(TRUE(),INDEX(INDEX(K:K,E544+1):K203&lt;&gt;"",0),0)+E544,"")))</f>
        <v>686</v>
      </c>
      <c r="F545" s="569" cm="1">
        <f t="array" ref="F545">IF(E545="","",IF(H544&lt;&gt;"",H544,INDEX(D:D,E545)))</f>
        <v>0</v>
      </c>
      <c r="G545" s="569" t="str">
        <f t="shared" si="57"/>
        <v>0</v>
      </c>
      <c r="H545" s="570" t="str">
        <f t="shared" si="58"/>
        <v/>
      </c>
      <c r="I545" s="568" t="str">
        <f>IF(AND(F545&lt;&gt;"",N10&gt;0,M545&gt;N10),"Mot &gt; limite","")</f>
        <v/>
      </c>
      <c r="M545" s="514">
        <f>IF(OR(F545="",N10="",N10&lt;=0),"",IF(LEN(F545)&lt;=N10,LEN(F545),IFERROR(FIND("♦",SUBSTITUTE(LEFT(F545,N10)," ","♦",LEN(LEFT(F545,N10))-LEN(SUBSTITUTE(LEFT(F545,N10)," ","")))),FIND(" ",F545&amp;" ",N10+1)-1)))</f>
        <v>1</v>
      </c>
      <c r="N545" s="571">
        <f t="shared" si="59"/>
        <v>528</v>
      </c>
      <c r="O545" s="551" t="str">
        <f t="shared" si="60"/>
        <v>0</v>
      </c>
      <c r="P545" s="571">
        <f t="shared" si="61"/>
        <v>1</v>
      </c>
      <c r="Q545" s="571">
        <f t="shared" si="62"/>
        <v>1</v>
      </c>
    </row>
    <row r="546" spans="2:17">
      <c r="B546" s="568"/>
      <c r="C546" s="568"/>
      <c r="D546" s="568"/>
      <c r="E546" s="568" cm="1">
        <f t="array" ref="E546">IF(H545&lt;&gt;"",E545,IF(E545="","",IFERROR(MATCH(TRUE(),INDEX(INDEX(K:K,E545+1):K203&lt;&gt;"",0),0)+E545,"")))</f>
        <v>687</v>
      </c>
      <c r="F546" s="569" cm="1">
        <f t="array" ref="F546">IF(E546="","",IF(H545&lt;&gt;"",H545,INDEX(D:D,E546)))</f>
        <v>0</v>
      </c>
      <c r="G546" s="569" t="str">
        <f t="shared" si="57"/>
        <v>0</v>
      </c>
      <c r="H546" s="570" t="str">
        <f t="shared" si="58"/>
        <v/>
      </c>
      <c r="I546" s="568" t="str">
        <f>IF(AND(F546&lt;&gt;"",N10&gt;0,M546&gt;N10),"Mot &gt; limite","")</f>
        <v/>
      </c>
      <c r="M546" s="514">
        <f>IF(OR(F546="",N10="",N10&lt;=0),"",IF(LEN(F546)&lt;=N10,LEN(F546),IFERROR(FIND("♦",SUBSTITUTE(LEFT(F546,N10)," ","♦",LEN(LEFT(F546,N10))-LEN(SUBSTITUTE(LEFT(F546,N10)," ","")))),FIND(" ",F546&amp;" ",N10+1)-1)))</f>
        <v>1</v>
      </c>
      <c r="N546" s="571">
        <f t="shared" si="59"/>
        <v>529</v>
      </c>
      <c r="O546" s="551" t="str">
        <f t="shared" si="60"/>
        <v>0</v>
      </c>
      <c r="P546" s="571">
        <f t="shared" si="61"/>
        <v>1</v>
      </c>
      <c r="Q546" s="571">
        <f t="shared" si="62"/>
        <v>1</v>
      </c>
    </row>
    <row r="547" spans="2:17">
      <c r="B547" s="568"/>
      <c r="C547" s="568"/>
      <c r="D547" s="568"/>
      <c r="E547" s="568" cm="1">
        <f t="array" ref="E547">IF(H546&lt;&gt;"",E546,IF(E546="","",IFERROR(MATCH(TRUE(),INDEX(INDEX(K:K,E546+1):K203&lt;&gt;"",0),0)+E546,"")))</f>
        <v>688</v>
      </c>
      <c r="F547" s="569" cm="1">
        <f t="array" ref="F547">IF(E547="","",IF(H546&lt;&gt;"",H546,INDEX(D:D,E547)))</f>
        <v>0</v>
      </c>
      <c r="G547" s="569" t="str">
        <f t="shared" si="57"/>
        <v>0</v>
      </c>
      <c r="H547" s="570" t="str">
        <f t="shared" si="58"/>
        <v/>
      </c>
      <c r="I547" s="568" t="str">
        <f>IF(AND(F547&lt;&gt;"",N10&gt;0,M547&gt;N10),"Mot &gt; limite","")</f>
        <v/>
      </c>
      <c r="M547" s="514">
        <f>IF(OR(F547="",N10="",N10&lt;=0),"",IF(LEN(F547)&lt;=N10,LEN(F547),IFERROR(FIND("♦",SUBSTITUTE(LEFT(F547,N10)," ","♦",LEN(LEFT(F547,N10))-LEN(SUBSTITUTE(LEFT(F547,N10)," ","")))),FIND(" ",F547&amp;" ",N10+1)-1)))</f>
        <v>1</v>
      </c>
      <c r="N547" s="571">
        <f t="shared" si="59"/>
        <v>530</v>
      </c>
      <c r="O547" s="551" t="str">
        <f t="shared" si="60"/>
        <v>0</v>
      </c>
      <c r="P547" s="571">
        <f t="shared" si="61"/>
        <v>1</v>
      </c>
      <c r="Q547" s="571">
        <f t="shared" si="62"/>
        <v>1</v>
      </c>
    </row>
    <row r="548" spans="2:17">
      <c r="B548" s="568"/>
      <c r="C548" s="568"/>
      <c r="D548" s="568"/>
      <c r="E548" s="568" cm="1">
        <f t="array" ref="E548">IF(H547&lt;&gt;"",E547,IF(E547="","",IFERROR(MATCH(TRUE(),INDEX(INDEX(K:K,E547+1):K203&lt;&gt;"",0),0)+E547,"")))</f>
        <v>689</v>
      </c>
      <c r="F548" s="569" cm="1">
        <f t="array" ref="F548">IF(E548="","",IF(H547&lt;&gt;"",H547,INDEX(D:D,E548)))</f>
        <v>0</v>
      </c>
      <c r="G548" s="569" t="str">
        <f t="shared" si="57"/>
        <v>0</v>
      </c>
      <c r="H548" s="570" t="str">
        <f t="shared" si="58"/>
        <v/>
      </c>
      <c r="I548" s="568" t="str">
        <f>IF(AND(F548&lt;&gt;"",N10&gt;0,M548&gt;N10),"Mot &gt; limite","")</f>
        <v/>
      </c>
      <c r="M548" s="514">
        <f>IF(OR(F548="",N10="",N10&lt;=0),"",IF(LEN(F548)&lt;=N10,LEN(F548),IFERROR(FIND("♦",SUBSTITUTE(LEFT(F548,N10)," ","♦",LEN(LEFT(F548,N10))-LEN(SUBSTITUTE(LEFT(F548,N10)," ","")))),FIND(" ",F548&amp;" ",N10+1)-1)))</f>
        <v>1</v>
      </c>
      <c r="N548" s="571">
        <f t="shared" si="59"/>
        <v>531</v>
      </c>
      <c r="O548" s="551" t="str">
        <f t="shared" si="60"/>
        <v>0</v>
      </c>
      <c r="P548" s="571">
        <f t="shared" si="61"/>
        <v>1</v>
      </c>
      <c r="Q548" s="571">
        <f t="shared" si="62"/>
        <v>1</v>
      </c>
    </row>
    <row r="549" spans="2:17">
      <c r="B549" s="568"/>
      <c r="C549" s="568"/>
      <c r="D549" s="568"/>
      <c r="E549" s="568" cm="1">
        <f t="array" ref="E549">IF(H548&lt;&gt;"",E548,IF(E548="","",IFERROR(MATCH(TRUE(),INDEX(INDEX(K:K,E548+1):K203&lt;&gt;"",0),0)+E548,"")))</f>
        <v>690</v>
      </c>
      <c r="F549" s="569" cm="1">
        <f t="array" ref="F549">IF(E549="","",IF(H548&lt;&gt;"",H548,INDEX(D:D,E549)))</f>
        <v>0</v>
      </c>
      <c r="G549" s="569" t="str">
        <f t="shared" si="57"/>
        <v>0</v>
      </c>
      <c r="H549" s="570" t="str">
        <f t="shared" si="58"/>
        <v/>
      </c>
      <c r="I549" s="568" t="str">
        <f>IF(AND(F549&lt;&gt;"",N10&gt;0,M549&gt;N10),"Mot &gt; limite","")</f>
        <v/>
      </c>
      <c r="M549" s="514">
        <f>IF(OR(F549="",N10="",N10&lt;=0),"",IF(LEN(F549)&lt;=N10,LEN(F549),IFERROR(FIND("♦",SUBSTITUTE(LEFT(F549,N10)," ","♦",LEN(LEFT(F549,N10))-LEN(SUBSTITUTE(LEFT(F549,N10)," ","")))),FIND(" ",F549&amp;" ",N10+1)-1)))</f>
        <v>1</v>
      </c>
      <c r="N549" s="571">
        <f t="shared" si="59"/>
        <v>532</v>
      </c>
      <c r="O549" s="551" t="str">
        <f t="shared" si="60"/>
        <v>0</v>
      </c>
      <c r="P549" s="571">
        <f t="shared" si="61"/>
        <v>1</v>
      </c>
      <c r="Q549" s="571">
        <f t="shared" si="62"/>
        <v>1</v>
      </c>
    </row>
    <row r="550" spans="2:17">
      <c r="B550" s="568"/>
      <c r="C550" s="568"/>
      <c r="D550" s="568"/>
      <c r="E550" s="568" cm="1">
        <f t="array" ref="E550">IF(H549&lt;&gt;"",E549,IF(E549="","",IFERROR(MATCH(TRUE(),INDEX(INDEX(K:K,E549+1):K203&lt;&gt;"",0),0)+E549,"")))</f>
        <v>691</v>
      </c>
      <c r="F550" s="569" cm="1">
        <f t="array" ref="F550">IF(E550="","",IF(H549&lt;&gt;"",H549,INDEX(D:D,E550)))</f>
        <v>0</v>
      </c>
      <c r="G550" s="569" t="str">
        <f t="shared" si="57"/>
        <v>0</v>
      </c>
      <c r="H550" s="570" t="str">
        <f t="shared" si="58"/>
        <v/>
      </c>
      <c r="I550" s="568" t="str">
        <f>IF(AND(F550&lt;&gt;"",N10&gt;0,M550&gt;N10),"Mot &gt; limite","")</f>
        <v/>
      </c>
      <c r="M550" s="514">
        <f>IF(OR(F550="",N10="",N10&lt;=0),"",IF(LEN(F550)&lt;=N10,LEN(F550),IFERROR(FIND("♦",SUBSTITUTE(LEFT(F550,N10)," ","♦",LEN(LEFT(F550,N10))-LEN(SUBSTITUTE(LEFT(F550,N10)," ","")))),FIND(" ",F550&amp;" ",N10+1)-1)))</f>
        <v>1</v>
      </c>
      <c r="N550" s="571">
        <f t="shared" si="59"/>
        <v>533</v>
      </c>
      <c r="O550" s="551" t="str">
        <f t="shared" si="60"/>
        <v>0</v>
      </c>
      <c r="P550" s="571">
        <f t="shared" si="61"/>
        <v>1</v>
      </c>
      <c r="Q550" s="571">
        <f t="shared" si="62"/>
        <v>1</v>
      </c>
    </row>
    <row r="551" spans="2:17">
      <c r="B551" s="568"/>
      <c r="C551" s="568"/>
      <c r="D551" s="568"/>
      <c r="E551" s="568" cm="1">
        <f t="array" ref="E551">IF(H550&lt;&gt;"",E550,IF(E550="","",IFERROR(MATCH(TRUE(),INDEX(INDEX(K:K,E550+1):K203&lt;&gt;"",0),0)+E550,"")))</f>
        <v>692</v>
      </c>
      <c r="F551" s="569" cm="1">
        <f t="array" ref="F551">IF(E551="","",IF(H550&lt;&gt;"",H550,INDEX(D:D,E551)))</f>
        <v>0</v>
      </c>
      <c r="G551" s="569" t="str">
        <f t="shared" si="57"/>
        <v>0</v>
      </c>
      <c r="H551" s="570" t="str">
        <f t="shared" si="58"/>
        <v/>
      </c>
      <c r="I551" s="568" t="str">
        <f>IF(AND(F551&lt;&gt;"",N10&gt;0,M551&gt;N10),"Mot &gt; limite","")</f>
        <v/>
      </c>
      <c r="M551" s="514">
        <f>IF(OR(F551="",N10="",N10&lt;=0),"",IF(LEN(F551)&lt;=N10,LEN(F551),IFERROR(FIND("♦",SUBSTITUTE(LEFT(F551,N10)," ","♦",LEN(LEFT(F551,N10))-LEN(SUBSTITUTE(LEFT(F551,N10)," ","")))),FIND(" ",F551&amp;" ",N10+1)-1)))</f>
        <v>1</v>
      </c>
      <c r="N551" s="571">
        <f t="shared" si="59"/>
        <v>534</v>
      </c>
      <c r="O551" s="551" t="str">
        <f t="shared" si="60"/>
        <v>0</v>
      </c>
      <c r="P551" s="571">
        <f t="shared" si="61"/>
        <v>1</v>
      </c>
      <c r="Q551" s="571">
        <f t="shared" si="62"/>
        <v>1</v>
      </c>
    </row>
    <row r="552" spans="2:17">
      <c r="B552" s="568"/>
      <c r="C552" s="568"/>
      <c r="D552" s="568"/>
      <c r="E552" s="568" cm="1">
        <f t="array" ref="E552">IF(H551&lt;&gt;"",E551,IF(E551="","",IFERROR(MATCH(TRUE(),INDEX(INDEX(K:K,E551+1):K203&lt;&gt;"",0),0)+E551,"")))</f>
        <v>693</v>
      </c>
      <c r="F552" s="569" cm="1">
        <f t="array" ref="F552">IF(E552="","",IF(H551&lt;&gt;"",H551,INDEX(D:D,E552)))</f>
        <v>0</v>
      </c>
      <c r="G552" s="569" t="str">
        <f t="shared" si="57"/>
        <v>0</v>
      </c>
      <c r="H552" s="570" t="str">
        <f t="shared" si="58"/>
        <v/>
      </c>
      <c r="I552" s="568" t="str">
        <f>IF(AND(F552&lt;&gt;"",N10&gt;0,M552&gt;N10),"Mot &gt; limite","")</f>
        <v/>
      </c>
      <c r="M552" s="514">
        <f>IF(OR(F552="",N10="",N10&lt;=0),"",IF(LEN(F552)&lt;=N10,LEN(F552),IFERROR(FIND("♦",SUBSTITUTE(LEFT(F552,N10)," ","♦",LEN(LEFT(F552,N10))-LEN(SUBSTITUTE(LEFT(F552,N10)," ","")))),FIND(" ",F552&amp;" ",N10+1)-1)))</f>
        <v>1</v>
      </c>
      <c r="N552" s="571">
        <f t="shared" si="59"/>
        <v>535</v>
      </c>
      <c r="O552" s="551" t="str">
        <f t="shared" si="60"/>
        <v>0</v>
      </c>
      <c r="P552" s="571">
        <f t="shared" si="61"/>
        <v>1</v>
      </c>
      <c r="Q552" s="571">
        <f t="shared" si="62"/>
        <v>1</v>
      </c>
    </row>
    <row r="553" spans="2:17">
      <c r="B553" s="568"/>
      <c r="C553" s="568"/>
      <c r="D553" s="568"/>
      <c r="E553" s="568" cm="1">
        <f t="array" ref="E553">IF(H552&lt;&gt;"",E552,IF(E552="","",IFERROR(MATCH(TRUE(),INDEX(INDEX(K:K,E552+1):K203&lt;&gt;"",0),0)+E552,"")))</f>
        <v>694</v>
      </c>
      <c r="F553" s="569" cm="1">
        <f t="array" ref="F553">IF(E553="","",IF(H552&lt;&gt;"",H552,INDEX(D:D,E553)))</f>
        <v>0</v>
      </c>
      <c r="G553" s="569" t="str">
        <f t="shared" si="57"/>
        <v>0</v>
      </c>
      <c r="H553" s="570" t="str">
        <f t="shared" si="58"/>
        <v/>
      </c>
      <c r="I553" s="568" t="str">
        <f>IF(AND(F553&lt;&gt;"",N10&gt;0,M553&gt;N10),"Mot &gt; limite","")</f>
        <v/>
      </c>
      <c r="M553" s="514">
        <f>IF(OR(F553="",N10="",N10&lt;=0),"",IF(LEN(F553)&lt;=N10,LEN(F553),IFERROR(FIND("♦",SUBSTITUTE(LEFT(F553,N10)," ","♦",LEN(LEFT(F553,N10))-LEN(SUBSTITUTE(LEFT(F553,N10)," ","")))),FIND(" ",F553&amp;" ",N10+1)-1)))</f>
        <v>1</v>
      </c>
      <c r="N553" s="571">
        <f t="shared" si="59"/>
        <v>536</v>
      </c>
      <c r="O553" s="551" t="str">
        <f t="shared" si="60"/>
        <v>0</v>
      </c>
      <c r="P553" s="571">
        <f t="shared" si="61"/>
        <v>1</v>
      </c>
      <c r="Q553" s="571">
        <f t="shared" si="62"/>
        <v>1</v>
      </c>
    </row>
    <row r="554" spans="2:17">
      <c r="B554" s="568"/>
      <c r="C554" s="568"/>
      <c r="D554" s="568"/>
      <c r="E554" s="568" cm="1">
        <f t="array" ref="E554">IF(H553&lt;&gt;"",E553,IF(E553="","",IFERROR(MATCH(TRUE(),INDEX(INDEX(K:K,E553+1):K203&lt;&gt;"",0),0)+E553,"")))</f>
        <v>695</v>
      </c>
      <c r="F554" s="569" cm="1">
        <f t="array" ref="F554">IF(E554="","",IF(H553&lt;&gt;"",H553,INDEX(D:D,E554)))</f>
        <v>0</v>
      </c>
      <c r="G554" s="569" t="str">
        <f t="shared" si="57"/>
        <v>0</v>
      </c>
      <c r="H554" s="570" t="str">
        <f t="shared" si="58"/>
        <v/>
      </c>
      <c r="I554" s="568" t="str">
        <f>IF(AND(F554&lt;&gt;"",N10&gt;0,M554&gt;N10),"Mot &gt; limite","")</f>
        <v/>
      </c>
      <c r="M554" s="514">
        <f>IF(OR(F554="",N10="",N10&lt;=0),"",IF(LEN(F554)&lt;=N10,LEN(F554),IFERROR(FIND("♦",SUBSTITUTE(LEFT(F554,N10)," ","♦",LEN(LEFT(F554,N10))-LEN(SUBSTITUTE(LEFT(F554,N10)," ","")))),FIND(" ",F554&amp;" ",N10+1)-1)))</f>
        <v>1</v>
      </c>
      <c r="N554" s="571">
        <f t="shared" si="59"/>
        <v>537</v>
      </c>
      <c r="O554" s="551" t="str">
        <f t="shared" si="60"/>
        <v>0</v>
      </c>
      <c r="P554" s="571">
        <f t="shared" si="61"/>
        <v>1</v>
      </c>
      <c r="Q554" s="571">
        <f t="shared" si="62"/>
        <v>1</v>
      </c>
    </row>
    <row r="555" spans="2:17">
      <c r="B555" s="568"/>
      <c r="C555" s="568"/>
      <c r="D555" s="568"/>
      <c r="E555" s="568" cm="1">
        <f t="array" ref="E555">IF(H554&lt;&gt;"",E554,IF(E554="","",IFERROR(MATCH(TRUE(),INDEX(INDEX(K:K,E554+1):K203&lt;&gt;"",0),0)+E554,"")))</f>
        <v>696</v>
      </c>
      <c r="F555" s="569" cm="1">
        <f t="array" ref="F555">IF(E555="","",IF(H554&lt;&gt;"",H554,INDEX(D:D,E555)))</f>
        <v>0</v>
      </c>
      <c r="G555" s="569" t="str">
        <f t="shared" si="57"/>
        <v>0</v>
      </c>
      <c r="H555" s="570" t="str">
        <f t="shared" si="58"/>
        <v/>
      </c>
      <c r="I555" s="568" t="str">
        <f>IF(AND(F555&lt;&gt;"",N10&gt;0,M555&gt;N10),"Mot &gt; limite","")</f>
        <v/>
      </c>
      <c r="M555" s="514">
        <f>IF(OR(F555="",N10="",N10&lt;=0),"",IF(LEN(F555)&lt;=N10,LEN(F555),IFERROR(FIND("♦",SUBSTITUTE(LEFT(F555,N10)," ","♦",LEN(LEFT(F555,N10))-LEN(SUBSTITUTE(LEFT(F555,N10)," ","")))),FIND(" ",F555&amp;" ",N10+1)-1)))</f>
        <v>1</v>
      </c>
      <c r="N555" s="571">
        <f t="shared" si="59"/>
        <v>538</v>
      </c>
      <c r="O555" s="551" t="str">
        <f t="shared" si="60"/>
        <v>0</v>
      </c>
      <c r="P555" s="571">
        <f t="shared" si="61"/>
        <v>1</v>
      </c>
      <c r="Q555" s="571">
        <f t="shared" si="62"/>
        <v>1</v>
      </c>
    </row>
    <row r="556" spans="2:17">
      <c r="B556" s="568"/>
      <c r="C556" s="568"/>
      <c r="D556" s="568"/>
      <c r="E556" s="568" cm="1">
        <f t="array" ref="E556">IF(H555&lt;&gt;"",E555,IF(E555="","",IFERROR(MATCH(TRUE(),INDEX(INDEX(K:K,E555+1):K203&lt;&gt;"",0),0)+E555,"")))</f>
        <v>697</v>
      </c>
      <c r="F556" s="569" cm="1">
        <f t="array" ref="F556">IF(E556="","",IF(H555&lt;&gt;"",H555,INDEX(D:D,E556)))</f>
        <v>0</v>
      </c>
      <c r="G556" s="569" t="str">
        <f t="shared" si="57"/>
        <v>0</v>
      </c>
      <c r="H556" s="570" t="str">
        <f t="shared" si="58"/>
        <v/>
      </c>
      <c r="I556" s="568" t="str">
        <f>IF(AND(F556&lt;&gt;"",N10&gt;0,M556&gt;N10),"Mot &gt; limite","")</f>
        <v/>
      </c>
      <c r="M556" s="514">
        <f>IF(OR(F556="",N10="",N10&lt;=0),"",IF(LEN(F556)&lt;=N10,LEN(F556),IFERROR(FIND("♦",SUBSTITUTE(LEFT(F556,N10)," ","♦",LEN(LEFT(F556,N10))-LEN(SUBSTITUTE(LEFT(F556,N10)," ","")))),FIND(" ",F556&amp;" ",N10+1)-1)))</f>
        <v>1</v>
      </c>
      <c r="N556" s="571">
        <f t="shared" si="59"/>
        <v>539</v>
      </c>
      <c r="O556" s="551" t="str">
        <f t="shared" si="60"/>
        <v>0</v>
      </c>
      <c r="P556" s="571">
        <f t="shared" si="61"/>
        <v>1</v>
      </c>
      <c r="Q556" s="571">
        <f t="shared" si="62"/>
        <v>1</v>
      </c>
    </row>
    <row r="557" spans="2:17">
      <c r="B557" s="568"/>
      <c r="C557" s="568"/>
      <c r="D557" s="568"/>
      <c r="E557" s="568" cm="1">
        <f t="array" ref="E557">IF(H556&lt;&gt;"",E556,IF(E556="","",IFERROR(MATCH(TRUE(),INDEX(INDEX(K:K,E556+1):K203&lt;&gt;"",0),0)+E556,"")))</f>
        <v>698</v>
      </c>
      <c r="F557" s="569" cm="1">
        <f t="array" ref="F557">IF(E557="","",IF(H556&lt;&gt;"",H556,INDEX(D:D,E557)))</f>
        <v>0</v>
      </c>
      <c r="G557" s="569" t="str">
        <f t="shared" si="57"/>
        <v>0</v>
      </c>
      <c r="H557" s="570" t="str">
        <f t="shared" si="58"/>
        <v/>
      </c>
      <c r="I557" s="568" t="str">
        <f>IF(AND(F557&lt;&gt;"",N10&gt;0,M557&gt;N10),"Mot &gt; limite","")</f>
        <v/>
      </c>
      <c r="M557" s="514">
        <f>IF(OR(F557="",N10="",N10&lt;=0),"",IF(LEN(F557)&lt;=N10,LEN(F557),IFERROR(FIND("♦",SUBSTITUTE(LEFT(F557,N10)," ","♦",LEN(LEFT(F557,N10))-LEN(SUBSTITUTE(LEFT(F557,N10)," ","")))),FIND(" ",F557&amp;" ",N10+1)-1)))</f>
        <v>1</v>
      </c>
      <c r="N557" s="571">
        <f t="shared" si="59"/>
        <v>540</v>
      </c>
      <c r="O557" s="551" t="str">
        <f t="shared" si="60"/>
        <v>0</v>
      </c>
      <c r="P557" s="571">
        <f t="shared" si="61"/>
        <v>1</v>
      </c>
      <c r="Q557" s="571">
        <f t="shared" si="62"/>
        <v>1</v>
      </c>
    </row>
    <row r="558" spans="2:17">
      <c r="B558" s="568"/>
      <c r="C558" s="568"/>
      <c r="D558" s="568"/>
      <c r="E558" s="568" cm="1">
        <f t="array" ref="E558">IF(H557&lt;&gt;"",E557,IF(E557="","",IFERROR(MATCH(TRUE(),INDEX(INDEX(K:K,E557+1):K203&lt;&gt;"",0),0)+E557,"")))</f>
        <v>699</v>
      </c>
      <c r="F558" s="569" cm="1">
        <f t="array" ref="F558">IF(E558="","",IF(H557&lt;&gt;"",H557,INDEX(D:D,E558)))</f>
        <v>0</v>
      </c>
      <c r="G558" s="569" t="str">
        <f t="shared" si="57"/>
        <v>0</v>
      </c>
      <c r="H558" s="570" t="str">
        <f t="shared" si="58"/>
        <v/>
      </c>
      <c r="I558" s="568" t="str">
        <f>IF(AND(F558&lt;&gt;"",N10&gt;0,M558&gt;N10),"Mot &gt; limite","")</f>
        <v/>
      </c>
      <c r="M558" s="514">
        <f>IF(OR(F558="",N10="",N10&lt;=0),"",IF(LEN(F558)&lt;=N10,LEN(F558),IFERROR(FIND("♦",SUBSTITUTE(LEFT(F558,N10)," ","♦",LEN(LEFT(F558,N10))-LEN(SUBSTITUTE(LEFT(F558,N10)," ","")))),FIND(" ",F558&amp;" ",N10+1)-1)))</f>
        <v>1</v>
      </c>
      <c r="N558" s="571">
        <f t="shared" si="59"/>
        <v>541</v>
      </c>
      <c r="O558" s="551" t="str">
        <f t="shared" si="60"/>
        <v>0</v>
      </c>
      <c r="P558" s="571">
        <f t="shared" si="61"/>
        <v>1</v>
      </c>
      <c r="Q558" s="571">
        <f t="shared" si="62"/>
        <v>1</v>
      </c>
    </row>
    <row r="559" spans="2:17">
      <c r="B559" s="568"/>
      <c r="C559" s="568"/>
      <c r="D559" s="568"/>
      <c r="E559" s="568" cm="1">
        <f t="array" ref="E559">IF(H558&lt;&gt;"",E558,IF(E558="","",IFERROR(MATCH(TRUE(),INDEX(INDEX(K:K,E558+1):K203&lt;&gt;"",0),0)+E558,"")))</f>
        <v>700</v>
      </c>
      <c r="F559" s="569" cm="1">
        <f t="array" ref="F559">IF(E559="","",IF(H558&lt;&gt;"",H558,INDEX(D:D,E559)))</f>
        <v>0</v>
      </c>
      <c r="G559" s="569" t="str">
        <f t="shared" si="57"/>
        <v>0</v>
      </c>
      <c r="H559" s="570" t="str">
        <f t="shared" si="58"/>
        <v/>
      </c>
      <c r="I559" s="568" t="str">
        <f>IF(AND(F559&lt;&gt;"",N10&gt;0,M559&gt;N10),"Mot &gt; limite","")</f>
        <v/>
      </c>
      <c r="M559" s="514">
        <f>IF(OR(F559="",N10="",N10&lt;=0),"",IF(LEN(F559)&lt;=N10,LEN(F559),IFERROR(FIND("♦",SUBSTITUTE(LEFT(F559,N10)," ","♦",LEN(LEFT(F559,N10))-LEN(SUBSTITUTE(LEFT(F559,N10)," ","")))),FIND(" ",F559&amp;" ",N10+1)-1)))</f>
        <v>1</v>
      </c>
      <c r="N559" s="571">
        <f t="shared" si="59"/>
        <v>542</v>
      </c>
      <c r="O559" s="551" t="str">
        <f t="shared" si="60"/>
        <v>0</v>
      </c>
      <c r="P559" s="571">
        <f t="shared" si="61"/>
        <v>1</v>
      </c>
      <c r="Q559" s="571">
        <f t="shared" si="62"/>
        <v>1</v>
      </c>
    </row>
    <row r="560" spans="2:17">
      <c r="B560" s="568"/>
      <c r="C560" s="568"/>
      <c r="D560" s="568"/>
      <c r="E560" s="568" cm="1">
        <f t="array" ref="E560">IF(H559&lt;&gt;"",E559,IF(E559="","",IFERROR(MATCH(TRUE(),INDEX(INDEX(K:K,E559+1):K203&lt;&gt;"",0),0)+E559,"")))</f>
        <v>701</v>
      </c>
      <c r="F560" s="569" cm="1">
        <f t="array" ref="F560">IF(E560="","",IF(H559&lt;&gt;"",H559,INDEX(D:D,E560)))</f>
        <v>0</v>
      </c>
      <c r="G560" s="569" t="str">
        <f t="shared" si="57"/>
        <v>0</v>
      </c>
      <c r="H560" s="570" t="str">
        <f t="shared" si="58"/>
        <v/>
      </c>
      <c r="I560" s="568" t="str">
        <f>IF(AND(F560&lt;&gt;"",N10&gt;0,M560&gt;N10),"Mot &gt; limite","")</f>
        <v/>
      </c>
      <c r="M560" s="514">
        <f>IF(OR(F560="",N10="",N10&lt;=0),"",IF(LEN(F560)&lt;=N10,LEN(F560),IFERROR(FIND("♦",SUBSTITUTE(LEFT(F560,N10)," ","♦",LEN(LEFT(F560,N10))-LEN(SUBSTITUTE(LEFT(F560,N10)," ","")))),FIND(" ",F560&amp;" ",N10+1)-1)))</f>
        <v>1</v>
      </c>
      <c r="N560" s="571">
        <f t="shared" si="59"/>
        <v>543</v>
      </c>
      <c r="O560" s="551" t="str">
        <f t="shared" si="60"/>
        <v>0</v>
      </c>
      <c r="P560" s="571">
        <f t="shared" si="61"/>
        <v>1</v>
      </c>
      <c r="Q560" s="571">
        <f t="shared" si="62"/>
        <v>1</v>
      </c>
    </row>
    <row r="561" spans="2:17">
      <c r="B561" s="568"/>
      <c r="C561" s="568"/>
      <c r="D561" s="568"/>
      <c r="E561" s="568" cm="1">
        <f t="array" ref="E561">IF(H560&lt;&gt;"",E560,IF(E560="","",IFERROR(MATCH(TRUE(),INDEX(INDEX(K:K,E560+1):K203&lt;&gt;"",0),0)+E560,"")))</f>
        <v>702</v>
      </c>
      <c r="F561" s="569" cm="1">
        <f t="array" ref="F561">IF(E561="","",IF(H560&lt;&gt;"",H560,INDEX(D:D,E561)))</f>
        <v>0</v>
      </c>
      <c r="G561" s="569" t="str">
        <f t="shared" si="57"/>
        <v>0</v>
      </c>
      <c r="H561" s="570" t="str">
        <f t="shared" si="58"/>
        <v/>
      </c>
      <c r="I561" s="568" t="str">
        <f>IF(AND(F561&lt;&gt;"",N10&gt;0,M561&gt;N10),"Mot &gt; limite","")</f>
        <v/>
      </c>
      <c r="M561" s="514">
        <f>IF(OR(F561="",N10="",N10&lt;=0),"",IF(LEN(F561)&lt;=N10,LEN(F561),IFERROR(FIND("♦",SUBSTITUTE(LEFT(F561,N10)," ","♦",LEN(LEFT(F561,N10))-LEN(SUBSTITUTE(LEFT(F561,N10)," ","")))),FIND(" ",F561&amp;" ",N10+1)-1)))</f>
        <v>1</v>
      </c>
      <c r="N561" s="571">
        <f t="shared" si="59"/>
        <v>544</v>
      </c>
      <c r="O561" s="551" t="str">
        <f t="shared" si="60"/>
        <v>0</v>
      </c>
      <c r="P561" s="571">
        <f t="shared" si="61"/>
        <v>1</v>
      </c>
      <c r="Q561" s="571">
        <f t="shared" si="62"/>
        <v>1</v>
      </c>
    </row>
    <row r="562" spans="2:17">
      <c r="B562" s="568"/>
      <c r="C562" s="568"/>
      <c r="D562" s="568"/>
      <c r="E562" s="568" cm="1">
        <f t="array" ref="E562">IF(H561&lt;&gt;"",E561,IF(E561="","",IFERROR(MATCH(TRUE(),INDEX(INDEX(K:K,E561+1):K203&lt;&gt;"",0),0)+E561,"")))</f>
        <v>703</v>
      </c>
      <c r="F562" s="569" cm="1">
        <f t="array" ref="F562">IF(E562="","",IF(H561&lt;&gt;"",H561,INDEX(D:D,E562)))</f>
        <v>0</v>
      </c>
      <c r="G562" s="569" t="str">
        <f t="shared" si="57"/>
        <v>0</v>
      </c>
      <c r="H562" s="570" t="str">
        <f t="shared" si="58"/>
        <v/>
      </c>
      <c r="I562" s="568" t="str">
        <f>IF(AND(F562&lt;&gt;"",N10&gt;0,M562&gt;N10),"Mot &gt; limite","")</f>
        <v/>
      </c>
      <c r="M562" s="514">
        <f>IF(OR(F562="",N10="",N10&lt;=0),"",IF(LEN(F562)&lt;=N10,LEN(F562),IFERROR(FIND("♦",SUBSTITUTE(LEFT(F562,N10)," ","♦",LEN(LEFT(F562,N10))-LEN(SUBSTITUTE(LEFT(F562,N10)," ","")))),FIND(" ",F562&amp;" ",N10+1)-1)))</f>
        <v>1</v>
      </c>
      <c r="N562" s="571">
        <f t="shared" si="59"/>
        <v>545</v>
      </c>
      <c r="O562" s="551" t="str">
        <f t="shared" si="60"/>
        <v>0</v>
      </c>
      <c r="P562" s="571">
        <f t="shared" si="61"/>
        <v>1</v>
      </c>
      <c r="Q562" s="571">
        <f t="shared" si="62"/>
        <v>1</v>
      </c>
    </row>
    <row r="563" spans="2:17">
      <c r="B563" s="568"/>
      <c r="C563" s="568"/>
      <c r="D563" s="568"/>
      <c r="E563" s="568" cm="1">
        <f t="array" ref="E563">IF(H562&lt;&gt;"",E562,IF(E562="","",IFERROR(MATCH(TRUE(),INDEX(INDEX(K:K,E562+1):K203&lt;&gt;"",0),0)+E562,"")))</f>
        <v>704</v>
      </c>
      <c r="F563" s="569" cm="1">
        <f t="array" ref="F563">IF(E563="","",IF(H562&lt;&gt;"",H562,INDEX(D:D,E563)))</f>
        <v>0</v>
      </c>
      <c r="G563" s="569" t="str">
        <f t="shared" si="57"/>
        <v>0</v>
      </c>
      <c r="H563" s="570" t="str">
        <f t="shared" si="58"/>
        <v/>
      </c>
      <c r="I563" s="568" t="str">
        <f>IF(AND(F563&lt;&gt;"",N10&gt;0,M563&gt;N10),"Mot &gt; limite","")</f>
        <v/>
      </c>
      <c r="M563" s="514">
        <f>IF(OR(F563="",N10="",N10&lt;=0),"",IF(LEN(F563)&lt;=N10,LEN(F563),IFERROR(FIND("♦",SUBSTITUTE(LEFT(F563,N10)," ","♦",LEN(LEFT(F563,N10))-LEN(SUBSTITUTE(LEFT(F563,N10)," ","")))),FIND(" ",F563&amp;" ",N10+1)-1)))</f>
        <v>1</v>
      </c>
      <c r="N563" s="571">
        <f t="shared" si="59"/>
        <v>546</v>
      </c>
      <c r="O563" s="551" t="str">
        <f t="shared" si="60"/>
        <v>0</v>
      </c>
      <c r="P563" s="571">
        <f t="shared" si="61"/>
        <v>1</v>
      </c>
      <c r="Q563" s="571">
        <f t="shared" si="62"/>
        <v>1</v>
      </c>
    </row>
    <row r="564" spans="2:17">
      <c r="B564" s="568"/>
      <c r="C564" s="568"/>
      <c r="D564" s="568"/>
      <c r="E564" s="568" cm="1">
        <f t="array" ref="E564">IF(H563&lt;&gt;"",E563,IF(E563="","",IFERROR(MATCH(TRUE(),INDEX(INDEX(K:K,E563+1):K203&lt;&gt;"",0),0)+E563,"")))</f>
        <v>705</v>
      </c>
      <c r="F564" s="569" cm="1">
        <f t="array" ref="F564">IF(E564="","",IF(H563&lt;&gt;"",H563,INDEX(D:D,E564)))</f>
        <v>0</v>
      </c>
      <c r="G564" s="569" t="str">
        <f t="shared" si="57"/>
        <v>0</v>
      </c>
      <c r="H564" s="570" t="str">
        <f t="shared" si="58"/>
        <v/>
      </c>
      <c r="I564" s="568" t="str">
        <f>IF(AND(F564&lt;&gt;"",N10&gt;0,M564&gt;N10),"Mot &gt; limite","")</f>
        <v/>
      </c>
      <c r="M564" s="514">
        <f>IF(OR(F564="",N10="",N10&lt;=0),"",IF(LEN(F564)&lt;=N10,LEN(F564),IFERROR(FIND("♦",SUBSTITUTE(LEFT(F564,N10)," ","♦",LEN(LEFT(F564,N10))-LEN(SUBSTITUTE(LEFT(F564,N10)," ","")))),FIND(" ",F564&amp;" ",N10+1)-1)))</f>
        <v>1</v>
      </c>
      <c r="N564" s="571">
        <f t="shared" si="59"/>
        <v>547</v>
      </c>
      <c r="O564" s="551" t="str">
        <f t="shared" si="60"/>
        <v>0</v>
      </c>
      <c r="P564" s="571">
        <f t="shared" si="61"/>
        <v>1</v>
      </c>
      <c r="Q564" s="571">
        <f t="shared" si="62"/>
        <v>1</v>
      </c>
    </row>
    <row r="565" spans="2:17">
      <c r="B565" s="568"/>
      <c r="C565" s="568"/>
      <c r="D565" s="568"/>
      <c r="E565" s="568" cm="1">
        <f t="array" ref="E565">IF(H564&lt;&gt;"",E564,IF(E564="","",IFERROR(MATCH(TRUE(),INDEX(INDEX(K:K,E564+1):K203&lt;&gt;"",0),0)+E564,"")))</f>
        <v>706</v>
      </c>
      <c r="F565" s="569" cm="1">
        <f t="array" ref="F565">IF(E565="","",IF(H564&lt;&gt;"",H564,INDEX(D:D,E565)))</f>
        <v>0</v>
      </c>
      <c r="G565" s="569" t="str">
        <f t="shared" si="57"/>
        <v>0</v>
      </c>
      <c r="H565" s="570" t="str">
        <f t="shared" si="58"/>
        <v/>
      </c>
      <c r="I565" s="568" t="str">
        <f>IF(AND(F565&lt;&gt;"",N10&gt;0,M565&gt;N10),"Mot &gt; limite","")</f>
        <v/>
      </c>
      <c r="M565" s="514">
        <f>IF(OR(F565="",N10="",N10&lt;=0),"",IF(LEN(F565)&lt;=N10,LEN(F565),IFERROR(FIND("♦",SUBSTITUTE(LEFT(F565,N10)," ","♦",LEN(LEFT(F565,N10))-LEN(SUBSTITUTE(LEFT(F565,N10)," ","")))),FIND(" ",F565&amp;" ",N10+1)-1)))</f>
        <v>1</v>
      </c>
      <c r="N565" s="571">
        <f t="shared" si="59"/>
        <v>548</v>
      </c>
      <c r="O565" s="551" t="str">
        <f t="shared" si="60"/>
        <v>0</v>
      </c>
      <c r="P565" s="571">
        <f t="shared" si="61"/>
        <v>1</v>
      </c>
      <c r="Q565" s="571">
        <f t="shared" si="62"/>
        <v>1</v>
      </c>
    </row>
    <row r="566" spans="2:17">
      <c r="B566" s="568"/>
      <c r="C566" s="568"/>
      <c r="D566" s="568"/>
      <c r="E566" s="568" cm="1">
        <f t="array" ref="E566">IF(H565&lt;&gt;"",E565,IF(E565="","",IFERROR(MATCH(TRUE(),INDEX(INDEX(K:K,E565+1):K203&lt;&gt;"",0),0)+E565,"")))</f>
        <v>707</v>
      </c>
      <c r="F566" s="569" cm="1">
        <f t="array" ref="F566">IF(E566="","",IF(H565&lt;&gt;"",H565,INDEX(D:D,E566)))</f>
        <v>0</v>
      </c>
      <c r="G566" s="569" t="str">
        <f t="shared" si="57"/>
        <v>0</v>
      </c>
      <c r="H566" s="570" t="str">
        <f t="shared" si="58"/>
        <v/>
      </c>
      <c r="I566" s="568" t="str">
        <f>IF(AND(F566&lt;&gt;"",N10&gt;0,M566&gt;N10),"Mot &gt; limite","")</f>
        <v/>
      </c>
      <c r="M566" s="514">
        <f>IF(OR(F566="",N10="",N10&lt;=0),"",IF(LEN(F566)&lt;=N10,LEN(F566),IFERROR(FIND("♦",SUBSTITUTE(LEFT(F566,N10)," ","♦",LEN(LEFT(F566,N10))-LEN(SUBSTITUTE(LEFT(F566,N10)," ","")))),FIND(" ",F566&amp;" ",N10+1)-1)))</f>
        <v>1</v>
      </c>
      <c r="N566" s="571">
        <f t="shared" si="59"/>
        <v>549</v>
      </c>
      <c r="O566" s="551" t="str">
        <f t="shared" si="60"/>
        <v>0</v>
      </c>
      <c r="P566" s="571">
        <f t="shared" si="61"/>
        <v>1</v>
      </c>
      <c r="Q566" s="571">
        <f t="shared" si="62"/>
        <v>1</v>
      </c>
    </row>
    <row r="567" spans="2:17">
      <c r="B567" s="568"/>
      <c r="C567" s="568"/>
      <c r="D567" s="568"/>
      <c r="E567" s="568" cm="1">
        <f t="array" ref="E567">IF(H566&lt;&gt;"",E566,IF(E566="","",IFERROR(MATCH(TRUE(),INDEX(INDEX(K:K,E566+1):K203&lt;&gt;"",0),0)+E566,"")))</f>
        <v>708</v>
      </c>
      <c r="F567" s="569" cm="1">
        <f t="array" ref="F567">IF(E567="","",IF(H566&lt;&gt;"",H566,INDEX(D:D,E567)))</f>
        <v>0</v>
      </c>
      <c r="G567" s="569" t="str">
        <f t="shared" si="57"/>
        <v>0</v>
      </c>
      <c r="H567" s="570" t="str">
        <f t="shared" si="58"/>
        <v/>
      </c>
      <c r="I567" s="568" t="str">
        <f>IF(AND(F567&lt;&gt;"",N10&gt;0,M567&gt;N10),"Mot &gt; limite","")</f>
        <v/>
      </c>
      <c r="M567" s="514">
        <f>IF(OR(F567="",N10="",N10&lt;=0),"",IF(LEN(F567)&lt;=N10,LEN(F567),IFERROR(FIND("♦",SUBSTITUTE(LEFT(F567,N10)," ","♦",LEN(LEFT(F567,N10))-LEN(SUBSTITUTE(LEFT(F567,N10)," ","")))),FIND(" ",F567&amp;" ",N10+1)-1)))</f>
        <v>1</v>
      </c>
      <c r="N567" s="571">
        <f t="shared" si="59"/>
        <v>550</v>
      </c>
      <c r="O567" s="551" t="str">
        <f t="shared" si="60"/>
        <v>0</v>
      </c>
      <c r="P567" s="571">
        <f t="shared" si="61"/>
        <v>1</v>
      </c>
      <c r="Q567" s="571">
        <f t="shared" si="62"/>
        <v>1</v>
      </c>
    </row>
    <row r="568" spans="2:17">
      <c r="B568" s="568"/>
      <c r="C568" s="568"/>
      <c r="D568" s="568"/>
      <c r="E568" s="568" cm="1">
        <f t="array" ref="E568">IF(H567&lt;&gt;"",E567,IF(E567="","",IFERROR(MATCH(TRUE(),INDEX(INDEX(K:K,E567+1):K203&lt;&gt;"",0),0)+E567,"")))</f>
        <v>709</v>
      </c>
      <c r="F568" s="569" cm="1">
        <f t="array" ref="F568">IF(E568="","",IF(H567&lt;&gt;"",H567,INDEX(D:D,E568)))</f>
        <v>0</v>
      </c>
      <c r="G568" s="569" t="str">
        <f t="shared" si="57"/>
        <v>0</v>
      </c>
      <c r="H568" s="570" t="str">
        <f t="shared" si="58"/>
        <v/>
      </c>
      <c r="I568" s="568" t="str">
        <f>IF(AND(F568&lt;&gt;"",N10&gt;0,M568&gt;N10),"Mot &gt; limite","")</f>
        <v/>
      </c>
      <c r="M568" s="514">
        <f>IF(OR(F568="",N10="",N10&lt;=0),"",IF(LEN(F568)&lt;=N10,LEN(F568),IFERROR(FIND("♦",SUBSTITUTE(LEFT(F568,N10)," ","♦",LEN(LEFT(F568,N10))-LEN(SUBSTITUTE(LEFT(F568,N10)," ","")))),FIND(" ",F568&amp;" ",N10+1)-1)))</f>
        <v>1</v>
      </c>
      <c r="N568" s="571">
        <f t="shared" si="59"/>
        <v>551</v>
      </c>
      <c r="O568" s="551" t="str">
        <f t="shared" si="60"/>
        <v>0</v>
      </c>
      <c r="P568" s="571">
        <f t="shared" si="61"/>
        <v>1</v>
      </c>
      <c r="Q568" s="571">
        <f t="shared" si="62"/>
        <v>1</v>
      </c>
    </row>
    <row r="569" spans="2:17">
      <c r="B569" s="568"/>
      <c r="C569" s="568"/>
      <c r="D569" s="568"/>
      <c r="E569" s="568" cm="1">
        <f t="array" ref="E569">IF(H568&lt;&gt;"",E568,IF(E568="","",IFERROR(MATCH(TRUE(),INDEX(INDEX(K:K,E568+1):K203&lt;&gt;"",0),0)+E568,"")))</f>
        <v>710</v>
      </c>
      <c r="F569" s="569" cm="1">
        <f t="array" ref="F569">IF(E569="","",IF(H568&lt;&gt;"",H568,INDEX(D:D,E569)))</f>
        <v>0</v>
      </c>
      <c r="G569" s="569" t="str">
        <f t="shared" si="57"/>
        <v>0</v>
      </c>
      <c r="H569" s="570" t="str">
        <f t="shared" si="58"/>
        <v/>
      </c>
      <c r="I569" s="568" t="str">
        <f>IF(AND(F569&lt;&gt;"",N10&gt;0,M569&gt;N10),"Mot &gt; limite","")</f>
        <v/>
      </c>
      <c r="M569" s="514">
        <f>IF(OR(F569="",N10="",N10&lt;=0),"",IF(LEN(F569)&lt;=N10,LEN(F569),IFERROR(FIND("♦",SUBSTITUTE(LEFT(F569,N10)," ","♦",LEN(LEFT(F569,N10))-LEN(SUBSTITUTE(LEFT(F569,N10)," ","")))),FIND(" ",F569&amp;" ",N10+1)-1)))</f>
        <v>1</v>
      </c>
      <c r="N569" s="571">
        <f t="shared" si="59"/>
        <v>552</v>
      </c>
      <c r="O569" s="551" t="str">
        <f t="shared" si="60"/>
        <v>0</v>
      </c>
      <c r="P569" s="571">
        <f t="shared" si="61"/>
        <v>1</v>
      </c>
      <c r="Q569" s="571">
        <f t="shared" si="62"/>
        <v>1</v>
      </c>
    </row>
    <row r="570" spans="2:17">
      <c r="B570" s="568"/>
      <c r="C570" s="568"/>
      <c r="D570" s="568"/>
      <c r="E570" s="568" cm="1">
        <f t="array" ref="E570">IF(H569&lt;&gt;"",E569,IF(E569="","",IFERROR(MATCH(TRUE(),INDEX(INDEX(K:K,E569+1):K203&lt;&gt;"",0),0)+E569,"")))</f>
        <v>711</v>
      </c>
      <c r="F570" s="569" cm="1">
        <f t="array" ref="F570">IF(E570="","",IF(H569&lt;&gt;"",H569,INDEX(D:D,E570)))</f>
        <v>0</v>
      </c>
      <c r="G570" s="569" t="str">
        <f t="shared" si="57"/>
        <v>0</v>
      </c>
      <c r="H570" s="570" t="str">
        <f t="shared" si="58"/>
        <v/>
      </c>
      <c r="I570" s="568" t="str">
        <f>IF(AND(F570&lt;&gt;"",N10&gt;0,M570&gt;N10),"Mot &gt; limite","")</f>
        <v/>
      </c>
      <c r="M570" s="514">
        <f>IF(OR(F570="",N10="",N10&lt;=0),"",IF(LEN(F570)&lt;=N10,LEN(F570),IFERROR(FIND("♦",SUBSTITUTE(LEFT(F570,N10)," ","♦",LEN(LEFT(F570,N10))-LEN(SUBSTITUTE(LEFT(F570,N10)," ","")))),FIND(" ",F570&amp;" ",N10+1)-1)))</f>
        <v>1</v>
      </c>
      <c r="N570" s="571">
        <f t="shared" si="59"/>
        <v>553</v>
      </c>
      <c r="O570" s="551" t="str">
        <f t="shared" si="60"/>
        <v>0</v>
      </c>
      <c r="P570" s="571">
        <f t="shared" si="61"/>
        <v>1</v>
      </c>
      <c r="Q570" s="571">
        <f t="shared" si="62"/>
        <v>1</v>
      </c>
    </row>
    <row r="571" spans="2:17">
      <c r="B571" s="568"/>
      <c r="C571" s="568"/>
      <c r="D571" s="568"/>
      <c r="E571" s="568" cm="1">
        <f t="array" ref="E571">IF(H570&lt;&gt;"",E570,IF(E570="","",IFERROR(MATCH(TRUE(),INDEX(INDEX(K:K,E570+1):K203&lt;&gt;"",0),0)+E570,"")))</f>
        <v>712</v>
      </c>
      <c r="F571" s="569" cm="1">
        <f t="array" ref="F571">IF(E571="","",IF(H570&lt;&gt;"",H570,INDEX(D:D,E571)))</f>
        <v>0</v>
      </c>
      <c r="G571" s="569" t="str">
        <f t="shared" si="57"/>
        <v>0</v>
      </c>
      <c r="H571" s="570" t="str">
        <f t="shared" si="58"/>
        <v/>
      </c>
      <c r="I571" s="568" t="str">
        <f>IF(AND(F571&lt;&gt;"",N10&gt;0,M571&gt;N10),"Mot &gt; limite","")</f>
        <v/>
      </c>
      <c r="M571" s="514">
        <f>IF(OR(F571="",N10="",N10&lt;=0),"",IF(LEN(F571)&lt;=N10,LEN(F571),IFERROR(FIND("♦",SUBSTITUTE(LEFT(F571,N10)," ","♦",LEN(LEFT(F571,N10))-LEN(SUBSTITUTE(LEFT(F571,N10)," ","")))),FIND(" ",F571&amp;" ",N10+1)-1)))</f>
        <v>1</v>
      </c>
      <c r="N571" s="571">
        <f t="shared" si="59"/>
        <v>554</v>
      </c>
      <c r="O571" s="551" t="str">
        <f t="shared" si="60"/>
        <v>0</v>
      </c>
      <c r="P571" s="571">
        <f t="shared" si="61"/>
        <v>1</v>
      </c>
      <c r="Q571" s="571">
        <f t="shared" si="62"/>
        <v>1</v>
      </c>
    </row>
    <row r="572" spans="2:17">
      <c r="B572" s="568"/>
      <c r="C572" s="568"/>
      <c r="D572" s="568"/>
      <c r="E572" s="568" cm="1">
        <f t="array" ref="E572">IF(H571&lt;&gt;"",E571,IF(E571="","",IFERROR(MATCH(TRUE(),INDEX(INDEX(K:K,E571+1):K203&lt;&gt;"",0),0)+E571,"")))</f>
        <v>713</v>
      </c>
      <c r="F572" s="569" cm="1">
        <f t="array" ref="F572">IF(E572="","",IF(H571&lt;&gt;"",H571,INDEX(D:D,E572)))</f>
        <v>0</v>
      </c>
      <c r="G572" s="569" t="str">
        <f t="shared" si="57"/>
        <v>0</v>
      </c>
      <c r="H572" s="570" t="str">
        <f t="shared" si="58"/>
        <v/>
      </c>
      <c r="I572" s="568" t="str">
        <f>IF(AND(F572&lt;&gt;"",N10&gt;0,M572&gt;N10),"Mot &gt; limite","")</f>
        <v/>
      </c>
      <c r="M572" s="514">
        <f>IF(OR(F572="",N10="",N10&lt;=0),"",IF(LEN(F572)&lt;=N10,LEN(F572),IFERROR(FIND("♦",SUBSTITUTE(LEFT(F572,N10)," ","♦",LEN(LEFT(F572,N10))-LEN(SUBSTITUTE(LEFT(F572,N10)," ","")))),FIND(" ",F572&amp;" ",N10+1)-1)))</f>
        <v>1</v>
      </c>
      <c r="N572" s="571">
        <f t="shared" si="59"/>
        <v>555</v>
      </c>
      <c r="O572" s="551" t="str">
        <f t="shared" si="60"/>
        <v>0</v>
      </c>
      <c r="P572" s="571">
        <f t="shared" si="61"/>
        <v>1</v>
      </c>
      <c r="Q572" s="571">
        <f t="shared" si="62"/>
        <v>1</v>
      </c>
    </row>
    <row r="573" spans="2:17">
      <c r="B573" s="568"/>
      <c r="C573" s="568"/>
      <c r="D573" s="568"/>
      <c r="E573" s="568" cm="1">
        <f t="array" ref="E573">IF(H572&lt;&gt;"",E572,IF(E572="","",IFERROR(MATCH(TRUE(),INDEX(INDEX(K:K,E572+1):K203&lt;&gt;"",0),0)+E572,"")))</f>
        <v>714</v>
      </c>
      <c r="F573" s="569" cm="1">
        <f t="array" ref="F573">IF(E573="","",IF(H572&lt;&gt;"",H572,INDEX(D:D,E573)))</f>
        <v>0</v>
      </c>
      <c r="G573" s="569" t="str">
        <f t="shared" si="57"/>
        <v>0</v>
      </c>
      <c r="H573" s="570" t="str">
        <f t="shared" si="58"/>
        <v/>
      </c>
      <c r="I573" s="568" t="str">
        <f>IF(AND(F573&lt;&gt;"",N10&gt;0,M573&gt;N10),"Mot &gt; limite","")</f>
        <v/>
      </c>
      <c r="M573" s="514">
        <f>IF(OR(F573="",N10="",N10&lt;=0),"",IF(LEN(F573)&lt;=N10,LEN(F573),IFERROR(FIND("♦",SUBSTITUTE(LEFT(F573,N10)," ","♦",LEN(LEFT(F573,N10))-LEN(SUBSTITUTE(LEFT(F573,N10)," ","")))),FIND(" ",F573&amp;" ",N10+1)-1)))</f>
        <v>1</v>
      </c>
      <c r="N573" s="571">
        <f t="shared" si="59"/>
        <v>556</v>
      </c>
      <c r="O573" s="551" t="str">
        <f t="shared" si="60"/>
        <v>0</v>
      </c>
      <c r="P573" s="571">
        <f t="shared" si="61"/>
        <v>1</v>
      </c>
      <c r="Q573" s="571">
        <f t="shared" si="62"/>
        <v>1</v>
      </c>
    </row>
    <row r="574" spans="2:17">
      <c r="B574" s="568"/>
      <c r="C574" s="568"/>
      <c r="D574" s="568"/>
      <c r="E574" s="568" cm="1">
        <f t="array" ref="E574">IF(H573&lt;&gt;"",E573,IF(E573="","",IFERROR(MATCH(TRUE(),INDEX(INDEX(K:K,E573+1):K203&lt;&gt;"",0),0)+E573,"")))</f>
        <v>715</v>
      </c>
      <c r="F574" s="569" cm="1">
        <f t="array" ref="F574">IF(E574="","",IF(H573&lt;&gt;"",H573,INDEX(D:D,E574)))</f>
        <v>0</v>
      </c>
      <c r="G574" s="569" t="str">
        <f t="shared" si="57"/>
        <v>0</v>
      </c>
      <c r="H574" s="570" t="str">
        <f t="shared" si="58"/>
        <v/>
      </c>
      <c r="I574" s="568" t="str">
        <f>IF(AND(F574&lt;&gt;"",N10&gt;0,M574&gt;N10),"Mot &gt; limite","")</f>
        <v/>
      </c>
      <c r="M574" s="514">
        <f>IF(OR(F574="",N10="",N10&lt;=0),"",IF(LEN(F574)&lt;=N10,LEN(F574),IFERROR(FIND("♦",SUBSTITUTE(LEFT(F574,N10)," ","♦",LEN(LEFT(F574,N10))-LEN(SUBSTITUTE(LEFT(F574,N10)," ","")))),FIND(" ",F574&amp;" ",N10+1)-1)))</f>
        <v>1</v>
      </c>
      <c r="N574" s="571">
        <f t="shared" si="59"/>
        <v>557</v>
      </c>
      <c r="O574" s="551" t="str">
        <f t="shared" si="60"/>
        <v>0</v>
      </c>
      <c r="P574" s="571">
        <f t="shared" si="61"/>
        <v>1</v>
      </c>
      <c r="Q574" s="571">
        <f t="shared" si="62"/>
        <v>1</v>
      </c>
    </row>
    <row r="575" spans="2:17">
      <c r="B575" s="568"/>
      <c r="C575" s="568"/>
      <c r="D575" s="568"/>
      <c r="E575" s="568" cm="1">
        <f t="array" ref="E575">IF(H574&lt;&gt;"",E574,IF(E574="","",IFERROR(MATCH(TRUE(),INDEX(INDEX(K:K,E574+1):K203&lt;&gt;"",0),0)+E574,"")))</f>
        <v>716</v>
      </c>
      <c r="F575" s="569" cm="1">
        <f t="array" ref="F575">IF(E575="","",IF(H574&lt;&gt;"",H574,INDEX(D:D,E575)))</f>
        <v>0</v>
      </c>
      <c r="G575" s="569" t="str">
        <f t="shared" si="57"/>
        <v>0</v>
      </c>
      <c r="H575" s="570" t="str">
        <f t="shared" si="58"/>
        <v/>
      </c>
      <c r="I575" s="568" t="str">
        <f>IF(AND(F575&lt;&gt;"",N10&gt;0,M575&gt;N10),"Mot &gt; limite","")</f>
        <v/>
      </c>
      <c r="M575" s="514">
        <f>IF(OR(F575="",N10="",N10&lt;=0),"",IF(LEN(F575)&lt;=N10,LEN(F575),IFERROR(FIND("♦",SUBSTITUTE(LEFT(F575,N10)," ","♦",LEN(LEFT(F575,N10))-LEN(SUBSTITUTE(LEFT(F575,N10)," ","")))),FIND(" ",F575&amp;" ",N10+1)-1)))</f>
        <v>1</v>
      </c>
      <c r="N575" s="571">
        <f t="shared" si="59"/>
        <v>558</v>
      </c>
      <c r="O575" s="551" t="str">
        <f t="shared" si="60"/>
        <v>0</v>
      </c>
      <c r="P575" s="571">
        <f t="shared" si="61"/>
        <v>1</v>
      </c>
      <c r="Q575" s="571">
        <f t="shared" si="62"/>
        <v>1</v>
      </c>
    </row>
    <row r="576" spans="2:17">
      <c r="B576" s="568"/>
      <c r="C576" s="568"/>
      <c r="D576" s="568"/>
      <c r="E576" s="568" cm="1">
        <f t="array" ref="E576">IF(H575&lt;&gt;"",E575,IF(E575="","",IFERROR(MATCH(TRUE(),INDEX(INDEX(K:K,E575+1):K203&lt;&gt;"",0),0)+E575,"")))</f>
        <v>717</v>
      </c>
      <c r="F576" s="569" cm="1">
        <f t="array" ref="F576">IF(E576="","",IF(H575&lt;&gt;"",H575,INDEX(D:D,E576)))</f>
        <v>0</v>
      </c>
      <c r="G576" s="569" t="str">
        <f t="shared" si="57"/>
        <v>0</v>
      </c>
      <c r="H576" s="570" t="str">
        <f t="shared" si="58"/>
        <v/>
      </c>
      <c r="I576" s="568" t="str">
        <f>IF(AND(F576&lt;&gt;"",N10&gt;0,M576&gt;N10),"Mot &gt; limite","")</f>
        <v/>
      </c>
      <c r="M576" s="514">
        <f>IF(OR(F576="",N10="",N10&lt;=0),"",IF(LEN(F576)&lt;=N10,LEN(F576),IFERROR(FIND("♦",SUBSTITUTE(LEFT(F576,N10)," ","♦",LEN(LEFT(F576,N10))-LEN(SUBSTITUTE(LEFT(F576,N10)," ","")))),FIND(" ",F576&amp;" ",N10+1)-1)))</f>
        <v>1</v>
      </c>
      <c r="N576" s="571">
        <f t="shared" si="59"/>
        <v>559</v>
      </c>
      <c r="O576" s="551" t="str">
        <f t="shared" si="60"/>
        <v>0</v>
      </c>
      <c r="P576" s="571">
        <f t="shared" si="61"/>
        <v>1</v>
      </c>
      <c r="Q576" s="571">
        <f t="shared" si="62"/>
        <v>1</v>
      </c>
    </row>
    <row r="577" spans="2:17">
      <c r="B577" s="568"/>
      <c r="C577" s="568"/>
      <c r="D577" s="568"/>
      <c r="E577" s="568" cm="1">
        <f t="array" ref="E577">IF(H576&lt;&gt;"",E576,IF(E576="","",IFERROR(MATCH(TRUE(),INDEX(INDEX(K:K,E576+1):K203&lt;&gt;"",0),0)+E576,"")))</f>
        <v>718</v>
      </c>
      <c r="F577" s="569" cm="1">
        <f t="array" ref="F577">IF(E577="","",IF(H576&lt;&gt;"",H576,INDEX(D:D,E577)))</f>
        <v>0</v>
      </c>
      <c r="G577" s="569" t="str">
        <f t="shared" si="57"/>
        <v>0</v>
      </c>
      <c r="H577" s="570" t="str">
        <f t="shared" si="58"/>
        <v/>
      </c>
      <c r="I577" s="568" t="str">
        <f>IF(AND(F577&lt;&gt;"",N10&gt;0,M577&gt;N10),"Mot &gt; limite","")</f>
        <v/>
      </c>
      <c r="M577" s="514">
        <f>IF(OR(F577="",N10="",N10&lt;=0),"",IF(LEN(F577)&lt;=N10,LEN(F577),IFERROR(FIND("♦",SUBSTITUTE(LEFT(F577,N10)," ","♦",LEN(LEFT(F577,N10))-LEN(SUBSTITUTE(LEFT(F577,N10)," ","")))),FIND(" ",F577&amp;" ",N10+1)-1)))</f>
        <v>1</v>
      </c>
      <c r="N577" s="571">
        <f t="shared" si="59"/>
        <v>560</v>
      </c>
      <c r="O577" s="551" t="str">
        <f t="shared" si="60"/>
        <v>0</v>
      </c>
      <c r="P577" s="571">
        <f t="shared" si="61"/>
        <v>1</v>
      </c>
      <c r="Q577" s="571">
        <f t="shared" si="62"/>
        <v>1</v>
      </c>
    </row>
    <row r="578" spans="2:17">
      <c r="B578" s="568"/>
      <c r="C578" s="568"/>
      <c r="D578" s="568"/>
      <c r="E578" s="568" cm="1">
        <f t="array" ref="E578">IF(H577&lt;&gt;"",E577,IF(E577="","",IFERROR(MATCH(TRUE(),INDEX(INDEX(K:K,E577+1):K203&lt;&gt;"",0),0)+E577,"")))</f>
        <v>719</v>
      </c>
      <c r="F578" s="569" cm="1">
        <f t="array" ref="F578">IF(E578="","",IF(H577&lt;&gt;"",H577,INDEX(D:D,E578)))</f>
        <v>0</v>
      </c>
      <c r="G578" s="569" t="str">
        <f t="shared" si="57"/>
        <v>0</v>
      </c>
      <c r="H578" s="570" t="str">
        <f t="shared" si="58"/>
        <v/>
      </c>
      <c r="I578" s="568" t="str">
        <f>IF(AND(F578&lt;&gt;"",N10&gt;0,M578&gt;N10),"Mot &gt; limite","")</f>
        <v/>
      </c>
      <c r="M578" s="514">
        <f>IF(OR(F578="",N10="",N10&lt;=0),"",IF(LEN(F578)&lt;=N10,LEN(F578),IFERROR(FIND("♦",SUBSTITUTE(LEFT(F578,N10)," ","♦",LEN(LEFT(F578,N10))-LEN(SUBSTITUTE(LEFT(F578,N10)," ","")))),FIND(" ",F578&amp;" ",N10+1)-1)))</f>
        <v>1</v>
      </c>
      <c r="N578" s="571">
        <f t="shared" si="59"/>
        <v>561</v>
      </c>
      <c r="O578" s="551" t="str">
        <f t="shared" si="60"/>
        <v>0</v>
      </c>
      <c r="P578" s="571">
        <f t="shared" si="61"/>
        <v>1</v>
      </c>
      <c r="Q578" s="571">
        <f t="shared" si="62"/>
        <v>1</v>
      </c>
    </row>
    <row r="579" spans="2:17">
      <c r="B579" s="568"/>
      <c r="C579" s="568"/>
      <c r="D579" s="568"/>
      <c r="E579" s="568" cm="1">
        <f t="array" ref="E579">IF(H578&lt;&gt;"",E578,IF(E578="","",IFERROR(MATCH(TRUE(),INDEX(INDEX(K:K,E578+1):K203&lt;&gt;"",0),0)+E578,"")))</f>
        <v>720</v>
      </c>
      <c r="F579" s="569" cm="1">
        <f t="array" ref="F579">IF(E579="","",IF(H578&lt;&gt;"",H578,INDEX(D:D,E579)))</f>
        <v>0</v>
      </c>
      <c r="G579" s="569" t="str">
        <f t="shared" si="57"/>
        <v>0</v>
      </c>
      <c r="H579" s="570" t="str">
        <f t="shared" si="58"/>
        <v/>
      </c>
      <c r="I579" s="568" t="str">
        <f>IF(AND(F579&lt;&gt;"",N10&gt;0,M579&gt;N10),"Mot &gt; limite","")</f>
        <v/>
      </c>
      <c r="M579" s="514">
        <f>IF(OR(F579="",N10="",N10&lt;=0),"",IF(LEN(F579)&lt;=N10,LEN(F579),IFERROR(FIND("♦",SUBSTITUTE(LEFT(F579,N10)," ","♦",LEN(LEFT(F579,N10))-LEN(SUBSTITUTE(LEFT(F579,N10)," ","")))),FIND(" ",F579&amp;" ",N10+1)-1)))</f>
        <v>1</v>
      </c>
      <c r="N579" s="571">
        <f t="shared" si="59"/>
        <v>562</v>
      </c>
      <c r="O579" s="551" t="str">
        <f t="shared" si="60"/>
        <v>0</v>
      </c>
      <c r="P579" s="571">
        <f t="shared" si="61"/>
        <v>1</v>
      </c>
      <c r="Q579" s="571">
        <f t="shared" si="62"/>
        <v>1</v>
      </c>
    </row>
    <row r="580" spans="2:17">
      <c r="B580" s="568"/>
      <c r="C580" s="568"/>
      <c r="D580" s="568"/>
      <c r="E580" s="568" cm="1">
        <f t="array" ref="E580">IF(H579&lt;&gt;"",E579,IF(E579="","",IFERROR(MATCH(TRUE(),INDEX(INDEX(K:K,E579+1):K203&lt;&gt;"",0),0)+E579,"")))</f>
        <v>721</v>
      </c>
      <c r="F580" s="569" cm="1">
        <f t="array" ref="F580">IF(E580="","",IF(H579&lt;&gt;"",H579,INDEX(D:D,E580)))</f>
        <v>0</v>
      </c>
      <c r="G580" s="569" t="str">
        <f t="shared" si="57"/>
        <v>0</v>
      </c>
      <c r="H580" s="570" t="str">
        <f t="shared" si="58"/>
        <v/>
      </c>
      <c r="I580" s="568" t="str">
        <f>IF(AND(F580&lt;&gt;"",N10&gt;0,M580&gt;N10),"Mot &gt; limite","")</f>
        <v/>
      </c>
      <c r="M580" s="514">
        <f>IF(OR(F580="",N10="",N10&lt;=0),"",IF(LEN(F580)&lt;=N10,LEN(F580),IFERROR(FIND("♦",SUBSTITUTE(LEFT(F580,N10)," ","♦",LEN(LEFT(F580,N10))-LEN(SUBSTITUTE(LEFT(F580,N10)," ","")))),FIND(" ",F580&amp;" ",N10+1)-1)))</f>
        <v>1</v>
      </c>
      <c r="N580" s="571">
        <f t="shared" si="59"/>
        <v>563</v>
      </c>
      <c r="O580" s="551" t="str">
        <f t="shared" si="60"/>
        <v>0</v>
      </c>
      <c r="P580" s="571">
        <f t="shared" si="61"/>
        <v>1</v>
      </c>
      <c r="Q580" s="571">
        <f t="shared" si="62"/>
        <v>1</v>
      </c>
    </row>
    <row r="581" spans="2:17">
      <c r="B581" s="568"/>
      <c r="C581" s="568"/>
      <c r="D581" s="568"/>
      <c r="E581" s="568" cm="1">
        <f t="array" ref="E581">IF(H580&lt;&gt;"",E580,IF(E580="","",IFERROR(MATCH(TRUE(),INDEX(INDEX(K:K,E580+1):K203&lt;&gt;"",0),0)+E580,"")))</f>
        <v>722</v>
      </c>
      <c r="F581" s="569" cm="1">
        <f t="array" ref="F581">IF(E581="","",IF(H580&lt;&gt;"",H580,INDEX(D:D,E581)))</f>
        <v>0</v>
      </c>
      <c r="G581" s="569" t="str">
        <f t="shared" si="57"/>
        <v>0</v>
      </c>
      <c r="H581" s="570" t="str">
        <f t="shared" si="58"/>
        <v/>
      </c>
      <c r="I581" s="568" t="str">
        <f>IF(AND(F581&lt;&gt;"",N10&gt;0,M581&gt;N10),"Mot &gt; limite","")</f>
        <v/>
      </c>
      <c r="M581" s="514">
        <f>IF(OR(F581="",N10="",N10&lt;=0),"",IF(LEN(F581)&lt;=N10,LEN(F581),IFERROR(FIND("♦",SUBSTITUTE(LEFT(F581,N10)," ","♦",LEN(LEFT(F581,N10))-LEN(SUBSTITUTE(LEFT(F581,N10)," ","")))),FIND(" ",F581&amp;" ",N10+1)-1)))</f>
        <v>1</v>
      </c>
      <c r="N581" s="571">
        <f t="shared" si="59"/>
        <v>564</v>
      </c>
      <c r="O581" s="551" t="str">
        <f t="shared" si="60"/>
        <v>0</v>
      </c>
      <c r="P581" s="571">
        <f t="shared" si="61"/>
        <v>1</v>
      </c>
      <c r="Q581" s="571">
        <f t="shared" si="62"/>
        <v>1</v>
      </c>
    </row>
    <row r="582" spans="2:17">
      <c r="B582" s="568"/>
      <c r="C582" s="568"/>
      <c r="D582" s="568"/>
      <c r="E582" s="568" cm="1">
        <f t="array" ref="E582">IF(H581&lt;&gt;"",E581,IF(E581="","",IFERROR(MATCH(TRUE(),INDEX(INDEX(K:K,E581+1):K203&lt;&gt;"",0),0)+E581,"")))</f>
        <v>723</v>
      </c>
      <c r="F582" s="569" cm="1">
        <f t="array" ref="F582">IF(E582="","",IF(H581&lt;&gt;"",H581,INDEX(D:D,E582)))</f>
        <v>0</v>
      </c>
      <c r="G582" s="569" t="str">
        <f t="shared" si="57"/>
        <v>0</v>
      </c>
      <c r="H582" s="570" t="str">
        <f t="shared" si="58"/>
        <v/>
      </c>
      <c r="I582" s="568" t="str">
        <f>IF(AND(F582&lt;&gt;"",N10&gt;0,M582&gt;N10),"Mot &gt; limite","")</f>
        <v/>
      </c>
      <c r="M582" s="514">
        <f>IF(OR(F582="",N10="",N10&lt;=0),"",IF(LEN(F582)&lt;=N10,LEN(F582),IFERROR(FIND("♦",SUBSTITUTE(LEFT(F582,N10)," ","♦",LEN(LEFT(F582,N10))-LEN(SUBSTITUTE(LEFT(F582,N10)," ","")))),FIND(" ",F582&amp;" ",N10+1)-1)))</f>
        <v>1</v>
      </c>
      <c r="N582" s="571">
        <f t="shared" si="59"/>
        <v>565</v>
      </c>
      <c r="O582" s="551" t="str">
        <f t="shared" si="60"/>
        <v>0</v>
      </c>
      <c r="P582" s="571">
        <f t="shared" si="61"/>
        <v>1</v>
      </c>
      <c r="Q582" s="571">
        <f t="shared" si="62"/>
        <v>1</v>
      </c>
    </row>
    <row r="583" spans="2:17">
      <c r="B583" s="568"/>
      <c r="C583" s="568"/>
      <c r="D583" s="568"/>
      <c r="E583" s="568" cm="1">
        <f t="array" ref="E583">IF(H582&lt;&gt;"",E582,IF(E582="","",IFERROR(MATCH(TRUE(),INDEX(INDEX(K:K,E582+1):K203&lt;&gt;"",0),0)+E582,"")))</f>
        <v>724</v>
      </c>
      <c r="F583" s="569" cm="1">
        <f t="array" ref="F583">IF(E583="","",IF(H582&lt;&gt;"",H582,INDEX(D:D,E583)))</f>
        <v>0</v>
      </c>
      <c r="G583" s="569" t="str">
        <f t="shared" si="57"/>
        <v>0</v>
      </c>
      <c r="H583" s="570" t="str">
        <f t="shared" si="58"/>
        <v/>
      </c>
      <c r="I583" s="568" t="str">
        <f>IF(AND(F583&lt;&gt;"",N10&gt;0,M583&gt;N10),"Mot &gt; limite","")</f>
        <v/>
      </c>
      <c r="M583" s="514">
        <f>IF(OR(F583="",N10="",N10&lt;=0),"",IF(LEN(F583)&lt;=N10,LEN(F583),IFERROR(FIND("♦",SUBSTITUTE(LEFT(F583,N10)," ","♦",LEN(LEFT(F583,N10))-LEN(SUBSTITUTE(LEFT(F583,N10)," ","")))),FIND(" ",F583&amp;" ",N10+1)-1)))</f>
        <v>1</v>
      </c>
      <c r="N583" s="571">
        <f t="shared" si="59"/>
        <v>566</v>
      </c>
      <c r="O583" s="551" t="str">
        <f t="shared" si="60"/>
        <v>0</v>
      </c>
      <c r="P583" s="571">
        <f t="shared" si="61"/>
        <v>1</v>
      </c>
      <c r="Q583" s="571">
        <f t="shared" si="62"/>
        <v>1</v>
      </c>
    </row>
    <row r="584" spans="2:17">
      <c r="B584" s="568"/>
      <c r="C584" s="568"/>
      <c r="D584" s="568"/>
      <c r="E584" s="568" cm="1">
        <f t="array" ref="E584">IF(H583&lt;&gt;"",E583,IF(E583="","",IFERROR(MATCH(TRUE(),INDEX(INDEX(K:K,E583+1):K203&lt;&gt;"",0),0)+E583,"")))</f>
        <v>725</v>
      </c>
      <c r="F584" s="569" cm="1">
        <f t="array" ref="F584">IF(E584="","",IF(H583&lt;&gt;"",H583,INDEX(D:D,E584)))</f>
        <v>0</v>
      </c>
      <c r="G584" s="569" t="str">
        <f t="shared" si="57"/>
        <v>0</v>
      </c>
      <c r="H584" s="570" t="str">
        <f t="shared" si="58"/>
        <v/>
      </c>
      <c r="I584" s="568" t="str">
        <f>IF(AND(F584&lt;&gt;"",N10&gt;0,M584&gt;N10),"Mot &gt; limite","")</f>
        <v/>
      </c>
      <c r="M584" s="514">
        <f>IF(OR(F584="",N10="",N10&lt;=0),"",IF(LEN(F584)&lt;=N10,LEN(F584),IFERROR(FIND("♦",SUBSTITUTE(LEFT(F584,N10)," ","♦",LEN(LEFT(F584,N10))-LEN(SUBSTITUTE(LEFT(F584,N10)," ","")))),FIND(" ",F584&amp;" ",N10+1)-1)))</f>
        <v>1</v>
      </c>
      <c r="N584" s="571">
        <f t="shared" si="59"/>
        <v>567</v>
      </c>
      <c r="O584" s="551" t="str">
        <f t="shared" si="60"/>
        <v>0</v>
      </c>
      <c r="P584" s="571">
        <f t="shared" si="61"/>
        <v>1</v>
      </c>
      <c r="Q584" s="571">
        <f t="shared" si="62"/>
        <v>1</v>
      </c>
    </row>
    <row r="585" spans="2:17">
      <c r="B585" s="568"/>
      <c r="C585" s="568"/>
      <c r="D585" s="568"/>
      <c r="E585" s="568" cm="1">
        <f t="array" ref="E585">IF(H584&lt;&gt;"",E584,IF(E584="","",IFERROR(MATCH(TRUE(),INDEX(INDEX(K:K,E584+1):K203&lt;&gt;"",0),0)+E584,"")))</f>
        <v>726</v>
      </c>
      <c r="F585" s="569" cm="1">
        <f t="array" ref="F585">IF(E585="","",IF(H584&lt;&gt;"",H584,INDEX(D:D,E585)))</f>
        <v>0</v>
      </c>
      <c r="G585" s="569" t="str">
        <f t="shared" si="57"/>
        <v>0</v>
      </c>
      <c r="H585" s="570" t="str">
        <f t="shared" si="58"/>
        <v/>
      </c>
      <c r="I585" s="568" t="str">
        <f>IF(AND(F585&lt;&gt;"",N10&gt;0,M585&gt;N10),"Mot &gt; limite","")</f>
        <v/>
      </c>
      <c r="M585" s="514">
        <f>IF(OR(F585="",N10="",N10&lt;=0),"",IF(LEN(F585)&lt;=N10,LEN(F585),IFERROR(FIND("♦",SUBSTITUTE(LEFT(F585,N10)," ","♦",LEN(LEFT(F585,N10))-LEN(SUBSTITUTE(LEFT(F585,N10)," ","")))),FIND(" ",F585&amp;" ",N10+1)-1)))</f>
        <v>1</v>
      </c>
      <c r="N585" s="571">
        <f t="shared" si="59"/>
        <v>568</v>
      </c>
      <c r="O585" s="551" t="str">
        <f t="shared" si="60"/>
        <v>0</v>
      </c>
      <c r="P585" s="571">
        <f t="shared" si="61"/>
        <v>1</v>
      </c>
      <c r="Q585" s="571">
        <f t="shared" si="62"/>
        <v>1</v>
      </c>
    </row>
    <row r="586" spans="2:17">
      <c r="B586" s="568"/>
      <c r="C586" s="568"/>
      <c r="D586" s="568"/>
      <c r="E586" s="568" cm="1">
        <f t="array" ref="E586">IF(H585&lt;&gt;"",E585,IF(E585="","",IFERROR(MATCH(TRUE(),INDEX(INDEX(K:K,E585+1):K203&lt;&gt;"",0),0)+E585,"")))</f>
        <v>727</v>
      </c>
      <c r="F586" s="569" cm="1">
        <f t="array" ref="F586">IF(E586="","",IF(H585&lt;&gt;"",H585,INDEX(D:D,E586)))</f>
        <v>0</v>
      </c>
      <c r="G586" s="569" t="str">
        <f t="shared" si="57"/>
        <v>0</v>
      </c>
      <c r="H586" s="570" t="str">
        <f t="shared" si="58"/>
        <v/>
      </c>
      <c r="I586" s="568" t="str">
        <f>IF(AND(F586&lt;&gt;"",N10&gt;0,M586&gt;N10),"Mot &gt; limite","")</f>
        <v/>
      </c>
      <c r="M586" s="514">
        <f>IF(OR(F586="",N10="",N10&lt;=0),"",IF(LEN(F586)&lt;=N10,LEN(F586),IFERROR(FIND("♦",SUBSTITUTE(LEFT(F586,N10)," ","♦",LEN(LEFT(F586,N10))-LEN(SUBSTITUTE(LEFT(F586,N10)," ","")))),FIND(" ",F586&amp;" ",N10+1)-1)))</f>
        <v>1</v>
      </c>
      <c r="N586" s="571">
        <f t="shared" si="59"/>
        <v>569</v>
      </c>
      <c r="O586" s="551" t="str">
        <f t="shared" si="60"/>
        <v>0</v>
      </c>
      <c r="P586" s="571">
        <f t="shared" si="61"/>
        <v>1</v>
      </c>
      <c r="Q586" s="571">
        <f t="shared" si="62"/>
        <v>1</v>
      </c>
    </row>
    <row r="587" spans="2:17">
      <c r="B587" s="568"/>
      <c r="C587" s="568"/>
      <c r="D587" s="568"/>
      <c r="E587" s="568" cm="1">
        <f t="array" ref="E587">IF(H586&lt;&gt;"",E586,IF(E586="","",IFERROR(MATCH(TRUE(),INDEX(INDEX(K:K,E586+1):K203&lt;&gt;"",0),0)+E586,"")))</f>
        <v>728</v>
      </c>
      <c r="F587" s="569" cm="1">
        <f t="array" ref="F587">IF(E587="","",IF(H586&lt;&gt;"",H586,INDEX(D:D,E587)))</f>
        <v>0</v>
      </c>
      <c r="G587" s="569" t="str">
        <f t="shared" si="57"/>
        <v>0</v>
      </c>
      <c r="H587" s="570" t="str">
        <f t="shared" si="58"/>
        <v/>
      </c>
      <c r="I587" s="568" t="str">
        <f>IF(AND(F587&lt;&gt;"",N10&gt;0,M587&gt;N10),"Mot &gt; limite","")</f>
        <v/>
      </c>
      <c r="M587" s="514">
        <f>IF(OR(F587="",N10="",N10&lt;=0),"",IF(LEN(F587)&lt;=N10,LEN(F587),IFERROR(FIND("♦",SUBSTITUTE(LEFT(F587,N10)," ","♦",LEN(LEFT(F587,N10))-LEN(SUBSTITUTE(LEFT(F587,N10)," ","")))),FIND(" ",F587&amp;" ",N10+1)-1)))</f>
        <v>1</v>
      </c>
      <c r="N587" s="571">
        <f t="shared" si="59"/>
        <v>570</v>
      </c>
      <c r="O587" s="551" t="str">
        <f t="shared" si="60"/>
        <v>0</v>
      </c>
      <c r="P587" s="571">
        <f t="shared" si="61"/>
        <v>1</v>
      </c>
      <c r="Q587" s="571">
        <f t="shared" si="62"/>
        <v>1</v>
      </c>
    </row>
    <row r="588" spans="2:17">
      <c r="B588" s="568"/>
      <c r="C588" s="568"/>
      <c r="D588" s="568"/>
      <c r="E588" s="568" cm="1">
        <f t="array" ref="E588">IF(H587&lt;&gt;"",E587,IF(E587="","",IFERROR(MATCH(TRUE(),INDEX(INDEX(K:K,E587+1):K203&lt;&gt;"",0),0)+E587,"")))</f>
        <v>729</v>
      </c>
      <c r="F588" s="569" cm="1">
        <f t="array" ref="F588">IF(E588="","",IF(H587&lt;&gt;"",H587,INDEX(D:D,E588)))</f>
        <v>0</v>
      </c>
      <c r="G588" s="569" t="str">
        <f t="shared" si="57"/>
        <v>0</v>
      </c>
      <c r="H588" s="570" t="str">
        <f t="shared" si="58"/>
        <v/>
      </c>
      <c r="I588" s="568" t="str">
        <f>IF(AND(F588&lt;&gt;"",N10&gt;0,M588&gt;N10),"Mot &gt; limite","")</f>
        <v/>
      </c>
      <c r="M588" s="514">
        <f>IF(OR(F588="",N10="",N10&lt;=0),"",IF(LEN(F588)&lt;=N10,LEN(F588),IFERROR(FIND("♦",SUBSTITUTE(LEFT(F588,N10)," ","♦",LEN(LEFT(F588,N10))-LEN(SUBSTITUTE(LEFT(F588,N10)," ","")))),FIND(" ",F588&amp;" ",N10+1)-1)))</f>
        <v>1</v>
      </c>
      <c r="N588" s="571">
        <f t="shared" si="59"/>
        <v>571</v>
      </c>
      <c r="O588" s="551" t="str">
        <f t="shared" si="60"/>
        <v>0</v>
      </c>
      <c r="P588" s="571">
        <f t="shared" si="61"/>
        <v>1</v>
      </c>
      <c r="Q588" s="571">
        <f t="shared" si="62"/>
        <v>1</v>
      </c>
    </row>
    <row r="589" spans="2:17">
      <c r="B589" s="568"/>
      <c r="C589" s="568"/>
      <c r="D589" s="568"/>
      <c r="E589" s="568" cm="1">
        <f t="array" ref="E589">IF(H588&lt;&gt;"",E588,IF(E588="","",IFERROR(MATCH(TRUE(),INDEX(INDEX(K:K,E588+1):K203&lt;&gt;"",0),0)+E588,"")))</f>
        <v>730</v>
      </c>
      <c r="F589" s="569" cm="1">
        <f t="array" ref="F589">IF(E589="","",IF(H588&lt;&gt;"",H588,INDEX(D:D,E589)))</f>
        <v>0</v>
      </c>
      <c r="G589" s="569" t="str">
        <f t="shared" si="57"/>
        <v>0</v>
      </c>
      <c r="H589" s="570" t="str">
        <f t="shared" si="58"/>
        <v/>
      </c>
      <c r="I589" s="568" t="str">
        <f>IF(AND(F589&lt;&gt;"",N10&gt;0,M589&gt;N10),"Mot &gt; limite","")</f>
        <v/>
      </c>
      <c r="M589" s="514">
        <f>IF(OR(F589="",N10="",N10&lt;=0),"",IF(LEN(F589)&lt;=N10,LEN(F589),IFERROR(FIND("♦",SUBSTITUTE(LEFT(F589,N10)," ","♦",LEN(LEFT(F589,N10))-LEN(SUBSTITUTE(LEFT(F589,N10)," ","")))),FIND(" ",F589&amp;" ",N10+1)-1)))</f>
        <v>1</v>
      </c>
      <c r="N589" s="571">
        <f t="shared" si="59"/>
        <v>572</v>
      </c>
      <c r="O589" s="551" t="str">
        <f t="shared" si="60"/>
        <v>0</v>
      </c>
      <c r="P589" s="571">
        <f t="shared" si="61"/>
        <v>1</v>
      </c>
      <c r="Q589" s="571">
        <f t="shared" si="62"/>
        <v>1</v>
      </c>
    </row>
    <row r="590" spans="2:17">
      <c r="B590" s="568"/>
      <c r="C590" s="568"/>
      <c r="D590" s="568"/>
      <c r="E590" s="568" cm="1">
        <f t="array" ref="E590">IF(H589&lt;&gt;"",E589,IF(E589="","",IFERROR(MATCH(TRUE(),INDEX(INDEX(K:K,E589+1):K203&lt;&gt;"",0),0)+E589,"")))</f>
        <v>731</v>
      </c>
      <c r="F590" s="569" cm="1">
        <f t="array" ref="F590">IF(E590="","",IF(H589&lt;&gt;"",H589,INDEX(D:D,E590)))</f>
        <v>0</v>
      </c>
      <c r="G590" s="569" t="str">
        <f t="shared" si="57"/>
        <v>0</v>
      </c>
      <c r="H590" s="570" t="str">
        <f t="shared" si="58"/>
        <v/>
      </c>
      <c r="I590" s="568" t="str">
        <f>IF(AND(F590&lt;&gt;"",N10&gt;0,M590&gt;N10),"Mot &gt; limite","")</f>
        <v/>
      </c>
      <c r="M590" s="514">
        <f>IF(OR(F590="",N10="",N10&lt;=0),"",IF(LEN(F590)&lt;=N10,LEN(F590),IFERROR(FIND("♦",SUBSTITUTE(LEFT(F590,N10)," ","♦",LEN(LEFT(F590,N10))-LEN(SUBSTITUTE(LEFT(F590,N10)," ","")))),FIND(" ",F590&amp;" ",N10+1)-1)))</f>
        <v>1</v>
      </c>
      <c r="N590" s="571">
        <f t="shared" si="59"/>
        <v>573</v>
      </c>
      <c r="O590" s="551" t="str">
        <f t="shared" si="60"/>
        <v>0</v>
      </c>
      <c r="P590" s="571">
        <f t="shared" si="61"/>
        <v>1</v>
      </c>
      <c r="Q590" s="571">
        <f t="shared" si="62"/>
        <v>1</v>
      </c>
    </row>
    <row r="591" spans="2:17">
      <c r="B591" s="568"/>
      <c r="C591" s="568"/>
      <c r="D591" s="568"/>
      <c r="E591" s="568" cm="1">
        <f t="array" ref="E591">IF(H590&lt;&gt;"",E590,IF(E590="","",IFERROR(MATCH(TRUE(),INDEX(INDEX(K:K,E590+1):K203&lt;&gt;"",0),0)+E590,"")))</f>
        <v>732</v>
      </c>
      <c r="F591" s="569" cm="1">
        <f t="array" ref="F591">IF(E591="","",IF(H590&lt;&gt;"",H590,INDEX(D:D,E591)))</f>
        <v>0</v>
      </c>
      <c r="G591" s="569" t="str">
        <f t="shared" si="57"/>
        <v>0</v>
      </c>
      <c r="H591" s="570" t="str">
        <f t="shared" si="58"/>
        <v/>
      </c>
      <c r="I591" s="568" t="str">
        <f>IF(AND(F591&lt;&gt;"",N10&gt;0,M591&gt;N10),"Mot &gt; limite","")</f>
        <v/>
      </c>
      <c r="M591" s="514">
        <f>IF(OR(F591="",N10="",N10&lt;=0),"",IF(LEN(F591)&lt;=N10,LEN(F591),IFERROR(FIND("♦",SUBSTITUTE(LEFT(F591,N10)," ","♦",LEN(LEFT(F591,N10))-LEN(SUBSTITUTE(LEFT(F591,N10)," ","")))),FIND(" ",F591&amp;" ",N10+1)-1)))</f>
        <v>1</v>
      </c>
      <c r="N591" s="571">
        <f t="shared" si="59"/>
        <v>574</v>
      </c>
      <c r="O591" s="551" t="str">
        <f t="shared" si="60"/>
        <v>0</v>
      </c>
      <c r="P591" s="571">
        <f t="shared" si="61"/>
        <v>1</v>
      </c>
      <c r="Q591" s="571">
        <f t="shared" si="62"/>
        <v>1</v>
      </c>
    </row>
    <row r="592" spans="2:17">
      <c r="B592" s="568"/>
      <c r="C592" s="568"/>
      <c r="D592" s="568"/>
      <c r="E592" s="568" cm="1">
        <f t="array" ref="E592">IF(H591&lt;&gt;"",E591,IF(E591="","",IFERROR(MATCH(TRUE(),INDEX(INDEX(K:K,E591+1):K203&lt;&gt;"",0),0)+E591,"")))</f>
        <v>733</v>
      </c>
      <c r="F592" s="569" cm="1">
        <f t="array" ref="F592">IF(E592="","",IF(H591&lt;&gt;"",H591,INDEX(D:D,E592)))</f>
        <v>0</v>
      </c>
      <c r="G592" s="569" t="str">
        <f t="shared" si="57"/>
        <v>0</v>
      </c>
      <c r="H592" s="570" t="str">
        <f t="shared" si="58"/>
        <v/>
      </c>
      <c r="I592" s="568" t="str">
        <f>IF(AND(F592&lt;&gt;"",N10&gt;0,M592&gt;N10),"Mot &gt; limite","")</f>
        <v/>
      </c>
      <c r="M592" s="514">
        <f>IF(OR(F592="",N10="",N10&lt;=0),"",IF(LEN(F592)&lt;=N10,LEN(F592),IFERROR(FIND("♦",SUBSTITUTE(LEFT(F592,N10)," ","♦",LEN(LEFT(F592,N10))-LEN(SUBSTITUTE(LEFT(F592,N10)," ","")))),FIND(" ",F592&amp;" ",N10+1)-1)))</f>
        <v>1</v>
      </c>
      <c r="N592" s="571">
        <f t="shared" si="59"/>
        <v>575</v>
      </c>
      <c r="O592" s="551" t="str">
        <f t="shared" si="60"/>
        <v>0</v>
      </c>
      <c r="P592" s="571">
        <f t="shared" si="61"/>
        <v>1</v>
      </c>
      <c r="Q592" s="571">
        <f t="shared" si="62"/>
        <v>1</v>
      </c>
    </row>
    <row r="593" spans="2:17">
      <c r="B593" s="568"/>
      <c r="C593" s="568"/>
      <c r="D593" s="568"/>
      <c r="E593" s="568" cm="1">
        <f t="array" ref="E593">IF(H592&lt;&gt;"",E592,IF(E592="","",IFERROR(MATCH(TRUE(),INDEX(INDEX(K:K,E592+1):K203&lt;&gt;"",0),0)+E592,"")))</f>
        <v>734</v>
      </c>
      <c r="F593" s="569" cm="1">
        <f t="array" ref="F593">IF(E593="","",IF(H592&lt;&gt;"",H592,INDEX(D:D,E593)))</f>
        <v>0</v>
      </c>
      <c r="G593" s="569" t="str">
        <f t="shared" si="57"/>
        <v>0</v>
      </c>
      <c r="H593" s="570" t="str">
        <f t="shared" si="58"/>
        <v/>
      </c>
      <c r="I593" s="568" t="str">
        <f>IF(AND(F593&lt;&gt;"",N10&gt;0,M593&gt;N10),"Mot &gt; limite","")</f>
        <v/>
      </c>
      <c r="M593" s="514">
        <f>IF(OR(F593="",N10="",N10&lt;=0),"",IF(LEN(F593)&lt;=N10,LEN(F593),IFERROR(FIND("♦",SUBSTITUTE(LEFT(F593,N10)," ","♦",LEN(LEFT(F593,N10))-LEN(SUBSTITUTE(LEFT(F593,N10)," ","")))),FIND(" ",F593&amp;" ",N10+1)-1)))</f>
        <v>1</v>
      </c>
      <c r="N593" s="571">
        <f t="shared" si="59"/>
        <v>576</v>
      </c>
      <c r="O593" s="551" t="str">
        <f t="shared" si="60"/>
        <v>0</v>
      </c>
      <c r="P593" s="571">
        <f t="shared" si="61"/>
        <v>1</v>
      </c>
      <c r="Q593" s="571">
        <f t="shared" si="62"/>
        <v>1</v>
      </c>
    </row>
    <row r="594" spans="2:17">
      <c r="B594" s="568"/>
      <c r="C594" s="568"/>
      <c r="D594" s="568"/>
      <c r="E594" s="568" cm="1">
        <f t="array" ref="E594">IF(H593&lt;&gt;"",E593,IF(E593="","",IFERROR(MATCH(TRUE(),INDEX(INDEX(K:K,E593+1):K203&lt;&gt;"",0),0)+E593,"")))</f>
        <v>735</v>
      </c>
      <c r="F594" s="569" cm="1">
        <f t="array" ref="F594">IF(E594="","",IF(H593&lt;&gt;"",H593,INDEX(D:D,E594)))</f>
        <v>0</v>
      </c>
      <c r="G594" s="569" t="str">
        <f t="shared" ref="G594:G657" si="63">IF(OR(F594="",M594=""),"",LEFT(F594,M594))</f>
        <v>0</v>
      </c>
      <c r="H594" s="570" t="str">
        <f t="shared" ref="H594:H657" si="64">IF(OR(F594="",M594=""),"",TRIM(MID(F594,M594+1,99999)))</f>
        <v/>
      </c>
      <c r="I594" s="568" t="str">
        <f>IF(AND(F594&lt;&gt;"",N10&gt;0,M594&gt;N10),"Mot &gt; limite","")</f>
        <v/>
      </c>
      <c r="M594" s="514">
        <f>IF(OR(F594="",N10="",N10&lt;=0),"",IF(LEN(F594)&lt;=N10,LEN(F594),IFERROR(FIND("♦",SUBSTITUTE(LEFT(F594,N10)," ","♦",LEN(LEFT(F594,N10))-LEN(SUBSTITUTE(LEFT(F594,N10)," ","")))),FIND(" ",F594&amp;" ",N10+1)-1)))</f>
        <v>1</v>
      </c>
      <c r="N594" s="571">
        <f t="shared" ref="N594:N657" si="65">IF(O594="","",ROW()-17)</f>
        <v>577</v>
      </c>
      <c r="O594" s="551" t="str">
        <f t="shared" ref="O594:O657" si="66">G594</f>
        <v>0</v>
      </c>
      <c r="P594" s="571">
        <f t="shared" ref="P594:P657" si="67">IF(O594="","",LEN(TRIM(O594))-LEN(SUBSTITUTE(TRIM(O594)," ",""))+1)</f>
        <v>1</v>
      </c>
      <c r="Q594" s="571">
        <f t="shared" ref="Q594:Q657" si="68">IF(O594="","",LEN(O594))</f>
        <v>1</v>
      </c>
    </row>
    <row r="595" spans="2:17">
      <c r="B595" s="568"/>
      <c r="C595" s="568"/>
      <c r="D595" s="568"/>
      <c r="E595" s="568" cm="1">
        <f t="array" ref="E595">IF(H594&lt;&gt;"",E594,IF(E594="","",IFERROR(MATCH(TRUE(),INDEX(INDEX(K:K,E594+1):K203&lt;&gt;"",0),0)+E594,"")))</f>
        <v>736</v>
      </c>
      <c r="F595" s="569" cm="1">
        <f t="array" ref="F595">IF(E595="","",IF(H594&lt;&gt;"",H594,INDEX(D:D,E595)))</f>
        <v>0</v>
      </c>
      <c r="G595" s="569" t="str">
        <f t="shared" si="63"/>
        <v>0</v>
      </c>
      <c r="H595" s="570" t="str">
        <f t="shared" si="64"/>
        <v/>
      </c>
      <c r="I595" s="568" t="str">
        <f>IF(AND(F595&lt;&gt;"",N10&gt;0,M595&gt;N10),"Mot &gt; limite","")</f>
        <v/>
      </c>
      <c r="M595" s="514">
        <f>IF(OR(F595="",N10="",N10&lt;=0),"",IF(LEN(F595)&lt;=N10,LEN(F595),IFERROR(FIND("♦",SUBSTITUTE(LEFT(F595,N10)," ","♦",LEN(LEFT(F595,N10))-LEN(SUBSTITUTE(LEFT(F595,N10)," ","")))),FIND(" ",F595&amp;" ",N10+1)-1)))</f>
        <v>1</v>
      </c>
      <c r="N595" s="571">
        <f t="shared" si="65"/>
        <v>578</v>
      </c>
      <c r="O595" s="551" t="str">
        <f t="shared" si="66"/>
        <v>0</v>
      </c>
      <c r="P595" s="571">
        <f t="shared" si="67"/>
        <v>1</v>
      </c>
      <c r="Q595" s="571">
        <f t="shared" si="68"/>
        <v>1</v>
      </c>
    </row>
    <row r="596" spans="2:17">
      <c r="B596" s="568"/>
      <c r="C596" s="568"/>
      <c r="D596" s="568"/>
      <c r="E596" s="568" cm="1">
        <f t="array" ref="E596">IF(H595&lt;&gt;"",E595,IF(E595="","",IFERROR(MATCH(TRUE(),INDEX(INDEX(K:K,E595+1):K203&lt;&gt;"",0),0)+E595,"")))</f>
        <v>737</v>
      </c>
      <c r="F596" s="569" cm="1">
        <f t="array" ref="F596">IF(E596="","",IF(H595&lt;&gt;"",H595,INDEX(D:D,E596)))</f>
        <v>0</v>
      </c>
      <c r="G596" s="569" t="str">
        <f t="shared" si="63"/>
        <v>0</v>
      </c>
      <c r="H596" s="570" t="str">
        <f t="shared" si="64"/>
        <v/>
      </c>
      <c r="I596" s="568" t="str">
        <f>IF(AND(F596&lt;&gt;"",N10&gt;0,M596&gt;N10),"Mot &gt; limite","")</f>
        <v/>
      </c>
      <c r="M596" s="514">
        <f>IF(OR(F596="",N10="",N10&lt;=0),"",IF(LEN(F596)&lt;=N10,LEN(F596),IFERROR(FIND("♦",SUBSTITUTE(LEFT(F596,N10)," ","♦",LEN(LEFT(F596,N10))-LEN(SUBSTITUTE(LEFT(F596,N10)," ","")))),FIND(" ",F596&amp;" ",N10+1)-1)))</f>
        <v>1</v>
      </c>
      <c r="N596" s="571">
        <f t="shared" si="65"/>
        <v>579</v>
      </c>
      <c r="O596" s="551" t="str">
        <f t="shared" si="66"/>
        <v>0</v>
      </c>
      <c r="P596" s="571">
        <f t="shared" si="67"/>
        <v>1</v>
      </c>
      <c r="Q596" s="571">
        <f t="shared" si="68"/>
        <v>1</v>
      </c>
    </row>
    <row r="597" spans="2:17">
      <c r="B597" s="568"/>
      <c r="C597" s="568"/>
      <c r="D597" s="568"/>
      <c r="E597" s="568" cm="1">
        <f t="array" ref="E597">IF(H596&lt;&gt;"",E596,IF(E596="","",IFERROR(MATCH(TRUE(),INDEX(INDEX(K:K,E596+1):K203&lt;&gt;"",0),0)+E596,"")))</f>
        <v>738</v>
      </c>
      <c r="F597" s="569" cm="1">
        <f t="array" ref="F597">IF(E597="","",IF(H596&lt;&gt;"",H596,INDEX(D:D,E597)))</f>
        <v>0</v>
      </c>
      <c r="G597" s="569" t="str">
        <f t="shared" si="63"/>
        <v>0</v>
      </c>
      <c r="H597" s="570" t="str">
        <f t="shared" si="64"/>
        <v/>
      </c>
      <c r="I597" s="568" t="str">
        <f>IF(AND(F597&lt;&gt;"",N10&gt;0,M597&gt;N10),"Mot &gt; limite","")</f>
        <v/>
      </c>
      <c r="M597" s="514">
        <f>IF(OR(F597="",N10="",N10&lt;=0),"",IF(LEN(F597)&lt;=N10,LEN(F597),IFERROR(FIND("♦",SUBSTITUTE(LEFT(F597,N10)," ","♦",LEN(LEFT(F597,N10))-LEN(SUBSTITUTE(LEFT(F597,N10)," ","")))),FIND(" ",F597&amp;" ",N10+1)-1)))</f>
        <v>1</v>
      </c>
      <c r="N597" s="571">
        <f t="shared" si="65"/>
        <v>580</v>
      </c>
      <c r="O597" s="551" t="str">
        <f t="shared" si="66"/>
        <v>0</v>
      </c>
      <c r="P597" s="571">
        <f t="shared" si="67"/>
        <v>1</v>
      </c>
      <c r="Q597" s="571">
        <f t="shared" si="68"/>
        <v>1</v>
      </c>
    </row>
    <row r="598" spans="2:17">
      <c r="B598" s="568"/>
      <c r="C598" s="568"/>
      <c r="D598" s="568"/>
      <c r="E598" s="568" cm="1">
        <f t="array" ref="E598">IF(H597&lt;&gt;"",E597,IF(E597="","",IFERROR(MATCH(TRUE(),INDEX(INDEX(K:K,E597+1):K203&lt;&gt;"",0),0)+E597,"")))</f>
        <v>739</v>
      </c>
      <c r="F598" s="569" cm="1">
        <f t="array" ref="F598">IF(E598="","",IF(H597&lt;&gt;"",H597,INDEX(D:D,E598)))</f>
        <v>0</v>
      </c>
      <c r="G598" s="569" t="str">
        <f t="shared" si="63"/>
        <v>0</v>
      </c>
      <c r="H598" s="570" t="str">
        <f t="shared" si="64"/>
        <v/>
      </c>
      <c r="I598" s="568" t="str">
        <f>IF(AND(F598&lt;&gt;"",N10&gt;0,M598&gt;N10),"Mot &gt; limite","")</f>
        <v/>
      </c>
      <c r="M598" s="514">
        <f>IF(OR(F598="",N10="",N10&lt;=0),"",IF(LEN(F598)&lt;=N10,LEN(F598),IFERROR(FIND("♦",SUBSTITUTE(LEFT(F598,N10)," ","♦",LEN(LEFT(F598,N10))-LEN(SUBSTITUTE(LEFT(F598,N10)," ","")))),FIND(" ",F598&amp;" ",N10+1)-1)))</f>
        <v>1</v>
      </c>
      <c r="N598" s="571">
        <f t="shared" si="65"/>
        <v>581</v>
      </c>
      <c r="O598" s="551" t="str">
        <f t="shared" si="66"/>
        <v>0</v>
      </c>
      <c r="P598" s="571">
        <f t="shared" si="67"/>
        <v>1</v>
      </c>
      <c r="Q598" s="571">
        <f t="shared" si="68"/>
        <v>1</v>
      </c>
    </row>
    <row r="599" spans="2:17">
      <c r="B599" s="568"/>
      <c r="C599" s="568"/>
      <c r="D599" s="568"/>
      <c r="E599" s="568" cm="1">
        <f t="array" ref="E599">IF(H598&lt;&gt;"",E598,IF(E598="","",IFERROR(MATCH(TRUE(),INDEX(INDEX(K:K,E598+1):K203&lt;&gt;"",0),0)+E598,"")))</f>
        <v>740</v>
      </c>
      <c r="F599" s="569" cm="1">
        <f t="array" ref="F599">IF(E599="","",IF(H598&lt;&gt;"",H598,INDEX(D:D,E599)))</f>
        <v>0</v>
      </c>
      <c r="G599" s="569" t="str">
        <f t="shared" si="63"/>
        <v>0</v>
      </c>
      <c r="H599" s="570" t="str">
        <f t="shared" si="64"/>
        <v/>
      </c>
      <c r="I599" s="568" t="str">
        <f>IF(AND(F599&lt;&gt;"",N10&gt;0,M599&gt;N10),"Mot &gt; limite","")</f>
        <v/>
      </c>
      <c r="M599" s="514">
        <f>IF(OR(F599="",N10="",N10&lt;=0),"",IF(LEN(F599)&lt;=N10,LEN(F599),IFERROR(FIND("♦",SUBSTITUTE(LEFT(F599,N10)," ","♦",LEN(LEFT(F599,N10))-LEN(SUBSTITUTE(LEFT(F599,N10)," ","")))),FIND(" ",F599&amp;" ",N10+1)-1)))</f>
        <v>1</v>
      </c>
      <c r="N599" s="571">
        <f t="shared" si="65"/>
        <v>582</v>
      </c>
      <c r="O599" s="551" t="str">
        <f t="shared" si="66"/>
        <v>0</v>
      </c>
      <c r="P599" s="571">
        <f t="shared" si="67"/>
        <v>1</v>
      </c>
      <c r="Q599" s="571">
        <f t="shared" si="68"/>
        <v>1</v>
      </c>
    </row>
    <row r="600" spans="2:17">
      <c r="B600" s="568"/>
      <c r="C600" s="568"/>
      <c r="D600" s="568"/>
      <c r="E600" s="568" cm="1">
        <f t="array" ref="E600">IF(H599&lt;&gt;"",E599,IF(E599="","",IFERROR(MATCH(TRUE(),INDEX(INDEX(K:K,E599+1):K203&lt;&gt;"",0),0)+E599,"")))</f>
        <v>741</v>
      </c>
      <c r="F600" s="569" cm="1">
        <f t="array" ref="F600">IF(E600="","",IF(H599&lt;&gt;"",H599,INDEX(D:D,E600)))</f>
        <v>0</v>
      </c>
      <c r="G600" s="569" t="str">
        <f t="shared" si="63"/>
        <v>0</v>
      </c>
      <c r="H600" s="570" t="str">
        <f t="shared" si="64"/>
        <v/>
      </c>
      <c r="I600" s="568" t="str">
        <f>IF(AND(F600&lt;&gt;"",N10&gt;0,M600&gt;N10),"Mot &gt; limite","")</f>
        <v/>
      </c>
      <c r="M600" s="514">
        <f>IF(OR(F600="",N10="",N10&lt;=0),"",IF(LEN(F600)&lt;=N10,LEN(F600),IFERROR(FIND("♦",SUBSTITUTE(LEFT(F600,N10)," ","♦",LEN(LEFT(F600,N10))-LEN(SUBSTITUTE(LEFT(F600,N10)," ","")))),FIND(" ",F600&amp;" ",N10+1)-1)))</f>
        <v>1</v>
      </c>
      <c r="N600" s="571">
        <f t="shared" si="65"/>
        <v>583</v>
      </c>
      <c r="O600" s="551" t="str">
        <f t="shared" si="66"/>
        <v>0</v>
      </c>
      <c r="P600" s="571">
        <f t="shared" si="67"/>
        <v>1</v>
      </c>
      <c r="Q600" s="571">
        <f t="shared" si="68"/>
        <v>1</v>
      </c>
    </row>
    <row r="601" spans="2:17">
      <c r="B601" s="568"/>
      <c r="C601" s="568"/>
      <c r="D601" s="568"/>
      <c r="E601" s="568" cm="1">
        <f t="array" ref="E601">IF(H600&lt;&gt;"",E600,IF(E600="","",IFERROR(MATCH(TRUE(),INDEX(INDEX(K:K,E600+1):K203&lt;&gt;"",0),0)+E600,"")))</f>
        <v>742</v>
      </c>
      <c r="F601" s="569" cm="1">
        <f t="array" ref="F601">IF(E601="","",IF(H600&lt;&gt;"",H600,INDEX(D:D,E601)))</f>
        <v>0</v>
      </c>
      <c r="G601" s="569" t="str">
        <f t="shared" si="63"/>
        <v>0</v>
      </c>
      <c r="H601" s="570" t="str">
        <f t="shared" si="64"/>
        <v/>
      </c>
      <c r="I601" s="568" t="str">
        <f>IF(AND(F601&lt;&gt;"",N10&gt;0,M601&gt;N10),"Mot &gt; limite","")</f>
        <v/>
      </c>
      <c r="M601" s="514">
        <f>IF(OR(F601="",N10="",N10&lt;=0),"",IF(LEN(F601)&lt;=N10,LEN(F601),IFERROR(FIND("♦",SUBSTITUTE(LEFT(F601,N10)," ","♦",LEN(LEFT(F601,N10))-LEN(SUBSTITUTE(LEFT(F601,N10)," ","")))),FIND(" ",F601&amp;" ",N10+1)-1)))</f>
        <v>1</v>
      </c>
      <c r="N601" s="571">
        <f t="shared" si="65"/>
        <v>584</v>
      </c>
      <c r="O601" s="551" t="str">
        <f t="shared" si="66"/>
        <v>0</v>
      </c>
      <c r="P601" s="571">
        <f t="shared" si="67"/>
        <v>1</v>
      </c>
      <c r="Q601" s="571">
        <f t="shared" si="68"/>
        <v>1</v>
      </c>
    </row>
    <row r="602" spans="2:17">
      <c r="B602" s="568"/>
      <c r="C602" s="568"/>
      <c r="D602" s="568"/>
      <c r="E602" s="568" cm="1">
        <f t="array" ref="E602">IF(H601&lt;&gt;"",E601,IF(E601="","",IFERROR(MATCH(TRUE(),INDEX(INDEX(K:K,E601+1):K203&lt;&gt;"",0),0)+E601,"")))</f>
        <v>743</v>
      </c>
      <c r="F602" s="569" cm="1">
        <f t="array" ref="F602">IF(E602="","",IF(H601&lt;&gt;"",H601,INDEX(D:D,E602)))</f>
        <v>0</v>
      </c>
      <c r="G602" s="569" t="str">
        <f t="shared" si="63"/>
        <v>0</v>
      </c>
      <c r="H602" s="570" t="str">
        <f t="shared" si="64"/>
        <v/>
      </c>
      <c r="I602" s="568" t="str">
        <f>IF(AND(F602&lt;&gt;"",N10&gt;0,M602&gt;N10),"Mot &gt; limite","")</f>
        <v/>
      </c>
      <c r="M602" s="514">
        <f>IF(OR(F602="",N10="",N10&lt;=0),"",IF(LEN(F602)&lt;=N10,LEN(F602),IFERROR(FIND("♦",SUBSTITUTE(LEFT(F602,N10)," ","♦",LEN(LEFT(F602,N10))-LEN(SUBSTITUTE(LEFT(F602,N10)," ","")))),FIND(" ",F602&amp;" ",N10+1)-1)))</f>
        <v>1</v>
      </c>
      <c r="N602" s="571">
        <f t="shared" si="65"/>
        <v>585</v>
      </c>
      <c r="O602" s="551" t="str">
        <f t="shared" si="66"/>
        <v>0</v>
      </c>
      <c r="P602" s="571">
        <f t="shared" si="67"/>
        <v>1</v>
      </c>
      <c r="Q602" s="571">
        <f t="shared" si="68"/>
        <v>1</v>
      </c>
    </row>
    <row r="603" spans="2:17">
      <c r="B603" s="568"/>
      <c r="C603" s="568"/>
      <c r="D603" s="568"/>
      <c r="E603" s="568" cm="1">
        <f t="array" ref="E603">IF(H602&lt;&gt;"",E602,IF(E602="","",IFERROR(MATCH(TRUE(),INDEX(INDEX(K:K,E602+1):K203&lt;&gt;"",0),0)+E602,"")))</f>
        <v>744</v>
      </c>
      <c r="F603" s="569" cm="1">
        <f t="array" ref="F603">IF(E603="","",IF(H602&lt;&gt;"",H602,INDEX(D:D,E603)))</f>
        <v>0</v>
      </c>
      <c r="G603" s="569" t="str">
        <f t="shared" si="63"/>
        <v>0</v>
      </c>
      <c r="H603" s="570" t="str">
        <f t="shared" si="64"/>
        <v/>
      </c>
      <c r="I603" s="568" t="str">
        <f>IF(AND(F603&lt;&gt;"",N10&gt;0,M603&gt;N10),"Mot &gt; limite","")</f>
        <v/>
      </c>
      <c r="M603" s="514">
        <f>IF(OR(F603="",N10="",N10&lt;=0),"",IF(LEN(F603)&lt;=N10,LEN(F603),IFERROR(FIND("♦",SUBSTITUTE(LEFT(F603,N10)," ","♦",LEN(LEFT(F603,N10))-LEN(SUBSTITUTE(LEFT(F603,N10)," ","")))),FIND(" ",F603&amp;" ",N10+1)-1)))</f>
        <v>1</v>
      </c>
      <c r="N603" s="571">
        <f t="shared" si="65"/>
        <v>586</v>
      </c>
      <c r="O603" s="551" t="str">
        <f t="shared" si="66"/>
        <v>0</v>
      </c>
      <c r="P603" s="571">
        <f t="shared" si="67"/>
        <v>1</v>
      </c>
      <c r="Q603" s="571">
        <f t="shared" si="68"/>
        <v>1</v>
      </c>
    </row>
    <row r="604" spans="2:17">
      <c r="B604" s="568"/>
      <c r="C604" s="568"/>
      <c r="D604" s="568"/>
      <c r="E604" s="568" cm="1">
        <f t="array" ref="E604">IF(H603&lt;&gt;"",E603,IF(E603="","",IFERROR(MATCH(TRUE(),INDEX(INDEX(K:K,E603+1):K203&lt;&gt;"",0),0)+E603,"")))</f>
        <v>745</v>
      </c>
      <c r="F604" s="569" cm="1">
        <f t="array" ref="F604">IF(E604="","",IF(H603&lt;&gt;"",H603,INDEX(D:D,E604)))</f>
        <v>0</v>
      </c>
      <c r="G604" s="569" t="str">
        <f t="shared" si="63"/>
        <v>0</v>
      </c>
      <c r="H604" s="570" t="str">
        <f t="shared" si="64"/>
        <v/>
      </c>
      <c r="I604" s="568" t="str">
        <f>IF(AND(F604&lt;&gt;"",N10&gt;0,M604&gt;N10),"Mot &gt; limite","")</f>
        <v/>
      </c>
      <c r="M604" s="514">
        <f>IF(OR(F604="",N10="",N10&lt;=0),"",IF(LEN(F604)&lt;=N10,LEN(F604),IFERROR(FIND("♦",SUBSTITUTE(LEFT(F604,N10)," ","♦",LEN(LEFT(F604,N10))-LEN(SUBSTITUTE(LEFT(F604,N10)," ","")))),FIND(" ",F604&amp;" ",N10+1)-1)))</f>
        <v>1</v>
      </c>
      <c r="N604" s="571">
        <f t="shared" si="65"/>
        <v>587</v>
      </c>
      <c r="O604" s="551" t="str">
        <f t="shared" si="66"/>
        <v>0</v>
      </c>
      <c r="P604" s="571">
        <f t="shared" si="67"/>
        <v>1</v>
      </c>
      <c r="Q604" s="571">
        <f t="shared" si="68"/>
        <v>1</v>
      </c>
    </row>
    <row r="605" spans="2:17">
      <c r="B605" s="568"/>
      <c r="C605" s="568"/>
      <c r="D605" s="568"/>
      <c r="E605" s="568" cm="1">
        <f t="array" ref="E605">IF(H604&lt;&gt;"",E604,IF(E604="","",IFERROR(MATCH(TRUE(),INDEX(INDEX(K:K,E604+1):K203&lt;&gt;"",0),0)+E604,"")))</f>
        <v>746</v>
      </c>
      <c r="F605" s="569" cm="1">
        <f t="array" ref="F605">IF(E605="","",IF(H604&lt;&gt;"",H604,INDEX(D:D,E605)))</f>
        <v>0</v>
      </c>
      <c r="G605" s="569" t="str">
        <f t="shared" si="63"/>
        <v>0</v>
      </c>
      <c r="H605" s="570" t="str">
        <f t="shared" si="64"/>
        <v/>
      </c>
      <c r="I605" s="568" t="str">
        <f>IF(AND(F605&lt;&gt;"",N10&gt;0,M605&gt;N10),"Mot &gt; limite","")</f>
        <v/>
      </c>
      <c r="M605" s="514">
        <f>IF(OR(F605="",N10="",N10&lt;=0),"",IF(LEN(F605)&lt;=N10,LEN(F605),IFERROR(FIND("♦",SUBSTITUTE(LEFT(F605,N10)," ","♦",LEN(LEFT(F605,N10))-LEN(SUBSTITUTE(LEFT(F605,N10)," ","")))),FIND(" ",F605&amp;" ",N10+1)-1)))</f>
        <v>1</v>
      </c>
      <c r="N605" s="571">
        <f t="shared" si="65"/>
        <v>588</v>
      </c>
      <c r="O605" s="551" t="str">
        <f t="shared" si="66"/>
        <v>0</v>
      </c>
      <c r="P605" s="571">
        <f t="shared" si="67"/>
        <v>1</v>
      </c>
      <c r="Q605" s="571">
        <f t="shared" si="68"/>
        <v>1</v>
      </c>
    </row>
    <row r="606" spans="2:17">
      <c r="B606" s="568"/>
      <c r="C606" s="568"/>
      <c r="D606" s="568"/>
      <c r="E606" s="568" cm="1">
        <f t="array" ref="E606">IF(H605&lt;&gt;"",E605,IF(E605="","",IFERROR(MATCH(TRUE(),INDEX(INDEX(K:K,E605+1):K203&lt;&gt;"",0),0)+E605,"")))</f>
        <v>747</v>
      </c>
      <c r="F606" s="569" cm="1">
        <f t="array" ref="F606">IF(E606="","",IF(H605&lt;&gt;"",H605,INDEX(D:D,E606)))</f>
        <v>0</v>
      </c>
      <c r="G606" s="569" t="str">
        <f t="shared" si="63"/>
        <v>0</v>
      </c>
      <c r="H606" s="570" t="str">
        <f t="shared" si="64"/>
        <v/>
      </c>
      <c r="I606" s="568" t="str">
        <f>IF(AND(F606&lt;&gt;"",N10&gt;0,M606&gt;N10),"Mot &gt; limite","")</f>
        <v/>
      </c>
      <c r="M606" s="514">
        <f>IF(OR(F606="",N10="",N10&lt;=0),"",IF(LEN(F606)&lt;=N10,LEN(F606),IFERROR(FIND("♦",SUBSTITUTE(LEFT(F606,N10)," ","♦",LEN(LEFT(F606,N10))-LEN(SUBSTITUTE(LEFT(F606,N10)," ","")))),FIND(" ",F606&amp;" ",N10+1)-1)))</f>
        <v>1</v>
      </c>
      <c r="N606" s="571">
        <f t="shared" si="65"/>
        <v>589</v>
      </c>
      <c r="O606" s="551" t="str">
        <f t="shared" si="66"/>
        <v>0</v>
      </c>
      <c r="P606" s="571">
        <f t="shared" si="67"/>
        <v>1</v>
      </c>
      <c r="Q606" s="571">
        <f t="shared" si="68"/>
        <v>1</v>
      </c>
    </row>
    <row r="607" spans="2:17">
      <c r="B607" s="568"/>
      <c r="C607" s="568"/>
      <c r="D607" s="568"/>
      <c r="E607" s="568" cm="1">
        <f t="array" ref="E607">IF(H606&lt;&gt;"",E606,IF(E606="","",IFERROR(MATCH(TRUE(),INDEX(INDEX(K:K,E606+1):K203&lt;&gt;"",0),0)+E606,"")))</f>
        <v>748</v>
      </c>
      <c r="F607" s="569" cm="1">
        <f t="array" ref="F607">IF(E607="","",IF(H606&lt;&gt;"",H606,INDEX(D:D,E607)))</f>
        <v>0</v>
      </c>
      <c r="G607" s="569" t="str">
        <f t="shared" si="63"/>
        <v>0</v>
      </c>
      <c r="H607" s="570" t="str">
        <f t="shared" si="64"/>
        <v/>
      </c>
      <c r="I607" s="568" t="str">
        <f>IF(AND(F607&lt;&gt;"",N10&gt;0,M607&gt;N10),"Mot &gt; limite","")</f>
        <v/>
      </c>
      <c r="M607" s="514">
        <f>IF(OR(F607="",N10="",N10&lt;=0),"",IF(LEN(F607)&lt;=N10,LEN(F607),IFERROR(FIND("♦",SUBSTITUTE(LEFT(F607,N10)," ","♦",LEN(LEFT(F607,N10))-LEN(SUBSTITUTE(LEFT(F607,N10)," ","")))),FIND(" ",F607&amp;" ",N10+1)-1)))</f>
        <v>1</v>
      </c>
      <c r="N607" s="571">
        <f t="shared" si="65"/>
        <v>590</v>
      </c>
      <c r="O607" s="551" t="str">
        <f t="shared" si="66"/>
        <v>0</v>
      </c>
      <c r="P607" s="571">
        <f t="shared" si="67"/>
        <v>1</v>
      </c>
      <c r="Q607" s="571">
        <f t="shared" si="68"/>
        <v>1</v>
      </c>
    </row>
    <row r="608" spans="2:17">
      <c r="B608" s="568"/>
      <c r="C608" s="568"/>
      <c r="D608" s="568"/>
      <c r="E608" s="568" cm="1">
        <f t="array" ref="E608">IF(H607&lt;&gt;"",E607,IF(E607="","",IFERROR(MATCH(TRUE(),INDEX(INDEX(K:K,E607+1):K203&lt;&gt;"",0),0)+E607,"")))</f>
        <v>749</v>
      </c>
      <c r="F608" s="569" cm="1">
        <f t="array" ref="F608">IF(E608="","",IF(H607&lt;&gt;"",H607,INDEX(D:D,E608)))</f>
        <v>0</v>
      </c>
      <c r="G608" s="569" t="str">
        <f t="shared" si="63"/>
        <v>0</v>
      </c>
      <c r="H608" s="570" t="str">
        <f t="shared" si="64"/>
        <v/>
      </c>
      <c r="I608" s="568" t="str">
        <f>IF(AND(F608&lt;&gt;"",N10&gt;0,M608&gt;N10),"Mot &gt; limite","")</f>
        <v/>
      </c>
      <c r="M608" s="514">
        <f>IF(OR(F608="",N10="",N10&lt;=0),"",IF(LEN(F608)&lt;=N10,LEN(F608),IFERROR(FIND("♦",SUBSTITUTE(LEFT(F608,N10)," ","♦",LEN(LEFT(F608,N10))-LEN(SUBSTITUTE(LEFT(F608,N10)," ","")))),FIND(" ",F608&amp;" ",N10+1)-1)))</f>
        <v>1</v>
      </c>
      <c r="N608" s="571">
        <f t="shared" si="65"/>
        <v>591</v>
      </c>
      <c r="O608" s="551" t="str">
        <f t="shared" si="66"/>
        <v>0</v>
      </c>
      <c r="P608" s="571">
        <f t="shared" si="67"/>
        <v>1</v>
      </c>
      <c r="Q608" s="571">
        <f t="shared" si="68"/>
        <v>1</v>
      </c>
    </row>
    <row r="609" spans="2:17">
      <c r="B609" s="568"/>
      <c r="C609" s="568"/>
      <c r="D609" s="568"/>
      <c r="E609" s="568" cm="1">
        <f t="array" ref="E609">IF(H608&lt;&gt;"",E608,IF(E608="","",IFERROR(MATCH(TRUE(),INDEX(INDEX(K:K,E608+1):K203&lt;&gt;"",0),0)+E608,"")))</f>
        <v>750</v>
      </c>
      <c r="F609" s="569" cm="1">
        <f t="array" ref="F609">IF(E609="","",IF(H608&lt;&gt;"",H608,INDEX(D:D,E609)))</f>
        <v>0</v>
      </c>
      <c r="G609" s="569" t="str">
        <f t="shared" si="63"/>
        <v>0</v>
      </c>
      <c r="H609" s="570" t="str">
        <f t="shared" si="64"/>
        <v/>
      </c>
      <c r="I609" s="568" t="str">
        <f>IF(AND(F609&lt;&gt;"",N10&gt;0,M609&gt;N10),"Mot &gt; limite","")</f>
        <v/>
      </c>
      <c r="M609" s="514">
        <f>IF(OR(F609="",N10="",N10&lt;=0),"",IF(LEN(F609)&lt;=N10,LEN(F609),IFERROR(FIND("♦",SUBSTITUTE(LEFT(F609,N10)," ","♦",LEN(LEFT(F609,N10))-LEN(SUBSTITUTE(LEFT(F609,N10)," ","")))),FIND(" ",F609&amp;" ",N10+1)-1)))</f>
        <v>1</v>
      </c>
      <c r="N609" s="571">
        <f t="shared" si="65"/>
        <v>592</v>
      </c>
      <c r="O609" s="551" t="str">
        <f t="shared" si="66"/>
        <v>0</v>
      </c>
      <c r="P609" s="571">
        <f t="shared" si="67"/>
        <v>1</v>
      </c>
      <c r="Q609" s="571">
        <f t="shared" si="68"/>
        <v>1</v>
      </c>
    </row>
    <row r="610" spans="2:17">
      <c r="B610" s="568"/>
      <c r="C610" s="568"/>
      <c r="D610" s="568"/>
      <c r="E610" s="568" cm="1">
        <f t="array" ref="E610">IF(H609&lt;&gt;"",E609,IF(E609="","",IFERROR(MATCH(TRUE(),INDEX(INDEX(K:K,E609+1):K203&lt;&gt;"",0),0)+E609,"")))</f>
        <v>751</v>
      </c>
      <c r="F610" s="569" cm="1">
        <f t="array" ref="F610">IF(E610="","",IF(H609&lt;&gt;"",H609,INDEX(D:D,E610)))</f>
        <v>0</v>
      </c>
      <c r="G610" s="569" t="str">
        <f t="shared" si="63"/>
        <v>0</v>
      </c>
      <c r="H610" s="570" t="str">
        <f t="shared" si="64"/>
        <v/>
      </c>
      <c r="I610" s="568" t="str">
        <f>IF(AND(F610&lt;&gt;"",N10&gt;0,M610&gt;N10),"Mot &gt; limite","")</f>
        <v/>
      </c>
      <c r="M610" s="514">
        <f>IF(OR(F610="",N10="",N10&lt;=0),"",IF(LEN(F610)&lt;=N10,LEN(F610),IFERROR(FIND("♦",SUBSTITUTE(LEFT(F610,N10)," ","♦",LEN(LEFT(F610,N10))-LEN(SUBSTITUTE(LEFT(F610,N10)," ","")))),FIND(" ",F610&amp;" ",N10+1)-1)))</f>
        <v>1</v>
      </c>
      <c r="N610" s="571">
        <f t="shared" si="65"/>
        <v>593</v>
      </c>
      <c r="O610" s="551" t="str">
        <f t="shared" si="66"/>
        <v>0</v>
      </c>
      <c r="P610" s="571">
        <f t="shared" si="67"/>
        <v>1</v>
      </c>
      <c r="Q610" s="571">
        <f t="shared" si="68"/>
        <v>1</v>
      </c>
    </row>
    <row r="611" spans="2:17">
      <c r="B611" s="568"/>
      <c r="C611" s="568"/>
      <c r="D611" s="568"/>
      <c r="E611" s="568" cm="1">
        <f t="array" ref="E611">IF(H610&lt;&gt;"",E610,IF(E610="","",IFERROR(MATCH(TRUE(),INDEX(INDEX(K:K,E610+1):K203&lt;&gt;"",0),0)+E610,"")))</f>
        <v>752</v>
      </c>
      <c r="F611" s="569" cm="1">
        <f t="array" ref="F611">IF(E611="","",IF(H610&lt;&gt;"",H610,INDEX(D:D,E611)))</f>
        <v>0</v>
      </c>
      <c r="G611" s="569" t="str">
        <f t="shared" si="63"/>
        <v>0</v>
      </c>
      <c r="H611" s="570" t="str">
        <f t="shared" si="64"/>
        <v/>
      </c>
      <c r="I611" s="568" t="str">
        <f>IF(AND(F611&lt;&gt;"",N10&gt;0,M611&gt;N10),"Mot &gt; limite","")</f>
        <v/>
      </c>
      <c r="M611" s="514">
        <f>IF(OR(F611="",N10="",N10&lt;=0),"",IF(LEN(F611)&lt;=N10,LEN(F611),IFERROR(FIND("♦",SUBSTITUTE(LEFT(F611,N10)," ","♦",LEN(LEFT(F611,N10))-LEN(SUBSTITUTE(LEFT(F611,N10)," ","")))),FIND(" ",F611&amp;" ",N10+1)-1)))</f>
        <v>1</v>
      </c>
      <c r="N611" s="571">
        <f t="shared" si="65"/>
        <v>594</v>
      </c>
      <c r="O611" s="551" t="str">
        <f t="shared" si="66"/>
        <v>0</v>
      </c>
      <c r="P611" s="571">
        <f t="shared" si="67"/>
        <v>1</v>
      </c>
      <c r="Q611" s="571">
        <f t="shared" si="68"/>
        <v>1</v>
      </c>
    </row>
    <row r="612" spans="2:17">
      <c r="B612" s="568"/>
      <c r="C612" s="568"/>
      <c r="D612" s="568"/>
      <c r="E612" s="568" cm="1">
        <f t="array" ref="E612">IF(H611&lt;&gt;"",E611,IF(E611="","",IFERROR(MATCH(TRUE(),INDEX(INDEX(K:K,E611+1):K203&lt;&gt;"",0),0)+E611,"")))</f>
        <v>753</v>
      </c>
      <c r="F612" s="569" cm="1">
        <f t="array" ref="F612">IF(E612="","",IF(H611&lt;&gt;"",H611,INDEX(D:D,E612)))</f>
        <v>0</v>
      </c>
      <c r="G612" s="569" t="str">
        <f t="shared" si="63"/>
        <v>0</v>
      </c>
      <c r="H612" s="570" t="str">
        <f t="shared" si="64"/>
        <v/>
      </c>
      <c r="I612" s="568" t="str">
        <f>IF(AND(F612&lt;&gt;"",N10&gt;0,M612&gt;N10),"Mot &gt; limite","")</f>
        <v/>
      </c>
      <c r="M612" s="514">
        <f>IF(OR(F612="",N10="",N10&lt;=0),"",IF(LEN(F612)&lt;=N10,LEN(F612),IFERROR(FIND("♦",SUBSTITUTE(LEFT(F612,N10)," ","♦",LEN(LEFT(F612,N10))-LEN(SUBSTITUTE(LEFT(F612,N10)," ","")))),FIND(" ",F612&amp;" ",N10+1)-1)))</f>
        <v>1</v>
      </c>
      <c r="N612" s="571">
        <f t="shared" si="65"/>
        <v>595</v>
      </c>
      <c r="O612" s="551" t="str">
        <f t="shared" si="66"/>
        <v>0</v>
      </c>
      <c r="P612" s="571">
        <f t="shared" si="67"/>
        <v>1</v>
      </c>
      <c r="Q612" s="571">
        <f t="shared" si="68"/>
        <v>1</v>
      </c>
    </row>
    <row r="613" spans="2:17">
      <c r="B613" s="568"/>
      <c r="C613" s="568"/>
      <c r="D613" s="568"/>
      <c r="E613" s="568" cm="1">
        <f t="array" ref="E613">IF(H612&lt;&gt;"",E612,IF(E612="","",IFERROR(MATCH(TRUE(),INDEX(INDEX(K:K,E612+1):K203&lt;&gt;"",0),0)+E612,"")))</f>
        <v>754</v>
      </c>
      <c r="F613" s="569" cm="1">
        <f t="array" ref="F613">IF(E613="","",IF(H612&lt;&gt;"",H612,INDEX(D:D,E613)))</f>
        <v>0</v>
      </c>
      <c r="G613" s="569" t="str">
        <f t="shared" si="63"/>
        <v>0</v>
      </c>
      <c r="H613" s="570" t="str">
        <f t="shared" si="64"/>
        <v/>
      </c>
      <c r="I613" s="568" t="str">
        <f>IF(AND(F613&lt;&gt;"",N10&gt;0,M613&gt;N10),"Mot &gt; limite","")</f>
        <v/>
      </c>
      <c r="M613" s="514">
        <f>IF(OR(F613="",N10="",N10&lt;=0),"",IF(LEN(F613)&lt;=N10,LEN(F613),IFERROR(FIND("♦",SUBSTITUTE(LEFT(F613,N10)," ","♦",LEN(LEFT(F613,N10))-LEN(SUBSTITUTE(LEFT(F613,N10)," ","")))),FIND(" ",F613&amp;" ",N10+1)-1)))</f>
        <v>1</v>
      </c>
      <c r="N613" s="571">
        <f t="shared" si="65"/>
        <v>596</v>
      </c>
      <c r="O613" s="551" t="str">
        <f t="shared" si="66"/>
        <v>0</v>
      </c>
      <c r="P613" s="571">
        <f t="shared" si="67"/>
        <v>1</v>
      </c>
      <c r="Q613" s="571">
        <f t="shared" si="68"/>
        <v>1</v>
      </c>
    </row>
    <row r="614" spans="2:17">
      <c r="B614" s="568"/>
      <c r="C614" s="568"/>
      <c r="D614" s="568"/>
      <c r="E614" s="568" cm="1">
        <f t="array" ref="E614">IF(H613&lt;&gt;"",E613,IF(E613="","",IFERROR(MATCH(TRUE(),INDEX(INDEX(K:K,E613+1):K203&lt;&gt;"",0),0)+E613,"")))</f>
        <v>755</v>
      </c>
      <c r="F614" s="569" cm="1">
        <f t="array" ref="F614">IF(E614="","",IF(H613&lt;&gt;"",H613,INDEX(D:D,E614)))</f>
        <v>0</v>
      </c>
      <c r="G614" s="569" t="str">
        <f t="shared" si="63"/>
        <v>0</v>
      </c>
      <c r="H614" s="570" t="str">
        <f t="shared" si="64"/>
        <v/>
      </c>
      <c r="I614" s="568" t="str">
        <f>IF(AND(F614&lt;&gt;"",N10&gt;0,M614&gt;N10),"Mot &gt; limite","")</f>
        <v/>
      </c>
      <c r="M614" s="514">
        <f>IF(OR(F614="",N10="",N10&lt;=0),"",IF(LEN(F614)&lt;=N10,LEN(F614),IFERROR(FIND("♦",SUBSTITUTE(LEFT(F614,N10)," ","♦",LEN(LEFT(F614,N10))-LEN(SUBSTITUTE(LEFT(F614,N10)," ","")))),FIND(" ",F614&amp;" ",N10+1)-1)))</f>
        <v>1</v>
      </c>
      <c r="N614" s="571">
        <f t="shared" si="65"/>
        <v>597</v>
      </c>
      <c r="O614" s="551" t="str">
        <f t="shared" si="66"/>
        <v>0</v>
      </c>
      <c r="P614" s="571">
        <f t="shared" si="67"/>
        <v>1</v>
      </c>
      <c r="Q614" s="571">
        <f t="shared" si="68"/>
        <v>1</v>
      </c>
    </row>
    <row r="615" spans="2:17">
      <c r="B615" s="568"/>
      <c r="C615" s="568"/>
      <c r="D615" s="568"/>
      <c r="E615" s="568" cm="1">
        <f t="array" ref="E615">IF(H614&lt;&gt;"",E614,IF(E614="","",IFERROR(MATCH(TRUE(),INDEX(INDEX(K:K,E614+1):K203&lt;&gt;"",0),0)+E614,"")))</f>
        <v>756</v>
      </c>
      <c r="F615" s="569" cm="1">
        <f t="array" ref="F615">IF(E615="","",IF(H614&lt;&gt;"",H614,INDEX(D:D,E615)))</f>
        <v>0</v>
      </c>
      <c r="G615" s="569" t="str">
        <f t="shared" si="63"/>
        <v>0</v>
      </c>
      <c r="H615" s="570" t="str">
        <f t="shared" si="64"/>
        <v/>
      </c>
      <c r="I615" s="568" t="str">
        <f>IF(AND(F615&lt;&gt;"",N10&gt;0,M615&gt;N10),"Mot &gt; limite","")</f>
        <v/>
      </c>
      <c r="M615" s="514">
        <f>IF(OR(F615="",N10="",N10&lt;=0),"",IF(LEN(F615)&lt;=N10,LEN(F615),IFERROR(FIND("♦",SUBSTITUTE(LEFT(F615,N10)," ","♦",LEN(LEFT(F615,N10))-LEN(SUBSTITUTE(LEFT(F615,N10)," ","")))),FIND(" ",F615&amp;" ",N10+1)-1)))</f>
        <v>1</v>
      </c>
      <c r="N615" s="571">
        <f t="shared" si="65"/>
        <v>598</v>
      </c>
      <c r="O615" s="551" t="str">
        <f t="shared" si="66"/>
        <v>0</v>
      </c>
      <c r="P615" s="571">
        <f t="shared" si="67"/>
        <v>1</v>
      </c>
      <c r="Q615" s="571">
        <f t="shared" si="68"/>
        <v>1</v>
      </c>
    </row>
    <row r="616" spans="2:17">
      <c r="B616" s="568"/>
      <c r="C616" s="568"/>
      <c r="D616" s="568"/>
      <c r="E616" s="568" cm="1">
        <f t="array" ref="E616">IF(H615&lt;&gt;"",E615,IF(E615="","",IFERROR(MATCH(TRUE(),INDEX(INDEX(K:K,E615+1):K203&lt;&gt;"",0),0)+E615,"")))</f>
        <v>757</v>
      </c>
      <c r="F616" s="569" cm="1">
        <f t="array" ref="F616">IF(E616="","",IF(H615&lt;&gt;"",H615,INDEX(D:D,E616)))</f>
        <v>0</v>
      </c>
      <c r="G616" s="569" t="str">
        <f t="shared" si="63"/>
        <v>0</v>
      </c>
      <c r="H616" s="570" t="str">
        <f t="shared" si="64"/>
        <v/>
      </c>
      <c r="I616" s="568" t="str">
        <f>IF(AND(F616&lt;&gt;"",N10&gt;0,M616&gt;N10),"Mot &gt; limite","")</f>
        <v/>
      </c>
      <c r="M616" s="514">
        <f>IF(OR(F616="",N10="",N10&lt;=0),"",IF(LEN(F616)&lt;=N10,LEN(F616),IFERROR(FIND("♦",SUBSTITUTE(LEFT(F616,N10)," ","♦",LEN(LEFT(F616,N10))-LEN(SUBSTITUTE(LEFT(F616,N10)," ","")))),FIND(" ",F616&amp;" ",N10+1)-1)))</f>
        <v>1</v>
      </c>
      <c r="N616" s="571">
        <f t="shared" si="65"/>
        <v>599</v>
      </c>
      <c r="O616" s="551" t="str">
        <f t="shared" si="66"/>
        <v>0</v>
      </c>
      <c r="P616" s="571">
        <f t="shared" si="67"/>
        <v>1</v>
      </c>
      <c r="Q616" s="571">
        <f t="shared" si="68"/>
        <v>1</v>
      </c>
    </row>
    <row r="617" spans="2:17">
      <c r="B617" s="568"/>
      <c r="C617" s="568"/>
      <c r="D617" s="568"/>
      <c r="E617" s="568" cm="1">
        <f t="array" ref="E617">IF(H616&lt;&gt;"",E616,IF(E616="","",IFERROR(MATCH(TRUE(),INDEX(INDEX(K:K,E616+1):K203&lt;&gt;"",0),0)+E616,"")))</f>
        <v>758</v>
      </c>
      <c r="F617" s="569" cm="1">
        <f t="array" ref="F617">IF(E617="","",IF(H616&lt;&gt;"",H616,INDEX(D:D,E617)))</f>
        <v>0</v>
      </c>
      <c r="G617" s="569" t="str">
        <f t="shared" si="63"/>
        <v>0</v>
      </c>
      <c r="H617" s="570" t="str">
        <f t="shared" si="64"/>
        <v/>
      </c>
      <c r="I617" s="568" t="str">
        <f>IF(AND(F617&lt;&gt;"",N10&gt;0,M617&gt;N10),"Mot &gt; limite","")</f>
        <v/>
      </c>
      <c r="M617" s="514">
        <f>IF(OR(F617="",N10="",N10&lt;=0),"",IF(LEN(F617)&lt;=N10,LEN(F617),IFERROR(FIND("♦",SUBSTITUTE(LEFT(F617,N10)," ","♦",LEN(LEFT(F617,N10))-LEN(SUBSTITUTE(LEFT(F617,N10)," ","")))),FIND(" ",F617&amp;" ",N10+1)-1)))</f>
        <v>1</v>
      </c>
      <c r="N617" s="571">
        <f t="shared" si="65"/>
        <v>600</v>
      </c>
      <c r="O617" s="551" t="str">
        <f t="shared" si="66"/>
        <v>0</v>
      </c>
      <c r="P617" s="571">
        <f t="shared" si="67"/>
        <v>1</v>
      </c>
      <c r="Q617" s="571">
        <f t="shared" si="68"/>
        <v>1</v>
      </c>
    </row>
    <row r="618" spans="2:17">
      <c r="B618" s="568"/>
      <c r="C618" s="568"/>
      <c r="D618" s="568"/>
      <c r="E618" s="568" cm="1">
        <f t="array" ref="E618">IF(H617&lt;&gt;"",E617,IF(E617="","",IFERROR(MATCH(TRUE(),INDEX(INDEX(K:K,E617+1):K203&lt;&gt;"",0),0)+E617,"")))</f>
        <v>759</v>
      </c>
      <c r="F618" s="569" cm="1">
        <f t="array" ref="F618">IF(E618="","",IF(H617&lt;&gt;"",H617,INDEX(D:D,E618)))</f>
        <v>0</v>
      </c>
      <c r="G618" s="569" t="str">
        <f t="shared" si="63"/>
        <v>0</v>
      </c>
      <c r="H618" s="570" t="str">
        <f t="shared" si="64"/>
        <v/>
      </c>
      <c r="I618" s="568" t="str">
        <f>IF(AND(F618&lt;&gt;"",N10&gt;0,M618&gt;N10),"Mot &gt; limite","")</f>
        <v/>
      </c>
      <c r="M618" s="514">
        <f>IF(OR(F618="",N10="",N10&lt;=0),"",IF(LEN(F618)&lt;=N10,LEN(F618),IFERROR(FIND("♦",SUBSTITUTE(LEFT(F618,N10)," ","♦",LEN(LEFT(F618,N10))-LEN(SUBSTITUTE(LEFT(F618,N10)," ","")))),FIND(" ",F618&amp;" ",N10+1)-1)))</f>
        <v>1</v>
      </c>
      <c r="N618" s="571">
        <f t="shared" si="65"/>
        <v>601</v>
      </c>
      <c r="O618" s="551" t="str">
        <f t="shared" si="66"/>
        <v>0</v>
      </c>
      <c r="P618" s="571">
        <f t="shared" si="67"/>
        <v>1</v>
      </c>
      <c r="Q618" s="571">
        <f t="shared" si="68"/>
        <v>1</v>
      </c>
    </row>
    <row r="619" spans="2:17">
      <c r="B619" s="568"/>
      <c r="C619" s="568"/>
      <c r="D619" s="568"/>
      <c r="E619" s="568" cm="1">
        <f t="array" ref="E619">IF(H618&lt;&gt;"",E618,IF(E618="","",IFERROR(MATCH(TRUE(),INDEX(INDEX(K:K,E618+1):K203&lt;&gt;"",0),0)+E618,"")))</f>
        <v>760</v>
      </c>
      <c r="F619" s="569" cm="1">
        <f t="array" ref="F619">IF(E619="","",IF(H618&lt;&gt;"",H618,INDEX(D:D,E619)))</f>
        <v>0</v>
      </c>
      <c r="G619" s="569" t="str">
        <f t="shared" si="63"/>
        <v>0</v>
      </c>
      <c r="H619" s="570" t="str">
        <f t="shared" si="64"/>
        <v/>
      </c>
      <c r="I619" s="568" t="str">
        <f>IF(AND(F619&lt;&gt;"",N10&gt;0,M619&gt;N10),"Mot &gt; limite","")</f>
        <v/>
      </c>
      <c r="M619" s="514">
        <f>IF(OR(F619="",N10="",N10&lt;=0),"",IF(LEN(F619)&lt;=N10,LEN(F619),IFERROR(FIND("♦",SUBSTITUTE(LEFT(F619,N10)," ","♦",LEN(LEFT(F619,N10))-LEN(SUBSTITUTE(LEFT(F619,N10)," ","")))),FIND(" ",F619&amp;" ",N10+1)-1)))</f>
        <v>1</v>
      </c>
      <c r="N619" s="571">
        <f t="shared" si="65"/>
        <v>602</v>
      </c>
      <c r="O619" s="551" t="str">
        <f t="shared" si="66"/>
        <v>0</v>
      </c>
      <c r="P619" s="571">
        <f t="shared" si="67"/>
        <v>1</v>
      </c>
      <c r="Q619" s="571">
        <f t="shared" si="68"/>
        <v>1</v>
      </c>
    </row>
    <row r="620" spans="2:17">
      <c r="B620" s="568"/>
      <c r="C620" s="568"/>
      <c r="D620" s="568"/>
      <c r="E620" s="568" cm="1">
        <f t="array" ref="E620">IF(H619&lt;&gt;"",E619,IF(E619="","",IFERROR(MATCH(TRUE(),INDEX(INDEX(K:K,E619+1):K203&lt;&gt;"",0),0)+E619,"")))</f>
        <v>761</v>
      </c>
      <c r="F620" s="569" cm="1">
        <f t="array" ref="F620">IF(E620="","",IF(H619&lt;&gt;"",H619,INDEX(D:D,E620)))</f>
        <v>0</v>
      </c>
      <c r="G620" s="569" t="str">
        <f t="shared" si="63"/>
        <v>0</v>
      </c>
      <c r="H620" s="570" t="str">
        <f t="shared" si="64"/>
        <v/>
      </c>
      <c r="I620" s="568" t="str">
        <f>IF(AND(F620&lt;&gt;"",N10&gt;0,M620&gt;N10),"Mot &gt; limite","")</f>
        <v/>
      </c>
      <c r="M620" s="514">
        <f>IF(OR(F620="",N10="",N10&lt;=0),"",IF(LEN(F620)&lt;=N10,LEN(F620),IFERROR(FIND("♦",SUBSTITUTE(LEFT(F620,N10)," ","♦",LEN(LEFT(F620,N10))-LEN(SUBSTITUTE(LEFT(F620,N10)," ","")))),FIND(" ",F620&amp;" ",N10+1)-1)))</f>
        <v>1</v>
      </c>
      <c r="N620" s="571">
        <f t="shared" si="65"/>
        <v>603</v>
      </c>
      <c r="O620" s="551" t="str">
        <f t="shared" si="66"/>
        <v>0</v>
      </c>
      <c r="P620" s="571">
        <f t="shared" si="67"/>
        <v>1</v>
      </c>
      <c r="Q620" s="571">
        <f t="shared" si="68"/>
        <v>1</v>
      </c>
    </row>
    <row r="621" spans="2:17">
      <c r="B621" s="568"/>
      <c r="C621" s="568"/>
      <c r="D621" s="568"/>
      <c r="E621" s="568" cm="1">
        <f t="array" ref="E621">IF(H620&lt;&gt;"",E620,IF(E620="","",IFERROR(MATCH(TRUE(),INDEX(INDEX(K:K,E620+1):K203&lt;&gt;"",0),0)+E620,"")))</f>
        <v>762</v>
      </c>
      <c r="F621" s="569" cm="1">
        <f t="array" ref="F621">IF(E621="","",IF(H620&lt;&gt;"",H620,INDEX(D:D,E621)))</f>
        <v>0</v>
      </c>
      <c r="G621" s="569" t="str">
        <f t="shared" si="63"/>
        <v>0</v>
      </c>
      <c r="H621" s="570" t="str">
        <f t="shared" si="64"/>
        <v/>
      </c>
      <c r="I621" s="568" t="str">
        <f>IF(AND(F621&lt;&gt;"",N10&gt;0,M621&gt;N10),"Mot &gt; limite","")</f>
        <v/>
      </c>
      <c r="M621" s="514">
        <f>IF(OR(F621="",N10="",N10&lt;=0),"",IF(LEN(F621)&lt;=N10,LEN(F621),IFERROR(FIND("♦",SUBSTITUTE(LEFT(F621,N10)," ","♦",LEN(LEFT(F621,N10))-LEN(SUBSTITUTE(LEFT(F621,N10)," ","")))),FIND(" ",F621&amp;" ",N10+1)-1)))</f>
        <v>1</v>
      </c>
      <c r="N621" s="571">
        <f t="shared" si="65"/>
        <v>604</v>
      </c>
      <c r="O621" s="551" t="str">
        <f t="shared" si="66"/>
        <v>0</v>
      </c>
      <c r="P621" s="571">
        <f t="shared" si="67"/>
        <v>1</v>
      </c>
      <c r="Q621" s="571">
        <f t="shared" si="68"/>
        <v>1</v>
      </c>
    </row>
    <row r="622" spans="2:17">
      <c r="B622" s="568"/>
      <c r="C622" s="568"/>
      <c r="D622" s="568"/>
      <c r="E622" s="568" cm="1">
        <f t="array" ref="E622">IF(H621&lt;&gt;"",E621,IF(E621="","",IFERROR(MATCH(TRUE(),INDEX(INDEX(K:K,E621+1):K203&lt;&gt;"",0),0)+E621,"")))</f>
        <v>763</v>
      </c>
      <c r="F622" s="569" cm="1">
        <f t="array" ref="F622">IF(E622="","",IF(H621&lt;&gt;"",H621,INDEX(D:D,E622)))</f>
        <v>0</v>
      </c>
      <c r="G622" s="569" t="str">
        <f t="shared" si="63"/>
        <v>0</v>
      </c>
      <c r="H622" s="570" t="str">
        <f t="shared" si="64"/>
        <v/>
      </c>
      <c r="I622" s="568" t="str">
        <f>IF(AND(F622&lt;&gt;"",N10&gt;0,M622&gt;N10),"Mot &gt; limite","")</f>
        <v/>
      </c>
      <c r="M622" s="514">
        <f>IF(OR(F622="",N10="",N10&lt;=0),"",IF(LEN(F622)&lt;=N10,LEN(F622),IFERROR(FIND("♦",SUBSTITUTE(LEFT(F622,N10)," ","♦",LEN(LEFT(F622,N10))-LEN(SUBSTITUTE(LEFT(F622,N10)," ","")))),FIND(" ",F622&amp;" ",N10+1)-1)))</f>
        <v>1</v>
      </c>
      <c r="N622" s="571">
        <f t="shared" si="65"/>
        <v>605</v>
      </c>
      <c r="O622" s="551" t="str">
        <f t="shared" si="66"/>
        <v>0</v>
      </c>
      <c r="P622" s="571">
        <f t="shared" si="67"/>
        <v>1</v>
      </c>
      <c r="Q622" s="571">
        <f t="shared" si="68"/>
        <v>1</v>
      </c>
    </row>
    <row r="623" spans="2:17">
      <c r="B623" s="568"/>
      <c r="C623" s="568"/>
      <c r="D623" s="568"/>
      <c r="E623" s="568" cm="1">
        <f t="array" ref="E623">IF(H622&lt;&gt;"",E622,IF(E622="","",IFERROR(MATCH(TRUE(),INDEX(INDEX(K:K,E622+1):K203&lt;&gt;"",0),0)+E622,"")))</f>
        <v>764</v>
      </c>
      <c r="F623" s="569" cm="1">
        <f t="array" ref="F623">IF(E623="","",IF(H622&lt;&gt;"",H622,INDEX(D:D,E623)))</f>
        <v>0</v>
      </c>
      <c r="G623" s="569" t="str">
        <f t="shared" si="63"/>
        <v>0</v>
      </c>
      <c r="H623" s="570" t="str">
        <f t="shared" si="64"/>
        <v/>
      </c>
      <c r="I623" s="568" t="str">
        <f>IF(AND(F623&lt;&gt;"",N10&gt;0,M623&gt;N10),"Mot &gt; limite","")</f>
        <v/>
      </c>
      <c r="M623" s="514">
        <f>IF(OR(F623="",N10="",N10&lt;=0),"",IF(LEN(F623)&lt;=N10,LEN(F623),IFERROR(FIND("♦",SUBSTITUTE(LEFT(F623,N10)," ","♦",LEN(LEFT(F623,N10))-LEN(SUBSTITUTE(LEFT(F623,N10)," ","")))),FIND(" ",F623&amp;" ",N10+1)-1)))</f>
        <v>1</v>
      </c>
      <c r="N623" s="571">
        <f t="shared" si="65"/>
        <v>606</v>
      </c>
      <c r="O623" s="551" t="str">
        <f t="shared" si="66"/>
        <v>0</v>
      </c>
      <c r="P623" s="571">
        <f t="shared" si="67"/>
        <v>1</v>
      </c>
      <c r="Q623" s="571">
        <f t="shared" si="68"/>
        <v>1</v>
      </c>
    </row>
    <row r="624" spans="2:17">
      <c r="B624" s="568"/>
      <c r="C624" s="568"/>
      <c r="D624" s="568"/>
      <c r="E624" s="568" cm="1">
        <f t="array" ref="E624">IF(H623&lt;&gt;"",E623,IF(E623="","",IFERROR(MATCH(TRUE(),INDEX(INDEX(K:K,E623+1):K203&lt;&gt;"",0),0)+E623,"")))</f>
        <v>765</v>
      </c>
      <c r="F624" s="569" cm="1">
        <f t="array" ref="F624">IF(E624="","",IF(H623&lt;&gt;"",H623,INDEX(D:D,E624)))</f>
        <v>0</v>
      </c>
      <c r="G624" s="569" t="str">
        <f t="shared" si="63"/>
        <v>0</v>
      </c>
      <c r="H624" s="570" t="str">
        <f t="shared" si="64"/>
        <v/>
      </c>
      <c r="I624" s="568" t="str">
        <f>IF(AND(F624&lt;&gt;"",N10&gt;0,M624&gt;N10),"Mot &gt; limite","")</f>
        <v/>
      </c>
      <c r="M624" s="514">
        <f>IF(OR(F624="",N10="",N10&lt;=0),"",IF(LEN(F624)&lt;=N10,LEN(F624),IFERROR(FIND("♦",SUBSTITUTE(LEFT(F624,N10)," ","♦",LEN(LEFT(F624,N10))-LEN(SUBSTITUTE(LEFT(F624,N10)," ","")))),FIND(" ",F624&amp;" ",N10+1)-1)))</f>
        <v>1</v>
      </c>
      <c r="N624" s="571">
        <f t="shared" si="65"/>
        <v>607</v>
      </c>
      <c r="O624" s="551" t="str">
        <f t="shared" si="66"/>
        <v>0</v>
      </c>
      <c r="P624" s="571">
        <f t="shared" si="67"/>
        <v>1</v>
      </c>
      <c r="Q624" s="571">
        <f t="shared" si="68"/>
        <v>1</v>
      </c>
    </row>
    <row r="625" spans="2:17">
      <c r="B625" s="568"/>
      <c r="C625" s="568"/>
      <c r="D625" s="568"/>
      <c r="E625" s="568" cm="1">
        <f t="array" ref="E625">IF(H624&lt;&gt;"",E624,IF(E624="","",IFERROR(MATCH(TRUE(),INDEX(INDEX(K:K,E624+1):K203&lt;&gt;"",0),0)+E624,"")))</f>
        <v>766</v>
      </c>
      <c r="F625" s="569" cm="1">
        <f t="array" ref="F625">IF(E625="","",IF(H624&lt;&gt;"",H624,INDEX(D:D,E625)))</f>
        <v>0</v>
      </c>
      <c r="G625" s="569" t="str">
        <f t="shared" si="63"/>
        <v>0</v>
      </c>
      <c r="H625" s="570" t="str">
        <f t="shared" si="64"/>
        <v/>
      </c>
      <c r="I625" s="568" t="str">
        <f>IF(AND(F625&lt;&gt;"",N10&gt;0,M625&gt;N10),"Mot &gt; limite","")</f>
        <v/>
      </c>
      <c r="M625" s="514">
        <f>IF(OR(F625="",N10="",N10&lt;=0),"",IF(LEN(F625)&lt;=N10,LEN(F625),IFERROR(FIND("♦",SUBSTITUTE(LEFT(F625,N10)," ","♦",LEN(LEFT(F625,N10))-LEN(SUBSTITUTE(LEFT(F625,N10)," ","")))),FIND(" ",F625&amp;" ",N10+1)-1)))</f>
        <v>1</v>
      </c>
      <c r="N625" s="571">
        <f t="shared" si="65"/>
        <v>608</v>
      </c>
      <c r="O625" s="551" t="str">
        <f t="shared" si="66"/>
        <v>0</v>
      </c>
      <c r="P625" s="571">
        <f t="shared" si="67"/>
        <v>1</v>
      </c>
      <c r="Q625" s="571">
        <f t="shared" si="68"/>
        <v>1</v>
      </c>
    </row>
    <row r="626" spans="2:17">
      <c r="B626" s="568"/>
      <c r="C626" s="568"/>
      <c r="D626" s="568"/>
      <c r="E626" s="568" cm="1">
        <f t="array" ref="E626">IF(H625&lt;&gt;"",E625,IF(E625="","",IFERROR(MATCH(TRUE(),INDEX(INDEX(K:K,E625+1):K203&lt;&gt;"",0),0)+E625,"")))</f>
        <v>767</v>
      </c>
      <c r="F626" s="569" cm="1">
        <f t="array" ref="F626">IF(E626="","",IF(H625&lt;&gt;"",H625,INDEX(D:D,E626)))</f>
        <v>0</v>
      </c>
      <c r="G626" s="569" t="str">
        <f t="shared" si="63"/>
        <v>0</v>
      </c>
      <c r="H626" s="570" t="str">
        <f t="shared" si="64"/>
        <v/>
      </c>
      <c r="I626" s="568" t="str">
        <f>IF(AND(F626&lt;&gt;"",N10&gt;0,M626&gt;N10),"Mot &gt; limite","")</f>
        <v/>
      </c>
      <c r="M626" s="514">
        <f>IF(OR(F626="",N10="",N10&lt;=0),"",IF(LEN(F626)&lt;=N10,LEN(F626),IFERROR(FIND("♦",SUBSTITUTE(LEFT(F626,N10)," ","♦",LEN(LEFT(F626,N10))-LEN(SUBSTITUTE(LEFT(F626,N10)," ","")))),FIND(" ",F626&amp;" ",N10+1)-1)))</f>
        <v>1</v>
      </c>
      <c r="N626" s="571">
        <f t="shared" si="65"/>
        <v>609</v>
      </c>
      <c r="O626" s="551" t="str">
        <f t="shared" si="66"/>
        <v>0</v>
      </c>
      <c r="P626" s="571">
        <f t="shared" si="67"/>
        <v>1</v>
      </c>
      <c r="Q626" s="571">
        <f t="shared" si="68"/>
        <v>1</v>
      </c>
    </row>
    <row r="627" spans="2:17">
      <c r="B627" s="568"/>
      <c r="C627" s="568"/>
      <c r="D627" s="568"/>
      <c r="E627" s="568" cm="1">
        <f t="array" ref="E627">IF(H626&lt;&gt;"",E626,IF(E626="","",IFERROR(MATCH(TRUE(),INDEX(INDEX(K:K,E626+1):K203&lt;&gt;"",0),0)+E626,"")))</f>
        <v>768</v>
      </c>
      <c r="F627" s="569" cm="1">
        <f t="array" ref="F627">IF(E627="","",IF(H626&lt;&gt;"",H626,INDEX(D:D,E627)))</f>
        <v>0</v>
      </c>
      <c r="G627" s="569" t="str">
        <f t="shared" si="63"/>
        <v>0</v>
      </c>
      <c r="H627" s="570" t="str">
        <f t="shared" si="64"/>
        <v/>
      </c>
      <c r="I627" s="568" t="str">
        <f>IF(AND(F627&lt;&gt;"",N10&gt;0,M627&gt;N10),"Mot &gt; limite","")</f>
        <v/>
      </c>
      <c r="M627" s="514">
        <f>IF(OR(F627="",N10="",N10&lt;=0),"",IF(LEN(F627)&lt;=N10,LEN(F627),IFERROR(FIND("♦",SUBSTITUTE(LEFT(F627,N10)," ","♦",LEN(LEFT(F627,N10))-LEN(SUBSTITUTE(LEFT(F627,N10)," ","")))),FIND(" ",F627&amp;" ",N10+1)-1)))</f>
        <v>1</v>
      </c>
      <c r="N627" s="571">
        <f t="shared" si="65"/>
        <v>610</v>
      </c>
      <c r="O627" s="551" t="str">
        <f t="shared" si="66"/>
        <v>0</v>
      </c>
      <c r="P627" s="571">
        <f t="shared" si="67"/>
        <v>1</v>
      </c>
      <c r="Q627" s="571">
        <f t="shared" si="68"/>
        <v>1</v>
      </c>
    </row>
    <row r="628" spans="2:17">
      <c r="B628" s="568"/>
      <c r="C628" s="568"/>
      <c r="D628" s="568"/>
      <c r="E628" s="568" cm="1">
        <f t="array" ref="E628">IF(H627&lt;&gt;"",E627,IF(E627="","",IFERROR(MATCH(TRUE(),INDEX(INDEX(K:K,E627+1):K203&lt;&gt;"",0),0)+E627,"")))</f>
        <v>769</v>
      </c>
      <c r="F628" s="569" cm="1">
        <f t="array" ref="F628">IF(E628="","",IF(H627&lt;&gt;"",H627,INDEX(D:D,E628)))</f>
        <v>0</v>
      </c>
      <c r="G628" s="569" t="str">
        <f t="shared" si="63"/>
        <v>0</v>
      </c>
      <c r="H628" s="570" t="str">
        <f t="shared" si="64"/>
        <v/>
      </c>
      <c r="I628" s="568" t="str">
        <f>IF(AND(F628&lt;&gt;"",N10&gt;0,M628&gt;N10),"Mot &gt; limite","")</f>
        <v/>
      </c>
      <c r="M628" s="514">
        <f>IF(OR(F628="",N10="",N10&lt;=0),"",IF(LEN(F628)&lt;=N10,LEN(F628),IFERROR(FIND("♦",SUBSTITUTE(LEFT(F628,N10)," ","♦",LEN(LEFT(F628,N10))-LEN(SUBSTITUTE(LEFT(F628,N10)," ","")))),FIND(" ",F628&amp;" ",N10+1)-1)))</f>
        <v>1</v>
      </c>
      <c r="N628" s="571">
        <f t="shared" si="65"/>
        <v>611</v>
      </c>
      <c r="O628" s="551" t="str">
        <f t="shared" si="66"/>
        <v>0</v>
      </c>
      <c r="P628" s="571">
        <f t="shared" si="67"/>
        <v>1</v>
      </c>
      <c r="Q628" s="571">
        <f t="shared" si="68"/>
        <v>1</v>
      </c>
    </row>
    <row r="629" spans="2:17">
      <c r="B629" s="568"/>
      <c r="C629" s="568"/>
      <c r="D629" s="568"/>
      <c r="E629" s="568" cm="1">
        <f t="array" ref="E629">IF(H628&lt;&gt;"",E628,IF(E628="","",IFERROR(MATCH(TRUE(),INDEX(INDEX(K:K,E628+1):K203&lt;&gt;"",0),0)+E628,"")))</f>
        <v>770</v>
      </c>
      <c r="F629" s="569" cm="1">
        <f t="array" ref="F629">IF(E629="","",IF(H628&lt;&gt;"",H628,INDEX(D:D,E629)))</f>
        <v>0</v>
      </c>
      <c r="G629" s="569" t="str">
        <f t="shared" si="63"/>
        <v>0</v>
      </c>
      <c r="H629" s="570" t="str">
        <f t="shared" si="64"/>
        <v/>
      </c>
      <c r="I629" s="568" t="str">
        <f>IF(AND(F629&lt;&gt;"",N10&gt;0,M629&gt;N10),"Mot &gt; limite","")</f>
        <v/>
      </c>
      <c r="M629" s="514">
        <f>IF(OR(F629="",N10="",N10&lt;=0),"",IF(LEN(F629)&lt;=N10,LEN(F629),IFERROR(FIND("♦",SUBSTITUTE(LEFT(F629,N10)," ","♦",LEN(LEFT(F629,N10))-LEN(SUBSTITUTE(LEFT(F629,N10)," ","")))),FIND(" ",F629&amp;" ",N10+1)-1)))</f>
        <v>1</v>
      </c>
      <c r="N629" s="571">
        <f t="shared" si="65"/>
        <v>612</v>
      </c>
      <c r="O629" s="551" t="str">
        <f t="shared" si="66"/>
        <v>0</v>
      </c>
      <c r="P629" s="571">
        <f t="shared" si="67"/>
        <v>1</v>
      </c>
      <c r="Q629" s="571">
        <f t="shared" si="68"/>
        <v>1</v>
      </c>
    </row>
    <row r="630" spans="2:17">
      <c r="B630" s="568"/>
      <c r="C630" s="568"/>
      <c r="D630" s="568"/>
      <c r="E630" s="568" cm="1">
        <f t="array" ref="E630">IF(H629&lt;&gt;"",E629,IF(E629="","",IFERROR(MATCH(TRUE(),INDEX(INDEX(K:K,E629+1):K203&lt;&gt;"",0),0)+E629,"")))</f>
        <v>771</v>
      </c>
      <c r="F630" s="569" cm="1">
        <f t="array" ref="F630">IF(E630="","",IF(H629&lt;&gt;"",H629,INDEX(D:D,E630)))</f>
        <v>0</v>
      </c>
      <c r="G630" s="569" t="str">
        <f t="shared" si="63"/>
        <v>0</v>
      </c>
      <c r="H630" s="570" t="str">
        <f t="shared" si="64"/>
        <v/>
      </c>
      <c r="I630" s="568" t="str">
        <f>IF(AND(F630&lt;&gt;"",N10&gt;0,M630&gt;N10),"Mot &gt; limite","")</f>
        <v/>
      </c>
      <c r="M630" s="514">
        <f>IF(OR(F630="",N10="",N10&lt;=0),"",IF(LEN(F630)&lt;=N10,LEN(F630),IFERROR(FIND("♦",SUBSTITUTE(LEFT(F630,N10)," ","♦",LEN(LEFT(F630,N10))-LEN(SUBSTITUTE(LEFT(F630,N10)," ","")))),FIND(" ",F630&amp;" ",N10+1)-1)))</f>
        <v>1</v>
      </c>
      <c r="N630" s="571">
        <f t="shared" si="65"/>
        <v>613</v>
      </c>
      <c r="O630" s="551" t="str">
        <f t="shared" si="66"/>
        <v>0</v>
      </c>
      <c r="P630" s="571">
        <f t="shared" si="67"/>
        <v>1</v>
      </c>
      <c r="Q630" s="571">
        <f t="shared" si="68"/>
        <v>1</v>
      </c>
    </row>
    <row r="631" spans="2:17">
      <c r="B631" s="568"/>
      <c r="C631" s="568"/>
      <c r="D631" s="568"/>
      <c r="E631" s="568" cm="1">
        <f t="array" ref="E631">IF(H630&lt;&gt;"",E630,IF(E630="","",IFERROR(MATCH(TRUE(),INDEX(INDEX(K:K,E630+1):K203&lt;&gt;"",0),0)+E630,"")))</f>
        <v>772</v>
      </c>
      <c r="F631" s="569" cm="1">
        <f t="array" ref="F631">IF(E631="","",IF(H630&lt;&gt;"",H630,INDEX(D:D,E631)))</f>
        <v>0</v>
      </c>
      <c r="G631" s="569" t="str">
        <f t="shared" si="63"/>
        <v>0</v>
      </c>
      <c r="H631" s="570" t="str">
        <f t="shared" si="64"/>
        <v/>
      </c>
      <c r="I631" s="568" t="str">
        <f>IF(AND(F631&lt;&gt;"",N10&gt;0,M631&gt;N10),"Mot &gt; limite","")</f>
        <v/>
      </c>
      <c r="M631" s="514">
        <f>IF(OR(F631="",N10="",N10&lt;=0),"",IF(LEN(F631)&lt;=N10,LEN(F631),IFERROR(FIND("♦",SUBSTITUTE(LEFT(F631,N10)," ","♦",LEN(LEFT(F631,N10))-LEN(SUBSTITUTE(LEFT(F631,N10)," ","")))),FIND(" ",F631&amp;" ",N10+1)-1)))</f>
        <v>1</v>
      </c>
      <c r="N631" s="571">
        <f t="shared" si="65"/>
        <v>614</v>
      </c>
      <c r="O631" s="551" t="str">
        <f t="shared" si="66"/>
        <v>0</v>
      </c>
      <c r="P631" s="571">
        <f t="shared" si="67"/>
        <v>1</v>
      </c>
      <c r="Q631" s="571">
        <f t="shared" si="68"/>
        <v>1</v>
      </c>
    </row>
    <row r="632" spans="2:17">
      <c r="B632" s="568"/>
      <c r="C632" s="568"/>
      <c r="D632" s="568"/>
      <c r="E632" s="568" cm="1">
        <f t="array" ref="E632">IF(H631&lt;&gt;"",E631,IF(E631="","",IFERROR(MATCH(TRUE(),INDEX(INDEX(K:K,E631+1):K203&lt;&gt;"",0),0)+E631,"")))</f>
        <v>773</v>
      </c>
      <c r="F632" s="569" cm="1">
        <f t="array" ref="F632">IF(E632="","",IF(H631&lt;&gt;"",H631,INDEX(D:D,E632)))</f>
        <v>0</v>
      </c>
      <c r="G632" s="569" t="str">
        <f t="shared" si="63"/>
        <v>0</v>
      </c>
      <c r="H632" s="570" t="str">
        <f t="shared" si="64"/>
        <v/>
      </c>
      <c r="I632" s="568" t="str">
        <f>IF(AND(F632&lt;&gt;"",N10&gt;0,M632&gt;N10),"Mot &gt; limite","")</f>
        <v/>
      </c>
      <c r="M632" s="514">
        <f>IF(OR(F632="",N10="",N10&lt;=0),"",IF(LEN(F632)&lt;=N10,LEN(F632),IFERROR(FIND("♦",SUBSTITUTE(LEFT(F632,N10)," ","♦",LEN(LEFT(F632,N10))-LEN(SUBSTITUTE(LEFT(F632,N10)," ","")))),FIND(" ",F632&amp;" ",N10+1)-1)))</f>
        <v>1</v>
      </c>
      <c r="N632" s="571">
        <f t="shared" si="65"/>
        <v>615</v>
      </c>
      <c r="O632" s="551" t="str">
        <f t="shared" si="66"/>
        <v>0</v>
      </c>
      <c r="P632" s="571">
        <f t="shared" si="67"/>
        <v>1</v>
      </c>
      <c r="Q632" s="571">
        <f t="shared" si="68"/>
        <v>1</v>
      </c>
    </row>
    <row r="633" spans="2:17">
      <c r="B633" s="568"/>
      <c r="C633" s="568"/>
      <c r="D633" s="568"/>
      <c r="E633" s="568" cm="1">
        <f t="array" ref="E633">IF(H632&lt;&gt;"",E632,IF(E632="","",IFERROR(MATCH(TRUE(),INDEX(INDEX(K:K,E632+1):K203&lt;&gt;"",0),0)+E632,"")))</f>
        <v>774</v>
      </c>
      <c r="F633" s="569" cm="1">
        <f t="array" ref="F633">IF(E633="","",IF(H632&lt;&gt;"",H632,INDEX(D:D,E633)))</f>
        <v>0</v>
      </c>
      <c r="G633" s="569" t="str">
        <f t="shared" si="63"/>
        <v>0</v>
      </c>
      <c r="H633" s="570" t="str">
        <f t="shared" si="64"/>
        <v/>
      </c>
      <c r="I633" s="568" t="str">
        <f>IF(AND(F633&lt;&gt;"",N10&gt;0,M633&gt;N10),"Mot &gt; limite","")</f>
        <v/>
      </c>
      <c r="M633" s="514">
        <f>IF(OR(F633="",N10="",N10&lt;=0),"",IF(LEN(F633)&lt;=N10,LEN(F633),IFERROR(FIND("♦",SUBSTITUTE(LEFT(F633,N10)," ","♦",LEN(LEFT(F633,N10))-LEN(SUBSTITUTE(LEFT(F633,N10)," ","")))),FIND(" ",F633&amp;" ",N10+1)-1)))</f>
        <v>1</v>
      </c>
      <c r="N633" s="571">
        <f t="shared" si="65"/>
        <v>616</v>
      </c>
      <c r="O633" s="551" t="str">
        <f t="shared" si="66"/>
        <v>0</v>
      </c>
      <c r="P633" s="571">
        <f t="shared" si="67"/>
        <v>1</v>
      </c>
      <c r="Q633" s="571">
        <f t="shared" si="68"/>
        <v>1</v>
      </c>
    </row>
    <row r="634" spans="2:17">
      <c r="B634" s="568"/>
      <c r="C634" s="568"/>
      <c r="D634" s="568"/>
      <c r="E634" s="568" cm="1">
        <f t="array" ref="E634">IF(H633&lt;&gt;"",E633,IF(E633="","",IFERROR(MATCH(TRUE(),INDEX(INDEX(K:K,E633+1):K203&lt;&gt;"",0),0)+E633,"")))</f>
        <v>775</v>
      </c>
      <c r="F634" s="569" cm="1">
        <f t="array" ref="F634">IF(E634="","",IF(H633&lt;&gt;"",H633,INDEX(D:D,E634)))</f>
        <v>0</v>
      </c>
      <c r="G634" s="569" t="str">
        <f t="shared" si="63"/>
        <v>0</v>
      </c>
      <c r="H634" s="570" t="str">
        <f t="shared" si="64"/>
        <v/>
      </c>
      <c r="I634" s="568" t="str">
        <f>IF(AND(F634&lt;&gt;"",N10&gt;0,M634&gt;N10),"Mot &gt; limite","")</f>
        <v/>
      </c>
      <c r="M634" s="514">
        <f>IF(OR(F634="",N10="",N10&lt;=0),"",IF(LEN(F634)&lt;=N10,LEN(F634),IFERROR(FIND("♦",SUBSTITUTE(LEFT(F634,N10)," ","♦",LEN(LEFT(F634,N10))-LEN(SUBSTITUTE(LEFT(F634,N10)," ","")))),FIND(" ",F634&amp;" ",N10+1)-1)))</f>
        <v>1</v>
      </c>
      <c r="N634" s="571">
        <f t="shared" si="65"/>
        <v>617</v>
      </c>
      <c r="O634" s="551" t="str">
        <f t="shared" si="66"/>
        <v>0</v>
      </c>
      <c r="P634" s="571">
        <f t="shared" si="67"/>
        <v>1</v>
      </c>
      <c r="Q634" s="571">
        <f t="shared" si="68"/>
        <v>1</v>
      </c>
    </row>
    <row r="635" spans="2:17">
      <c r="B635" s="568"/>
      <c r="C635" s="568"/>
      <c r="D635" s="568"/>
      <c r="E635" s="568" cm="1">
        <f t="array" ref="E635">IF(H634&lt;&gt;"",E634,IF(E634="","",IFERROR(MATCH(TRUE(),INDEX(INDEX(K:K,E634+1):K203&lt;&gt;"",0),0)+E634,"")))</f>
        <v>776</v>
      </c>
      <c r="F635" s="569" cm="1">
        <f t="array" ref="F635">IF(E635="","",IF(H634&lt;&gt;"",H634,INDEX(D:D,E635)))</f>
        <v>0</v>
      </c>
      <c r="G635" s="569" t="str">
        <f t="shared" si="63"/>
        <v>0</v>
      </c>
      <c r="H635" s="570" t="str">
        <f t="shared" si="64"/>
        <v/>
      </c>
      <c r="I635" s="568" t="str">
        <f>IF(AND(F635&lt;&gt;"",N10&gt;0,M635&gt;N10),"Mot &gt; limite","")</f>
        <v/>
      </c>
      <c r="M635" s="514">
        <f>IF(OR(F635="",N10="",N10&lt;=0),"",IF(LEN(F635)&lt;=N10,LEN(F635),IFERROR(FIND("♦",SUBSTITUTE(LEFT(F635,N10)," ","♦",LEN(LEFT(F635,N10))-LEN(SUBSTITUTE(LEFT(F635,N10)," ","")))),FIND(" ",F635&amp;" ",N10+1)-1)))</f>
        <v>1</v>
      </c>
      <c r="N635" s="571">
        <f t="shared" si="65"/>
        <v>618</v>
      </c>
      <c r="O635" s="551" t="str">
        <f t="shared" si="66"/>
        <v>0</v>
      </c>
      <c r="P635" s="571">
        <f t="shared" si="67"/>
        <v>1</v>
      </c>
      <c r="Q635" s="571">
        <f t="shared" si="68"/>
        <v>1</v>
      </c>
    </row>
    <row r="636" spans="2:17">
      <c r="B636" s="568"/>
      <c r="C636" s="568"/>
      <c r="D636" s="568"/>
      <c r="E636" s="568" cm="1">
        <f t="array" ref="E636">IF(H635&lt;&gt;"",E635,IF(E635="","",IFERROR(MATCH(TRUE(),INDEX(INDEX(K:K,E635+1):K203&lt;&gt;"",0),0)+E635,"")))</f>
        <v>777</v>
      </c>
      <c r="F636" s="569" cm="1">
        <f t="array" ref="F636">IF(E636="","",IF(H635&lt;&gt;"",H635,INDEX(D:D,E636)))</f>
        <v>0</v>
      </c>
      <c r="G636" s="569" t="str">
        <f t="shared" si="63"/>
        <v>0</v>
      </c>
      <c r="H636" s="570" t="str">
        <f t="shared" si="64"/>
        <v/>
      </c>
      <c r="I636" s="568" t="str">
        <f>IF(AND(F636&lt;&gt;"",N10&gt;0,M636&gt;N10),"Mot &gt; limite","")</f>
        <v/>
      </c>
      <c r="M636" s="514">
        <f>IF(OR(F636="",N10="",N10&lt;=0),"",IF(LEN(F636)&lt;=N10,LEN(F636),IFERROR(FIND("♦",SUBSTITUTE(LEFT(F636,N10)," ","♦",LEN(LEFT(F636,N10))-LEN(SUBSTITUTE(LEFT(F636,N10)," ","")))),FIND(" ",F636&amp;" ",N10+1)-1)))</f>
        <v>1</v>
      </c>
      <c r="N636" s="571">
        <f t="shared" si="65"/>
        <v>619</v>
      </c>
      <c r="O636" s="551" t="str">
        <f t="shared" si="66"/>
        <v>0</v>
      </c>
      <c r="P636" s="571">
        <f t="shared" si="67"/>
        <v>1</v>
      </c>
      <c r="Q636" s="571">
        <f t="shared" si="68"/>
        <v>1</v>
      </c>
    </row>
    <row r="637" spans="2:17">
      <c r="B637" s="568"/>
      <c r="C637" s="568"/>
      <c r="D637" s="568"/>
      <c r="E637" s="568" cm="1">
        <f t="array" ref="E637">IF(H636&lt;&gt;"",E636,IF(E636="","",IFERROR(MATCH(TRUE(),INDEX(INDEX(K:K,E636+1):K203&lt;&gt;"",0),0)+E636,"")))</f>
        <v>778</v>
      </c>
      <c r="F637" s="569" cm="1">
        <f t="array" ref="F637">IF(E637="","",IF(H636&lt;&gt;"",H636,INDEX(D:D,E637)))</f>
        <v>0</v>
      </c>
      <c r="G637" s="569" t="str">
        <f t="shared" si="63"/>
        <v>0</v>
      </c>
      <c r="H637" s="570" t="str">
        <f t="shared" si="64"/>
        <v/>
      </c>
      <c r="I637" s="568" t="str">
        <f>IF(AND(F637&lt;&gt;"",N10&gt;0,M637&gt;N10),"Mot &gt; limite","")</f>
        <v/>
      </c>
      <c r="M637" s="514">
        <f>IF(OR(F637="",N10="",N10&lt;=0),"",IF(LEN(F637)&lt;=N10,LEN(F637),IFERROR(FIND("♦",SUBSTITUTE(LEFT(F637,N10)," ","♦",LEN(LEFT(F637,N10))-LEN(SUBSTITUTE(LEFT(F637,N10)," ","")))),FIND(" ",F637&amp;" ",N10+1)-1)))</f>
        <v>1</v>
      </c>
      <c r="N637" s="571">
        <f t="shared" si="65"/>
        <v>620</v>
      </c>
      <c r="O637" s="551" t="str">
        <f t="shared" si="66"/>
        <v>0</v>
      </c>
      <c r="P637" s="571">
        <f t="shared" si="67"/>
        <v>1</v>
      </c>
      <c r="Q637" s="571">
        <f t="shared" si="68"/>
        <v>1</v>
      </c>
    </row>
    <row r="638" spans="2:17">
      <c r="B638" s="568"/>
      <c r="C638" s="568"/>
      <c r="D638" s="568"/>
      <c r="E638" s="568" cm="1">
        <f t="array" ref="E638">IF(H637&lt;&gt;"",E637,IF(E637="","",IFERROR(MATCH(TRUE(),INDEX(INDEX(K:K,E637+1):K203&lt;&gt;"",0),0)+E637,"")))</f>
        <v>779</v>
      </c>
      <c r="F638" s="569" cm="1">
        <f t="array" ref="F638">IF(E638="","",IF(H637&lt;&gt;"",H637,INDEX(D:D,E638)))</f>
        <v>0</v>
      </c>
      <c r="G638" s="569" t="str">
        <f t="shared" si="63"/>
        <v>0</v>
      </c>
      <c r="H638" s="570" t="str">
        <f t="shared" si="64"/>
        <v/>
      </c>
      <c r="I638" s="568" t="str">
        <f>IF(AND(F638&lt;&gt;"",N10&gt;0,M638&gt;N10),"Mot &gt; limite","")</f>
        <v/>
      </c>
      <c r="M638" s="514">
        <f>IF(OR(F638="",N10="",N10&lt;=0),"",IF(LEN(F638)&lt;=N10,LEN(F638),IFERROR(FIND("♦",SUBSTITUTE(LEFT(F638,N10)," ","♦",LEN(LEFT(F638,N10))-LEN(SUBSTITUTE(LEFT(F638,N10)," ","")))),FIND(" ",F638&amp;" ",N10+1)-1)))</f>
        <v>1</v>
      </c>
      <c r="N638" s="571">
        <f t="shared" si="65"/>
        <v>621</v>
      </c>
      <c r="O638" s="551" t="str">
        <f t="shared" si="66"/>
        <v>0</v>
      </c>
      <c r="P638" s="571">
        <f t="shared" si="67"/>
        <v>1</v>
      </c>
      <c r="Q638" s="571">
        <f t="shared" si="68"/>
        <v>1</v>
      </c>
    </row>
    <row r="639" spans="2:17">
      <c r="B639" s="568"/>
      <c r="C639" s="568"/>
      <c r="D639" s="568"/>
      <c r="E639" s="568" cm="1">
        <f t="array" ref="E639">IF(H638&lt;&gt;"",E638,IF(E638="","",IFERROR(MATCH(TRUE(),INDEX(INDEX(K:K,E638+1):K203&lt;&gt;"",0),0)+E638,"")))</f>
        <v>780</v>
      </c>
      <c r="F639" s="569" cm="1">
        <f t="array" ref="F639">IF(E639="","",IF(H638&lt;&gt;"",H638,INDEX(D:D,E639)))</f>
        <v>0</v>
      </c>
      <c r="G639" s="569" t="str">
        <f t="shared" si="63"/>
        <v>0</v>
      </c>
      <c r="H639" s="570" t="str">
        <f t="shared" si="64"/>
        <v/>
      </c>
      <c r="I639" s="568" t="str">
        <f>IF(AND(F639&lt;&gt;"",N10&gt;0,M639&gt;N10),"Mot &gt; limite","")</f>
        <v/>
      </c>
      <c r="M639" s="514">
        <f>IF(OR(F639="",N10="",N10&lt;=0),"",IF(LEN(F639)&lt;=N10,LEN(F639),IFERROR(FIND("♦",SUBSTITUTE(LEFT(F639,N10)," ","♦",LEN(LEFT(F639,N10))-LEN(SUBSTITUTE(LEFT(F639,N10)," ","")))),FIND(" ",F639&amp;" ",N10+1)-1)))</f>
        <v>1</v>
      </c>
      <c r="N639" s="571">
        <f t="shared" si="65"/>
        <v>622</v>
      </c>
      <c r="O639" s="551" t="str">
        <f t="shared" si="66"/>
        <v>0</v>
      </c>
      <c r="P639" s="571">
        <f t="shared" si="67"/>
        <v>1</v>
      </c>
      <c r="Q639" s="571">
        <f t="shared" si="68"/>
        <v>1</v>
      </c>
    </row>
    <row r="640" spans="2:17">
      <c r="B640" s="568"/>
      <c r="C640" s="568"/>
      <c r="D640" s="568"/>
      <c r="E640" s="568" cm="1">
        <f t="array" ref="E640">IF(H639&lt;&gt;"",E639,IF(E639="","",IFERROR(MATCH(TRUE(),INDEX(INDEX(K:K,E639+1):K203&lt;&gt;"",0),0)+E639,"")))</f>
        <v>781</v>
      </c>
      <c r="F640" s="569" cm="1">
        <f t="array" ref="F640">IF(E640="","",IF(H639&lt;&gt;"",H639,INDEX(D:D,E640)))</f>
        <v>0</v>
      </c>
      <c r="G640" s="569" t="str">
        <f t="shared" si="63"/>
        <v>0</v>
      </c>
      <c r="H640" s="570" t="str">
        <f t="shared" si="64"/>
        <v/>
      </c>
      <c r="I640" s="568" t="str">
        <f>IF(AND(F640&lt;&gt;"",N10&gt;0,M640&gt;N10),"Mot &gt; limite","")</f>
        <v/>
      </c>
      <c r="M640" s="514">
        <f>IF(OR(F640="",N10="",N10&lt;=0),"",IF(LEN(F640)&lt;=N10,LEN(F640),IFERROR(FIND("♦",SUBSTITUTE(LEFT(F640,N10)," ","♦",LEN(LEFT(F640,N10))-LEN(SUBSTITUTE(LEFT(F640,N10)," ","")))),FIND(" ",F640&amp;" ",N10+1)-1)))</f>
        <v>1</v>
      </c>
      <c r="N640" s="571">
        <f t="shared" si="65"/>
        <v>623</v>
      </c>
      <c r="O640" s="551" t="str">
        <f t="shared" si="66"/>
        <v>0</v>
      </c>
      <c r="P640" s="571">
        <f t="shared" si="67"/>
        <v>1</v>
      </c>
      <c r="Q640" s="571">
        <f t="shared" si="68"/>
        <v>1</v>
      </c>
    </row>
    <row r="641" spans="2:17">
      <c r="B641" s="568"/>
      <c r="C641" s="568"/>
      <c r="D641" s="568"/>
      <c r="E641" s="568" cm="1">
        <f t="array" ref="E641">IF(H640&lt;&gt;"",E640,IF(E640="","",IFERROR(MATCH(TRUE(),INDEX(INDEX(K:K,E640+1):K203&lt;&gt;"",0),0)+E640,"")))</f>
        <v>782</v>
      </c>
      <c r="F641" s="569" cm="1">
        <f t="array" ref="F641">IF(E641="","",IF(H640&lt;&gt;"",H640,INDEX(D:D,E641)))</f>
        <v>0</v>
      </c>
      <c r="G641" s="569" t="str">
        <f t="shared" si="63"/>
        <v>0</v>
      </c>
      <c r="H641" s="570" t="str">
        <f t="shared" si="64"/>
        <v/>
      </c>
      <c r="I641" s="568" t="str">
        <f>IF(AND(F641&lt;&gt;"",N10&gt;0,M641&gt;N10),"Mot &gt; limite","")</f>
        <v/>
      </c>
      <c r="M641" s="514">
        <f>IF(OR(F641="",N10="",N10&lt;=0),"",IF(LEN(F641)&lt;=N10,LEN(F641),IFERROR(FIND("♦",SUBSTITUTE(LEFT(F641,N10)," ","♦",LEN(LEFT(F641,N10))-LEN(SUBSTITUTE(LEFT(F641,N10)," ","")))),FIND(" ",F641&amp;" ",N10+1)-1)))</f>
        <v>1</v>
      </c>
      <c r="N641" s="571">
        <f t="shared" si="65"/>
        <v>624</v>
      </c>
      <c r="O641" s="551" t="str">
        <f t="shared" si="66"/>
        <v>0</v>
      </c>
      <c r="P641" s="571">
        <f t="shared" si="67"/>
        <v>1</v>
      </c>
      <c r="Q641" s="571">
        <f t="shared" si="68"/>
        <v>1</v>
      </c>
    </row>
    <row r="642" spans="2:17">
      <c r="B642" s="568"/>
      <c r="C642" s="568"/>
      <c r="D642" s="568"/>
      <c r="E642" s="568" cm="1">
        <f t="array" ref="E642">IF(H641&lt;&gt;"",E641,IF(E641="","",IFERROR(MATCH(TRUE(),INDEX(INDEX(K:K,E641+1):K203&lt;&gt;"",0),0)+E641,"")))</f>
        <v>783</v>
      </c>
      <c r="F642" s="569" cm="1">
        <f t="array" ref="F642">IF(E642="","",IF(H641&lt;&gt;"",H641,INDEX(D:D,E642)))</f>
        <v>0</v>
      </c>
      <c r="G642" s="569" t="str">
        <f t="shared" si="63"/>
        <v>0</v>
      </c>
      <c r="H642" s="570" t="str">
        <f t="shared" si="64"/>
        <v/>
      </c>
      <c r="I642" s="568" t="str">
        <f>IF(AND(F642&lt;&gt;"",N10&gt;0,M642&gt;N10),"Mot &gt; limite","")</f>
        <v/>
      </c>
      <c r="M642" s="514">
        <f>IF(OR(F642="",N10="",N10&lt;=0),"",IF(LEN(F642)&lt;=N10,LEN(F642),IFERROR(FIND("♦",SUBSTITUTE(LEFT(F642,N10)," ","♦",LEN(LEFT(F642,N10))-LEN(SUBSTITUTE(LEFT(F642,N10)," ","")))),FIND(" ",F642&amp;" ",N10+1)-1)))</f>
        <v>1</v>
      </c>
      <c r="N642" s="571">
        <f t="shared" si="65"/>
        <v>625</v>
      </c>
      <c r="O642" s="551" t="str">
        <f t="shared" si="66"/>
        <v>0</v>
      </c>
      <c r="P642" s="571">
        <f t="shared" si="67"/>
        <v>1</v>
      </c>
      <c r="Q642" s="571">
        <f t="shared" si="68"/>
        <v>1</v>
      </c>
    </row>
    <row r="643" spans="2:17">
      <c r="B643" s="568"/>
      <c r="C643" s="568"/>
      <c r="D643" s="568"/>
      <c r="E643" s="568" cm="1">
        <f t="array" ref="E643">IF(H642&lt;&gt;"",E642,IF(E642="","",IFERROR(MATCH(TRUE(),INDEX(INDEX(K:K,E642+1):K203&lt;&gt;"",0),0)+E642,"")))</f>
        <v>784</v>
      </c>
      <c r="F643" s="569" cm="1">
        <f t="array" ref="F643">IF(E643="","",IF(H642&lt;&gt;"",H642,INDEX(D:D,E643)))</f>
        <v>0</v>
      </c>
      <c r="G643" s="569" t="str">
        <f t="shared" si="63"/>
        <v>0</v>
      </c>
      <c r="H643" s="570" t="str">
        <f t="shared" si="64"/>
        <v/>
      </c>
      <c r="I643" s="568" t="str">
        <f>IF(AND(F643&lt;&gt;"",N10&gt;0,M643&gt;N10),"Mot &gt; limite","")</f>
        <v/>
      </c>
      <c r="M643" s="514">
        <f>IF(OR(F643="",N10="",N10&lt;=0),"",IF(LEN(F643)&lt;=N10,LEN(F643),IFERROR(FIND("♦",SUBSTITUTE(LEFT(F643,N10)," ","♦",LEN(LEFT(F643,N10))-LEN(SUBSTITUTE(LEFT(F643,N10)," ","")))),FIND(" ",F643&amp;" ",N10+1)-1)))</f>
        <v>1</v>
      </c>
      <c r="N643" s="571">
        <f t="shared" si="65"/>
        <v>626</v>
      </c>
      <c r="O643" s="551" t="str">
        <f t="shared" si="66"/>
        <v>0</v>
      </c>
      <c r="P643" s="571">
        <f t="shared" si="67"/>
        <v>1</v>
      </c>
      <c r="Q643" s="571">
        <f t="shared" si="68"/>
        <v>1</v>
      </c>
    </row>
    <row r="644" spans="2:17">
      <c r="B644" s="568"/>
      <c r="C644" s="568"/>
      <c r="D644" s="568"/>
      <c r="E644" s="568" cm="1">
        <f t="array" ref="E644">IF(H643&lt;&gt;"",E643,IF(E643="","",IFERROR(MATCH(TRUE(),INDEX(INDEX(K:K,E643+1):K203&lt;&gt;"",0),0)+E643,"")))</f>
        <v>785</v>
      </c>
      <c r="F644" s="569" cm="1">
        <f t="array" ref="F644">IF(E644="","",IF(H643&lt;&gt;"",H643,INDEX(D:D,E644)))</f>
        <v>0</v>
      </c>
      <c r="G644" s="569" t="str">
        <f t="shared" si="63"/>
        <v>0</v>
      </c>
      <c r="H644" s="570" t="str">
        <f t="shared" si="64"/>
        <v/>
      </c>
      <c r="I644" s="568" t="str">
        <f>IF(AND(F644&lt;&gt;"",N10&gt;0,M644&gt;N10),"Mot &gt; limite","")</f>
        <v/>
      </c>
      <c r="M644" s="514">
        <f>IF(OR(F644="",N10="",N10&lt;=0),"",IF(LEN(F644)&lt;=N10,LEN(F644),IFERROR(FIND("♦",SUBSTITUTE(LEFT(F644,N10)," ","♦",LEN(LEFT(F644,N10))-LEN(SUBSTITUTE(LEFT(F644,N10)," ","")))),FIND(" ",F644&amp;" ",N10+1)-1)))</f>
        <v>1</v>
      </c>
      <c r="N644" s="571">
        <f t="shared" si="65"/>
        <v>627</v>
      </c>
      <c r="O644" s="551" t="str">
        <f t="shared" si="66"/>
        <v>0</v>
      </c>
      <c r="P644" s="571">
        <f t="shared" si="67"/>
        <v>1</v>
      </c>
      <c r="Q644" s="571">
        <f t="shared" si="68"/>
        <v>1</v>
      </c>
    </row>
    <row r="645" spans="2:17">
      <c r="B645" s="568"/>
      <c r="C645" s="568"/>
      <c r="D645" s="568"/>
      <c r="E645" s="568" cm="1">
        <f t="array" ref="E645">IF(H644&lt;&gt;"",E644,IF(E644="","",IFERROR(MATCH(TRUE(),INDEX(INDEX(K:K,E644+1):K203&lt;&gt;"",0),0)+E644,"")))</f>
        <v>786</v>
      </c>
      <c r="F645" s="569" cm="1">
        <f t="array" ref="F645">IF(E645="","",IF(H644&lt;&gt;"",H644,INDEX(D:D,E645)))</f>
        <v>0</v>
      </c>
      <c r="G645" s="569" t="str">
        <f t="shared" si="63"/>
        <v>0</v>
      </c>
      <c r="H645" s="570" t="str">
        <f t="shared" si="64"/>
        <v/>
      </c>
      <c r="I645" s="568" t="str">
        <f>IF(AND(F645&lt;&gt;"",N10&gt;0,M645&gt;N10),"Mot &gt; limite","")</f>
        <v/>
      </c>
      <c r="M645" s="514">
        <f>IF(OR(F645="",N10="",N10&lt;=0),"",IF(LEN(F645)&lt;=N10,LEN(F645),IFERROR(FIND("♦",SUBSTITUTE(LEFT(F645,N10)," ","♦",LEN(LEFT(F645,N10))-LEN(SUBSTITUTE(LEFT(F645,N10)," ","")))),FIND(" ",F645&amp;" ",N10+1)-1)))</f>
        <v>1</v>
      </c>
      <c r="N645" s="571">
        <f t="shared" si="65"/>
        <v>628</v>
      </c>
      <c r="O645" s="551" t="str">
        <f t="shared" si="66"/>
        <v>0</v>
      </c>
      <c r="P645" s="571">
        <f t="shared" si="67"/>
        <v>1</v>
      </c>
      <c r="Q645" s="571">
        <f t="shared" si="68"/>
        <v>1</v>
      </c>
    </row>
    <row r="646" spans="2:17">
      <c r="B646" s="568"/>
      <c r="C646" s="568"/>
      <c r="D646" s="568"/>
      <c r="E646" s="568" cm="1">
        <f t="array" ref="E646">IF(H645&lt;&gt;"",E645,IF(E645="","",IFERROR(MATCH(TRUE(),INDEX(INDEX(K:K,E645+1):K203&lt;&gt;"",0),0)+E645,"")))</f>
        <v>787</v>
      </c>
      <c r="F646" s="569" cm="1">
        <f t="array" ref="F646">IF(E646="","",IF(H645&lt;&gt;"",H645,INDEX(D:D,E646)))</f>
        <v>0</v>
      </c>
      <c r="G646" s="569" t="str">
        <f t="shared" si="63"/>
        <v>0</v>
      </c>
      <c r="H646" s="570" t="str">
        <f t="shared" si="64"/>
        <v/>
      </c>
      <c r="I646" s="568" t="str">
        <f>IF(AND(F646&lt;&gt;"",N10&gt;0,M646&gt;N10),"Mot &gt; limite","")</f>
        <v/>
      </c>
      <c r="M646" s="514">
        <f>IF(OR(F646="",N10="",N10&lt;=0),"",IF(LEN(F646)&lt;=N10,LEN(F646),IFERROR(FIND("♦",SUBSTITUTE(LEFT(F646,N10)," ","♦",LEN(LEFT(F646,N10))-LEN(SUBSTITUTE(LEFT(F646,N10)," ","")))),FIND(" ",F646&amp;" ",N10+1)-1)))</f>
        <v>1</v>
      </c>
      <c r="N646" s="571">
        <f t="shared" si="65"/>
        <v>629</v>
      </c>
      <c r="O646" s="551" t="str">
        <f t="shared" si="66"/>
        <v>0</v>
      </c>
      <c r="P646" s="571">
        <f t="shared" si="67"/>
        <v>1</v>
      </c>
      <c r="Q646" s="571">
        <f t="shared" si="68"/>
        <v>1</v>
      </c>
    </row>
    <row r="647" spans="2:17">
      <c r="B647" s="568"/>
      <c r="C647" s="568"/>
      <c r="D647" s="568"/>
      <c r="E647" s="568" cm="1">
        <f t="array" ref="E647">IF(H646&lt;&gt;"",E646,IF(E646="","",IFERROR(MATCH(TRUE(),INDEX(INDEX(K:K,E646+1):K203&lt;&gt;"",0),0)+E646,"")))</f>
        <v>788</v>
      </c>
      <c r="F647" s="569" cm="1">
        <f t="array" ref="F647">IF(E647="","",IF(H646&lt;&gt;"",H646,INDEX(D:D,E647)))</f>
        <v>0</v>
      </c>
      <c r="G647" s="569" t="str">
        <f t="shared" si="63"/>
        <v>0</v>
      </c>
      <c r="H647" s="570" t="str">
        <f t="shared" si="64"/>
        <v/>
      </c>
      <c r="I647" s="568" t="str">
        <f>IF(AND(F647&lt;&gt;"",N10&gt;0,M647&gt;N10),"Mot &gt; limite","")</f>
        <v/>
      </c>
      <c r="M647" s="514">
        <f>IF(OR(F647="",N10="",N10&lt;=0),"",IF(LEN(F647)&lt;=N10,LEN(F647),IFERROR(FIND("♦",SUBSTITUTE(LEFT(F647,N10)," ","♦",LEN(LEFT(F647,N10))-LEN(SUBSTITUTE(LEFT(F647,N10)," ","")))),FIND(" ",F647&amp;" ",N10+1)-1)))</f>
        <v>1</v>
      </c>
      <c r="N647" s="571">
        <f t="shared" si="65"/>
        <v>630</v>
      </c>
      <c r="O647" s="551" t="str">
        <f t="shared" si="66"/>
        <v>0</v>
      </c>
      <c r="P647" s="571">
        <f t="shared" si="67"/>
        <v>1</v>
      </c>
      <c r="Q647" s="571">
        <f t="shared" si="68"/>
        <v>1</v>
      </c>
    </row>
    <row r="648" spans="2:17">
      <c r="B648" s="568"/>
      <c r="C648" s="568"/>
      <c r="D648" s="568"/>
      <c r="E648" s="568" cm="1">
        <f t="array" ref="E648">IF(H647&lt;&gt;"",E647,IF(E647="","",IFERROR(MATCH(TRUE(),INDEX(INDEX(K:K,E647+1):K203&lt;&gt;"",0),0)+E647,"")))</f>
        <v>789</v>
      </c>
      <c r="F648" s="569" cm="1">
        <f t="array" ref="F648">IF(E648="","",IF(H647&lt;&gt;"",H647,INDEX(D:D,E648)))</f>
        <v>0</v>
      </c>
      <c r="G648" s="569" t="str">
        <f t="shared" si="63"/>
        <v>0</v>
      </c>
      <c r="H648" s="570" t="str">
        <f t="shared" si="64"/>
        <v/>
      </c>
      <c r="I648" s="568" t="str">
        <f>IF(AND(F648&lt;&gt;"",N10&gt;0,M648&gt;N10),"Mot &gt; limite","")</f>
        <v/>
      </c>
      <c r="M648" s="514">
        <f>IF(OR(F648="",N10="",N10&lt;=0),"",IF(LEN(F648)&lt;=N10,LEN(F648),IFERROR(FIND("♦",SUBSTITUTE(LEFT(F648,N10)," ","♦",LEN(LEFT(F648,N10))-LEN(SUBSTITUTE(LEFT(F648,N10)," ","")))),FIND(" ",F648&amp;" ",N10+1)-1)))</f>
        <v>1</v>
      </c>
      <c r="N648" s="571">
        <f t="shared" si="65"/>
        <v>631</v>
      </c>
      <c r="O648" s="551" t="str">
        <f t="shared" si="66"/>
        <v>0</v>
      </c>
      <c r="P648" s="571">
        <f t="shared" si="67"/>
        <v>1</v>
      </c>
      <c r="Q648" s="571">
        <f t="shared" si="68"/>
        <v>1</v>
      </c>
    </row>
    <row r="649" spans="2:17">
      <c r="B649" s="568"/>
      <c r="C649" s="568"/>
      <c r="D649" s="568"/>
      <c r="E649" s="568" cm="1">
        <f t="array" ref="E649">IF(H648&lt;&gt;"",E648,IF(E648="","",IFERROR(MATCH(TRUE(),INDEX(INDEX(K:K,E648+1):K203&lt;&gt;"",0),0)+E648,"")))</f>
        <v>790</v>
      </c>
      <c r="F649" s="569" cm="1">
        <f t="array" ref="F649">IF(E649="","",IF(H648&lt;&gt;"",H648,INDEX(D:D,E649)))</f>
        <v>0</v>
      </c>
      <c r="G649" s="569" t="str">
        <f t="shared" si="63"/>
        <v>0</v>
      </c>
      <c r="H649" s="570" t="str">
        <f t="shared" si="64"/>
        <v/>
      </c>
      <c r="I649" s="568" t="str">
        <f>IF(AND(F649&lt;&gt;"",N10&gt;0,M649&gt;N10),"Mot &gt; limite","")</f>
        <v/>
      </c>
      <c r="M649" s="514">
        <f>IF(OR(F649="",N10="",N10&lt;=0),"",IF(LEN(F649)&lt;=N10,LEN(F649),IFERROR(FIND("♦",SUBSTITUTE(LEFT(F649,N10)," ","♦",LEN(LEFT(F649,N10))-LEN(SUBSTITUTE(LEFT(F649,N10)," ","")))),FIND(" ",F649&amp;" ",N10+1)-1)))</f>
        <v>1</v>
      </c>
      <c r="N649" s="571">
        <f t="shared" si="65"/>
        <v>632</v>
      </c>
      <c r="O649" s="551" t="str">
        <f t="shared" si="66"/>
        <v>0</v>
      </c>
      <c r="P649" s="571">
        <f t="shared" si="67"/>
        <v>1</v>
      </c>
      <c r="Q649" s="571">
        <f t="shared" si="68"/>
        <v>1</v>
      </c>
    </row>
    <row r="650" spans="2:17">
      <c r="B650" s="568"/>
      <c r="C650" s="568"/>
      <c r="D650" s="568"/>
      <c r="E650" s="568" cm="1">
        <f t="array" ref="E650">IF(H649&lt;&gt;"",E649,IF(E649="","",IFERROR(MATCH(TRUE(),INDEX(INDEX(K:K,E649+1):K203&lt;&gt;"",0),0)+E649,"")))</f>
        <v>791</v>
      </c>
      <c r="F650" s="569" cm="1">
        <f t="array" ref="F650">IF(E650="","",IF(H649&lt;&gt;"",H649,INDEX(D:D,E650)))</f>
        <v>0</v>
      </c>
      <c r="G650" s="569" t="str">
        <f t="shared" si="63"/>
        <v>0</v>
      </c>
      <c r="H650" s="570" t="str">
        <f t="shared" si="64"/>
        <v/>
      </c>
      <c r="I650" s="568" t="str">
        <f>IF(AND(F650&lt;&gt;"",N10&gt;0,M650&gt;N10),"Mot &gt; limite","")</f>
        <v/>
      </c>
      <c r="M650" s="514">
        <f>IF(OR(F650="",N10="",N10&lt;=0),"",IF(LEN(F650)&lt;=N10,LEN(F650),IFERROR(FIND("♦",SUBSTITUTE(LEFT(F650,N10)," ","♦",LEN(LEFT(F650,N10))-LEN(SUBSTITUTE(LEFT(F650,N10)," ","")))),FIND(" ",F650&amp;" ",N10+1)-1)))</f>
        <v>1</v>
      </c>
      <c r="N650" s="571">
        <f t="shared" si="65"/>
        <v>633</v>
      </c>
      <c r="O650" s="551" t="str">
        <f t="shared" si="66"/>
        <v>0</v>
      </c>
      <c r="P650" s="571">
        <f t="shared" si="67"/>
        <v>1</v>
      </c>
      <c r="Q650" s="571">
        <f t="shared" si="68"/>
        <v>1</v>
      </c>
    </row>
    <row r="651" spans="2:17">
      <c r="B651" s="568"/>
      <c r="C651" s="568"/>
      <c r="D651" s="568"/>
      <c r="E651" s="568" cm="1">
        <f t="array" ref="E651">IF(H650&lt;&gt;"",E650,IF(E650="","",IFERROR(MATCH(TRUE(),INDEX(INDEX(K:K,E650+1):K203&lt;&gt;"",0),0)+E650,"")))</f>
        <v>792</v>
      </c>
      <c r="F651" s="569" cm="1">
        <f t="array" ref="F651">IF(E651="","",IF(H650&lt;&gt;"",H650,INDEX(D:D,E651)))</f>
        <v>0</v>
      </c>
      <c r="G651" s="569" t="str">
        <f t="shared" si="63"/>
        <v>0</v>
      </c>
      <c r="H651" s="570" t="str">
        <f t="shared" si="64"/>
        <v/>
      </c>
      <c r="I651" s="568" t="str">
        <f>IF(AND(F651&lt;&gt;"",N10&gt;0,M651&gt;N10),"Mot &gt; limite","")</f>
        <v/>
      </c>
      <c r="M651" s="514">
        <f>IF(OR(F651="",N10="",N10&lt;=0),"",IF(LEN(F651)&lt;=N10,LEN(F651),IFERROR(FIND("♦",SUBSTITUTE(LEFT(F651,N10)," ","♦",LEN(LEFT(F651,N10))-LEN(SUBSTITUTE(LEFT(F651,N10)," ","")))),FIND(" ",F651&amp;" ",N10+1)-1)))</f>
        <v>1</v>
      </c>
      <c r="N651" s="571">
        <f t="shared" si="65"/>
        <v>634</v>
      </c>
      <c r="O651" s="551" t="str">
        <f t="shared" si="66"/>
        <v>0</v>
      </c>
      <c r="P651" s="571">
        <f t="shared" si="67"/>
        <v>1</v>
      </c>
      <c r="Q651" s="571">
        <f t="shared" si="68"/>
        <v>1</v>
      </c>
    </row>
    <row r="652" spans="2:17">
      <c r="B652" s="568"/>
      <c r="C652" s="568"/>
      <c r="D652" s="568"/>
      <c r="E652" s="568" cm="1">
        <f t="array" ref="E652">IF(H651&lt;&gt;"",E651,IF(E651="","",IFERROR(MATCH(TRUE(),INDEX(INDEX(K:K,E651+1):K203&lt;&gt;"",0),0)+E651,"")))</f>
        <v>793</v>
      </c>
      <c r="F652" s="569" cm="1">
        <f t="array" ref="F652">IF(E652="","",IF(H651&lt;&gt;"",H651,INDEX(D:D,E652)))</f>
        <v>0</v>
      </c>
      <c r="G652" s="569" t="str">
        <f t="shared" si="63"/>
        <v>0</v>
      </c>
      <c r="H652" s="570" t="str">
        <f t="shared" si="64"/>
        <v/>
      </c>
      <c r="I652" s="568" t="str">
        <f>IF(AND(F652&lt;&gt;"",N10&gt;0,M652&gt;N10),"Mot &gt; limite","")</f>
        <v/>
      </c>
      <c r="M652" s="514">
        <f>IF(OR(F652="",N10="",N10&lt;=0),"",IF(LEN(F652)&lt;=N10,LEN(F652),IFERROR(FIND("♦",SUBSTITUTE(LEFT(F652,N10)," ","♦",LEN(LEFT(F652,N10))-LEN(SUBSTITUTE(LEFT(F652,N10)," ","")))),FIND(" ",F652&amp;" ",N10+1)-1)))</f>
        <v>1</v>
      </c>
      <c r="N652" s="571">
        <f t="shared" si="65"/>
        <v>635</v>
      </c>
      <c r="O652" s="551" t="str">
        <f t="shared" si="66"/>
        <v>0</v>
      </c>
      <c r="P652" s="571">
        <f t="shared" si="67"/>
        <v>1</v>
      </c>
      <c r="Q652" s="571">
        <f t="shared" si="68"/>
        <v>1</v>
      </c>
    </row>
    <row r="653" spans="2:17">
      <c r="B653" s="568"/>
      <c r="C653" s="568"/>
      <c r="D653" s="568"/>
      <c r="E653" s="568" cm="1">
        <f t="array" ref="E653">IF(H652&lt;&gt;"",E652,IF(E652="","",IFERROR(MATCH(TRUE(),INDEX(INDEX(K:K,E652+1):K203&lt;&gt;"",0),0)+E652,"")))</f>
        <v>794</v>
      </c>
      <c r="F653" s="569" cm="1">
        <f t="array" ref="F653">IF(E653="","",IF(H652&lt;&gt;"",H652,INDEX(D:D,E653)))</f>
        <v>0</v>
      </c>
      <c r="G653" s="569" t="str">
        <f t="shared" si="63"/>
        <v>0</v>
      </c>
      <c r="H653" s="570" t="str">
        <f t="shared" si="64"/>
        <v/>
      </c>
      <c r="I653" s="568" t="str">
        <f>IF(AND(F653&lt;&gt;"",N10&gt;0,M653&gt;N10),"Mot &gt; limite","")</f>
        <v/>
      </c>
      <c r="M653" s="514">
        <f>IF(OR(F653="",N10="",N10&lt;=0),"",IF(LEN(F653)&lt;=N10,LEN(F653),IFERROR(FIND("♦",SUBSTITUTE(LEFT(F653,N10)," ","♦",LEN(LEFT(F653,N10))-LEN(SUBSTITUTE(LEFT(F653,N10)," ","")))),FIND(" ",F653&amp;" ",N10+1)-1)))</f>
        <v>1</v>
      </c>
      <c r="N653" s="571">
        <f t="shared" si="65"/>
        <v>636</v>
      </c>
      <c r="O653" s="551" t="str">
        <f t="shared" si="66"/>
        <v>0</v>
      </c>
      <c r="P653" s="571">
        <f t="shared" si="67"/>
        <v>1</v>
      </c>
      <c r="Q653" s="571">
        <f t="shared" si="68"/>
        <v>1</v>
      </c>
    </row>
    <row r="654" spans="2:17">
      <c r="B654" s="568"/>
      <c r="C654" s="568"/>
      <c r="D654" s="568"/>
      <c r="E654" s="568" cm="1">
        <f t="array" ref="E654">IF(H653&lt;&gt;"",E653,IF(E653="","",IFERROR(MATCH(TRUE(),INDEX(INDEX(K:K,E653+1):K203&lt;&gt;"",0),0)+E653,"")))</f>
        <v>795</v>
      </c>
      <c r="F654" s="569" cm="1">
        <f t="array" ref="F654">IF(E654="","",IF(H653&lt;&gt;"",H653,INDEX(D:D,E654)))</f>
        <v>0</v>
      </c>
      <c r="G654" s="569" t="str">
        <f t="shared" si="63"/>
        <v>0</v>
      </c>
      <c r="H654" s="570" t="str">
        <f t="shared" si="64"/>
        <v/>
      </c>
      <c r="I654" s="568" t="str">
        <f>IF(AND(F654&lt;&gt;"",N10&gt;0,M654&gt;N10),"Mot &gt; limite","")</f>
        <v/>
      </c>
      <c r="M654" s="514">
        <f>IF(OR(F654="",N10="",N10&lt;=0),"",IF(LEN(F654)&lt;=N10,LEN(F654),IFERROR(FIND("♦",SUBSTITUTE(LEFT(F654,N10)," ","♦",LEN(LEFT(F654,N10))-LEN(SUBSTITUTE(LEFT(F654,N10)," ","")))),FIND(" ",F654&amp;" ",N10+1)-1)))</f>
        <v>1</v>
      </c>
      <c r="N654" s="571">
        <f t="shared" si="65"/>
        <v>637</v>
      </c>
      <c r="O654" s="551" t="str">
        <f t="shared" si="66"/>
        <v>0</v>
      </c>
      <c r="P654" s="571">
        <f t="shared" si="67"/>
        <v>1</v>
      </c>
      <c r="Q654" s="571">
        <f t="shared" si="68"/>
        <v>1</v>
      </c>
    </row>
    <row r="655" spans="2:17">
      <c r="B655" s="568"/>
      <c r="C655" s="568"/>
      <c r="D655" s="568"/>
      <c r="E655" s="568" cm="1">
        <f t="array" ref="E655">IF(H654&lt;&gt;"",E654,IF(E654="","",IFERROR(MATCH(TRUE(),INDEX(INDEX(K:K,E654+1):K203&lt;&gt;"",0),0)+E654,"")))</f>
        <v>796</v>
      </c>
      <c r="F655" s="569" cm="1">
        <f t="array" ref="F655">IF(E655="","",IF(H654&lt;&gt;"",H654,INDEX(D:D,E655)))</f>
        <v>0</v>
      </c>
      <c r="G655" s="569" t="str">
        <f t="shared" si="63"/>
        <v>0</v>
      </c>
      <c r="H655" s="570" t="str">
        <f t="shared" si="64"/>
        <v/>
      </c>
      <c r="I655" s="568" t="str">
        <f>IF(AND(F655&lt;&gt;"",N10&gt;0,M655&gt;N10),"Mot &gt; limite","")</f>
        <v/>
      </c>
      <c r="M655" s="514">
        <f>IF(OR(F655="",N10="",N10&lt;=0),"",IF(LEN(F655)&lt;=N10,LEN(F655),IFERROR(FIND("♦",SUBSTITUTE(LEFT(F655,N10)," ","♦",LEN(LEFT(F655,N10))-LEN(SUBSTITUTE(LEFT(F655,N10)," ","")))),FIND(" ",F655&amp;" ",N10+1)-1)))</f>
        <v>1</v>
      </c>
      <c r="N655" s="571">
        <f t="shared" si="65"/>
        <v>638</v>
      </c>
      <c r="O655" s="551" t="str">
        <f t="shared" si="66"/>
        <v>0</v>
      </c>
      <c r="P655" s="571">
        <f t="shared" si="67"/>
        <v>1</v>
      </c>
      <c r="Q655" s="571">
        <f t="shared" si="68"/>
        <v>1</v>
      </c>
    </row>
    <row r="656" spans="2:17">
      <c r="B656" s="568"/>
      <c r="C656" s="568"/>
      <c r="D656" s="568"/>
      <c r="E656" s="568" cm="1">
        <f t="array" ref="E656">IF(H655&lt;&gt;"",E655,IF(E655="","",IFERROR(MATCH(TRUE(),INDEX(INDEX(K:K,E655+1):K203&lt;&gt;"",0),0)+E655,"")))</f>
        <v>797</v>
      </c>
      <c r="F656" s="569" cm="1">
        <f t="array" ref="F656">IF(E656="","",IF(H655&lt;&gt;"",H655,INDEX(D:D,E656)))</f>
        <v>0</v>
      </c>
      <c r="G656" s="569" t="str">
        <f t="shared" si="63"/>
        <v>0</v>
      </c>
      <c r="H656" s="570" t="str">
        <f t="shared" si="64"/>
        <v/>
      </c>
      <c r="I656" s="568" t="str">
        <f>IF(AND(F656&lt;&gt;"",N10&gt;0,M656&gt;N10),"Mot &gt; limite","")</f>
        <v/>
      </c>
      <c r="M656" s="514">
        <f>IF(OR(F656="",N10="",N10&lt;=0),"",IF(LEN(F656)&lt;=N10,LEN(F656),IFERROR(FIND("♦",SUBSTITUTE(LEFT(F656,N10)," ","♦",LEN(LEFT(F656,N10))-LEN(SUBSTITUTE(LEFT(F656,N10)," ","")))),FIND(" ",F656&amp;" ",N10+1)-1)))</f>
        <v>1</v>
      </c>
      <c r="N656" s="571">
        <f t="shared" si="65"/>
        <v>639</v>
      </c>
      <c r="O656" s="551" t="str">
        <f t="shared" si="66"/>
        <v>0</v>
      </c>
      <c r="P656" s="571">
        <f t="shared" si="67"/>
        <v>1</v>
      </c>
      <c r="Q656" s="571">
        <f t="shared" si="68"/>
        <v>1</v>
      </c>
    </row>
    <row r="657" spans="2:17">
      <c r="B657" s="568"/>
      <c r="C657" s="568"/>
      <c r="D657" s="568"/>
      <c r="E657" s="568" cm="1">
        <f t="array" ref="E657">IF(H656&lt;&gt;"",E656,IF(E656="","",IFERROR(MATCH(TRUE(),INDEX(INDEX(K:K,E656+1):K203&lt;&gt;"",0),0)+E656,"")))</f>
        <v>798</v>
      </c>
      <c r="F657" s="569" cm="1">
        <f t="array" ref="F657">IF(E657="","",IF(H656&lt;&gt;"",H656,INDEX(D:D,E657)))</f>
        <v>0</v>
      </c>
      <c r="G657" s="569" t="str">
        <f t="shared" si="63"/>
        <v>0</v>
      </c>
      <c r="H657" s="570" t="str">
        <f t="shared" si="64"/>
        <v/>
      </c>
      <c r="I657" s="568" t="str">
        <f>IF(AND(F657&lt;&gt;"",N10&gt;0,M657&gt;N10),"Mot &gt; limite","")</f>
        <v/>
      </c>
      <c r="M657" s="514">
        <f>IF(OR(F657="",N10="",N10&lt;=0),"",IF(LEN(F657)&lt;=N10,LEN(F657),IFERROR(FIND("♦",SUBSTITUTE(LEFT(F657,N10)," ","♦",LEN(LEFT(F657,N10))-LEN(SUBSTITUTE(LEFT(F657,N10)," ","")))),FIND(" ",F657&amp;" ",N10+1)-1)))</f>
        <v>1</v>
      </c>
      <c r="N657" s="571">
        <f t="shared" si="65"/>
        <v>640</v>
      </c>
      <c r="O657" s="551" t="str">
        <f t="shared" si="66"/>
        <v>0</v>
      </c>
      <c r="P657" s="571">
        <f t="shared" si="67"/>
        <v>1</v>
      </c>
      <c r="Q657" s="571">
        <f t="shared" si="68"/>
        <v>1</v>
      </c>
    </row>
    <row r="658" spans="2:17">
      <c r="B658" s="568"/>
      <c r="C658" s="568"/>
      <c r="D658" s="568"/>
      <c r="E658" s="568" cm="1">
        <f t="array" ref="E658">IF(H657&lt;&gt;"",E657,IF(E657="","",IFERROR(MATCH(TRUE(),INDEX(INDEX(K:K,E657+1):K203&lt;&gt;"",0),0)+E657,"")))</f>
        <v>799</v>
      </c>
      <c r="F658" s="569" cm="1">
        <f t="array" ref="F658">IF(E658="","",IF(H657&lt;&gt;"",H657,INDEX(D:D,E658)))</f>
        <v>0</v>
      </c>
      <c r="G658" s="569" t="str">
        <f t="shared" ref="G658:G721" si="69">IF(OR(F658="",M658=""),"",LEFT(F658,M658))</f>
        <v>0</v>
      </c>
      <c r="H658" s="570" t="str">
        <f t="shared" ref="H658:H721" si="70">IF(OR(F658="",M658=""),"",TRIM(MID(F658,M658+1,99999)))</f>
        <v/>
      </c>
      <c r="I658" s="568" t="str">
        <f>IF(AND(F658&lt;&gt;"",N10&gt;0,M658&gt;N10),"Mot &gt; limite","")</f>
        <v/>
      </c>
      <c r="M658" s="514">
        <f>IF(OR(F658="",N10="",N10&lt;=0),"",IF(LEN(F658)&lt;=N10,LEN(F658),IFERROR(FIND("♦",SUBSTITUTE(LEFT(F658,N10)," ","♦",LEN(LEFT(F658,N10))-LEN(SUBSTITUTE(LEFT(F658,N10)," ","")))),FIND(" ",F658&amp;" ",N10+1)-1)))</f>
        <v>1</v>
      </c>
      <c r="N658" s="571">
        <f t="shared" ref="N658:N721" si="71">IF(O658="","",ROW()-17)</f>
        <v>641</v>
      </c>
      <c r="O658" s="551" t="str">
        <f t="shared" ref="O658:O721" si="72">G658</f>
        <v>0</v>
      </c>
      <c r="P658" s="571">
        <f t="shared" ref="P658:P721" si="73">IF(O658="","",LEN(TRIM(O658))-LEN(SUBSTITUTE(TRIM(O658)," ",""))+1)</f>
        <v>1</v>
      </c>
      <c r="Q658" s="571">
        <f t="shared" ref="Q658:Q721" si="74">IF(O658="","",LEN(O658))</f>
        <v>1</v>
      </c>
    </row>
    <row r="659" spans="2:17">
      <c r="B659" s="568"/>
      <c r="C659" s="568"/>
      <c r="D659" s="568"/>
      <c r="E659" s="568" cm="1">
        <f t="array" ref="E659">IF(H658&lt;&gt;"",E658,IF(E658="","",IFERROR(MATCH(TRUE(),INDEX(INDEX(K:K,E658+1):K203&lt;&gt;"",0),0)+E658,"")))</f>
        <v>800</v>
      </c>
      <c r="F659" s="569" cm="1">
        <f t="array" ref="F659">IF(E659="","",IF(H658&lt;&gt;"",H658,INDEX(D:D,E659)))</f>
        <v>0</v>
      </c>
      <c r="G659" s="569" t="str">
        <f t="shared" si="69"/>
        <v>0</v>
      </c>
      <c r="H659" s="570" t="str">
        <f t="shared" si="70"/>
        <v/>
      </c>
      <c r="I659" s="568" t="str">
        <f>IF(AND(F659&lt;&gt;"",N10&gt;0,M659&gt;N10),"Mot &gt; limite","")</f>
        <v/>
      </c>
      <c r="M659" s="514">
        <f>IF(OR(F659="",N10="",N10&lt;=0),"",IF(LEN(F659)&lt;=N10,LEN(F659),IFERROR(FIND("♦",SUBSTITUTE(LEFT(F659,N10)," ","♦",LEN(LEFT(F659,N10))-LEN(SUBSTITUTE(LEFT(F659,N10)," ","")))),FIND(" ",F659&amp;" ",N10+1)-1)))</f>
        <v>1</v>
      </c>
      <c r="N659" s="571">
        <f t="shared" si="71"/>
        <v>642</v>
      </c>
      <c r="O659" s="551" t="str">
        <f t="shared" si="72"/>
        <v>0</v>
      </c>
      <c r="P659" s="571">
        <f t="shared" si="73"/>
        <v>1</v>
      </c>
      <c r="Q659" s="571">
        <f t="shared" si="74"/>
        <v>1</v>
      </c>
    </row>
    <row r="660" spans="2:17">
      <c r="B660" s="568"/>
      <c r="C660" s="568"/>
      <c r="D660" s="568"/>
      <c r="E660" s="568" cm="1">
        <f t="array" ref="E660">IF(H659&lt;&gt;"",E659,IF(E659="","",IFERROR(MATCH(TRUE(),INDEX(INDEX(K:K,E659+1):K203&lt;&gt;"",0),0)+E659,"")))</f>
        <v>801</v>
      </c>
      <c r="F660" s="569" cm="1">
        <f t="array" ref="F660">IF(E660="","",IF(H659&lt;&gt;"",H659,INDEX(D:D,E660)))</f>
        <v>0</v>
      </c>
      <c r="G660" s="569" t="str">
        <f t="shared" si="69"/>
        <v>0</v>
      </c>
      <c r="H660" s="570" t="str">
        <f t="shared" si="70"/>
        <v/>
      </c>
      <c r="I660" s="568" t="str">
        <f>IF(AND(F660&lt;&gt;"",N10&gt;0,M660&gt;N10),"Mot &gt; limite","")</f>
        <v/>
      </c>
      <c r="M660" s="514">
        <f>IF(OR(F660="",N10="",N10&lt;=0),"",IF(LEN(F660)&lt;=N10,LEN(F660),IFERROR(FIND("♦",SUBSTITUTE(LEFT(F660,N10)," ","♦",LEN(LEFT(F660,N10))-LEN(SUBSTITUTE(LEFT(F660,N10)," ","")))),FIND(" ",F660&amp;" ",N10+1)-1)))</f>
        <v>1</v>
      </c>
      <c r="N660" s="571">
        <f t="shared" si="71"/>
        <v>643</v>
      </c>
      <c r="O660" s="551" t="str">
        <f t="shared" si="72"/>
        <v>0</v>
      </c>
      <c r="P660" s="571">
        <f t="shared" si="73"/>
        <v>1</v>
      </c>
      <c r="Q660" s="571">
        <f t="shared" si="74"/>
        <v>1</v>
      </c>
    </row>
    <row r="661" spans="2:17">
      <c r="B661" s="568"/>
      <c r="C661" s="568"/>
      <c r="D661" s="568"/>
      <c r="E661" s="568" cm="1">
        <f t="array" ref="E661">IF(H660&lt;&gt;"",E660,IF(E660="","",IFERROR(MATCH(TRUE(),INDEX(INDEX(K:K,E660+1):K203&lt;&gt;"",0),0)+E660,"")))</f>
        <v>802</v>
      </c>
      <c r="F661" s="569" cm="1">
        <f t="array" ref="F661">IF(E661="","",IF(H660&lt;&gt;"",H660,INDEX(D:D,E661)))</f>
        <v>0</v>
      </c>
      <c r="G661" s="569" t="str">
        <f t="shared" si="69"/>
        <v>0</v>
      </c>
      <c r="H661" s="570" t="str">
        <f t="shared" si="70"/>
        <v/>
      </c>
      <c r="I661" s="568" t="str">
        <f>IF(AND(F661&lt;&gt;"",N10&gt;0,M661&gt;N10),"Mot &gt; limite","")</f>
        <v/>
      </c>
      <c r="M661" s="514">
        <f>IF(OR(F661="",N10="",N10&lt;=0),"",IF(LEN(F661)&lt;=N10,LEN(F661),IFERROR(FIND("♦",SUBSTITUTE(LEFT(F661,N10)," ","♦",LEN(LEFT(F661,N10))-LEN(SUBSTITUTE(LEFT(F661,N10)," ","")))),FIND(" ",F661&amp;" ",N10+1)-1)))</f>
        <v>1</v>
      </c>
      <c r="N661" s="571">
        <f t="shared" si="71"/>
        <v>644</v>
      </c>
      <c r="O661" s="551" t="str">
        <f t="shared" si="72"/>
        <v>0</v>
      </c>
      <c r="P661" s="571">
        <f t="shared" si="73"/>
        <v>1</v>
      </c>
      <c r="Q661" s="571">
        <f t="shared" si="74"/>
        <v>1</v>
      </c>
    </row>
    <row r="662" spans="2:17">
      <c r="B662" s="568"/>
      <c r="C662" s="568"/>
      <c r="D662" s="568"/>
      <c r="E662" s="568" cm="1">
        <f t="array" ref="E662">IF(H661&lt;&gt;"",E661,IF(E661="","",IFERROR(MATCH(TRUE(),INDEX(INDEX(K:K,E661+1):K203&lt;&gt;"",0),0)+E661,"")))</f>
        <v>803</v>
      </c>
      <c r="F662" s="569" cm="1">
        <f t="array" ref="F662">IF(E662="","",IF(H661&lt;&gt;"",H661,INDEX(D:D,E662)))</f>
        <v>0</v>
      </c>
      <c r="G662" s="569" t="str">
        <f t="shared" si="69"/>
        <v>0</v>
      </c>
      <c r="H662" s="570" t="str">
        <f t="shared" si="70"/>
        <v/>
      </c>
      <c r="I662" s="568" t="str">
        <f>IF(AND(F662&lt;&gt;"",N10&gt;0,M662&gt;N10),"Mot &gt; limite","")</f>
        <v/>
      </c>
      <c r="M662" s="514">
        <f>IF(OR(F662="",N10="",N10&lt;=0),"",IF(LEN(F662)&lt;=N10,LEN(F662),IFERROR(FIND("♦",SUBSTITUTE(LEFT(F662,N10)," ","♦",LEN(LEFT(F662,N10))-LEN(SUBSTITUTE(LEFT(F662,N10)," ","")))),FIND(" ",F662&amp;" ",N10+1)-1)))</f>
        <v>1</v>
      </c>
      <c r="N662" s="571">
        <f t="shared" si="71"/>
        <v>645</v>
      </c>
      <c r="O662" s="551" t="str">
        <f t="shared" si="72"/>
        <v>0</v>
      </c>
      <c r="P662" s="571">
        <f t="shared" si="73"/>
        <v>1</v>
      </c>
      <c r="Q662" s="571">
        <f t="shared" si="74"/>
        <v>1</v>
      </c>
    </row>
    <row r="663" spans="2:17">
      <c r="B663" s="568"/>
      <c r="C663" s="568"/>
      <c r="D663" s="568"/>
      <c r="E663" s="568" cm="1">
        <f t="array" ref="E663">IF(H662&lt;&gt;"",E662,IF(E662="","",IFERROR(MATCH(TRUE(),INDEX(INDEX(K:K,E662+1):K203&lt;&gt;"",0),0)+E662,"")))</f>
        <v>804</v>
      </c>
      <c r="F663" s="569" cm="1">
        <f t="array" ref="F663">IF(E663="","",IF(H662&lt;&gt;"",H662,INDEX(D:D,E663)))</f>
        <v>0</v>
      </c>
      <c r="G663" s="569" t="str">
        <f t="shared" si="69"/>
        <v>0</v>
      </c>
      <c r="H663" s="570" t="str">
        <f t="shared" si="70"/>
        <v/>
      </c>
      <c r="I663" s="568" t="str">
        <f>IF(AND(F663&lt;&gt;"",N10&gt;0,M663&gt;N10),"Mot &gt; limite","")</f>
        <v/>
      </c>
      <c r="M663" s="514">
        <f>IF(OR(F663="",N10="",N10&lt;=0),"",IF(LEN(F663)&lt;=N10,LEN(F663),IFERROR(FIND("♦",SUBSTITUTE(LEFT(F663,N10)," ","♦",LEN(LEFT(F663,N10))-LEN(SUBSTITUTE(LEFT(F663,N10)," ","")))),FIND(" ",F663&amp;" ",N10+1)-1)))</f>
        <v>1</v>
      </c>
      <c r="N663" s="571">
        <f t="shared" si="71"/>
        <v>646</v>
      </c>
      <c r="O663" s="551" t="str">
        <f t="shared" si="72"/>
        <v>0</v>
      </c>
      <c r="P663" s="571">
        <f t="shared" si="73"/>
        <v>1</v>
      </c>
      <c r="Q663" s="571">
        <f t="shared" si="74"/>
        <v>1</v>
      </c>
    </row>
    <row r="664" spans="2:17">
      <c r="B664" s="568"/>
      <c r="C664" s="568"/>
      <c r="D664" s="568"/>
      <c r="E664" s="568" cm="1">
        <f t="array" ref="E664">IF(H663&lt;&gt;"",E663,IF(E663="","",IFERROR(MATCH(TRUE(),INDEX(INDEX(K:K,E663+1):K203&lt;&gt;"",0),0)+E663,"")))</f>
        <v>805</v>
      </c>
      <c r="F664" s="569" cm="1">
        <f t="array" ref="F664">IF(E664="","",IF(H663&lt;&gt;"",H663,INDEX(D:D,E664)))</f>
        <v>0</v>
      </c>
      <c r="G664" s="569" t="str">
        <f t="shared" si="69"/>
        <v>0</v>
      </c>
      <c r="H664" s="570" t="str">
        <f t="shared" si="70"/>
        <v/>
      </c>
      <c r="I664" s="568" t="str">
        <f>IF(AND(F664&lt;&gt;"",N10&gt;0,M664&gt;N10),"Mot &gt; limite","")</f>
        <v/>
      </c>
      <c r="M664" s="514">
        <f>IF(OR(F664="",N10="",N10&lt;=0),"",IF(LEN(F664)&lt;=N10,LEN(F664),IFERROR(FIND("♦",SUBSTITUTE(LEFT(F664,N10)," ","♦",LEN(LEFT(F664,N10))-LEN(SUBSTITUTE(LEFT(F664,N10)," ","")))),FIND(" ",F664&amp;" ",N10+1)-1)))</f>
        <v>1</v>
      </c>
      <c r="N664" s="571">
        <f t="shared" si="71"/>
        <v>647</v>
      </c>
      <c r="O664" s="551" t="str">
        <f t="shared" si="72"/>
        <v>0</v>
      </c>
      <c r="P664" s="571">
        <f t="shared" si="73"/>
        <v>1</v>
      </c>
      <c r="Q664" s="571">
        <f t="shared" si="74"/>
        <v>1</v>
      </c>
    </row>
    <row r="665" spans="2:17">
      <c r="B665" s="568"/>
      <c r="C665" s="568"/>
      <c r="D665" s="568"/>
      <c r="E665" s="568" cm="1">
        <f t="array" ref="E665">IF(H664&lt;&gt;"",E664,IF(E664="","",IFERROR(MATCH(TRUE(),INDEX(INDEX(K:K,E664+1):K203&lt;&gt;"",0),0)+E664,"")))</f>
        <v>806</v>
      </c>
      <c r="F665" s="569" cm="1">
        <f t="array" ref="F665">IF(E665="","",IF(H664&lt;&gt;"",H664,INDEX(D:D,E665)))</f>
        <v>0</v>
      </c>
      <c r="G665" s="569" t="str">
        <f t="shared" si="69"/>
        <v>0</v>
      </c>
      <c r="H665" s="570" t="str">
        <f t="shared" si="70"/>
        <v/>
      </c>
      <c r="I665" s="568" t="str">
        <f>IF(AND(F665&lt;&gt;"",N10&gt;0,M665&gt;N10),"Mot &gt; limite","")</f>
        <v/>
      </c>
      <c r="M665" s="514">
        <f>IF(OR(F665="",N10="",N10&lt;=0),"",IF(LEN(F665)&lt;=N10,LEN(F665),IFERROR(FIND("♦",SUBSTITUTE(LEFT(F665,N10)," ","♦",LEN(LEFT(F665,N10))-LEN(SUBSTITUTE(LEFT(F665,N10)," ","")))),FIND(" ",F665&amp;" ",N10+1)-1)))</f>
        <v>1</v>
      </c>
      <c r="N665" s="571">
        <f t="shared" si="71"/>
        <v>648</v>
      </c>
      <c r="O665" s="551" t="str">
        <f t="shared" si="72"/>
        <v>0</v>
      </c>
      <c r="P665" s="571">
        <f t="shared" si="73"/>
        <v>1</v>
      </c>
      <c r="Q665" s="571">
        <f t="shared" si="74"/>
        <v>1</v>
      </c>
    </row>
    <row r="666" spans="2:17">
      <c r="B666" s="568"/>
      <c r="C666" s="568"/>
      <c r="D666" s="568"/>
      <c r="E666" s="568" cm="1">
        <f t="array" ref="E666">IF(H665&lt;&gt;"",E665,IF(E665="","",IFERROR(MATCH(TRUE(),INDEX(INDEX(K:K,E665+1):K203&lt;&gt;"",0),0)+E665,"")))</f>
        <v>807</v>
      </c>
      <c r="F666" s="569" cm="1">
        <f t="array" ref="F666">IF(E666="","",IF(H665&lt;&gt;"",H665,INDEX(D:D,E666)))</f>
        <v>0</v>
      </c>
      <c r="G666" s="569" t="str">
        <f t="shared" si="69"/>
        <v>0</v>
      </c>
      <c r="H666" s="570" t="str">
        <f t="shared" si="70"/>
        <v/>
      </c>
      <c r="I666" s="568" t="str">
        <f>IF(AND(F666&lt;&gt;"",N10&gt;0,M666&gt;N10),"Mot &gt; limite","")</f>
        <v/>
      </c>
      <c r="M666" s="514">
        <f>IF(OR(F666="",N10="",N10&lt;=0),"",IF(LEN(F666)&lt;=N10,LEN(F666),IFERROR(FIND("♦",SUBSTITUTE(LEFT(F666,N10)," ","♦",LEN(LEFT(F666,N10))-LEN(SUBSTITUTE(LEFT(F666,N10)," ","")))),FIND(" ",F666&amp;" ",N10+1)-1)))</f>
        <v>1</v>
      </c>
      <c r="N666" s="571">
        <f t="shared" si="71"/>
        <v>649</v>
      </c>
      <c r="O666" s="551" t="str">
        <f t="shared" si="72"/>
        <v>0</v>
      </c>
      <c r="P666" s="571">
        <f t="shared" si="73"/>
        <v>1</v>
      </c>
      <c r="Q666" s="571">
        <f t="shared" si="74"/>
        <v>1</v>
      </c>
    </row>
    <row r="667" spans="2:17">
      <c r="B667" s="568"/>
      <c r="C667" s="568"/>
      <c r="D667" s="568"/>
      <c r="E667" s="568" cm="1">
        <f t="array" ref="E667">IF(H666&lt;&gt;"",E666,IF(E666="","",IFERROR(MATCH(TRUE(),INDEX(INDEX(K:K,E666+1):K203&lt;&gt;"",0),0)+E666,"")))</f>
        <v>808</v>
      </c>
      <c r="F667" s="569" cm="1">
        <f t="array" ref="F667">IF(E667="","",IF(H666&lt;&gt;"",H666,INDEX(D:D,E667)))</f>
        <v>0</v>
      </c>
      <c r="G667" s="569" t="str">
        <f t="shared" si="69"/>
        <v>0</v>
      </c>
      <c r="H667" s="570" t="str">
        <f t="shared" si="70"/>
        <v/>
      </c>
      <c r="I667" s="568" t="str">
        <f>IF(AND(F667&lt;&gt;"",N10&gt;0,M667&gt;N10),"Mot &gt; limite","")</f>
        <v/>
      </c>
      <c r="M667" s="514">
        <f>IF(OR(F667="",N10="",N10&lt;=0),"",IF(LEN(F667)&lt;=N10,LEN(F667),IFERROR(FIND("♦",SUBSTITUTE(LEFT(F667,N10)," ","♦",LEN(LEFT(F667,N10))-LEN(SUBSTITUTE(LEFT(F667,N10)," ","")))),FIND(" ",F667&amp;" ",N10+1)-1)))</f>
        <v>1</v>
      </c>
      <c r="N667" s="571">
        <f t="shared" si="71"/>
        <v>650</v>
      </c>
      <c r="O667" s="551" t="str">
        <f t="shared" si="72"/>
        <v>0</v>
      </c>
      <c r="P667" s="571">
        <f t="shared" si="73"/>
        <v>1</v>
      </c>
      <c r="Q667" s="571">
        <f t="shared" si="74"/>
        <v>1</v>
      </c>
    </row>
    <row r="668" spans="2:17">
      <c r="B668" s="568"/>
      <c r="C668" s="568"/>
      <c r="D668" s="568"/>
      <c r="E668" s="568" cm="1">
        <f t="array" ref="E668">IF(H667&lt;&gt;"",E667,IF(E667="","",IFERROR(MATCH(TRUE(),INDEX(INDEX(K:K,E667+1):K203&lt;&gt;"",0),0)+E667,"")))</f>
        <v>809</v>
      </c>
      <c r="F668" s="569" cm="1">
        <f t="array" ref="F668">IF(E668="","",IF(H667&lt;&gt;"",H667,INDEX(D:D,E668)))</f>
        <v>0</v>
      </c>
      <c r="G668" s="569" t="str">
        <f t="shared" si="69"/>
        <v>0</v>
      </c>
      <c r="H668" s="570" t="str">
        <f t="shared" si="70"/>
        <v/>
      </c>
      <c r="I668" s="568" t="str">
        <f>IF(AND(F668&lt;&gt;"",N10&gt;0,M668&gt;N10),"Mot &gt; limite","")</f>
        <v/>
      </c>
      <c r="M668" s="514">
        <f>IF(OR(F668="",N10="",N10&lt;=0),"",IF(LEN(F668)&lt;=N10,LEN(F668),IFERROR(FIND("♦",SUBSTITUTE(LEFT(F668,N10)," ","♦",LEN(LEFT(F668,N10))-LEN(SUBSTITUTE(LEFT(F668,N10)," ","")))),FIND(" ",F668&amp;" ",N10+1)-1)))</f>
        <v>1</v>
      </c>
      <c r="N668" s="571">
        <f t="shared" si="71"/>
        <v>651</v>
      </c>
      <c r="O668" s="551" t="str">
        <f t="shared" si="72"/>
        <v>0</v>
      </c>
      <c r="P668" s="571">
        <f t="shared" si="73"/>
        <v>1</v>
      </c>
      <c r="Q668" s="571">
        <f t="shared" si="74"/>
        <v>1</v>
      </c>
    </row>
    <row r="669" spans="2:17">
      <c r="B669" s="568"/>
      <c r="C669" s="568"/>
      <c r="D669" s="568"/>
      <c r="E669" s="568" cm="1">
        <f t="array" ref="E669">IF(H668&lt;&gt;"",E668,IF(E668="","",IFERROR(MATCH(TRUE(),INDEX(INDEX(K:K,E668+1):K203&lt;&gt;"",0),0)+E668,"")))</f>
        <v>810</v>
      </c>
      <c r="F669" s="569" cm="1">
        <f t="array" ref="F669">IF(E669="","",IF(H668&lt;&gt;"",H668,INDEX(D:D,E669)))</f>
        <v>0</v>
      </c>
      <c r="G669" s="569" t="str">
        <f t="shared" si="69"/>
        <v>0</v>
      </c>
      <c r="H669" s="570" t="str">
        <f t="shared" si="70"/>
        <v/>
      </c>
      <c r="I669" s="568" t="str">
        <f>IF(AND(F669&lt;&gt;"",N10&gt;0,M669&gt;N10),"Mot &gt; limite","")</f>
        <v/>
      </c>
      <c r="M669" s="514">
        <f>IF(OR(F669="",N10="",N10&lt;=0),"",IF(LEN(F669)&lt;=N10,LEN(F669),IFERROR(FIND("♦",SUBSTITUTE(LEFT(F669,N10)," ","♦",LEN(LEFT(F669,N10))-LEN(SUBSTITUTE(LEFT(F669,N10)," ","")))),FIND(" ",F669&amp;" ",N10+1)-1)))</f>
        <v>1</v>
      </c>
      <c r="N669" s="571">
        <f t="shared" si="71"/>
        <v>652</v>
      </c>
      <c r="O669" s="551" t="str">
        <f t="shared" si="72"/>
        <v>0</v>
      </c>
      <c r="P669" s="571">
        <f t="shared" si="73"/>
        <v>1</v>
      </c>
      <c r="Q669" s="571">
        <f t="shared" si="74"/>
        <v>1</v>
      </c>
    </row>
    <row r="670" spans="2:17">
      <c r="B670" s="568"/>
      <c r="C670" s="568"/>
      <c r="D670" s="568"/>
      <c r="E670" s="568" cm="1">
        <f t="array" ref="E670">IF(H669&lt;&gt;"",E669,IF(E669="","",IFERROR(MATCH(TRUE(),INDEX(INDEX(K:K,E669+1):K203&lt;&gt;"",0),0)+E669,"")))</f>
        <v>811</v>
      </c>
      <c r="F670" s="569" cm="1">
        <f t="array" ref="F670">IF(E670="","",IF(H669&lt;&gt;"",H669,INDEX(D:D,E670)))</f>
        <v>0</v>
      </c>
      <c r="G670" s="569" t="str">
        <f t="shared" si="69"/>
        <v>0</v>
      </c>
      <c r="H670" s="570" t="str">
        <f t="shared" si="70"/>
        <v/>
      </c>
      <c r="I670" s="568" t="str">
        <f>IF(AND(F670&lt;&gt;"",N10&gt;0,M670&gt;N10),"Mot &gt; limite","")</f>
        <v/>
      </c>
      <c r="M670" s="514">
        <f>IF(OR(F670="",N10="",N10&lt;=0),"",IF(LEN(F670)&lt;=N10,LEN(F670),IFERROR(FIND("♦",SUBSTITUTE(LEFT(F670,N10)," ","♦",LEN(LEFT(F670,N10))-LEN(SUBSTITUTE(LEFT(F670,N10)," ","")))),FIND(" ",F670&amp;" ",N10+1)-1)))</f>
        <v>1</v>
      </c>
      <c r="N670" s="571">
        <f t="shared" si="71"/>
        <v>653</v>
      </c>
      <c r="O670" s="551" t="str">
        <f t="shared" si="72"/>
        <v>0</v>
      </c>
      <c r="P670" s="571">
        <f t="shared" si="73"/>
        <v>1</v>
      </c>
      <c r="Q670" s="571">
        <f t="shared" si="74"/>
        <v>1</v>
      </c>
    </row>
    <row r="671" spans="2:17">
      <c r="B671" s="568"/>
      <c r="C671" s="568"/>
      <c r="D671" s="568"/>
      <c r="E671" s="568" cm="1">
        <f t="array" ref="E671">IF(H670&lt;&gt;"",E670,IF(E670="","",IFERROR(MATCH(TRUE(),INDEX(INDEX(K:K,E670+1):K203&lt;&gt;"",0),0)+E670,"")))</f>
        <v>812</v>
      </c>
      <c r="F671" s="569" cm="1">
        <f t="array" ref="F671">IF(E671="","",IF(H670&lt;&gt;"",H670,INDEX(D:D,E671)))</f>
        <v>0</v>
      </c>
      <c r="G671" s="569" t="str">
        <f t="shared" si="69"/>
        <v>0</v>
      </c>
      <c r="H671" s="570" t="str">
        <f t="shared" si="70"/>
        <v/>
      </c>
      <c r="I671" s="568" t="str">
        <f>IF(AND(F671&lt;&gt;"",N10&gt;0,M671&gt;N10),"Mot &gt; limite","")</f>
        <v/>
      </c>
      <c r="M671" s="514">
        <f>IF(OR(F671="",N10="",N10&lt;=0),"",IF(LEN(F671)&lt;=N10,LEN(F671),IFERROR(FIND("♦",SUBSTITUTE(LEFT(F671,N10)," ","♦",LEN(LEFT(F671,N10))-LEN(SUBSTITUTE(LEFT(F671,N10)," ","")))),FIND(" ",F671&amp;" ",N10+1)-1)))</f>
        <v>1</v>
      </c>
      <c r="N671" s="571">
        <f t="shared" si="71"/>
        <v>654</v>
      </c>
      <c r="O671" s="551" t="str">
        <f t="shared" si="72"/>
        <v>0</v>
      </c>
      <c r="P671" s="571">
        <f t="shared" si="73"/>
        <v>1</v>
      </c>
      <c r="Q671" s="571">
        <f t="shared" si="74"/>
        <v>1</v>
      </c>
    </row>
    <row r="672" spans="2:17">
      <c r="B672" s="568"/>
      <c r="C672" s="568"/>
      <c r="D672" s="568"/>
      <c r="E672" s="568" cm="1">
        <f t="array" ref="E672">IF(H671&lt;&gt;"",E671,IF(E671="","",IFERROR(MATCH(TRUE(),INDEX(INDEX(K:K,E671+1):K203&lt;&gt;"",0),0)+E671,"")))</f>
        <v>813</v>
      </c>
      <c r="F672" s="569" cm="1">
        <f t="array" ref="F672">IF(E672="","",IF(H671&lt;&gt;"",H671,INDEX(D:D,E672)))</f>
        <v>0</v>
      </c>
      <c r="G672" s="569" t="str">
        <f t="shared" si="69"/>
        <v>0</v>
      </c>
      <c r="H672" s="570" t="str">
        <f t="shared" si="70"/>
        <v/>
      </c>
      <c r="I672" s="568" t="str">
        <f>IF(AND(F672&lt;&gt;"",N10&gt;0,M672&gt;N10),"Mot &gt; limite","")</f>
        <v/>
      </c>
      <c r="M672" s="514">
        <f>IF(OR(F672="",N10="",N10&lt;=0),"",IF(LEN(F672)&lt;=N10,LEN(F672),IFERROR(FIND("♦",SUBSTITUTE(LEFT(F672,N10)," ","♦",LEN(LEFT(F672,N10))-LEN(SUBSTITUTE(LEFT(F672,N10)," ","")))),FIND(" ",F672&amp;" ",N10+1)-1)))</f>
        <v>1</v>
      </c>
      <c r="N672" s="571">
        <f t="shared" si="71"/>
        <v>655</v>
      </c>
      <c r="O672" s="551" t="str">
        <f t="shared" si="72"/>
        <v>0</v>
      </c>
      <c r="P672" s="571">
        <f t="shared" si="73"/>
        <v>1</v>
      </c>
      <c r="Q672" s="571">
        <f t="shared" si="74"/>
        <v>1</v>
      </c>
    </row>
    <row r="673" spans="2:17">
      <c r="B673" s="568"/>
      <c r="C673" s="568"/>
      <c r="D673" s="568"/>
      <c r="E673" s="568" cm="1">
        <f t="array" ref="E673">IF(H672&lt;&gt;"",E672,IF(E672="","",IFERROR(MATCH(TRUE(),INDEX(INDEX(K:K,E672+1):K203&lt;&gt;"",0),0)+E672,"")))</f>
        <v>814</v>
      </c>
      <c r="F673" s="569" cm="1">
        <f t="array" ref="F673">IF(E673="","",IF(H672&lt;&gt;"",H672,INDEX(D:D,E673)))</f>
        <v>0</v>
      </c>
      <c r="G673" s="569" t="str">
        <f t="shared" si="69"/>
        <v>0</v>
      </c>
      <c r="H673" s="570" t="str">
        <f t="shared" si="70"/>
        <v/>
      </c>
      <c r="I673" s="568" t="str">
        <f>IF(AND(F673&lt;&gt;"",N10&gt;0,M673&gt;N10),"Mot &gt; limite","")</f>
        <v/>
      </c>
      <c r="M673" s="514">
        <f>IF(OR(F673="",N10="",N10&lt;=0),"",IF(LEN(F673)&lt;=N10,LEN(F673),IFERROR(FIND("♦",SUBSTITUTE(LEFT(F673,N10)," ","♦",LEN(LEFT(F673,N10))-LEN(SUBSTITUTE(LEFT(F673,N10)," ","")))),FIND(" ",F673&amp;" ",N10+1)-1)))</f>
        <v>1</v>
      </c>
      <c r="N673" s="571">
        <f t="shared" si="71"/>
        <v>656</v>
      </c>
      <c r="O673" s="551" t="str">
        <f t="shared" si="72"/>
        <v>0</v>
      </c>
      <c r="P673" s="571">
        <f t="shared" si="73"/>
        <v>1</v>
      </c>
      <c r="Q673" s="571">
        <f t="shared" si="74"/>
        <v>1</v>
      </c>
    </row>
    <row r="674" spans="2:17">
      <c r="B674" s="568"/>
      <c r="C674" s="568"/>
      <c r="D674" s="568"/>
      <c r="E674" s="568" cm="1">
        <f t="array" ref="E674">IF(H673&lt;&gt;"",E673,IF(E673="","",IFERROR(MATCH(TRUE(),INDEX(INDEX(K:K,E673+1):K203&lt;&gt;"",0),0)+E673,"")))</f>
        <v>815</v>
      </c>
      <c r="F674" s="569" cm="1">
        <f t="array" ref="F674">IF(E674="","",IF(H673&lt;&gt;"",H673,INDEX(D:D,E674)))</f>
        <v>0</v>
      </c>
      <c r="G674" s="569" t="str">
        <f t="shared" si="69"/>
        <v>0</v>
      </c>
      <c r="H674" s="570" t="str">
        <f t="shared" si="70"/>
        <v/>
      </c>
      <c r="I674" s="568" t="str">
        <f>IF(AND(F674&lt;&gt;"",N10&gt;0,M674&gt;N10),"Mot &gt; limite","")</f>
        <v/>
      </c>
      <c r="M674" s="514">
        <f>IF(OR(F674="",N10="",N10&lt;=0),"",IF(LEN(F674)&lt;=N10,LEN(F674),IFERROR(FIND("♦",SUBSTITUTE(LEFT(F674,N10)," ","♦",LEN(LEFT(F674,N10))-LEN(SUBSTITUTE(LEFT(F674,N10)," ","")))),FIND(" ",F674&amp;" ",N10+1)-1)))</f>
        <v>1</v>
      </c>
      <c r="N674" s="571">
        <f t="shared" si="71"/>
        <v>657</v>
      </c>
      <c r="O674" s="551" t="str">
        <f t="shared" si="72"/>
        <v>0</v>
      </c>
      <c r="P674" s="571">
        <f t="shared" si="73"/>
        <v>1</v>
      </c>
      <c r="Q674" s="571">
        <f t="shared" si="74"/>
        <v>1</v>
      </c>
    </row>
    <row r="675" spans="2:17">
      <c r="B675" s="568"/>
      <c r="C675" s="568"/>
      <c r="D675" s="568"/>
      <c r="E675" s="568" cm="1">
        <f t="array" ref="E675">IF(H674&lt;&gt;"",E674,IF(E674="","",IFERROR(MATCH(TRUE(),INDEX(INDEX(K:K,E674+1):K203&lt;&gt;"",0),0)+E674,"")))</f>
        <v>816</v>
      </c>
      <c r="F675" s="569" cm="1">
        <f t="array" ref="F675">IF(E675="","",IF(H674&lt;&gt;"",H674,INDEX(D:D,E675)))</f>
        <v>0</v>
      </c>
      <c r="G675" s="569" t="str">
        <f t="shared" si="69"/>
        <v>0</v>
      </c>
      <c r="H675" s="570" t="str">
        <f t="shared" si="70"/>
        <v/>
      </c>
      <c r="I675" s="568" t="str">
        <f>IF(AND(F675&lt;&gt;"",N10&gt;0,M675&gt;N10),"Mot &gt; limite","")</f>
        <v/>
      </c>
      <c r="M675" s="514">
        <f>IF(OR(F675="",N10="",N10&lt;=0),"",IF(LEN(F675)&lt;=N10,LEN(F675),IFERROR(FIND("♦",SUBSTITUTE(LEFT(F675,N10)," ","♦",LEN(LEFT(F675,N10))-LEN(SUBSTITUTE(LEFT(F675,N10)," ","")))),FIND(" ",F675&amp;" ",N10+1)-1)))</f>
        <v>1</v>
      </c>
      <c r="N675" s="571">
        <f t="shared" si="71"/>
        <v>658</v>
      </c>
      <c r="O675" s="551" t="str">
        <f t="shared" si="72"/>
        <v>0</v>
      </c>
      <c r="P675" s="571">
        <f t="shared" si="73"/>
        <v>1</v>
      </c>
      <c r="Q675" s="571">
        <f t="shared" si="74"/>
        <v>1</v>
      </c>
    </row>
    <row r="676" spans="2:17">
      <c r="B676" s="568"/>
      <c r="C676" s="568"/>
      <c r="D676" s="568"/>
      <c r="E676" s="568" cm="1">
        <f t="array" ref="E676">IF(H675&lt;&gt;"",E675,IF(E675="","",IFERROR(MATCH(TRUE(),INDEX(INDEX(K:K,E675+1):K203&lt;&gt;"",0),0)+E675,"")))</f>
        <v>817</v>
      </c>
      <c r="F676" s="569" cm="1">
        <f t="array" ref="F676">IF(E676="","",IF(H675&lt;&gt;"",H675,INDEX(D:D,E676)))</f>
        <v>0</v>
      </c>
      <c r="G676" s="569" t="str">
        <f t="shared" si="69"/>
        <v>0</v>
      </c>
      <c r="H676" s="570" t="str">
        <f t="shared" si="70"/>
        <v/>
      </c>
      <c r="I676" s="568" t="str">
        <f>IF(AND(F676&lt;&gt;"",N10&gt;0,M676&gt;N10),"Mot &gt; limite","")</f>
        <v/>
      </c>
      <c r="M676" s="514">
        <f>IF(OR(F676="",N10="",N10&lt;=0),"",IF(LEN(F676)&lt;=N10,LEN(F676),IFERROR(FIND("♦",SUBSTITUTE(LEFT(F676,N10)," ","♦",LEN(LEFT(F676,N10))-LEN(SUBSTITUTE(LEFT(F676,N10)," ","")))),FIND(" ",F676&amp;" ",N10+1)-1)))</f>
        <v>1</v>
      </c>
      <c r="N676" s="571">
        <f t="shared" si="71"/>
        <v>659</v>
      </c>
      <c r="O676" s="551" t="str">
        <f t="shared" si="72"/>
        <v>0</v>
      </c>
      <c r="P676" s="571">
        <f t="shared" si="73"/>
        <v>1</v>
      </c>
      <c r="Q676" s="571">
        <f t="shared" si="74"/>
        <v>1</v>
      </c>
    </row>
    <row r="677" spans="2:17">
      <c r="B677" s="568"/>
      <c r="C677" s="568"/>
      <c r="D677" s="568"/>
      <c r="E677" s="568" cm="1">
        <f t="array" ref="E677">IF(H676&lt;&gt;"",E676,IF(E676="","",IFERROR(MATCH(TRUE(),INDEX(INDEX(K:K,E676+1):K203&lt;&gt;"",0),0)+E676,"")))</f>
        <v>818</v>
      </c>
      <c r="F677" s="569" cm="1">
        <f t="array" ref="F677">IF(E677="","",IF(H676&lt;&gt;"",H676,INDEX(D:D,E677)))</f>
        <v>0</v>
      </c>
      <c r="G677" s="569" t="str">
        <f t="shared" si="69"/>
        <v>0</v>
      </c>
      <c r="H677" s="570" t="str">
        <f t="shared" si="70"/>
        <v/>
      </c>
      <c r="I677" s="568" t="str">
        <f>IF(AND(F677&lt;&gt;"",N10&gt;0,M677&gt;N10),"Mot &gt; limite","")</f>
        <v/>
      </c>
      <c r="M677" s="514">
        <f>IF(OR(F677="",N10="",N10&lt;=0),"",IF(LEN(F677)&lt;=N10,LEN(F677),IFERROR(FIND("♦",SUBSTITUTE(LEFT(F677,N10)," ","♦",LEN(LEFT(F677,N10))-LEN(SUBSTITUTE(LEFT(F677,N10)," ","")))),FIND(" ",F677&amp;" ",N10+1)-1)))</f>
        <v>1</v>
      </c>
      <c r="N677" s="571">
        <f t="shared" si="71"/>
        <v>660</v>
      </c>
      <c r="O677" s="551" t="str">
        <f t="shared" si="72"/>
        <v>0</v>
      </c>
      <c r="P677" s="571">
        <f t="shared" si="73"/>
        <v>1</v>
      </c>
      <c r="Q677" s="571">
        <f t="shared" si="74"/>
        <v>1</v>
      </c>
    </row>
    <row r="678" spans="2:17">
      <c r="B678" s="568"/>
      <c r="C678" s="568"/>
      <c r="D678" s="568"/>
      <c r="E678" s="568" cm="1">
        <f t="array" ref="E678">IF(H677&lt;&gt;"",E677,IF(E677="","",IFERROR(MATCH(TRUE(),INDEX(INDEX(K:K,E677+1):K203&lt;&gt;"",0),0)+E677,"")))</f>
        <v>819</v>
      </c>
      <c r="F678" s="569" cm="1">
        <f t="array" ref="F678">IF(E678="","",IF(H677&lt;&gt;"",H677,INDEX(D:D,E678)))</f>
        <v>0</v>
      </c>
      <c r="G678" s="569" t="str">
        <f t="shared" si="69"/>
        <v>0</v>
      </c>
      <c r="H678" s="570" t="str">
        <f t="shared" si="70"/>
        <v/>
      </c>
      <c r="I678" s="568" t="str">
        <f>IF(AND(F678&lt;&gt;"",N10&gt;0,M678&gt;N10),"Mot &gt; limite","")</f>
        <v/>
      </c>
      <c r="M678" s="514">
        <f>IF(OR(F678="",N10="",N10&lt;=0),"",IF(LEN(F678)&lt;=N10,LEN(F678),IFERROR(FIND("♦",SUBSTITUTE(LEFT(F678,N10)," ","♦",LEN(LEFT(F678,N10))-LEN(SUBSTITUTE(LEFT(F678,N10)," ","")))),FIND(" ",F678&amp;" ",N10+1)-1)))</f>
        <v>1</v>
      </c>
      <c r="N678" s="571">
        <f t="shared" si="71"/>
        <v>661</v>
      </c>
      <c r="O678" s="551" t="str">
        <f t="shared" si="72"/>
        <v>0</v>
      </c>
      <c r="P678" s="571">
        <f t="shared" si="73"/>
        <v>1</v>
      </c>
      <c r="Q678" s="571">
        <f t="shared" si="74"/>
        <v>1</v>
      </c>
    </row>
    <row r="679" spans="2:17">
      <c r="B679" s="568"/>
      <c r="C679" s="568"/>
      <c r="D679" s="568"/>
      <c r="E679" s="568" cm="1">
        <f t="array" ref="E679">IF(H678&lt;&gt;"",E678,IF(E678="","",IFERROR(MATCH(TRUE(),INDEX(INDEX(K:K,E678+1):K203&lt;&gt;"",0),0)+E678,"")))</f>
        <v>820</v>
      </c>
      <c r="F679" s="569" cm="1">
        <f t="array" ref="F679">IF(E679="","",IF(H678&lt;&gt;"",H678,INDEX(D:D,E679)))</f>
        <v>0</v>
      </c>
      <c r="G679" s="569" t="str">
        <f t="shared" si="69"/>
        <v>0</v>
      </c>
      <c r="H679" s="570" t="str">
        <f t="shared" si="70"/>
        <v/>
      </c>
      <c r="I679" s="568" t="str">
        <f>IF(AND(F679&lt;&gt;"",N10&gt;0,M679&gt;N10),"Mot &gt; limite","")</f>
        <v/>
      </c>
      <c r="M679" s="514">
        <f>IF(OR(F679="",N10="",N10&lt;=0),"",IF(LEN(F679)&lt;=N10,LEN(F679),IFERROR(FIND("♦",SUBSTITUTE(LEFT(F679,N10)," ","♦",LEN(LEFT(F679,N10))-LEN(SUBSTITUTE(LEFT(F679,N10)," ","")))),FIND(" ",F679&amp;" ",N10+1)-1)))</f>
        <v>1</v>
      </c>
      <c r="N679" s="571">
        <f t="shared" si="71"/>
        <v>662</v>
      </c>
      <c r="O679" s="551" t="str">
        <f t="shared" si="72"/>
        <v>0</v>
      </c>
      <c r="P679" s="571">
        <f t="shared" si="73"/>
        <v>1</v>
      </c>
      <c r="Q679" s="571">
        <f t="shared" si="74"/>
        <v>1</v>
      </c>
    </row>
    <row r="680" spans="2:17">
      <c r="B680" s="568"/>
      <c r="C680" s="568"/>
      <c r="D680" s="568"/>
      <c r="E680" s="568" cm="1">
        <f t="array" ref="E680">IF(H679&lt;&gt;"",E679,IF(E679="","",IFERROR(MATCH(TRUE(),INDEX(INDEX(K:K,E679+1):K203&lt;&gt;"",0),0)+E679,"")))</f>
        <v>821</v>
      </c>
      <c r="F680" s="569" cm="1">
        <f t="array" ref="F680">IF(E680="","",IF(H679&lt;&gt;"",H679,INDEX(D:D,E680)))</f>
        <v>0</v>
      </c>
      <c r="G680" s="569" t="str">
        <f t="shared" si="69"/>
        <v>0</v>
      </c>
      <c r="H680" s="570" t="str">
        <f t="shared" si="70"/>
        <v/>
      </c>
      <c r="I680" s="568" t="str">
        <f>IF(AND(F680&lt;&gt;"",N10&gt;0,M680&gt;N10),"Mot &gt; limite","")</f>
        <v/>
      </c>
      <c r="M680" s="514">
        <f>IF(OR(F680="",N10="",N10&lt;=0),"",IF(LEN(F680)&lt;=N10,LEN(F680),IFERROR(FIND("♦",SUBSTITUTE(LEFT(F680,N10)," ","♦",LEN(LEFT(F680,N10))-LEN(SUBSTITUTE(LEFT(F680,N10)," ","")))),FIND(" ",F680&amp;" ",N10+1)-1)))</f>
        <v>1</v>
      </c>
      <c r="N680" s="571">
        <f t="shared" si="71"/>
        <v>663</v>
      </c>
      <c r="O680" s="551" t="str">
        <f t="shared" si="72"/>
        <v>0</v>
      </c>
      <c r="P680" s="571">
        <f t="shared" si="73"/>
        <v>1</v>
      </c>
      <c r="Q680" s="571">
        <f t="shared" si="74"/>
        <v>1</v>
      </c>
    </row>
    <row r="681" spans="2:17">
      <c r="B681" s="568"/>
      <c r="C681" s="568"/>
      <c r="D681" s="568"/>
      <c r="E681" s="568" cm="1">
        <f t="array" ref="E681">IF(H680&lt;&gt;"",E680,IF(E680="","",IFERROR(MATCH(TRUE(),INDEX(INDEX(K:K,E680+1):K203&lt;&gt;"",0),0)+E680,"")))</f>
        <v>822</v>
      </c>
      <c r="F681" s="569" cm="1">
        <f t="array" ref="F681">IF(E681="","",IF(H680&lt;&gt;"",H680,INDEX(D:D,E681)))</f>
        <v>0</v>
      </c>
      <c r="G681" s="569" t="str">
        <f t="shared" si="69"/>
        <v>0</v>
      </c>
      <c r="H681" s="570" t="str">
        <f t="shared" si="70"/>
        <v/>
      </c>
      <c r="I681" s="568" t="str">
        <f>IF(AND(F681&lt;&gt;"",N10&gt;0,M681&gt;N10),"Mot &gt; limite","")</f>
        <v/>
      </c>
      <c r="M681" s="514">
        <f>IF(OR(F681="",N10="",N10&lt;=0),"",IF(LEN(F681)&lt;=N10,LEN(F681),IFERROR(FIND("♦",SUBSTITUTE(LEFT(F681,N10)," ","♦",LEN(LEFT(F681,N10))-LEN(SUBSTITUTE(LEFT(F681,N10)," ","")))),FIND(" ",F681&amp;" ",N10+1)-1)))</f>
        <v>1</v>
      </c>
      <c r="N681" s="571">
        <f t="shared" si="71"/>
        <v>664</v>
      </c>
      <c r="O681" s="551" t="str">
        <f t="shared" si="72"/>
        <v>0</v>
      </c>
      <c r="P681" s="571">
        <f t="shared" si="73"/>
        <v>1</v>
      </c>
      <c r="Q681" s="571">
        <f t="shared" si="74"/>
        <v>1</v>
      </c>
    </row>
    <row r="682" spans="2:17">
      <c r="B682" s="568"/>
      <c r="C682" s="568"/>
      <c r="D682" s="568"/>
      <c r="E682" s="568" cm="1">
        <f t="array" ref="E682">IF(H681&lt;&gt;"",E681,IF(E681="","",IFERROR(MATCH(TRUE(),INDEX(INDEX(K:K,E681+1):K203&lt;&gt;"",0),0)+E681,"")))</f>
        <v>823</v>
      </c>
      <c r="F682" s="569" cm="1">
        <f t="array" ref="F682">IF(E682="","",IF(H681&lt;&gt;"",H681,INDEX(D:D,E682)))</f>
        <v>0</v>
      </c>
      <c r="G682" s="569" t="str">
        <f t="shared" si="69"/>
        <v>0</v>
      </c>
      <c r="H682" s="570" t="str">
        <f t="shared" si="70"/>
        <v/>
      </c>
      <c r="I682" s="568" t="str">
        <f>IF(AND(F682&lt;&gt;"",N10&gt;0,M682&gt;N10),"Mot &gt; limite","")</f>
        <v/>
      </c>
      <c r="M682" s="514">
        <f>IF(OR(F682="",N10="",N10&lt;=0),"",IF(LEN(F682)&lt;=N10,LEN(F682),IFERROR(FIND("♦",SUBSTITUTE(LEFT(F682,N10)," ","♦",LEN(LEFT(F682,N10))-LEN(SUBSTITUTE(LEFT(F682,N10)," ","")))),FIND(" ",F682&amp;" ",N10+1)-1)))</f>
        <v>1</v>
      </c>
      <c r="N682" s="571">
        <f t="shared" si="71"/>
        <v>665</v>
      </c>
      <c r="O682" s="551" t="str">
        <f t="shared" si="72"/>
        <v>0</v>
      </c>
      <c r="P682" s="571">
        <f t="shared" si="73"/>
        <v>1</v>
      </c>
      <c r="Q682" s="571">
        <f t="shared" si="74"/>
        <v>1</v>
      </c>
    </row>
    <row r="683" spans="2:17">
      <c r="B683" s="568"/>
      <c r="C683" s="568"/>
      <c r="D683" s="568"/>
      <c r="E683" s="568" cm="1">
        <f t="array" ref="E683">IF(H682&lt;&gt;"",E682,IF(E682="","",IFERROR(MATCH(TRUE(),INDEX(INDEX(K:K,E682+1):K203&lt;&gt;"",0),0)+E682,"")))</f>
        <v>824</v>
      </c>
      <c r="F683" s="569" cm="1">
        <f t="array" ref="F683">IF(E683="","",IF(H682&lt;&gt;"",H682,INDEX(D:D,E683)))</f>
        <v>0</v>
      </c>
      <c r="G683" s="569" t="str">
        <f t="shared" si="69"/>
        <v>0</v>
      </c>
      <c r="H683" s="570" t="str">
        <f t="shared" si="70"/>
        <v/>
      </c>
      <c r="I683" s="568" t="str">
        <f>IF(AND(F683&lt;&gt;"",N10&gt;0,M683&gt;N10),"Mot &gt; limite","")</f>
        <v/>
      </c>
      <c r="M683" s="514">
        <f>IF(OR(F683="",N10="",N10&lt;=0),"",IF(LEN(F683)&lt;=N10,LEN(F683),IFERROR(FIND("♦",SUBSTITUTE(LEFT(F683,N10)," ","♦",LEN(LEFT(F683,N10))-LEN(SUBSTITUTE(LEFT(F683,N10)," ","")))),FIND(" ",F683&amp;" ",N10+1)-1)))</f>
        <v>1</v>
      </c>
      <c r="N683" s="571">
        <f t="shared" si="71"/>
        <v>666</v>
      </c>
      <c r="O683" s="551" t="str">
        <f t="shared" si="72"/>
        <v>0</v>
      </c>
      <c r="P683" s="571">
        <f t="shared" si="73"/>
        <v>1</v>
      </c>
      <c r="Q683" s="571">
        <f t="shared" si="74"/>
        <v>1</v>
      </c>
    </row>
    <row r="684" spans="2:17">
      <c r="B684" s="568"/>
      <c r="C684" s="568"/>
      <c r="D684" s="568"/>
      <c r="E684" s="568" cm="1">
        <f t="array" ref="E684">IF(H683&lt;&gt;"",E683,IF(E683="","",IFERROR(MATCH(TRUE(),INDEX(INDEX(K:K,E683+1):K203&lt;&gt;"",0),0)+E683,"")))</f>
        <v>825</v>
      </c>
      <c r="F684" s="569" cm="1">
        <f t="array" ref="F684">IF(E684="","",IF(H683&lt;&gt;"",H683,INDEX(D:D,E684)))</f>
        <v>0</v>
      </c>
      <c r="G684" s="569" t="str">
        <f t="shared" si="69"/>
        <v>0</v>
      </c>
      <c r="H684" s="570" t="str">
        <f t="shared" si="70"/>
        <v/>
      </c>
      <c r="I684" s="568" t="str">
        <f>IF(AND(F684&lt;&gt;"",N10&gt;0,M684&gt;N10),"Mot &gt; limite","")</f>
        <v/>
      </c>
      <c r="M684" s="514">
        <f>IF(OR(F684="",N10="",N10&lt;=0),"",IF(LEN(F684)&lt;=N10,LEN(F684),IFERROR(FIND("♦",SUBSTITUTE(LEFT(F684,N10)," ","♦",LEN(LEFT(F684,N10))-LEN(SUBSTITUTE(LEFT(F684,N10)," ","")))),FIND(" ",F684&amp;" ",N10+1)-1)))</f>
        <v>1</v>
      </c>
      <c r="N684" s="571">
        <f t="shared" si="71"/>
        <v>667</v>
      </c>
      <c r="O684" s="551" t="str">
        <f t="shared" si="72"/>
        <v>0</v>
      </c>
      <c r="P684" s="571">
        <f t="shared" si="73"/>
        <v>1</v>
      </c>
      <c r="Q684" s="571">
        <f t="shared" si="74"/>
        <v>1</v>
      </c>
    </row>
    <row r="685" spans="2:17">
      <c r="B685" s="568"/>
      <c r="C685" s="568"/>
      <c r="D685" s="568"/>
      <c r="E685" s="568" cm="1">
        <f t="array" ref="E685">IF(H684&lt;&gt;"",E684,IF(E684="","",IFERROR(MATCH(TRUE(),INDEX(INDEX(K:K,E684+1):K203&lt;&gt;"",0),0)+E684,"")))</f>
        <v>826</v>
      </c>
      <c r="F685" s="569" cm="1">
        <f t="array" ref="F685">IF(E685="","",IF(H684&lt;&gt;"",H684,INDEX(D:D,E685)))</f>
        <v>0</v>
      </c>
      <c r="G685" s="569" t="str">
        <f t="shared" si="69"/>
        <v>0</v>
      </c>
      <c r="H685" s="570" t="str">
        <f t="shared" si="70"/>
        <v/>
      </c>
      <c r="I685" s="568" t="str">
        <f>IF(AND(F685&lt;&gt;"",N10&gt;0,M685&gt;N10),"Mot &gt; limite","")</f>
        <v/>
      </c>
      <c r="M685" s="514">
        <f>IF(OR(F685="",N10="",N10&lt;=0),"",IF(LEN(F685)&lt;=N10,LEN(F685),IFERROR(FIND("♦",SUBSTITUTE(LEFT(F685,N10)," ","♦",LEN(LEFT(F685,N10))-LEN(SUBSTITUTE(LEFT(F685,N10)," ","")))),FIND(" ",F685&amp;" ",N10+1)-1)))</f>
        <v>1</v>
      </c>
      <c r="N685" s="571">
        <f t="shared" si="71"/>
        <v>668</v>
      </c>
      <c r="O685" s="551" t="str">
        <f t="shared" si="72"/>
        <v>0</v>
      </c>
      <c r="P685" s="571">
        <f t="shared" si="73"/>
        <v>1</v>
      </c>
      <c r="Q685" s="571">
        <f t="shared" si="74"/>
        <v>1</v>
      </c>
    </row>
    <row r="686" spans="2:17">
      <c r="B686" s="568"/>
      <c r="C686" s="568"/>
      <c r="D686" s="568"/>
      <c r="E686" s="568" cm="1">
        <f t="array" ref="E686">IF(H685&lt;&gt;"",E685,IF(E685="","",IFERROR(MATCH(TRUE(),INDEX(INDEX(K:K,E685+1):K203&lt;&gt;"",0),0)+E685,"")))</f>
        <v>827</v>
      </c>
      <c r="F686" s="569" cm="1">
        <f t="array" ref="F686">IF(E686="","",IF(H685&lt;&gt;"",H685,INDEX(D:D,E686)))</f>
        <v>0</v>
      </c>
      <c r="G686" s="569" t="str">
        <f t="shared" si="69"/>
        <v>0</v>
      </c>
      <c r="H686" s="570" t="str">
        <f t="shared" si="70"/>
        <v/>
      </c>
      <c r="I686" s="568" t="str">
        <f>IF(AND(F686&lt;&gt;"",N10&gt;0,M686&gt;N10),"Mot &gt; limite","")</f>
        <v/>
      </c>
      <c r="M686" s="514">
        <f>IF(OR(F686="",N10="",N10&lt;=0),"",IF(LEN(F686)&lt;=N10,LEN(F686),IFERROR(FIND("♦",SUBSTITUTE(LEFT(F686,N10)," ","♦",LEN(LEFT(F686,N10))-LEN(SUBSTITUTE(LEFT(F686,N10)," ","")))),FIND(" ",F686&amp;" ",N10+1)-1)))</f>
        <v>1</v>
      </c>
      <c r="N686" s="571">
        <f t="shared" si="71"/>
        <v>669</v>
      </c>
      <c r="O686" s="551" t="str">
        <f t="shared" si="72"/>
        <v>0</v>
      </c>
      <c r="P686" s="571">
        <f t="shared" si="73"/>
        <v>1</v>
      </c>
      <c r="Q686" s="571">
        <f t="shared" si="74"/>
        <v>1</v>
      </c>
    </row>
    <row r="687" spans="2:17">
      <c r="B687" s="568"/>
      <c r="C687" s="568"/>
      <c r="D687" s="568"/>
      <c r="E687" s="568" cm="1">
        <f t="array" ref="E687">IF(H686&lt;&gt;"",E686,IF(E686="","",IFERROR(MATCH(TRUE(),INDEX(INDEX(K:K,E686+1):K203&lt;&gt;"",0),0)+E686,"")))</f>
        <v>828</v>
      </c>
      <c r="F687" s="569" cm="1">
        <f t="array" ref="F687">IF(E687="","",IF(H686&lt;&gt;"",H686,INDEX(D:D,E687)))</f>
        <v>0</v>
      </c>
      <c r="G687" s="569" t="str">
        <f t="shared" si="69"/>
        <v>0</v>
      </c>
      <c r="H687" s="570" t="str">
        <f t="shared" si="70"/>
        <v/>
      </c>
      <c r="I687" s="568" t="str">
        <f>IF(AND(F687&lt;&gt;"",N10&gt;0,M687&gt;N10),"Mot &gt; limite","")</f>
        <v/>
      </c>
      <c r="M687" s="514">
        <f>IF(OR(F687="",N10="",N10&lt;=0),"",IF(LEN(F687)&lt;=N10,LEN(F687),IFERROR(FIND("♦",SUBSTITUTE(LEFT(F687,N10)," ","♦",LEN(LEFT(F687,N10))-LEN(SUBSTITUTE(LEFT(F687,N10)," ","")))),FIND(" ",F687&amp;" ",N10+1)-1)))</f>
        <v>1</v>
      </c>
      <c r="N687" s="571">
        <f t="shared" si="71"/>
        <v>670</v>
      </c>
      <c r="O687" s="551" t="str">
        <f t="shared" si="72"/>
        <v>0</v>
      </c>
      <c r="P687" s="571">
        <f t="shared" si="73"/>
        <v>1</v>
      </c>
      <c r="Q687" s="571">
        <f t="shared" si="74"/>
        <v>1</v>
      </c>
    </row>
    <row r="688" spans="2:17">
      <c r="B688" s="568"/>
      <c r="C688" s="568"/>
      <c r="D688" s="568"/>
      <c r="E688" s="568" cm="1">
        <f t="array" ref="E688">IF(H687&lt;&gt;"",E687,IF(E687="","",IFERROR(MATCH(TRUE(),INDEX(INDEX(K:K,E687+1):K203&lt;&gt;"",0),0)+E687,"")))</f>
        <v>829</v>
      </c>
      <c r="F688" s="569" cm="1">
        <f t="array" ref="F688">IF(E688="","",IF(H687&lt;&gt;"",H687,INDEX(D:D,E688)))</f>
        <v>0</v>
      </c>
      <c r="G688" s="569" t="str">
        <f t="shared" si="69"/>
        <v>0</v>
      </c>
      <c r="H688" s="570" t="str">
        <f t="shared" si="70"/>
        <v/>
      </c>
      <c r="I688" s="568" t="str">
        <f>IF(AND(F688&lt;&gt;"",N10&gt;0,M688&gt;N10),"Mot &gt; limite","")</f>
        <v/>
      </c>
      <c r="M688" s="514">
        <f>IF(OR(F688="",N10="",N10&lt;=0),"",IF(LEN(F688)&lt;=N10,LEN(F688),IFERROR(FIND("♦",SUBSTITUTE(LEFT(F688,N10)," ","♦",LEN(LEFT(F688,N10))-LEN(SUBSTITUTE(LEFT(F688,N10)," ","")))),FIND(" ",F688&amp;" ",N10+1)-1)))</f>
        <v>1</v>
      </c>
      <c r="N688" s="571">
        <f t="shared" si="71"/>
        <v>671</v>
      </c>
      <c r="O688" s="551" t="str">
        <f t="shared" si="72"/>
        <v>0</v>
      </c>
      <c r="P688" s="571">
        <f t="shared" si="73"/>
        <v>1</v>
      </c>
      <c r="Q688" s="571">
        <f t="shared" si="74"/>
        <v>1</v>
      </c>
    </row>
    <row r="689" spans="2:17">
      <c r="B689" s="568"/>
      <c r="C689" s="568"/>
      <c r="D689" s="568"/>
      <c r="E689" s="568" cm="1">
        <f t="array" ref="E689">IF(H688&lt;&gt;"",E688,IF(E688="","",IFERROR(MATCH(TRUE(),INDEX(INDEX(K:K,E688+1):K203&lt;&gt;"",0),0)+E688,"")))</f>
        <v>830</v>
      </c>
      <c r="F689" s="569" cm="1">
        <f t="array" ref="F689">IF(E689="","",IF(H688&lt;&gt;"",H688,INDEX(D:D,E689)))</f>
        <v>0</v>
      </c>
      <c r="G689" s="569" t="str">
        <f t="shared" si="69"/>
        <v>0</v>
      </c>
      <c r="H689" s="570" t="str">
        <f t="shared" si="70"/>
        <v/>
      </c>
      <c r="I689" s="568" t="str">
        <f>IF(AND(F689&lt;&gt;"",N10&gt;0,M689&gt;N10),"Mot &gt; limite","")</f>
        <v/>
      </c>
      <c r="M689" s="514">
        <f>IF(OR(F689="",N10="",N10&lt;=0),"",IF(LEN(F689)&lt;=N10,LEN(F689),IFERROR(FIND("♦",SUBSTITUTE(LEFT(F689,N10)," ","♦",LEN(LEFT(F689,N10))-LEN(SUBSTITUTE(LEFT(F689,N10)," ","")))),FIND(" ",F689&amp;" ",N10+1)-1)))</f>
        <v>1</v>
      </c>
      <c r="N689" s="571">
        <f t="shared" si="71"/>
        <v>672</v>
      </c>
      <c r="O689" s="551" t="str">
        <f t="shared" si="72"/>
        <v>0</v>
      </c>
      <c r="P689" s="571">
        <f t="shared" si="73"/>
        <v>1</v>
      </c>
      <c r="Q689" s="571">
        <f t="shared" si="74"/>
        <v>1</v>
      </c>
    </row>
    <row r="690" spans="2:17">
      <c r="B690" s="568"/>
      <c r="C690" s="568"/>
      <c r="D690" s="568"/>
      <c r="E690" s="568" cm="1">
        <f t="array" ref="E690">IF(H689&lt;&gt;"",E689,IF(E689="","",IFERROR(MATCH(TRUE(),INDEX(INDEX(K:K,E689+1):K203&lt;&gt;"",0),0)+E689,"")))</f>
        <v>831</v>
      </c>
      <c r="F690" s="569" cm="1">
        <f t="array" ref="F690">IF(E690="","",IF(H689&lt;&gt;"",H689,INDEX(D:D,E690)))</f>
        <v>0</v>
      </c>
      <c r="G690" s="569" t="str">
        <f t="shared" si="69"/>
        <v>0</v>
      </c>
      <c r="H690" s="570" t="str">
        <f t="shared" si="70"/>
        <v/>
      </c>
      <c r="I690" s="568" t="str">
        <f>IF(AND(F690&lt;&gt;"",N10&gt;0,M690&gt;N10),"Mot &gt; limite","")</f>
        <v/>
      </c>
      <c r="M690" s="514">
        <f>IF(OR(F690="",N10="",N10&lt;=0),"",IF(LEN(F690)&lt;=N10,LEN(F690),IFERROR(FIND("♦",SUBSTITUTE(LEFT(F690,N10)," ","♦",LEN(LEFT(F690,N10))-LEN(SUBSTITUTE(LEFT(F690,N10)," ","")))),FIND(" ",F690&amp;" ",N10+1)-1)))</f>
        <v>1</v>
      </c>
      <c r="N690" s="571">
        <f t="shared" si="71"/>
        <v>673</v>
      </c>
      <c r="O690" s="551" t="str">
        <f t="shared" si="72"/>
        <v>0</v>
      </c>
      <c r="P690" s="571">
        <f t="shared" si="73"/>
        <v>1</v>
      </c>
      <c r="Q690" s="571">
        <f t="shared" si="74"/>
        <v>1</v>
      </c>
    </row>
    <row r="691" spans="2:17">
      <c r="B691" s="568"/>
      <c r="C691" s="568"/>
      <c r="D691" s="568"/>
      <c r="E691" s="568" cm="1">
        <f t="array" ref="E691">IF(H690&lt;&gt;"",E690,IF(E690="","",IFERROR(MATCH(TRUE(),INDEX(INDEX(K:K,E690+1):K203&lt;&gt;"",0),0)+E690,"")))</f>
        <v>832</v>
      </c>
      <c r="F691" s="569" cm="1">
        <f t="array" ref="F691">IF(E691="","",IF(H690&lt;&gt;"",H690,INDEX(D:D,E691)))</f>
        <v>0</v>
      </c>
      <c r="G691" s="569" t="str">
        <f t="shared" si="69"/>
        <v>0</v>
      </c>
      <c r="H691" s="570" t="str">
        <f t="shared" si="70"/>
        <v/>
      </c>
      <c r="I691" s="568" t="str">
        <f>IF(AND(F691&lt;&gt;"",N10&gt;0,M691&gt;N10),"Mot &gt; limite","")</f>
        <v/>
      </c>
      <c r="M691" s="514">
        <f>IF(OR(F691="",N10="",N10&lt;=0),"",IF(LEN(F691)&lt;=N10,LEN(F691),IFERROR(FIND("♦",SUBSTITUTE(LEFT(F691,N10)," ","♦",LEN(LEFT(F691,N10))-LEN(SUBSTITUTE(LEFT(F691,N10)," ","")))),FIND(" ",F691&amp;" ",N10+1)-1)))</f>
        <v>1</v>
      </c>
      <c r="N691" s="571">
        <f t="shared" si="71"/>
        <v>674</v>
      </c>
      <c r="O691" s="551" t="str">
        <f t="shared" si="72"/>
        <v>0</v>
      </c>
      <c r="P691" s="571">
        <f t="shared" si="73"/>
        <v>1</v>
      </c>
      <c r="Q691" s="571">
        <f t="shared" si="74"/>
        <v>1</v>
      </c>
    </row>
    <row r="692" spans="2:17">
      <c r="B692" s="568"/>
      <c r="C692" s="568"/>
      <c r="D692" s="568"/>
      <c r="E692" s="568" cm="1">
        <f t="array" ref="E692">IF(H691&lt;&gt;"",E691,IF(E691="","",IFERROR(MATCH(TRUE(),INDEX(INDEX(K:K,E691+1):K203&lt;&gt;"",0),0)+E691,"")))</f>
        <v>833</v>
      </c>
      <c r="F692" s="569" cm="1">
        <f t="array" ref="F692">IF(E692="","",IF(H691&lt;&gt;"",H691,INDEX(D:D,E692)))</f>
        <v>0</v>
      </c>
      <c r="G692" s="569" t="str">
        <f t="shared" si="69"/>
        <v>0</v>
      </c>
      <c r="H692" s="570" t="str">
        <f t="shared" si="70"/>
        <v/>
      </c>
      <c r="I692" s="568" t="str">
        <f>IF(AND(F692&lt;&gt;"",N10&gt;0,M692&gt;N10),"Mot &gt; limite","")</f>
        <v/>
      </c>
      <c r="M692" s="514">
        <f>IF(OR(F692="",N10="",N10&lt;=0),"",IF(LEN(F692)&lt;=N10,LEN(F692),IFERROR(FIND("♦",SUBSTITUTE(LEFT(F692,N10)," ","♦",LEN(LEFT(F692,N10))-LEN(SUBSTITUTE(LEFT(F692,N10)," ","")))),FIND(" ",F692&amp;" ",N10+1)-1)))</f>
        <v>1</v>
      </c>
      <c r="N692" s="571">
        <f t="shared" si="71"/>
        <v>675</v>
      </c>
      <c r="O692" s="551" t="str">
        <f t="shared" si="72"/>
        <v>0</v>
      </c>
      <c r="P692" s="571">
        <f t="shared" si="73"/>
        <v>1</v>
      </c>
      <c r="Q692" s="571">
        <f t="shared" si="74"/>
        <v>1</v>
      </c>
    </row>
    <row r="693" spans="2:17">
      <c r="B693" s="568"/>
      <c r="C693" s="568"/>
      <c r="D693" s="568"/>
      <c r="E693" s="568" cm="1">
        <f t="array" ref="E693">IF(H692&lt;&gt;"",E692,IF(E692="","",IFERROR(MATCH(TRUE(),INDEX(INDEX(K:K,E692+1):K203&lt;&gt;"",0),0)+E692,"")))</f>
        <v>834</v>
      </c>
      <c r="F693" s="569" cm="1">
        <f t="array" ref="F693">IF(E693="","",IF(H692&lt;&gt;"",H692,INDEX(D:D,E693)))</f>
        <v>0</v>
      </c>
      <c r="G693" s="569" t="str">
        <f t="shared" si="69"/>
        <v>0</v>
      </c>
      <c r="H693" s="570" t="str">
        <f t="shared" si="70"/>
        <v/>
      </c>
      <c r="I693" s="568" t="str">
        <f>IF(AND(F693&lt;&gt;"",N10&gt;0,M693&gt;N10),"Mot &gt; limite","")</f>
        <v/>
      </c>
      <c r="M693" s="514">
        <f>IF(OR(F693="",N10="",N10&lt;=0),"",IF(LEN(F693)&lt;=N10,LEN(F693),IFERROR(FIND("♦",SUBSTITUTE(LEFT(F693,N10)," ","♦",LEN(LEFT(F693,N10))-LEN(SUBSTITUTE(LEFT(F693,N10)," ","")))),FIND(" ",F693&amp;" ",N10+1)-1)))</f>
        <v>1</v>
      </c>
      <c r="N693" s="571">
        <f t="shared" si="71"/>
        <v>676</v>
      </c>
      <c r="O693" s="551" t="str">
        <f t="shared" si="72"/>
        <v>0</v>
      </c>
      <c r="P693" s="571">
        <f t="shared" si="73"/>
        <v>1</v>
      </c>
      <c r="Q693" s="571">
        <f t="shared" si="74"/>
        <v>1</v>
      </c>
    </row>
    <row r="694" spans="2:17">
      <c r="B694" s="568"/>
      <c r="C694" s="568"/>
      <c r="D694" s="568"/>
      <c r="E694" s="568" cm="1">
        <f t="array" ref="E694">IF(H693&lt;&gt;"",E693,IF(E693="","",IFERROR(MATCH(TRUE(),INDEX(INDEX(K:K,E693+1):K203&lt;&gt;"",0),0)+E693,"")))</f>
        <v>835</v>
      </c>
      <c r="F694" s="569" cm="1">
        <f t="array" ref="F694">IF(E694="","",IF(H693&lt;&gt;"",H693,INDEX(D:D,E694)))</f>
        <v>0</v>
      </c>
      <c r="G694" s="569" t="str">
        <f t="shared" si="69"/>
        <v>0</v>
      </c>
      <c r="H694" s="570" t="str">
        <f t="shared" si="70"/>
        <v/>
      </c>
      <c r="I694" s="568" t="str">
        <f>IF(AND(F694&lt;&gt;"",N10&gt;0,M694&gt;N10),"Mot &gt; limite","")</f>
        <v/>
      </c>
      <c r="M694" s="514">
        <f>IF(OR(F694="",N10="",N10&lt;=0),"",IF(LEN(F694)&lt;=N10,LEN(F694),IFERROR(FIND("♦",SUBSTITUTE(LEFT(F694,N10)," ","♦",LEN(LEFT(F694,N10))-LEN(SUBSTITUTE(LEFT(F694,N10)," ","")))),FIND(" ",F694&amp;" ",N10+1)-1)))</f>
        <v>1</v>
      </c>
      <c r="N694" s="571">
        <f t="shared" si="71"/>
        <v>677</v>
      </c>
      <c r="O694" s="551" t="str">
        <f t="shared" si="72"/>
        <v>0</v>
      </c>
      <c r="P694" s="571">
        <f t="shared" si="73"/>
        <v>1</v>
      </c>
      <c r="Q694" s="571">
        <f t="shared" si="74"/>
        <v>1</v>
      </c>
    </row>
    <row r="695" spans="2:17">
      <c r="B695" s="568"/>
      <c r="C695" s="568"/>
      <c r="D695" s="568"/>
      <c r="E695" s="568" cm="1">
        <f t="array" ref="E695">IF(H694&lt;&gt;"",E694,IF(E694="","",IFERROR(MATCH(TRUE(),INDEX(INDEX(K:K,E694+1):K203&lt;&gt;"",0),0)+E694,"")))</f>
        <v>836</v>
      </c>
      <c r="F695" s="569" cm="1">
        <f t="array" ref="F695">IF(E695="","",IF(H694&lt;&gt;"",H694,INDEX(D:D,E695)))</f>
        <v>0</v>
      </c>
      <c r="G695" s="569" t="str">
        <f t="shared" si="69"/>
        <v>0</v>
      </c>
      <c r="H695" s="570" t="str">
        <f t="shared" si="70"/>
        <v/>
      </c>
      <c r="I695" s="568" t="str">
        <f>IF(AND(F695&lt;&gt;"",N10&gt;0,M695&gt;N10),"Mot &gt; limite","")</f>
        <v/>
      </c>
      <c r="M695" s="514">
        <f>IF(OR(F695="",N10="",N10&lt;=0),"",IF(LEN(F695)&lt;=N10,LEN(F695),IFERROR(FIND("♦",SUBSTITUTE(LEFT(F695,N10)," ","♦",LEN(LEFT(F695,N10))-LEN(SUBSTITUTE(LEFT(F695,N10)," ","")))),FIND(" ",F695&amp;" ",N10+1)-1)))</f>
        <v>1</v>
      </c>
      <c r="N695" s="571">
        <f t="shared" si="71"/>
        <v>678</v>
      </c>
      <c r="O695" s="551" t="str">
        <f t="shared" si="72"/>
        <v>0</v>
      </c>
      <c r="P695" s="571">
        <f t="shared" si="73"/>
        <v>1</v>
      </c>
      <c r="Q695" s="571">
        <f t="shared" si="74"/>
        <v>1</v>
      </c>
    </row>
    <row r="696" spans="2:17">
      <c r="B696" s="568"/>
      <c r="C696" s="568"/>
      <c r="D696" s="568"/>
      <c r="E696" s="568" cm="1">
        <f t="array" ref="E696">IF(H695&lt;&gt;"",E695,IF(E695="","",IFERROR(MATCH(TRUE(),INDEX(INDEX(K:K,E695+1):K203&lt;&gt;"",0),0)+E695,"")))</f>
        <v>837</v>
      </c>
      <c r="F696" s="569" cm="1">
        <f t="array" ref="F696">IF(E696="","",IF(H695&lt;&gt;"",H695,INDEX(D:D,E696)))</f>
        <v>0</v>
      </c>
      <c r="G696" s="569" t="str">
        <f t="shared" si="69"/>
        <v>0</v>
      </c>
      <c r="H696" s="570" t="str">
        <f t="shared" si="70"/>
        <v/>
      </c>
      <c r="I696" s="568" t="str">
        <f>IF(AND(F696&lt;&gt;"",N10&gt;0,M696&gt;N10),"Mot &gt; limite","")</f>
        <v/>
      </c>
      <c r="M696" s="514">
        <f>IF(OR(F696="",N10="",N10&lt;=0),"",IF(LEN(F696)&lt;=N10,LEN(F696),IFERROR(FIND("♦",SUBSTITUTE(LEFT(F696,N10)," ","♦",LEN(LEFT(F696,N10))-LEN(SUBSTITUTE(LEFT(F696,N10)," ","")))),FIND(" ",F696&amp;" ",N10+1)-1)))</f>
        <v>1</v>
      </c>
      <c r="N696" s="571">
        <f t="shared" si="71"/>
        <v>679</v>
      </c>
      <c r="O696" s="551" t="str">
        <f t="shared" si="72"/>
        <v>0</v>
      </c>
      <c r="P696" s="571">
        <f t="shared" si="73"/>
        <v>1</v>
      </c>
      <c r="Q696" s="571">
        <f t="shared" si="74"/>
        <v>1</v>
      </c>
    </row>
    <row r="697" spans="2:17">
      <c r="B697" s="568"/>
      <c r="C697" s="568"/>
      <c r="D697" s="568"/>
      <c r="E697" s="568" cm="1">
        <f t="array" ref="E697">IF(H696&lt;&gt;"",E696,IF(E696="","",IFERROR(MATCH(TRUE(),INDEX(INDEX(K:K,E696+1):K203&lt;&gt;"",0),0)+E696,"")))</f>
        <v>838</v>
      </c>
      <c r="F697" s="569" cm="1">
        <f t="array" ref="F697">IF(E697="","",IF(H696&lt;&gt;"",H696,INDEX(D:D,E697)))</f>
        <v>0</v>
      </c>
      <c r="G697" s="569" t="str">
        <f t="shared" si="69"/>
        <v>0</v>
      </c>
      <c r="H697" s="570" t="str">
        <f t="shared" si="70"/>
        <v/>
      </c>
      <c r="I697" s="568" t="str">
        <f>IF(AND(F697&lt;&gt;"",N10&gt;0,M697&gt;N10),"Mot &gt; limite","")</f>
        <v/>
      </c>
      <c r="M697" s="514">
        <f>IF(OR(F697="",N10="",N10&lt;=0),"",IF(LEN(F697)&lt;=N10,LEN(F697),IFERROR(FIND("♦",SUBSTITUTE(LEFT(F697,N10)," ","♦",LEN(LEFT(F697,N10))-LEN(SUBSTITUTE(LEFT(F697,N10)," ","")))),FIND(" ",F697&amp;" ",N10+1)-1)))</f>
        <v>1</v>
      </c>
      <c r="N697" s="571">
        <f t="shared" si="71"/>
        <v>680</v>
      </c>
      <c r="O697" s="551" t="str">
        <f t="shared" si="72"/>
        <v>0</v>
      </c>
      <c r="P697" s="571">
        <f t="shared" si="73"/>
        <v>1</v>
      </c>
      <c r="Q697" s="571">
        <f t="shared" si="74"/>
        <v>1</v>
      </c>
    </row>
    <row r="698" spans="2:17">
      <c r="B698" s="568"/>
      <c r="C698" s="568"/>
      <c r="D698" s="568"/>
      <c r="E698" s="568" cm="1">
        <f t="array" ref="E698">IF(H697&lt;&gt;"",E697,IF(E697="","",IFERROR(MATCH(TRUE(),INDEX(INDEX(K:K,E697+1):K203&lt;&gt;"",0),0)+E697,"")))</f>
        <v>839</v>
      </c>
      <c r="F698" s="569" cm="1">
        <f t="array" ref="F698">IF(E698="","",IF(H697&lt;&gt;"",H697,INDEX(D:D,E698)))</f>
        <v>0</v>
      </c>
      <c r="G698" s="569" t="str">
        <f t="shared" si="69"/>
        <v>0</v>
      </c>
      <c r="H698" s="570" t="str">
        <f t="shared" si="70"/>
        <v/>
      </c>
      <c r="I698" s="568" t="str">
        <f>IF(AND(F698&lt;&gt;"",N10&gt;0,M698&gt;N10),"Mot &gt; limite","")</f>
        <v/>
      </c>
      <c r="M698" s="514">
        <f>IF(OR(F698="",N10="",N10&lt;=0),"",IF(LEN(F698)&lt;=N10,LEN(F698),IFERROR(FIND("♦",SUBSTITUTE(LEFT(F698,N10)," ","♦",LEN(LEFT(F698,N10))-LEN(SUBSTITUTE(LEFT(F698,N10)," ","")))),FIND(" ",F698&amp;" ",N10+1)-1)))</f>
        <v>1</v>
      </c>
      <c r="N698" s="571">
        <f t="shared" si="71"/>
        <v>681</v>
      </c>
      <c r="O698" s="551" t="str">
        <f t="shared" si="72"/>
        <v>0</v>
      </c>
      <c r="P698" s="571">
        <f t="shared" si="73"/>
        <v>1</v>
      </c>
      <c r="Q698" s="571">
        <f t="shared" si="74"/>
        <v>1</v>
      </c>
    </row>
    <row r="699" spans="2:17">
      <c r="B699" s="568"/>
      <c r="C699" s="568"/>
      <c r="D699" s="568"/>
      <c r="E699" s="568" cm="1">
        <f t="array" ref="E699">IF(H698&lt;&gt;"",E698,IF(E698="","",IFERROR(MATCH(TRUE(),INDEX(INDEX(K:K,E698+1):K203&lt;&gt;"",0),0)+E698,"")))</f>
        <v>840</v>
      </c>
      <c r="F699" s="569" cm="1">
        <f t="array" ref="F699">IF(E699="","",IF(H698&lt;&gt;"",H698,INDEX(D:D,E699)))</f>
        <v>0</v>
      </c>
      <c r="G699" s="569" t="str">
        <f t="shared" si="69"/>
        <v>0</v>
      </c>
      <c r="H699" s="570" t="str">
        <f t="shared" si="70"/>
        <v/>
      </c>
      <c r="I699" s="568" t="str">
        <f>IF(AND(F699&lt;&gt;"",N10&gt;0,M699&gt;N10),"Mot &gt; limite","")</f>
        <v/>
      </c>
      <c r="M699" s="514">
        <f>IF(OR(F699="",N10="",N10&lt;=0),"",IF(LEN(F699)&lt;=N10,LEN(F699),IFERROR(FIND("♦",SUBSTITUTE(LEFT(F699,N10)," ","♦",LEN(LEFT(F699,N10))-LEN(SUBSTITUTE(LEFT(F699,N10)," ","")))),FIND(" ",F699&amp;" ",N10+1)-1)))</f>
        <v>1</v>
      </c>
      <c r="N699" s="571">
        <f t="shared" si="71"/>
        <v>682</v>
      </c>
      <c r="O699" s="551" t="str">
        <f t="shared" si="72"/>
        <v>0</v>
      </c>
      <c r="P699" s="571">
        <f t="shared" si="73"/>
        <v>1</v>
      </c>
      <c r="Q699" s="571">
        <f t="shared" si="74"/>
        <v>1</v>
      </c>
    </row>
    <row r="700" spans="2:17">
      <c r="B700" s="568"/>
      <c r="C700" s="568"/>
      <c r="D700" s="568"/>
      <c r="E700" s="568" cm="1">
        <f t="array" ref="E700">IF(H699&lt;&gt;"",E699,IF(E699="","",IFERROR(MATCH(TRUE(),INDEX(INDEX(K:K,E699+1):K203&lt;&gt;"",0),0)+E699,"")))</f>
        <v>841</v>
      </c>
      <c r="F700" s="569" cm="1">
        <f t="array" ref="F700">IF(E700="","",IF(H699&lt;&gt;"",H699,INDEX(D:D,E700)))</f>
        <v>0</v>
      </c>
      <c r="G700" s="569" t="str">
        <f t="shared" si="69"/>
        <v>0</v>
      </c>
      <c r="H700" s="570" t="str">
        <f t="shared" si="70"/>
        <v/>
      </c>
      <c r="I700" s="568" t="str">
        <f>IF(AND(F700&lt;&gt;"",N10&gt;0,M700&gt;N10),"Mot &gt; limite","")</f>
        <v/>
      </c>
      <c r="M700" s="514">
        <f>IF(OR(F700="",N10="",N10&lt;=0),"",IF(LEN(F700)&lt;=N10,LEN(F700),IFERROR(FIND("♦",SUBSTITUTE(LEFT(F700,N10)," ","♦",LEN(LEFT(F700,N10))-LEN(SUBSTITUTE(LEFT(F700,N10)," ","")))),FIND(" ",F700&amp;" ",N10+1)-1)))</f>
        <v>1</v>
      </c>
      <c r="N700" s="571">
        <f t="shared" si="71"/>
        <v>683</v>
      </c>
      <c r="O700" s="551" t="str">
        <f t="shared" si="72"/>
        <v>0</v>
      </c>
      <c r="P700" s="571">
        <f t="shared" si="73"/>
        <v>1</v>
      </c>
      <c r="Q700" s="571">
        <f t="shared" si="74"/>
        <v>1</v>
      </c>
    </row>
    <row r="701" spans="2:17">
      <c r="B701" s="568"/>
      <c r="C701" s="568"/>
      <c r="D701" s="568"/>
      <c r="E701" s="568" cm="1">
        <f t="array" ref="E701">IF(H700&lt;&gt;"",E700,IF(E700="","",IFERROR(MATCH(TRUE(),INDEX(INDEX(K:K,E700+1):K203&lt;&gt;"",0),0)+E700,"")))</f>
        <v>842</v>
      </c>
      <c r="F701" s="569" cm="1">
        <f t="array" ref="F701">IF(E701="","",IF(H700&lt;&gt;"",H700,INDEX(D:D,E701)))</f>
        <v>0</v>
      </c>
      <c r="G701" s="569" t="str">
        <f t="shared" si="69"/>
        <v>0</v>
      </c>
      <c r="H701" s="570" t="str">
        <f t="shared" si="70"/>
        <v/>
      </c>
      <c r="I701" s="568" t="str">
        <f>IF(AND(F701&lt;&gt;"",N10&gt;0,M701&gt;N10),"Mot &gt; limite","")</f>
        <v/>
      </c>
      <c r="M701" s="514">
        <f>IF(OR(F701="",N10="",N10&lt;=0),"",IF(LEN(F701)&lt;=N10,LEN(F701),IFERROR(FIND("♦",SUBSTITUTE(LEFT(F701,N10)," ","♦",LEN(LEFT(F701,N10))-LEN(SUBSTITUTE(LEFT(F701,N10)," ","")))),FIND(" ",F701&amp;" ",N10+1)-1)))</f>
        <v>1</v>
      </c>
      <c r="N701" s="571">
        <f t="shared" si="71"/>
        <v>684</v>
      </c>
      <c r="O701" s="551" t="str">
        <f t="shared" si="72"/>
        <v>0</v>
      </c>
      <c r="P701" s="571">
        <f t="shared" si="73"/>
        <v>1</v>
      </c>
      <c r="Q701" s="571">
        <f t="shared" si="74"/>
        <v>1</v>
      </c>
    </row>
    <row r="702" spans="2:17">
      <c r="B702" s="568"/>
      <c r="C702" s="568"/>
      <c r="D702" s="568"/>
      <c r="E702" s="568" cm="1">
        <f t="array" ref="E702">IF(H701&lt;&gt;"",E701,IF(E701="","",IFERROR(MATCH(TRUE(),INDEX(INDEX(K:K,E701+1):K203&lt;&gt;"",0),0)+E701,"")))</f>
        <v>843</v>
      </c>
      <c r="F702" s="569" cm="1">
        <f t="array" ref="F702">IF(E702="","",IF(H701&lt;&gt;"",H701,INDEX(D:D,E702)))</f>
        <v>0</v>
      </c>
      <c r="G702" s="569" t="str">
        <f t="shared" si="69"/>
        <v>0</v>
      </c>
      <c r="H702" s="570" t="str">
        <f t="shared" si="70"/>
        <v/>
      </c>
      <c r="I702" s="568" t="str">
        <f>IF(AND(F702&lt;&gt;"",N10&gt;0,M702&gt;N10),"Mot &gt; limite","")</f>
        <v/>
      </c>
      <c r="M702" s="514">
        <f>IF(OR(F702="",N10="",N10&lt;=0),"",IF(LEN(F702)&lt;=N10,LEN(F702),IFERROR(FIND("♦",SUBSTITUTE(LEFT(F702,N10)," ","♦",LEN(LEFT(F702,N10))-LEN(SUBSTITUTE(LEFT(F702,N10)," ","")))),FIND(" ",F702&amp;" ",N10+1)-1)))</f>
        <v>1</v>
      </c>
      <c r="N702" s="571">
        <f t="shared" si="71"/>
        <v>685</v>
      </c>
      <c r="O702" s="551" t="str">
        <f t="shared" si="72"/>
        <v>0</v>
      </c>
      <c r="P702" s="571">
        <f t="shared" si="73"/>
        <v>1</v>
      </c>
      <c r="Q702" s="571">
        <f t="shared" si="74"/>
        <v>1</v>
      </c>
    </row>
    <row r="703" spans="2:17">
      <c r="B703" s="568"/>
      <c r="C703" s="568"/>
      <c r="D703" s="568"/>
      <c r="E703" s="568" cm="1">
        <f t="array" ref="E703">IF(H702&lt;&gt;"",E702,IF(E702="","",IFERROR(MATCH(TRUE(),INDEX(INDEX(K:K,E702+1):K203&lt;&gt;"",0),0)+E702,"")))</f>
        <v>844</v>
      </c>
      <c r="F703" s="569" cm="1">
        <f t="array" ref="F703">IF(E703="","",IF(H702&lt;&gt;"",H702,INDEX(D:D,E703)))</f>
        <v>0</v>
      </c>
      <c r="G703" s="569" t="str">
        <f t="shared" si="69"/>
        <v>0</v>
      </c>
      <c r="H703" s="570" t="str">
        <f t="shared" si="70"/>
        <v/>
      </c>
      <c r="I703" s="568" t="str">
        <f>IF(AND(F703&lt;&gt;"",N10&gt;0,M703&gt;N10),"Mot &gt; limite","")</f>
        <v/>
      </c>
      <c r="M703" s="514">
        <f>IF(OR(F703="",N10="",N10&lt;=0),"",IF(LEN(F703)&lt;=N10,LEN(F703),IFERROR(FIND("♦",SUBSTITUTE(LEFT(F703,N10)," ","♦",LEN(LEFT(F703,N10))-LEN(SUBSTITUTE(LEFT(F703,N10)," ","")))),FIND(" ",F703&amp;" ",N10+1)-1)))</f>
        <v>1</v>
      </c>
      <c r="N703" s="571">
        <f t="shared" si="71"/>
        <v>686</v>
      </c>
      <c r="O703" s="551" t="str">
        <f t="shared" si="72"/>
        <v>0</v>
      </c>
      <c r="P703" s="571">
        <f t="shared" si="73"/>
        <v>1</v>
      </c>
      <c r="Q703" s="571">
        <f t="shared" si="74"/>
        <v>1</v>
      </c>
    </row>
    <row r="704" spans="2:17">
      <c r="B704" s="568"/>
      <c r="C704" s="568"/>
      <c r="D704" s="568"/>
      <c r="E704" s="568" cm="1">
        <f t="array" ref="E704">IF(H703&lt;&gt;"",E703,IF(E703="","",IFERROR(MATCH(TRUE(),INDEX(INDEX(K:K,E703+1):K203&lt;&gt;"",0),0)+E703,"")))</f>
        <v>845</v>
      </c>
      <c r="F704" s="569" cm="1">
        <f t="array" ref="F704">IF(E704="","",IF(H703&lt;&gt;"",H703,INDEX(D:D,E704)))</f>
        <v>0</v>
      </c>
      <c r="G704" s="569" t="str">
        <f t="shared" si="69"/>
        <v>0</v>
      </c>
      <c r="H704" s="570" t="str">
        <f t="shared" si="70"/>
        <v/>
      </c>
      <c r="I704" s="568" t="str">
        <f>IF(AND(F704&lt;&gt;"",N10&gt;0,M704&gt;N10),"Mot &gt; limite","")</f>
        <v/>
      </c>
      <c r="M704" s="514">
        <f>IF(OR(F704="",N10="",N10&lt;=0),"",IF(LEN(F704)&lt;=N10,LEN(F704),IFERROR(FIND("♦",SUBSTITUTE(LEFT(F704,N10)," ","♦",LEN(LEFT(F704,N10))-LEN(SUBSTITUTE(LEFT(F704,N10)," ","")))),FIND(" ",F704&amp;" ",N10+1)-1)))</f>
        <v>1</v>
      </c>
      <c r="N704" s="571">
        <f t="shared" si="71"/>
        <v>687</v>
      </c>
      <c r="O704" s="551" t="str">
        <f t="shared" si="72"/>
        <v>0</v>
      </c>
      <c r="P704" s="571">
        <f t="shared" si="73"/>
        <v>1</v>
      </c>
      <c r="Q704" s="571">
        <f t="shared" si="74"/>
        <v>1</v>
      </c>
    </row>
    <row r="705" spans="2:17">
      <c r="B705" s="568"/>
      <c r="C705" s="568"/>
      <c r="D705" s="568"/>
      <c r="E705" s="568" cm="1">
        <f t="array" ref="E705">IF(H704&lt;&gt;"",E704,IF(E704="","",IFERROR(MATCH(TRUE(),INDEX(INDEX(K:K,E704+1):K203&lt;&gt;"",0),0)+E704,"")))</f>
        <v>846</v>
      </c>
      <c r="F705" s="569" cm="1">
        <f t="array" ref="F705">IF(E705="","",IF(H704&lt;&gt;"",H704,INDEX(D:D,E705)))</f>
        <v>0</v>
      </c>
      <c r="G705" s="569" t="str">
        <f t="shared" si="69"/>
        <v>0</v>
      </c>
      <c r="H705" s="570" t="str">
        <f t="shared" si="70"/>
        <v/>
      </c>
      <c r="I705" s="568" t="str">
        <f>IF(AND(F705&lt;&gt;"",N10&gt;0,M705&gt;N10),"Mot &gt; limite","")</f>
        <v/>
      </c>
      <c r="M705" s="514">
        <f>IF(OR(F705="",N10="",N10&lt;=0),"",IF(LEN(F705)&lt;=N10,LEN(F705),IFERROR(FIND("♦",SUBSTITUTE(LEFT(F705,N10)," ","♦",LEN(LEFT(F705,N10))-LEN(SUBSTITUTE(LEFT(F705,N10)," ","")))),FIND(" ",F705&amp;" ",N10+1)-1)))</f>
        <v>1</v>
      </c>
      <c r="N705" s="571">
        <f t="shared" si="71"/>
        <v>688</v>
      </c>
      <c r="O705" s="551" t="str">
        <f t="shared" si="72"/>
        <v>0</v>
      </c>
      <c r="P705" s="571">
        <f t="shared" si="73"/>
        <v>1</v>
      </c>
      <c r="Q705" s="571">
        <f t="shared" si="74"/>
        <v>1</v>
      </c>
    </row>
    <row r="706" spans="2:17">
      <c r="B706" s="568"/>
      <c r="C706" s="568"/>
      <c r="D706" s="568"/>
      <c r="E706" s="568" cm="1">
        <f t="array" ref="E706">IF(H705&lt;&gt;"",E705,IF(E705="","",IFERROR(MATCH(TRUE(),INDEX(INDEX(K:K,E705+1):K203&lt;&gt;"",0),0)+E705,"")))</f>
        <v>847</v>
      </c>
      <c r="F706" s="569" cm="1">
        <f t="array" ref="F706">IF(E706="","",IF(H705&lt;&gt;"",H705,INDEX(D:D,E706)))</f>
        <v>0</v>
      </c>
      <c r="G706" s="569" t="str">
        <f t="shared" si="69"/>
        <v>0</v>
      </c>
      <c r="H706" s="570" t="str">
        <f t="shared" si="70"/>
        <v/>
      </c>
      <c r="I706" s="568" t="str">
        <f>IF(AND(F706&lt;&gt;"",N10&gt;0,M706&gt;N10),"Mot &gt; limite","")</f>
        <v/>
      </c>
      <c r="M706" s="514">
        <f>IF(OR(F706="",N10="",N10&lt;=0),"",IF(LEN(F706)&lt;=N10,LEN(F706),IFERROR(FIND("♦",SUBSTITUTE(LEFT(F706,N10)," ","♦",LEN(LEFT(F706,N10))-LEN(SUBSTITUTE(LEFT(F706,N10)," ","")))),FIND(" ",F706&amp;" ",N10+1)-1)))</f>
        <v>1</v>
      </c>
      <c r="N706" s="571">
        <f t="shared" si="71"/>
        <v>689</v>
      </c>
      <c r="O706" s="551" t="str">
        <f t="shared" si="72"/>
        <v>0</v>
      </c>
      <c r="P706" s="571">
        <f t="shared" si="73"/>
        <v>1</v>
      </c>
      <c r="Q706" s="571">
        <f t="shared" si="74"/>
        <v>1</v>
      </c>
    </row>
    <row r="707" spans="2:17">
      <c r="B707" s="568"/>
      <c r="C707" s="568"/>
      <c r="D707" s="568"/>
      <c r="E707" s="568" cm="1">
        <f t="array" ref="E707">IF(H706&lt;&gt;"",E706,IF(E706="","",IFERROR(MATCH(TRUE(),INDEX(INDEX(K:K,E706+1):K203&lt;&gt;"",0),0)+E706,"")))</f>
        <v>848</v>
      </c>
      <c r="F707" s="569" cm="1">
        <f t="array" ref="F707">IF(E707="","",IF(H706&lt;&gt;"",H706,INDEX(D:D,E707)))</f>
        <v>0</v>
      </c>
      <c r="G707" s="569" t="str">
        <f t="shared" si="69"/>
        <v>0</v>
      </c>
      <c r="H707" s="570" t="str">
        <f t="shared" si="70"/>
        <v/>
      </c>
      <c r="I707" s="568" t="str">
        <f>IF(AND(F707&lt;&gt;"",N10&gt;0,M707&gt;N10),"Mot &gt; limite","")</f>
        <v/>
      </c>
      <c r="M707" s="514">
        <f>IF(OR(F707="",N10="",N10&lt;=0),"",IF(LEN(F707)&lt;=N10,LEN(F707),IFERROR(FIND("♦",SUBSTITUTE(LEFT(F707,N10)," ","♦",LEN(LEFT(F707,N10))-LEN(SUBSTITUTE(LEFT(F707,N10)," ","")))),FIND(" ",F707&amp;" ",N10+1)-1)))</f>
        <v>1</v>
      </c>
      <c r="N707" s="571">
        <f t="shared" si="71"/>
        <v>690</v>
      </c>
      <c r="O707" s="551" t="str">
        <f t="shared" si="72"/>
        <v>0</v>
      </c>
      <c r="P707" s="571">
        <f t="shared" si="73"/>
        <v>1</v>
      </c>
      <c r="Q707" s="571">
        <f t="shared" si="74"/>
        <v>1</v>
      </c>
    </row>
    <row r="708" spans="2:17">
      <c r="B708" s="568"/>
      <c r="C708" s="568"/>
      <c r="D708" s="568"/>
      <c r="E708" s="568" cm="1">
        <f t="array" ref="E708">IF(H707&lt;&gt;"",E707,IF(E707="","",IFERROR(MATCH(TRUE(),INDEX(INDEX(K:K,E707+1):K203&lt;&gt;"",0),0)+E707,"")))</f>
        <v>849</v>
      </c>
      <c r="F708" s="569" cm="1">
        <f t="array" ref="F708">IF(E708="","",IF(H707&lt;&gt;"",H707,INDEX(D:D,E708)))</f>
        <v>0</v>
      </c>
      <c r="G708" s="569" t="str">
        <f t="shared" si="69"/>
        <v>0</v>
      </c>
      <c r="H708" s="570" t="str">
        <f t="shared" si="70"/>
        <v/>
      </c>
      <c r="I708" s="568" t="str">
        <f>IF(AND(F708&lt;&gt;"",N10&gt;0,M708&gt;N10),"Mot &gt; limite","")</f>
        <v/>
      </c>
      <c r="M708" s="514">
        <f>IF(OR(F708="",N10="",N10&lt;=0),"",IF(LEN(F708)&lt;=N10,LEN(F708),IFERROR(FIND("♦",SUBSTITUTE(LEFT(F708,N10)," ","♦",LEN(LEFT(F708,N10))-LEN(SUBSTITUTE(LEFT(F708,N10)," ","")))),FIND(" ",F708&amp;" ",N10+1)-1)))</f>
        <v>1</v>
      </c>
      <c r="N708" s="571">
        <f t="shared" si="71"/>
        <v>691</v>
      </c>
      <c r="O708" s="551" t="str">
        <f t="shared" si="72"/>
        <v>0</v>
      </c>
      <c r="P708" s="571">
        <f t="shared" si="73"/>
        <v>1</v>
      </c>
      <c r="Q708" s="571">
        <f t="shared" si="74"/>
        <v>1</v>
      </c>
    </row>
    <row r="709" spans="2:17">
      <c r="B709" s="568"/>
      <c r="C709" s="568"/>
      <c r="D709" s="568"/>
      <c r="E709" s="568" cm="1">
        <f t="array" ref="E709">IF(H708&lt;&gt;"",E708,IF(E708="","",IFERROR(MATCH(TRUE(),INDEX(INDEX(K:K,E708+1):K203&lt;&gt;"",0),0)+E708,"")))</f>
        <v>850</v>
      </c>
      <c r="F709" s="569" cm="1">
        <f t="array" ref="F709">IF(E709="","",IF(H708&lt;&gt;"",H708,INDEX(D:D,E709)))</f>
        <v>0</v>
      </c>
      <c r="G709" s="569" t="str">
        <f t="shared" si="69"/>
        <v>0</v>
      </c>
      <c r="H709" s="570" t="str">
        <f t="shared" si="70"/>
        <v/>
      </c>
      <c r="I709" s="568" t="str">
        <f>IF(AND(F709&lt;&gt;"",N10&gt;0,M709&gt;N10),"Mot &gt; limite","")</f>
        <v/>
      </c>
      <c r="M709" s="514">
        <f>IF(OR(F709="",N10="",N10&lt;=0),"",IF(LEN(F709)&lt;=N10,LEN(F709),IFERROR(FIND("♦",SUBSTITUTE(LEFT(F709,N10)," ","♦",LEN(LEFT(F709,N10))-LEN(SUBSTITUTE(LEFT(F709,N10)," ","")))),FIND(" ",F709&amp;" ",N10+1)-1)))</f>
        <v>1</v>
      </c>
      <c r="N709" s="571">
        <f t="shared" si="71"/>
        <v>692</v>
      </c>
      <c r="O709" s="551" t="str">
        <f t="shared" si="72"/>
        <v>0</v>
      </c>
      <c r="P709" s="571">
        <f t="shared" si="73"/>
        <v>1</v>
      </c>
      <c r="Q709" s="571">
        <f t="shared" si="74"/>
        <v>1</v>
      </c>
    </row>
    <row r="710" spans="2:17">
      <c r="B710" s="568"/>
      <c r="C710" s="568"/>
      <c r="D710" s="568"/>
      <c r="E710" s="568" cm="1">
        <f t="array" ref="E710">IF(H709&lt;&gt;"",E709,IF(E709="","",IFERROR(MATCH(TRUE(),INDEX(INDEX(K:K,E709+1):K203&lt;&gt;"",0),0)+E709,"")))</f>
        <v>851</v>
      </c>
      <c r="F710" s="569" cm="1">
        <f t="array" ref="F710">IF(E710="","",IF(H709&lt;&gt;"",H709,INDEX(D:D,E710)))</f>
        <v>0</v>
      </c>
      <c r="G710" s="569" t="str">
        <f t="shared" si="69"/>
        <v>0</v>
      </c>
      <c r="H710" s="570" t="str">
        <f t="shared" si="70"/>
        <v/>
      </c>
      <c r="I710" s="568" t="str">
        <f>IF(AND(F710&lt;&gt;"",N10&gt;0,M710&gt;N10),"Mot &gt; limite","")</f>
        <v/>
      </c>
      <c r="M710" s="514">
        <f>IF(OR(F710="",N10="",N10&lt;=0),"",IF(LEN(F710)&lt;=N10,LEN(F710),IFERROR(FIND("♦",SUBSTITUTE(LEFT(F710,N10)," ","♦",LEN(LEFT(F710,N10))-LEN(SUBSTITUTE(LEFT(F710,N10)," ","")))),FIND(" ",F710&amp;" ",N10+1)-1)))</f>
        <v>1</v>
      </c>
      <c r="N710" s="571">
        <f t="shared" si="71"/>
        <v>693</v>
      </c>
      <c r="O710" s="551" t="str">
        <f t="shared" si="72"/>
        <v>0</v>
      </c>
      <c r="P710" s="571">
        <f t="shared" si="73"/>
        <v>1</v>
      </c>
      <c r="Q710" s="571">
        <f t="shared" si="74"/>
        <v>1</v>
      </c>
    </row>
    <row r="711" spans="2:17">
      <c r="B711" s="568"/>
      <c r="C711" s="568"/>
      <c r="D711" s="568"/>
      <c r="E711" s="568" cm="1">
        <f t="array" ref="E711">IF(H710&lt;&gt;"",E710,IF(E710="","",IFERROR(MATCH(TRUE(),INDEX(INDEX(K:K,E710+1):K203&lt;&gt;"",0),0)+E710,"")))</f>
        <v>852</v>
      </c>
      <c r="F711" s="569" cm="1">
        <f t="array" ref="F711">IF(E711="","",IF(H710&lt;&gt;"",H710,INDEX(D:D,E711)))</f>
        <v>0</v>
      </c>
      <c r="G711" s="569" t="str">
        <f t="shared" si="69"/>
        <v>0</v>
      </c>
      <c r="H711" s="570" t="str">
        <f t="shared" si="70"/>
        <v/>
      </c>
      <c r="I711" s="568" t="str">
        <f>IF(AND(F711&lt;&gt;"",N10&gt;0,M711&gt;N10),"Mot &gt; limite","")</f>
        <v/>
      </c>
      <c r="M711" s="514">
        <f>IF(OR(F711="",N10="",N10&lt;=0),"",IF(LEN(F711)&lt;=N10,LEN(F711),IFERROR(FIND("♦",SUBSTITUTE(LEFT(F711,N10)," ","♦",LEN(LEFT(F711,N10))-LEN(SUBSTITUTE(LEFT(F711,N10)," ","")))),FIND(" ",F711&amp;" ",N10+1)-1)))</f>
        <v>1</v>
      </c>
      <c r="N711" s="571">
        <f t="shared" si="71"/>
        <v>694</v>
      </c>
      <c r="O711" s="551" t="str">
        <f t="shared" si="72"/>
        <v>0</v>
      </c>
      <c r="P711" s="571">
        <f t="shared" si="73"/>
        <v>1</v>
      </c>
      <c r="Q711" s="571">
        <f t="shared" si="74"/>
        <v>1</v>
      </c>
    </row>
    <row r="712" spans="2:17">
      <c r="B712" s="568"/>
      <c r="C712" s="568"/>
      <c r="D712" s="568"/>
      <c r="E712" s="568" cm="1">
        <f t="array" ref="E712">IF(H711&lt;&gt;"",E711,IF(E711="","",IFERROR(MATCH(TRUE(),INDEX(INDEX(K:K,E711+1):K203&lt;&gt;"",0),0)+E711,"")))</f>
        <v>853</v>
      </c>
      <c r="F712" s="569" cm="1">
        <f t="array" ref="F712">IF(E712="","",IF(H711&lt;&gt;"",H711,INDEX(D:D,E712)))</f>
        <v>0</v>
      </c>
      <c r="G712" s="569" t="str">
        <f t="shared" si="69"/>
        <v>0</v>
      </c>
      <c r="H712" s="570" t="str">
        <f t="shared" si="70"/>
        <v/>
      </c>
      <c r="I712" s="568" t="str">
        <f>IF(AND(F712&lt;&gt;"",N10&gt;0,M712&gt;N10),"Mot &gt; limite","")</f>
        <v/>
      </c>
      <c r="M712" s="514">
        <f>IF(OR(F712="",N10="",N10&lt;=0),"",IF(LEN(F712)&lt;=N10,LEN(F712),IFERROR(FIND("♦",SUBSTITUTE(LEFT(F712,N10)," ","♦",LEN(LEFT(F712,N10))-LEN(SUBSTITUTE(LEFT(F712,N10)," ","")))),FIND(" ",F712&amp;" ",N10+1)-1)))</f>
        <v>1</v>
      </c>
      <c r="N712" s="571">
        <f t="shared" si="71"/>
        <v>695</v>
      </c>
      <c r="O712" s="551" t="str">
        <f t="shared" si="72"/>
        <v>0</v>
      </c>
      <c r="P712" s="571">
        <f t="shared" si="73"/>
        <v>1</v>
      </c>
      <c r="Q712" s="571">
        <f t="shared" si="74"/>
        <v>1</v>
      </c>
    </row>
    <row r="713" spans="2:17">
      <c r="B713" s="568"/>
      <c r="C713" s="568"/>
      <c r="D713" s="568"/>
      <c r="E713" s="568" cm="1">
        <f t="array" ref="E713">IF(H712&lt;&gt;"",E712,IF(E712="","",IFERROR(MATCH(TRUE(),INDEX(INDEX(K:K,E712+1):K203&lt;&gt;"",0),0)+E712,"")))</f>
        <v>854</v>
      </c>
      <c r="F713" s="569" cm="1">
        <f t="array" ref="F713">IF(E713="","",IF(H712&lt;&gt;"",H712,INDEX(D:D,E713)))</f>
        <v>0</v>
      </c>
      <c r="G713" s="569" t="str">
        <f t="shared" si="69"/>
        <v>0</v>
      </c>
      <c r="H713" s="570" t="str">
        <f t="shared" si="70"/>
        <v/>
      </c>
      <c r="I713" s="568" t="str">
        <f>IF(AND(F713&lt;&gt;"",N10&gt;0,M713&gt;N10),"Mot &gt; limite","")</f>
        <v/>
      </c>
      <c r="M713" s="514">
        <f>IF(OR(F713="",N10="",N10&lt;=0),"",IF(LEN(F713)&lt;=N10,LEN(F713),IFERROR(FIND("♦",SUBSTITUTE(LEFT(F713,N10)," ","♦",LEN(LEFT(F713,N10))-LEN(SUBSTITUTE(LEFT(F713,N10)," ","")))),FIND(" ",F713&amp;" ",N10+1)-1)))</f>
        <v>1</v>
      </c>
      <c r="N713" s="571">
        <f t="shared" si="71"/>
        <v>696</v>
      </c>
      <c r="O713" s="551" t="str">
        <f t="shared" si="72"/>
        <v>0</v>
      </c>
      <c r="P713" s="571">
        <f t="shared" si="73"/>
        <v>1</v>
      </c>
      <c r="Q713" s="571">
        <f t="shared" si="74"/>
        <v>1</v>
      </c>
    </row>
    <row r="714" spans="2:17">
      <c r="B714" s="568"/>
      <c r="C714" s="568"/>
      <c r="D714" s="568"/>
      <c r="E714" s="568" cm="1">
        <f t="array" ref="E714">IF(H713&lt;&gt;"",E713,IF(E713="","",IFERROR(MATCH(TRUE(),INDEX(INDEX(K:K,E713+1):K203&lt;&gt;"",0),0)+E713,"")))</f>
        <v>855</v>
      </c>
      <c r="F714" s="569" cm="1">
        <f t="array" ref="F714">IF(E714="","",IF(H713&lt;&gt;"",H713,INDEX(D:D,E714)))</f>
        <v>0</v>
      </c>
      <c r="G714" s="569" t="str">
        <f t="shared" si="69"/>
        <v>0</v>
      </c>
      <c r="H714" s="570" t="str">
        <f t="shared" si="70"/>
        <v/>
      </c>
      <c r="I714" s="568" t="str">
        <f>IF(AND(F714&lt;&gt;"",N10&gt;0,M714&gt;N10),"Mot &gt; limite","")</f>
        <v/>
      </c>
      <c r="M714" s="514">
        <f>IF(OR(F714="",N10="",N10&lt;=0),"",IF(LEN(F714)&lt;=N10,LEN(F714),IFERROR(FIND("♦",SUBSTITUTE(LEFT(F714,N10)," ","♦",LEN(LEFT(F714,N10))-LEN(SUBSTITUTE(LEFT(F714,N10)," ","")))),FIND(" ",F714&amp;" ",N10+1)-1)))</f>
        <v>1</v>
      </c>
      <c r="N714" s="571">
        <f t="shared" si="71"/>
        <v>697</v>
      </c>
      <c r="O714" s="551" t="str">
        <f t="shared" si="72"/>
        <v>0</v>
      </c>
      <c r="P714" s="571">
        <f t="shared" si="73"/>
        <v>1</v>
      </c>
      <c r="Q714" s="571">
        <f t="shared" si="74"/>
        <v>1</v>
      </c>
    </row>
    <row r="715" spans="2:17">
      <c r="B715" s="568"/>
      <c r="C715" s="568"/>
      <c r="D715" s="568"/>
      <c r="E715" s="568" cm="1">
        <f t="array" ref="E715">IF(H714&lt;&gt;"",E714,IF(E714="","",IFERROR(MATCH(TRUE(),INDEX(INDEX(K:K,E714+1):K203&lt;&gt;"",0),0)+E714,"")))</f>
        <v>856</v>
      </c>
      <c r="F715" s="569" cm="1">
        <f t="array" ref="F715">IF(E715="","",IF(H714&lt;&gt;"",H714,INDEX(D:D,E715)))</f>
        <v>0</v>
      </c>
      <c r="G715" s="569" t="str">
        <f t="shared" si="69"/>
        <v>0</v>
      </c>
      <c r="H715" s="570" t="str">
        <f t="shared" si="70"/>
        <v/>
      </c>
      <c r="I715" s="568" t="str">
        <f>IF(AND(F715&lt;&gt;"",N10&gt;0,M715&gt;N10),"Mot &gt; limite","")</f>
        <v/>
      </c>
      <c r="M715" s="514">
        <f>IF(OR(F715="",N10="",N10&lt;=0),"",IF(LEN(F715)&lt;=N10,LEN(F715),IFERROR(FIND("♦",SUBSTITUTE(LEFT(F715,N10)," ","♦",LEN(LEFT(F715,N10))-LEN(SUBSTITUTE(LEFT(F715,N10)," ","")))),FIND(" ",F715&amp;" ",N10+1)-1)))</f>
        <v>1</v>
      </c>
      <c r="N715" s="571">
        <f t="shared" si="71"/>
        <v>698</v>
      </c>
      <c r="O715" s="551" t="str">
        <f t="shared" si="72"/>
        <v>0</v>
      </c>
      <c r="P715" s="571">
        <f t="shared" si="73"/>
        <v>1</v>
      </c>
      <c r="Q715" s="571">
        <f t="shared" si="74"/>
        <v>1</v>
      </c>
    </row>
    <row r="716" spans="2:17">
      <c r="B716" s="568"/>
      <c r="C716" s="568"/>
      <c r="D716" s="568"/>
      <c r="E716" s="568" cm="1">
        <f t="array" ref="E716">IF(H715&lt;&gt;"",E715,IF(E715="","",IFERROR(MATCH(TRUE(),INDEX(INDEX(K:K,E715+1):K203&lt;&gt;"",0),0)+E715,"")))</f>
        <v>857</v>
      </c>
      <c r="F716" s="569" cm="1">
        <f t="array" ref="F716">IF(E716="","",IF(H715&lt;&gt;"",H715,INDEX(D:D,E716)))</f>
        <v>0</v>
      </c>
      <c r="G716" s="569" t="str">
        <f t="shared" si="69"/>
        <v>0</v>
      </c>
      <c r="H716" s="570" t="str">
        <f t="shared" si="70"/>
        <v/>
      </c>
      <c r="I716" s="568" t="str">
        <f>IF(AND(F716&lt;&gt;"",N10&gt;0,M716&gt;N10),"Mot &gt; limite","")</f>
        <v/>
      </c>
      <c r="M716" s="514">
        <f>IF(OR(F716="",N10="",N10&lt;=0),"",IF(LEN(F716)&lt;=N10,LEN(F716),IFERROR(FIND("♦",SUBSTITUTE(LEFT(F716,N10)," ","♦",LEN(LEFT(F716,N10))-LEN(SUBSTITUTE(LEFT(F716,N10)," ","")))),FIND(" ",F716&amp;" ",N10+1)-1)))</f>
        <v>1</v>
      </c>
      <c r="N716" s="571">
        <f t="shared" si="71"/>
        <v>699</v>
      </c>
      <c r="O716" s="551" t="str">
        <f t="shared" si="72"/>
        <v>0</v>
      </c>
      <c r="P716" s="571">
        <f t="shared" si="73"/>
        <v>1</v>
      </c>
      <c r="Q716" s="571">
        <f t="shared" si="74"/>
        <v>1</v>
      </c>
    </row>
    <row r="717" spans="2:17">
      <c r="B717" s="568"/>
      <c r="C717" s="568"/>
      <c r="D717" s="568"/>
      <c r="E717" s="568" cm="1">
        <f t="array" ref="E717">IF(H716&lt;&gt;"",E716,IF(E716="","",IFERROR(MATCH(TRUE(),INDEX(INDEX(K:K,E716+1):K203&lt;&gt;"",0),0)+E716,"")))</f>
        <v>858</v>
      </c>
      <c r="F717" s="569" cm="1">
        <f t="array" ref="F717">IF(E717="","",IF(H716&lt;&gt;"",H716,INDEX(D:D,E717)))</f>
        <v>0</v>
      </c>
      <c r="G717" s="569" t="str">
        <f t="shared" si="69"/>
        <v>0</v>
      </c>
      <c r="H717" s="570" t="str">
        <f t="shared" si="70"/>
        <v/>
      </c>
      <c r="I717" s="568" t="str">
        <f>IF(AND(F717&lt;&gt;"",N10&gt;0,M717&gt;N10),"Mot &gt; limite","")</f>
        <v/>
      </c>
      <c r="M717" s="514">
        <f>IF(OR(F717="",N10="",N10&lt;=0),"",IF(LEN(F717)&lt;=N10,LEN(F717),IFERROR(FIND("♦",SUBSTITUTE(LEFT(F717,N10)," ","♦",LEN(LEFT(F717,N10))-LEN(SUBSTITUTE(LEFT(F717,N10)," ","")))),FIND(" ",F717&amp;" ",N10+1)-1)))</f>
        <v>1</v>
      </c>
      <c r="N717" s="571">
        <f t="shared" si="71"/>
        <v>700</v>
      </c>
      <c r="O717" s="551" t="str">
        <f t="shared" si="72"/>
        <v>0</v>
      </c>
      <c r="P717" s="571">
        <f t="shared" si="73"/>
        <v>1</v>
      </c>
      <c r="Q717" s="571">
        <f t="shared" si="74"/>
        <v>1</v>
      </c>
    </row>
    <row r="718" spans="2:17">
      <c r="B718" s="568"/>
      <c r="C718" s="568"/>
      <c r="D718" s="568"/>
      <c r="E718" s="568" cm="1">
        <f t="array" ref="E718">IF(H717&lt;&gt;"",E717,IF(E717="","",IFERROR(MATCH(TRUE(),INDEX(INDEX(K:K,E717+1):K203&lt;&gt;"",0),0)+E717,"")))</f>
        <v>859</v>
      </c>
      <c r="F718" s="569" cm="1">
        <f t="array" ref="F718">IF(E718="","",IF(H717&lt;&gt;"",H717,INDEX(D:D,E718)))</f>
        <v>0</v>
      </c>
      <c r="G718" s="569" t="str">
        <f t="shared" si="69"/>
        <v>0</v>
      </c>
      <c r="H718" s="570" t="str">
        <f t="shared" si="70"/>
        <v/>
      </c>
      <c r="I718" s="568" t="str">
        <f>IF(AND(F718&lt;&gt;"",N10&gt;0,M718&gt;N10),"Mot &gt; limite","")</f>
        <v/>
      </c>
      <c r="M718" s="514">
        <f>IF(OR(F718="",N10="",N10&lt;=0),"",IF(LEN(F718)&lt;=N10,LEN(F718),IFERROR(FIND("♦",SUBSTITUTE(LEFT(F718,N10)," ","♦",LEN(LEFT(F718,N10))-LEN(SUBSTITUTE(LEFT(F718,N10)," ","")))),FIND(" ",F718&amp;" ",N10+1)-1)))</f>
        <v>1</v>
      </c>
      <c r="N718" s="571">
        <f t="shared" si="71"/>
        <v>701</v>
      </c>
      <c r="O718" s="551" t="str">
        <f t="shared" si="72"/>
        <v>0</v>
      </c>
      <c r="P718" s="571">
        <f t="shared" si="73"/>
        <v>1</v>
      </c>
      <c r="Q718" s="571">
        <f t="shared" si="74"/>
        <v>1</v>
      </c>
    </row>
    <row r="719" spans="2:17">
      <c r="B719" s="568"/>
      <c r="C719" s="568"/>
      <c r="D719" s="568"/>
      <c r="E719" s="568" cm="1">
        <f t="array" ref="E719">IF(H718&lt;&gt;"",E718,IF(E718="","",IFERROR(MATCH(TRUE(),INDEX(INDEX(K:K,E718+1):K203&lt;&gt;"",0),0)+E718,"")))</f>
        <v>860</v>
      </c>
      <c r="F719" s="569" cm="1">
        <f t="array" ref="F719">IF(E719="","",IF(H718&lt;&gt;"",H718,INDEX(D:D,E719)))</f>
        <v>0</v>
      </c>
      <c r="G719" s="569" t="str">
        <f t="shared" si="69"/>
        <v>0</v>
      </c>
      <c r="H719" s="570" t="str">
        <f t="shared" si="70"/>
        <v/>
      </c>
      <c r="I719" s="568" t="str">
        <f>IF(AND(F719&lt;&gt;"",N10&gt;0,M719&gt;N10),"Mot &gt; limite","")</f>
        <v/>
      </c>
      <c r="M719" s="514">
        <f>IF(OR(F719="",N10="",N10&lt;=0),"",IF(LEN(F719)&lt;=N10,LEN(F719),IFERROR(FIND("♦",SUBSTITUTE(LEFT(F719,N10)," ","♦",LEN(LEFT(F719,N10))-LEN(SUBSTITUTE(LEFT(F719,N10)," ","")))),FIND(" ",F719&amp;" ",N10+1)-1)))</f>
        <v>1</v>
      </c>
      <c r="N719" s="571">
        <f t="shared" si="71"/>
        <v>702</v>
      </c>
      <c r="O719" s="551" t="str">
        <f t="shared" si="72"/>
        <v>0</v>
      </c>
      <c r="P719" s="571">
        <f t="shared" si="73"/>
        <v>1</v>
      </c>
      <c r="Q719" s="571">
        <f t="shared" si="74"/>
        <v>1</v>
      </c>
    </row>
    <row r="720" spans="2:17">
      <c r="B720" s="568"/>
      <c r="C720" s="568"/>
      <c r="D720" s="568"/>
      <c r="E720" s="568" cm="1">
        <f t="array" ref="E720">IF(H719&lt;&gt;"",E719,IF(E719="","",IFERROR(MATCH(TRUE(),INDEX(INDEX(K:K,E719+1):K203&lt;&gt;"",0),0)+E719,"")))</f>
        <v>861</v>
      </c>
      <c r="F720" s="569" cm="1">
        <f t="array" ref="F720">IF(E720="","",IF(H719&lt;&gt;"",H719,INDEX(D:D,E720)))</f>
        <v>0</v>
      </c>
      <c r="G720" s="569" t="str">
        <f t="shared" si="69"/>
        <v>0</v>
      </c>
      <c r="H720" s="570" t="str">
        <f t="shared" si="70"/>
        <v/>
      </c>
      <c r="I720" s="568" t="str">
        <f>IF(AND(F720&lt;&gt;"",N10&gt;0,M720&gt;N10),"Mot &gt; limite","")</f>
        <v/>
      </c>
      <c r="M720" s="514">
        <f>IF(OR(F720="",N10="",N10&lt;=0),"",IF(LEN(F720)&lt;=N10,LEN(F720),IFERROR(FIND("♦",SUBSTITUTE(LEFT(F720,N10)," ","♦",LEN(LEFT(F720,N10))-LEN(SUBSTITUTE(LEFT(F720,N10)," ","")))),FIND(" ",F720&amp;" ",N10+1)-1)))</f>
        <v>1</v>
      </c>
      <c r="N720" s="571">
        <f t="shared" si="71"/>
        <v>703</v>
      </c>
      <c r="O720" s="551" t="str">
        <f t="shared" si="72"/>
        <v>0</v>
      </c>
      <c r="P720" s="571">
        <f t="shared" si="73"/>
        <v>1</v>
      </c>
      <c r="Q720" s="571">
        <f t="shared" si="74"/>
        <v>1</v>
      </c>
    </row>
    <row r="721" spans="2:17">
      <c r="B721" s="568"/>
      <c r="C721" s="568"/>
      <c r="D721" s="568"/>
      <c r="E721" s="568" cm="1">
        <f t="array" ref="E721">IF(H720&lt;&gt;"",E720,IF(E720="","",IFERROR(MATCH(TRUE(),INDEX(INDEX(K:K,E720+1):K203&lt;&gt;"",0),0)+E720,"")))</f>
        <v>862</v>
      </c>
      <c r="F721" s="569" cm="1">
        <f t="array" ref="F721">IF(E721="","",IF(H720&lt;&gt;"",H720,INDEX(D:D,E721)))</f>
        <v>0</v>
      </c>
      <c r="G721" s="569" t="str">
        <f t="shared" si="69"/>
        <v>0</v>
      </c>
      <c r="H721" s="570" t="str">
        <f t="shared" si="70"/>
        <v/>
      </c>
      <c r="I721" s="568" t="str">
        <f>IF(AND(F721&lt;&gt;"",N10&gt;0,M721&gt;N10),"Mot &gt; limite","")</f>
        <v/>
      </c>
      <c r="M721" s="514">
        <f>IF(OR(F721="",N10="",N10&lt;=0),"",IF(LEN(F721)&lt;=N10,LEN(F721),IFERROR(FIND("♦",SUBSTITUTE(LEFT(F721,N10)," ","♦",LEN(LEFT(F721,N10))-LEN(SUBSTITUTE(LEFT(F721,N10)," ","")))),FIND(" ",F721&amp;" ",N10+1)-1)))</f>
        <v>1</v>
      </c>
      <c r="N721" s="571">
        <f t="shared" si="71"/>
        <v>704</v>
      </c>
      <c r="O721" s="551" t="str">
        <f t="shared" si="72"/>
        <v>0</v>
      </c>
      <c r="P721" s="571">
        <f t="shared" si="73"/>
        <v>1</v>
      </c>
      <c r="Q721" s="571">
        <f t="shared" si="74"/>
        <v>1</v>
      </c>
    </row>
    <row r="722" spans="2:17">
      <c r="B722" s="568"/>
      <c r="C722" s="568"/>
      <c r="D722" s="568"/>
      <c r="E722" s="568" cm="1">
        <f t="array" ref="E722">IF(H721&lt;&gt;"",E721,IF(E721="","",IFERROR(MATCH(TRUE(),INDEX(INDEX(K:K,E721+1):K203&lt;&gt;"",0),0)+E721,"")))</f>
        <v>863</v>
      </c>
      <c r="F722" s="569" cm="1">
        <f t="array" ref="F722">IF(E722="","",IF(H721&lt;&gt;"",H721,INDEX(D:D,E722)))</f>
        <v>0</v>
      </c>
      <c r="G722" s="569" t="str">
        <f t="shared" ref="G722:G785" si="75">IF(OR(F722="",M722=""),"",LEFT(F722,M722))</f>
        <v>0</v>
      </c>
      <c r="H722" s="570" t="str">
        <f t="shared" ref="H722:H785" si="76">IF(OR(F722="",M722=""),"",TRIM(MID(F722,M722+1,99999)))</f>
        <v/>
      </c>
      <c r="I722" s="568" t="str">
        <f>IF(AND(F722&lt;&gt;"",N10&gt;0,M722&gt;N10),"Mot &gt; limite","")</f>
        <v/>
      </c>
      <c r="M722" s="514">
        <f>IF(OR(F722="",N10="",N10&lt;=0),"",IF(LEN(F722)&lt;=N10,LEN(F722),IFERROR(FIND("♦",SUBSTITUTE(LEFT(F722,N10)," ","♦",LEN(LEFT(F722,N10))-LEN(SUBSTITUTE(LEFT(F722,N10)," ","")))),FIND(" ",F722&amp;" ",N10+1)-1)))</f>
        <v>1</v>
      </c>
      <c r="N722" s="571">
        <f t="shared" ref="N722:N785" si="77">IF(O722="","",ROW()-17)</f>
        <v>705</v>
      </c>
      <c r="O722" s="551" t="str">
        <f t="shared" ref="O722:O785" si="78">G722</f>
        <v>0</v>
      </c>
      <c r="P722" s="571">
        <f t="shared" ref="P722:P785" si="79">IF(O722="","",LEN(TRIM(O722))-LEN(SUBSTITUTE(TRIM(O722)," ",""))+1)</f>
        <v>1</v>
      </c>
      <c r="Q722" s="571">
        <f t="shared" ref="Q722:Q785" si="80">IF(O722="","",LEN(O722))</f>
        <v>1</v>
      </c>
    </row>
    <row r="723" spans="2:17">
      <c r="B723" s="568"/>
      <c r="C723" s="568"/>
      <c r="D723" s="568"/>
      <c r="E723" s="568" cm="1">
        <f t="array" ref="E723">IF(H722&lt;&gt;"",E722,IF(E722="","",IFERROR(MATCH(TRUE(),INDEX(INDEX(K:K,E722+1):K203&lt;&gt;"",0),0)+E722,"")))</f>
        <v>864</v>
      </c>
      <c r="F723" s="569" cm="1">
        <f t="array" ref="F723">IF(E723="","",IF(H722&lt;&gt;"",H722,INDEX(D:D,E723)))</f>
        <v>0</v>
      </c>
      <c r="G723" s="569" t="str">
        <f t="shared" si="75"/>
        <v>0</v>
      </c>
      <c r="H723" s="570" t="str">
        <f t="shared" si="76"/>
        <v/>
      </c>
      <c r="I723" s="568" t="str">
        <f>IF(AND(F723&lt;&gt;"",N10&gt;0,M723&gt;N10),"Mot &gt; limite","")</f>
        <v/>
      </c>
      <c r="M723" s="514">
        <f>IF(OR(F723="",N10="",N10&lt;=0),"",IF(LEN(F723)&lt;=N10,LEN(F723),IFERROR(FIND("♦",SUBSTITUTE(LEFT(F723,N10)," ","♦",LEN(LEFT(F723,N10))-LEN(SUBSTITUTE(LEFT(F723,N10)," ","")))),FIND(" ",F723&amp;" ",N10+1)-1)))</f>
        <v>1</v>
      </c>
      <c r="N723" s="571">
        <f t="shared" si="77"/>
        <v>706</v>
      </c>
      <c r="O723" s="551" t="str">
        <f t="shared" si="78"/>
        <v>0</v>
      </c>
      <c r="P723" s="571">
        <f t="shared" si="79"/>
        <v>1</v>
      </c>
      <c r="Q723" s="571">
        <f t="shared" si="80"/>
        <v>1</v>
      </c>
    </row>
    <row r="724" spans="2:17">
      <c r="B724" s="568"/>
      <c r="C724" s="568"/>
      <c r="D724" s="568"/>
      <c r="E724" s="568" cm="1">
        <f t="array" ref="E724">IF(H723&lt;&gt;"",E723,IF(E723="","",IFERROR(MATCH(TRUE(),INDEX(INDEX(K:K,E723+1):K203&lt;&gt;"",0),0)+E723,"")))</f>
        <v>865</v>
      </c>
      <c r="F724" s="569" cm="1">
        <f t="array" ref="F724">IF(E724="","",IF(H723&lt;&gt;"",H723,INDEX(D:D,E724)))</f>
        <v>0</v>
      </c>
      <c r="G724" s="569" t="str">
        <f t="shared" si="75"/>
        <v>0</v>
      </c>
      <c r="H724" s="570" t="str">
        <f t="shared" si="76"/>
        <v/>
      </c>
      <c r="I724" s="568" t="str">
        <f>IF(AND(F724&lt;&gt;"",N10&gt;0,M724&gt;N10),"Mot &gt; limite","")</f>
        <v/>
      </c>
      <c r="M724" s="514">
        <f>IF(OR(F724="",N10="",N10&lt;=0),"",IF(LEN(F724)&lt;=N10,LEN(F724),IFERROR(FIND("♦",SUBSTITUTE(LEFT(F724,N10)," ","♦",LEN(LEFT(F724,N10))-LEN(SUBSTITUTE(LEFT(F724,N10)," ","")))),FIND(" ",F724&amp;" ",N10+1)-1)))</f>
        <v>1</v>
      </c>
      <c r="N724" s="571">
        <f t="shared" si="77"/>
        <v>707</v>
      </c>
      <c r="O724" s="551" t="str">
        <f t="shared" si="78"/>
        <v>0</v>
      </c>
      <c r="P724" s="571">
        <f t="shared" si="79"/>
        <v>1</v>
      </c>
      <c r="Q724" s="571">
        <f t="shared" si="80"/>
        <v>1</v>
      </c>
    </row>
    <row r="725" spans="2:17">
      <c r="B725" s="568"/>
      <c r="C725" s="568"/>
      <c r="D725" s="568"/>
      <c r="E725" s="568" cm="1">
        <f t="array" ref="E725">IF(H724&lt;&gt;"",E724,IF(E724="","",IFERROR(MATCH(TRUE(),INDEX(INDEX(K:K,E724+1):K203&lt;&gt;"",0),0)+E724,"")))</f>
        <v>866</v>
      </c>
      <c r="F725" s="569" cm="1">
        <f t="array" ref="F725">IF(E725="","",IF(H724&lt;&gt;"",H724,INDEX(D:D,E725)))</f>
        <v>0</v>
      </c>
      <c r="G725" s="569" t="str">
        <f t="shared" si="75"/>
        <v>0</v>
      </c>
      <c r="H725" s="570" t="str">
        <f t="shared" si="76"/>
        <v/>
      </c>
      <c r="I725" s="568" t="str">
        <f>IF(AND(F725&lt;&gt;"",N10&gt;0,M725&gt;N10),"Mot &gt; limite","")</f>
        <v/>
      </c>
      <c r="M725" s="514">
        <f>IF(OR(F725="",N10="",N10&lt;=0),"",IF(LEN(F725)&lt;=N10,LEN(F725),IFERROR(FIND("♦",SUBSTITUTE(LEFT(F725,N10)," ","♦",LEN(LEFT(F725,N10))-LEN(SUBSTITUTE(LEFT(F725,N10)," ","")))),FIND(" ",F725&amp;" ",N10+1)-1)))</f>
        <v>1</v>
      </c>
      <c r="N725" s="571">
        <f t="shared" si="77"/>
        <v>708</v>
      </c>
      <c r="O725" s="551" t="str">
        <f t="shared" si="78"/>
        <v>0</v>
      </c>
      <c r="P725" s="571">
        <f t="shared" si="79"/>
        <v>1</v>
      </c>
      <c r="Q725" s="571">
        <f t="shared" si="80"/>
        <v>1</v>
      </c>
    </row>
    <row r="726" spans="2:17">
      <c r="B726" s="568"/>
      <c r="C726" s="568"/>
      <c r="D726" s="568"/>
      <c r="E726" s="568" cm="1">
        <f t="array" ref="E726">IF(H725&lt;&gt;"",E725,IF(E725="","",IFERROR(MATCH(TRUE(),INDEX(INDEX(K:K,E725+1):K203&lt;&gt;"",0),0)+E725,"")))</f>
        <v>867</v>
      </c>
      <c r="F726" s="569" cm="1">
        <f t="array" ref="F726">IF(E726="","",IF(H725&lt;&gt;"",H725,INDEX(D:D,E726)))</f>
        <v>0</v>
      </c>
      <c r="G726" s="569" t="str">
        <f t="shared" si="75"/>
        <v>0</v>
      </c>
      <c r="H726" s="570" t="str">
        <f t="shared" si="76"/>
        <v/>
      </c>
      <c r="I726" s="568" t="str">
        <f>IF(AND(F726&lt;&gt;"",N10&gt;0,M726&gt;N10),"Mot &gt; limite","")</f>
        <v/>
      </c>
      <c r="M726" s="514">
        <f>IF(OR(F726="",N10="",N10&lt;=0),"",IF(LEN(F726)&lt;=N10,LEN(F726),IFERROR(FIND("♦",SUBSTITUTE(LEFT(F726,N10)," ","♦",LEN(LEFT(F726,N10))-LEN(SUBSTITUTE(LEFT(F726,N10)," ","")))),FIND(" ",F726&amp;" ",N10+1)-1)))</f>
        <v>1</v>
      </c>
      <c r="N726" s="571">
        <f t="shared" si="77"/>
        <v>709</v>
      </c>
      <c r="O726" s="551" t="str">
        <f t="shared" si="78"/>
        <v>0</v>
      </c>
      <c r="P726" s="571">
        <f t="shared" si="79"/>
        <v>1</v>
      </c>
      <c r="Q726" s="571">
        <f t="shared" si="80"/>
        <v>1</v>
      </c>
    </row>
    <row r="727" spans="2:17">
      <c r="B727" s="568"/>
      <c r="C727" s="568"/>
      <c r="D727" s="568"/>
      <c r="E727" s="568" cm="1">
        <f t="array" ref="E727">IF(H726&lt;&gt;"",E726,IF(E726="","",IFERROR(MATCH(TRUE(),INDEX(INDEX(K:K,E726+1):K203&lt;&gt;"",0),0)+E726,"")))</f>
        <v>868</v>
      </c>
      <c r="F727" s="569" cm="1">
        <f t="array" ref="F727">IF(E727="","",IF(H726&lt;&gt;"",H726,INDEX(D:D,E727)))</f>
        <v>0</v>
      </c>
      <c r="G727" s="569" t="str">
        <f t="shared" si="75"/>
        <v>0</v>
      </c>
      <c r="H727" s="570" t="str">
        <f t="shared" si="76"/>
        <v/>
      </c>
      <c r="I727" s="568" t="str">
        <f>IF(AND(F727&lt;&gt;"",N10&gt;0,M727&gt;N10),"Mot &gt; limite","")</f>
        <v/>
      </c>
      <c r="M727" s="514">
        <f>IF(OR(F727="",N10="",N10&lt;=0),"",IF(LEN(F727)&lt;=N10,LEN(F727),IFERROR(FIND("♦",SUBSTITUTE(LEFT(F727,N10)," ","♦",LEN(LEFT(F727,N10))-LEN(SUBSTITUTE(LEFT(F727,N10)," ","")))),FIND(" ",F727&amp;" ",N10+1)-1)))</f>
        <v>1</v>
      </c>
      <c r="N727" s="571">
        <f t="shared" si="77"/>
        <v>710</v>
      </c>
      <c r="O727" s="551" t="str">
        <f t="shared" si="78"/>
        <v>0</v>
      </c>
      <c r="P727" s="571">
        <f t="shared" si="79"/>
        <v>1</v>
      </c>
      <c r="Q727" s="571">
        <f t="shared" si="80"/>
        <v>1</v>
      </c>
    </row>
    <row r="728" spans="2:17">
      <c r="B728" s="568"/>
      <c r="C728" s="568"/>
      <c r="D728" s="568"/>
      <c r="E728" s="568" cm="1">
        <f t="array" ref="E728">IF(H727&lt;&gt;"",E727,IF(E727="","",IFERROR(MATCH(TRUE(),INDEX(INDEX(K:K,E727+1):K203&lt;&gt;"",0),0)+E727,"")))</f>
        <v>869</v>
      </c>
      <c r="F728" s="569" cm="1">
        <f t="array" ref="F728">IF(E728="","",IF(H727&lt;&gt;"",H727,INDEX(D:D,E728)))</f>
        <v>0</v>
      </c>
      <c r="G728" s="569" t="str">
        <f t="shared" si="75"/>
        <v>0</v>
      </c>
      <c r="H728" s="570" t="str">
        <f t="shared" si="76"/>
        <v/>
      </c>
      <c r="I728" s="568" t="str">
        <f>IF(AND(F728&lt;&gt;"",N10&gt;0,M728&gt;N10),"Mot &gt; limite","")</f>
        <v/>
      </c>
      <c r="M728" s="514">
        <f>IF(OR(F728="",N10="",N10&lt;=0),"",IF(LEN(F728)&lt;=N10,LEN(F728),IFERROR(FIND("♦",SUBSTITUTE(LEFT(F728,N10)," ","♦",LEN(LEFT(F728,N10))-LEN(SUBSTITUTE(LEFT(F728,N10)," ","")))),FIND(" ",F728&amp;" ",N10+1)-1)))</f>
        <v>1</v>
      </c>
      <c r="N728" s="571">
        <f t="shared" si="77"/>
        <v>711</v>
      </c>
      <c r="O728" s="551" t="str">
        <f t="shared" si="78"/>
        <v>0</v>
      </c>
      <c r="P728" s="571">
        <f t="shared" si="79"/>
        <v>1</v>
      </c>
      <c r="Q728" s="571">
        <f t="shared" si="80"/>
        <v>1</v>
      </c>
    </row>
    <row r="729" spans="2:17">
      <c r="B729" s="568"/>
      <c r="C729" s="568"/>
      <c r="D729" s="568"/>
      <c r="E729" s="568" cm="1">
        <f t="array" ref="E729">IF(H728&lt;&gt;"",E728,IF(E728="","",IFERROR(MATCH(TRUE(),INDEX(INDEX(K:K,E728+1):K203&lt;&gt;"",0),0)+E728,"")))</f>
        <v>870</v>
      </c>
      <c r="F729" s="569" cm="1">
        <f t="array" ref="F729">IF(E729="","",IF(H728&lt;&gt;"",H728,INDEX(D:D,E729)))</f>
        <v>0</v>
      </c>
      <c r="G729" s="569" t="str">
        <f t="shared" si="75"/>
        <v>0</v>
      </c>
      <c r="H729" s="570" t="str">
        <f t="shared" si="76"/>
        <v/>
      </c>
      <c r="I729" s="568" t="str">
        <f>IF(AND(F729&lt;&gt;"",N10&gt;0,M729&gt;N10),"Mot &gt; limite","")</f>
        <v/>
      </c>
      <c r="M729" s="514">
        <f>IF(OR(F729="",N10="",N10&lt;=0),"",IF(LEN(F729)&lt;=N10,LEN(F729),IFERROR(FIND("♦",SUBSTITUTE(LEFT(F729,N10)," ","♦",LEN(LEFT(F729,N10))-LEN(SUBSTITUTE(LEFT(F729,N10)," ","")))),FIND(" ",F729&amp;" ",N10+1)-1)))</f>
        <v>1</v>
      </c>
      <c r="N729" s="571">
        <f t="shared" si="77"/>
        <v>712</v>
      </c>
      <c r="O729" s="551" t="str">
        <f t="shared" si="78"/>
        <v>0</v>
      </c>
      <c r="P729" s="571">
        <f t="shared" si="79"/>
        <v>1</v>
      </c>
      <c r="Q729" s="571">
        <f t="shared" si="80"/>
        <v>1</v>
      </c>
    </row>
    <row r="730" spans="2:17">
      <c r="B730" s="568"/>
      <c r="C730" s="568"/>
      <c r="D730" s="568"/>
      <c r="E730" s="568" cm="1">
        <f t="array" ref="E730">IF(H729&lt;&gt;"",E729,IF(E729="","",IFERROR(MATCH(TRUE(),INDEX(INDEX(K:K,E729+1):K203&lt;&gt;"",0),0)+E729,"")))</f>
        <v>871</v>
      </c>
      <c r="F730" s="569" cm="1">
        <f t="array" ref="F730">IF(E730="","",IF(H729&lt;&gt;"",H729,INDEX(D:D,E730)))</f>
        <v>0</v>
      </c>
      <c r="G730" s="569" t="str">
        <f t="shared" si="75"/>
        <v>0</v>
      </c>
      <c r="H730" s="570" t="str">
        <f t="shared" si="76"/>
        <v/>
      </c>
      <c r="I730" s="568" t="str">
        <f>IF(AND(F730&lt;&gt;"",N10&gt;0,M730&gt;N10),"Mot &gt; limite","")</f>
        <v/>
      </c>
      <c r="M730" s="514">
        <f>IF(OR(F730="",N10="",N10&lt;=0),"",IF(LEN(F730)&lt;=N10,LEN(F730),IFERROR(FIND("♦",SUBSTITUTE(LEFT(F730,N10)," ","♦",LEN(LEFT(F730,N10))-LEN(SUBSTITUTE(LEFT(F730,N10)," ","")))),FIND(" ",F730&amp;" ",N10+1)-1)))</f>
        <v>1</v>
      </c>
      <c r="N730" s="571">
        <f t="shared" si="77"/>
        <v>713</v>
      </c>
      <c r="O730" s="551" t="str">
        <f t="shared" si="78"/>
        <v>0</v>
      </c>
      <c r="P730" s="571">
        <f t="shared" si="79"/>
        <v>1</v>
      </c>
      <c r="Q730" s="571">
        <f t="shared" si="80"/>
        <v>1</v>
      </c>
    </row>
    <row r="731" spans="2:17">
      <c r="B731" s="568"/>
      <c r="C731" s="568"/>
      <c r="D731" s="568"/>
      <c r="E731" s="568" cm="1">
        <f t="array" ref="E731">IF(H730&lt;&gt;"",E730,IF(E730="","",IFERROR(MATCH(TRUE(),INDEX(INDEX(K:K,E730+1):K203&lt;&gt;"",0),0)+E730,"")))</f>
        <v>872</v>
      </c>
      <c r="F731" s="569" cm="1">
        <f t="array" ref="F731">IF(E731="","",IF(H730&lt;&gt;"",H730,INDEX(D:D,E731)))</f>
        <v>0</v>
      </c>
      <c r="G731" s="569" t="str">
        <f t="shared" si="75"/>
        <v>0</v>
      </c>
      <c r="H731" s="570" t="str">
        <f t="shared" si="76"/>
        <v/>
      </c>
      <c r="I731" s="568" t="str">
        <f>IF(AND(F731&lt;&gt;"",N10&gt;0,M731&gt;N10),"Mot &gt; limite","")</f>
        <v/>
      </c>
      <c r="M731" s="514">
        <f>IF(OR(F731="",N10="",N10&lt;=0),"",IF(LEN(F731)&lt;=N10,LEN(F731),IFERROR(FIND("♦",SUBSTITUTE(LEFT(F731,N10)," ","♦",LEN(LEFT(F731,N10))-LEN(SUBSTITUTE(LEFT(F731,N10)," ","")))),FIND(" ",F731&amp;" ",N10+1)-1)))</f>
        <v>1</v>
      </c>
      <c r="N731" s="571">
        <f t="shared" si="77"/>
        <v>714</v>
      </c>
      <c r="O731" s="551" t="str">
        <f t="shared" si="78"/>
        <v>0</v>
      </c>
      <c r="P731" s="571">
        <f t="shared" si="79"/>
        <v>1</v>
      </c>
      <c r="Q731" s="571">
        <f t="shared" si="80"/>
        <v>1</v>
      </c>
    </row>
    <row r="732" spans="2:17">
      <c r="B732" s="568"/>
      <c r="C732" s="568"/>
      <c r="D732" s="568"/>
      <c r="E732" s="568" cm="1">
        <f t="array" ref="E732">IF(H731&lt;&gt;"",E731,IF(E731="","",IFERROR(MATCH(TRUE(),INDEX(INDEX(K:K,E731+1):K203&lt;&gt;"",0),0)+E731,"")))</f>
        <v>873</v>
      </c>
      <c r="F732" s="569" cm="1">
        <f t="array" ref="F732">IF(E732="","",IF(H731&lt;&gt;"",H731,INDEX(D:D,E732)))</f>
        <v>0</v>
      </c>
      <c r="G732" s="569" t="str">
        <f t="shared" si="75"/>
        <v>0</v>
      </c>
      <c r="H732" s="570" t="str">
        <f t="shared" si="76"/>
        <v/>
      </c>
      <c r="I732" s="568" t="str">
        <f>IF(AND(F732&lt;&gt;"",N10&gt;0,M732&gt;N10),"Mot &gt; limite","")</f>
        <v/>
      </c>
      <c r="M732" s="514">
        <f>IF(OR(F732="",N10="",N10&lt;=0),"",IF(LEN(F732)&lt;=N10,LEN(F732),IFERROR(FIND("♦",SUBSTITUTE(LEFT(F732,N10)," ","♦",LEN(LEFT(F732,N10))-LEN(SUBSTITUTE(LEFT(F732,N10)," ","")))),FIND(" ",F732&amp;" ",N10+1)-1)))</f>
        <v>1</v>
      </c>
      <c r="N732" s="571">
        <f t="shared" si="77"/>
        <v>715</v>
      </c>
      <c r="O732" s="551" t="str">
        <f t="shared" si="78"/>
        <v>0</v>
      </c>
      <c r="P732" s="571">
        <f t="shared" si="79"/>
        <v>1</v>
      </c>
      <c r="Q732" s="571">
        <f t="shared" si="80"/>
        <v>1</v>
      </c>
    </row>
    <row r="733" spans="2:17">
      <c r="B733" s="568"/>
      <c r="C733" s="568"/>
      <c r="D733" s="568"/>
      <c r="E733" s="568" cm="1">
        <f t="array" ref="E733">IF(H732&lt;&gt;"",E732,IF(E732="","",IFERROR(MATCH(TRUE(),INDEX(INDEX(K:K,E732+1):K203&lt;&gt;"",0),0)+E732,"")))</f>
        <v>874</v>
      </c>
      <c r="F733" s="569" cm="1">
        <f t="array" ref="F733">IF(E733="","",IF(H732&lt;&gt;"",H732,INDEX(D:D,E733)))</f>
        <v>0</v>
      </c>
      <c r="G733" s="569" t="str">
        <f t="shared" si="75"/>
        <v>0</v>
      </c>
      <c r="H733" s="570" t="str">
        <f t="shared" si="76"/>
        <v/>
      </c>
      <c r="I733" s="568" t="str">
        <f>IF(AND(F733&lt;&gt;"",N10&gt;0,M733&gt;N10),"Mot &gt; limite","")</f>
        <v/>
      </c>
      <c r="M733" s="514">
        <f>IF(OR(F733="",N10="",N10&lt;=0),"",IF(LEN(F733)&lt;=N10,LEN(F733),IFERROR(FIND("♦",SUBSTITUTE(LEFT(F733,N10)," ","♦",LEN(LEFT(F733,N10))-LEN(SUBSTITUTE(LEFT(F733,N10)," ","")))),FIND(" ",F733&amp;" ",N10+1)-1)))</f>
        <v>1</v>
      </c>
      <c r="N733" s="571">
        <f t="shared" si="77"/>
        <v>716</v>
      </c>
      <c r="O733" s="551" t="str">
        <f t="shared" si="78"/>
        <v>0</v>
      </c>
      <c r="P733" s="571">
        <f t="shared" si="79"/>
        <v>1</v>
      </c>
      <c r="Q733" s="571">
        <f t="shared" si="80"/>
        <v>1</v>
      </c>
    </row>
    <row r="734" spans="2:17">
      <c r="B734" s="568"/>
      <c r="C734" s="568"/>
      <c r="D734" s="568"/>
      <c r="E734" s="568" cm="1">
        <f t="array" ref="E734">IF(H733&lt;&gt;"",E733,IF(E733="","",IFERROR(MATCH(TRUE(),INDEX(INDEX(K:K,E733+1):K203&lt;&gt;"",0),0)+E733,"")))</f>
        <v>875</v>
      </c>
      <c r="F734" s="569" cm="1">
        <f t="array" ref="F734">IF(E734="","",IF(H733&lt;&gt;"",H733,INDEX(D:D,E734)))</f>
        <v>0</v>
      </c>
      <c r="G734" s="569" t="str">
        <f t="shared" si="75"/>
        <v>0</v>
      </c>
      <c r="H734" s="570" t="str">
        <f t="shared" si="76"/>
        <v/>
      </c>
      <c r="I734" s="568" t="str">
        <f>IF(AND(F734&lt;&gt;"",N10&gt;0,M734&gt;N10),"Mot &gt; limite","")</f>
        <v/>
      </c>
      <c r="M734" s="514">
        <f>IF(OR(F734="",N10="",N10&lt;=0),"",IF(LEN(F734)&lt;=N10,LEN(F734),IFERROR(FIND("♦",SUBSTITUTE(LEFT(F734,N10)," ","♦",LEN(LEFT(F734,N10))-LEN(SUBSTITUTE(LEFT(F734,N10)," ","")))),FIND(" ",F734&amp;" ",N10+1)-1)))</f>
        <v>1</v>
      </c>
      <c r="N734" s="571">
        <f t="shared" si="77"/>
        <v>717</v>
      </c>
      <c r="O734" s="551" t="str">
        <f t="shared" si="78"/>
        <v>0</v>
      </c>
      <c r="P734" s="571">
        <f t="shared" si="79"/>
        <v>1</v>
      </c>
      <c r="Q734" s="571">
        <f t="shared" si="80"/>
        <v>1</v>
      </c>
    </row>
    <row r="735" spans="2:17">
      <c r="B735" s="568"/>
      <c r="C735" s="568"/>
      <c r="D735" s="568"/>
      <c r="E735" s="568" cm="1">
        <f t="array" ref="E735">IF(H734&lt;&gt;"",E734,IF(E734="","",IFERROR(MATCH(TRUE(),INDEX(INDEX(K:K,E734+1):K203&lt;&gt;"",0),0)+E734,"")))</f>
        <v>876</v>
      </c>
      <c r="F735" s="569" cm="1">
        <f t="array" ref="F735">IF(E735="","",IF(H734&lt;&gt;"",H734,INDEX(D:D,E735)))</f>
        <v>0</v>
      </c>
      <c r="G735" s="569" t="str">
        <f t="shared" si="75"/>
        <v>0</v>
      </c>
      <c r="H735" s="570" t="str">
        <f t="shared" si="76"/>
        <v/>
      </c>
      <c r="I735" s="568" t="str">
        <f>IF(AND(F735&lt;&gt;"",N10&gt;0,M735&gt;N10),"Mot &gt; limite","")</f>
        <v/>
      </c>
      <c r="M735" s="514">
        <f>IF(OR(F735="",N10="",N10&lt;=0),"",IF(LEN(F735)&lt;=N10,LEN(F735),IFERROR(FIND("♦",SUBSTITUTE(LEFT(F735,N10)," ","♦",LEN(LEFT(F735,N10))-LEN(SUBSTITUTE(LEFT(F735,N10)," ","")))),FIND(" ",F735&amp;" ",N10+1)-1)))</f>
        <v>1</v>
      </c>
      <c r="N735" s="571">
        <f t="shared" si="77"/>
        <v>718</v>
      </c>
      <c r="O735" s="551" t="str">
        <f t="shared" si="78"/>
        <v>0</v>
      </c>
      <c r="P735" s="571">
        <f t="shared" si="79"/>
        <v>1</v>
      </c>
      <c r="Q735" s="571">
        <f t="shared" si="80"/>
        <v>1</v>
      </c>
    </row>
    <row r="736" spans="2:17">
      <c r="B736" s="568"/>
      <c r="C736" s="568"/>
      <c r="D736" s="568"/>
      <c r="E736" s="568" cm="1">
        <f t="array" ref="E736">IF(H735&lt;&gt;"",E735,IF(E735="","",IFERROR(MATCH(TRUE(),INDEX(INDEX(K:K,E735+1):K203&lt;&gt;"",0),0)+E735,"")))</f>
        <v>877</v>
      </c>
      <c r="F736" s="569" cm="1">
        <f t="array" ref="F736">IF(E736="","",IF(H735&lt;&gt;"",H735,INDEX(D:D,E736)))</f>
        <v>0</v>
      </c>
      <c r="G736" s="569" t="str">
        <f t="shared" si="75"/>
        <v>0</v>
      </c>
      <c r="H736" s="570" t="str">
        <f t="shared" si="76"/>
        <v/>
      </c>
      <c r="I736" s="568" t="str">
        <f>IF(AND(F736&lt;&gt;"",N10&gt;0,M736&gt;N10),"Mot &gt; limite","")</f>
        <v/>
      </c>
      <c r="M736" s="514">
        <f>IF(OR(F736="",N10="",N10&lt;=0),"",IF(LEN(F736)&lt;=N10,LEN(F736),IFERROR(FIND("♦",SUBSTITUTE(LEFT(F736,N10)," ","♦",LEN(LEFT(F736,N10))-LEN(SUBSTITUTE(LEFT(F736,N10)," ","")))),FIND(" ",F736&amp;" ",N10+1)-1)))</f>
        <v>1</v>
      </c>
      <c r="N736" s="571">
        <f t="shared" si="77"/>
        <v>719</v>
      </c>
      <c r="O736" s="551" t="str">
        <f t="shared" si="78"/>
        <v>0</v>
      </c>
      <c r="P736" s="571">
        <f t="shared" si="79"/>
        <v>1</v>
      </c>
      <c r="Q736" s="571">
        <f t="shared" si="80"/>
        <v>1</v>
      </c>
    </row>
    <row r="737" spans="2:17">
      <c r="B737" s="568"/>
      <c r="C737" s="568"/>
      <c r="D737" s="568"/>
      <c r="E737" s="568" cm="1">
        <f t="array" ref="E737">IF(H736&lt;&gt;"",E736,IF(E736="","",IFERROR(MATCH(TRUE(),INDEX(INDEX(K:K,E736+1):K203&lt;&gt;"",0),0)+E736,"")))</f>
        <v>878</v>
      </c>
      <c r="F737" s="569" cm="1">
        <f t="array" ref="F737">IF(E737="","",IF(H736&lt;&gt;"",H736,INDEX(D:D,E737)))</f>
        <v>0</v>
      </c>
      <c r="G737" s="569" t="str">
        <f t="shared" si="75"/>
        <v>0</v>
      </c>
      <c r="H737" s="570" t="str">
        <f t="shared" si="76"/>
        <v/>
      </c>
      <c r="I737" s="568" t="str">
        <f>IF(AND(F737&lt;&gt;"",N10&gt;0,M737&gt;N10),"Mot &gt; limite","")</f>
        <v/>
      </c>
      <c r="M737" s="514">
        <f>IF(OR(F737="",N10="",N10&lt;=0),"",IF(LEN(F737)&lt;=N10,LEN(F737),IFERROR(FIND("♦",SUBSTITUTE(LEFT(F737,N10)," ","♦",LEN(LEFT(F737,N10))-LEN(SUBSTITUTE(LEFT(F737,N10)," ","")))),FIND(" ",F737&amp;" ",N10+1)-1)))</f>
        <v>1</v>
      </c>
      <c r="N737" s="571">
        <f t="shared" si="77"/>
        <v>720</v>
      </c>
      <c r="O737" s="551" t="str">
        <f t="shared" si="78"/>
        <v>0</v>
      </c>
      <c r="P737" s="571">
        <f t="shared" si="79"/>
        <v>1</v>
      </c>
      <c r="Q737" s="571">
        <f t="shared" si="80"/>
        <v>1</v>
      </c>
    </row>
    <row r="738" spans="2:17">
      <c r="B738" s="568"/>
      <c r="C738" s="568"/>
      <c r="D738" s="568"/>
      <c r="E738" s="568" cm="1">
        <f t="array" ref="E738">IF(H737&lt;&gt;"",E737,IF(E737="","",IFERROR(MATCH(TRUE(),INDEX(INDEX(K:K,E737+1):K203&lt;&gt;"",0),0)+E737,"")))</f>
        <v>879</v>
      </c>
      <c r="F738" s="569" cm="1">
        <f t="array" ref="F738">IF(E738="","",IF(H737&lt;&gt;"",H737,INDEX(D:D,E738)))</f>
        <v>0</v>
      </c>
      <c r="G738" s="569" t="str">
        <f t="shared" si="75"/>
        <v>0</v>
      </c>
      <c r="H738" s="570" t="str">
        <f t="shared" si="76"/>
        <v/>
      </c>
      <c r="I738" s="568" t="str">
        <f>IF(AND(F738&lt;&gt;"",N10&gt;0,M738&gt;N10),"Mot &gt; limite","")</f>
        <v/>
      </c>
      <c r="M738" s="514">
        <f>IF(OR(F738="",N10="",N10&lt;=0),"",IF(LEN(F738)&lt;=N10,LEN(F738),IFERROR(FIND("♦",SUBSTITUTE(LEFT(F738,N10)," ","♦",LEN(LEFT(F738,N10))-LEN(SUBSTITUTE(LEFT(F738,N10)," ","")))),FIND(" ",F738&amp;" ",N10+1)-1)))</f>
        <v>1</v>
      </c>
      <c r="N738" s="571">
        <f t="shared" si="77"/>
        <v>721</v>
      </c>
      <c r="O738" s="551" t="str">
        <f t="shared" si="78"/>
        <v>0</v>
      </c>
      <c r="P738" s="571">
        <f t="shared" si="79"/>
        <v>1</v>
      </c>
      <c r="Q738" s="571">
        <f t="shared" si="80"/>
        <v>1</v>
      </c>
    </row>
    <row r="739" spans="2:17">
      <c r="B739" s="568"/>
      <c r="C739" s="568"/>
      <c r="D739" s="568"/>
      <c r="E739" s="568" cm="1">
        <f t="array" ref="E739">IF(H738&lt;&gt;"",E738,IF(E738="","",IFERROR(MATCH(TRUE(),INDEX(INDEX(K:K,E738+1):K203&lt;&gt;"",0),0)+E738,"")))</f>
        <v>880</v>
      </c>
      <c r="F739" s="569" cm="1">
        <f t="array" ref="F739">IF(E739="","",IF(H738&lt;&gt;"",H738,INDEX(D:D,E739)))</f>
        <v>0</v>
      </c>
      <c r="G739" s="569" t="str">
        <f t="shared" si="75"/>
        <v>0</v>
      </c>
      <c r="H739" s="570" t="str">
        <f t="shared" si="76"/>
        <v/>
      </c>
      <c r="I739" s="568" t="str">
        <f>IF(AND(F739&lt;&gt;"",N10&gt;0,M739&gt;N10),"Mot &gt; limite","")</f>
        <v/>
      </c>
      <c r="M739" s="514">
        <f>IF(OR(F739="",N10="",N10&lt;=0),"",IF(LEN(F739)&lt;=N10,LEN(F739),IFERROR(FIND("♦",SUBSTITUTE(LEFT(F739,N10)," ","♦",LEN(LEFT(F739,N10))-LEN(SUBSTITUTE(LEFT(F739,N10)," ","")))),FIND(" ",F739&amp;" ",N10+1)-1)))</f>
        <v>1</v>
      </c>
      <c r="N739" s="571">
        <f t="shared" si="77"/>
        <v>722</v>
      </c>
      <c r="O739" s="551" t="str">
        <f t="shared" si="78"/>
        <v>0</v>
      </c>
      <c r="P739" s="571">
        <f t="shared" si="79"/>
        <v>1</v>
      </c>
      <c r="Q739" s="571">
        <f t="shared" si="80"/>
        <v>1</v>
      </c>
    </row>
    <row r="740" spans="2:17">
      <c r="B740" s="568"/>
      <c r="C740" s="568"/>
      <c r="D740" s="568"/>
      <c r="E740" s="568" cm="1">
        <f t="array" ref="E740">IF(H739&lt;&gt;"",E739,IF(E739="","",IFERROR(MATCH(TRUE(),INDEX(INDEX(K:K,E739+1):K203&lt;&gt;"",0),0)+E739,"")))</f>
        <v>881</v>
      </c>
      <c r="F740" s="569" cm="1">
        <f t="array" ref="F740">IF(E740="","",IF(H739&lt;&gt;"",H739,INDEX(D:D,E740)))</f>
        <v>0</v>
      </c>
      <c r="G740" s="569" t="str">
        <f t="shared" si="75"/>
        <v>0</v>
      </c>
      <c r="H740" s="570" t="str">
        <f t="shared" si="76"/>
        <v/>
      </c>
      <c r="I740" s="568" t="str">
        <f>IF(AND(F740&lt;&gt;"",N10&gt;0,M740&gt;N10),"Mot &gt; limite","")</f>
        <v/>
      </c>
      <c r="M740" s="514">
        <f>IF(OR(F740="",N10="",N10&lt;=0),"",IF(LEN(F740)&lt;=N10,LEN(F740),IFERROR(FIND("♦",SUBSTITUTE(LEFT(F740,N10)," ","♦",LEN(LEFT(F740,N10))-LEN(SUBSTITUTE(LEFT(F740,N10)," ","")))),FIND(" ",F740&amp;" ",N10+1)-1)))</f>
        <v>1</v>
      </c>
      <c r="N740" s="571">
        <f t="shared" si="77"/>
        <v>723</v>
      </c>
      <c r="O740" s="551" t="str">
        <f t="shared" si="78"/>
        <v>0</v>
      </c>
      <c r="P740" s="571">
        <f t="shared" si="79"/>
        <v>1</v>
      </c>
      <c r="Q740" s="571">
        <f t="shared" si="80"/>
        <v>1</v>
      </c>
    </row>
    <row r="741" spans="2:17">
      <c r="B741" s="568"/>
      <c r="C741" s="568"/>
      <c r="D741" s="568"/>
      <c r="E741" s="568" cm="1">
        <f t="array" ref="E741">IF(H740&lt;&gt;"",E740,IF(E740="","",IFERROR(MATCH(TRUE(),INDEX(INDEX(K:K,E740+1):K203&lt;&gt;"",0),0)+E740,"")))</f>
        <v>882</v>
      </c>
      <c r="F741" s="569" cm="1">
        <f t="array" ref="F741">IF(E741="","",IF(H740&lt;&gt;"",H740,INDEX(D:D,E741)))</f>
        <v>0</v>
      </c>
      <c r="G741" s="569" t="str">
        <f t="shared" si="75"/>
        <v>0</v>
      </c>
      <c r="H741" s="570" t="str">
        <f t="shared" si="76"/>
        <v/>
      </c>
      <c r="I741" s="568" t="str">
        <f>IF(AND(F741&lt;&gt;"",N10&gt;0,M741&gt;N10),"Mot &gt; limite","")</f>
        <v/>
      </c>
      <c r="M741" s="514">
        <f>IF(OR(F741="",N10="",N10&lt;=0),"",IF(LEN(F741)&lt;=N10,LEN(F741),IFERROR(FIND("♦",SUBSTITUTE(LEFT(F741,N10)," ","♦",LEN(LEFT(F741,N10))-LEN(SUBSTITUTE(LEFT(F741,N10)," ","")))),FIND(" ",F741&amp;" ",N10+1)-1)))</f>
        <v>1</v>
      </c>
      <c r="N741" s="571">
        <f t="shared" si="77"/>
        <v>724</v>
      </c>
      <c r="O741" s="551" t="str">
        <f t="shared" si="78"/>
        <v>0</v>
      </c>
      <c r="P741" s="571">
        <f t="shared" si="79"/>
        <v>1</v>
      </c>
      <c r="Q741" s="571">
        <f t="shared" si="80"/>
        <v>1</v>
      </c>
    </row>
    <row r="742" spans="2:17">
      <c r="B742" s="568"/>
      <c r="C742" s="568"/>
      <c r="D742" s="568"/>
      <c r="E742" s="568" cm="1">
        <f t="array" ref="E742">IF(H741&lt;&gt;"",E741,IF(E741="","",IFERROR(MATCH(TRUE(),INDEX(INDEX(K:K,E741+1):K203&lt;&gt;"",0),0)+E741,"")))</f>
        <v>883</v>
      </c>
      <c r="F742" s="569" cm="1">
        <f t="array" ref="F742">IF(E742="","",IF(H741&lt;&gt;"",H741,INDEX(D:D,E742)))</f>
        <v>0</v>
      </c>
      <c r="G742" s="569" t="str">
        <f t="shared" si="75"/>
        <v>0</v>
      </c>
      <c r="H742" s="570" t="str">
        <f t="shared" si="76"/>
        <v/>
      </c>
      <c r="I742" s="568" t="str">
        <f>IF(AND(F742&lt;&gt;"",N10&gt;0,M742&gt;N10),"Mot &gt; limite","")</f>
        <v/>
      </c>
      <c r="M742" s="514">
        <f>IF(OR(F742="",N10="",N10&lt;=0),"",IF(LEN(F742)&lt;=N10,LEN(F742),IFERROR(FIND("♦",SUBSTITUTE(LEFT(F742,N10)," ","♦",LEN(LEFT(F742,N10))-LEN(SUBSTITUTE(LEFT(F742,N10)," ","")))),FIND(" ",F742&amp;" ",N10+1)-1)))</f>
        <v>1</v>
      </c>
      <c r="N742" s="571">
        <f t="shared" si="77"/>
        <v>725</v>
      </c>
      <c r="O742" s="551" t="str">
        <f t="shared" si="78"/>
        <v>0</v>
      </c>
      <c r="P742" s="571">
        <f t="shared" si="79"/>
        <v>1</v>
      </c>
      <c r="Q742" s="571">
        <f t="shared" si="80"/>
        <v>1</v>
      </c>
    </row>
    <row r="743" spans="2:17">
      <c r="B743" s="568"/>
      <c r="C743" s="568"/>
      <c r="D743" s="568"/>
      <c r="E743" s="568" cm="1">
        <f t="array" ref="E743">IF(H742&lt;&gt;"",E742,IF(E742="","",IFERROR(MATCH(TRUE(),INDEX(INDEX(K:K,E742+1):K203&lt;&gt;"",0),0)+E742,"")))</f>
        <v>884</v>
      </c>
      <c r="F743" s="569" cm="1">
        <f t="array" ref="F743">IF(E743="","",IF(H742&lt;&gt;"",H742,INDEX(D:D,E743)))</f>
        <v>0</v>
      </c>
      <c r="G743" s="569" t="str">
        <f t="shared" si="75"/>
        <v>0</v>
      </c>
      <c r="H743" s="570" t="str">
        <f t="shared" si="76"/>
        <v/>
      </c>
      <c r="I743" s="568" t="str">
        <f>IF(AND(F743&lt;&gt;"",N10&gt;0,M743&gt;N10),"Mot &gt; limite","")</f>
        <v/>
      </c>
      <c r="M743" s="514">
        <f>IF(OR(F743="",N10="",N10&lt;=0),"",IF(LEN(F743)&lt;=N10,LEN(F743),IFERROR(FIND("♦",SUBSTITUTE(LEFT(F743,N10)," ","♦",LEN(LEFT(F743,N10))-LEN(SUBSTITUTE(LEFT(F743,N10)," ","")))),FIND(" ",F743&amp;" ",N10+1)-1)))</f>
        <v>1</v>
      </c>
      <c r="N743" s="571">
        <f t="shared" si="77"/>
        <v>726</v>
      </c>
      <c r="O743" s="551" t="str">
        <f t="shared" si="78"/>
        <v>0</v>
      </c>
      <c r="P743" s="571">
        <f t="shared" si="79"/>
        <v>1</v>
      </c>
      <c r="Q743" s="571">
        <f t="shared" si="80"/>
        <v>1</v>
      </c>
    </row>
    <row r="744" spans="2:17">
      <c r="B744" s="568"/>
      <c r="C744" s="568"/>
      <c r="D744" s="568"/>
      <c r="E744" s="568" cm="1">
        <f t="array" ref="E744">IF(H743&lt;&gt;"",E743,IF(E743="","",IFERROR(MATCH(TRUE(),INDEX(INDEX(K:K,E743+1):K203&lt;&gt;"",0),0)+E743,"")))</f>
        <v>885</v>
      </c>
      <c r="F744" s="569" cm="1">
        <f t="array" ref="F744">IF(E744="","",IF(H743&lt;&gt;"",H743,INDEX(D:D,E744)))</f>
        <v>0</v>
      </c>
      <c r="G744" s="569" t="str">
        <f t="shared" si="75"/>
        <v>0</v>
      </c>
      <c r="H744" s="570" t="str">
        <f t="shared" si="76"/>
        <v/>
      </c>
      <c r="I744" s="568" t="str">
        <f>IF(AND(F744&lt;&gt;"",N10&gt;0,M744&gt;N10),"Mot &gt; limite","")</f>
        <v/>
      </c>
      <c r="M744" s="514">
        <f>IF(OR(F744="",N10="",N10&lt;=0),"",IF(LEN(F744)&lt;=N10,LEN(F744),IFERROR(FIND("♦",SUBSTITUTE(LEFT(F744,N10)," ","♦",LEN(LEFT(F744,N10))-LEN(SUBSTITUTE(LEFT(F744,N10)," ","")))),FIND(" ",F744&amp;" ",N10+1)-1)))</f>
        <v>1</v>
      </c>
      <c r="N744" s="571">
        <f t="shared" si="77"/>
        <v>727</v>
      </c>
      <c r="O744" s="551" t="str">
        <f t="shared" si="78"/>
        <v>0</v>
      </c>
      <c r="P744" s="571">
        <f t="shared" si="79"/>
        <v>1</v>
      </c>
      <c r="Q744" s="571">
        <f t="shared" si="80"/>
        <v>1</v>
      </c>
    </row>
    <row r="745" spans="2:17">
      <c r="B745" s="568"/>
      <c r="C745" s="568"/>
      <c r="D745" s="568"/>
      <c r="E745" s="568" cm="1">
        <f t="array" ref="E745">IF(H744&lt;&gt;"",E744,IF(E744="","",IFERROR(MATCH(TRUE(),INDEX(INDEX(K:K,E744+1):K203&lt;&gt;"",0),0)+E744,"")))</f>
        <v>886</v>
      </c>
      <c r="F745" s="569" cm="1">
        <f t="array" ref="F745">IF(E745="","",IF(H744&lt;&gt;"",H744,INDEX(D:D,E745)))</f>
        <v>0</v>
      </c>
      <c r="G745" s="569" t="str">
        <f t="shared" si="75"/>
        <v>0</v>
      </c>
      <c r="H745" s="570" t="str">
        <f t="shared" si="76"/>
        <v/>
      </c>
      <c r="I745" s="568" t="str">
        <f>IF(AND(F745&lt;&gt;"",N10&gt;0,M745&gt;N10),"Mot &gt; limite","")</f>
        <v/>
      </c>
      <c r="M745" s="514">
        <f>IF(OR(F745="",N10="",N10&lt;=0),"",IF(LEN(F745)&lt;=N10,LEN(F745),IFERROR(FIND("♦",SUBSTITUTE(LEFT(F745,N10)," ","♦",LEN(LEFT(F745,N10))-LEN(SUBSTITUTE(LEFT(F745,N10)," ","")))),FIND(" ",F745&amp;" ",N10+1)-1)))</f>
        <v>1</v>
      </c>
      <c r="N745" s="571">
        <f t="shared" si="77"/>
        <v>728</v>
      </c>
      <c r="O745" s="551" t="str">
        <f t="shared" si="78"/>
        <v>0</v>
      </c>
      <c r="P745" s="571">
        <f t="shared" si="79"/>
        <v>1</v>
      </c>
      <c r="Q745" s="571">
        <f t="shared" si="80"/>
        <v>1</v>
      </c>
    </row>
    <row r="746" spans="2:17">
      <c r="B746" s="568"/>
      <c r="C746" s="568"/>
      <c r="D746" s="568"/>
      <c r="E746" s="568" cm="1">
        <f t="array" ref="E746">IF(H745&lt;&gt;"",E745,IF(E745="","",IFERROR(MATCH(TRUE(),INDEX(INDEX(K:K,E745+1):K203&lt;&gt;"",0),0)+E745,"")))</f>
        <v>887</v>
      </c>
      <c r="F746" s="569" cm="1">
        <f t="array" ref="F746">IF(E746="","",IF(H745&lt;&gt;"",H745,INDEX(D:D,E746)))</f>
        <v>0</v>
      </c>
      <c r="G746" s="569" t="str">
        <f t="shared" si="75"/>
        <v>0</v>
      </c>
      <c r="H746" s="570" t="str">
        <f t="shared" si="76"/>
        <v/>
      </c>
      <c r="I746" s="568" t="str">
        <f>IF(AND(F746&lt;&gt;"",N10&gt;0,M746&gt;N10),"Mot &gt; limite","")</f>
        <v/>
      </c>
      <c r="M746" s="514">
        <f>IF(OR(F746="",N10="",N10&lt;=0),"",IF(LEN(F746)&lt;=N10,LEN(F746),IFERROR(FIND("♦",SUBSTITUTE(LEFT(F746,N10)," ","♦",LEN(LEFT(F746,N10))-LEN(SUBSTITUTE(LEFT(F746,N10)," ","")))),FIND(" ",F746&amp;" ",N10+1)-1)))</f>
        <v>1</v>
      </c>
      <c r="N746" s="571">
        <f t="shared" si="77"/>
        <v>729</v>
      </c>
      <c r="O746" s="551" t="str">
        <f t="shared" si="78"/>
        <v>0</v>
      </c>
      <c r="P746" s="571">
        <f t="shared" si="79"/>
        <v>1</v>
      </c>
      <c r="Q746" s="571">
        <f t="shared" si="80"/>
        <v>1</v>
      </c>
    </row>
    <row r="747" spans="2:17">
      <c r="B747" s="568"/>
      <c r="C747" s="568"/>
      <c r="D747" s="568"/>
      <c r="E747" s="568" cm="1">
        <f t="array" ref="E747">IF(H746&lt;&gt;"",E746,IF(E746="","",IFERROR(MATCH(TRUE(),INDEX(INDEX(K:K,E746+1):K203&lt;&gt;"",0),0)+E746,"")))</f>
        <v>888</v>
      </c>
      <c r="F747" s="569" cm="1">
        <f t="array" ref="F747">IF(E747="","",IF(H746&lt;&gt;"",H746,INDEX(D:D,E747)))</f>
        <v>0</v>
      </c>
      <c r="G747" s="569" t="str">
        <f t="shared" si="75"/>
        <v>0</v>
      </c>
      <c r="H747" s="570" t="str">
        <f t="shared" si="76"/>
        <v/>
      </c>
      <c r="I747" s="568" t="str">
        <f>IF(AND(F747&lt;&gt;"",N10&gt;0,M747&gt;N10),"Mot &gt; limite","")</f>
        <v/>
      </c>
      <c r="M747" s="514">
        <f>IF(OR(F747="",N10="",N10&lt;=0),"",IF(LEN(F747)&lt;=N10,LEN(F747),IFERROR(FIND("♦",SUBSTITUTE(LEFT(F747,N10)," ","♦",LEN(LEFT(F747,N10))-LEN(SUBSTITUTE(LEFT(F747,N10)," ","")))),FIND(" ",F747&amp;" ",N10+1)-1)))</f>
        <v>1</v>
      </c>
      <c r="N747" s="571">
        <f t="shared" si="77"/>
        <v>730</v>
      </c>
      <c r="O747" s="551" t="str">
        <f t="shared" si="78"/>
        <v>0</v>
      </c>
      <c r="P747" s="571">
        <f t="shared" si="79"/>
        <v>1</v>
      </c>
      <c r="Q747" s="571">
        <f t="shared" si="80"/>
        <v>1</v>
      </c>
    </row>
    <row r="748" spans="2:17">
      <c r="B748" s="568"/>
      <c r="C748" s="568"/>
      <c r="D748" s="568"/>
      <c r="E748" s="568" cm="1">
        <f t="array" ref="E748">IF(H747&lt;&gt;"",E747,IF(E747="","",IFERROR(MATCH(TRUE(),INDEX(INDEX(K:K,E747+1):K203&lt;&gt;"",0),0)+E747,"")))</f>
        <v>889</v>
      </c>
      <c r="F748" s="569" cm="1">
        <f t="array" ref="F748">IF(E748="","",IF(H747&lt;&gt;"",H747,INDEX(D:D,E748)))</f>
        <v>0</v>
      </c>
      <c r="G748" s="569" t="str">
        <f t="shared" si="75"/>
        <v>0</v>
      </c>
      <c r="H748" s="570" t="str">
        <f t="shared" si="76"/>
        <v/>
      </c>
      <c r="I748" s="568" t="str">
        <f>IF(AND(F748&lt;&gt;"",N10&gt;0,M748&gt;N10),"Mot &gt; limite","")</f>
        <v/>
      </c>
      <c r="M748" s="514">
        <f>IF(OR(F748="",N10="",N10&lt;=0),"",IF(LEN(F748)&lt;=N10,LEN(F748),IFERROR(FIND("♦",SUBSTITUTE(LEFT(F748,N10)," ","♦",LEN(LEFT(F748,N10))-LEN(SUBSTITUTE(LEFT(F748,N10)," ","")))),FIND(" ",F748&amp;" ",N10+1)-1)))</f>
        <v>1</v>
      </c>
      <c r="N748" s="571">
        <f t="shared" si="77"/>
        <v>731</v>
      </c>
      <c r="O748" s="551" t="str">
        <f t="shared" si="78"/>
        <v>0</v>
      </c>
      <c r="P748" s="571">
        <f t="shared" si="79"/>
        <v>1</v>
      </c>
      <c r="Q748" s="571">
        <f t="shared" si="80"/>
        <v>1</v>
      </c>
    </row>
    <row r="749" spans="2:17">
      <c r="B749" s="568"/>
      <c r="C749" s="568"/>
      <c r="D749" s="568"/>
      <c r="E749" s="568" cm="1">
        <f t="array" ref="E749">IF(H748&lt;&gt;"",E748,IF(E748="","",IFERROR(MATCH(TRUE(),INDEX(INDEX(K:K,E748+1):K203&lt;&gt;"",0),0)+E748,"")))</f>
        <v>890</v>
      </c>
      <c r="F749" s="569" cm="1">
        <f t="array" ref="F749">IF(E749="","",IF(H748&lt;&gt;"",H748,INDEX(D:D,E749)))</f>
        <v>0</v>
      </c>
      <c r="G749" s="569" t="str">
        <f t="shared" si="75"/>
        <v>0</v>
      </c>
      <c r="H749" s="570" t="str">
        <f t="shared" si="76"/>
        <v/>
      </c>
      <c r="I749" s="568" t="str">
        <f>IF(AND(F749&lt;&gt;"",N10&gt;0,M749&gt;N10),"Mot &gt; limite","")</f>
        <v/>
      </c>
      <c r="M749" s="514">
        <f>IF(OR(F749="",N10="",N10&lt;=0),"",IF(LEN(F749)&lt;=N10,LEN(F749),IFERROR(FIND("♦",SUBSTITUTE(LEFT(F749,N10)," ","♦",LEN(LEFT(F749,N10))-LEN(SUBSTITUTE(LEFT(F749,N10)," ","")))),FIND(" ",F749&amp;" ",N10+1)-1)))</f>
        <v>1</v>
      </c>
      <c r="N749" s="571">
        <f t="shared" si="77"/>
        <v>732</v>
      </c>
      <c r="O749" s="551" t="str">
        <f t="shared" si="78"/>
        <v>0</v>
      </c>
      <c r="P749" s="571">
        <f t="shared" si="79"/>
        <v>1</v>
      </c>
      <c r="Q749" s="571">
        <f t="shared" si="80"/>
        <v>1</v>
      </c>
    </row>
    <row r="750" spans="2:17">
      <c r="B750" s="568"/>
      <c r="C750" s="568"/>
      <c r="D750" s="568"/>
      <c r="E750" s="568" cm="1">
        <f t="array" ref="E750">IF(H749&lt;&gt;"",E749,IF(E749="","",IFERROR(MATCH(TRUE(),INDEX(INDEX(K:K,E749+1):K203&lt;&gt;"",0),0)+E749,"")))</f>
        <v>891</v>
      </c>
      <c r="F750" s="569" cm="1">
        <f t="array" ref="F750">IF(E750="","",IF(H749&lt;&gt;"",H749,INDEX(D:D,E750)))</f>
        <v>0</v>
      </c>
      <c r="G750" s="569" t="str">
        <f t="shared" si="75"/>
        <v>0</v>
      </c>
      <c r="H750" s="570" t="str">
        <f t="shared" si="76"/>
        <v/>
      </c>
      <c r="I750" s="568" t="str">
        <f>IF(AND(F750&lt;&gt;"",N10&gt;0,M750&gt;N10),"Mot &gt; limite","")</f>
        <v/>
      </c>
      <c r="M750" s="514">
        <f>IF(OR(F750="",N10="",N10&lt;=0),"",IF(LEN(F750)&lt;=N10,LEN(F750),IFERROR(FIND("♦",SUBSTITUTE(LEFT(F750,N10)," ","♦",LEN(LEFT(F750,N10))-LEN(SUBSTITUTE(LEFT(F750,N10)," ","")))),FIND(" ",F750&amp;" ",N10+1)-1)))</f>
        <v>1</v>
      </c>
      <c r="N750" s="571">
        <f t="shared" si="77"/>
        <v>733</v>
      </c>
      <c r="O750" s="551" t="str">
        <f t="shared" si="78"/>
        <v>0</v>
      </c>
      <c r="P750" s="571">
        <f t="shared" si="79"/>
        <v>1</v>
      </c>
      <c r="Q750" s="571">
        <f t="shared" si="80"/>
        <v>1</v>
      </c>
    </row>
    <row r="751" spans="2:17">
      <c r="B751" s="568"/>
      <c r="C751" s="568"/>
      <c r="D751" s="568"/>
      <c r="E751" s="568" cm="1">
        <f t="array" ref="E751">IF(H750&lt;&gt;"",E750,IF(E750="","",IFERROR(MATCH(TRUE(),INDEX(INDEX(K:K,E750+1):K203&lt;&gt;"",0),0)+E750,"")))</f>
        <v>892</v>
      </c>
      <c r="F751" s="569" cm="1">
        <f t="array" ref="F751">IF(E751="","",IF(H750&lt;&gt;"",H750,INDEX(D:D,E751)))</f>
        <v>0</v>
      </c>
      <c r="G751" s="569" t="str">
        <f t="shared" si="75"/>
        <v>0</v>
      </c>
      <c r="H751" s="570" t="str">
        <f t="shared" si="76"/>
        <v/>
      </c>
      <c r="I751" s="568" t="str">
        <f>IF(AND(F751&lt;&gt;"",N10&gt;0,M751&gt;N10),"Mot &gt; limite","")</f>
        <v/>
      </c>
      <c r="M751" s="514">
        <f>IF(OR(F751="",N10="",N10&lt;=0),"",IF(LEN(F751)&lt;=N10,LEN(F751),IFERROR(FIND("♦",SUBSTITUTE(LEFT(F751,N10)," ","♦",LEN(LEFT(F751,N10))-LEN(SUBSTITUTE(LEFT(F751,N10)," ","")))),FIND(" ",F751&amp;" ",N10+1)-1)))</f>
        <v>1</v>
      </c>
      <c r="N751" s="571">
        <f t="shared" si="77"/>
        <v>734</v>
      </c>
      <c r="O751" s="551" t="str">
        <f t="shared" si="78"/>
        <v>0</v>
      </c>
      <c r="P751" s="571">
        <f t="shared" si="79"/>
        <v>1</v>
      </c>
      <c r="Q751" s="571">
        <f t="shared" si="80"/>
        <v>1</v>
      </c>
    </row>
    <row r="752" spans="2:17">
      <c r="B752" s="568"/>
      <c r="C752" s="568"/>
      <c r="D752" s="568"/>
      <c r="E752" s="568" cm="1">
        <f t="array" ref="E752">IF(H751&lt;&gt;"",E751,IF(E751="","",IFERROR(MATCH(TRUE(),INDEX(INDEX(K:K,E751+1):K203&lt;&gt;"",0),0)+E751,"")))</f>
        <v>893</v>
      </c>
      <c r="F752" s="569" cm="1">
        <f t="array" ref="F752">IF(E752="","",IF(H751&lt;&gt;"",H751,INDEX(D:D,E752)))</f>
        <v>0</v>
      </c>
      <c r="G752" s="569" t="str">
        <f t="shared" si="75"/>
        <v>0</v>
      </c>
      <c r="H752" s="570" t="str">
        <f t="shared" si="76"/>
        <v/>
      </c>
      <c r="I752" s="568" t="str">
        <f>IF(AND(F752&lt;&gt;"",N10&gt;0,M752&gt;N10),"Mot &gt; limite","")</f>
        <v/>
      </c>
      <c r="M752" s="514">
        <f>IF(OR(F752="",N10="",N10&lt;=0),"",IF(LEN(F752)&lt;=N10,LEN(F752),IFERROR(FIND("♦",SUBSTITUTE(LEFT(F752,N10)," ","♦",LEN(LEFT(F752,N10))-LEN(SUBSTITUTE(LEFT(F752,N10)," ","")))),FIND(" ",F752&amp;" ",N10+1)-1)))</f>
        <v>1</v>
      </c>
      <c r="N752" s="571">
        <f t="shared" si="77"/>
        <v>735</v>
      </c>
      <c r="O752" s="551" t="str">
        <f t="shared" si="78"/>
        <v>0</v>
      </c>
      <c r="P752" s="571">
        <f t="shared" si="79"/>
        <v>1</v>
      </c>
      <c r="Q752" s="571">
        <f t="shared" si="80"/>
        <v>1</v>
      </c>
    </row>
    <row r="753" spans="2:17">
      <c r="B753" s="568"/>
      <c r="C753" s="568"/>
      <c r="D753" s="568"/>
      <c r="E753" s="568" cm="1">
        <f t="array" ref="E753">IF(H752&lt;&gt;"",E752,IF(E752="","",IFERROR(MATCH(TRUE(),INDEX(INDEX(K:K,E752+1):K203&lt;&gt;"",0),0)+E752,"")))</f>
        <v>894</v>
      </c>
      <c r="F753" s="569" cm="1">
        <f t="array" ref="F753">IF(E753="","",IF(H752&lt;&gt;"",H752,INDEX(D:D,E753)))</f>
        <v>0</v>
      </c>
      <c r="G753" s="569" t="str">
        <f t="shared" si="75"/>
        <v>0</v>
      </c>
      <c r="H753" s="570" t="str">
        <f t="shared" si="76"/>
        <v/>
      </c>
      <c r="I753" s="568" t="str">
        <f>IF(AND(F753&lt;&gt;"",N10&gt;0,M753&gt;N10),"Mot &gt; limite","")</f>
        <v/>
      </c>
      <c r="M753" s="514">
        <f>IF(OR(F753="",N10="",N10&lt;=0),"",IF(LEN(F753)&lt;=N10,LEN(F753),IFERROR(FIND("♦",SUBSTITUTE(LEFT(F753,N10)," ","♦",LEN(LEFT(F753,N10))-LEN(SUBSTITUTE(LEFT(F753,N10)," ","")))),FIND(" ",F753&amp;" ",N10+1)-1)))</f>
        <v>1</v>
      </c>
      <c r="N753" s="571">
        <f t="shared" si="77"/>
        <v>736</v>
      </c>
      <c r="O753" s="551" t="str">
        <f t="shared" si="78"/>
        <v>0</v>
      </c>
      <c r="P753" s="571">
        <f t="shared" si="79"/>
        <v>1</v>
      </c>
      <c r="Q753" s="571">
        <f t="shared" si="80"/>
        <v>1</v>
      </c>
    </row>
    <row r="754" spans="2:17">
      <c r="B754" s="568"/>
      <c r="C754" s="568"/>
      <c r="D754" s="568"/>
      <c r="E754" s="568" cm="1">
        <f t="array" ref="E754">IF(H753&lt;&gt;"",E753,IF(E753="","",IFERROR(MATCH(TRUE(),INDEX(INDEX(K:K,E753+1):K203&lt;&gt;"",0),0)+E753,"")))</f>
        <v>895</v>
      </c>
      <c r="F754" s="569" cm="1">
        <f t="array" ref="F754">IF(E754="","",IF(H753&lt;&gt;"",H753,INDEX(D:D,E754)))</f>
        <v>0</v>
      </c>
      <c r="G754" s="569" t="str">
        <f t="shared" si="75"/>
        <v>0</v>
      </c>
      <c r="H754" s="570" t="str">
        <f t="shared" si="76"/>
        <v/>
      </c>
      <c r="I754" s="568" t="str">
        <f>IF(AND(F754&lt;&gt;"",N10&gt;0,M754&gt;N10),"Mot &gt; limite","")</f>
        <v/>
      </c>
      <c r="M754" s="514">
        <f>IF(OR(F754="",N10="",N10&lt;=0),"",IF(LEN(F754)&lt;=N10,LEN(F754),IFERROR(FIND("♦",SUBSTITUTE(LEFT(F754,N10)," ","♦",LEN(LEFT(F754,N10))-LEN(SUBSTITUTE(LEFT(F754,N10)," ","")))),FIND(" ",F754&amp;" ",N10+1)-1)))</f>
        <v>1</v>
      </c>
      <c r="N754" s="571">
        <f t="shared" si="77"/>
        <v>737</v>
      </c>
      <c r="O754" s="551" t="str">
        <f t="shared" si="78"/>
        <v>0</v>
      </c>
      <c r="P754" s="571">
        <f t="shared" si="79"/>
        <v>1</v>
      </c>
      <c r="Q754" s="571">
        <f t="shared" si="80"/>
        <v>1</v>
      </c>
    </row>
    <row r="755" spans="2:17">
      <c r="B755" s="568"/>
      <c r="C755" s="568"/>
      <c r="D755" s="568"/>
      <c r="E755" s="568" cm="1">
        <f t="array" ref="E755">IF(H754&lt;&gt;"",E754,IF(E754="","",IFERROR(MATCH(TRUE(),INDEX(INDEX(K:K,E754+1):K203&lt;&gt;"",0),0)+E754,"")))</f>
        <v>896</v>
      </c>
      <c r="F755" s="569" cm="1">
        <f t="array" ref="F755">IF(E755="","",IF(H754&lt;&gt;"",H754,INDEX(D:D,E755)))</f>
        <v>0</v>
      </c>
      <c r="G755" s="569" t="str">
        <f t="shared" si="75"/>
        <v>0</v>
      </c>
      <c r="H755" s="570" t="str">
        <f t="shared" si="76"/>
        <v/>
      </c>
      <c r="I755" s="568" t="str">
        <f>IF(AND(F755&lt;&gt;"",N10&gt;0,M755&gt;N10),"Mot &gt; limite","")</f>
        <v/>
      </c>
      <c r="M755" s="514">
        <f>IF(OR(F755="",N10="",N10&lt;=0),"",IF(LEN(F755)&lt;=N10,LEN(F755),IFERROR(FIND("♦",SUBSTITUTE(LEFT(F755,N10)," ","♦",LEN(LEFT(F755,N10))-LEN(SUBSTITUTE(LEFT(F755,N10)," ","")))),FIND(" ",F755&amp;" ",N10+1)-1)))</f>
        <v>1</v>
      </c>
      <c r="N755" s="571">
        <f t="shared" si="77"/>
        <v>738</v>
      </c>
      <c r="O755" s="551" t="str">
        <f t="shared" si="78"/>
        <v>0</v>
      </c>
      <c r="P755" s="571">
        <f t="shared" si="79"/>
        <v>1</v>
      </c>
      <c r="Q755" s="571">
        <f t="shared" si="80"/>
        <v>1</v>
      </c>
    </row>
    <row r="756" spans="2:17">
      <c r="B756" s="568"/>
      <c r="C756" s="568"/>
      <c r="D756" s="568"/>
      <c r="E756" s="568" cm="1">
        <f t="array" ref="E756">IF(H755&lt;&gt;"",E755,IF(E755="","",IFERROR(MATCH(TRUE(),INDEX(INDEX(K:K,E755+1):K203&lt;&gt;"",0),0)+E755,"")))</f>
        <v>897</v>
      </c>
      <c r="F756" s="569" cm="1">
        <f t="array" ref="F756">IF(E756="","",IF(H755&lt;&gt;"",H755,INDEX(D:D,E756)))</f>
        <v>0</v>
      </c>
      <c r="G756" s="569" t="str">
        <f t="shared" si="75"/>
        <v>0</v>
      </c>
      <c r="H756" s="570" t="str">
        <f t="shared" si="76"/>
        <v/>
      </c>
      <c r="I756" s="568" t="str">
        <f>IF(AND(F756&lt;&gt;"",N10&gt;0,M756&gt;N10),"Mot &gt; limite","")</f>
        <v/>
      </c>
      <c r="M756" s="514">
        <f>IF(OR(F756="",N10="",N10&lt;=0),"",IF(LEN(F756)&lt;=N10,LEN(F756),IFERROR(FIND("♦",SUBSTITUTE(LEFT(F756,N10)," ","♦",LEN(LEFT(F756,N10))-LEN(SUBSTITUTE(LEFT(F756,N10)," ","")))),FIND(" ",F756&amp;" ",N10+1)-1)))</f>
        <v>1</v>
      </c>
      <c r="N756" s="571">
        <f t="shared" si="77"/>
        <v>739</v>
      </c>
      <c r="O756" s="551" t="str">
        <f t="shared" si="78"/>
        <v>0</v>
      </c>
      <c r="P756" s="571">
        <f t="shared" si="79"/>
        <v>1</v>
      </c>
      <c r="Q756" s="571">
        <f t="shared" si="80"/>
        <v>1</v>
      </c>
    </row>
    <row r="757" spans="2:17">
      <c r="B757" s="568"/>
      <c r="C757" s="568"/>
      <c r="D757" s="568"/>
      <c r="E757" s="568" cm="1">
        <f t="array" ref="E757">IF(H756&lt;&gt;"",E756,IF(E756="","",IFERROR(MATCH(TRUE(),INDEX(INDEX(K:K,E756+1):K203&lt;&gt;"",0),0)+E756,"")))</f>
        <v>898</v>
      </c>
      <c r="F757" s="569" cm="1">
        <f t="array" ref="F757">IF(E757="","",IF(H756&lt;&gt;"",H756,INDEX(D:D,E757)))</f>
        <v>0</v>
      </c>
      <c r="G757" s="569" t="str">
        <f t="shared" si="75"/>
        <v>0</v>
      </c>
      <c r="H757" s="570" t="str">
        <f t="shared" si="76"/>
        <v/>
      </c>
      <c r="I757" s="568" t="str">
        <f>IF(AND(F757&lt;&gt;"",N10&gt;0,M757&gt;N10),"Mot &gt; limite","")</f>
        <v/>
      </c>
      <c r="M757" s="514">
        <f>IF(OR(F757="",N10="",N10&lt;=0),"",IF(LEN(F757)&lt;=N10,LEN(F757),IFERROR(FIND("♦",SUBSTITUTE(LEFT(F757,N10)," ","♦",LEN(LEFT(F757,N10))-LEN(SUBSTITUTE(LEFT(F757,N10)," ","")))),FIND(" ",F757&amp;" ",N10+1)-1)))</f>
        <v>1</v>
      </c>
      <c r="N757" s="571">
        <f t="shared" si="77"/>
        <v>740</v>
      </c>
      <c r="O757" s="551" t="str">
        <f t="shared" si="78"/>
        <v>0</v>
      </c>
      <c r="P757" s="571">
        <f t="shared" si="79"/>
        <v>1</v>
      </c>
      <c r="Q757" s="571">
        <f t="shared" si="80"/>
        <v>1</v>
      </c>
    </row>
    <row r="758" spans="2:17">
      <c r="B758" s="568"/>
      <c r="C758" s="568"/>
      <c r="D758" s="568"/>
      <c r="E758" s="568" cm="1">
        <f t="array" ref="E758">IF(H757&lt;&gt;"",E757,IF(E757="","",IFERROR(MATCH(TRUE(),INDEX(INDEX(K:K,E757+1):K203&lt;&gt;"",0),0)+E757,"")))</f>
        <v>899</v>
      </c>
      <c r="F758" s="569" cm="1">
        <f t="array" ref="F758">IF(E758="","",IF(H757&lt;&gt;"",H757,INDEX(D:D,E758)))</f>
        <v>0</v>
      </c>
      <c r="G758" s="569" t="str">
        <f t="shared" si="75"/>
        <v>0</v>
      </c>
      <c r="H758" s="570" t="str">
        <f t="shared" si="76"/>
        <v/>
      </c>
      <c r="I758" s="568" t="str">
        <f>IF(AND(F758&lt;&gt;"",N10&gt;0,M758&gt;N10),"Mot &gt; limite","")</f>
        <v/>
      </c>
      <c r="M758" s="514">
        <f>IF(OR(F758="",N10="",N10&lt;=0),"",IF(LEN(F758)&lt;=N10,LEN(F758),IFERROR(FIND("♦",SUBSTITUTE(LEFT(F758,N10)," ","♦",LEN(LEFT(F758,N10))-LEN(SUBSTITUTE(LEFT(F758,N10)," ","")))),FIND(" ",F758&amp;" ",N10+1)-1)))</f>
        <v>1</v>
      </c>
      <c r="N758" s="571">
        <f t="shared" si="77"/>
        <v>741</v>
      </c>
      <c r="O758" s="551" t="str">
        <f t="shared" si="78"/>
        <v>0</v>
      </c>
      <c r="P758" s="571">
        <f t="shared" si="79"/>
        <v>1</v>
      </c>
      <c r="Q758" s="571">
        <f t="shared" si="80"/>
        <v>1</v>
      </c>
    </row>
    <row r="759" spans="2:17">
      <c r="B759" s="568"/>
      <c r="C759" s="568"/>
      <c r="D759" s="568"/>
      <c r="E759" s="568" cm="1">
        <f t="array" ref="E759">IF(H758&lt;&gt;"",E758,IF(E758="","",IFERROR(MATCH(TRUE(),INDEX(INDEX(K:K,E758+1):K203&lt;&gt;"",0),0)+E758,"")))</f>
        <v>900</v>
      </c>
      <c r="F759" s="569" cm="1">
        <f t="array" ref="F759">IF(E759="","",IF(H758&lt;&gt;"",H758,INDEX(D:D,E759)))</f>
        <v>0</v>
      </c>
      <c r="G759" s="569" t="str">
        <f t="shared" si="75"/>
        <v>0</v>
      </c>
      <c r="H759" s="570" t="str">
        <f t="shared" si="76"/>
        <v/>
      </c>
      <c r="I759" s="568" t="str">
        <f>IF(AND(F759&lt;&gt;"",N10&gt;0,M759&gt;N10),"Mot &gt; limite","")</f>
        <v/>
      </c>
      <c r="M759" s="514">
        <f>IF(OR(F759="",N10="",N10&lt;=0),"",IF(LEN(F759)&lt;=N10,LEN(F759),IFERROR(FIND("♦",SUBSTITUTE(LEFT(F759,N10)," ","♦",LEN(LEFT(F759,N10))-LEN(SUBSTITUTE(LEFT(F759,N10)," ","")))),FIND(" ",F759&amp;" ",N10+1)-1)))</f>
        <v>1</v>
      </c>
      <c r="N759" s="571">
        <f t="shared" si="77"/>
        <v>742</v>
      </c>
      <c r="O759" s="551" t="str">
        <f t="shared" si="78"/>
        <v>0</v>
      </c>
      <c r="P759" s="571">
        <f t="shared" si="79"/>
        <v>1</v>
      </c>
      <c r="Q759" s="571">
        <f t="shared" si="80"/>
        <v>1</v>
      </c>
    </row>
    <row r="760" spans="2:17">
      <c r="B760" s="568"/>
      <c r="C760" s="568"/>
      <c r="D760" s="568"/>
      <c r="E760" s="568" cm="1">
        <f t="array" ref="E760">IF(H759&lt;&gt;"",E759,IF(E759="","",IFERROR(MATCH(TRUE(),INDEX(INDEX(K:K,E759+1):K203&lt;&gt;"",0),0)+E759,"")))</f>
        <v>901</v>
      </c>
      <c r="F760" s="569" cm="1">
        <f t="array" ref="F760">IF(E760="","",IF(H759&lt;&gt;"",H759,INDEX(D:D,E760)))</f>
        <v>0</v>
      </c>
      <c r="G760" s="569" t="str">
        <f t="shared" si="75"/>
        <v>0</v>
      </c>
      <c r="H760" s="570" t="str">
        <f t="shared" si="76"/>
        <v/>
      </c>
      <c r="I760" s="568" t="str">
        <f>IF(AND(F760&lt;&gt;"",N10&gt;0,M760&gt;N10),"Mot &gt; limite","")</f>
        <v/>
      </c>
      <c r="M760" s="514">
        <f>IF(OR(F760="",N10="",N10&lt;=0),"",IF(LEN(F760)&lt;=N10,LEN(F760),IFERROR(FIND("♦",SUBSTITUTE(LEFT(F760,N10)," ","♦",LEN(LEFT(F760,N10))-LEN(SUBSTITUTE(LEFT(F760,N10)," ","")))),FIND(" ",F760&amp;" ",N10+1)-1)))</f>
        <v>1</v>
      </c>
      <c r="N760" s="571">
        <f t="shared" si="77"/>
        <v>743</v>
      </c>
      <c r="O760" s="551" t="str">
        <f t="shared" si="78"/>
        <v>0</v>
      </c>
      <c r="P760" s="571">
        <f t="shared" si="79"/>
        <v>1</v>
      </c>
      <c r="Q760" s="571">
        <f t="shared" si="80"/>
        <v>1</v>
      </c>
    </row>
    <row r="761" spans="2:17">
      <c r="B761" s="568"/>
      <c r="C761" s="568"/>
      <c r="D761" s="568"/>
      <c r="E761" s="568" cm="1">
        <f t="array" ref="E761">IF(H760&lt;&gt;"",E760,IF(E760="","",IFERROR(MATCH(TRUE(),INDEX(INDEX(K:K,E760+1):K203&lt;&gt;"",0),0)+E760,"")))</f>
        <v>902</v>
      </c>
      <c r="F761" s="569" cm="1">
        <f t="array" ref="F761">IF(E761="","",IF(H760&lt;&gt;"",H760,INDEX(D:D,E761)))</f>
        <v>0</v>
      </c>
      <c r="G761" s="569" t="str">
        <f t="shared" si="75"/>
        <v>0</v>
      </c>
      <c r="H761" s="570" t="str">
        <f t="shared" si="76"/>
        <v/>
      </c>
      <c r="I761" s="568" t="str">
        <f>IF(AND(F761&lt;&gt;"",N10&gt;0,M761&gt;N10),"Mot &gt; limite","")</f>
        <v/>
      </c>
      <c r="M761" s="514">
        <f>IF(OR(F761="",N10="",N10&lt;=0),"",IF(LEN(F761)&lt;=N10,LEN(F761),IFERROR(FIND("♦",SUBSTITUTE(LEFT(F761,N10)," ","♦",LEN(LEFT(F761,N10))-LEN(SUBSTITUTE(LEFT(F761,N10)," ","")))),FIND(" ",F761&amp;" ",N10+1)-1)))</f>
        <v>1</v>
      </c>
      <c r="N761" s="571">
        <f t="shared" si="77"/>
        <v>744</v>
      </c>
      <c r="O761" s="551" t="str">
        <f t="shared" si="78"/>
        <v>0</v>
      </c>
      <c r="P761" s="571">
        <f t="shared" si="79"/>
        <v>1</v>
      </c>
      <c r="Q761" s="571">
        <f t="shared" si="80"/>
        <v>1</v>
      </c>
    </row>
    <row r="762" spans="2:17">
      <c r="B762" s="568"/>
      <c r="C762" s="568"/>
      <c r="D762" s="568"/>
      <c r="E762" s="568" cm="1">
        <f t="array" ref="E762">IF(H761&lt;&gt;"",E761,IF(E761="","",IFERROR(MATCH(TRUE(),INDEX(INDEX(K:K,E761+1):K203&lt;&gt;"",0),0)+E761,"")))</f>
        <v>903</v>
      </c>
      <c r="F762" s="569" cm="1">
        <f t="array" ref="F762">IF(E762="","",IF(H761&lt;&gt;"",H761,INDEX(D:D,E762)))</f>
        <v>0</v>
      </c>
      <c r="G762" s="569" t="str">
        <f t="shared" si="75"/>
        <v>0</v>
      </c>
      <c r="H762" s="570" t="str">
        <f t="shared" si="76"/>
        <v/>
      </c>
      <c r="I762" s="568" t="str">
        <f>IF(AND(F762&lt;&gt;"",N10&gt;0,M762&gt;N10),"Mot &gt; limite","")</f>
        <v/>
      </c>
      <c r="M762" s="514">
        <f>IF(OR(F762="",N10="",N10&lt;=0),"",IF(LEN(F762)&lt;=N10,LEN(F762),IFERROR(FIND("♦",SUBSTITUTE(LEFT(F762,N10)," ","♦",LEN(LEFT(F762,N10))-LEN(SUBSTITUTE(LEFT(F762,N10)," ","")))),FIND(" ",F762&amp;" ",N10+1)-1)))</f>
        <v>1</v>
      </c>
      <c r="N762" s="571">
        <f t="shared" si="77"/>
        <v>745</v>
      </c>
      <c r="O762" s="551" t="str">
        <f t="shared" si="78"/>
        <v>0</v>
      </c>
      <c r="P762" s="571">
        <f t="shared" si="79"/>
        <v>1</v>
      </c>
      <c r="Q762" s="571">
        <f t="shared" si="80"/>
        <v>1</v>
      </c>
    </row>
    <row r="763" spans="2:17">
      <c r="B763" s="568"/>
      <c r="C763" s="568"/>
      <c r="D763" s="568"/>
      <c r="E763" s="568" cm="1">
        <f t="array" ref="E763">IF(H762&lt;&gt;"",E762,IF(E762="","",IFERROR(MATCH(TRUE(),INDEX(INDEX(K:K,E762+1):K203&lt;&gt;"",0),0)+E762,"")))</f>
        <v>904</v>
      </c>
      <c r="F763" s="569" cm="1">
        <f t="array" ref="F763">IF(E763="","",IF(H762&lt;&gt;"",H762,INDEX(D:D,E763)))</f>
        <v>0</v>
      </c>
      <c r="G763" s="569" t="str">
        <f t="shared" si="75"/>
        <v>0</v>
      </c>
      <c r="H763" s="570" t="str">
        <f t="shared" si="76"/>
        <v/>
      </c>
      <c r="I763" s="568" t="str">
        <f>IF(AND(F763&lt;&gt;"",N10&gt;0,M763&gt;N10),"Mot &gt; limite","")</f>
        <v/>
      </c>
      <c r="M763" s="514">
        <f>IF(OR(F763="",N10="",N10&lt;=0),"",IF(LEN(F763)&lt;=N10,LEN(F763),IFERROR(FIND("♦",SUBSTITUTE(LEFT(F763,N10)," ","♦",LEN(LEFT(F763,N10))-LEN(SUBSTITUTE(LEFT(F763,N10)," ","")))),FIND(" ",F763&amp;" ",N10+1)-1)))</f>
        <v>1</v>
      </c>
      <c r="N763" s="571">
        <f t="shared" si="77"/>
        <v>746</v>
      </c>
      <c r="O763" s="551" t="str">
        <f t="shared" si="78"/>
        <v>0</v>
      </c>
      <c r="P763" s="571">
        <f t="shared" si="79"/>
        <v>1</v>
      </c>
      <c r="Q763" s="571">
        <f t="shared" si="80"/>
        <v>1</v>
      </c>
    </row>
    <row r="764" spans="2:17">
      <c r="B764" s="568"/>
      <c r="C764" s="568"/>
      <c r="D764" s="568"/>
      <c r="E764" s="568" cm="1">
        <f t="array" ref="E764">IF(H763&lt;&gt;"",E763,IF(E763="","",IFERROR(MATCH(TRUE(),INDEX(INDEX(K:K,E763+1):K203&lt;&gt;"",0),0)+E763,"")))</f>
        <v>905</v>
      </c>
      <c r="F764" s="569" cm="1">
        <f t="array" ref="F764">IF(E764="","",IF(H763&lt;&gt;"",H763,INDEX(D:D,E764)))</f>
        <v>0</v>
      </c>
      <c r="G764" s="569" t="str">
        <f t="shared" si="75"/>
        <v>0</v>
      </c>
      <c r="H764" s="570" t="str">
        <f t="shared" si="76"/>
        <v/>
      </c>
      <c r="I764" s="568" t="str">
        <f>IF(AND(F764&lt;&gt;"",N10&gt;0,M764&gt;N10),"Mot &gt; limite","")</f>
        <v/>
      </c>
      <c r="M764" s="514">
        <f>IF(OR(F764="",N10="",N10&lt;=0),"",IF(LEN(F764)&lt;=N10,LEN(F764),IFERROR(FIND("♦",SUBSTITUTE(LEFT(F764,N10)," ","♦",LEN(LEFT(F764,N10))-LEN(SUBSTITUTE(LEFT(F764,N10)," ","")))),FIND(" ",F764&amp;" ",N10+1)-1)))</f>
        <v>1</v>
      </c>
      <c r="N764" s="571">
        <f t="shared" si="77"/>
        <v>747</v>
      </c>
      <c r="O764" s="551" t="str">
        <f t="shared" si="78"/>
        <v>0</v>
      </c>
      <c r="P764" s="571">
        <f t="shared" si="79"/>
        <v>1</v>
      </c>
      <c r="Q764" s="571">
        <f t="shared" si="80"/>
        <v>1</v>
      </c>
    </row>
    <row r="765" spans="2:17">
      <c r="B765" s="568"/>
      <c r="C765" s="568"/>
      <c r="D765" s="568"/>
      <c r="E765" s="568" cm="1">
        <f t="array" ref="E765">IF(H764&lt;&gt;"",E764,IF(E764="","",IFERROR(MATCH(TRUE(),INDEX(INDEX(K:K,E764+1):K203&lt;&gt;"",0),0)+E764,"")))</f>
        <v>906</v>
      </c>
      <c r="F765" s="569" cm="1">
        <f t="array" ref="F765">IF(E765="","",IF(H764&lt;&gt;"",H764,INDEX(D:D,E765)))</f>
        <v>0</v>
      </c>
      <c r="G765" s="569" t="str">
        <f t="shared" si="75"/>
        <v>0</v>
      </c>
      <c r="H765" s="570" t="str">
        <f t="shared" si="76"/>
        <v/>
      </c>
      <c r="I765" s="568" t="str">
        <f>IF(AND(F765&lt;&gt;"",N10&gt;0,M765&gt;N10),"Mot &gt; limite","")</f>
        <v/>
      </c>
      <c r="M765" s="514">
        <f>IF(OR(F765="",N10="",N10&lt;=0),"",IF(LEN(F765)&lt;=N10,LEN(F765),IFERROR(FIND("♦",SUBSTITUTE(LEFT(F765,N10)," ","♦",LEN(LEFT(F765,N10))-LEN(SUBSTITUTE(LEFT(F765,N10)," ","")))),FIND(" ",F765&amp;" ",N10+1)-1)))</f>
        <v>1</v>
      </c>
      <c r="N765" s="571">
        <f t="shared" si="77"/>
        <v>748</v>
      </c>
      <c r="O765" s="551" t="str">
        <f t="shared" si="78"/>
        <v>0</v>
      </c>
      <c r="P765" s="571">
        <f t="shared" si="79"/>
        <v>1</v>
      </c>
      <c r="Q765" s="571">
        <f t="shared" si="80"/>
        <v>1</v>
      </c>
    </row>
    <row r="766" spans="2:17">
      <c r="B766" s="568"/>
      <c r="C766" s="568"/>
      <c r="D766" s="568"/>
      <c r="E766" s="568" cm="1">
        <f t="array" ref="E766">IF(H765&lt;&gt;"",E765,IF(E765="","",IFERROR(MATCH(TRUE(),INDEX(INDEX(K:K,E765+1):K203&lt;&gt;"",0),0)+E765,"")))</f>
        <v>907</v>
      </c>
      <c r="F766" s="569" cm="1">
        <f t="array" ref="F766">IF(E766="","",IF(H765&lt;&gt;"",H765,INDEX(D:D,E766)))</f>
        <v>0</v>
      </c>
      <c r="G766" s="569" t="str">
        <f t="shared" si="75"/>
        <v>0</v>
      </c>
      <c r="H766" s="570" t="str">
        <f t="shared" si="76"/>
        <v/>
      </c>
      <c r="I766" s="568" t="str">
        <f>IF(AND(F766&lt;&gt;"",N10&gt;0,M766&gt;N10),"Mot &gt; limite","")</f>
        <v/>
      </c>
      <c r="M766" s="514">
        <f>IF(OR(F766="",N10="",N10&lt;=0),"",IF(LEN(F766)&lt;=N10,LEN(F766),IFERROR(FIND("♦",SUBSTITUTE(LEFT(F766,N10)," ","♦",LEN(LEFT(F766,N10))-LEN(SUBSTITUTE(LEFT(F766,N10)," ","")))),FIND(" ",F766&amp;" ",N10+1)-1)))</f>
        <v>1</v>
      </c>
      <c r="N766" s="571">
        <f t="shared" si="77"/>
        <v>749</v>
      </c>
      <c r="O766" s="551" t="str">
        <f t="shared" si="78"/>
        <v>0</v>
      </c>
      <c r="P766" s="571">
        <f t="shared" si="79"/>
        <v>1</v>
      </c>
      <c r="Q766" s="571">
        <f t="shared" si="80"/>
        <v>1</v>
      </c>
    </row>
    <row r="767" spans="2:17">
      <c r="B767" s="568"/>
      <c r="C767" s="568"/>
      <c r="D767" s="568"/>
      <c r="E767" s="568" cm="1">
        <f t="array" ref="E767">IF(H766&lt;&gt;"",E766,IF(E766="","",IFERROR(MATCH(TRUE(),INDEX(INDEX(K:K,E766+1):K203&lt;&gt;"",0),0)+E766,"")))</f>
        <v>908</v>
      </c>
      <c r="F767" s="569" cm="1">
        <f t="array" ref="F767">IF(E767="","",IF(H766&lt;&gt;"",H766,INDEX(D:D,E767)))</f>
        <v>0</v>
      </c>
      <c r="G767" s="569" t="str">
        <f t="shared" si="75"/>
        <v>0</v>
      </c>
      <c r="H767" s="570" t="str">
        <f t="shared" si="76"/>
        <v/>
      </c>
      <c r="I767" s="568" t="str">
        <f>IF(AND(F767&lt;&gt;"",N10&gt;0,M767&gt;N10),"Mot &gt; limite","")</f>
        <v/>
      </c>
      <c r="M767" s="514">
        <f>IF(OR(F767="",N10="",N10&lt;=0),"",IF(LEN(F767)&lt;=N10,LEN(F767),IFERROR(FIND("♦",SUBSTITUTE(LEFT(F767,N10)," ","♦",LEN(LEFT(F767,N10))-LEN(SUBSTITUTE(LEFT(F767,N10)," ","")))),FIND(" ",F767&amp;" ",N10+1)-1)))</f>
        <v>1</v>
      </c>
      <c r="N767" s="571">
        <f t="shared" si="77"/>
        <v>750</v>
      </c>
      <c r="O767" s="551" t="str">
        <f t="shared" si="78"/>
        <v>0</v>
      </c>
      <c r="P767" s="571">
        <f t="shared" si="79"/>
        <v>1</v>
      </c>
      <c r="Q767" s="571">
        <f t="shared" si="80"/>
        <v>1</v>
      </c>
    </row>
    <row r="768" spans="2:17">
      <c r="B768" s="568"/>
      <c r="C768" s="568"/>
      <c r="D768" s="568"/>
      <c r="E768" s="568" cm="1">
        <f t="array" ref="E768">IF(H767&lt;&gt;"",E767,IF(E767="","",IFERROR(MATCH(TRUE(),INDEX(INDEX(K:K,E767+1):K203&lt;&gt;"",0),0)+E767,"")))</f>
        <v>909</v>
      </c>
      <c r="F768" s="569" cm="1">
        <f t="array" ref="F768">IF(E768="","",IF(H767&lt;&gt;"",H767,INDEX(D:D,E768)))</f>
        <v>0</v>
      </c>
      <c r="G768" s="569" t="str">
        <f t="shared" si="75"/>
        <v>0</v>
      </c>
      <c r="H768" s="570" t="str">
        <f t="shared" si="76"/>
        <v/>
      </c>
      <c r="I768" s="568" t="str">
        <f>IF(AND(F768&lt;&gt;"",N10&gt;0,M768&gt;N10),"Mot &gt; limite","")</f>
        <v/>
      </c>
      <c r="M768" s="514">
        <f>IF(OR(F768="",N10="",N10&lt;=0),"",IF(LEN(F768)&lt;=N10,LEN(F768),IFERROR(FIND("♦",SUBSTITUTE(LEFT(F768,N10)," ","♦",LEN(LEFT(F768,N10))-LEN(SUBSTITUTE(LEFT(F768,N10)," ","")))),FIND(" ",F768&amp;" ",N10+1)-1)))</f>
        <v>1</v>
      </c>
      <c r="N768" s="571">
        <f t="shared" si="77"/>
        <v>751</v>
      </c>
      <c r="O768" s="551" t="str">
        <f t="shared" si="78"/>
        <v>0</v>
      </c>
      <c r="P768" s="571">
        <f t="shared" si="79"/>
        <v>1</v>
      </c>
      <c r="Q768" s="571">
        <f t="shared" si="80"/>
        <v>1</v>
      </c>
    </row>
    <row r="769" spans="2:17">
      <c r="B769" s="568"/>
      <c r="C769" s="568"/>
      <c r="D769" s="568"/>
      <c r="E769" s="568" cm="1">
        <f t="array" ref="E769">IF(H768&lt;&gt;"",E768,IF(E768="","",IFERROR(MATCH(TRUE(),INDEX(INDEX(K:K,E768+1):K203&lt;&gt;"",0),0)+E768,"")))</f>
        <v>910</v>
      </c>
      <c r="F769" s="569" cm="1">
        <f t="array" ref="F769">IF(E769="","",IF(H768&lt;&gt;"",H768,INDEX(D:D,E769)))</f>
        <v>0</v>
      </c>
      <c r="G769" s="569" t="str">
        <f t="shared" si="75"/>
        <v>0</v>
      </c>
      <c r="H769" s="570" t="str">
        <f t="shared" si="76"/>
        <v/>
      </c>
      <c r="I769" s="568" t="str">
        <f>IF(AND(F769&lt;&gt;"",N10&gt;0,M769&gt;N10),"Mot &gt; limite","")</f>
        <v/>
      </c>
      <c r="M769" s="514">
        <f>IF(OR(F769="",N10="",N10&lt;=0),"",IF(LEN(F769)&lt;=N10,LEN(F769),IFERROR(FIND("♦",SUBSTITUTE(LEFT(F769,N10)," ","♦",LEN(LEFT(F769,N10))-LEN(SUBSTITUTE(LEFT(F769,N10)," ","")))),FIND(" ",F769&amp;" ",N10+1)-1)))</f>
        <v>1</v>
      </c>
      <c r="N769" s="571">
        <f t="shared" si="77"/>
        <v>752</v>
      </c>
      <c r="O769" s="551" t="str">
        <f t="shared" si="78"/>
        <v>0</v>
      </c>
      <c r="P769" s="571">
        <f t="shared" si="79"/>
        <v>1</v>
      </c>
      <c r="Q769" s="571">
        <f t="shared" si="80"/>
        <v>1</v>
      </c>
    </row>
    <row r="770" spans="2:17">
      <c r="B770" s="568"/>
      <c r="C770" s="568"/>
      <c r="D770" s="568"/>
      <c r="E770" s="568" cm="1">
        <f t="array" ref="E770">IF(H769&lt;&gt;"",E769,IF(E769="","",IFERROR(MATCH(TRUE(),INDEX(INDEX(K:K,E769+1):K203&lt;&gt;"",0),0)+E769,"")))</f>
        <v>911</v>
      </c>
      <c r="F770" s="569" cm="1">
        <f t="array" ref="F770">IF(E770="","",IF(H769&lt;&gt;"",H769,INDEX(D:D,E770)))</f>
        <v>0</v>
      </c>
      <c r="G770" s="569" t="str">
        <f t="shared" si="75"/>
        <v>0</v>
      </c>
      <c r="H770" s="570" t="str">
        <f t="shared" si="76"/>
        <v/>
      </c>
      <c r="I770" s="568" t="str">
        <f>IF(AND(F770&lt;&gt;"",N10&gt;0,M770&gt;N10),"Mot &gt; limite","")</f>
        <v/>
      </c>
      <c r="M770" s="514">
        <f>IF(OR(F770="",N10="",N10&lt;=0),"",IF(LEN(F770)&lt;=N10,LEN(F770),IFERROR(FIND("♦",SUBSTITUTE(LEFT(F770,N10)," ","♦",LEN(LEFT(F770,N10))-LEN(SUBSTITUTE(LEFT(F770,N10)," ","")))),FIND(" ",F770&amp;" ",N10+1)-1)))</f>
        <v>1</v>
      </c>
      <c r="N770" s="571">
        <f t="shared" si="77"/>
        <v>753</v>
      </c>
      <c r="O770" s="551" t="str">
        <f t="shared" si="78"/>
        <v>0</v>
      </c>
      <c r="P770" s="571">
        <f t="shared" si="79"/>
        <v>1</v>
      </c>
      <c r="Q770" s="571">
        <f t="shared" si="80"/>
        <v>1</v>
      </c>
    </row>
    <row r="771" spans="2:17">
      <c r="B771" s="568"/>
      <c r="C771" s="568"/>
      <c r="D771" s="568"/>
      <c r="E771" s="568" cm="1">
        <f t="array" ref="E771">IF(H770&lt;&gt;"",E770,IF(E770="","",IFERROR(MATCH(TRUE(),INDEX(INDEX(K:K,E770+1):K203&lt;&gt;"",0),0)+E770,"")))</f>
        <v>912</v>
      </c>
      <c r="F771" s="569" cm="1">
        <f t="array" ref="F771">IF(E771="","",IF(H770&lt;&gt;"",H770,INDEX(D:D,E771)))</f>
        <v>0</v>
      </c>
      <c r="G771" s="569" t="str">
        <f t="shared" si="75"/>
        <v>0</v>
      </c>
      <c r="H771" s="570" t="str">
        <f t="shared" si="76"/>
        <v/>
      </c>
      <c r="I771" s="568" t="str">
        <f>IF(AND(F771&lt;&gt;"",N10&gt;0,M771&gt;N10),"Mot &gt; limite","")</f>
        <v/>
      </c>
      <c r="M771" s="514">
        <f>IF(OR(F771="",N10="",N10&lt;=0),"",IF(LEN(F771)&lt;=N10,LEN(F771),IFERROR(FIND("♦",SUBSTITUTE(LEFT(F771,N10)," ","♦",LEN(LEFT(F771,N10))-LEN(SUBSTITUTE(LEFT(F771,N10)," ","")))),FIND(" ",F771&amp;" ",N10+1)-1)))</f>
        <v>1</v>
      </c>
      <c r="N771" s="571">
        <f t="shared" si="77"/>
        <v>754</v>
      </c>
      <c r="O771" s="551" t="str">
        <f t="shared" si="78"/>
        <v>0</v>
      </c>
      <c r="P771" s="571">
        <f t="shared" si="79"/>
        <v>1</v>
      </c>
      <c r="Q771" s="571">
        <f t="shared" si="80"/>
        <v>1</v>
      </c>
    </row>
    <row r="772" spans="2:17">
      <c r="B772" s="568"/>
      <c r="C772" s="568"/>
      <c r="D772" s="568"/>
      <c r="E772" s="568" cm="1">
        <f t="array" ref="E772">IF(H771&lt;&gt;"",E771,IF(E771="","",IFERROR(MATCH(TRUE(),INDEX(INDEX(K:K,E771+1):K203&lt;&gt;"",0),0)+E771,"")))</f>
        <v>913</v>
      </c>
      <c r="F772" s="569" cm="1">
        <f t="array" ref="F772">IF(E772="","",IF(H771&lt;&gt;"",H771,INDEX(D:D,E772)))</f>
        <v>0</v>
      </c>
      <c r="G772" s="569" t="str">
        <f t="shared" si="75"/>
        <v>0</v>
      </c>
      <c r="H772" s="570" t="str">
        <f t="shared" si="76"/>
        <v/>
      </c>
      <c r="I772" s="568" t="str">
        <f>IF(AND(F772&lt;&gt;"",N10&gt;0,M772&gt;N10),"Mot &gt; limite","")</f>
        <v/>
      </c>
      <c r="M772" s="514">
        <f>IF(OR(F772="",N10="",N10&lt;=0),"",IF(LEN(F772)&lt;=N10,LEN(F772),IFERROR(FIND("♦",SUBSTITUTE(LEFT(F772,N10)," ","♦",LEN(LEFT(F772,N10))-LEN(SUBSTITUTE(LEFT(F772,N10)," ","")))),FIND(" ",F772&amp;" ",N10+1)-1)))</f>
        <v>1</v>
      </c>
      <c r="N772" s="571">
        <f t="shared" si="77"/>
        <v>755</v>
      </c>
      <c r="O772" s="551" t="str">
        <f t="shared" si="78"/>
        <v>0</v>
      </c>
      <c r="P772" s="571">
        <f t="shared" si="79"/>
        <v>1</v>
      </c>
      <c r="Q772" s="571">
        <f t="shared" si="80"/>
        <v>1</v>
      </c>
    </row>
    <row r="773" spans="2:17">
      <c r="B773" s="568"/>
      <c r="C773" s="568"/>
      <c r="D773" s="568"/>
      <c r="E773" s="568" cm="1">
        <f t="array" ref="E773">IF(H772&lt;&gt;"",E772,IF(E772="","",IFERROR(MATCH(TRUE(),INDEX(INDEX(K:K,E772+1):K203&lt;&gt;"",0),0)+E772,"")))</f>
        <v>914</v>
      </c>
      <c r="F773" s="569" cm="1">
        <f t="array" ref="F773">IF(E773="","",IF(H772&lt;&gt;"",H772,INDEX(D:D,E773)))</f>
        <v>0</v>
      </c>
      <c r="G773" s="569" t="str">
        <f t="shared" si="75"/>
        <v>0</v>
      </c>
      <c r="H773" s="570" t="str">
        <f t="shared" si="76"/>
        <v/>
      </c>
      <c r="I773" s="568" t="str">
        <f>IF(AND(F773&lt;&gt;"",N10&gt;0,M773&gt;N10),"Mot &gt; limite","")</f>
        <v/>
      </c>
      <c r="M773" s="514">
        <f>IF(OR(F773="",N10="",N10&lt;=0),"",IF(LEN(F773)&lt;=N10,LEN(F773),IFERROR(FIND("♦",SUBSTITUTE(LEFT(F773,N10)," ","♦",LEN(LEFT(F773,N10))-LEN(SUBSTITUTE(LEFT(F773,N10)," ","")))),FIND(" ",F773&amp;" ",N10+1)-1)))</f>
        <v>1</v>
      </c>
      <c r="N773" s="571">
        <f t="shared" si="77"/>
        <v>756</v>
      </c>
      <c r="O773" s="551" t="str">
        <f t="shared" si="78"/>
        <v>0</v>
      </c>
      <c r="P773" s="571">
        <f t="shared" si="79"/>
        <v>1</v>
      </c>
      <c r="Q773" s="571">
        <f t="shared" si="80"/>
        <v>1</v>
      </c>
    </row>
    <row r="774" spans="2:17">
      <c r="B774" s="568"/>
      <c r="C774" s="568"/>
      <c r="D774" s="568"/>
      <c r="E774" s="568" cm="1">
        <f t="array" ref="E774">IF(H773&lt;&gt;"",E773,IF(E773="","",IFERROR(MATCH(TRUE(),INDEX(INDEX(K:K,E773+1):K203&lt;&gt;"",0),0)+E773,"")))</f>
        <v>915</v>
      </c>
      <c r="F774" s="569" cm="1">
        <f t="array" ref="F774">IF(E774="","",IF(H773&lt;&gt;"",H773,INDEX(D:D,E774)))</f>
        <v>0</v>
      </c>
      <c r="G774" s="569" t="str">
        <f t="shared" si="75"/>
        <v>0</v>
      </c>
      <c r="H774" s="570" t="str">
        <f t="shared" si="76"/>
        <v/>
      </c>
      <c r="I774" s="568" t="str">
        <f>IF(AND(F774&lt;&gt;"",N10&gt;0,M774&gt;N10),"Mot &gt; limite","")</f>
        <v/>
      </c>
      <c r="M774" s="514">
        <f>IF(OR(F774="",N10="",N10&lt;=0),"",IF(LEN(F774)&lt;=N10,LEN(F774),IFERROR(FIND("♦",SUBSTITUTE(LEFT(F774,N10)," ","♦",LEN(LEFT(F774,N10))-LEN(SUBSTITUTE(LEFT(F774,N10)," ","")))),FIND(" ",F774&amp;" ",N10+1)-1)))</f>
        <v>1</v>
      </c>
      <c r="N774" s="571">
        <f t="shared" si="77"/>
        <v>757</v>
      </c>
      <c r="O774" s="551" t="str">
        <f t="shared" si="78"/>
        <v>0</v>
      </c>
      <c r="P774" s="571">
        <f t="shared" si="79"/>
        <v>1</v>
      </c>
      <c r="Q774" s="571">
        <f t="shared" si="80"/>
        <v>1</v>
      </c>
    </row>
    <row r="775" spans="2:17">
      <c r="B775" s="568"/>
      <c r="C775" s="568"/>
      <c r="D775" s="568"/>
      <c r="E775" s="568" cm="1">
        <f t="array" ref="E775">IF(H774&lt;&gt;"",E774,IF(E774="","",IFERROR(MATCH(TRUE(),INDEX(INDEX(K:K,E774+1):K203&lt;&gt;"",0),0)+E774,"")))</f>
        <v>916</v>
      </c>
      <c r="F775" s="569" cm="1">
        <f t="array" ref="F775">IF(E775="","",IF(H774&lt;&gt;"",H774,INDEX(D:D,E775)))</f>
        <v>0</v>
      </c>
      <c r="G775" s="569" t="str">
        <f t="shared" si="75"/>
        <v>0</v>
      </c>
      <c r="H775" s="570" t="str">
        <f t="shared" si="76"/>
        <v/>
      </c>
      <c r="I775" s="568" t="str">
        <f>IF(AND(F775&lt;&gt;"",N10&gt;0,M775&gt;N10),"Mot &gt; limite","")</f>
        <v/>
      </c>
      <c r="M775" s="514">
        <f>IF(OR(F775="",N10="",N10&lt;=0),"",IF(LEN(F775)&lt;=N10,LEN(F775),IFERROR(FIND("♦",SUBSTITUTE(LEFT(F775,N10)," ","♦",LEN(LEFT(F775,N10))-LEN(SUBSTITUTE(LEFT(F775,N10)," ","")))),FIND(" ",F775&amp;" ",N10+1)-1)))</f>
        <v>1</v>
      </c>
      <c r="N775" s="571">
        <f t="shared" si="77"/>
        <v>758</v>
      </c>
      <c r="O775" s="551" t="str">
        <f t="shared" si="78"/>
        <v>0</v>
      </c>
      <c r="P775" s="571">
        <f t="shared" si="79"/>
        <v>1</v>
      </c>
      <c r="Q775" s="571">
        <f t="shared" si="80"/>
        <v>1</v>
      </c>
    </row>
    <row r="776" spans="2:17">
      <c r="B776" s="568"/>
      <c r="C776" s="568"/>
      <c r="D776" s="568"/>
      <c r="E776" s="568" cm="1">
        <f t="array" ref="E776">IF(H775&lt;&gt;"",E775,IF(E775="","",IFERROR(MATCH(TRUE(),INDEX(INDEX(K:K,E775+1):K203&lt;&gt;"",0),0)+E775,"")))</f>
        <v>917</v>
      </c>
      <c r="F776" s="569" cm="1">
        <f t="array" ref="F776">IF(E776="","",IF(H775&lt;&gt;"",H775,INDEX(D:D,E776)))</f>
        <v>0</v>
      </c>
      <c r="G776" s="569" t="str">
        <f t="shared" si="75"/>
        <v>0</v>
      </c>
      <c r="H776" s="570" t="str">
        <f t="shared" si="76"/>
        <v/>
      </c>
      <c r="I776" s="568" t="str">
        <f>IF(AND(F776&lt;&gt;"",N10&gt;0,M776&gt;N10),"Mot &gt; limite","")</f>
        <v/>
      </c>
      <c r="M776" s="514">
        <f>IF(OR(F776="",N10="",N10&lt;=0),"",IF(LEN(F776)&lt;=N10,LEN(F776),IFERROR(FIND("♦",SUBSTITUTE(LEFT(F776,N10)," ","♦",LEN(LEFT(F776,N10))-LEN(SUBSTITUTE(LEFT(F776,N10)," ","")))),FIND(" ",F776&amp;" ",N10+1)-1)))</f>
        <v>1</v>
      </c>
      <c r="N776" s="571">
        <f t="shared" si="77"/>
        <v>759</v>
      </c>
      <c r="O776" s="551" t="str">
        <f t="shared" si="78"/>
        <v>0</v>
      </c>
      <c r="P776" s="571">
        <f t="shared" si="79"/>
        <v>1</v>
      </c>
      <c r="Q776" s="571">
        <f t="shared" si="80"/>
        <v>1</v>
      </c>
    </row>
    <row r="777" spans="2:17">
      <c r="B777" s="568"/>
      <c r="C777" s="568"/>
      <c r="D777" s="568"/>
      <c r="E777" s="568" cm="1">
        <f t="array" ref="E777">IF(H776&lt;&gt;"",E776,IF(E776="","",IFERROR(MATCH(TRUE(),INDEX(INDEX(K:K,E776+1):K203&lt;&gt;"",0),0)+E776,"")))</f>
        <v>918</v>
      </c>
      <c r="F777" s="569" cm="1">
        <f t="array" ref="F777">IF(E777="","",IF(H776&lt;&gt;"",H776,INDEX(D:D,E777)))</f>
        <v>0</v>
      </c>
      <c r="G777" s="569" t="str">
        <f t="shared" si="75"/>
        <v>0</v>
      </c>
      <c r="H777" s="570" t="str">
        <f t="shared" si="76"/>
        <v/>
      </c>
      <c r="I777" s="568" t="str">
        <f>IF(AND(F777&lt;&gt;"",N10&gt;0,M777&gt;N10),"Mot &gt; limite","")</f>
        <v/>
      </c>
      <c r="M777" s="514">
        <f>IF(OR(F777="",N10="",N10&lt;=0),"",IF(LEN(F777)&lt;=N10,LEN(F777),IFERROR(FIND("♦",SUBSTITUTE(LEFT(F777,N10)," ","♦",LEN(LEFT(F777,N10))-LEN(SUBSTITUTE(LEFT(F777,N10)," ","")))),FIND(" ",F777&amp;" ",N10+1)-1)))</f>
        <v>1</v>
      </c>
      <c r="N777" s="571">
        <f t="shared" si="77"/>
        <v>760</v>
      </c>
      <c r="O777" s="551" t="str">
        <f t="shared" si="78"/>
        <v>0</v>
      </c>
      <c r="P777" s="571">
        <f t="shared" si="79"/>
        <v>1</v>
      </c>
      <c r="Q777" s="571">
        <f t="shared" si="80"/>
        <v>1</v>
      </c>
    </row>
    <row r="778" spans="2:17">
      <c r="B778" s="568"/>
      <c r="C778" s="568"/>
      <c r="D778" s="568"/>
      <c r="E778" s="568" cm="1">
        <f t="array" ref="E778">IF(H777&lt;&gt;"",E777,IF(E777="","",IFERROR(MATCH(TRUE(),INDEX(INDEX(K:K,E777+1):K203&lt;&gt;"",0),0)+E777,"")))</f>
        <v>919</v>
      </c>
      <c r="F778" s="569" cm="1">
        <f t="array" ref="F778">IF(E778="","",IF(H777&lt;&gt;"",H777,INDEX(D:D,E778)))</f>
        <v>0</v>
      </c>
      <c r="G778" s="569" t="str">
        <f t="shared" si="75"/>
        <v>0</v>
      </c>
      <c r="H778" s="570" t="str">
        <f t="shared" si="76"/>
        <v/>
      </c>
      <c r="I778" s="568" t="str">
        <f>IF(AND(F778&lt;&gt;"",N10&gt;0,M778&gt;N10),"Mot &gt; limite","")</f>
        <v/>
      </c>
      <c r="M778" s="514">
        <f>IF(OR(F778="",N10="",N10&lt;=0),"",IF(LEN(F778)&lt;=N10,LEN(F778),IFERROR(FIND("♦",SUBSTITUTE(LEFT(F778,N10)," ","♦",LEN(LEFT(F778,N10))-LEN(SUBSTITUTE(LEFT(F778,N10)," ","")))),FIND(" ",F778&amp;" ",N10+1)-1)))</f>
        <v>1</v>
      </c>
      <c r="N778" s="571">
        <f t="shared" si="77"/>
        <v>761</v>
      </c>
      <c r="O778" s="551" t="str">
        <f t="shared" si="78"/>
        <v>0</v>
      </c>
      <c r="P778" s="571">
        <f t="shared" si="79"/>
        <v>1</v>
      </c>
      <c r="Q778" s="571">
        <f t="shared" si="80"/>
        <v>1</v>
      </c>
    </row>
    <row r="779" spans="2:17">
      <c r="B779" s="568"/>
      <c r="C779" s="568"/>
      <c r="D779" s="568"/>
      <c r="E779" s="568" cm="1">
        <f t="array" ref="E779">IF(H778&lt;&gt;"",E778,IF(E778="","",IFERROR(MATCH(TRUE(),INDEX(INDEX(K:K,E778+1):K203&lt;&gt;"",0),0)+E778,"")))</f>
        <v>920</v>
      </c>
      <c r="F779" s="569" cm="1">
        <f t="array" ref="F779">IF(E779="","",IF(H778&lt;&gt;"",H778,INDEX(D:D,E779)))</f>
        <v>0</v>
      </c>
      <c r="G779" s="569" t="str">
        <f t="shared" si="75"/>
        <v>0</v>
      </c>
      <c r="H779" s="570" t="str">
        <f t="shared" si="76"/>
        <v/>
      </c>
      <c r="I779" s="568" t="str">
        <f>IF(AND(F779&lt;&gt;"",N10&gt;0,M779&gt;N10),"Mot &gt; limite","")</f>
        <v/>
      </c>
      <c r="M779" s="514">
        <f>IF(OR(F779="",N10="",N10&lt;=0),"",IF(LEN(F779)&lt;=N10,LEN(F779),IFERROR(FIND("♦",SUBSTITUTE(LEFT(F779,N10)," ","♦",LEN(LEFT(F779,N10))-LEN(SUBSTITUTE(LEFT(F779,N10)," ","")))),FIND(" ",F779&amp;" ",N10+1)-1)))</f>
        <v>1</v>
      </c>
      <c r="N779" s="571">
        <f t="shared" si="77"/>
        <v>762</v>
      </c>
      <c r="O779" s="551" t="str">
        <f t="shared" si="78"/>
        <v>0</v>
      </c>
      <c r="P779" s="571">
        <f t="shared" si="79"/>
        <v>1</v>
      </c>
      <c r="Q779" s="571">
        <f t="shared" si="80"/>
        <v>1</v>
      </c>
    </row>
    <row r="780" spans="2:17">
      <c r="B780" s="568"/>
      <c r="C780" s="568"/>
      <c r="D780" s="568"/>
      <c r="E780" s="568" cm="1">
        <f t="array" ref="E780">IF(H779&lt;&gt;"",E779,IF(E779="","",IFERROR(MATCH(TRUE(),INDEX(INDEX(K:K,E779+1):K203&lt;&gt;"",0),0)+E779,"")))</f>
        <v>921</v>
      </c>
      <c r="F780" s="569" cm="1">
        <f t="array" ref="F780">IF(E780="","",IF(H779&lt;&gt;"",H779,INDEX(D:D,E780)))</f>
        <v>0</v>
      </c>
      <c r="G780" s="569" t="str">
        <f t="shared" si="75"/>
        <v>0</v>
      </c>
      <c r="H780" s="570" t="str">
        <f t="shared" si="76"/>
        <v/>
      </c>
      <c r="I780" s="568" t="str">
        <f>IF(AND(F780&lt;&gt;"",N10&gt;0,M780&gt;N10),"Mot &gt; limite","")</f>
        <v/>
      </c>
      <c r="M780" s="514">
        <f>IF(OR(F780="",N10="",N10&lt;=0),"",IF(LEN(F780)&lt;=N10,LEN(F780),IFERROR(FIND("♦",SUBSTITUTE(LEFT(F780,N10)," ","♦",LEN(LEFT(F780,N10))-LEN(SUBSTITUTE(LEFT(F780,N10)," ","")))),FIND(" ",F780&amp;" ",N10+1)-1)))</f>
        <v>1</v>
      </c>
      <c r="N780" s="571">
        <f t="shared" si="77"/>
        <v>763</v>
      </c>
      <c r="O780" s="551" t="str">
        <f t="shared" si="78"/>
        <v>0</v>
      </c>
      <c r="P780" s="571">
        <f t="shared" si="79"/>
        <v>1</v>
      </c>
      <c r="Q780" s="571">
        <f t="shared" si="80"/>
        <v>1</v>
      </c>
    </row>
    <row r="781" spans="2:17">
      <c r="B781" s="568"/>
      <c r="C781" s="568"/>
      <c r="D781" s="568"/>
      <c r="E781" s="568" cm="1">
        <f t="array" ref="E781">IF(H780&lt;&gt;"",E780,IF(E780="","",IFERROR(MATCH(TRUE(),INDEX(INDEX(K:K,E780+1):K203&lt;&gt;"",0),0)+E780,"")))</f>
        <v>922</v>
      </c>
      <c r="F781" s="569" cm="1">
        <f t="array" ref="F781">IF(E781="","",IF(H780&lt;&gt;"",H780,INDEX(D:D,E781)))</f>
        <v>0</v>
      </c>
      <c r="G781" s="569" t="str">
        <f t="shared" si="75"/>
        <v>0</v>
      </c>
      <c r="H781" s="570" t="str">
        <f t="shared" si="76"/>
        <v/>
      </c>
      <c r="I781" s="568" t="str">
        <f>IF(AND(F781&lt;&gt;"",N10&gt;0,M781&gt;N10),"Mot &gt; limite","")</f>
        <v/>
      </c>
      <c r="M781" s="514">
        <f>IF(OR(F781="",N10="",N10&lt;=0),"",IF(LEN(F781)&lt;=N10,LEN(F781),IFERROR(FIND("♦",SUBSTITUTE(LEFT(F781,N10)," ","♦",LEN(LEFT(F781,N10))-LEN(SUBSTITUTE(LEFT(F781,N10)," ","")))),FIND(" ",F781&amp;" ",N10+1)-1)))</f>
        <v>1</v>
      </c>
      <c r="N781" s="571">
        <f t="shared" si="77"/>
        <v>764</v>
      </c>
      <c r="O781" s="551" t="str">
        <f t="shared" si="78"/>
        <v>0</v>
      </c>
      <c r="P781" s="571">
        <f t="shared" si="79"/>
        <v>1</v>
      </c>
      <c r="Q781" s="571">
        <f t="shared" si="80"/>
        <v>1</v>
      </c>
    </row>
    <row r="782" spans="2:17">
      <c r="B782" s="568"/>
      <c r="C782" s="568"/>
      <c r="D782" s="568"/>
      <c r="E782" s="568" cm="1">
        <f t="array" ref="E782">IF(H781&lt;&gt;"",E781,IF(E781="","",IFERROR(MATCH(TRUE(),INDEX(INDEX(K:K,E781+1):K203&lt;&gt;"",0),0)+E781,"")))</f>
        <v>923</v>
      </c>
      <c r="F782" s="569" cm="1">
        <f t="array" ref="F782">IF(E782="","",IF(H781&lt;&gt;"",H781,INDEX(D:D,E782)))</f>
        <v>0</v>
      </c>
      <c r="G782" s="569" t="str">
        <f t="shared" si="75"/>
        <v>0</v>
      </c>
      <c r="H782" s="570" t="str">
        <f t="shared" si="76"/>
        <v/>
      </c>
      <c r="I782" s="568" t="str">
        <f>IF(AND(F782&lt;&gt;"",N10&gt;0,M782&gt;N10),"Mot &gt; limite","")</f>
        <v/>
      </c>
      <c r="M782" s="514">
        <f>IF(OR(F782="",N10="",N10&lt;=0),"",IF(LEN(F782)&lt;=N10,LEN(F782),IFERROR(FIND("♦",SUBSTITUTE(LEFT(F782,N10)," ","♦",LEN(LEFT(F782,N10))-LEN(SUBSTITUTE(LEFT(F782,N10)," ","")))),FIND(" ",F782&amp;" ",N10+1)-1)))</f>
        <v>1</v>
      </c>
      <c r="N782" s="571">
        <f t="shared" si="77"/>
        <v>765</v>
      </c>
      <c r="O782" s="551" t="str">
        <f t="shared" si="78"/>
        <v>0</v>
      </c>
      <c r="P782" s="571">
        <f t="shared" si="79"/>
        <v>1</v>
      </c>
      <c r="Q782" s="571">
        <f t="shared" si="80"/>
        <v>1</v>
      </c>
    </row>
    <row r="783" spans="2:17">
      <c r="B783" s="568"/>
      <c r="C783" s="568"/>
      <c r="D783" s="568"/>
      <c r="E783" s="568" cm="1">
        <f t="array" ref="E783">IF(H782&lt;&gt;"",E782,IF(E782="","",IFERROR(MATCH(TRUE(),INDEX(INDEX(K:K,E782+1):K203&lt;&gt;"",0),0)+E782,"")))</f>
        <v>924</v>
      </c>
      <c r="F783" s="569" cm="1">
        <f t="array" ref="F783">IF(E783="","",IF(H782&lt;&gt;"",H782,INDEX(D:D,E783)))</f>
        <v>0</v>
      </c>
      <c r="G783" s="569" t="str">
        <f t="shared" si="75"/>
        <v>0</v>
      </c>
      <c r="H783" s="570" t="str">
        <f t="shared" si="76"/>
        <v/>
      </c>
      <c r="I783" s="568" t="str">
        <f>IF(AND(F783&lt;&gt;"",N10&gt;0,M783&gt;N10),"Mot &gt; limite","")</f>
        <v/>
      </c>
      <c r="M783" s="514">
        <f>IF(OR(F783="",N10="",N10&lt;=0),"",IF(LEN(F783)&lt;=N10,LEN(F783),IFERROR(FIND("♦",SUBSTITUTE(LEFT(F783,N10)," ","♦",LEN(LEFT(F783,N10))-LEN(SUBSTITUTE(LEFT(F783,N10)," ","")))),FIND(" ",F783&amp;" ",N10+1)-1)))</f>
        <v>1</v>
      </c>
      <c r="N783" s="571">
        <f t="shared" si="77"/>
        <v>766</v>
      </c>
      <c r="O783" s="551" t="str">
        <f t="shared" si="78"/>
        <v>0</v>
      </c>
      <c r="P783" s="571">
        <f t="shared" si="79"/>
        <v>1</v>
      </c>
      <c r="Q783" s="571">
        <f t="shared" si="80"/>
        <v>1</v>
      </c>
    </row>
    <row r="784" spans="2:17">
      <c r="B784" s="568"/>
      <c r="C784" s="568"/>
      <c r="D784" s="568"/>
      <c r="E784" s="568" cm="1">
        <f t="array" ref="E784">IF(H783&lt;&gt;"",E783,IF(E783="","",IFERROR(MATCH(TRUE(),INDEX(INDEX(K:K,E783+1):K203&lt;&gt;"",0),0)+E783,"")))</f>
        <v>925</v>
      </c>
      <c r="F784" s="569" cm="1">
        <f t="array" ref="F784">IF(E784="","",IF(H783&lt;&gt;"",H783,INDEX(D:D,E784)))</f>
        <v>0</v>
      </c>
      <c r="G784" s="569" t="str">
        <f t="shared" si="75"/>
        <v>0</v>
      </c>
      <c r="H784" s="570" t="str">
        <f t="shared" si="76"/>
        <v/>
      </c>
      <c r="I784" s="568" t="str">
        <f>IF(AND(F784&lt;&gt;"",N10&gt;0,M784&gt;N10),"Mot &gt; limite","")</f>
        <v/>
      </c>
      <c r="M784" s="514">
        <f>IF(OR(F784="",N10="",N10&lt;=0),"",IF(LEN(F784)&lt;=N10,LEN(F784),IFERROR(FIND("♦",SUBSTITUTE(LEFT(F784,N10)," ","♦",LEN(LEFT(F784,N10))-LEN(SUBSTITUTE(LEFT(F784,N10)," ","")))),FIND(" ",F784&amp;" ",N10+1)-1)))</f>
        <v>1</v>
      </c>
      <c r="N784" s="571">
        <f t="shared" si="77"/>
        <v>767</v>
      </c>
      <c r="O784" s="551" t="str">
        <f t="shared" si="78"/>
        <v>0</v>
      </c>
      <c r="P784" s="571">
        <f t="shared" si="79"/>
        <v>1</v>
      </c>
      <c r="Q784" s="571">
        <f t="shared" si="80"/>
        <v>1</v>
      </c>
    </row>
    <row r="785" spans="2:17">
      <c r="B785" s="568"/>
      <c r="C785" s="568"/>
      <c r="D785" s="568"/>
      <c r="E785" s="568" cm="1">
        <f t="array" ref="E785">IF(H784&lt;&gt;"",E784,IF(E784="","",IFERROR(MATCH(TRUE(),INDEX(INDEX(K:K,E784+1):K203&lt;&gt;"",0),0)+E784,"")))</f>
        <v>926</v>
      </c>
      <c r="F785" s="569" cm="1">
        <f t="array" ref="F785">IF(E785="","",IF(H784&lt;&gt;"",H784,INDEX(D:D,E785)))</f>
        <v>0</v>
      </c>
      <c r="G785" s="569" t="str">
        <f t="shared" si="75"/>
        <v>0</v>
      </c>
      <c r="H785" s="570" t="str">
        <f t="shared" si="76"/>
        <v/>
      </c>
      <c r="I785" s="568" t="str">
        <f>IF(AND(F785&lt;&gt;"",N10&gt;0,M785&gt;N10),"Mot &gt; limite","")</f>
        <v/>
      </c>
      <c r="M785" s="514">
        <f>IF(OR(F785="",N10="",N10&lt;=0),"",IF(LEN(F785)&lt;=N10,LEN(F785),IFERROR(FIND("♦",SUBSTITUTE(LEFT(F785,N10)," ","♦",LEN(LEFT(F785,N10))-LEN(SUBSTITUTE(LEFT(F785,N10)," ","")))),FIND(" ",F785&amp;" ",N10+1)-1)))</f>
        <v>1</v>
      </c>
      <c r="N785" s="571">
        <f t="shared" si="77"/>
        <v>768</v>
      </c>
      <c r="O785" s="551" t="str">
        <f t="shared" si="78"/>
        <v>0</v>
      </c>
      <c r="P785" s="571">
        <f t="shared" si="79"/>
        <v>1</v>
      </c>
      <c r="Q785" s="571">
        <f t="shared" si="80"/>
        <v>1</v>
      </c>
    </row>
    <row r="786" spans="2:17">
      <c r="B786" s="568"/>
      <c r="C786" s="568"/>
      <c r="D786" s="568"/>
      <c r="E786" s="568" cm="1">
        <f t="array" ref="E786">IF(H785&lt;&gt;"",E785,IF(E785="","",IFERROR(MATCH(TRUE(),INDEX(INDEX(K:K,E785+1):K203&lt;&gt;"",0),0)+E785,"")))</f>
        <v>927</v>
      </c>
      <c r="F786" s="569" cm="1">
        <f t="array" ref="F786">IF(E786="","",IF(H785&lt;&gt;"",H785,INDEX(D:D,E786)))</f>
        <v>0</v>
      </c>
      <c r="G786" s="569" t="str">
        <f t="shared" ref="G786:G849" si="81">IF(OR(F786="",M786=""),"",LEFT(F786,M786))</f>
        <v>0</v>
      </c>
      <c r="H786" s="570" t="str">
        <f t="shared" ref="H786:H849" si="82">IF(OR(F786="",M786=""),"",TRIM(MID(F786,M786+1,99999)))</f>
        <v/>
      </c>
      <c r="I786" s="568" t="str">
        <f>IF(AND(F786&lt;&gt;"",N10&gt;0,M786&gt;N10),"Mot &gt; limite","")</f>
        <v/>
      </c>
      <c r="M786" s="514">
        <f>IF(OR(F786="",N10="",N10&lt;=0),"",IF(LEN(F786)&lt;=N10,LEN(F786),IFERROR(FIND("♦",SUBSTITUTE(LEFT(F786,N10)," ","♦",LEN(LEFT(F786,N10))-LEN(SUBSTITUTE(LEFT(F786,N10)," ","")))),FIND(" ",F786&amp;" ",N10+1)-1)))</f>
        <v>1</v>
      </c>
      <c r="N786" s="571">
        <f t="shared" ref="N786:N849" si="83">IF(O786="","",ROW()-17)</f>
        <v>769</v>
      </c>
      <c r="O786" s="551" t="str">
        <f t="shared" ref="O786:O849" si="84">G786</f>
        <v>0</v>
      </c>
      <c r="P786" s="571">
        <f t="shared" ref="P786:P849" si="85">IF(O786="","",LEN(TRIM(O786))-LEN(SUBSTITUTE(TRIM(O786)," ",""))+1)</f>
        <v>1</v>
      </c>
      <c r="Q786" s="571">
        <f t="shared" ref="Q786:Q849" si="86">IF(O786="","",LEN(O786))</f>
        <v>1</v>
      </c>
    </row>
    <row r="787" spans="2:17">
      <c r="B787" s="568"/>
      <c r="C787" s="568"/>
      <c r="D787" s="568"/>
      <c r="E787" s="568" cm="1">
        <f t="array" ref="E787">IF(H786&lt;&gt;"",E786,IF(E786="","",IFERROR(MATCH(TRUE(),INDEX(INDEX(K:K,E786+1):K203&lt;&gt;"",0),0)+E786,"")))</f>
        <v>928</v>
      </c>
      <c r="F787" s="569" cm="1">
        <f t="array" ref="F787">IF(E787="","",IF(H786&lt;&gt;"",H786,INDEX(D:D,E787)))</f>
        <v>0</v>
      </c>
      <c r="G787" s="569" t="str">
        <f t="shared" si="81"/>
        <v>0</v>
      </c>
      <c r="H787" s="570" t="str">
        <f t="shared" si="82"/>
        <v/>
      </c>
      <c r="I787" s="568" t="str">
        <f>IF(AND(F787&lt;&gt;"",N10&gt;0,M787&gt;N10),"Mot &gt; limite","")</f>
        <v/>
      </c>
      <c r="M787" s="514">
        <f>IF(OR(F787="",N10="",N10&lt;=0),"",IF(LEN(F787)&lt;=N10,LEN(F787),IFERROR(FIND("♦",SUBSTITUTE(LEFT(F787,N10)," ","♦",LEN(LEFT(F787,N10))-LEN(SUBSTITUTE(LEFT(F787,N10)," ","")))),FIND(" ",F787&amp;" ",N10+1)-1)))</f>
        <v>1</v>
      </c>
      <c r="N787" s="571">
        <f t="shared" si="83"/>
        <v>770</v>
      </c>
      <c r="O787" s="551" t="str">
        <f t="shared" si="84"/>
        <v>0</v>
      </c>
      <c r="P787" s="571">
        <f t="shared" si="85"/>
        <v>1</v>
      </c>
      <c r="Q787" s="571">
        <f t="shared" si="86"/>
        <v>1</v>
      </c>
    </row>
    <row r="788" spans="2:17">
      <c r="B788" s="568"/>
      <c r="C788" s="568"/>
      <c r="D788" s="568"/>
      <c r="E788" s="568" cm="1">
        <f t="array" ref="E788">IF(H787&lt;&gt;"",E787,IF(E787="","",IFERROR(MATCH(TRUE(),INDEX(INDEX(K:K,E787+1):K203&lt;&gt;"",0),0)+E787,"")))</f>
        <v>929</v>
      </c>
      <c r="F788" s="569" cm="1">
        <f t="array" ref="F788">IF(E788="","",IF(H787&lt;&gt;"",H787,INDEX(D:D,E788)))</f>
        <v>0</v>
      </c>
      <c r="G788" s="569" t="str">
        <f t="shared" si="81"/>
        <v>0</v>
      </c>
      <c r="H788" s="570" t="str">
        <f t="shared" si="82"/>
        <v/>
      </c>
      <c r="I788" s="568" t="str">
        <f>IF(AND(F788&lt;&gt;"",N10&gt;0,M788&gt;N10),"Mot &gt; limite","")</f>
        <v/>
      </c>
      <c r="M788" s="514">
        <f>IF(OR(F788="",N10="",N10&lt;=0),"",IF(LEN(F788)&lt;=N10,LEN(F788),IFERROR(FIND("♦",SUBSTITUTE(LEFT(F788,N10)," ","♦",LEN(LEFT(F788,N10))-LEN(SUBSTITUTE(LEFT(F788,N10)," ","")))),FIND(" ",F788&amp;" ",N10+1)-1)))</f>
        <v>1</v>
      </c>
      <c r="N788" s="571">
        <f t="shared" si="83"/>
        <v>771</v>
      </c>
      <c r="O788" s="551" t="str">
        <f t="shared" si="84"/>
        <v>0</v>
      </c>
      <c r="P788" s="571">
        <f t="shared" si="85"/>
        <v>1</v>
      </c>
      <c r="Q788" s="571">
        <f t="shared" si="86"/>
        <v>1</v>
      </c>
    </row>
    <row r="789" spans="2:17">
      <c r="B789" s="568"/>
      <c r="C789" s="568"/>
      <c r="D789" s="568"/>
      <c r="E789" s="568" cm="1">
        <f t="array" ref="E789">IF(H788&lt;&gt;"",E788,IF(E788="","",IFERROR(MATCH(TRUE(),INDEX(INDEX(K:K,E788+1):K203&lt;&gt;"",0),0)+E788,"")))</f>
        <v>930</v>
      </c>
      <c r="F789" s="569" cm="1">
        <f t="array" ref="F789">IF(E789="","",IF(H788&lt;&gt;"",H788,INDEX(D:D,E789)))</f>
        <v>0</v>
      </c>
      <c r="G789" s="569" t="str">
        <f t="shared" si="81"/>
        <v>0</v>
      </c>
      <c r="H789" s="570" t="str">
        <f t="shared" si="82"/>
        <v/>
      </c>
      <c r="I789" s="568" t="str">
        <f>IF(AND(F789&lt;&gt;"",N10&gt;0,M789&gt;N10),"Mot &gt; limite","")</f>
        <v/>
      </c>
      <c r="M789" s="514">
        <f>IF(OR(F789="",N10="",N10&lt;=0),"",IF(LEN(F789)&lt;=N10,LEN(F789),IFERROR(FIND("♦",SUBSTITUTE(LEFT(F789,N10)," ","♦",LEN(LEFT(F789,N10))-LEN(SUBSTITUTE(LEFT(F789,N10)," ","")))),FIND(" ",F789&amp;" ",N10+1)-1)))</f>
        <v>1</v>
      </c>
      <c r="N789" s="571">
        <f t="shared" si="83"/>
        <v>772</v>
      </c>
      <c r="O789" s="551" t="str">
        <f t="shared" si="84"/>
        <v>0</v>
      </c>
      <c r="P789" s="571">
        <f t="shared" si="85"/>
        <v>1</v>
      </c>
      <c r="Q789" s="571">
        <f t="shared" si="86"/>
        <v>1</v>
      </c>
    </row>
    <row r="790" spans="2:17">
      <c r="B790" s="568"/>
      <c r="C790" s="568"/>
      <c r="D790" s="568"/>
      <c r="E790" s="568" cm="1">
        <f t="array" ref="E790">IF(H789&lt;&gt;"",E789,IF(E789="","",IFERROR(MATCH(TRUE(),INDEX(INDEX(K:K,E789+1):K203&lt;&gt;"",0),0)+E789,"")))</f>
        <v>931</v>
      </c>
      <c r="F790" s="569" cm="1">
        <f t="array" ref="F790">IF(E790="","",IF(H789&lt;&gt;"",H789,INDEX(D:D,E790)))</f>
        <v>0</v>
      </c>
      <c r="G790" s="569" t="str">
        <f t="shared" si="81"/>
        <v>0</v>
      </c>
      <c r="H790" s="570" t="str">
        <f t="shared" si="82"/>
        <v/>
      </c>
      <c r="I790" s="568" t="str">
        <f>IF(AND(F790&lt;&gt;"",N10&gt;0,M790&gt;N10),"Mot &gt; limite","")</f>
        <v/>
      </c>
      <c r="M790" s="514">
        <f>IF(OR(F790="",N10="",N10&lt;=0),"",IF(LEN(F790)&lt;=N10,LEN(F790),IFERROR(FIND("♦",SUBSTITUTE(LEFT(F790,N10)," ","♦",LEN(LEFT(F790,N10))-LEN(SUBSTITUTE(LEFT(F790,N10)," ","")))),FIND(" ",F790&amp;" ",N10+1)-1)))</f>
        <v>1</v>
      </c>
      <c r="N790" s="571">
        <f t="shared" si="83"/>
        <v>773</v>
      </c>
      <c r="O790" s="551" t="str">
        <f t="shared" si="84"/>
        <v>0</v>
      </c>
      <c r="P790" s="571">
        <f t="shared" si="85"/>
        <v>1</v>
      </c>
      <c r="Q790" s="571">
        <f t="shared" si="86"/>
        <v>1</v>
      </c>
    </row>
    <row r="791" spans="2:17">
      <c r="B791" s="568"/>
      <c r="C791" s="568"/>
      <c r="D791" s="568"/>
      <c r="E791" s="568" cm="1">
        <f t="array" ref="E791">IF(H790&lt;&gt;"",E790,IF(E790="","",IFERROR(MATCH(TRUE(),INDEX(INDEX(K:K,E790+1):K203&lt;&gt;"",0),0)+E790,"")))</f>
        <v>932</v>
      </c>
      <c r="F791" s="569" cm="1">
        <f t="array" ref="F791">IF(E791="","",IF(H790&lt;&gt;"",H790,INDEX(D:D,E791)))</f>
        <v>0</v>
      </c>
      <c r="G791" s="569" t="str">
        <f t="shared" si="81"/>
        <v>0</v>
      </c>
      <c r="H791" s="570" t="str">
        <f t="shared" si="82"/>
        <v/>
      </c>
      <c r="I791" s="568" t="str">
        <f>IF(AND(F791&lt;&gt;"",N10&gt;0,M791&gt;N10),"Mot &gt; limite","")</f>
        <v/>
      </c>
      <c r="M791" s="514">
        <f>IF(OR(F791="",N10="",N10&lt;=0),"",IF(LEN(F791)&lt;=N10,LEN(F791),IFERROR(FIND("♦",SUBSTITUTE(LEFT(F791,N10)," ","♦",LEN(LEFT(F791,N10))-LEN(SUBSTITUTE(LEFT(F791,N10)," ","")))),FIND(" ",F791&amp;" ",N10+1)-1)))</f>
        <v>1</v>
      </c>
      <c r="N791" s="571">
        <f t="shared" si="83"/>
        <v>774</v>
      </c>
      <c r="O791" s="551" t="str">
        <f t="shared" si="84"/>
        <v>0</v>
      </c>
      <c r="P791" s="571">
        <f t="shared" si="85"/>
        <v>1</v>
      </c>
      <c r="Q791" s="571">
        <f t="shared" si="86"/>
        <v>1</v>
      </c>
    </row>
    <row r="792" spans="2:17">
      <c r="B792" s="568"/>
      <c r="C792" s="568"/>
      <c r="D792" s="568"/>
      <c r="E792" s="568" cm="1">
        <f t="array" ref="E792">IF(H791&lt;&gt;"",E791,IF(E791="","",IFERROR(MATCH(TRUE(),INDEX(INDEX(K:K,E791+1):K203&lt;&gt;"",0),0)+E791,"")))</f>
        <v>933</v>
      </c>
      <c r="F792" s="569" cm="1">
        <f t="array" ref="F792">IF(E792="","",IF(H791&lt;&gt;"",H791,INDEX(D:D,E792)))</f>
        <v>0</v>
      </c>
      <c r="G792" s="569" t="str">
        <f t="shared" si="81"/>
        <v>0</v>
      </c>
      <c r="H792" s="570" t="str">
        <f t="shared" si="82"/>
        <v/>
      </c>
      <c r="I792" s="568" t="str">
        <f>IF(AND(F792&lt;&gt;"",N10&gt;0,M792&gt;N10),"Mot &gt; limite","")</f>
        <v/>
      </c>
      <c r="M792" s="514">
        <f>IF(OR(F792="",N10="",N10&lt;=0),"",IF(LEN(F792)&lt;=N10,LEN(F792),IFERROR(FIND("♦",SUBSTITUTE(LEFT(F792,N10)," ","♦",LEN(LEFT(F792,N10))-LEN(SUBSTITUTE(LEFT(F792,N10)," ","")))),FIND(" ",F792&amp;" ",N10+1)-1)))</f>
        <v>1</v>
      </c>
      <c r="N792" s="571">
        <f t="shared" si="83"/>
        <v>775</v>
      </c>
      <c r="O792" s="551" t="str">
        <f t="shared" si="84"/>
        <v>0</v>
      </c>
      <c r="P792" s="571">
        <f t="shared" si="85"/>
        <v>1</v>
      </c>
      <c r="Q792" s="571">
        <f t="shared" si="86"/>
        <v>1</v>
      </c>
    </row>
    <row r="793" spans="2:17">
      <c r="B793" s="568"/>
      <c r="C793" s="568"/>
      <c r="D793" s="568"/>
      <c r="E793" s="568" cm="1">
        <f t="array" ref="E793">IF(H792&lt;&gt;"",E792,IF(E792="","",IFERROR(MATCH(TRUE(),INDEX(INDEX(K:K,E792+1):K203&lt;&gt;"",0),0)+E792,"")))</f>
        <v>934</v>
      </c>
      <c r="F793" s="569" cm="1">
        <f t="array" ref="F793">IF(E793="","",IF(H792&lt;&gt;"",H792,INDEX(D:D,E793)))</f>
        <v>0</v>
      </c>
      <c r="G793" s="569" t="str">
        <f t="shared" si="81"/>
        <v>0</v>
      </c>
      <c r="H793" s="570" t="str">
        <f t="shared" si="82"/>
        <v/>
      </c>
      <c r="I793" s="568" t="str">
        <f>IF(AND(F793&lt;&gt;"",N10&gt;0,M793&gt;N10),"Mot &gt; limite","")</f>
        <v/>
      </c>
      <c r="M793" s="514">
        <f>IF(OR(F793="",N10="",N10&lt;=0),"",IF(LEN(F793)&lt;=N10,LEN(F793),IFERROR(FIND("♦",SUBSTITUTE(LEFT(F793,N10)," ","♦",LEN(LEFT(F793,N10))-LEN(SUBSTITUTE(LEFT(F793,N10)," ","")))),FIND(" ",F793&amp;" ",N10+1)-1)))</f>
        <v>1</v>
      </c>
      <c r="N793" s="571">
        <f t="shared" si="83"/>
        <v>776</v>
      </c>
      <c r="O793" s="551" t="str">
        <f t="shared" si="84"/>
        <v>0</v>
      </c>
      <c r="P793" s="571">
        <f t="shared" si="85"/>
        <v>1</v>
      </c>
      <c r="Q793" s="571">
        <f t="shared" si="86"/>
        <v>1</v>
      </c>
    </row>
    <row r="794" spans="2:17">
      <c r="B794" s="568"/>
      <c r="C794" s="568"/>
      <c r="D794" s="568"/>
      <c r="E794" s="568" cm="1">
        <f t="array" ref="E794">IF(H793&lt;&gt;"",E793,IF(E793="","",IFERROR(MATCH(TRUE(),INDEX(INDEX(K:K,E793+1):K203&lt;&gt;"",0),0)+E793,"")))</f>
        <v>935</v>
      </c>
      <c r="F794" s="569" cm="1">
        <f t="array" ref="F794">IF(E794="","",IF(H793&lt;&gt;"",H793,INDEX(D:D,E794)))</f>
        <v>0</v>
      </c>
      <c r="G794" s="569" t="str">
        <f t="shared" si="81"/>
        <v>0</v>
      </c>
      <c r="H794" s="570" t="str">
        <f t="shared" si="82"/>
        <v/>
      </c>
      <c r="I794" s="568" t="str">
        <f>IF(AND(F794&lt;&gt;"",N10&gt;0,M794&gt;N10),"Mot &gt; limite","")</f>
        <v/>
      </c>
      <c r="M794" s="514">
        <f>IF(OR(F794="",N10="",N10&lt;=0),"",IF(LEN(F794)&lt;=N10,LEN(F794),IFERROR(FIND("♦",SUBSTITUTE(LEFT(F794,N10)," ","♦",LEN(LEFT(F794,N10))-LEN(SUBSTITUTE(LEFT(F794,N10)," ","")))),FIND(" ",F794&amp;" ",N10+1)-1)))</f>
        <v>1</v>
      </c>
      <c r="N794" s="571">
        <f t="shared" si="83"/>
        <v>777</v>
      </c>
      <c r="O794" s="551" t="str">
        <f t="shared" si="84"/>
        <v>0</v>
      </c>
      <c r="P794" s="571">
        <f t="shared" si="85"/>
        <v>1</v>
      </c>
      <c r="Q794" s="571">
        <f t="shared" si="86"/>
        <v>1</v>
      </c>
    </row>
    <row r="795" spans="2:17">
      <c r="B795" s="568"/>
      <c r="C795" s="568"/>
      <c r="D795" s="568"/>
      <c r="E795" s="568" cm="1">
        <f t="array" ref="E795">IF(H794&lt;&gt;"",E794,IF(E794="","",IFERROR(MATCH(TRUE(),INDEX(INDEX(K:K,E794+1):K203&lt;&gt;"",0),0)+E794,"")))</f>
        <v>936</v>
      </c>
      <c r="F795" s="569" cm="1">
        <f t="array" ref="F795">IF(E795="","",IF(H794&lt;&gt;"",H794,INDEX(D:D,E795)))</f>
        <v>0</v>
      </c>
      <c r="G795" s="569" t="str">
        <f t="shared" si="81"/>
        <v>0</v>
      </c>
      <c r="H795" s="570" t="str">
        <f t="shared" si="82"/>
        <v/>
      </c>
      <c r="I795" s="568" t="str">
        <f>IF(AND(F795&lt;&gt;"",N10&gt;0,M795&gt;N10),"Mot &gt; limite","")</f>
        <v/>
      </c>
      <c r="M795" s="514">
        <f>IF(OR(F795="",N10="",N10&lt;=0),"",IF(LEN(F795)&lt;=N10,LEN(F795),IFERROR(FIND("♦",SUBSTITUTE(LEFT(F795,N10)," ","♦",LEN(LEFT(F795,N10))-LEN(SUBSTITUTE(LEFT(F795,N10)," ","")))),FIND(" ",F795&amp;" ",N10+1)-1)))</f>
        <v>1</v>
      </c>
      <c r="N795" s="571">
        <f t="shared" si="83"/>
        <v>778</v>
      </c>
      <c r="O795" s="551" t="str">
        <f t="shared" si="84"/>
        <v>0</v>
      </c>
      <c r="P795" s="571">
        <f t="shared" si="85"/>
        <v>1</v>
      </c>
      <c r="Q795" s="571">
        <f t="shared" si="86"/>
        <v>1</v>
      </c>
    </row>
    <row r="796" spans="2:17">
      <c r="B796" s="568"/>
      <c r="C796" s="568"/>
      <c r="D796" s="568"/>
      <c r="E796" s="568" cm="1">
        <f t="array" ref="E796">IF(H795&lt;&gt;"",E795,IF(E795="","",IFERROR(MATCH(TRUE(),INDEX(INDEX(K:K,E795+1):K203&lt;&gt;"",0),0)+E795,"")))</f>
        <v>937</v>
      </c>
      <c r="F796" s="569" cm="1">
        <f t="array" ref="F796">IF(E796="","",IF(H795&lt;&gt;"",H795,INDEX(D:D,E796)))</f>
        <v>0</v>
      </c>
      <c r="G796" s="569" t="str">
        <f t="shared" si="81"/>
        <v>0</v>
      </c>
      <c r="H796" s="570" t="str">
        <f t="shared" si="82"/>
        <v/>
      </c>
      <c r="I796" s="568" t="str">
        <f>IF(AND(F796&lt;&gt;"",N10&gt;0,M796&gt;N10),"Mot &gt; limite","")</f>
        <v/>
      </c>
      <c r="M796" s="514">
        <f>IF(OR(F796="",N10="",N10&lt;=0),"",IF(LEN(F796)&lt;=N10,LEN(F796),IFERROR(FIND("♦",SUBSTITUTE(LEFT(F796,N10)," ","♦",LEN(LEFT(F796,N10))-LEN(SUBSTITUTE(LEFT(F796,N10)," ","")))),FIND(" ",F796&amp;" ",N10+1)-1)))</f>
        <v>1</v>
      </c>
      <c r="N796" s="571">
        <f t="shared" si="83"/>
        <v>779</v>
      </c>
      <c r="O796" s="551" t="str">
        <f t="shared" si="84"/>
        <v>0</v>
      </c>
      <c r="P796" s="571">
        <f t="shared" si="85"/>
        <v>1</v>
      </c>
      <c r="Q796" s="571">
        <f t="shared" si="86"/>
        <v>1</v>
      </c>
    </row>
    <row r="797" spans="2:17">
      <c r="B797" s="568"/>
      <c r="C797" s="568"/>
      <c r="D797" s="568"/>
      <c r="E797" s="568" cm="1">
        <f t="array" ref="E797">IF(H796&lt;&gt;"",E796,IF(E796="","",IFERROR(MATCH(TRUE(),INDEX(INDEX(K:K,E796+1):K203&lt;&gt;"",0),0)+E796,"")))</f>
        <v>938</v>
      </c>
      <c r="F797" s="569" cm="1">
        <f t="array" ref="F797">IF(E797="","",IF(H796&lt;&gt;"",H796,INDEX(D:D,E797)))</f>
        <v>0</v>
      </c>
      <c r="G797" s="569" t="str">
        <f t="shared" si="81"/>
        <v>0</v>
      </c>
      <c r="H797" s="570" t="str">
        <f t="shared" si="82"/>
        <v/>
      </c>
      <c r="I797" s="568" t="str">
        <f>IF(AND(F797&lt;&gt;"",N10&gt;0,M797&gt;N10),"Mot &gt; limite","")</f>
        <v/>
      </c>
      <c r="M797" s="514">
        <f>IF(OR(F797="",N10="",N10&lt;=0),"",IF(LEN(F797)&lt;=N10,LEN(F797),IFERROR(FIND("♦",SUBSTITUTE(LEFT(F797,N10)," ","♦",LEN(LEFT(F797,N10))-LEN(SUBSTITUTE(LEFT(F797,N10)," ","")))),FIND(" ",F797&amp;" ",N10+1)-1)))</f>
        <v>1</v>
      </c>
      <c r="N797" s="571">
        <f t="shared" si="83"/>
        <v>780</v>
      </c>
      <c r="O797" s="551" t="str">
        <f t="shared" si="84"/>
        <v>0</v>
      </c>
      <c r="P797" s="571">
        <f t="shared" si="85"/>
        <v>1</v>
      </c>
      <c r="Q797" s="571">
        <f t="shared" si="86"/>
        <v>1</v>
      </c>
    </row>
    <row r="798" spans="2:17">
      <c r="B798" s="568"/>
      <c r="C798" s="568"/>
      <c r="D798" s="568"/>
      <c r="E798" s="568" cm="1">
        <f t="array" ref="E798">IF(H797&lt;&gt;"",E797,IF(E797="","",IFERROR(MATCH(TRUE(),INDEX(INDEX(K:K,E797+1):K203&lt;&gt;"",0),0)+E797,"")))</f>
        <v>939</v>
      </c>
      <c r="F798" s="569" cm="1">
        <f t="array" ref="F798">IF(E798="","",IF(H797&lt;&gt;"",H797,INDEX(D:D,E798)))</f>
        <v>0</v>
      </c>
      <c r="G798" s="569" t="str">
        <f t="shared" si="81"/>
        <v>0</v>
      </c>
      <c r="H798" s="570" t="str">
        <f t="shared" si="82"/>
        <v/>
      </c>
      <c r="I798" s="568" t="str">
        <f>IF(AND(F798&lt;&gt;"",N10&gt;0,M798&gt;N10),"Mot &gt; limite","")</f>
        <v/>
      </c>
      <c r="M798" s="514">
        <f>IF(OR(F798="",N10="",N10&lt;=0),"",IF(LEN(F798)&lt;=N10,LEN(F798),IFERROR(FIND("♦",SUBSTITUTE(LEFT(F798,N10)," ","♦",LEN(LEFT(F798,N10))-LEN(SUBSTITUTE(LEFT(F798,N10)," ","")))),FIND(" ",F798&amp;" ",N10+1)-1)))</f>
        <v>1</v>
      </c>
      <c r="N798" s="571">
        <f t="shared" si="83"/>
        <v>781</v>
      </c>
      <c r="O798" s="551" t="str">
        <f t="shared" si="84"/>
        <v>0</v>
      </c>
      <c r="P798" s="571">
        <f t="shared" si="85"/>
        <v>1</v>
      </c>
      <c r="Q798" s="571">
        <f t="shared" si="86"/>
        <v>1</v>
      </c>
    </row>
    <row r="799" spans="2:17">
      <c r="B799" s="568"/>
      <c r="C799" s="568"/>
      <c r="D799" s="568"/>
      <c r="E799" s="568" cm="1">
        <f t="array" ref="E799">IF(H798&lt;&gt;"",E798,IF(E798="","",IFERROR(MATCH(TRUE(),INDEX(INDEX(K:K,E798+1):K203&lt;&gt;"",0),0)+E798,"")))</f>
        <v>940</v>
      </c>
      <c r="F799" s="569" cm="1">
        <f t="array" ref="F799">IF(E799="","",IF(H798&lt;&gt;"",H798,INDEX(D:D,E799)))</f>
        <v>0</v>
      </c>
      <c r="G799" s="569" t="str">
        <f t="shared" si="81"/>
        <v>0</v>
      </c>
      <c r="H799" s="570" t="str">
        <f t="shared" si="82"/>
        <v/>
      </c>
      <c r="I799" s="568" t="str">
        <f>IF(AND(F799&lt;&gt;"",N10&gt;0,M799&gt;N10),"Mot &gt; limite","")</f>
        <v/>
      </c>
      <c r="M799" s="514">
        <f>IF(OR(F799="",N10="",N10&lt;=0),"",IF(LEN(F799)&lt;=N10,LEN(F799),IFERROR(FIND("♦",SUBSTITUTE(LEFT(F799,N10)," ","♦",LEN(LEFT(F799,N10))-LEN(SUBSTITUTE(LEFT(F799,N10)," ","")))),FIND(" ",F799&amp;" ",N10+1)-1)))</f>
        <v>1</v>
      </c>
      <c r="N799" s="571">
        <f t="shared" si="83"/>
        <v>782</v>
      </c>
      <c r="O799" s="551" t="str">
        <f t="shared" si="84"/>
        <v>0</v>
      </c>
      <c r="P799" s="571">
        <f t="shared" si="85"/>
        <v>1</v>
      </c>
      <c r="Q799" s="571">
        <f t="shared" si="86"/>
        <v>1</v>
      </c>
    </row>
    <row r="800" spans="2:17">
      <c r="B800" s="568"/>
      <c r="C800" s="568"/>
      <c r="D800" s="568"/>
      <c r="E800" s="568" cm="1">
        <f t="array" ref="E800">IF(H799&lt;&gt;"",E799,IF(E799="","",IFERROR(MATCH(TRUE(),INDEX(INDEX(K:K,E799+1):K203&lt;&gt;"",0),0)+E799,"")))</f>
        <v>941</v>
      </c>
      <c r="F800" s="569" cm="1">
        <f t="array" ref="F800">IF(E800="","",IF(H799&lt;&gt;"",H799,INDEX(D:D,E800)))</f>
        <v>0</v>
      </c>
      <c r="G800" s="569" t="str">
        <f t="shared" si="81"/>
        <v>0</v>
      </c>
      <c r="H800" s="570" t="str">
        <f t="shared" si="82"/>
        <v/>
      </c>
      <c r="I800" s="568" t="str">
        <f>IF(AND(F800&lt;&gt;"",N10&gt;0,M800&gt;N10),"Mot &gt; limite","")</f>
        <v/>
      </c>
      <c r="M800" s="514">
        <f>IF(OR(F800="",N10="",N10&lt;=0),"",IF(LEN(F800)&lt;=N10,LEN(F800),IFERROR(FIND("♦",SUBSTITUTE(LEFT(F800,N10)," ","♦",LEN(LEFT(F800,N10))-LEN(SUBSTITUTE(LEFT(F800,N10)," ","")))),FIND(" ",F800&amp;" ",N10+1)-1)))</f>
        <v>1</v>
      </c>
      <c r="N800" s="571">
        <f t="shared" si="83"/>
        <v>783</v>
      </c>
      <c r="O800" s="551" t="str">
        <f t="shared" si="84"/>
        <v>0</v>
      </c>
      <c r="P800" s="571">
        <f t="shared" si="85"/>
        <v>1</v>
      </c>
      <c r="Q800" s="571">
        <f t="shared" si="86"/>
        <v>1</v>
      </c>
    </row>
    <row r="801" spans="2:17">
      <c r="B801" s="568"/>
      <c r="C801" s="568"/>
      <c r="D801" s="568"/>
      <c r="E801" s="568" cm="1">
        <f t="array" ref="E801">IF(H800&lt;&gt;"",E800,IF(E800="","",IFERROR(MATCH(TRUE(),INDEX(INDEX(K:K,E800+1):K203&lt;&gt;"",0),0)+E800,"")))</f>
        <v>942</v>
      </c>
      <c r="F801" s="569" cm="1">
        <f t="array" ref="F801">IF(E801="","",IF(H800&lt;&gt;"",H800,INDEX(D:D,E801)))</f>
        <v>0</v>
      </c>
      <c r="G801" s="569" t="str">
        <f t="shared" si="81"/>
        <v>0</v>
      </c>
      <c r="H801" s="570" t="str">
        <f t="shared" si="82"/>
        <v/>
      </c>
      <c r="I801" s="568" t="str">
        <f>IF(AND(F801&lt;&gt;"",N10&gt;0,M801&gt;N10),"Mot &gt; limite","")</f>
        <v/>
      </c>
      <c r="M801" s="514">
        <f>IF(OR(F801="",N10="",N10&lt;=0),"",IF(LEN(F801)&lt;=N10,LEN(F801),IFERROR(FIND("♦",SUBSTITUTE(LEFT(F801,N10)," ","♦",LEN(LEFT(F801,N10))-LEN(SUBSTITUTE(LEFT(F801,N10)," ","")))),FIND(" ",F801&amp;" ",N10+1)-1)))</f>
        <v>1</v>
      </c>
      <c r="N801" s="571">
        <f t="shared" si="83"/>
        <v>784</v>
      </c>
      <c r="O801" s="551" t="str">
        <f t="shared" si="84"/>
        <v>0</v>
      </c>
      <c r="P801" s="571">
        <f t="shared" si="85"/>
        <v>1</v>
      </c>
      <c r="Q801" s="571">
        <f t="shared" si="86"/>
        <v>1</v>
      </c>
    </row>
    <row r="802" spans="2:17">
      <c r="B802" s="568"/>
      <c r="C802" s="568"/>
      <c r="D802" s="568"/>
      <c r="E802" s="568" cm="1">
        <f t="array" ref="E802">IF(H801&lt;&gt;"",E801,IF(E801="","",IFERROR(MATCH(TRUE(),INDEX(INDEX(K:K,E801+1):K203&lt;&gt;"",0),0)+E801,"")))</f>
        <v>943</v>
      </c>
      <c r="F802" s="569" cm="1">
        <f t="array" ref="F802">IF(E802="","",IF(H801&lt;&gt;"",H801,INDEX(D:D,E802)))</f>
        <v>0</v>
      </c>
      <c r="G802" s="569" t="str">
        <f t="shared" si="81"/>
        <v>0</v>
      </c>
      <c r="H802" s="570" t="str">
        <f t="shared" si="82"/>
        <v/>
      </c>
      <c r="I802" s="568" t="str">
        <f>IF(AND(F802&lt;&gt;"",N10&gt;0,M802&gt;N10),"Mot &gt; limite","")</f>
        <v/>
      </c>
      <c r="M802" s="514">
        <f>IF(OR(F802="",N10="",N10&lt;=0),"",IF(LEN(F802)&lt;=N10,LEN(F802),IFERROR(FIND("♦",SUBSTITUTE(LEFT(F802,N10)," ","♦",LEN(LEFT(F802,N10))-LEN(SUBSTITUTE(LEFT(F802,N10)," ","")))),FIND(" ",F802&amp;" ",N10+1)-1)))</f>
        <v>1</v>
      </c>
      <c r="N802" s="571">
        <f t="shared" si="83"/>
        <v>785</v>
      </c>
      <c r="O802" s="551" t="str">
        <f t="shared" si="84"/>
        <v>0</v>
      </c>
      <c r="P802" s="571">
        <f t="shared" si="85"/>
        <v>1</v>
      </c>
      <c r="Q802" s="571">
        <f t="shared" si="86"/>
        <v>1</v>
      </c>
    </row>
    <row r="803" spans="2:17">
      <c r="B803" s="568"/>
      <c r="C803" s="568"/>
      <c r="D803" s="568"/>
      <c r="E803" s="568" cm="1">
        <f t="array" ref="E803">IF(H802&lt;&gt;"",E802,IF(E802="","",IFERROR(MATCH(TRUE(),INDEX(INDEX(K:K,E802+1):K203&lt;&gt;"",0),0)+E802,"")))</f>
        <v>944</v>
      </c>
      <c r="F803" s="569" cm="1">
        <f t="array" ref="F803">IF(E803="","",IF(H802&lt;&gt;"",H802,INDEX(D:D,E803)))</f>
        <v>0</v>
      </c>
      <c r="G803" s="569" t="str">
        <f t="shared" si="81"/>
        <v>0</v>
      </c>
      <c r="H803" s="570" t="str">
        <f t="shared" si="82"/>
        <v/>
      </c>
      <c r="I803" s="568" t="str">
        <f>IF(AND(F803&lt;&gt;"",N10&gt;0,M803&gt;N10),"Mot &gt; limite","")</f>
        <v/>
      </c>
      <c r="M803" s="514">
        <f>IF(OR(F803="",N10="",N10&lt;=0),"",IF(LEN(F803)&lt;=N10,LEN(F803),IFERROR(FIND("♦",SUBSTITUTE(LEFT(F803,N10)," ","♦",LEN(LEFT(F803,N10))-LEN(SUBSTITUTE(LEFT(F803,N10)," ","")))),FIND(" ",F803&amp;" ",N10+1)-1)))</f>
        <v>1</v>
      </c>
      <c r="N803" s="571">
        <f t="shared" si="83"/>
        <v>786</v>
      </c>
      <c r="O803" s="551" t="str">
        <f t="shared" si="84"/>
        <v>0</v>
      </c>
      <c r="P803" s="571">
        <f t="shared" si="85"/>
        <v>1</v>
      </c>
      <c r="Q803" s="571">
        <f t="shared" si="86"/>
        <v>1</v>
      </c>
    </row>
    <row r="804" spans="2:17">
      <c r="B804" s="568"/>
      <c r="C804" s="568"/>
      <c r="D804" s="568"/>
      <c r="E804" s="568" cm="1">
        <f t="array" ref="E804">IF(H803&lt;&gt;"",E803,IF(E803="","",IFERROR(MATCH(TRUE(),INDEX(INDEX(K:K,E803+1):K203&lt;&gt;"",0),0)+E803,"")))</f>
        <v>945</v>
      </c>
      <c r="F804" s="569" cm="1">
        <f t="array" ref="F804">IF(E804="","",IF(H803&lt;&gt;"",H803,INDEX(D:D,E804)))</f>
        <v>0</v>
      </c>
      <c r="G804" s="569" t="str">
        <f t="shared" si="81"/>
        <v>0</v>
      </c>
      <c r="H804" s="570" t="str">
        <f t="shared" si="82"/>
        <v/>
      </c>
      <c r="I804" s="568" t="str">
        <f>IF(AND(F804&lt;&gt;"",N10&gt;0,M804&gt;N10),"Mot &gt; limite","")</f>
        <v/>
      </c>
      <c r="M804" s="514">
        <f>IF(OR(F804="",N10="",N10&lt;=0),"",IF(LEN(F804)&lt;=N10,LEN(F804),IFERROR(FIND("♦",SUBSTITUTE(LEFT(F804,N10)," ","♦",LEN(LEFT(F804,N10))-LEN(SUBSTITUTE(LEFT(F804,N10)," ","")))),FIND(" ",F804&amp;" ",N10+1)-1)))</f>
        <v>1</v>
      </c>
      <c r="N804" s="571">
        <f t="shared" si="83"/>
        <v>787</v>
      </c>
      <c r="O804" s="551" t="str">
        <f t="shared" si="84"/>
        <v>0</v>
      </c>
      <c r="P804" s="571">
        <f t="shared" si="85"/>
        <v>1</v>
      </c>
      <c r="Q804" s="571">
        <f t="shared" si="86"/>
        <v>1</v>
      </c>
    </row>
    <row r="805" spans="2:17">
      <c r="B805" s="568"/>
      <c r="C805" s="568"/>
      <c r="D805" s="568"/>
      <c r="E805" s="568" cm="1">
        <f t="array" ref="E805">IF(H804&lt;&gt;"",E804,IF(E804="","",IFERROR(MATCH(TRUE(),INDEX(INDEX(K:K,E804+1):K203&lt;&gt;"",0),0)+E804,"")))</f>
        <v>946</v>
      </c>
      <c r="F805" s="569" cm="1">
        <f t="array" ref="F805">IF(E805="","",IF(H804&lt;&gt;"",H804,INDEX(D:D,E805)))</f>
        <v>0</v>
      </c>
      <c r="G805" s="569" t="str">
        <f t="shared" si="81"/>
        <v>0</v>
      </c>
      <c r="H805" s="570" t="str">
        <f t="shared" si="82"/>
        <v/>
      </c>
      <c r="I805" s="568" t="str">
        <f>IF(AND(F805&lt;&gt;"",N10&gt;0,M805&gt;N10),"Mot &gt; limite","")</f>
        <v/>
      </c>
      <c r="M805" s="514">
        <f>IF(OR(F805="",N10="",N10&lt;=0),"",IF(LEN(F805)&lt;=N10,LEN(F805),IFERROR(FIND("♦",SUBSTITUTE(LEFT(F805,N10)," ","♦",LEN(LEFT(F805,N10))-LEN(SUBSTITUTE(LEFT(F805,N10)," ","")))),FIND(" ",F805&amp;" ",N10+1)-1)))</f>
        <v>1</v>
      </c>
      <c r="N805" s="571">
        <f t="shared" si="83"/>
        <v>788</v>
      </c>
      <c r="O805" s="551" t="str">
        <f t="shared" si="84"/>
        <v>0</v>
      </c>
      <c r="P805" s="571">
        <f t="shared" si="85"/>
        <v>1</v>
      </c>
      <c r="Q805" s="571">
        <f t="shared" si="86"/>
        <v>1</v>
      </c>
    </row>
    <row r="806" spans="2:17">
      <c r="B806" s="568"/>
      <c r="C806" s="568"/>
      <c r="D806" s="568"/>
      <c r="E806" s="568" cm="1">
        <f t="array" ref="E806">IF(H805&lt;&gt;"",E805,IF(E805="","",IFERROR(MATCH(TRUE(),INDEX(INDEX(K:K,E805+1):K203&lt;&gt;"",0),0)+E805,"")))</f>
        <v>947</v>
      </c>
      <c r="F806" s="569" cm="1">
        <f t="array" ref="F806">IF(E806="","",IF(H805&lt;&gt;"",H805,INDEX(D:D,E806)))</f>
        <v>0</v>
      </c>
      <c r="G806" s="569" t="str">
        <f t="shared" si="81"/>
        <v>0</v>
      </c>
      <c r="H806" s="570" t="str">
        <f t="shared" si="82"/>
        <v/>
      </c>
      <c r="I806" s="568" t="str">
        <f>IF(AND(F806&lt;&gt;"",N10&gt;0,M806&gt;N10),"Mot &gt; limite","")</f>
        <v/>
      </c>
      <c r="M806" s="514">
        <f>IF(OR(F806="",N10="",N10&lt;=0),"",IF(LEN(F806)&lt;=N10,LEN(F806),IFERROR(FIND("♦",SUBSTITUTE(LEFT(F806,N10)," ","♦",LEN(LEFT(F806,N10))-LEN(SUBSTITUTE(LEFT(F806,N10)," ","")))),FIND(" ",F806&amp;" ",N10+1)-1)))</f>
        <v>1</v>
      </c>
      <c r="N806" s="571">
        <f t="shared" si="83"/>
        <v>789</v>
      </c>
      <c r="O806" s="551" t="str">
        <f t="shared" si="84"/>
        <v>0</v>
      </c>
      <c r="P806" s="571">
        <f t="shared" si="85"/>
        <v>1</v>
      </c>
      <c r="Q806" s="571">
        <f t="shared" si="86"/>
        <v>1</v>
      </c>
    </row>
    <row r="807" spans="2:17">
      <c r="B807" s="568"/>
      <c r="C807" s="568"/>
      <c r="D807" s="568"/>
      <c r="E807" s="568" cm="1">
        <f t="array" ref="E807">IF(H806&lt;&gt;"",E806,IF(E806="","",IFERROR(MATCH(TRUE(),INDEX(INDEX(K:K,E806+1):K203&lt;&gt;"",0),0)+E806,"")))</f>
        <v>948</v>
      </c>
      <c r="F807" s="569" cm="1">
        <f t="array" ref="F807">IF(E807="","",IF(H806&lt;&gt;"",H806,INDEX(D:D,E807)))</f>
        <v>0</v>
      </c>
      <c r="G807" s="569" t="str">
        <f t="shared" si="81"/>
        <v>0</v>
      </c>
      <c r="H807" s="570" t="str">
        <f t="shared" si="82"/>
        <v/>
      </c>
      <c r="I807" s="568" t="str">
        <f>IF(AND(F807&lt;&gt;"",N10&gt;0,M807&gt;N10),"Mot &gt; limite","")</f>
        <v/>
      </c>
      <c r="M807" s="514">
        <f>IF(OR(F807="",N10="",N10&lt;=0),"",IF(LEN(F807)&lt;=N10,LEN(F807),IFERROR(FIND("♦",SUBSTITUTE(LEFT(F807,N10)," ","♦",LEN(LEFT(F807,N10))-LEN(SUBSTITUTE(LEFT(F807,N10)," ","")))),FIND(" ",F807&amp;" ",N10+1)-1)))</f>
        <v>1</v>
      </c>
      <c r="N807" s="571">
        <f t="shared" si="83"/>
        <v>790</v>
      </c>
      <c r="O807" s="551" t="str">
        <f t="shared" si="84"/>
        <v>0</v>
      </c>
      <c r="P807" s="571">
        <f t="shared" si="85"/>
        <v>1</v>
      </c>
      <c r="Q807" s="571">
        <f t="shared" si="86"/>
        <v>1</v>
      </c>
    </row>
    <row r="808" spans="2:17">
      <c r="B808" s="568"/>
      <c r="C808" s="568"/>
      <c r="D808" s="568"/>
      <c r="E808" s="568" cm="1">
        <f t="array" ref="E808">IF(H807&lt;&gt;"",E807,IF(E807="","",IFERROR(MATCH(TRUE(),INDEX(INDEX(K:K,E807+1):K203&lt;&gt;"",0),0)+E807,"")))</f>
        <v>949</v>
      </c>
      <c r="F808" s="569" cm="1">
        <f t="array" ref="F808">IF(E808="","",IF(H807&lt;&gt;"",H807,INDEX(D:D,E808)))</f>
        <v>0</v>
      </c>
      <c r="G808" s="569" t="str">
        <f t="shared" si="81"/>
        <v>0</v>
      </c>
      <c r="H808" s="570" t="str">
        <f t="shared" si="82"/>
        <v/>
      </c>
      <c r="I808" s="568" t="str">
        <f>IF(AND(F808&lt;&gt;"",N10&gt;0,M808&gt;N10),"Mot &gt; limite","")</f>
        <v/>
      </c>
      <c r="M808" s="514">
        <f>IF(OR(F808="",N10="",N10&lt;=0),"",IF(LEN(F808)&lt;=N10,LEN(F808),IFERROR(FIND("♦",SUBSTITUTE(LEFT(F808,N10)," ","♦",LEN(LEFT(F808,N10))-LEN(SUBSTITUTE(LEFT(F808,N10)," ","")))),FIND(" ",F808&amp;" ",N10+1)-1)))</f>
        <v>1</v>
      </c>
      <c r="N808" s="571">
        <f t="shared" si="83"/>
        <v>791</v>
      </c>
      <c r="O808" s="551" t="str">
        <f t="shared" si="84"/>
        <v>0</v>
      </c>
      <c r="P808" s="571">
        <f t="shared" si="85"/>
        <v>1</v>
      </c>
      <c r="Q808" s="571">
        <f t="shared" si="86"/>
        <v>1</v>
      </c>
    </row>
    <row r="809" spans="2:17">
      <c r="B809" s="568"/>
      <c r="C809" s="568"/>
      <c r="D809" s="568"/>
      <c r="E809" s="568" cm="1">
        <f t="array" ref="E809">IF(H808&lt;&gt;"",E808,IF(E808="","",IFERROR(MATCH(TRUE(),INDEX(INDEX(K:K,E808+1):K203&lt;&gt;"",0),0)+E808,"")))</f>
        <v>950</v>
      </c>
      <c r="F809" s="569" cm="1">
        <f t="array" ref="F809">IF(E809="","",IF(H808&lt;&gt;"",H808,INDEX(D:D,E809)))</f>
        <v>0</v>
      </c>
      <c r="G809" s="569" t="str">
        <f t="shared" si="81"/>
        <v>0</v>
      </c>
      <c r="H809" s="570" t="str">
        <f t="shared" si="82"/>
        <v/>
      </c>
      <c r="I809" s="568" t="str">
        <f>IF(AND(F809&lt;&gt;"",N10&gt;0,M809&gt;N10),"Mot &gt; limite","")</f>
        <v/>
      </c>
      <c r="M809" s="514">
        <f>IF(OR(F809="",N10="",N10&lt;=0),"",IF(LEN(F809)&lt;=N10,LEN(F809),IFERROR(FIND("♦",SUBSTITUTE(LEFT(F809,N10)," ","♦",LEN(LEFT(F809,N10))-LEN(SUBSTITUTE(LEFT(F809,N10)," ","")))),FIND(" ",F809&amp;" ",N10+1)-1)))</f>
        <v>1</v>
      </c>
      <c r="N809" s="571">
        <f t="shared" si="83"/>
        <v>792</v>
      </c>
      <c r="O809" s="551" t="str">
        <f t="shared" si="84"/>
        <v>0</v>
      </c>
      <c r="P809" s="571">
        <f t="shared" si="85"/>
        <v>1</v>
      </c>
      <c r="Q809" s="571">
        <f t="shared" si="86"/>
        <v>1</v>
      </c>
    </row>
    <row r="810" spans="2:17">
      <c r="B810" s="568"/>
      <c r="C810" s="568"/>
      <c r="D810" s="568"/>
      <c r="E810" s="568" cm="1">
        <f t="array" ref="E810">IF(H809&lt;&gt;"",E809,IF(E809="","",IFERROR(MATCH(TRUE(),INDEX(INDEX(K:K,E809+1):K203&lt;&gt;"",0),0)+E809,"")))</f>
        <v>951</v>
      </c>
      <c r="F810" s="569" cm="1">
        <f t="array" ref="F810">IF(E810="","",IF(H809&lt;&gt;"",H809,INDEX(D:D,E810)))</f>
        <v>0</v>
      </c>
      <c r="G810" s="569" t="str">
        <f t="shared" si="81"/>
        <v>0</v>
      </c>
      <c r="H810" s="570" t="str">
        <f t="shared" si="82"/>
        <v/>
      </c>
      <c r="I810" s="568" t="str">
        <f>IF(AND(F810&lt;&gt;"",N10&gt;0,M810&gt;N10),"Mot &gt; limite","")</f>
        <v/>
      </c>
      <c r="M810" s="514">
        <f>IF(OR(F810="",N10="",N10&lt;=0),"",IF(LEN(F810)&lt;=N10,LEN(F810),IFERROR(FIND("♦",SUBSTITUTE(LEFT(F810,N10)," ","♦",LEN(LEFT(F810,N10))-LEN(SUBSTITUTE(LEFT(F810,N10)," ","")))),FIND(" ",F810&amp;" ",N10+1)-1)))</f>
        <v>1</v>
      </c>
      <c r="N810" s="571">
        <f t="shared" si="83"/>
        <v>793</v>
      </c>
      <c r="O810" s="551" t="str">
        <f t="shared" si="84"/>
        <v>0</v>
      </c>
      <c r="P810" s="571">
        <f t="shared" si="85"/>
        <v>1</v>
      </c>
      <c r="Q810" s="571">
        <f t="shared" si="86"/>
        <v>1</v>
      </c>
    </row>
    <row r="811" spans="2:17">
      <c r="B811" s="568"/>
      <c r="C811" s="568"/>
      <c r="D811" s="568"/>
      <c r="E811" s="568" cm="1">
        <f t="array" ref="E811">IF(H810&lt;&gt;"",E810,IF(E810="","",IFERROR(MATCH(TRUE(),INDEX(INDEX(K:K,E810+1):K203&lt;&gt;"",0),0)+E810,"")))</f>
        <v>952</v>
      </c>
      <c r="F811" s="569" cm="1">
        <f t="array" ref="F811">IF(E811="","",IF(H810&lt;&gt;"",H810,INDEX(D:D,E811)))</f>
        <v>0</v>
      </c>
      <c r="G811" s="569" t="str">
        <f t="shared" si="81"/>
        <v>0</v>
      </c>
      <c r="H811" s="570" t="str">
        <f t="shared" si="82"/>
        <v/>
      </c>
      <c r="I811" s="568" t="str">
        <f>IF(AND(F811&lt;&gt;"",N10&gt;0,M811&gt;N10),"Mot &gt; limite","")</f>
        <v/>
      </c>
      <c r="M811" s="514">
        <f>IF(OR(F811="",N10="",N10&lt;=0),"",IF(LEN(F811)&lt;=N10,LEN(F811),IFERROR(FIND("♦",SUBSTITUTE(LEFT(F811,N10)," ","♦",LEN(LEFT(F811,N10))-LEN(SUBSTITUTE(LEFT(F811,N10)," ","")))),FIND(" ",F811&amp;" ",N10+1)-1)))</f>
        <v>1</v>
      </c>
      <c r="N811" s="571">
        <f t="shared" si="83"/>
        <v>794</v>
      </c>
      <c r="O811" s="551" t="str">
        <f t="shared" si="84"/>
        <v>0</v>
      </c>
      <c r="P811" s="571">
        <f t="shared" si="85"/>
        <v>1</v>
      </c>
      <c r="Q811" s="571">
        <f t="shared" si="86"/>
        <v>1</v>
      </c>
    </row>
    <row r="812" spans="2:17">
      <c r="B812" s="568"/>
      <c r="C812" s="568"/>
      <c r="D812" s="568"/>
      <c r="E812" s="568" cm="1">
        <f t="array" ref="E812">IF(H811&lt;&gt;"",E811,IF(E811="","",IFERROR(MATCH(TRUE(),INDEX(INDEX(K:K,E811+1):K203&lt;&gt;"",0),0)+E811,"")))</f>
        <v>953</v>
      </c>
      <c r="F812" s="569" cm="1">
        <f t="array" ref="F812">IF(E812="","",IF(H811&lt;&gt;"",H811,INDEX(D:D,E812)))</f>
        <v>0</v>
      </c>
      <c r="G812" s="569" t="str">
        <f t="shared" si="81"/>
        <v>0</v>
      </c>
      <c r="H812" s="570" t="str">
        <f t="shared" si="82"/>
        <v/>
      </c>
      <c r="I812" s="568" t="str">
        <f>IF(AND(F812&lt;&gt;"",N10&gt;0,M812&gt;N10),"Mot &gt; limite","")</f>
        <v/>
      </c>
      <c r="M812" s="514">
        <f>IF(OR(F812="",N10="",N10&lt;=0),"",IF(LEN(F812)&lt;=N10,LEN(F812),IFERROR(FIND("♦",SUBSTITUTE(LEFT(F812,N10)," ","♦",LEN(LEFT(F812,N10))-LEN(SUBSTITUTE(LEFT(F812,N10)," ","")))),FIND(" ",F812&amp;" ",N10+1)-1)))</f>
        <v>1</v>
      </c>
      <c r="N812" s="571">
        <f t="shared" si="83"/>
        <v>795</v>
      </c>
      <c r="O812" s="551" t="str">
        <f t="shared" si="84"/>
        <v>0</v>
      </c>
      <c r="P812" s="571">
        <f t="shared" si="85"/>
        <v>1</v>
      </c>
      <c r="Q812" s="571">
        <f t="shared" si="86"/>
        <v>1</v>
      </c>
    </row>
    <row r="813" spans="2:17">
      <c r="B813" s="568"/>
      <c r="C813" s="568"/>
      <c r="D813" s="568"/>
      <c r="E813" s="568" cm="1">
        <f t="array" ref="E813">IF(H812&lt;&gt;"",E812,IF(E812="","",IFERROR(MATCH(TRUE(),INDEX(INDEX(K:K,E812+1):K203&lt;&gt;"",0),0)+E812,"")))</f>
        <v>954</v>
      </c>
      <c r="F813" s="569" cm="1">
        <f t="array" ref="F813">IF(E813="","",IF(H812&lt;&gt;"",H812,INDEX(D:D,E813)))</f>
        <v>0</v>
      </c>
      <c r="G813" s="569" t="str">
        <f t="shared" si="81"/>
        <v>0</v>
      </c>
      <c r="H813" s="570" t="str">
        <f t="shared" si="82"/>
        <v/>
      </c>
      <c r="I813" s="568" t="str">
        <f>IF(AND(F813&lt;&gt;"",N10&gt;0,M813&gt;N10),"Mot &gt; limite","")</f>
        <v/>
      </c>
      <c r="M813" s="514">
        <f>IF(OR(F813="",N10="",N10&lt;=0),"",IF(LEN(F813)&lt;=N10,LEN(F813),IFERROR(FIND("♦",SUBSTITUTE(LEFT(F813,N10)," ","♦",LEN(LEFT(F813,N10))-LEN(SUBSTITUTE(LEFT(F813,N10)," ","")))),FIND(" ",F813&amp;" ",N10+1)-1)))</f>
        <v>1</v>
      </c>
      <c r="N813" s="571">
        <f t="shared" si="83"/>
        <v>796</v>
      </c>
      <c r="O813" s="551" t="str">
        <f t="shared" si="84"/>
        <v>0</v>
      </c>
      <c r="P813" s="571">
        <f t="shared" si="85"/>
        <v>1</v>
      </c>
      <c r="Q813" s="571">
        <f t="shared" si="86"/>
        <v>1</v>
      </c>
    </row>
    <row r="814" spans="2:17">
      <c r="B814" s="568"/>
      <c r="C814" s="568"/>
      <c r="D814" s="568"/>
      <c r="E814" s="568" cm="1">
        <f t="array" ref="E814">IF(H813&lt;&gt;"",E813,IF(E813="","",IFERROR(MATCH(TRUE(),INDEX(INDEX(K:K,E813+1):K203&lt;&gt;"",0),0)+E813,"")))</f>
        <v>955</v>
      </c>
      <c r="F814" s="569" cm="1">
        <f t="array" ref="F814">IF(E814="","",IF(H813&lt;&gt;"",H813,INDEX(D:D,E814)))</f>
        <v>0</v>
      </c>
      <c r="G814" s="569" t="str">
        <f t="shared" si="81"/>
        <v>0</v>
      </c>
      <c r="H814" s="570" t="str">
        <f t="shared" si="82"/>
        <v/>
      </c>
      <c r="I814" s="568" t="str">
        <f>IF(AND(F814&lt;&gt;"",N10&gt;0,M814&gt;N10),"Mot &gt; limite","")</f>
        <v/>
      </c>
      <c r="M814" s="514">
        <f>IF(OR(F814="",N10="",N10&lt;=0),"",IF(LEN(F814)&lt;=N10,LEN(F814),IFERROR(FIND("♦",SUBSTITUTE(LEFT(F814,N10)," ","♦",LEN(LEFT(F814,N10))-LEN(SUBSTITUTE(LEFT(F814,N10)," ","")))),FIND(" ",F814&amp;" ",N10+1)-1)))</f>
        <v>1</v>
      </c>
      <c r="N814" s="571">
        <f t="shared" si="83"/>
        <v>797</v>
      </c>
      <c r="O814" s="551" t="str">
        <f t="shared" si="84"/>
        <v>0</v>
      </c>
      <c r="P814" s="571">
        <f t="shared" si="85"/>
        <v>1</v>
      </c>
      <c r="Q814" s="571">
        <f t="shared" si="86"/>
        <v>1</v>
      </c>
    </row>
    <row r="815" spans="2:17">
      <c r="B815" s="568"/>
      <c r="C815" s="568"/>
      <c r="D815" s="568"/>
      <c r="E815" s="568" cm="1">
        <f t="array" ref="E815">IF(H814&lt;&gt;"",E814,IF(E814="","",IFERROR(MATCH(TRUE(),INDEX(INDEX(K:K,E814+1):K203&lt;&gt;"",0),0)+E814,"")))</f>
        <v>956</v>
      </c>
      <c r="F815" s="569" cm="1">
        <f t="array" ref="F815">IF(E815="","",IF(H814&lt;&gt;"",H814,INDEX(D:D,E815)))</f>
        <v>0</v>
      </c>
      <c r="G815" s="569" t="str">
        <f t="shared" si="81"/>
        <v>0</v>
      </c>
      <c r="H815" s="570" t="str">
        <f t="shared" si="82"/>
        <v/>
      </c>
      <c r="I815" s="568" t="str">
        <f>IF(AND(F815&lt;&gt;"",N10&gt;0,M815&gt;N10),"Mot &gt; limite","")</f>
        <v/>
      </c>
      <c r="M815" s="514">
        <f>IF(OR(F815="",N10="",N10&lt;=0),"",IF(LEN(F815)&lt;=N10,LEN(F815),IFERROR(FIND("♦",SUBSTITUTE(LEFT(F815,N10)," ","♦",LEN(LEFT(F815,N10))-LEN(SUBSTITUTE(LEFT(F815,N10)," ","")))),FIND(" ",F815&amp;" ",N10+1)-1)))</f>
        <v>1</v>
      </c>
      <c r="N815" s="571">
        <f t="shared" si="83"/>
        <v>798</v>
      </c>
      <c r="O815" s="551" t="str">
        <f t="shared" si="84"/>
        <v>0</v>
      </c>
      <c r="P815" s="571">
        <f t="shared" si="85"/>
        <v>1</v>
      </c>
      <c r="Q815" s="571">
        <f t="shared" si="86"/>
        <v>1</v>
      </c>
    </row>
    <row r="816" spans="2:17">
      <c r="B816" s="568"/>
      <c r="C816" s="568"/>
      <c r="D816" s="568"/>
      <c r="E816" s="568" cm="1">
        <f t="array" ref="E816">IF(H815&lt;&gt;"",E815,IF(E815="","",IFERROR(MATCH(TRUE(),INDEX(INDEX(K:K,E815+1):K203&lt;&gt;"",0),0)+E815,"")))</f>
        <v>957</v>
      </c>
      <c r="F816" s="569" cm="1">
        <f t="array" ref="F816">IF(E816="","",IF(H815&lt;&gt;"",H815,INDEX(D:D,E816)))</f>
        <v>0</v>
      </c>
      <c r="G816" s="569" t="str">
        <f t="shared" si="81"/>
        <v>0</v>
      </c>
      <c r="H816" s="570" t="str">
        <f t="shared" si="82"/>
        <v/>
      </c>
      <c r="I816" s="568" t="str">
        <f>IF(AND(F816&lt;&gt;"",N10&gt;0,M816&gt;N10),"Mot &gt; limite","")</f>
        <v/>
      </c>
      <c r="M816" s="514">
        <f>IF(OR(F816="",N10="",N10&lt;=0),"",IF(LEN(F816)&lt;=N10,LEN(F816),IFERROR(FIND("♦",SUBSTITUTE(LEFT(F816,N10)," ","♦",LEN(LEFT(F816,N10))-LEN(SUBSTITUTE(LEFT(F816,N10)," ","")))),FIND(" ",F816&amp;" ",N10+1)-1)))</f>
        <v>1</v>
      </c>
      <c r="N816" s="571">
        <f t="shared" si="83"/>
        <v>799</v>
      </c>
      <c r="O816" s="551" t="str">
        <f t="shared" si="84"/>
        <v>0</v>
      </c>
      <c r="P816" s="571">
        <f t="shared" si="85"/>
        <v>1</v>
      </c>
      <c r="Q816" s="571">
        <f t="shared" si="86"/>
        <v>1</v>
      </c>
    </row>
    <row r="817" spans="2:17">
      <c r="B817" s="568"/>
      <c r="C817" s="568"/>
      <c r="D817" s="568"/>
      <c r="E817" s="568" cm="1">
        <f t="array" ref="E817">IF(H816&lt;&gt;"",E816,IF(E816="","",IFERROR(MATCH(TRUE(),INDEX(INDEX(K:K,E816+1):K203&lt;&gt;"",0),0)+E816,"")))</f>
        <v>958</v>
      </c>
      <c r="F817" s="569" cm="1">
        <f t="array" ref="F817">IF(E817="","",IF(H816&lt;&gt;"",H816,INDEX(D:D,E817)))</f>
        <v>0</v>
      </c>
      <c r="G817" s="569" t="str">
        <f t="shared" si="81"/>
        <v>0</v>
      </c>
      <c r="H817" s="570" t="str">
        <f t="shared" si="82"/>
        <v/>
      </c>
      <c r="I817" s="568" t="str">
        <f>IF(AND(F817&lt;&gt;"",N10&gt;0,M817&gt;N10),"Mot &gt; limite","")</f>
        <v/>
      </c>
      <c r="M817" s="514">
        <f>IF(OR(F817="",N10="",N10&lt;=0),"",IF(LEN(F817)&lt;=N10,LEN(F817),IFERROR(FIND("♦",SUBSTITUTE(LEFT(F817,N10)," ","♦",LEN(LEFT(F817,N10))-LEN(SUBSTITUTE(LEFT(F817,N10)," ","")))),FIND(" ",F817&amp;" ",N10+1)-1)))</f>
        <v>1</v>
      </c>
      <c r="N817" s="571">
        <f t="shared" si="83"/>
        <v>800</v>
      </c>
      <c r="O817" s="551" t="str">
        <f t="shared" si="84"/>
        <v>0</v>
      </c>
      <c r="P817" s="571">
        <f t="shared" si="85"/>
        <v>1</v>
      </c>
      <c r="Q817" s="571">
        <f t="shared" si="86"/>
        <v>1</v>
      </c>
    </row>
    <row r="818" spans="2:17">
      <c r="B818" s="568"/>
      <c r="C818" s="568"/>
      <c r="D818" s="568"/>
      <c r="E818" s="568" cm="1">
        <f t="array" ref="E818">IF(H817&lt;&gt;"",E817,IF(E817="","",IFERROR(MATCH(TRUE(),INDEX(INDEX(K:K,E817+1):K203&lt;&gt;"",0),0)+E817,"")))</f>
        <v>959</v>
      </c>
      <c r="F818" s="569" cm="1">
        <f t="array" ref="F818">IF(E818="","",IF(H817&lt;&gt;"",H817,INDEX(D:D,E818)))</f>
        <v>0</v>
      </c>
      <c r="G818" s="569" t="str">
        <f t="shared" si="81"/>
        <v>0</v>
      </c>
      <c r="H818" s="570" t="str">
        <f t="shared" si="82"/>
        <v/>
      </c>
      <c r="I818" s="568" t="str">
        <f>IF(AND(F818&lt;&gt;"",N10&gt;0,M818&gt;N10),"Mot &gt; limite","")</f>
        <v/>
      </c>
      <c r="M818" s="514">
        <f>IF(OR(F818="",N10="",N10&lt;=0),"",IF(LEN(F818)&lt;=N10,LEN(F818),IFERROR(FIND("♦",SUBSTITUTE(LEFT(F818,N10)," ","♦",LEN(LEFT(F818,N10))-LEN(SUBSTITUTE(LEFT(F818,N10)," ","")))),FIND(" ",F818&amp;" ",N10+1)-1)))</f>
        <v>1</v>
      </c>
      <c r="N818" s="571">
        <f t="shared" si="83"/>
        <v>801</v>
      </c>
      <c r="O818" s="551" t="str">
        <f t="shared" si="84"/>
        <v>0</v>
      </c>
      <c r="P818" s="571">
        <f t="shared" si="85"/>
        <v>1</v>
      </c>
      <c r="Q818" s="571">
        <f t="shared" si="86"/>
        <v>1</v>
      </c>
    </row>
    <row r="819" spans="2:17">
      <c r="B819" s="568"/>
      <c r="C819" s="568"/>
      <c r="D819" s="568"/>
      <c r="E819" s="568" cm="1">
        <f t="array" ref="E819">IF(H818&lt;&gt;"",E818,IF(E818="","",IFERROR(MATCH(TRUE(),INDEX(INDEX(K:K,E818+1):K203&lt;&gt;"",0),0)+E818,"")))</f>
        <v>960</v>
      </c>
      <c r="F819" s="569" cm="1">
        <f t="array" ref="F819">IF(E819="","",IF(H818&lt;&gt;"",H818,INDEX(D:D,E819)))</f>
        <v>0</v>
      </c>
      <c r="G819" s="569" t="str">
        <f t="shared" si="81"/>
        <v>0</v>
      </c>
      <c r="H819" s="570" t="str">
        <f t="shared" si="82"/>
        <v/>
      </c>
      <c r="I819" s="568" t="str">
        <f>IF(AND(F819&lt;&gt;"",N10&gt;0,M819&gt;N10),"Mot &gt; limite","")</f>
        <v/>
      </c>
      <c r="M819" s="514">
        <f>IF(OR(F819="",N10="",N10&lt;=0),"",IF(LEN(F819)&lt;=N10,LEN(F819),IFERROR(FIND("♦",SUBSTITUTE(LEFT(F819,N10)," ","♦",LEN(LEFT(F819,N10))-LEN(SUBSTITUTE(LEFT(F819,N10)," ","")))),FIND(" ",F819&amp;" ",N10+1)-1)))</f>
        <v>1</v>
      </c>
      <c r="N819" s="571">
        <f t="shared" si="83"/>
        <v>802</v>
      </c>
      <c r="O819" s="551" t="str">
        <f t="shared" si="84"/>
        <v>0</v>
      </c>
      <c r="P819" s="571">
        <f t="shared" si="85"/>
        <v>1</v>
      </c>
      <c r="Q819" s="571">
        <f t="shared" si="86"/>
        <v>1</v>
      </c>
    </row>
    <row r="820" spans="2:17">
      <c r="B820" s="568"/>
      <c r="C820" s="568"/>
      <c r="D820" s="568"/>
      <c r="E820" s="568" cm="1">
        <f t="array" ref="E820">IF(H819&lt;&gt;"",E819,IF(E819="","",IFERROR(MATCH(TRUE(),INDEX(INDEX(K:K,E819+1):K203&lt;&gt;"",0),0)+E819,"")))</f>
        <v>961</v>
      </c>
      <c r="F820" s="569" cm="1">
        <f t="array" ref="F820">IF(E820="","",IF(H819&lt;&gt;"",H819,INDEX(D:D,E820)))</f>
        <v>0</v>
      </c>
      <c r="G820" s="569" t="str">
        <f t="shared" si="81"/>
        <v>0</v>
      </c>
      <c r="H820" s="570" t="str">
        <f t="shared" si="82"/>
        <v/>
      </c>
      <c r="I820" s="568" t="str">
        <f>IF(AND(F820&lt;&gt;"",N10&gt;0,M820&gt;N10),"Mot &gt; limite","")</f>
        <v/>
      </c>
      <c r="M820" s="514">
        <f>IF(OR(F820="",N10="",N10&lt;=0),"",IF(LEN(F820)&lt;=N10,LEN(F820),IFERROR(FIND("♦",SUBSTITUTE(LEFT(F820,N10)," ","♦",LEN(LEFT(F820,N10))-LEN(SUBSTITUTE(LEFT(F820,N10)," ","")))),FIND(" ",F820&amp;" ",N10+1)-1)))</f>
        <v>1</v>
      </c>
      <c r="N820" s="571">
        <f t="shared" si="83"/>
        <v>803</v>
      </c>
      <c r="O820" s="551" t="str">
        <f t="shared" si="84"/>
        <v>0</v>
      </c>
      <c r="P820" s="571">
        <f t="shared" si="85"/>
        <v>1</v>
      </c>
      <c r="Q820" s="571">
        <f t="shared" si="86"/>
        <v>1</v>
      </c>
    </row>
    <row r="821" spans="2:17">
      <c r="B821" s="568"/>
      <c r="C821" s="568"/>
      <c r="D821" s="568"/>
      <c r="E821" s="568" cm="1">
        <f t="array" ref="E821">IF(H820&lt;&gt;"",E820,IF(E820="","",IFERROR(MATCH(TRUE(),INDEX(INDEX(K:K,E820+1):K203&lt;&gt;"",0),0)+E820,"")))</f>
        <v>962</v>
      </c>
      <c r="F821" s="569" cm="1">
        <f t="array" ref="F821">IF(E821="","",IF(H820&lt;&gt;"",H820,INDEX(D:D,E821)))</f>
        <v>0</v>
      </c>
      <c r="G821" s="569" t="str">
        <f t="shared" si="81"/>
        <v>0</v>
      </c>
      <c r="H821" s="570" t="str">
        <f t="shared" si="82"/>
        <v/>
      </c>
      <c r="I821" s="568" t="str">
        <f>IF(AND(F821&lt;&gt;"",N10&gt;0,M821&gt;N10),"Mot &gt; limite","")</f>
        <v/>
      </c>
      <c r="M821" s="514">
        <f>IF(OR(F821="",N10="",N10&lt;=0),"",IF(LEN(F821)&lt;=N10,LEN(F821),IFERROR(FIND("♦",SUBSTITUTE(LEFT(F821,N10)," ","♦",LEN(LEFT(F821,N10))-LEN(SUBSTITUTE(LEFT(F821,N10)," ","")))),FIND(" ",F821&amp;" ",N10+1)-1)))</f>
        <v>1</v>
      </c>
      <c r="N821" s="571">
        <f t="shared" si="83"/>
        <v>804</v>
      </c>
      <c r="O821" s="551" t="str">
        <f t="shared" si="84"/>
        <v>0</v>
      </c>
      <c r="P821" s="571">
        <f t="shared" si="85"/>
        <v>1</v>
      </c>
      <c r="Q821" s="571">
        <f t="shared" si="86"/>
        <v>1</v>
      </c>
    </row>
    <row r="822" spans="2:17">
      <c r="B822" s="568"/>
      <c r="C822" s="568"/>
      <c r="D822" s="568"/>
      <c r="E822" s="568" cm="1">
        <f t="array" ref="E822">IF(H821&lt;&gt;"",E821,IF(E821="","",IFERROR(MATCH(TRUE(),INDEX(INDEX(K:K,E821+1):K203&lt;&gt;"",0),0)+E821,"")))</f>
        <v>963</v>
      </c>
      <c r="F822" s="569" cm="1">
        <f t="array" ref="F822">IF(E822="","",IF(H821&lt;&gt;"",H821,INDEX(D:D,E822)))</f>
        <v>0</v>
      </c>
      <c r="G822" s="569" t="str">
        <f t="shared" si="81"/>
        <v>0</v>
      </c>
      <c r="H822" s="570" t="str">
        <f t="shared" si="82"/>
        <v/>
      </c>
      <c r="I822" s="568" t="str">
        <f>IF(AND(F822&lt;&gt;"",N10&gt;0,M822&gt;N10),"Mot &gt; limite","")</f>
        <v/>
      </c>
      <c r="M822" s="514">
        <f>IF(OR(F822="",N10="",N10&lt;=0),"",IF(LEN(F822)&lt;=N10,LEN(F822),IFERROR(FIND("♦",SUBSTITUTE(LEFT(F822,N10)," ","♦",LEN(LEFT(F822,N10))-LEN(SUBSTITUTE(LEFT(F822,N10)," ","")))),FIND(" ",F822&amp;" ",N10+1)-1)))</f>
        <v>1</v>
      </c>
      <c r="N822" s="571">
        <f t="shared" si="83"/>
        <v>805</v>
      </c>
      <c r="O822" s="551" t="str">
        <f t="shared" si="84"/>
        <v>0</v>
      </c>
      <c r="P822" s="571">
        <f t="shared" si="85"/>
        <v>1</v>
      </c>
      <c r="Q822" s="571">
        <f t="shared" si="86"/>
        <v>1</v>
      </c>
    </row>
    <row r="823" spans="2:17">
      <c r="B823" s="568"/>
      <c r="C823" s="568"/>
      <c r="D823" s="568"/>
      <c r="E823" s="568" cm="1">
        <f t="array" ref="E823">IF(H822&lt;&gt;"",E822,IF(E822="","",IFERROR(MATCH(TRUE(),INDEX(INDEX(K:K,E822+1):K203&lt;&gt;"",0),0)+E822,"")))</f>
        <v>964</v>
      </c>
      <c r="F823" s="569" cm="1">
        <f t="array" ref="F823">IF(E823="","",IF(H822&lt;&gt;"",H822,INDEX(D:D,E823)))</f>
        <v>0</v>
      </c>
      <c r="G823" s="569" t="str">
        <f t="shared" si="81"/>
        <v>0</v>
      </c>
      <c r="H823" s="570" t="str">
        <f t="shared" si="82"/>
        <v/>
      </c>
      <c r="I823" s="568" t="str">
        <f>IF(AND(F823&lt;&gt;"",N10&gt;0,M823&gt;N10),"Mot &gt; limite","")</f>
        <v/>
      </c>
      <c r="M823" s="514">
        <f>IF(OR(F823="",N10="",N10&lt;=0),"",IF(LEN(F823)&lt;=N10,LEN(F823),IFERROR(FIND("♦",SUBSTITUTE(LEFT(F823,N10)," ","♦",LEN(LEFT(F823,N10))-LEN(SUBSTITUTE(LEFT(F823,N10)," ","")))),FIND(" ",F823&amp;" ",N10+1)-1)))</f>
        <v>1</v>
      </c>
      <c r="N823" s="571">
        <f t="shared" si="83"/>
        <v>806</v>
      </c>
      <c r="O823" s="551" t="str">
        <f t="shared" si="84"/>
        <v>0</v>
      </c>
      <c r="P823" s="571">
        <f t="shared" si="85"/>
        <v>1</v>
      </c>
      <c r="Q823" s="571">
        <f t="shared" si="86"/>
        <v>1</v>
      </c>
    </row>
    <row r="824" spans="2:17">
      <c r="B824" s="568"/>
      <c r="C824" s="568"/>
      <c r="D824" s="568"/>
      <c r="E824" s="568" cm="1">
        <f t="array" ref="E824">IF(H823&lt;&gt;"",E823,IF(E823="","",IFERROR(MATCH(TRUE(),INDEX(INDEX(K:K,E823+1):K203&lt;&gt;"",0),0)+E823,"")))</f>
        <v>965</v>
      </c>
      <c r="F824" s="569" cm="1">
        <f t="array" ref="F824">IF(E824="","",IF(H823&lt;&gt;"",H823,INDEX(D:D,E824)))</f>
        <v>0</v>
      </c>
      <c r="G824" s="569" t="str">
        <f t="shared" si="81"/>
        <v>0</v>
      </c>
      <c r="H824" s="570" t="str">
        <f t="shared" si="82"/>
        <v/>
      </c>
      <c r="I824" s="568" t="str">
        <f>IF(AND(F824&lt;&gt;"",N10&gt;0,M824&gt;N10),"Mot &gt; limite","")</f>
        <v/>
      </c>
      <c r="M824" s="514">
        <f>IF(OR(F824="",N10="",N10&lt;=0),"",IF(LEN(F824)&lt;=N10,LEN(F824),IFERROR(FIND("♦",SUBSTITUTE(LEFT(F824,N10)," ","♦",LEN(LEFT(F824,N10))-LEN(SUBSTITUTE(LEFT(F824,N10)," ","")))),FIND(" ",F824&amp;" ",N10+1)-1)))</f>
        <v>1</v>
      </c>
      <c r="N824" s="571">
        <f t="shared" si="83"/>
        <v>807</v>
      </c>
      <c r="O824" s="551" t="str">
        <f t="shared" si="84"/>
        <v>0</v>
      </c>
      <c r="P824" s="571">
        <f t="shared" si="85"/>
        <v>1</v>
      </c>
      <c r="Q824" s="571">
        <f t="shared" si="86"/>
        <v>1</v>
      </c>
    </row>
    <row r="825" spans="2:17">
      <c r="B825" s="568"/>
      <c r="C825" s="568"/>
      <c r="D825" s="568"/>
      <c r="E825" s="568" cm="1">
        <f t="array" ref="E825">IF(H824&lt;&gt;"",E824,IF(E824="","",IFERROR(MATCH(TRUE(),INDEX(INDEX(K:K,E824+1):K203&lt;&gt;"",0),0)+E824,"")))</f>
        <v>966</v>
      </c>
      <c r="F825" s="569" cm="1">
        <f t="array" ref="F825">IF(E825="","",IF(H824&lt;&gt;"",H824,INDEX(D:D,E825)))</f>
        <v>0</v>
      </c>
      <c r="G825" s="569" t="str">
        <f t="shared" si="81"/>
        <v>0</v>
      </c>
      <c r="H825" s="570" t="str">
        <f t="shared" si="82"/>
        <v/>
      </c>
      <c r="I825" s="568" t="str">
        <f>IF(AND(F825&lt;&gt;"",N10&gt;0,M825&gt;N10),"Mot &gt; limite","")</f>
        <v/>
      </c>
      <c r="M825" s="514">
        <f>IF(OR(F825="",N10="",N10&lt;=0),"",IF(LEN(F825)&lt;=N10,LEN(F825),IFERROR(FIND("♦",SUBSTITUTE(LEFT(F825,N10)," ","♦",LEN(LEFT(F825,N10))-LEN(SUBSTITUTE(LEFT(F825,N10)," ","")))),FIND(" ",F825&amp;" ",N10+1)-1)))</f>
        <v>1</v>
      </c>
      <c r="N825" s="571">
        <f t="shared" si="83"/>
        <v>808</v>
      </c>
      <c r="O825" s="551" t="str">
        <f t="shared" si="84"/>
        <v>0</v>
      </c>
      <c r="P825" s="571">
        <f t="shared" si="85"/>
        <v>1</v>
      </c>
      <c r="Q825" s="571">
        <f t="shared" si="86"/>
        <v>1</v>
      </c>
    </row>
    <row r="826" spans="2:17">
      <c r="B826" s="568"/>
      <c r="C826" s="568"/>
      <c r="D826" s="568"/>
      <c r="E826" s="568" cm="1">
        <f t="array" ref="E826">IF(H825&lt;&gt;"",E825,IF(E825="","",IFERROR(MATCH(TRUE(),INDEX(INDEX(K:K,E825+1):K203&lt;&gt;"",0),0)+E825,"")))</f>
        <v>967</v>
      </c>
      <c r="F826" s="569" cm="1">
        <f t="array" ref="F826">IF(E826="","",IF(H825&lt;&gt;"",H825,INDEX(D:D,E826)))</f>
        <v>0</v>
      </c>
      <c r="G826" s="569" t="str">
        <f t="shared" si="81"/>
        <v>0</v>
      </c>
      <c r="H826" s="570" t="str">
        <f t="shared" si="82"/>
        <v/>
      </c>
      <c r="I826" s="568" t="str">
        <f>IF(AND(F826&lt;&gt;"",N10&gt;0,M826&gt;N10),"Mot &gt; limite","")</f>
        <v/>
      </c>
      <c r="M826" s="514">
        <f>IF(OR(F826="",N10="",N10&lt;=0),"",IF(LEN(F826)&lt;=N10,LEN(F826),IFERROR(FIND("♦",SUBSTITUTE(LEFT(F826,N10)," ","♦",LEN(LEFT(F826,N10))-LEN(SUBSTITUTE(LEFT(F826,N10)," ","")))),FIND(" ",F826&amp;" ",N10+1)-1)))</f>
        <v>1</v>
      </c>
      <c r="N826" s="571">
        <f t="shared" si="83"/>
        <v>809</v>
      </c>
      <c r="O826" s="551" t="str">
        <f t="shared" si="84"/>
        <v>0</v>
      </c>
      <c r="P826" s="571">
        <f t="shared" si="85"/>
        <v>1</v>
      </c>
      <c r="Q826" s="571">
        <f t="shared" si="86"/>
        <v>1</v>
      </c>
    </row>
    <row r="827" spans="2:17">
      <c r="B827" s="568"/>
      <c r="C827" s="568"/>
      <c r="D827" s="568"/>
      <c r="E827" s="568" cm="1">
        <f t="array" ref="E827">IF(H826&lt;&gt;"",E826,IF(E826="","",IFERROR(MATCH(TRUE(),INDEX(INDEX(K:K,E826+1):K203&lt;&gt;"",0),0)+E826,"")))</f>
        <v>968</v>
      </c>
      <c r="F827" s="569" cm="1">
        <f t="array" ref="F827">IF(E827="","",IF(H826&lt;&gt;"",H826,INDEX(D:D,E827)))</f>
        <v>0</v>
      </c>
      <c r="G827" s="569" t="str">
        <f t="shared" si="81"/>
        <v>0</v>
      </c>
      <c r="H827" s="570" t="str">
        <f t="shared" si="82"/>
        <v/>
      </c>
      <c r="I827" s="568" t="str">
        <f>IF(AND(F827&lt;&gt;"",N10&gt;0,M827&gt;N10),"Mot &gt; limite","")</f>
        <v/>
      </c>
      <c r="M827" s="514">
        <f>IF(OR(F827="",N10="",N10&lt;=0),"",IF(LEN(F827)&lt;=N10,LEN(F827),IFERROR(FIND("♦",SUBSTITUTE(LEFT(F827,N10)," ","♦",LEN(LEFT(F827,N10))-LEN(SUBSTITUTE(LEFT(F827,N10)," ","")))),FIND(" ",F827&amp;" ",N10+1)-1)))</f>
        <v>1</v>
      </c>
      <c r="N827" s="571">
        <f t="shared" si="83"/>
        <v>810</v>
      </c>
      <c r="O827" s="551" t="str">
        <f t="shared" si="84"/>
        <v>0</v>
      </c>
      <c r="P827" s="571">
        <f t="shared" si="85"/>
        <v>1</v>
      </c>
      <c r="Q827" s="571">
        <f t="shared" si="86"/>
        <v>1</v>
      </c>
    </row>
    <row r="828" spans="2:17">
      <c r="B828" s="568"/>
      <c r="C828" s="568"/>
      <c r="D828" s="568"/>
      <c r="E828" s="568" cm="1">
        <f t="array" ref="E828">IF(H827&lt;&gt;"",E827,IF(E827="","",IFERROR(MATCH(TRUE(),INDEX(INDEX(K:K,E827+1):K203&lt;&gt;"",0),0)+E827,"")))</f>
        <v>969</v>
      </c>
      <c r="F828" s="569" cm="1">
        <f t="array" ref="F828">IF(E828="","",IF(H827&lt;&gt;"",H827,INDEX(D:D,E828)))</f>
        <v>0</v>
      </c>
      <c r="G828" s="569" t="str">
        <f t="shared" si="81"/>
        <v>0</v>
      </c>
      <c r="H828" s="570" t="str">
        <f t="shared" si="82"/>
        <v/>
      </c>
      <c r="I828" s="568" t="str">
        <f>IF(AND(F828&lt;&gt;"",N10&gt;0,M828&gt;N10),"Mot &gt; limite","")</f>
        <v/>
      </c>
      <c r="M828" s="514">
        <f>IF(OR(F828="",N10="",N10&lt;=0),"",IF(LEN(F828)&lt;=N10,LEN(F828),IFERROR(FIND("♦",SUBSTITUTE(LEFT(F828,N10)," ","♦",LEN(LEFT(F828,N10))-LEN(SUBSTITUTE(LEFT(F828,N10)," ","")))),FIND(" ",F828&amp;" ",N10+1)-1)))</f>
        <v>1</v>
      </c>
      <c r="N828" s="571">
        <f t="shared" si="83"/>
        <v>811</v>
      </c>
      <c r="O828" s="551" t="str">
        <f t="shared" si="84"/>
        <v>0</v>
      </c>
      <c r="P828" s="571">
        <f t="shared" si="85"/>
        <v>1</v>
      </c>
      <c r="Q828" s="571">
        <f t="shared" si="86"/>
        <v>1</v>
      </c>
    </row>
    <row r="829" spans="2:17">
      <c r="B829" s="568"/>
      <c r="C829" s="568"/>
      <c r="D829" s="568"/>
      <c r="E829" s="568" cm="1">
        <f t="array" ref="E829">IF(H828&lt;&gt;"",E828,IF(E828="","",IFERROR(MATCH(TRUE(),INDEX(INDEX(K:K,E828+1):K203&lt;&gt;"",0),0)+E828,"")))</f>
        <v>970</v>
      </c>
      <c r="F829" s="569" cm="1">
        <f t="array" ref="F829">IF(E829="","",IF(H828&lt;&gt;"",H828,INDEX(D:D,E829)))</f>
        <v>0</v>
      </c>
      <c r="G829" s="569" t="str">
        <f t="shared" si="81"/>
        <v>0</v>
      </c>
      <c r="H829" s="570" t="str">
        <f t="shared" si="82"/>
        <v/>
      </c>
      <c r="I829" s="568" t="str">
        <f>IF(AND(F829&lt;&gt;"",N10&gt;0,M829&gt;N10),"Mot &gt; limite","")</f>
        <v/>
      </c>
      <c r="M829" s="514">
        <f>IF(OR(F829="",N10="",N10&lt;=0),"",IF(LEN(F829)&lt;=N10,LEN(F829),IFERROR(FIND("♦",SUBSTITUTE(LEFT(F829,N10)," ","♦",LEN(LEFT(F829,N10))-LEN(SUBSTITUTE(LEFT(F829,N10)," ","")))),FIND(" ",F829&amp;" ",N10+1)-1)))</f>
        <v>1</v>
      </c>
      <c r="N829" s="571">
        <f t="shared" si="83"/>
        <v>812</v>
      </c>
      <c r="O829" s="551" t="str">
        <f t="shared" si="84"/>
        <v>0</v>
      </c>
      <c r="P829" s="571">
        <f t="shared" si="85"/>
        <v>1</v>
      </c>
      <c r="Q829" s="571">
        <f t="shared" si="86"/>
        <v>1</v>
      </c>
    </row>
    <row r="830" spans="2:17">
      <c r="B830" s="568"/>
      <c r="C830" s="568"/>
      <c r="D830" s="568"/>
      <c r="E830" s="568" cm="1">
        <f t="array" ref="E830">IF(H829&lt;&gt;"",E829,IF(E829="","",IFERROR(MATCH(TRUE(),INDEX(INDEX(K:K,E829+1):K203&lt;&gt;"",0),0)+E829,"")))</f>
        <v>971</v>
      </c>
      <c r="F830" s="569" cm="1">
        <f t="array" ref="F830">IF(E830="","",IF(H829&lt;&gt;"",H829,INDEX(D:D,E830)))</f>
        <v>0</v>
      </c>
      <c r="G830" s="569" t="str">
        <f t="shared" si="81"/>
        <v>0</v>
      </c>
      <c r="H830" s="570" t="str">
        <f t="shared" si="82"/>
        <v/>
      </c>
      <c r="I830" s="568" t="str">
        <f>IF(AND(F830&lt;&gt;"",N10&gt;0,M830&gt;N10),"Mot &gt; limite","")</f>
        <v/>
      </c>
      <c r="M830" s="514">
        <f>IF(OR(F830="",N10="",N10&lt;=0),"",IF(LEN(F830)&lt;=N10,LEN(F830),IFERROR(FIND("♦",SUBSTITUTE(LEFT(F830,N10)," ","♦",LEN(LEFT(F830,N10))-LEN(SUBSTITUTE(LEFT(F830,N10)," ","")))),FIND(" ",F830&amp;" ",N10+1)-1)))</f>
        <v>1</v>
      </c>
      <c r="N830" s="571">
        <f t="shared" si="83"/>
        <v>813</v>
      </c>
      <c r="O830" s="551" t="str">
        <f t="shared" si="84"/>
        <v>0</v>
      </c>
      <c r="P830" s="571">
        <f t="shared" si="85"/>
        <v>1</v>
      </c>
      <c r="Q830" s="571">
        <f t="shared" si="86"/>
        <v>1</v>
      </c>
    </row>
    <row r="831" spans="2:17">
      <c r="B831" s="568"/>
      <c r="C831" s="568"/>
      <c r="D831" s="568"/>
      <c r="E831" s="568" cm="1">
        <f t="array" ref="E831">IF(H830&lt;&gt;"",E830,IF(E830="","",IFERROR(MATCH(TRUE(),INDEX(INDEX(K:K,E830+1):K203&lt;&gt;"",0),0)+E830,"")))</f>
        <v>972</v>
      </c>
      <c r="F831" s="569" cm="1">
        <f t="array" ref="F831">IF(E831="","",IF(H830&lt;&gt;"",H830,INDEX(D:D,E831)))</f>
        <v>0</v>
      </c>
      <c r="G831" s="569" t="str">
        <f t="shared" si="81"/>
        <v>0</v>
      </c>
      <c r="H831" s="570" t="str">
        <f t="shared" si="82"/>
        <v/>
      </c>
      <c r="I831" s="568" t="str">
        <f>IF(AND(F831&lt;&gt;"",N10&gt;0,M831&gt;N10),"Mot &gt; limite","")</f>
        <v/>
      </c>
      <c r="M831" s="514">
        <f>IF(OR(F831="",N10="",N10&lt;=0),"",IF(LEN(F831)&lt;=N10,LEN(F831),IFERROR(FIND("♦",SUBSTITUTE(LEFT(F831,N10)," ","♦",LEN(LEFT(F831,N10))-LEN(SUBSTITUTE(LEFT(F831,N10)," ","")))),FIND(" ",F831&amp;" ",N10+1)-1)))</f>
        <v>1</v>
      </c>
      <c r="N831" s="571">
        <f t="shared" si="83"/>
        <v>814</v>
      </c>
      <c r="O831" s="551" t="str">
        <f t="shared" si="84"/>
        <v>0</v>
      </c>
      <c r="P831" s="571">
        <f t="shared" si="85"/>
        <v>1</v>
      </c>
      <c r="Q831" s="571">
        <f t="shared" si="86"/>
        <v>1</v>
      </c>
    </row>
    <row r="832" spans="2:17">
      <c r="B832" s="568"/>
      <c r="C832" s="568"/>
      <c r="D832" s="568"/>
      <c r="E832" s="568" cm="1">
        <f t="array" ref="E832">IF(H831&lt;&gt;"",E831,IF(E831="","",IFERROR(MATCH(TRUE(),INDEX(INDEX(K:K,E831+1):K203&lt;&gt;"",0),0)+E831,"")))</f>
        <v>973</v>
      </c>
      <c r="F832" s="569" cm="1">
        <f t="array" ref="F832">IF(E832="","",IF(H831&lt;&gt;"",H831,INDEX(D:D,E832)))</f>
        <v>0</v>
      </c>
      <c r="G832" s="569" t="str">
        <f t="shared" si="81"/>
        <v>0</v>
      </c>
      <c r="H832" s="570" t="str">
        <f t="shared" si="82"/>
        <v/>
      </c>
      <c r="I832" s="568" t="str">
        <f>IF(AND(F832&lt;&gt;"",N10&gt;0,M832&gt;N10),"Mot &gt; limite","")</f>
        <v/>
      </c>
      <c r="M832" s="514">
        <f>IF(OR(F832="",N10="",N10&lt;=0),"",IF(LEN(F832)&lt;=N10,LEN(F832),IFERROR(FIND("♦",SUBSTITUTE(LEFT(F832,N10)," ","♦",LEN(LEFT(F832,N10))-LEN(SUBSTITUTE(LEFT(F832,N10)," ","")))),FIND(" ",F832&amp;" ",N10+1)-1)))</f>
        <v>1</v>
      </c>
      <c r="N832" s="571">
        <f t="shared" si="83"/>
        <v>815</v>
      </c>
      <c r="O832" s="551" t="str">
        <f t="shared" si="84"/>
        <v>0</v>
      </c>
      <c r="P832" s="571">
        <f t="shared" si="85"/>
        <v>1</v>
      </c>
      <c r="Q832" s="571">
        <f t="shared" si="86"/>
        <v>1</v>
      </c>
    </row>
    <row r="833" spans="2:17">
      <c r="B833" s="568"/>
      <c r="C833" s="568"/>
      <c r="D833" s="568"/>
      <c r="E833" s="568" cm="1">
        <f t="array" ref="E833">IF(H832&lt;&gt;"",E832,IF(E832="","",IFERROR(MATCH(TRUE(),INDEX(INDEX(K:K,E832+1):K203&lt;&gt;"",0),0)+E832,"")))</f>
        <v>974</v>
      </c>
      <c r="F833" s="569" cm="1">
        <f t="array" ref="F833">IF(E833="","",IF(H832&lt;&gt;"",H832,INDEX(D:D,E833)))</f>
        <v>0</v>
      </c>
      <c r="G833" s="569" t="str">
        <f t="shared" si="81"/>
        <v>0</v>
      </c>
      <c r="H833" s="570" t="str">
        <f t="shared" si="82"/>
        <v/>
      </c>
      <c r="I833" s="568" t="str">
        <f>IF(AND(F833&lt;&gt;"",N10&gt;0,M833&gt;N10),"Mot &gt; limite","")</f>
        <v/>
      </c>
      <c r="M833" s="514">
        <f>IF(OR(F833="",N10="",N10&lt;=0),"",IF(LEN(F833)&lt;=N10,LEN(F833),IFERROR(FIND("♦",SUBSTITUTE(LEFT(F833,N10)," ","♦",LEN(LEFT(F833,N10))-LEN(SUBSTITUTE(LEFT(F833,N10)," ","")))),FIND(" ",F833&amp;" ",N10+1)-1)))</f>
        <v>1</v>
      </c>
      <c r="N833" s="571">
        <f t="shared" si="83"/>
        <v>816</v>
      </c>
      <c r="O833" s="551" t="str">
        <f t="shared" si="84"/>
        <v>0</v>
      </c>
      <c r="P833" s="571">
        <f t="shared" si="85"/>
        <v>1</v>
      </c>
      <c r="Q833" s="571">
        <f t="shared" si="86"/>
        <v>1</v>
      </c>
    </row>
    <row r="834" spans="2:17">
      <c r="B834" s="568"/>
      <c r="C834" s="568"/>
      <c r="D834" s="568"/>
      <c r="E834" s="568" cm="1">
        <f t="array" ref="E834">IF(H833&lt;&gt;"",E833,IF(E833="","",IFERROR(MATCH(TRUE(),INDEX(INDEX(K:K,E833+1):K203&lt;&gt;"",0),0)+E833,"")))</f>
        <v>975</v>
      </c>
      <c r="F834" s="569" cm="1">
        <f t="array" ref="F834">IF(E834="","",IF(H833&lt;&gt;"",H833,INDEX(D:D,E834)))</f>
        <v>0</v>
      </c>
      <c r="G834" s="569" t="str">
        <f t="shared" si="81"/>
        <v>0</v>
      </c>
      <c r="H834" s="570" t="str">
        <f t="shared" si="82"/>
        <v/>
      </c>
      <c r="I834" s="568" t="str">
        <f>IF(AND(F834&lt;&gt;"",N10&gt;0,M834&gt;N10),"Mot &gt; limite","")</f>
        <v/>
      </c>
      <c r="M834" s="514">
        <f>IF(OR(F834="",N10="",N10&lt;=0),"",IF(LEN(F834)&lt;=N10,LEN(F834),IFERROR(FIND("♦",SUBSTITUTE(LEFT(F834,N10)," ","♦",LEN(LEFT(F834,N10))-LEN(SUBSTITUTE(LEFT(F834,N10)," ","")))),FIND(" ",F834&amp;" ",N10+1)-1)))</f>
        <v>1</v>
      </c>
      <c r="N834" s="571">
        <f t="shared" si="83"/>
        <v>817</v>
      </c>
      <c r="O834" s="551" t="str">
        <f t="shared" si="84"/>
        <v>0</v>
      </c>
      <c r="P834" s="571">
        <f t="shared" si="85"/>
        <v>1</v>
      </c>
      <c r="Q834" s="571">
        <f t="shared" si="86"/>
        <v>1</v>
      </c>
    </row>
    <row r="835" spans="2:17">
      <c r="B835" s="568"/>
      <c r="C835" s="568"/>
      <c r="D835" s="568"/>
      <c r="E835" s="568" cm="1">
        <f t="array" ref="E835">IF(H834&lt;&gt;"",E834,IF(E834="","",IFERROR(MATCH(TRUE(),INDEX(INDEX(K:K,E834+1):K203&lt;&gt;"",0),0)+E834,"")))</f>
        <v>976</v>
      </c>
      <c r="F835" s="569" cm="1">
        <f t="array" ref="F835">IF(E835="","",IF(H834&lt;&gt;"",H834,INDEX(D:D,E835)))</f>
        <v>0</v>
      </c>
      <c r="G835" s="569" t="str">
        <f t="shared" si="81"/>
        <v>0</v>
      </c>
      <c r="H835" s="570" t="str">
        <f t="shared" si="82"/>
        <v/>
      </c>
      <c r="I835" s="568" t="str">
        <f>IF(AND(F835&lt;&gt;"",N10&gt;0,M835&gt;N10),"Mot &gt; limite","")</f>
        <v/>
      </c>
      <c r="M835" s="514">
        <f>IF(OR(F835="",N10="",N10&lt;=0),"",IF(LEN(F835)&lt;=N10,LEN(F835),IFERROR(FIND("♦",SUBSTITUTE(LEFT(F835,N10)," ","♦",LEN(LEFT(F835,N10))-LEN(SUBSTITUTE(LEFT(F835,N10)," ","")))),FIND(" ",F835&amp;" ",N10+1)-1)))</f>
        <v>1</v>
      </c>
      <c r="N835" s="571">
        <f t="shared" si="83"/>
        <v>818</v>
      </c>
      <c r="O835" s="551" t="str">
        <f t="shared" si="84"/>
        <v>0</v>
      </c>
      <c r="P835" s="571">
        <f t="shared" si="85"/>
        <v>1</v>
      </c>
      <c r="Q835" s="571">
        <f t="shared" si="86"/>
        <v>1</v>
      </c>
    </row>
    <row r="836" spans="2:17">
      <c r="B836" s="568"/>
      <c r="C836" s="568"/>
      <c r="D836" s="568"/>
      <c r="E836" s="568" cm="1">
        <f t="array" ref="E836">IF(H835&lt;&gt;"",E835,IF(E835="","",IFERROR(MATCH(TRUE(),INDEX(INDEX(K:K,E835+1):K203&lt;&gt;"",0),0)+E835,"")))</f>
        <v>977</v>
      </c>
      <c r="F836" s="569" cm="1">
        <f t="array" ref="F836">IF(E836="","",IF(H835&lt;&gt;"",H835,INDEX(D:D,E836)))</f>
        <v>0</v>
      </c>
      <c r="G836" s="569" t="str">
        <f t="shared" si="81"/>
        <v>0</v>
      </c>
      <c r="H836" s="570" t="str">
        <f t="shared" si="82"/>
        <v/>
      </c>
      <c r="I836" s="568" t="str">
        <f>IF(AND(F836&lt;&gt;"",N10&gt;0,M836&gt;N10),"Mot &gt; limite","")</f>
        <v/>
      </c>
      <c r="M836" s="514">
        <f>IF(OR(F836="",N10="",N10&lt;=0),"",IF(LEN(F836)&lt;=N10,LEN(F836),IFERROR(FIND("♦",SUBSTITUTE(LEFT(F836,N10)," ","♦",LEN(LEFT(F836,N10))-LEN(SUBSTITUTE(LEFT(F836,N10)," ","")))),FIND(" ",F836&amp;" ",N10+1)-1)))</f>
        <v>1</v>
      </c>
      <c r="N836" s="571">
        <f t="shared" si="83"/>
        <v>819</v>
      </c>
      <c r="O836" s="551" t="str">
        <f t="shared" si="84"/>
        <v>0</v>
      </c>
      <c r="P836" s="571">
        <f t="shared" si="85"/>
        <v>1</v>
      </c>
      <c r="Q836" s="571">
        <f t="shared" si="86"/>
        <v>1</v>
      </c>
    </row>
    <row r="837" spans="2:17">
      <c r="B837" s="568"/>
      <c r="C837" s="568"/>
      <c r="D837" s="568"/>
      <c r="E837" s="568" cm="1">
        <f t="array" ref="E837">IF(H836&lt;&gt;"",E836,IF(E836="","",IFERROR(MATCH(TRUE(),INDEX(INDEX(K:K,E836+1):K203&lt;&gt;"",0),0)+E836,"")))</f>
        <v>978</v>
      </c>
      <c r="F837" s="569" cm="1">
        <f t="array" ref="F837">IF(E837="","",IF(H836&lt;&gt;"",H836,INDEX(D:D,E837)))</f>
        <v>0</v>
      </c>
      <c r="G837" s="569" t="str">
        <f t="shared" si="81"/>
        <v>0</v>
      </c>
      <c r="H837" s="570" t="str">
        <f t="shared" si="82"/>
        <v/>
      </c>
      <c r="I837" s="568" t="str">
        <f>IF(AND(F837&lt;&gt;"",N10&gt;0,M837&gt;N10),"Mot &gt; limite","")</f>
        <v/>
      </c>
      <c r="M837" s="514">
        <f>IF(OR(F837="",N10="",N10&lt;=0),"",IF(LEN(F837)&lt;=N10,LEN(F837),IFERROR(FIND("♦",SUBSTITUTE(LEFT(F837,N10)," ","♦",LEN(LEFT(F837,N10))-LEN(SUBSTITUTE(LEFT(F837,N10)," ","")))),FIND(" ",F837&amp;" ",N10+1)-1)))</f>
        <v>1</v>
      </c>
      <c r="N837" s="571">
        <f t="shared" si="83"/>
        <v>820</v>
      </c>
      <c r="O837" s="551" t="str">
        <f t="shared" si="84"/>
        <v>0</v>
      </c>
      <c r="P837" s="571">
        <f t="shared" si="85"/>
        <v>1</v>
      </c>
      <c r="Q837" s="571">
        <f t="shared" si="86"/>
        <v>1</v>
      </c>
    </row>
    <row r="838" spans="2:17">
      <c r="B838" s="568"/>
      <c r="C838" s="568"/>
      <c r="D838" s="568"/>
      <c r="E838" s="568" cm="1">
        <f t="array" ref="E838">IF(H837&lt;&gt;"",E837,IF(E837="","",IFERROR(MATCH(TRUE(),INDEX(INDEX(K:K,E837+1):K203&lt;&gt;"",0),0)+E837,"")))</f>
        <v>979</v>
      </c>
      <c r="F838" s="569" cm="1">
        <f t="array" ref="F838">IF(E838="","",IF(H837&lt;&gt;"",H837,INDEX(D:D,E838)))</f>
        <v>0</v>
      </c>
      <c r="G838" s="569" t="str">
        <f t="shared" si="81"/>
        <v>0</v>
      </c>
      <c r="H838" s="570" t="str">
        <f t="shared" si="82"/>
        <v/>
      </c>
      <c r="I838" s="568" t="str">
        <f>IF(AND(F838&lt;&gt;"",N10&gt;0,M838&gt;N10),"Mot &gt; limite","")</f>
        <v/>
      </c>
      <c r="M838" s="514">
        <f>IF(OR(F838="",N10="",N10&lt;=0),"",IF(LEN(F838)&lt;=N10,LEN(F838),IFERROR(FIND("♦",SUBSTITUTE(LEFT(F838,N10)," ","♦",LEN(LEFT(F838,N10))-LEN(SUBSTITUTE(LEFT(F838,N10)," ","")))),FIND(" ",F838&amp;" ",N10+1)-1)))</f>
        <v>1</v>
      </c>
      <c r="N838" s="571">
        <f t="shared" si="83"/>
        <v>821</v>
      </c>
      <c r="O838" s="551" t="str">
        <f t="shared" si="84"/>
        <v>0</v>
      </c>
      <c r="P838" s="571">
        <f t="shared" si="85"/>
        <v>1</v>
      </c>
      <c r="Q838" s="571">
        <f t="shared" si="86"/>
        <v>1</v>
      </c>
    </row>
    <row r="839" spans="2:17">
      <c r="B839" s="568"/>
      <c r="C839" s="568"/>
      <c r="D839" s="568"/>
      <c r="E839" s="568" cm="1">
        <f t="array" ref="E839">IF(H838&lt;&gt;"",E838,IF(E838="","",IFERROR(MATCH(TRUE(),INDEX(INDEX(K:K,E838+1):K203&lt;&gt;"",0),0)+E838,"")))</f>
        <v>980</v>
      </c>
      <c r="F839" s="569" cm="1">
        <f t="array" ref="F839">IF(E839="","",IF(H838&lt;&gt;"",H838,INDEX(D:D,E839)))</f>
        <v>0</v>
      </c>
      <c r="G839" s="569" t="str">
        <f t="shared" si="81"/>
        <v>0</v>
      </c>
      <c r="H839" s="570" t="str">
        <f t="shared" si="82"/>
        <v/>
      </c>
      <c r="I839" s="568" t="str">
        <f>IF(AND(F839&lt;&gt;"",N10&gt;0,M839&gt;N10),"Mot &gt; limite","")</f>
        <v/>
      </c>
      <c r="M839" s="514">
        <f>IF(OR(F839="",N10="",N10&lt;=0),"",IF(LEN(F839)&lt;=N10,LEN(F839),IFERROR(FIND("♦",SUBSTITUTE(LEFT(F839,N10)," ","♦",LEN(LEFT(F839,N10))-LEN(SUBSTITUTE(LEFT(F839,N10)," ","")))),FIND(" ",F839&amp;" ",N10+1)-1)))</f>
        <v>1</v>
      </c>
      <c r="N839" s="571">
        <f t="shared" si="83"/>
        <v>822</v>
      </c>
      <c r="O839" s="551" t="str">
        <f t="shared" si="84"/>
        <v>0</v>
      </c>
      <c r="P839" s="571">
        <f t="shared" si="85"/>
        <v>1</v>
      </c>
      <c r="Q839" s="571">
        <f t="shared" si="86"/>
        <v>1</v>
      </c>
    </row>
    <row r="840" spans="2:17">
      <c r="B840" s="568"/>
      <c r="C840" s="568"/>
      <c r="D840" s="568"/>
      <c r="E840" s="568" cm="1">
        <f t="array" ref="E840">IF(H839&lt;&gt;"",E839,IF(E839="","",IFERROR(MATCH(TRUE(),INDEX(INDEX(K:K,E839+1):K203&lt;&gt;"",0),0)+E839,"")))</f>
        <v>981</v>
      </c>
      <c r="F840" s="569" cm="1">
        <f t="array" ref="F840">IF(E840="","",IF(H839&lt;&gt;"",H839,INDEX(D:D,E840)))</f>
        <v>0</v>
      </c>
      <c r="G840" s="569" t="str">
        <f t="shared" si="81"/>
        <v>0</v>
      </c>
      <c r="H840" s="570" t="str">
        <f t="shared" si="82"/>
        <v/>
      </c>
      <c r="I840" s="568" t="str">
        <f>IF(AND(F840&lt;&gt;"",N10&gt;0,M840&gt;N10),"Mot &gt; limite","")</f>
        <v/>
      </c>
      <c r="M840" s="514">
        <f>IF(OR(F840="",N10="",N10&lt;=0),"",IF(LEN(F840)&lt;=N10,LEN(F840),IFERROR(FIND("♦",SUBSTITUTE(LEFT(F840,N10)," ","♦",LEN(LEFT(F840,N10))-LEN(SUBSTITUTE(LEFT(F840,N10)," ","")))),FIND(" ",F840&amp;" ",N10+1)-1)))</f>
        <v>1</v>
      </c>
      <c r="N840" s="571">
        <f t="shared" si="83"/>
        <v>823</v>
      </c>
      <c r="O840" s="551" t="str">
        <f t="shared" si="84"/>
        <v>0</v>
      </c>
      <c r="P840" s="571">
        <f t="shared" si="85"/>
        <v>1</v>
      </c>
      <c r="Q840" s="571">
        <f t="shared" si="86"/>
        <v>1</v>
      </c>
    </row>
    <row r="841" spans="2:17">
      <c r="B841" s="568"/>
      <c r="C841" s="568"/>
      <c r="D841" s="568"/>
      <c r="E841" s="568" cm="1">
        <f t="array" ref="E841">IF(H840&lt;&gt;"",E840,IF(E840="","",IFERROR(MATCH(TRUE(),INDEX(INDEX(K:K,E840+1):K203&lt;&gt;"",0),0)+E840,"")))</f>
        <v>982</v>
      </c>
      <c r="F841" s="569" cm="1">
        <f t="array" ref="F841">IF(E841="","",IF(H840&lt;&gt;"",H840,INDEX(D:D,E841)))</f>
        <v>0</v>
      </c>
      <c r="G841" s="569" t="str">
        <f t="shared" si="81"/>
        <v>0</v>
      </c>
      <c r="H841" s="570" t="str">
        <f t="shared" si="82"/>
        <v/>
      </c>
      <c r="I841" s="568" t="str">
        <f>IF(AND(F841&lt;&gt;"",N10&gt;0,M841&gt;N10),"Mot &gt; limite","")</f>
        <v/>
      </c>
      <c r="M841" s="514">
        <f>IF(OR(F841="",N10="",N10&lt;=0),"",IF(LEN(F841)&lt;=N10,LEN(F841),IFERROR(FIND("♦",SUBSTITUTE(LEFT(F841,N10)," ","♦",LEN(LEFT(F841,N10))-LEN(SUBSTITUTE(LEFT(F841,N10)," ","")))),FIND(" ",F841&amp;" ",N10+1)-1)))</f>
        <v>1</v>
      </c>
      <c r="N841" s="571">
        <f t="shared" si="83"/>
        <v>824</v>
      </c>
      <c r="O841" s="551" t="str">
        <f t="shared" si="84"/>
        <v>0</v>
      </c>
      <c r="P841" s="571">
        <f t="shared" si="85"/>
        <v>1</v>
      </c>
      <c r="Q841" s="571">
        <f t="shared" si="86"/>
        <v>1</v>
      </c>
    </row>
    <row r="842" spans="2:17">
      <c r="B842" s="568"/>
      <c r="C842" s="568"/>
      <c r="D842" s="568"/>
      <c r="E842" s="568" cm="1">
        <f t="array" ref="E842">IF(H841&lt;&gt;"",E841,IF(E841="","",IFERROR(MATCH(TRUE(),INDEX(INDEX(K:K,E841+1):K203&lt;&gt;"",0),0)+E841,"")))</f>
        <v>983</v>
      </c>
      <c r="F842" s="569" cm="1">
        <f t="array" ref="F842">IF(E842="","",IF(H841&lt;&gt;"",H841,INDEX(D:D,E842)))</f>
        <v>0</v>
      </c>
      <c r="G842" s="569" t="str">
        <f t="shared" si="81"/>
        <v>0</v>
      </c>
      <c r="H842" s="570" t="str">
        <f t="shared" si="82"/>
        <v/>
      </c>
      <c r="I842" s="568" t="str">
        <f>IF(AND(F842&lt;&gt;"",N10&gt;0,M842&gt;N10),"Mot &gt; limite","")</f>
        <v/>
      </c>
      <c r="M842" s="514">
        <f>IF(OR(F842="",N10="",N10&lt;=0),"",IF(LEN(F842)&lt;=N10,LEN(F842),IFERROR(FIND("♦",SUBSTITUTE(LEFT(F842,N10)," ","♦",LEN(LEFT(F842,N10))-LEN(SUBSTITUTE(LEFT(F842,N10)," ","")))),FIND(" ",F842&amp;" ",N10+1)-1)))</f>
        <v>1</v>
      </c>
      <c r="N842" s="571">
        <f t="shared" si="83"/>
        <v>825</v>
      </c>
      <c r="O842" s="551" t="str">
        <f t="shared" si="84"/>
        <v>0</v>
      </c>
      <c r="P842" s="571">
        <f t="shared" si="85"/>
        <v>1</v>
      </c>
      <c r="Q842" s="571">
        <f t="shared" si="86"/>
        <v>1</v>
      </c>
    </row>
    <row r="843" spans="2:17">
      <c r="B843" s="568"/>
      <c r="C843" s="568"/>
      <c r="D843" s="568"/>
      <c r="E843" s="568" cm="1">
        <f t="array" ref="E843">IF(H842&lt;&gt;"",E842,IF(E842="","",IFERROR(MATCH(TRUE(),INDEX(INDEX(K:K,E842+1):K203&lt;&gt;"",0),0)+E842,"")))</f>
        <v>984</v>
      </c>
      <c r="F843" s="569" cm="1">
        <f t="array" ref="F843">IF(E843="","",IF(H842&lt;&gt;"",H842,INDEX(D:D,E843)))</f>
        <v>0</v>
      </c>
      <c r="G843" s="569" t="str">
        <f t="shared" si="81"/>
        <v>0</v>
      </c>
      <c r="H843" s="570" t="str">
        <f t="shared" si="82"/>
        <v/>
      </c>
      <c r="I843" s="568" t="str">
        <f>IF(AND(F843&lt;&gt;"",N10&gt;0,M843&gt;N10),"Mot &gt; limite","")</f>
        <v/>
      </c>
      <c r="M843" s="514">
        <f>IF(OR(F843="",N10="",N10&lt;=0),"",IF(LEN(F843)&lt;=N10,LEN(F843),IFERROR(FIND("♦",SUBSTITUTE(LEFT(F843,N10)," ","♦",LEN(LEFT(F843,N10))-LEN(SUBSTITUTE(LEFT(F843,N10)," ","")))),FIND(" ",F843&amp;" ",N10+1)-1)))</f>
        <v>1</v>
      </c>
      <c r="N843" s="571">
        <f t="shared" si="83"/>
        <v>826</v>
      </c>
      <c r="O843" s="551" t="str">
        <f t="shared" si="84"/>
        <v>0</v>
      </c>
      <c r="P843" s="571">
        <f t="shared" si="85"/>
        <v>1</v>
      </c>
      <c r="Q843" s="571">
        <f t="shared" si="86"/>
        <v>1</v>
      </c>
    </row>
    <row r="844" spans="2:17">
      <c r="B844" s="568"/>
      <c r="C844" s="568"/>
      <c r="D844" s="568"/>
      <c r="E844" s="568" cm="1">
        <f t="array" ref="E844">IF(H843&lt;&gt;"",E843,IF(E843="","",IFERROR(MATCH(TRUE(),INDEX(INDEX(K:K,E843+1):K203&lt;&gt;"",0),0)+E843,"")))</f>
        <v>985</v>
      </c>
      <c r="F844" s="569" cm="1">
        <f t="array" ref="F844">IF(E844="","",IF(H843&lt;&gt;"",H843,INDEX(D:D,E844)))</f>
        <v>0</v>
      </c>
      <c r="G844" s="569" t="str">
        <f t="shared" si="81"/>
        <v>0</v>
      </c>
      <c r="H844" s="570" t="str">
        <f t="shared" si="82"/>
        <v/>
      </c>
      <c r="I844" s="568" t="str">
        <f>IF(AND(F844&lt;&gt;"",N10&gt;0,M844&gt;N10),"Mot &gt; limite","")</f>
        <v/>
      </c>
      <c r="M844" s="514">
        <f>IF(OR(F844="",N10="",N10&lt;=0),"",IF(LEN(F844)&lt;=N10,LEN(F844),IFERROR(FIND("♦",SUBSTITUTE(LEFT(F844,N10)," ","♦",LEN(LEFT(F844,N10))-LEN(SUBSTITUTE(LEFT(F844,N10)," ","")))),FIND(" ",F844&amp;" ",N10+1)-1)))</f>
        <v>1</v>
      </c>
      <c r="N844" s="571">
        <f t="shared" si="83"/>
        <v>827</v>
      </c>
      <c r="O844" s="551" t="str">
        <f t="shared" si="84"/>
        <v>0</v>
      </c>
      <c r="P844" s="571">
        <f t="shared" si="85"/>
        <v>1</v>
      </c>
      <c r="Q844" s="571">
        <f t="shared" si="86"/>
        <v>1</v>
      </c>
    </row>
    <row r="845" spans="2:17">
      <c r="B845" s="568"/>
      <c r="C845" s="568"/>
      <c r="D845" s="568"/>
      <c r="E845" s="568" cm="1">
        <f t="array" ref="E845">IF(H844&lt;&gt;"",E844,IF(E844="","",IFERROR(MATCH(TRUE(),INDEX(INDEX(K:K,E844+1):K203&lt;&gt;"",0),0)+E844,"")))</f>
        <v>986</v>
      </c>
      <c r="F845" s="569" cm="1">
        <f t="array" ref="F845">IF(E845="","",IF(H844&lt;&gt;"",H844,INDEX(D:D,E845)))</f>
        <v>0</v>
      </c>
      <c r="G845" s="569" t="str">
        <f t="shared" si="81"/>
        <v>0</v>
      </c>
      <c r="H845" s="570" t="str">
        <f t="shared" si="82"/>
        <v/>
      </c>
      <c r="I845" s="568" t="str">
        <f>IF(AND(F845&lt;&gt;"",N10&gt;0,M845&gt;N10),"Mot &gt; limite","")</f>
        <v/>
      </c>
      <c r="M845" s="514">
        <f>IF(OR(F845="",N10="",N10&lt;=0),"",IF(LEN(F845)&lt;=N10,LEN(F845),IFERROR(FIND("♦",SUBSTITUTE(LEFT(F845,N10)," ","♦",LEN(LEFT(F845,N10))-LEN(SUBSTITUTE(LEFT(F845,N10)," ","")))),FIND(" ",F845&amp;" ",N10+1)-1)))</f>
        <v>1</v>
      </c>
      <c r="N845" s="571">
        <f t="shared" si="83"/>
        <v>828</v>
      </c>
      <c r="O845" s="551" t="str">
        <f t="shared" si="84"/>
        <v>0</v>
      </c>
      <c r="P845" s="571">
        <f t="shared" si="85"/>
        <v>1</v>
      </c>
      <c r="Q845" s="571">
        <f t="shared" si="86"/>
        <v>1</v>
      </c>
    </row>
    <row r="846" spans="2:17">
      <c r="B846" s="568"/>
      <c r="C846" s="568"/>
      <c r="D846" s="568"/>
      <c r="E846" s="568" cm="1">
        <f t="array" ref="E846">IF(H845&lt;&gt;"",E845,IF(E845="","",IFERROR(MATCH(TRUE(),INDEX(INDEX(K:K,E845+1):K203&lt;&gt;"",0),0)+E845,"")))</f>
        <v>987</v>
      </c>
      <c r="F846" s="569" cm="1">
        <f t="array" ref="F846">IF(E846="","",IF(H845&lt;&gt;"",H845,INDEX(D:D,E846)))</f>
        <v>0</v>
      </c>
      <c r="G846" s="569" t="str">
        <f t="shared" si="81"/>
        <v>0</v>
      </c>
      <c r="H846" s="570" t="str">
        <f t="shared" si="82"/>
        <v/>
      </c>
      <c r="I846" s="568" t="str">
        <f>IF(AND(F846&lt;&gt;"",N10&gt;0,M846&gt;N10),"Mot &gt; limite","")</f>
        <v/>
      </c>
      <c r="M846" s="514">
        <f>IF(OR(F846="",N10="",N10&lt;=0),"",IF(LEN(F846)&lt;=N10,LEN(F846),IFERROR(FIND("♦",SUBSTITUTE(LEFT(F846,N10)," ","♦",LEN(LEFT(F846,N10))-LEN(SUBSTITUTE(LEFT(F846,N10)," ","")))),FIND(" ",F846&amp;" ",N10+1)-1)))</f>
        <v>1</v>
      </c>
      <c r="N846" s="571">
        <f t="shared" si="83"/>
        <v>829</v>
      </c>
      <c r="O846" s="551" t="str">
        <f t="shared" si="84"/>
        <v>0</v>
      </c>
      <c r="P846" s="571">
        <f t="shared" si="85"/>
        <v>1</v>
      </c>
      <c r="Q846" s="571">
        <f t="shared" si="86"/>
        <v>1</v>
      </c>
    </row>
    <row r="847" spans="2:17">
      <c r="B847" s="568"/>
      <c r="C847" s="568"/>
      <c r="D847" s="568"/>
      <c r="E847" s="568" cm="1">
        <f t="array" ref="E847">IF(H846&lt;&gt;"",E846,IF(E846="","",IFERROR(MATCH(TRUE(),INDEX(INDEX(K:K,E846+1):K203&lt;&gt;"",0),0)+E846,"")))</f>
        <v>988</v>
      </c>
      <c r="F847" s="569" cm="1">
        <f t="array" ref="F847">IF(E847="","",IF(H846&lt;&gt;"",H846,INDEX(D:D,E847)))</f>
        <v>0</v>
      </c>
      <c r="G847" s="569" t="str">
        <f t="shared" si="81"/>
        <v>0</v>
      </c>
      <c r="H847" s="570" t="str">
        <f t="shared" si="82"/>
        <v/>
      </c>
      <c r="I847" s="568" t="str">
        <f>IF(AND(F847&lt;&gt;"",N10&gt;0,M847&gt;N10),"Mot &gt; limite","")</f>
        <v/>
      </c>
      <c r="M847" s="514">
        <f>IF(OR(F847="",N10="",N10&lt;=0),"",IF(LEN(F847)&lt;=N10,LEN(F847),IFERROR(FIND("♦",SUBSTITUTE(LEFT(F847,N10)," ","♦",LEN(LEFT(F847,N10))-LEN(SUBSTITUTE(LEFT(F847,N10)," ","")))),FIND(" ",F847&amp;" ",N10+1)-1)))</f>
        <v>1</v>
      </c>
      <c r="N847" s="571">
        <f t="shared" si="83"/>
        <v>830</v>
      </c>
      <c r="O847" s="551" t="str">
        <f t="shared" si="84"/>
        <v>0</v>
      </c>
      <c r="P847" s="571">
        <f t="shared" si="85"/>
        <v>1</v>
      </c>
      <c r="Q847" s="571">
        <f t="shared" si="86"/>
        <v>1</v>
      </c>
    </row>
    <row r="848" spans="2:17">
      <c r="B848" s="568"/>
      <c r="C848" s="568"/>
      <c r="D848" s="568"/>
      <c r="E848" s="568" cm="1">
        <f t="array" ref="E848">IF(H847&lt;&gt;"",E847,IF(E847="","",IFERROR(MATCH(TRUE(),INDEX(INDEX(K:K,E847+1):K203&lt;&gt;"",0),0)+E847,"")))</f>
        <v>989</v>
      </c>
      <c r="F848" s="569" cm="1">
        <f t="array" ref="F848">IF(E848="","",IF(H847&lt;&gt;"",H847,INDEX(D:D,E848)))</f>
        <v>0</v>
      </c>
      <c r="G848" s="569" t="str">
        <f t="shared" si="81"/>
        <v>0</v>
      </c>
      <c r="H848" s="570" t="str">
        <f t="shared" si="82"/>
        <v/>
      </c>
      <c r="I848" s="568" t="str">
        <f>IF(AND(F848&lt;&gt;"",N10&gt;0,M848&gt;N10),"Mot &gt; limite","")</f>
        <v/>
      </c>
      <c r="M848" s="514">
        <f>IF(OR(F848="",N10="",N10&lt;=0),"",IF(LEN(F848)&lt;=N10,LEN(F848),IFERROR(FIND("♦",SUBSTITUTE(LEFT(F848,N10)," ","♦",LEN(LEFT(F848,N10))-LEN(SUBSTITUTE(LEFT(F848,N10)," ","")))),FIND(" ",F848&amp;" ",N10+1)-1)))</f>
        <v>1</v>
      </c>
      <c r="N848" s="571">
        <f t="shared" si="83"/>
        <v>831</v>
      </c>
      <c r="O848" s="551" t="str">
        <f t="shared" si="84"/>
        <v>0</v>
      </c>
      <c r="P848" s="571">
        <f t="shared" si="85"/>
        <v>1</v>
      </c>
      <c r="Q848" s="571">
        <f t="shared" si="86"/>
        <v>1</v>
      </c>
    </row>
    <row r="849" spans="2:17">
      <c r="B849" s="568"/>
      <c r="C849" s="568"/>
      <c r="D849" s="568"/>
      <c r="E849" s="568" cm="1">
        <f t="array" ref="E849">IF(H848&lt;&gt;"",E848,IF(E848="","",IFERROR(MATCH(TRUE(),INDEX(INDEX(K:K,E848+1):K203&lt;&gt;"",0),0)+E848,"")))</f>
        <v>990</v>
      </c>
      <c r="F849" s="569" cm="1">
        <f t="array" ref="F849">IF(E849="","",IF(H848&lt;&gt;"",H848,INDEX(D:D,E849)))</f>
        <v>0</v>
      </c>
      <c r="G849" s="569" t="str">
        <f t="shared" si="81"/>
        <v>0</v>
      </c>
      <c r="H849" s="570" t="str">
        <f t="shared" si="82"/>
        <v/>
      </c>
      <c r="I849" s="568" t="str">
        <f>IF(AND(F849&lt;&gt;"",N10&gt;0,M849&gt;N10),"Mot &gt; limite","")</f>
        <v/>
      </c>
      <c r="M849" s="514">
        <f>IF(OR(F849="",N10="",N10&lt;=0),"",IF(LEN(F849)&lt;=N10,LEN(F849),IFERROR(FIND("♦",SUBSTITUTE(LEFT(F849,N10)," ","♦",LEN(LEFT(F849,N10))-LEN(SUBSTITUTE(LEFT(F849,N10)," ","")))),FIND(" ",F849&amp;" ",N10+1)-1)))</f>
        <v>1</v>
      </c>
      <c r="N849" s="571">
        <f t="shared" si="83"/>
        <v>832</v>
      </c>
      <c r="O849" s="551" t="str">
        <f t="shared" si="84"/>
        <v>0</v>
      </c>
      <c r="P849" s="571">
        <f t="shared" si="85"/>
        <v>1</v>
      </c>
      <c r="Q849" s="571">
        <f t="shared" si="86"/>
        <v>1</v>
      </c>
    </row>
    <row r="850" spans="2:17">
      <c r="B850" s="568"/>
      <c r="C850" s="568"/>
      <c r="D850" s="568"/>
      <c r="E850" s="568" cm="1">
        <f t="array" ref="E850">IF(H849&lt;&gt;"",E849,IF(E849="","",IFERROR(MATCH(TRUE(),INDEX(INDEX(K:K,E849+1):K203&lt;&gt;"",0),0)+E849,"")))</f>
        <v>991</v>
      </c>
      <c r="F850" s="569" cm="1">
        <f t="array" ref="F850">IF(E850="","",IF(H849&lt;&gt;"",H849,INDEX(D:D,E850)))</f>
        <v>0</v>
      </c>
      <c r="G850" s="569" t="str">
        <f t="shared" ref="G850:G913" si="87">IF(OR(F850="",M850=""),"",LEFT(F850,M850))</f>
        <v>0</v>
      </c>
      <c r="H850" s="570" t="str">
        <f t="shared" ref="H850:H913" si="88">IF(OR(F850="",M850=""),"",TRIM(MID(F850,M850+1,99999)))</f>
        <v/>
      </c>
      <c r="I850" s="568" t="str">
        <f>IF(AND(F850&lt;&gt;"",N10&gt;0,M850&gt;N10),"Mot &gt; limite","")</f>
        <v/>
      </c>
      <c r="M850" s="514">
        <f>IF(OR(F850="",N10="",N10&lt;=0),"",IF(LEN(F850)&lt;=N10,LEN(F850),IFERROR(FIND("♦",SUBSTITUTE(LEFT(F850,N10)," ","♦",LEN(LEFT(F850,N10))-LEN(SUBSTITUTE(LEFT(F850,N10)," ","")))),FIND(" ",F850&amp;" ",N10+1)-1)))</f>
        <v>1</v>
      </c>
      <c r="N850" s="571">
        <f t="shared" ref="N850:N913" si="89">IF(O850="","",ROW()-17)</f>
        <v>833</v>
      </c>
      <c r="O850" s="551" t="str">
        <f t="shared" ref="O850:O913" si="90">G850</f>
        <v>0</v>
      </c>
      <c r="P850" s="571">
        <f t="shared" ref="P850:P913" si="91">IF(O850="","",LEN(TRIM(O850))-LEN(SUBSTITUTE(TRIM(O850)," ",""))+1)</f>
        <v>1</v>
      </c>
      <c r="Q850" s="571">
        <f t="shared" ref="Q850:Q913" si="92">IF(O850="","",LEN(O850))</f>
        <v>1</v>
      </c>
    </row>
    <row r="851" spans="2:17">
      <c r="B851" s="568"/>
      <c r="C851" s="568"/>
      <c r="D851" s="568"/>
      <c r="E851" s="568" cm="1">
        <f t="array" ref="E851">IF(H850&lt;&gt;"",E850,IF(E850="","",IFERROR(MATCH(TRUE(),INDEX(INDEX(K:K,E850+1):K203&lt;&gt;"",0),0)+E850,"")))</f>
        <v>992</v>
      </c>
      <c r="F851" s="569" cm="1">
        <f t="array" ref="F851">IF(E851="","",IF(H850&lt;&gt;"",H850,INDEX(D:D,E851)))</f>
        <v>0</v>
      </c>
      <c r="G851" s="569" t="str">
        <f t="shared" si="87"/>
        <v>0</v>
      </c>
      <c r="H851" s="570" t="str">
        <f t="shared" si="88"/>
        <v/>
      </c>
      <c r="I851" s="568" t="str">
        <f>IF(AND(F851&lt;&gt;"",N10&gt;0,M851&gt;N10),"Mot &gt; limite","")</f>
        <v/>
      </c>
      <c r="M851" s="514">
        <f>IF(OR(F851="",N10="",N10&lt;=0),"",IF(LEN(F851)&lt;=N10,LEN(F851),IFERROR(FIND("♦",SUBSTITUTE(LEFT(F851,N10)," ","♦",LEN(LEFT(F851,N10))-LEN(SUBSTITUTE(LEFT(F851,N10)," ","")))),FIND(" ",F851&amp;" ",N10+1)-1)))</f>
        <v>1</v>
      </c>
      <c r="N851" s="571">
        <f t="shared" si="89"/>
        <v>834</v>
      </c>
      <c r="O851" s="551" t="str">
        <f t="shared" si="90"/>
        <v>0</v>
      </c>
      <c r="P851" s="571">
        <f t="shared" si="91"/>
        <v>1</v>
      </c>
      <c r="Q851" s="571">
        <f t="shared" si="92"/>
        <v>1</v>
      </c>
    </row>
    <row r="852" spans="2:17">
      <c r="B852" s="568"/>
      <c r="C852" s="568"/>
      <c r="D852" s="568"/>
      <c r="E852" s="568" cm="1">
        <f t="array" ref="E852">IF(H851&lt;&gt;"",E851,IF(E851="","",IFERROR(MATCH(TRUE(),INDEX(INDEX(K:K,E851+1):K203&lt;&gt;"",0),0)+E851,"")))</f>
        <v>993</v>
      </c>
      <c r="F852" s="569" cm="1">
        <f t="array" ref="F852">IF(E852="","",IF(H851&lt;&gt;"",H851,INDEX(D:D,E852)))</f>
        <v>0</v>
      </c>
      <c r="G852" s="569" t="str">
        <f t="shared" si="87"/>
        <v>0</v>
      </c>
      <c r="H852" s="570" t="str">
        <f t="shared" si="88"/>
        <v/>
      </c>
      <c r="I852" s="568" t="str">
        <f>IF(AND(F852&lt;&gt;"",N10&gt;0,M852&gt;N10),"Mot &gt; limite","")</f>
        <v/>
      </c>
      <c r="M852" s="514">
        <f>IF(OR(F852="",N10="",N10&lt;=0),"",IF(LEN(F852)&lt;=N10,LEN(F852),IFERROR(FIND("♦",SUBSTITUTE(LEFT(F852,N10)," ","♦",LEN(LEFT(F852,N10))-LEN(SUBSTITUTE(LEFT(F852,N10)," ","")))),FIND(" ",F852&amp;" ",N10+1)-1)))</f>
        <v>1</v>
      </c>
      <c r="N852" s="571">
        <f t="shared" si="89"/>
        <v>835</v>
      </c>
      <c r="O852" s="551" t="str">
        <f t="shared" si="90"/>
        <v>0</v>
      </c>
      <c r="P852" s="571">
        <f t="shared" si="91"/>
        <v>1</v>
      </c>
      <c r="Q852" s="571">
        <f t="shared" si="92"/>
        <v>1</v>
      </c>
    </row>
    <row r="853" spans="2:17">
      <c r="B853" s="568"/>
      <c r="C853" s="568"/>
      <c r="D853" s="568"/>
      <c r="E853" s="568" cm="1">
        <f t="array" ref="E853">IF(H852&lt;&gt;"",E852,IF(E852="","",IFERROR(MATCH(TRUE(),INDEX(INDEX(K:K,E852+1):K203&lt;&gt;"",0),0)+E852,"")))</f>
        <v>994</v>
      </c>
      <c r="F853" s="569" cm="1">
        <f t="array" ref="F853">IF(E853="","",IF(H852&lt;&gt;"",H852,INDEX(D:D,E853)))</f>
        <v>0</v>
      </c>
      <c r="G853" s="569" t="str">
        <f t="shared" si="87"/>
        <v>0</v>
      </c>
      <c r="H853" s="570" t="str">
        <f t="shared" si="88"/>
        <v/>
      </c>
      <c r="I853" s="568" t="str">
        <f>IF(AND(F853&lt;&gt;"",N10&gt;0,M853&gt;N10),"Mot &gt; limite","")</f>
        <v/>
      </c>
      <c r="M853" s="514">
        <f>IF(OR(F853="",N10="",N10&lt;=0),"",IF(LEN(F853)&lt;=N10,LEN(F853),IFERROR(FIND("♦",SUBSTITUTE(LEFT(F853,N10)," ","♦",LEN(LEFT(F853,N10))-LEN(SUBSTITUTE(LEFT(F853,N10)," ","")))),FIND(" ",F853&amp;" ",N10+1)-1)))</f>
        <v>1</v>
      </c>
      <c r="N853" s="571">
        <f t="shared" si="89"/>
        <v>836</v>
      </c>
      <c r="O853" s="551" t="str">
        <f t="shared" si="90"/>
        <v>0</v>
      </c>
      <c r="P853" s="571">
        <f t="shared" si="91"/>
        <v>1</v>
      </c>
      <c r="Q853" s="571">
        <f t="shared" si="92"/>
        <v>1</v>
      </c>
    </row>
    <row r="854" spans="2:17">
      <c r="B854" s="568"/>
      <c r="C854" s="568"/>
      <c r="D854" s="568"/>
      <c r="E854" s="568" cm="1">
        <f t="array" ref="E854">IF(H853&lt;&gt;"",E853,IF(E853="","",IFERROR(MATCH(TRUE(),INDEX(INDEX(K:K,E853+1):K203&lt;&gt;"",0),0)+E853,"")))</f>
        <v>995</v>
      </c>
      <c r="F854" s="569" cm="1">
        <f t="array" ref="F854">IF(E854="","",IF(H853&lt;&gt;"",H853,INDEX(D:D,E854)))</f>
        <v>0</v>
      </c>
      <c r="G854" s="569" t="str">
        <f t="shared" si="87"/>
        <v>0</v>
      </c>
      <c r="H854" s="570" t="str">
        <f t="shared" si="88"/>
        <v/>
      </c>
      <c r="I854" s="568" t="str">
        <f>IF(AND(F854&lt;&gt;"",N10&gt;0,M854&gt;N10),"Mot &gt; limite","")</f>
        <v/>
      </c>
      <c r="M854" s="514">
        <f>IF(OR(F854="",N10="",N10&lt;=0),"",IF(LEN(F854)&lt;=N10,LEN(F854),IFERROR(FIND("♦",SUBSTITUTE(LEFT(F854,N10)," ","♦",LEN(LEFT(F854,N10))-LEN(SUBSTITUTE(LEFT(F854,N10)," ","")))),FIND(" ",F854&amp;" ",N10+1)-1)))</f>
        <v>1</v>
      </c>
      <c r="N854" s="571">
        <f t="shared" si="89"/>
        <v>837</v>
      </c>
      <c r="O854" s="551" t="str">
        <f t="shared" si="90"/>
        <v>0</v>
      </c>
      <c r="P854" s="571">
        <f t="shared" si="91"/>
        <v>1</v>
      </c>
      <c r="Q854" s="571">
        <f t="shared" si="92"/>
        <v>1</v>
      </c>
    </row>
    <row r="855" spans="2:17">
      <c r="B855" s="568"/>
      <c r="C855" s="568"/>
      <c r="D855" s="568"/>
      <c r="E855" s="568" cm="1">
        <f t="array" ref="E855">IF(H854&lt;&gt;"",E854,IF(E854="","",IFERROR(MATCH(TRUE(),INDEX(INDEX(K:K,E854+1):K203&lt;&gt;"",0),0)+E854,"")))</f>
        <v>996</v>
      </c>
      <c r="F855" s="569" cm="1">
        <f t="array" ref="F855">IF(E855="","",IF(H854&lt;&gt;"",H854,INDEX(D:D,E855)))</f>
        <v>0</v>
      </c>
      <c r="G855" s="569" t="str">
        <f t="shared" si="87"/>
        <v>0</v>
      </c>
      <c r="H855" s="570" t="str">
        <f t="shared" si="88"/>
        <v/>
      </c>
      <c r="I855" s="568" t="str">
        <f>IF(AND(F855&lt;&gt;"",N10&gt;0,M855&gt;N10),"Mot &gt; limite","")</f>
        <v/>
      </c>
      <c r="M855" s="514">
        <f>IF(OR(F855="",N10="",N10&lt;=0),"",IF(LEN(F855)&lt;=N10,LEN(F855),IFERROR(FIND("♦",SUBSTITUTE(LEFT(F855,N10)," ","♦",LEN(LEFT(F855,N10))-LEN(SUBSTITUTE(LEFT(F855,N10)," ","")))),FIND(" ",F855&amp;" ",N10+1)-1)))</f>
        <v>1</v>
      </c>
      <c r="N855" s="571">
        <f t="shared" si="89"/>
        <v>838</v>
      </c>
      <c r="O855" s="551" t="str">
        <f t="shared" si="90"/>
        <v>0</v>
      </c>
      <c r="P855" s="571">
        <f t="shared" si="91"/>
        <v>1</v>
      </c>
      <c r="Q855" s="571">
        <f t="shared" si="92"/>
        <v>1</v>
      </c>
    </row>
    <row r="856" spans="2:17">
      <c r="B856" s="568"/>
      <c r="C856" s="568"/>
      <c r="D856" s="568"/>
      <c r="E856" s="568" cm="1">
        <f t="array" ref="E856">IF(H855&lt;&gt;"",E855,IF(E855="","",IFERROR(MATCH(TRUE(),INDEX(INDEX(K:K,E855+1):K203&lt;&gt;"",0),0)+E855,"")))</f>
        <v>997</v>
      </c>
      <c r="F856" s="569" cm="1">
        <f t="array" ref="F856">IF(E856="","",IF(H855&lt;&gt;"",H855,INDEX(D:D,E856)))</f>
        <v>0</v>
      </c>
      <c r="G856" s="569" t="str">
        <f t="shared" si="87"/>
        <v>0</v>
      </c>
      <c r="H856" s="570" t="str">
        <f t="shared" si="88"/>
        <v/>
      </c>
      <c r="I856" s="568" t="str">
        <f>IF(AND(F856&lt;&gt;"",N10&gt;0,M856&gt;N10),"Mot &gt; limite","")</f>
        <v/>
      </c>
      <c r="M856" s="514">
        <f>IF(OR(F856="",N10="",N10&lt;=0),"",IF(LEN(F856)&lt;=N10,LEN(F856),IFERROR(FIND("♦",SUBSTITUTE(LEFT(F856,N10)," ","♦",LEN(LEFT(F856,N10))-LEN(SUBSTITUTE(LEFT(F856,N10)," ","")))),FIND(" ",F856&amp;" ",N10+1)-1)))</f>
        <v>1</v>
      </c>
      <c r="N856" s="571">
        <f t="shared" si="89"/>
        <v>839</v>
      </c>
      <c r="O856" s="551" t="str">
        <f t="shared" si="90"/>
        <v>0</v>
      </c>
      <c r="P856" s="571">
        <f t="shared" si="91"/>
        <v>1</v>
      </c>
      <c r="Q856" s="571">
        <f t="shared" si="92"/>
        <v>1</v>
      </c>
    </row>
    <row r="857" spans="2:17">
      <c r="B857" s="568"/>
      <c r="C857" s="568"/>
      <c r="D857" s="568"/>
      <c r="E857" s="568" cm="1">
        <f t="array" ref="E857">IF(H856&lt;&gt;"",E856,IF(E856="","",IFERROR(MATCH(TRUE(),INDEX(INDEX(K:K,E856+1):K203&lt;&gt;"",0),0)+E856,"")))</f>
        <v>998</v>
      </c>
      <c r="F857" s="569" cm="1">
        <f t="array" ref="F857">IF(E857="","",IF(H856&lt;&gt;"",H856,INDEX(D:D,E857)))</f>
        <v>0</v>
      </c>
      <c r="G857" s="569" t="str">
        <f t="shared" si="87"/>
        <v>0</v>
      </c>
      <c r="H857" s="570" t="str">
        <f t="shared" si="88"/>
        <v/>
      </c>
      <c r="I857" s="568" t="str">
        <f>IF(AND(F857&lt;&gt;"",N10&gt;0,M857&gt;N10),"Mot &gt; limite","")</f>
        <v/>
      </c>
      <c r="M857" s="514">
        <f>IF(OR(F857="",N10="",N10&lt;=0),"",IF(LEN(F857)&lt;=N10,LEN(F857),IFERROR(FIND("♦",SUBSTITUTE(LEFT(F857,N10)," ","♦",LEN(LEFT(F857,N10))-LEN(SUBSTITUTE(LEFT(F857,N10)," ","")))),FIND(" ",F857&amp;" ",N10+1)-1)))</f>
        <v>1</v>
      </c>
      <c r="N857" s="571">
        <f t="shared" si="89"/>
        <v>840</v>
      </c>
      <c r="O857" s="551" t="str">
        <f t="shared" si="90"/>
        <v>0</v>
      </c>
      <c r="P857" s="571">
        <f t="shared" si="91"/>
        <v>1</v>
      </c>
      <c r="Q857" s="571">
        <f t="shared" si="92"/>
        <v>1</v>
      </c>
    </row>
    <row r="858" spans="2:17">
      <c r="B858" s="568"/>
      <c r="C858" s="568"/>
      <c r="D858" s="568"/>
      <c r="E858" s="568" cm="1">
        <f t="array" ref="E858">IF(H857&lt;&gt;"",E857,IF(E857="","",IFERROR(MATCH(TRUE(),INDEX(INDEX(K:K,E857+1):K203&lt;&gt;"",0),0)+E857,"")))</f>
        <v>999</v>
      </c>
      <c r="F858" s="569" cm="1">
        <f t="array" ref="F858">IF(E858="","",IF(H857&lt;&gt;"",H857,INDEX(D:D,E858)))</f>
        <v>0</v>
      </c>
      <c r="G858" s="569" t="str">
        <f t="shared" si="87"/>
        <v>0</v>
      </c>
      <c r="H858" s="570" t="str">
        <f t="shared" si="88"/>
        <v/>
      </c>
      <c r="I858" s="568" t="str">
        <f>IF(AND(F858&lt;&gt;"",N10&gt;0,M858&gt;N10),"Mot &gt; limite","")</f>
        <v/>
      </c>
      <c r="M858" s="514">
        <f>IF(OR(F858="",N10="",N10&lt;=0),"",IF(LEN(F858)&lt;=N10,LEN(F858),IFERROR(FIND("♦",SUBSTITUTE(LEFT(F858,N10)," ","♦",LEN(LEFT(F858,N10))-LEN(SUBSTITUTE(LEFT(F858,N10)," ","")))),FIND(" ",F858&amp;" ",N10+1)-1)))</f>
        <v>1</v>
      </c>
      <c r="N858" s="571">
        <f t="shared" si="89"/>
        <v>841</v>
      </c>
      <c r="O858" s="551" t="str">
        <f t="shared" si="90"/>
        <v>0</v>
      </c>
      <c r="P858" s="571">
        <f t="shared" si="91"/>
        <v>1</v>
      </c>
      <c r="Q858" s="571">
        <f t="shared" si="92"/>
        <v>1</v>
      </c>
    </row>
    <row r="859" spans="2:17">
      <c r="B859" s="568"/>
      <c r="C859" s="568"/>
      <c r="D859" s="568"/>
      <c r="E859" s="568" cm="1">
        <f t="array" ref="E859">IF(H858&lt;&gt;"",E858,IF(E858="","",IFERROR(MATCH(TRUE(),INDEX(INDEX(K:K,E858+1):K203&lt;&gt;"",0),0)+E858,"")))</f>
        <v>1000</v>
      </c>
      <c r="F859" s="569" cm="1">
        <f t="array" ref="F859">IF(E859="","",IF(H858&lt;&gt;"",H858,INDEX(D:D,E859)))</f>
        <v>0</v>
      </c>
      <c r="G859" s="569" t="str">
        <f t="shared" si="87"/>
        <v>0</v>
      </c>
      <c r="H859" s="570" t="str">
        <f t="shared" si="88"/>
        <v/>
      </c>
      <c r="I859" s="568" t="str">
        <f>IF(AND(F859&lt;&gt;"",N10&gt;0,M859&gt;N10),"Mot &gt; limite","")</f>
        <v/>
      </c>
      <c r="M859" s="514">
        <f>IF(OR(F859="",N10="",N10&lt;=0),"",IF(LEN(F859)&lt;=N10,LEN(F859),IFERROR(FIND("♦",SUBSTITUTE(LEFT(F859,N10)," ","♦",LEN(LEFT(F859,N10))-LEN(SUBSTITUTE(LEFT(F859,N10)," ","")))),FIND(" ",F859&amp;" ",N10+1)-1)))</f>
        <v>1</v>
      </c>
      <c r="N859" s="571">
        <f t="shared" si="89"/>
        <v>842</v>
      </c>
      <c r="O859" s="551" t="str">
        <f t="shared" si="90"/>
        <v>0</v>
      </c>
      <c r="P859" s="571">
        <f t="shared" si="91"/>
        <v>1</v>
      </c>
      <c r="Q859" s="571">
        <f t="shared" si="92"/>
        <v>1</v>
      </c>
    </row>
    <row r="860" spans="2:17">
      <c r="B860" s="568"/>
      <c r="C860" s="568"/>
      <c r="D860" s="568"/>
      <c r="E860" s="568" cm="1">
        <f t="array" ref="E860">IF(H859&lt;&gt;"",E859,IF(E859="","",IFERROR(MATCH(TRUE(),INDEX(INDEX(K:K,E859+1):K203&lt;&gt;"",0),0)+E859,"")))</f>
        <v>1001</v>
      </c>
      <c r="F860" s="569" cm="1">
        <f t="array" ref="F860">IF(E860="","",IF(H859&lt;&gt;"",H859,INDEX(D:D,E860)))</f>
        <v>0</v>
      </c>
      <c r="G860" s="569" t="str">
        <f t="shared" si="87"/>
        <v>0</v>
      </c>
      <c r="H860" s="570" t="str">
        <f t="shared" si="88"/>
        <v/>
      </c>
      <c r="I860" s="568" t="str">
        <f>IF(AND(F860&lt;&gt;"",N10&gt;0,M860&gt;N10),"Mot &gt; limite","")</f>
        <v/>
      </c>
      <c r="M860" s="514">
        <f>IF(OR(F860="",N10="",N10&lt;=0),"",IF(LEN(F860)&lt;=N10,LEN(F860),IFERROR(FIND("♦",SUBSTITUTE(LEFT(F860,N10)," ","♦",LEN(LEFT(F860,N10))-LEN(SUBSTITUTE(LEFT(F860,N10)," ","")))),FIND(" ",F860&amp;" ",N10+1)-1)))</f>
        <v>1</v>
      </c>
      <c r="N860" s="571">
        <f t="shared" si="89"/>
        <v>843</v>
      </c>
      <c r="O860" s="551" t="str">
        <f t="shared" si="90"/>
        <v>0</v>
      </c>
      <c r="P860" s="571">
        <f t="shared" si="91"/>
        <v>1</v>
      </c>
      <c r="Q860" s="571">
        <f t="shared" si="92"/>
        <v>1</v>
      </c>
    </row>
    <row r="861" spans="2:17">
      <c r="B861" s="568"/>
      <c r="C861" s="568"/>
      <c r="D861" s="568"/>
      <c r="E861" s="568" cm="1">
        <f t="array" ref="E861">IF(H860&lt;&gt;"",E860,IF(E860="","",IFERROR(MATCH(TRUE(),INDEX(INDEX(K:K,E860+1):K203&lt;&gt;"",0),0)+E860,"")))</f>
        <v>1002</v>
      </c>
      <c r="F861" s="569" cm="1">
        <f t="array" ref="F861">IF(E861="","",IF(H860&lt;&gt;"",H860,INDEX(D:D,E861)))</f>
        <v>0</v>
      </c>
      <c r="G861" s="569" t="str">
        <f t="shared" si="87"/>
        <v>0</v>
      </c>
      <c r="H861" s="570" t="str">
        <f t="shared" si="88"/>
        <v/>
      </c>
      <c r="I861" s="568" t="str">
        <f>IF(AND(F861&lt;&gt;"",N10&gt;0,M861&gt;N10),"Mot &gt; limite","")</f>
        <v/>
      </c>
      <c r="M861" s="514">
        <f>IF(OR(F861="",N10="",N10&lt;=0),"",IF(LEN(F861)&lt;=N10,LEN(F861),IFERROR(FIND("♦",SUBSTITUTE(LEFT(F861,N10)," ","♦",LEN(LEFT(F861,N10))-LEN(SUBSTITUTE(LEFT(F861,N10)," ","")))),FIND(" ",F861&amp;" ",N10+1)-1)))</f>
        <v>1</v>
      </c>
      <c r="N861" s="571">
        <f t="shared" si="89"/>
        <v>844</v>
      </c>
      <c r="O861" s="551" t="str">
        <f t="shared" si="90"/>
        <v>0</v>
      </c>
      <c r="P861" s="571">
        <f t="shared" si="91"/>
        <v>1</v>
      </c>
      <c r="Q861" s="571">
        <f t="shared" si="92"/>
        <v>1</v>
      </c>
    </row>
    <row r="862" spans="2:17">
      <c r="B862" s="568"/>
      <c r="C862" s="568"/>
      <c r="D862" s="568"/>
      <c r="E862" s="568" cm="1">
        <f t="array" ref="E862">IF(H861&lt;&gt;"",E861,IF(E861="","",IFERROR(MATCH(TRUE(),INDEX(INDEX(K:K,E861+1):K203&lt;&gt;"",0),0)+E861,"")))</f>
        <v>1003</v>
      </c>
      <c r="F862" s="569" cm="1">
        <f t="array" ref="F862">IF(E862="","",IF(H861&lt;&gt;"",H861,INDEX(D:D,E862)))</f>
        <v>0</v>
      </c>
      <c r="G862" s="569" t="str">
        <f t="shared" si="87"/>
        <v>0</v>
      </c>
      <c r="H862" s="570" t="str">
        <f t="shared" si="88"/>
        <v/>
      </c>
      <c r="I862" s="568" t="str">
        <f>IF(AND(F862&lt;&gt;"",N10&gt;0,M862&gt;N10),"Mot &gt; limite","")</f>
        <v/>
      </c>
      <c r="M862" s="514">
        <f>IF(OR(F862="",N10="",N10&lt;=0),"",IF(LEN(F862)&lt;=N10,LEN(F862),IFERROR(FIND("♦",SUBSTITUTE(LEFT(F862,N10)," ","♦",LEN(LEFT(F862,N10))-LEN(SUBSTITUTE(LEFT(F862,N10)," ","")))),FIND(" ",F862&amp;" ",N10+1)-1)))</f>
        <v>1</v>
      </c>
      <c r="N862" s="571">
        <f t="shared" si="89"/>
        <v>845</v>
      </c>
      <c r="O862" s="551" t="str">
        <f t="shared" si="90"/>
        <v>0</v>
      </c>
      <c r="P862" s="571">
        <f t="shared" si="91"/>
        <v>1</v>
      </c>
      <c r="Q862" s="571">
        <f t="shared" si="92"/>
        <v>1</v>
      </c>
    </row>
    <row r="863" spans="2:17">
      <c r="B863" s="568"/>
      <c r="C863" s="568"/>
      <c r="D863" s="568"/>
      <c r="E863" s="568" cm="1">
        <f t="array" ref="E863">IF(H862&lt;&gt;"",E862,IF(E862="","",IFERROR(MATCH(TRUE(),INDEX(INDEX(K:K,E862+1):K203&lt;&gt;"",0),0)+E862,"")))</f>
        <v>1004</v>
      </c>
      <c r="F863" s="569" cm="1">
        <f t="array" ref="F863">IF(E863="","",IF(H862&lt;&gt;"",H862,INDEX(D:D,E863)))</f>
        <v>0</v>
      </c>
      <c r="G863" s="569" t="str">
        <f t="shared" si="87"/>
        <v>0</v>
      </c>
      <c r="H863" s="570" t="str">
        <f t="shared" si="88"/>
        <v/>
      </c>
      <c r="I863" s="568" t="str">
        <f>IF(AND(F863&lt;&gt;"",N10&gt;0,M863&gt;N10),"Mot &gt; limite","")</f>
        <v/>
      </c>
      <c r="M863" s="514">
        <f>IF(OR(F863="",N10="",N10&lt;=0),"",IF(LEN(F863)&lt;=N10,LEN(F863),IFERROR(FIND("♦",SUBSTITUTE(LEFT(F863,N10)," ","♦",LEN(LEFT(F863,N10))-LEN(SUBSTITUTE(LEFT(F863,N10)," ","")))),FIND(" ",F863&amp;" ",N10+1)-1)))</f>
        <v>1</v>
      </c>
      <c r="N863" s="571">
        <f t="shared" si="89"/>
        <v>846</v>
      </c>
      <c r="O863" s="551" t="str">
        <f t="shared" si="90"/>
        <v>0</v>
      </c>
      <c r="P863" s="571">
        <f t="shared" si="91"/>
        <v>1</v>
      </c>
      <c r="Q863" s="571">
        <f t="shared" si="92"/>
        <v>1</v>
      </c>
    </row>
    <row r="864" spans="2:17">
      <c r="B864" s="568"/>
      <c r="C864" s="568"/>
      <c r="D864" s="568"/>
      <c r="E864" s="568" cm="1">
        <f t="array" ref="E864">IF(H863&lt;&gt;"",E863,IF(E863="","",IFERROR(MATCH(TRUE(),INDEX(INDEX(K:K,E863+1):K203&lt;&gt;"",0),0)+E863,"")))</f>
        <v>1005</v>
      </c>
      <c r="F864" s="569" cm="1">
        <f t="array" ref="F864">IF(E864="","",IF(H863&lt;&gt;"",H863,INDEX(D:D,E864)))</f>
        <v>0</v>
      </c>
      <c r="G864" s="569" t="str">
        <f t="shared" si="87"/>
        <v>0</v>
      </c>
      <c r="H864" s="570" t="str">
        <f t="shared" si="88"/>
        <v/>
      </c>
      <c r="I864" s="568" t="str">
        <f>IF(AND(F864&lt;&gt;"",N10&gt;0,M864&gt;N10),"Mot &gt; limite","")</f>
        <v/>
      </c>
      <c r="M864" s="514">
        <f>IF(OR(F864="",N10="",N10&lt;=0),"",IF(LEN(F864)&lt;=N10,LEN(F864),IFERROR(FIND("♦",SUBSTITUTE(LEFT(F864,N10)," ","♦",LEN(LEFT(F864,N10))-LEN(SUBSTITUTE(LEFT(F864,N10)," ","")))),FIND(" ",F864&amp;" ",N10+1)-1)))</f>
        <v>1</v>
      </c>
      <c r="N864" s="571">
        <f t="shared" si="89"/>
        <v>847</v>
      </c>
      <c r="O864" s="551" t="str">
        <f t="shared" si="90"/>
        <v>0</v>
      </c>
      <c r="P864" s="571">
        <f t="shared" si="91"/>
        <v>1</v>
      </c>
      <c r="Q864" s="571">
        <f t="shared" si="92"/>
        <v>1</v>
      </c>
    </row>
    <row r="865" spans="2:17">
      <c r="B865" s="568"/>
      <c r="C865" s="568"/>
      <c r="D865" s="568"/>
      <c r="E865" s="568" cm="1">
        <f t="array" ref="E865">IF(H864&lt;&gt;"",E864,IF(E864="","",IFERROR(MATCH(TRUE(),INDEX(INDEX(K:K,E864+1):K203&lt;&gt;"",0),0)+E864,"")))</f>
        <v>1006</v>
      </c>
      <c r="F865" s="569" cm="1">
        <f t="array" ref="F865">IF(E865="","",IF(H864&lt;&gt;"",H864,INDEX(D:D,E865)))</f>
        <v>0</v>
      </c>
      <c r="G865" s="569" t="str">
        <f t="shared" si="87"/>
        <v>0</v>
      </c>
      <c r="H865" s="570" t="str">
        <f t="shared" si="88"/>
        <v/>
      </c>
      <c r="I865" s="568" t="str">
        <f>IF(AND(F865&lt;&gt;"",N10&gt;0,M865&gt;N10),"Mot &gt; limite","")</f>
        <v/>
      </c>
      <c r="M865" s="514">
        <f>IF(OR(F865="",N10="",N10&lt;=0),"",IF(LEN(F865)&lt;=N10,LEN(F865),IFERROR(FIND("♦",SUBSTITUTE(LEFT(F865,N10)," ","♦",LEN(LEFT(F865,N10))-LEN(SUBSTITUTE(LEFT(F865,N10)," ","")))),FIND(" ",F865&amp;" ",N10+1)-1)))</f>
        <v>1</v>
      </c>
      <c r="N865" s="571">
        <f t="shared" si="89"/>
        <v>848</v>
      </c>
      <c r="O865" s="551" t="str">
        <f t="shared" si="90"/>
        <v>0</v>
      </c>
      <c r="P865" s="571">
        <f t="shared" si="91"/>
        <v>1</v>
      </c>
      <c r="Q865" s="571">
        <f t="shared" si="92"/>
        <v>1</v>
      </c>
    </row>
    <row r="866" spans="2:17">
      <c r="B866" s="568"/>
      <c r="C866" s="568"/>
      <c r="D866" s="568"/>
      <c r="E866" s="568" cm="1">
        <f t="array" ref="E866">IF(H865&lt;&gt;"",E865,IF(E865="","",IFERROR(MATCH(TRUE(),INDEX(INDEX(K:K,E865+1):K203&lt;&gt;"",0),0)+E865,"")))</f>
        <v>1007</v>
      </c>
      <c r="F866" s="569" cm="1">
        <f t="array" ref="F866">IF(E866="","",IF(H865&lt;&gt;"",H865,INDEX(D:D,E866)))</f>
        <v>0</v>
      </c>
      <c r="G866" s="569" t="str">
        <f t="shared" si="87"/>
        <v>0</v>
      </c>
      <c r="H866" s="570" t="str">
        <f t="shared" si="88"/>
        <v/>
      </c>
      <c r="I866" s="568" t="str">
        <f>IF(AND(F866&lt;&gt;"",N10&gt;0,M866&gt;N10),"Mot &gt; limite","")</f>
        <v/>
      </c>
      <c r="M866" s="514">
        <f>IF(OR(F866="",N10="",N10&lt;=0),"",IF(LEN(F866)&lt;=N10,LEN(F866),IFERROR(FIND("♦",SUBSTITUTE(LEFT(F866,N10)," ","♦",LEN(LEFT(F866,N10))-LEN(SUBSTITUTE(LEFT(F866,N10)," ","")))),FIND(" ",F866&amp;" ",N10+1)-1)))</f>
        <v>1</v>
      </c>
      <c r="N866" s="571">
        <f t="shared" si="89"/>
        <v>849</v>
      </c>
      <c r="O866" s="551" t="str">
        <f t="shared" si="90"/>
        <v>0</v>
      </c>
      <c r="P866" s="571">
        <f t="shared" si="91"/>
        <v>1</v>
      </c>
      <c r="Q866" s="571">
        <f t="shared" si="92"/>
        <v>1</v>
      </c>
    </row>
    <row r="867" spans="2:17">
      <c r="B867" s="568"/>
      <c r="C867" s="568"/>
      <c r="D867" s="568"/>
      <c r="E867" s="568" cm="1">
        <f t="array" ref="E867">IF(H866&lt;&gt;"",E866,IF(E866="","",IFERROR(MATCH(TRUE(),INDEX(INDEX(K:K,E866+1):K203&lt;&gt;"",0),0)+E866,"")))</f>
        <v>1008</v>
      </c>
      <c r="F867" s="569" cm="1">
        <f t="array" ref="F867">IF(E867="","",IF(H866&lt;&gt;"",H866,INDEX(D:D,E867)))</f>
        <v>0</v>
      </c>
      <c r="G867" s="569" t="str">
        <f t="shared" si="87"/>
        <v>0</v>
      </c>
      <c r="H867" s="570" t="str">
        <f t="shared" si="88"/>
        <v/>
      </c>
      <c r="I867" s="568" t="str">
        <f>IF(AND(F867&lt;&gt;"",N10&gt;0,M867&gt;N10),"Mot &gt; limite","")</f>
        <v/>
      </c>
      <c r="M867" s="514">
        <f>IF(OR(F867="",N10="",N10&lt;=0),"",IF(LEN(F867)&lt;=N10,LEN(F867),IFERROR(FIND("♦",SUBSTITUTE(LEFT(F867,N10)," ","♦",LEN(LEFT(F867,N10))-LEN(SUBSTITUTE(LEFT(F867,N10)," ","")))),FIND(" ",F867&amp;" ",N10+1)-1)))</f>
        <v>1</v>
      </c>
      <c r="N867" s="571">
        <f t="shared" si="89"/>
        <v>850</v>
      </c>
      <c r="O867" s="551" t="str">
        <f t="shared" si="90"/>
        <v>0</v>
      </c>
      <c r="P867" s="571">
        <f t="shared" si="91"/>
        <v>1</v>
      </c>
      <c r="Q867" s="571">
        <f t="shared" si="92"/>
        <v>1</v>
      </c>
    </row>
    <row r="868" spans="2:17">
      <c r="B868" s="568"/>
      <c r="C868" s="568"/>
      <c r="D868" s="568"/>
      <c r="E868" s="568" cm="1">
        <f t="array" ref="E868">IF(H867&lt;&gt;"",E867,IF(E867="","",IFERROR(MATCH(TRUE(),INDEX(INDEX(K:K,E867+1):K203&lt;&gt;"",0),0)+E867,"")))</f>
        <v>1009</v>
      </c>
      <c r="F868" s="569" cm="1">
        <f t="array" ref="F868">IF(E868="","",IF(H867&lt;&gt;"",H867,INDEX(D:D,E868)))</f>
        <v>0</v>
      </c>
      <c r="G868" s="569" t="str">
        <f t="shared" si="87"/>
        <v>0</v>
      </c>
      <c r="H868" s="570" t="str">
        <f t="shared" si="88"/>
        <v/>
      </c>
      <c r="I868" s="568" t="str">
        <f>IF(AND(F868&lt;&gt;"",N10&gt;0,M868&gt;N10),"Mot &gt; limite","")</f>
        <v/>
      </c>
      <c r="M868" s="514">
        <f>IF(OR(F868="",N10="",N10&lt;=0),"",IF(LEN(F868)&lt;=N10,LEN(F868),IFERROR(FIND("♦",SUBSTITUTE(LEFT(F868,N10)," ","♦",LEN(LEFT(F868,N10))-LEN(SUBSTITUTE(LEFT(F868,N10)," ","")))),FIND(" ",F868&amp;" ",N10+1)-1)))</f>
        <v>1</v>
      </c>
      <c r="N868" s="571">
        <f t="shared" si="89"/>
        <v>851</v>
      </c>
      <c r="O868" s="551" t="str">
        <f t="shared" si="90"/>
        <v>0</v>
      </c>
      <c r="P868" s="571">
        <f t="shared" si="91"/>
        <v>1</v>
      </c>
      <c r="Q868" s="571">
        <f t="shared" si="92"/>
        <v>1</v>
      </c>
    </row>
    <row r="869" spans="2:17">
      <c r="B869" s="568"/>
      <c r="C869" s="568"/>
      <c r="D869" s="568"/>
      <c r="E869" s="568" cm="1">
        <f t="array" ref="E869">IF(H868&lt;&gt;"",E868,IF(E868="","",IFERROR(MATCH(TRUE(),INDEX(INDEX(K:K,E868+1):K203&lt;&gt;"",0),0)+E868,"")))</f>
        <v>1010</v>
      </c>
      <c r="F869" s="569" cm="1">
        <f t="array" ref="F869">IF(E869="","",IF(H868&lt;&gt;"",H868,INDEX(D:D,E869)))</f>
        <v>0</v>
      </c>
      <c r="G869" s="569" t="str">
        <f t="shared" si="87"/>
        <v>0</v>
      </c>
      <c r="H869" s="570" t="str">
        <f t="shared" si="88"/>
        <v/>
      </c>
      <c r="I869" s="568" t="str">
        <f>IF(AND(F869&lt;&gt;"",N10&gt;0,M869&gt;N10),"Mot &gt; limite","")</f>
        <v/>
      </c>
      <c r="M869" s="514">
        <f>IF(OR(F869="",N10="",N10&lt;=0),"",IF(LEN(F869)&lt;=N10,LEN(F869),IFERROR(FIND("♦",SUBSTITUTE(LEFT(F869,N10)," ","♦",LEN(LEFT(F869,N10))-LEN(SUBSTITUTE(LEFT(F869,N10)," ","")))),FIND(" ",F869&amp;" ",N10+1)-1)))</f>
        <v>1</v>
      </c>
      <c r="N869" s="571">
        <f t="shared" si="89"/>
        <v>852</v>
      </c>
      <c r="O869" s="551" t="str">
        <f t="shared" si="90"/>
        <v>0</v>
      </c>
      <c r="P869" s="571">
        <f t="shared" si="91"/>
        <v>1</v>
      </c>
      <c r="Q869" s="571">
        <f t="shared" si="92"/>
        <v>1</v>
      </c>
    </row>
    <row r="870" spans="2:17">
      <c r="B870" s="568"/>
      <c r="C870" s="568"/>
      <c r="D870" s="568"/>
      <c r="E870" s="568" cm="1">
        <f t="array" ref="E870">IF(H869&lt;&gt;"",E869,IF(E869="","",IFERROR(MATCH(TRUE(),INDEX(INDEX(K:K,E869+1):K203&lt;&gt;"",0),0)+E869,"")))</f>
        <v>1011</v>
      </c>
      <c r="F870" s="569" cm="1">
        <f t="array" ref="F870">IF(E870="","",IF(H869&lt;&gt;"",H869,INDEX(D:D,E870)))</f>
        <v>0</v>
      </c>
      <c r="G870" s="569" t="str">
        <f t="shared" si="87"/>
        <v>0</v>
      </c>
      <c r="H870" s="570" t="str">
        <f t="shared" si="88"/>
        <v/>
      </c>
      <c r="I870" s="568" t="str">
        <f>IF(AND(F870&lt;&gt;"",N10&gt;0,M870&gt;N10),"Mot &gt; limite","")</f>
        <v/>
      </c>
      <c r="M870" s="514">
        <f>IF(OR(F870="",N10="",N10&lt;=0),"",IF(LEN(F870)&lt;=N10,LEN(F870),IFERROR(FIND("♦",SUBSTITUTE(LEFT(F870,N10)," ","♦",LEN(LEFT(F870,N10))-LEN(SUBSTITUTE(LEFT(F870,N10)," ","")))),FIND(" ",F870&amp;" ",N10+1)-1)))</f>
        <v>1</v>
      </c>
      <c r="N870" s="571">
        <f t="shared" si="89"/>
        <v>853</v>
      </c>
      <c r="O870" s="551" t="str">
        <f t="shared" si="90"/>
        <v>0</v>
      </c>
      <c r="P870" s="571">
        <f t="shared" si="91"/>
        <v>1</v>
      </c>
      <c r="Q870" s="571">
        <f t="shared" si="92"/>
        <v>1</v>
      </c>
    </row>
    <row r="871" spans="2:17">
      <c r="B871" s="568"/>
      <c r="C871" s="568"/>
      <c r="D871" s="568"/>
      <c r="E871" s="568" cm="1">
        <f t="array" ref="E871">IF(H870&lt;&gt;"",E870,IF(E870="","",IFERROR(MATCH(TRUE(),INDEX(INDEX(K:K,E870+1):K203&lt;&gt;"",0),0)+E870,"")))</f>
        <v>1012</v>
      </c>
      <c r="F871" s="569" cm="1">
        <f t="array" ref="F871">IF(E871="","",IF(H870&lt;&gt;"",H870,INDEX(D:D,E871)))</f>
        <v>0</v>
      </c>
      <c r="G871" s="569" t="str">
        <f t="shared" si="87"/>
        <v>0</v>
      </c>
      <c r="H871" s="570" t="str">
        <f t="shared" si="88"/>
        <v/>
      </c>
      <c r="I871" s="568" t="str">
        <f>IF(AND(F871&lt;&gt;"",N10&gt;0,M871&gt;N10),"Mot &gt; limite","")</f>
        <v/>
      </c>
      <c r="M871" s="514">
        <f>IF(OR(F871="",N10="",N10&lt;=0),"",IF(LEN(F871)&lt;=N10,LEN(F871),IFERROR(FIND("♦",SUBSTITUTE(LEFT(F871,N10)," ","♦",LEN(LEFT(F871,N10))-LEN(SUBSTITUTE(LEFT(F871,N10)," ","")))),FIND(" ",F871&amp;" ",N10+1)-1)))</f>
        <v>1</v>
      </c>
      <c r="N871" s="571">
        <f t="shared" si="89"/>
        <v>854</v>
      </c>
      <c r="O871" s="551" t="str">
        <f t="shared" si="90"/>
        <v>0</v>
      </c>
      <c r="P871" s="571">
        <f t="shared" si="91"/>
        <v>1</v>
      </c>
      <c r="Q871" s="571">
        <f t="shared" si="92"/>
        <v>1</v>
      </c>
    </row>
    <row r="872" spans="2:17">
      <c r="B872" s="568"/>
      <c r="C872" s="568"/>
      <c r="D872" s="568"/>
      <c r="E872" s="568" cm="1">
        <f t="array" ref="E872">IF(H871&lt;&gt;"",E871,IF(E871="","",IFERROR(MATCH(TRUE(),INDEX(INDEX(K:K,E871+1):K203&lt;&gt;"",0),0)+E871,"")))</f>
        <v>1013</v>
      </c>
      <c r="F872" s="569" cm="1">
        <f t="array" ref="F872">IF(E872="","",IF(H871&lt;&gt;"",H871,INDEX(D:D,E872)))</f>
        <v>0</v>
      </c>
      <c r="G872" s="569" t="str">
        <f t="shared" si="87"/>
        <v>0</v>
      </c>
      <c r="H872" s="570" t="str">
        <f t="shared" si="88"/>
        <v/>
      </c>
      <c r="I872" s="568" t="str">
        <f>IF(AND(F872&lt;&gt;"",N10&gt;0,M872&gt;N10),"Mot &gt; limite","")</f>
        <v/>
      </c>
      <c r="M872" s="514">
        <f>IF(OR(F872="",N10="",N10&lt;=0),"",IF(LEN(F872)&lt;=N10,LEN(F872),IFERROR(FIND("♦",SUBSTITUTE(LEFT(F872,N10)," ","♦",LEN(LEFT(F872,N10))-LEN(SUBSTITUTE(LEFT(F872,N10)," ","")))),FIND(" ",F872&amp;" ",N10+1)-1)))</f>
        <v>1</v>
      </c>
      <c r="N872" s="571">
        <f t="shared" si="89"/>
        <v>855</v>
      </c>
      <c r="O872" s="551" t="str">
        <f t="shared" si="90"/>
        <v>0</v>
      </c>
      <c r="P872" s="571">
        <f t="shared" si="91"/>
        <v>1</v>
      </c>
      <c r="Q872" s="571">
        <f t="shared" si="92"/>
        <v>1</v>
      </c>
    </row>
    <row r="873" spans="2:17">
      <c r="B873" s="568"/>
      <c r="C873" s="568"/>
      <c r="D873" s="568"/>
      <c r="E873" s="568" cm="1">
        <f t="array" ref="E873">IF(H872&lt;&gt;"",E872,IF(E872="","",IFERROR(MATCH(TRUE(),INDEX(INDEX(K:K,E872+1):K203&lt;&gt;"",0),0)+E872,"")))</f>
        <v>1014</v>
      </c>
      <c r="F873" s="569" cm="1">
        <f t="array" ref="F873">IF(E873="","",IF(H872&lt;&gt;"",H872,INDEX(D:D,E873)))</f>
        <v>0</v>
      </c>
      <c r="G873" s="569" t="str">
        <f t="shared" si="87"/>
        <v>0</v>
      </c>
      <c r="H873" s="570" t="str">
        <f t="shared" si="88"/>
        <v/>
      </c>
      <c r="I873" s="568" t="str">
        <f>IF(AND(F873&lt;&gt;"",N10&gt;0,M873&gt;N10),"Mot &gt; limite","")</f>
        <v/>
      </c>
      <c r="M873" s="514">
        <f>IF(OR(F873="",N10="",N10&lt;=0),"",IF(LEN(F873)&lt;=N10,LEN(F873),IFERROR(FIND("♦",SUBSTITUTE(LEFT(F873,N10)," ","♦",LEN(LEFT(F873,N10))-LEN(SUBSTITUTE(LEFT(F873,N10)," ","")))),FIND(" ",F873&amp;" ",N10+1)-1)))</f>
        <v>1</v>
      </c>
      <c r="N873" s="571">
        <f t="shared" si="89"/>
        <v>856</v>
      </c>
      <c r="O873" s="551" t="str">
        <f t="shared" si="90"/>
        <v>0</v>
      </c>
      <c r="P873" s="571">
        <f t="shared" si="91"/>
        <v>1</v>
      </c>
      <c r="Q873" s="571">
        <f t="shared" si="92"/>
        <v>1</v>
      </c>
    </row>
    <row r="874" spans="2:17">
      <c r="B874" s="568"/>
      <c r="C874" s="568"/>
      <c r="D874" s="568"/>
      <c r="E874" s="568" cm="1">
        <f t="array" ref="E874">IF(H873&lt;&gt;"",E873,IF(E873="","",IFERROR(MATCH(TRUE(),INDEX(INDEX(K:K,E873+1):K203&lt;&gt;"",0),0)+E873,"")))</f>
        <v>1015</v>
      </c>
      <c r="F874" s="569" cm="1">
        <f t="array" ref="F874">IF(E874="","",IF(H873&lt;&gt;"",H873,INDEX(D:D,E874)))</f>
        <v>0</v>
      </c>
      <c r="G874" s="569" t="str">
        <f t="shared" si="87"/>
        <v>0</v>
      </c>
      <c r="H874" s="570" t="str">
        <f t="shared" si="88"/>
        <v/>
      </c>
      <c r="I874" s="568" t="str">
        <f>IF(AND(F874&lt;&gt;"",N10&gt;0,M874&gt;N10),"Mot &gt; limite","")</f>
        <v/>
      </c>
      <c r="M874" s="514">
        <f>IF(OR(F874="",N10="",N10&lt;=0),"",IF(LEN(F874)&lt;=N10,LEN(F874),IFERROR(FIND("♦",SUBSTITUTE(LEFT(F874,N10)," ","♦",LEN(LEFT(F874,N10))-LEN(SUBSTITUTE(LEFT(F874,N10)," ","")))),FIND(" ",F874&amp;" ",N10+1)-1)))</f>
        <v>1</v>
      </c>
      <c r="N874" s="571">
        <f t="shared" si="89"/>
        <v>857</v>
      </c>
      <c r="O874" s="551" t="str">
        <f t="shared" si="90"/>
        <v>0</v>
      </c>
      <c r="P874" s="571">
        <f t="shared" si="91"/>
        <v>1</v>
      </c>
      <c r="Q874" s="571">
        <f t="shared" si="92"/>
        <v>1</v>
      </c>
    </row>
    <row r="875" spans="2:17">
      <c r="B875" s="568"/>
      <c r="C875" s="568"/>
      <c r="D875" s="568"/>
      <c r="E875" s="568" cm="1">
        <f t="array" ref="E875">IF(H874&lt;&gt;"",E874,IF(E874="","",IFERROR(MATCH(TRUE(),INDEX(INDEX(K:K,E874+1):K203&lt;&gt;"",0),0)+E874,"")))</f>
        <v>1016</v>
      </c>
      <c r="F875" s="569" cm="1">
        <f t="array" ref="F875">IF(E875="","",IF(H874&lt;&gt;"",H874,INDEX(D:D,E875)))</f>
        <v>0</v>
      </c>
      <c r="G875" s="569" t="str">
        <f t="shared" si="87"/>
        <v>0</v>
      </c>
      <c r="H875" s="570" t="str">
        <f t="shared" si="88"/>
        <v/>
      </c>
      <c r="I875" s="568" t="str">
        <f>IF(AND(F875&lt;&gt;"",N10&gt;0,M875&gt;N10),"Mot &gt; limite","")</f>
        <v/>
      </c>
      <c r="M875" s="514">
        <f>IF(OR(F875="",N10="",N10&lt;=0),"",IF(LEN(F875)&lt;=N10,LEN(F875),IFERROR(FIND("♦",SUBSTITUTE(LEFT(F875,N10)," ","♦",LEN(LEFT(F875,N10))-LEN(SUBSTITUTE(LEFT(F875,N10)," ","")))),FIND(" ",F875&amp;" ",N10+1)-1)))</f>
        <v>1</v>
      </c>
      <c r="N875" s="571">
        <f t="shared" si="89"/>
        <v>858</v>
      </c>
      <c r="O875" s="551" t="str">
        <f t="shared" si="90"/>
        <v>0</v>
      </c>
      <c r="P875" s="571">
        <f t="shared" si="91"/>
        <v>1</v>
      </c>
      <c r="Q875" s="571">
        <f t="shared" si="92"/>
        <v>1</v>
      </c>
    </row>
    <row r="876" spans="2:17">
      <c r="B876" s="568"/>
      <c r="C876" s="568"/>
      <c r="D876" s="568"/>
      <c r="E876" s="568" cm="1">
        <f t="array" ref="E876">IF(H875&lt;&gt;"",E875,IF(E875="","",IFERROR(MATCH(TRUE(),INDEX(INDEX(K:K,E875+1):K203&lt;&gt;"",0),0)+E875,"")))</f>
        <v>1017</v>
      </c>
      <c r="F876" s="569" cm="1">
        <f t="array" ref="F876">IF(E876="","",IF(H875&lt;&gt;"",H875,INDEX(D:D,E876)))</f>
        <v>0</v>
      </c>
      <c r="G876" s="569" t="str">
        <f t="shared" si="87"/>
        <v>0</v>
      </c>
      <c r="H876" s="570" t="str">
        <f t="shared" si="88"/>
        <v/>
      </c>
      <c r="I876" s="568" t="str">
        <f>IF(AND(F876&lt;&gt;"",N10&gt;0,M876&gt;N10),"Mot &gt; limite","")</f>
        <v/>
      </c>
      <c r="M876" s="514">
        <f>IF(OR(F876="",N10="",N10&lt;=0),"",IF(LEN(F876)&lt;=N10,LEN(F876),IFERROR(FIND("♦",SUBSTITUTE(LEFT(F876,N10)," ","♦",LEN(LEFT(F876,N10))-LEN(SUBSTITUTE(LEFT(F876,N10)," ","")))),FIND(" ",F876&amp;" ",N10+1)-1)))</f>
        <v>1</v>
      </c>
      <c r="N876" s="571">
        <f t="shared" si="89"/>
        <v>859</v>
      </c>
      <c r="O876" s="551" t="str">
        <f t="shared" si="90"/>
        <v>0</v>
      </c>
      <c r="P876" s="571">
        <f t="shared" si="91"/>
        <v>1</v>
      </c>
      <c r="Q876" s="571">
        <f t="shared" si="92"/>
        <v>1</v>
      </c>
    </row>
    <row r="877" spans="2:17">
      <c r="B877" s="568"/>
      <c r="C877" s="568"/>
      <c r="D877" s="568"/>
      <c r="E877" s="568" cm="1">
        <f t="array" ref="E877">IF(H876&lt;&gt;"",E876,IF(E876="","",IFERROR(MATCH(TRUE(),INDEX(INDEX(K:K,E876+1):K203&lt;&gt;"",0),0)+E876,"")))</f>
        <v>1018</v>
      </c>
      <c r="F877" s="569" cm="1">
        <f t="array" ref="F877">IF(E877="","",IF(H876&lt;&gt;"",H876,INDEX(D:D,E877)))</f>
        <v>0</v>
      </c>
      <c r="G877" s="569" t="str">
        <f t="shared" si="87"/>
        <v>0</v>
      </c>
      <c r="H877" s="570" t="str">
        <f t="shared" si="88"/>
        <v/>
      </c>
      <c r="I877" s="568" t="str">
        <f>IF(AND(F877&lt;&gt;"",N10&gt;0,M877&gt;N10),"Mot &gt; limite","")</f>
        <v/>
      </c>
      <c r="M877" s="514">
        <f>IF(OR(F877="",N10="",N10&lt;=0),"",IF(LEN(F877)&lt;=N10,LEN(F877),IFERROR(FIND("♦",SUBSTITUTE(LEFT(F877,N10)," ","♦",LEN(LEFT(F877,N10))-LEN(SUBSTITUTE(LEFT(F877,N10)," ","")))),FIND(" ",F877&amp;" ",N10+1)-1)))</f>
        <v>1</v>
      </c>
      <c r="N877" s="571">
        <f t="shared" si="89"/>
        <v>860</v>
      </c>
      <c r="O877" s="551" t="str">
        <f t="shared" si="90"/>
        <v>0</v>
      </c>
      <c r="P877" s="571">
        <f t="shared" si="91"/>
        <v>1</v>
      </c>
      <c r="Q877" s="571">
        <f t="shared" si="92"/>
        <v>1</v>
      </c>
    </row>
    <row r="878" spans="2:17">
      <c r="B878" s="568"/>
      <c r="C878" s="568"/>
      <c r="D878" s="568"/>
      <c r="E878" s="568" cm="1">
        <f t="array" ref="E878">IF(H877&lt;&gt;"",E877,IF(E877="","",IFERROR(MATCH(TRUE(),INDEX(INDEX(K:K,E877+1):K203&lt;&gt;"",0),0)+E877,"")))</f>
        <v>1019</v>
      </c>
      <c r="F878" s="569" cm="1">
        <f t="array" ref="F878">IF(E878="","",IF(H877&lt;&gt;"",H877,INDEX(D:D,E878)))</f>
        <v>0</v>
      </c>
      <c r="G878" s="569" t="str">
        <f t="shared" si="87"/>
        <v>0</v>
      </c>
      <c r="H878" s="570" t="str">
        <f t="shared" si="88"/>
        <v/>
      </c>
      <c r="I878" s="568" t="str">
        <f>IF(AND(F878&lt;&gt;"",N10&gt;0,M878&gt;N10),"Mot &gt; limite","")</f>
        <v/>
      </c>
      <c r="M878" s="514">
        <f>IF(OR(F878="",N10="",N10&lt;=0),"",IF(LEN(F878)&lt;=N10,LEN(F878),IFERROR(FIND("♦",SUBSTITUTE(LEFT(F878,N10)," ","♦",LEN(LEFT(F878,N10))-LEN(SUBSTITUTE(LEFT(F878,N10)," ","")))),FIND(" ",F878&amp;" ",N10+1)-1)))</f>
        <v>1</v>
      </c>
      <c r="N878" s="571">
        <f t="shared" si="89"/>
        <v>861</v>
      </c>
      <c r="O878" s="551" t="str">
        <f t="shared" si="90"/>
        <v>0</v>
      </c>
      <c r="P878" s="571">
        <f t="shared" si="91"/>
        <v>1</v>
      </c>
      <c r="Q878" s="571">
        <f t="shared" si="92"/>
        <v>1</v>
      </c>
    </row>
    <row r="879" spans="2:17">
      <c r="B879" s="568"/>
      <c r="C879" s="568"/>
      <c r="D879" s="568"/>
      <c r="E879" s="568" cm="1">
        <f t="array" ref="E879">IF(H878&lt;&gt;"",E878,IF(E878="","",IFERROR(MATCH(TRUE(),INDEX(INDEX(K:K,E878+1):K203&lt;&gt;"",0),0)+E878,"")))</f>
        <v>1020</v>
      </c>
      <c r="F879" s="569" cm="1">
        <f t="array" ref="F879">IF(E879="","",IF(H878&lt;&gt;"",H878,INDEX(D:D,E879)))</f>
        <v>0</v>
      </c>
      <c r="G879" s="569" t="str">
        <f t="shared" si="87"/>
        <v>0</v>
      </c>
      <c r="H879" s="570" t="str">
        <f t="shared" si="88"/>
        <v/>
      </c>
      <c r="I879" s="568" t="str">
        <f>IF(AND(F879&lt;&gt;"",N10&gt;0,M879&gt;N10),"Mot &gt; limite","")</f>
        <v/>
      </c>
      <c r="M879" s="514">
        <f>IF(OR(F879="",N10="",N10&lt;=0),"",IF(LEN(F879)&lt;=N10,LEN(F879),IFERROR(FIND("♦",SUBSTITUTE(LEFT(F879,N10)," ","♦",LEN(LEFT(F879,N10))-LEN(SUBSTITUTE(LEFT(F879,N10)," ","")))),FIND(" ",F879&amp;" ",N10+1)-1)))</f>
        <v>1</v>
      </c>
      <c r="N879" s="571">
        <f t="shared" si="89"/>
        <v>862</v>
      </c>
      <c r="O879" s="551" t="str">
        <f t="shared" si="90"/>
        <v>0</v>
      </c>
      <c r="P879" s="571">
        <f t="shared" si="91"/>
        <v>1</v>
      </c>
      <c r="Q879" s="571">
        <f t="shared" si="92"/>
        <v>1</v>
      </c>
    </row>
    <row r="880" spans="2:17">
      <c r="B880" s="568"/>
      <c r="C880" s="568"/>
      <c r="D880" s="568"/>
      <c r="E880" s="568" cm="1">
        <f t="array" ref="E880">IF(H879&lt;&gt;"",E879,IF(E879="","",IFERROR(MATCH(TRUE(),INDEX(INDEX(K:K,E879+1):K203&lt;&gt;"",0),0)+E879,"")))</f>
        <v>1021</v>
      </c>
      <c r="F880" s="569" cm="1">
        <f t="array" ref="F880">IF(E880="","",IF(H879&lt;&gt;"",H879,INDEX(D:D,E880)))</f>
        <v>0</v>
      </c>
      <c r="G880" s="569" t="str">
        <f t="shared" si="87"/>
        <v>0</v>
      </c>
      <c r="H880" s="570" t="str">
        <f t="shared" si="88"/>
        <v/>
      </c>
      <c r="I880" s="568" t="str">
        <f>IF(AND(F880&lt;&gt;"",N10&gt;0,M880&gt;N10),"Mot &gt; limite","")</f>
        <v/>
      </c>
      <c r="M880" s="514">
        <f>IF(OR(F880="",N10="",N10&lt;=0),"",IF(LEN(F880)&lt;=N10,LEN(F880),IFERROR(FIND("♦",SUBSTITUTE(LEFT(F880,N10)," ","♦",LEN(LEFT(F880,N10))-LEN(SUBSTITUTE(LEFT(F880,N10)," ","")))),FIND(" ",F880&amp;" ",N10+1)-1)))</f>
        <v>1</v>
      </c>
      <c r="N880" s="571">
        <f t="shared" si="89"/>
        <v>863</v>
      </c>
      <c r="O880" s="551" t="str">
        <f t="shared" si="90"/>
        <v>0</v>
      </c>
      <c r="P880" s="571">
        <f t="shared" si="91"/>
        <v>1</v>
      </c>
      <c r="Q880" s="571">
        <f t="shared" si="92"/>
        <v>1</v>
      </c>
    </row>
    <row r="881" spans="2:17">
      <c r="B881" s="568"/>
      <c r="C881" s="568"/>
      <c r="D881" s="568"/>
      <c r="E881" s="568" cm="1">
        <f t="array" ref="E881">IF(H880&lt;&gt;"",E880,IF(E880="","",IFERROR(MATCH(TRUE(),INDEX(INDEX(K:K,E880+1):K203&lt;&gt;"",0),0)+E880,"")))</f>
        <v>1022</v>
      </c>
      <c r="F881" s="569" cm="1">
        <f t="array" ref="F881">IF(E881="","",IF(H880&lt;&gt;"",H880,INDEX(D:D,E881)))</f>
        <v>0</v>
      </c>
      <c r="G881" s="569" t="str">
        <f t="shared" si="87"/>
        <v>0</v>
      </c>
      <c r="H881" s="570" t="str">
        <f t="shared" si="88"/>
        <v/>
      </c>
      <c r="I881" s="568" t="str">
        <f>IF(AND(F881&lt;&gt;"",N10&gt;0,M881&gt;N10),"Mot &gt; limite","")</f>
        <v/>
      </c>
      <c r="M881" s="514">
        <f>IF(OR(F881="",N10="",N10&lt;=0),"",IF(LEN(F881)&lt;=N10,LEN(F881),IFERROR(FIND("♦",SUBSTITUTE(LEFT(F881,N10)," ","♦",LEN(LEFT(F881,N10))-LEN(SUBSTITUTE(LEFT(F881,N10)," ","")))),FIND(" ",F881&amp;" ",N10+1)-1)))</f>
        <v>1</v>
      </c>
      <c r="N881" s="571">
        <f t="shared" si="89"/>
        <v>864</v>
      </c>
      <c r="O881" s="551" t="str">
        <f t="shared" si="90"/>
        <v>0</v>
      </c>
      <c r="P881" s="571">
        <f t="shared" si="91"/>
        <v>1</v>
      </c>
      <c r="Q881" s="571">
        <f t="shared" si="92"/>
        <v>1</v>
      </c>
    </row>
    <row r="882" spans="2:17">
      <c r="B882" s="568"/>
      <c r="C882" s="568"/>
      <c r="D882" s="568"/>
      <c r="E882" s="568" cm="1">
        <f t="array" ref="E882">IF(H881&lt;&gt;"",E881,IF(E881="","",IFERROR(MATCH(TRUE(),INDEX(INDEX(K:K,E881+1):K203&lt;&gt;"",0),0)+E881,"")))</f>
        <v>1023</v>
      </c>
      <c r="F882" s="569" cm="1">
        <f t="array" ref="F882">IF(E882="","",IF(H881&lt;&gt;"",H881,INDEX(D:D,E882)))</f>
        <v>0</v>
      </c>
      <c r="G882" s="569" t="str">
        <f t="shared" si="87"/>
        <v>0</v>
      </c>
      <c r="H882" s="570" t="str">
        <f t="shared" si="88"/>
        <v/>
      </c>
      <c r="I882" s="568" t="str">
        <f>IF(AND(F882&lt;&gt;"",N10&gt;0,M882&gt;N10),"Mot &gt; limite","")</f>
        <v/>
      </c>
      <c r="M882" s="514">
        <f>IF(OR(F882="",N10="",N10&lt;=0),"",IF(LEN(F882)&lt;=N10,LEN(F882),IFERROR(FIND("♦",SUBSTITUTE(LEFT(F882,N10)," ","♦",LEN(LEFT(F882,N10))-LEN(SUBSTITUTE(LEFT(F882,N10)," ","")))),FIND(" ",F882&amp;" ",N10+1)-1)))</f>
        <v>1</v>
      </c>
      <c r="N882" s="571">
        <f t="shared" si="89"/>
        <v>865</v>
      </c>
      <c r="O882" s="551" t="str">
        <f t="shared" si="90"/>
        <v>0</v>
      </c>
      <c r="P882" s="571">
        <f t="shared" si="91"/>
        <v>1</v>
      </c>
      <c r="Q882" s="571">
        <f t="shared" si="92"/>
        <v>1</v>
      </c>
    </row>
    <row r="883" spans="2:17">
      <c r="B883" s="568"/>
      <c r="C883" s="568"/>
      <c r="D883" s="568"/>
      <c r="E883" s="568" cm="1">
        <f t="array" ref="E883">IF(H882&lt;&gt;"",E882,IF(E882="","",IFERROR(MATCH(TRUE(),INDEX(INDEX(K:K,E882+1):K203&lt;&gt;"",0),0)+E882,"")))</f>
        <v>1024</v>
      </c>
      <c r="F883" s="569" cm="1">
        <f t="array" ref="F883">IF(E883="","",IF(H882&lt;&gt;"",H882,INDEX(D:D,E883)))</f>
        <v>0</v>
      </c>
      <c r="G883" s="569" t="str">
        <f t="shared" si="87"/>
        <v>0</v>
      </c>
      <c r="H883" s="570" t="str">
        <f t="shared" si="88"/>
        <v/>
      </c>
      <c r="I883" s="568" t="str">
        <f>IF(AND(F883&lt;&gt;"",N10&gt;0,M883&gt;N10),"Mot &gt; limite","")</f>
        <v/>
      </c>
      <c r="M883" s="514">
        <f>IF(OR(F883="",N10="",N10&lt;=0),"",IF(LEN(F883)&lt;=N10,LEN(F883),IFERROR(FIND("♦",SUBSTITUTE(LEFT(F883,N10)," ","♦",LEN(LEFT(F883,N10))-LEN(SUBSTITUTE(LEFT(F883,N10)," ","")))),FIND(" ",F883&amp;" ",N10+1)-1)))</f>
        <v>1</v>
      </c>
      <c r="N883" s="571">
        <f t="shared" si="89"/>
        <v>866</v>
      </c>
      <c r="O883" s="551" t="str">
        <f t="shared" si="90"/>
        <v>0</v>
      </c>
      <c r="P883" s="571">
        <f t="shared" si="91"/>
        <v>1</v>
      </c>
      <c r="Q883" s="571">
        <f t="shared" si="92"/>
        <v>1</v>
      </c>
    </row>
    <row r="884" spans="2:17">
      <c r="B884" s="568"/>
      <c r="C884" s="568"/>
      <c r="D884" s="568"/>
      <c r="E884" s="568" cm="1">
        <f t="array" ref="E884">IF(H883&lt;&gt;"",E883,IF(E883="","",IFERROR(MATCH(TRUE(),INDEX(INDEX(K:K,E883+1):K203&lt;&gt;"",0),0)+E883,"")))</f>
        <v>1025</v>
      </c>
      <c r="F884" s="569" cm="1">
        <f t="array" ref="F884">IF(E884="","",IF(H883&lt;&gt;"",H883,INDEX(D:D,E884)))</f>
        <v>0</v>
      </c>
      <c r="G884" s="569" t="str">
        <f t="shared" si="87"/>
        <v>0</v>
      </c>
      <c r="H884" s="570" t="str">
        <f t="shared" si="88"/>
        <v/>
      </c>
      <c r="I884" s="568" t="str">
        <f>IF(AND(F884&lt;&gt;"",N10&gt;0,M884&gt;N10),"Mot &gt; limite","")</f>
        <v/>
      </c>
      <c r="M884" s="514">
        <f>IF(OR(F884="",N10="",N10&lt;=0),"",IF(LEN(F884)&lt;=N10,LEN(F884),IFERROR(FIND("♦",SUBSTITUTE(LEFT(F884,N10)," ","♦",LEN(LEFT(F884,N10))-LEN(SUBSTITUTE(LEFT(F884,N10)," ","")))),FIND(" ",F884&amp;" ",N10+1)-1)))</f>
        <v>1</v>
      </c>
      <c r="N884" s="571">
        <f t="shared" si="89"/>
        <v>867</v>
      </c>
      <c r="O884" s="551" t="str">
        <f t="shared" si="90"/>
        <v>0</v>
      </c>
      <c r="P884" s="571">
        <f t="shared" si="91"/>
        <v>1</v>
      </c>
      <c r="Q884" s="571">
        <f t="shared" si="92"/>
        <v>1</v>
      </c>
    </row>
    <row r="885" spans="2:17">
      <c r="B885" s="568"/>
      <c r="C885" s="568"/>
      <c r="D885" s="568"/>
      <c r="E885" s="568" cm="1">
        <f t="array" ref="E885">IF(H884&lt;&gt;"",E884,IF(E884="","",IFERROR(MATCH(TRUE(),INDEX(INDEX(K:K,E884+1):K203&lt;&gt;"",0),0)+E884,"")))</f>
        <v>1026</v>
      </c>
      <c r="F885" s="569" cm="1">
        <f t="array" ref="F885">IF(E885="","",IF(H884&lt;&gt;"",H884,INDEX(D:D,E885)))</f>
        <v>0</v>
      </c>
      <c r="G885" s="569" t="str">
        <f t="shared" si="87"/>
        <v>0</v>
      </c>
      <c r="H885" s="570" t="str">
        <f t="shared" si="88"/>
        <v/>
      </c>
      <c r="I885" s="568" t="str">
        <f>IF(AND(F885&lt;&gt;"",N10&gt;0,M885&gt;N10),"Mot &gt; limite","")</f>
        <v/>
      </c>
      <c r="M885" s="514">
        <f>IF(OR(F885="",N10="",N10&lt;=0),"",IF(LEN(F885)&lt;=N10,LEN(F885),IFERROR(FIND("♦",SUBSTITUTE(LEFT(F885,N10)," ","♦",LEN(LEFT(F885,N10))-LEN(SUBSTITUTE(LEFT(F885,N10)," ","")))),FIND(" ",F885&amp;" ",N10+1)-1)))</f>
        <v>1</v>
      </c>
      <c r="N885" s="571">
        <f t="shared" si="89"/>
        <v>868</v>
      </c>
      <c r="O885" s="551" t="str">
        <f t="shared" si="90"/>
        <v>0</v>
      </c>
      <c r="P885" s="571">
        <f t="shared" si="91"/>
        <v>1</v>
      </c>
      <c r="Q885" s="571">
        <f t="shared" si="92"/>
        <v>1</v>
      </c>
    </row>
    <row r="886" spans="2:17">
      <c r="B886" s="568"/>
      <c r="C886" s="568"/>
      <c r="D886" s="568"/>
      <c r="E886" s="568" cm="1">
        <f t="array" ref="E886">IF(H885&lt;&gt;"",E885,IF(E885="","",IFERROR(MATCH(TRUE(),INDEX(INDEX(K:K,E885+1):K203&lt;&gt;"",0),0)+E885,"")))</f>
        <v>1027</v>
      </c>
      <c r="F886" s="569" cm="1">
        <f t="array" ref="F886">IF(E886="","",IF(H885&lt;&gt;"",H885,INDEX(D:D,E886)))</f>
        <v>0</v>
      </c>
      <c r="G886" s="569" t="str">
        <f t="shared" si="87"/>
        <v>0</v>
      </c>
      <c r="H886" s="570" t="str">
        <f t="shared" si="88"/>
        <v/>
      </c>
      <c r="I886" s="568" t="str">
        <f>IF(AND(F886&lt;&gt;"",N10&gt;0,M886&gt;N10),"Mot &gt; limite","")</f>
        <v/>
      </c>
      <c r="M886" s="514">
        <f>IF(OR(F886="",N10="",N10&lt;=0),"",IF(LEN(F886)&lt;=N10,LEN(F886),IFERROR(FIND("♦",SUBSTITUTE(LEFT(F886,N10)," ","♦",LEN(LEFT(F886,N10))-LEN(SUBSTITUTE(LEFT(F886,N10)," ","")))),FIND(" ",F886&amp;" ",N10+1)-1)))</f>
        <v>1</v>
      </c>
      <c r="N886" s="571">
        <f t="shared" si="89"/>
        <v>869</v>
      </c>
      <c r="O886" s="551" t="str">
        <f t="shared" si="90"/>
        <v>0</v>
      </c>
      <c r="P886" s="571">
        <f t="shared" si="91"/>
        <v>1</v>
      </c>
      <c r="Q886" s="571">
        <f t="shared" si="92"/>
        <v>1</v>
      </c>
    </row>
    <row r="887" spans="2:17">
      <c r="B887" s="568"/>
      <c r="C887" s="568"/>
      <c r="D887" s="568"/>
      <c r="E887" s="568" cm="1">
        <f t="array" ref="E887">IF(H886&lt;&gt;"",E886,IF(E886="","",IFERROR(MATCH(TRUE(),INDEX(INDEX(K:K,E886+1):K203&lt;&gt;"",0),0)+E886,"")))</f>
        <v>1028</v>
      </c>
      <c r="F887" s="569" cm="1">
        <f t="array" ref="F887">IF(E887="","",IF(H886&lt;&gt;"",H886,INDEX(D:D,E887)))</f>
        <v>0</v>
      </c>
      <c r="G887" s="569" t="str">
        <f t="shared" si="87"/>
        <v>0</v>
      </c>
      <c r="H887" s="570" t="str">
        <f t="shared" si="88"/>
        <v/>
      </c>
      <c r="I887" s="568" t="str">
        <f>IF(AND(F887&lt;&gt;"",N10&gt;0,M887&gt;N10),"Mot &gt; limite","")</f>
        <v/>
      </c>
      <c r="M887" s="514">
        <f>IF(OR(F887="",N10="",N10&lt;=0),"",IF(LEN(F887)&lt;=N10,LEN(F887),IFERROR(FIND("♦",SUBSTITUTE(LEFT(F887,N10)," ","♦",LEN(LEFT(F887,N10))-LEN(SUBSTITUTE(LEFT(F887,N10)," ","")))),FIND(" ",F887&amp;" ",N10+1)-1)))</f>
        <v>1</v>
      </c>
      <c r="N887" s="571">
        <f t="shared" si="89"/>
        <v>870</v>
      </c>
      <c r="O887" s="551" t="str">
        <f t="shared" si="90"/>
        <v>0</v>
      </c>
      <c r="P887" s="571">
        <f t="shared" si="91"/>
        <v>1</v>
      </c>
      <c r="Q887" s="571">
        <f t="shared" si="92"/>
        <v>1</v>
      </c>
    </row>
    <row r="888" spans="2:17">
      <c r="B888" s="568"/>
      <c r="C888" s="568"/>
      <c r="D888" s="568"/>
      <c r="E888" s="568" cm="1">
        <f t="array" ref="E888">IF(H887&lt;&gt;"",E887,IF(E887="","",IFERROR(MATCH(TRUE(),INDEX(INDEX(K:K,E887+1):K203&lt;&gt;"",0),0)+E887,"")))</f>
        <v>1029</v>
      </c>
      <c r="F888" s="569" cm="1">
        <f t="array" ref="F888">IF(E888="","",IF(H887&lt;&gt;"",H887,INDEX(D:D,E888)))</f>
        <v>0</v>
      </c>
      <c r="G888" s="569" t="str">
        <f t="shared" si="87"/>
        <v>0</v>
      </c>
      <c r="H888" s="570" t="str">
        <f t="shared" si="88"/>
        <v/>
      </c>
      <c r="I888" s="568" t="str">
        <f>IF(AND(F888&lt;&gt;"",N10&gt;0,M888&gt;N10),"Mot &gt; limite","")</f>
        <v/>
      </c>
      <c r="M888" s="514">
        <f>IF(OR(F888="",N10="",N10&lt;=0),"",IF(LEN(F888)&lt;=N10,LEN(F888),IFERROR(FIND("♦",SUBSTITUTE(LEFT(F888,N10)," ","♦",LEN(LEFT(F888,N10))-LEN(SUBSTITUTE(LEFT(F888,N10)," ","")))),FIND(" ",F888&amp;" ",N10+1)-1)))</f>
        <v>1</v>
      </c>
      <c r="N888" s="571">
        <f t="shared" si="89"/>
        <v>871</v>
      </c>
      <c r="O888" s="551" t="str">
        <f t="shared" si="90"/>
        <v>0</v>
      </c>
      <c r="P888" s="571">
        <f t="shared" si="91"/>
        <v>1</v>
      </c>
      <c r="Q888" s="571">
        <f t="shared" si="92"/>
        <v>1</v>
      </c>
    </row>
    <row r="889" spans="2:17">
      <c r="B889" s="568"/>
      <c r="C889" s="568"/>
      <c r="D889" s="568"/>
      <c r="E889" s="568" cm="1">
        <f t="array" ref="E889">IF(H888&lt;&gt;"",E888,IF(E888="","",IFERROR(MATCH(TRUE(),INDEX(INDEX(K:K,E888+1):K203&lt;&gt;"",0),0)+E888,"")))</f>
        <v>1030</v>
      </c>
      <c r="F889" s="569" cm="1">
        <f t="array" ref="F889">IF(E889="","",IF(H888&lt;&gt;"",H888,INDEX(D:D,E889)))</f>
        <v>0</v>
      </c>
      <c r="G889" s="569" t="str">
        <f t="shared" si="87"/>
        <v>0</v>
      </c>
      <c r="H889" s="570" t="str">
        <f t="shared" si="88"/>
        <v/>
      </c>
      <c r="I889" s="568" t="str">
        <f>IF(AND(F889&lt;&gt;"",N10&gt;0,M889&gt;N10),"Mot &gt; limite","")</f>
        <v/>
      </c>
      <c r="M889" s="514">
        <f>IF(OR(F889="",N10="",N10&lt;=0),"",IF(LEN(F889)&lt;=N10,LEN(F889),IFERROR(FIND("♦",SUBSTITUTE(LEFT(F889,N10)," ","♦",LEN(LEFT(F889,N10))-LEN(SUBSTITUTE(LEFT(F889,N10)," ","")))),FIND(" ",F889&amp;" ",N10+1)-1)))</f>
        <v>1</v>
      </c>
      <c r="N889" s="571">
        <f t="shared" si="89"/>
        <v>872</v>
      </c>
      <c r="O889" s="551" t="str">
        <f t="shared" si="90"/>
        <v>0</v>
      </c>
      <c r="P889" s="571">
        <f t="shared" si="91"/>
        <v>1</v>
      </c>
      <c r="Q889" s="571">
        <f t="shared" si="92"/>
        <v>1</v>
      </c>
    </row>
    <row r="890" spans="2:17">
      <c r="B890" s="568"/>
      <c r="C890" s="568"/>
      <c r="D890" s="568"/>
      <c r="E890" s="568" cm="1">
        <f t="array" ref="E890">IF(H889&lt;&gt;"",E889,IF(E889="","",IFERROR(MATCH(TRUE(),INDEX(INDEX(K:K,E889+1):K203&lt;&gt;"",0),0)+E889,"")))</f>
        <v>1031</v>
      </c>
      <c r="F890" s="569" cm="1">
        <f t="array" ref="F890">IF(E890="","",IF(H889&lt;&gt;"",H889,INDEX(D:D,E890)))</f>
        <v>0</v>
      </c>
      <c r="G890" s="569" t="str">
        <f t="shared" si="87"/>
        <v>0</v>
      </c>
      <c r="H890" s="570" t="str">
        <f t="shared" si="88"/>
        <v/>
      </c>
      <c r="I890" s="568" t="str">
        <f>IF(AND(F890&lt;&gt;"",N10&gt;0,M890&gt;N10),"Mot &gt; limite","")</f>
        <v/>
      </c>
      <c r="M890" s="514">
        <f>IF(OR(F890="",N10="",N10&lt;=0),"",IF(LEN(F890)&lt;=N10,LEN(F890),IFERROR(FIND("♦",SUBSTITUTE(LEFT(F890,N10)," ","♦",LEN(LEFT(F890,N10))-LEN(SUBSTITUTE(LEFT(F890,N10)," ","")))),FIND(" ",F890&amp;" ",N10+1)-1)))</f>
        <v>1</v>
      </c>
      <c r="N890" s="571">
        <f t="shared" si="89"/>
        <v>873</v>
      </c>
      <c r="O890" s="551" t="str">
        <f t="shared" si="90"/>
        <v>0</v>
      </c>
      <c r="P890" s="571">
        <f t="shared" si="91"/>
        <v>1</v>
      </c>
      <c r="Q890" s="571">
        <f t="shared" si="92"/>
        <v>1</v>
      </c>
    </row>
    <row r="891" spans="2:17">
      <c r="B891" s="568"/>
      <c r="C891" s="568"/>
      <c r="D891" s="568"/>
      <c r="E891" s="568" cm="1">
        <f t="array" ref="E891">IF(H890&lt;&gt;"",E890,IF(E890="","",IFERROR(MATCH(TRUE(),INDEX(INDEX(K:K,E890+1):K203&lt;&gt;"",0),0)+E890,"")))</f>
        <v>1032</v>
      </c>
      <c r="F891" s="569" cm="1">
        <f t="array" ref="F891">IF(E891="","",IF(H890&lt;&gt;"",H890,INDEX(D:D,E891)))</f>
        <v>0</v>
      </c>
      <c r="G891" s="569" t="str">
        <f t="shared" si="87"/>
        <v>0</v>
      </c>
      <c r="H891" s="570" t="str">
        <f t="shared" si="88"/>
        <v/>
      </c>
      <c r="I891" s="568" t="str">
        <f>IF(AND(F891&lt;&gt;"",N10&gt;0,M891&gt;N10),"Mot &gt; limite","")</f>
        <v/>
      </c>
      <c r="M891" s="514">
        <f>IF(OR(F891="",N10="",N10&lt;=0),"",IF(LEN(F891)&lt;=N10,LEN(F891),IFERROR(FIND("♦",SUBSTITUTE(LEFT(F891,N10)," ","♦",LEN(LEFT(F891,N10))-LEN(SUBSTITUTE(LEFT(F891,N10)," ","")))),FIND(" ",F891&amp;" ",N10+1)-1)))</f>
        <v>1</v>
      </c>
      <c r="N891" s="571">
        <f t="shared" si="89"/>
        <v>874</v>
      </c>
      <c r="O891" s="551" t="str">
        <f t="shared" si="90"/>
        <v>0</v>
      </c>
      <c r="P891" s="571">
        <f t="shared" si="91"/>
        <v>1</v>
      </c>
      <c r="Q891" s="571">
        <f t="shared" si="92"/>
        <v>1</v>
      </c>
    </row>
    <row r="892" spans="2:17">
      <c r="B892" s="568"/>
      <c r="C892" s="568"/>
      <c r="D892" s="568"/>
      <c r="E892" s="568" cm="1">
        <f t="array" ref="E892">IF(H891&lt;&gt;"",E891,IF(E891="","",IFERROR(MATCH(TRUE(),INDEX(INDEX(K:K,E891+1):K203&lt;&gt;"",0),0)+E891,"")))</f>
        <v>1033</v>
      </c>
      <c r="F892" s="569" cm="1">
        <f t="array" ref="F892">IF(E892="","",IF(H891&lt;&gt;"",H891,INDEX(D:D,E892)))</f>
        <v>0</v>
      </c>
      <c r="G892" s="569" t="str">
        <f t="shared" si="87"/>
        <v>0</v>
      </c>
      <c r="H892" s="570" t="str">
        <f t="shared" si="88"/>
        <v/>
      </c>
      <c r="I892" s="568" t="str">
        <f>IF(AND(F892&lt;&gt;"",N10&gt;0,M892&gt;N10),"Mot &gt; limite","")</f>
        <v/>
      </c>
      <c r="M892" s="514">
        <f>IF(OR(F892="",N10="",N10&lt;=0),"",IF(LEN(F892)&lt;=N10,LEN(F892),IFERROR(FIND("♦",SUBSTITUTE(LEFT(F892,N10)," ","♦",LEN(LEFT(F892,N10))-LEN(SUBSTITUTE(LEFT(F892,N10)," ","")))),FIND(" ",F892&amp;" ",N10+1)-1)))</f>
        <v>1</v>
      </c>
      <c r="N892" s="571">
        <f t="shared" si="89"/>
        <v>875</v>
      </c>
      <c r="O892" s="551" t="str">
        <f t="shared" si="90"/>
        <v>0</v>
      </c>
      <c r="P892" s="571">
        <f t="shared" si="91"/>
        <v>1</v>
      </c>
      <c r="Q892" s="571">
        <f t="shared" si="92"/>
        <v>1</v>
      </c>
    </row>
    <row r="893" spans="2:17">
      <c r="B893" s="568"/>
      <c r="C893" s="568"/>
      <c r="D893" s="568"/>
      <c r="E893" s="568" cm="1">
        <f t="array" ref="E893">IF(H892&lt;&gt;"",E892,IF(E892="","",IFERROR(MATCH(TRUE(),INDEX(INDEX(K:K,E892+1):K203&lt;&gt;"",0),0)+E892,"")))</f>
        <v>1034</v>
      </c>
      <c r="F893" s="569" cm="1">
        <f t="array" ref="F893">IF(E893="","",IF(H892&lt;&gt;"",H892,INDEX(D:D,E893)))</f>
        <v>0</v>
      </c>
      <c r="G893" s="569" t="str">
        <f t="shared" si="87"/>
        <v>0</v>
      </c>
      <c r="H893" s="570" t="str">
        <f t="shared" si="88"/>
        <v/>
      </c>
      <c r="I893" s="568" t="str">
        <f>IF(AND(F893&lt;&gt;"",N10&gt;0,M893&gt;N10),"Mot &gt; limite","")</f>
        <v/>
      </c>
      <c r="M893" s="514">
        <f>IF(OR(F893="",N10="",N10&lt;=0),"",IF(LEN(F893)&lt;=N10,LEN(F893),IFERROR(FIND("♦",SUBSTITUTE(LEFT(F893,N10)," ","♦",LEN(LEFT(F893,N10))-LEN(SUBSTITUTE(LEFT(F893,N10)," ","")))),FIND(" ",F893&amp;" ",N10+1)-1)))</f>
        <v>1</v>
      </c>
      <c r="N893" s="571">
        <f t="shared" si="89"/>
        <v>876</v>
      </c>
      <c r="O893" s="551" t="str">
        <f t="shared" si="90"/>
        <v>0</v>
      </c>
      <c r="P893" s="571">
        <f t="shared" si="91"/>
        <v>1</v>
      </c>
      <c r="Q893" s="571">
        <f t="shared" si="92"/>
        <v>1</v>
      </c>
    </row>
    <row r="894" spans="2:17">
      <c r="B894" s="568"/>
      <c r="C894" s="568"/>
      <c r="D894" s="568"/>
      <c r="E894" s="568" cm="1">
        <f t="array" ref="E894">IF(H893&lt;&gt;"",E893,IF(E893="","",IFERROR(MATCH(TRUE(),INDEX(INDEX(K:K,E893+1):K203&lt;&gt;"",0),0)+E893,"")))</f>
        <v>1035</v>
      </c>
      <c r="F894" s="569" cm="1">
        <f t="array" ref="F894">IF(E894="","",IF(H893&lt;&gt;"",H893,INDEX(D:D,E894)))</f>
        <v>0</v>
      </c>
      <c r="G894" s="569" t="str">
        <f t="shared" si="87"/>
        <v>0</v>
      </c>
      <c r="H894" s="570" t="str">
        <f t="shared" si="88"/>
        <v/>
      </c>
      <c r="I894" s="568" t="str">
        <f>IF(AND(F894&lt;&gt;"",N10&gt;0,M894&gt;N10),"Mot &gt; limite","")</f>
        <v/>
      </c>
      <c r="M894" s="514">
        <f>IF(OR(F894="",N10="",N10&lt;=0),"",IF(LEN(F894)&lt;=N10,LEN(F894),IFERROR(FIND("♦",SUBSTITUTE(LEFT(F894,N10)," ","♦",LEN(LEFT(F894,N10))-LEN(SUBSTITUTE(LEFT(F894,N10)," ","")))),FIND(" ",F894&amp;" ",N10+1)-1)))</f>
        <v>1</v>
      </c>
      <c r="N894" s="571">
        <f t="shared" si="89"/>
        <v>877</v>
      </c>
      <c r="O894" s="551" t="str">
        <f t="shared" si="90"/>
        <v>0</v>
      </c>
      <c r="P894" s="571">
        <f t="shared" si="91"/>
        <v>1</v>
      </c>
      <c r="Q894" s="571">
        <f t="shared" si="92"/>
        <v>1</v>
      </c>
    </row>
    <row r="895" spans="2:17">
      <c r="B895" s="568"/>
      <c r="C895" s="568"/>
      <c r="D895" s="568"/>
      <c r="E895" s="568" cm="1">
        <f t="array" ref="E895">IF(H894&lt;&gt;"",E894,IF(E894="","",IFERROR(MATCH(TRUE(),INDEX(INDEX(K:K,E894+1):K203&lt;&gt;"",0),0)+E894,"")))</f>
        <v>1036</v>
      </c>
      <c r="F895" s="569" cm="1">
        <f t="array" ref="F895">IF(E895="","",IF(H894&lt;&gt;"",H894,INDEX(D:D,E895)))</f>
        <v>0</v>
      </c>
      <c r="G895" s="569" t="str">
        <f t="shared" si="87"/>
        <v>0</v>
      </c>
      <c r="H895" s="570" t="str">
        <f t="shared" si="88"/>
        <v/>
      </c>
      <c r="I895" s="568" t="str">
        <f>IF(AND(F895&lt;&gt;"",N10&gt;0,M895&gt;N10),"Mot &gt; limite","")</f>
        <v/>
      </c>
      <c r="M895" s="514">
        <f>IF(OR(F895="",N10="",N10&lt;=0),"",IF(LEN(F895)&lt;=N10,LEN(F895),IFERROR(FIND("♦",SUBSTITUTE(LEFT(F895,N10)," ","♦",LEN(LEFT(F895,N10))-LEN(SUBSTITUTE(LEFT(F895,N10)," ","")))),FIND(" ",F895&amp;" ",N10+1)-1)))</f>
        <v>1</v>
      </c>
      <c r="N895" s="571">
        <f t="shared" si="89"/>
        <v>878</v>
      </c>
      <c r="O895" s="551" t="str">
        <f t="shared" si="90"/>
        <v>0</v>
      </c>
      <c r="P895" s="571">
        <f t="shared" si="91"/>
        <v>1</v>
      </c>
      <c r="Q895" s="571">
        <f t="shared" si="92"/>
        <v>1</v>
      </c>
    </row>
    <row r="896" spans="2:17">
      <c r="B896" s="568"/>
      <c r="C896" s="568"/>
      <c r="D896" s="568"/>
      <c r="E896" s="568" cm="1">
        <f t="array" ref="E896">IF(H895&lt;&gt;"",E895,IF(E895="","",IFERROR(MATCH(TRUE(),INDEX(INDEX(K:K,E895+1):K203&lt;&gt;"",0),0)+E895,"")))</f>
        <v>1037</v>
      </c>
      <c r="F896" s="569" cm="1">
        <f t="array" ref="F896">IF(E896="","",IF(H895&lt;&gt;"",H895,INDEX(D:D,E896)))</f>
        <v>0</v>
      </c>
      <c r="G896" s="569" t="str">
        <f t="shared" si="87"/>
        <v>0</v>
      </c>
      <c r="H896" s="570" t="str">
        <f t="shared" si="88"/>
        <v/>
      </c>
      <c r="I896" s="568" t="str">
        <f>IF(AND(F896&lt;&gt;"",N10&gt;0,M896&gt;N10),"Mot &gt; limite","")</f>
        <v/>
      </c>
      <c r="M896" s="514">
        <f>IF(OR(F896="",N10="",N10&lt;=0),"",IF(LEN(F896)&lt;=N10,LEN(F896),IFERROR(FIND("♦",SUBSTITUTE(LEFT(F896,N10)," ","♦",LEN(LEFT(F896,N10))-LEN(SUBSTITUTE(LEFT(F896,N10)," ","")))),FIND(" ",F896&amp;" ",N10+1)-1)))</f>
        <v>1</v>
      </c>
      <c r="N896" s="571">
        <f t="shared" si="89"/>
        <v>879</v>
      </c>
      <c r="O896" s="551" t="str">
        <f t="shared" si="90"/>
        <v>0</v>
      </c>
      <c r="P896" s="571">
        <f t="shared" si="91"/>
        <v>1</v>
      </c>
      <c r="Q896" s="571">
        <f t="shared" si="92"/>
        <v>1</v>
      </c>
    </row>
    <row r="897" spans="2:17">
      <c r="B897" s="568"/>
      <c r="C897" s="568"/>
      <c r="D897" s="568"/>
      <c r="E897" s="568" cm="1">
        <f t="array" ref="E897">IF(H896&lt;&gt;"",E896,IF(E896="","",IFERROR(MATCH(TRUE(),INDEX(INDEX(K:K,E896+1):K203&lt;&gt;"",0),0)+E896,"")))</f>
        <v>1038</v>
      </c>
      <c r="F897" s="569" cm="1">
        <f t="array" ref="F897">IF(E897="","",IF(H896&lt;&gt;"",H896,INDEX(D:D,E897)))</f>
        <v>0</v>
      </c>
      <c r="G897" s="569" t="str">
        <f t="shared" si="87"/>
        <v>0</v>
      </c>
      <c r="H897" s="570" t="str">
        <f t="shared" si="88"/>
        <v/>
      </c>
      <c r="I897" s="568" t="str">
        <f>IF(AND(F897&lt;&gt;"",N10&gt;0,M897&gt;N10),"Mot &gt; limite","")</f>
        <v/>
      </c>
      <c r="M897" s="514">
        <f>IF(OR(F897="",N10="",N10&lt;=0),"",IF(LEN(F897)&lt;=N10,LEN(F897),IFERROR(FIND("♦",SUBSTITUTE(LEFT(F897,N10)," ","♦",LEN(LEFT(F897,N10))-LEN(SUBSTITUTE(LEFT(F897,N10)," ","")))),FIND(" ",F897&amp;" ",N10+1)-1)))</f>
        <v>1</v>
      </c>
      <c r="N897" s="571">
        <f t="shared" si="89"/>
        <v>880</v>
      </c>
      <c r="O897" s="551" t="str">
        <f t="shared" si="90"/>
        <v>0</v>
      </c>
      <c r="P897" s="571">
        <f t="shared" si="91"/>
        <v>1</v>
      </c>
      <c r="Q897" s="571">
        <f t="shared" si="92"/>
        <v>1</v>
      </c>
    </row>
    <row r="898" spans="2:17">
      <c r="B898" s="568"/>
      <c r="C898" s="568"/>
      <c r="D898" s="568"/>
      <c r="E898" s="568" cm="1">
        <f t="array" ref="E898">IF(H897&lt;&gt;"",E897,IF(E897="","",IFERROR(MATCH(TRUE(),INDEX(INDEX(K:K,E897+1):K203&lt;&gt;"",0),0)+E897,"")))</f>
        <v>1039</v>
      </c>
      <c r="F898" s="569" cm="1">
        <f t="array" ref="F898">IF(E898="","",IF(H897&lt;&gt;"",H897,INDEX(D:D,E898)))</f>
        <v>0</v>
      </c>
      <c r="G898" s="569" t="str">
        <f t="shared" si="87"/>
        <v>0</v>
      </c>
      <c r="H898" s="570" t="str">
        <f t="shared" si="88"/>
        <v/>
      </c>
      <c r="I898" s="568" t="str">
        <f>IF(AND(F898&lt;&gt;"",N10&gt;0,M898&gt;N10),"Mot &gt; limite","")</f>
        <v/>
      </c>
      <c r="M898" s="514">
        <f>IF(OR(F898="",N10="",N10&lt;=0),"",IF(LEN(F898)&lt;=N10,LEN(F898),IFERROR(FIND("♦",SUBSTITUTE(LEFT(F898,N10)," ","♦",LEN(LEFT(F898,N10))-LEN(SUBSTITUTE(LEFT(F898,N10)," ","")))),FIND(" ",F898&amp;" ",N10+1)-1)))</f>
        <v>1</v>
      </c>
      <c r="N898" s="571">
        <f t="shared" si="89"/>
        <v>881</v>
      </c>
      <c r="O898" s="551" t="str">
        <f t="shared" si="90"/>
        <v>0</v>
      </c>
      <c r="P898" s="571">
        <f t="shared" si="91"/>
        <v>1</v>
      </c>
      <c r="Q898" s="571">
        <f t="shared" si="92"/>
        <v>1</v>
      </c>
    </row>
    <row r="899" spans="2:17">
      <c r="B899" s="568"/>
      <c r="C899" s="568"/>
      <c r="D899" s="568"/>
      <c r="E899" s="568" cm="1">
        <f t="array" ref="E899">IF(H898&lt;&gt;"",E898,IF(E898="","",IFERROR(MATCH(TRUE(),INDEX(INDEX(K:K,E898+1):K203&lt;&gt;"",0),0)+E898,"")))</f>
        <v>1040</v>
      </c>
      <c r="F899" s="569" cm="1">
        <f t="array" ref="F899">IF(E899="","",IF(H898&lt;&gt;"",H898,INDEX(D:D,E899)))</f>
        <v>0</v>
      </c>
      <c r="G899" s="569" t="str">
        <f t="shared" si="87"/>
        <v>0</v>
      </c>
      <c r="H899" s="570" t="str">
        <f t="shared" si="88"/>
        <v/>
      </c>
      <c r="I899" s="568" t="str">
        <f>IF(AND(F899&lt;&gt;"",N10&gt;0,M899&gt;N10),"Mot &gt; limite","")</f>
        <v/>
      </c>
      <c r="M899" s="514">
        <f>IF(OR(F899="",N10="",N10&lt;=0),"",IF(LEN(F899)&lt;=N10,LEN(F899),IFERROR(FIND("♦",SUBSTITUTE(LEFT(F899,N10)," ","♦",LEN(LEFT(F899,N10))-LEN(SUBSTITUTE(LEFT(F899,N10)," ","")))),FIND(" ",F899&amp;" ",N10+1)-1)))</f>
        <v>1</v>
      </c>
      <c r="N899" s="571">
        <f t="shared" si="89"/>
        <v>882</v>
      </c>
      <c r="O899" s="551" t="str">
        <f t="shared" si="90"/>
        <v>0</v>
      </c>
      <c r="P899" s="571">
        <f t="shared" si="91"/>
        <v>1</v>
      </c>
      <c r="Q899" s="571">
        <f t="shared" si="92"/>
        <v>1</v>
      </c>
    </row>
    <row r="900" spans="2:17">
      <c r="B900" s="568"/>
      <c r="C900" s="568"/>
      <c r="D900" s="568"/>
      <c r="E900" s="568" cm="1">
        <f t="array" ref="E900">IF(H899&lt;&gt;"",E899,IF(E899="","",IFERROR(MATCH(TRUE(),INDEX(INDEX(K:K,E899+1):K203&lt;&gt;"",0),0)+E899,"")))</f>
        <v>1041</v>
      </c>
      <c r="F900" s="569" cm="1">
        <f t="array" ref="F900">IF(E900="","",IF(H899&lt;&gt;"",H899,INDEX(D:D,E900)))</f>
        <v>0</v>
      </c>
      <c r="G900" s="569" t="str">
        <f t="shared" si="87"/>
        <v>0</v>
      </c>
      <c r="H900" s="570" t="str">
        <f t="shared" si="88"/>
        <v/>
      </c>
      <c r="I900" s="568" t="str">
        <f>IF(AND(F900&lt;&gt;"",N10&gt;0,M900&gt;N10),"Mot &gt; limite","")</f>
        <v/>
      </c>
      <c r="M900" s="514">
        <f>IF(OR(F900="",N10="",N10&lt;=0),"",IF(LEN(F900)&lt;=N10,LEN(F900),IFERROR(FIND("♦",SUBSTITUTE(LEFT(F900,N10)," ","♦",LEN(LEFT(F900,N10))-LEN(SUBSTITUTE(LEFT(F900,N10)," ","")))),FIND(" ",F900&amp;" ",N10+1)-1)))</f>
        <v>1</v>
      </c>
      <c r="N900" s="571">
        <f t="shared" si="89"/>
        <v>883</v>
      </c>
      <c r="O900" s="551" t="str">
        <f t="shared" si="90"/>
        <v>0</v>
      </c>
      <c r="P900" s="571">
        <f t="shared" si="91"/>
        <v>1</v>
      </c>
      <c r="Q900" s="571">
        <f t="shared" si="92"/>
        <v>1</v>
      </c>
    </row>
    <row r="901" spans="2:17">
      <c r="B901" s="568"/>
      <c r="C901" s="568"/>
      <c r="D901" s="568"/>
      <c r="E901" s="568" cm="1">
        <f t="array" ref="E901">IF(H900&lt;&gt;"",E900,IF(E900="","",IFERROR(MATCH(TRUE(),INDEX(INDEX(K:K,E900+1):K203&lt;&gt;"",0),0)+E900,"")))</f>
        <v>1042</v>
      </c>
      <c r="F901" s="569" cm="1">
        <f t="array" ref="F901">IF(E901="","",IF(H900&lt;&gt;"",H900,INDEX(D:D,E901)))</f>
        <v>0</v>
      </c>
      <c r="G901" s="569" t="str">
        <f t="shared" si="87"/>
        <v>0</v>
      </c>
      <c r="H901" s="570" t="str">
        <f t="shared" si="88"/>
        <v/>
      </c>
      <c r="I901" s="568" t="str">
        <f>IF(AND(F901&lt;&gt;"",N10&gt;0,M901&gt;N10),"Mot &gt; limite","")</f>
        <v/>
      </c>
      <c r="M901" s="514">
        <f>IF(OR(F901="",N10="",N10&lt;=0),"",IF(LEN(F901)&lt;=N10,LEN(F901),IFERROR(FIND("♦",SUBSTITUTE(LEFT(F901,N10)," ","♦",LEN(LEFT(F901,N10))-LEN(SUBSTITUTE(LEFT(F901,N10)," ","")))),FIND(" ",F901&amp;" ",N10+1)-1)))</f>
        <v>1</v>
      </c>
      <c r="N901" s="571">
        <f t="shared" si="89"/>
        <v>884</v>
      </c>
      <c r="O901" s="551" t="str">
        <f t="shared" si="90"/>
        <v>0</v>
      </c>
      <c r="P901" s="571">
        <f t="shared" si="91"/>
        <v>1</v>
      </c>
      <c r="Q901" s="571">
        <f t="shared" si="92"/>
        <v>1</v>
      </c>
    </row>
    <row r="902" spans="2:17">
      <c r="B902" s="568"/>
      <c r="C902" s="568"/>
      <c r="D902" s="568"/>
      <c r="E902" s="568" cm="1">
        <f t="array" ref="E902">IF(H901&lt;&gt;"",E901,IF(E901="","",IFERROR(MATCH(TRUE(),INDEX(INDEX(K:K,E901+1):K203&lt;&gt;"",0),0)+E901,"")))</f>
        <v>1043</v>
      </c>
      <c r="F902" s="569" cm="1">
        <f t="array" ref="F902">IF(E902="","",IF(H901&lt;&gt;"",H901,INDEX(D:D,E902)))</f>
        <v>0</v>
      </c>
      <c r="G902" s="569" t="str">
        <f t="shared" si="87"/>
        <v>0</v>
      </c>
      <c r="H902" s="570" t="str">
        <f t="shared" si="88"/>
        <v/>
      </c>
      <c r="I902" s="568" t="str">
        <f>IF(AND(F902&lt;&gt;"",N10&gt;0,M902&gt;N10),"Mot &gt; limite","")</f>
        <v/>
      </c>
      <c r="M902" s="514">
        <f>IF(OR(F902="",N10="",N10&lt;=0),"",IF(LEN(F902)&lt;=N10,LEN(F902),IFERROR(FIND("♦",SUBSTITUTE(LEFT(F902,N10)," ","♦",LEN(LEFT(F902,N10))-LEN(SUBSTITUTE(LEFT(F902,N10)," ","")))),FIND(" ",F902&amp;" ",N10+1)-1)))</f>
        <v>1</v>
      </c>
      <c r="N902" s="571">
        <f t="shared" si="89"/>
        <v>885</v>
      </c>
      <c r="O902" s="551" t="str">
        <f t="shared" si="90"/>
        <v>0</v>
      </c>
      <c r="P902" s="571">
        <f t="shared" si="91"/>
        <v>1</v>
      </c>
      <c r="Q902" s="571">
        <f t="shared" si="92"/>
        <v>1</v>
      </c>
    </row>
    <row r="903" spans="2:17">
      <c r="B903" s="568"/>
      <c r="C903" s="568"/>
      <c r="D903" s="568"/>
      <c r="E903" s="568" cm="1">
        <f t="array" ref="E903">IF(H902&lt;&gt;"",E902,IF(E902="","",IFERROR(MATCH(TRUE(),INDEX(INDEX(K:K,E902+1):K203&lt;&gt;"",0),0)+E902,"")))</f>
        <v>1044</v>
      </c>
      <c r="F903" s="569" cm="1">
        <f t="array" ref="F903">IF(E903="","",IF(H902&lt;&gt;"",H902,INDEX(D:D,E903)))</f>
        <v>0</v>
      </c>
      <c r="G903" s="569" t="str">
        <f t="shared" si="87"/>
        <v>0</v>
      </c>
      <c r="H903" s="570" t="str">
        <f t="shared" si="88"/>
        <v/>
      </c>
      <c r="I903" s="568" t="str">
        <f>IF(AND(F903&lt;&gt;"",N10&gt;0,M903&gt;N10),"Mot &gt; limite","")</f>
        <v/>
      </c>
      <c r="M903" s="514">
        <f>IF(OR(F903="",N10="",N10&lt;=0),"",IF(LEN(F903)&lt;=N10,LEN(F903),IFERROR(FIND("♦",SUBSTITUTE(LEFT(F903,N10)," ","♦",LEN(LEFT(F903,N10))-LEN(SUBSTITUTE(LEFT(F903,N10)," ","")))),FIND(" ",F903&amp;" ",N10+1)-1)))</f>
        <v>1</v>
      </c>
      <c r="N903" s="571">
        <f t="shared" si="89"/>
        <v>886</v>
      </c>
      <c r="O903" s="551" t="str">
        <f t="shared" si="90"/>
        <v>0</v>
      </c>
      <c r="P903" s="571">
        <f t="shared" si="91"/>
        <v>1</v>
      </c>
      <c r="Q903" s="571">
        <f t="shared" si="92"/>
        <v>1</v>
      </c>
    </row>
    <row r="904" spans="2:17">
      <c r="B904" s="568"/>
      <c r="C904" s="568"/>
      <c r="D904" s="568"/>
      <c r="E904" s="568" cm="1">
        <f t="array" ref="E904">IF(H903&lt;&gt;"",E903,IF(E903="","",IFERROR(MATCH(TRUE(),INDEX(INDEX(K:K,E903+1):K203&lt;&gt;"",0),0)+E903,"")))</f>
        <v>1045</v>
      </c>
      <c r="F904" s="569" cm="1">
        <f t="array" ref="F904">IF(E904="","",IF(H903&lt;&gt;"",H903,INDEX(D:D,E904)))</f>
        <v>0</v>
      </c>
      <c r="G904" s="569" t="str">
        <f t="shared" si="87"/>
        <v>0</v>
      </c>
      <c r="H904" s="570" t="str">
        <f t="shared" si="88"/>
        <v/>
      </c>
      <c r="I904" s="568" t="str">
        <f>IF(AND(F904&lt;&gt;"",N10&gt;0,M904&gt;N10),"Mot &gt; limite","")</f>
        <v/>
      </c>
      <c r="M904" s="514">
        <f>IF(OR(F904="",N10="",N10&lt;=0),"",IF(LEN(F904)&lt;=N10,LEN(F904),IFERROR(FIND("♦",SUBSTITUTE(LEFT(F904,N10)," ","♦",LEN(LEFT(F904,N10))-LEN(SUBSTITUTE(LEFT(F904,N10)," ","")))),FIND(" ",F904&amp;" ",N10+1)-1)))</f>
        <v>1</v>
      </c>
      <c r="N904" s="571">
        <f t="shared" si="89"/>
        <v>887</v>
      </c>
      <c r="O904" s="551" t="str">
        <f t="shared" si="90"/>
        <v>0</v>
      </c>
      <c r="P904" s="571">
        <f t="shared" si="91"/>
        <v>1</v>
      </c>
      <c r="Q904" s="571">
        <f t="shared" si="92"/>
        <v>1</v>
      </c>
    </row>
    <row r="905" spans="2:17">
      <c r="B905" s="568"/>
      <c r="C905" s="568"/>
      <c r="D905" s="568"/>
      <c r="E905" s="568" cm="1">
        <f t="array" ref="E905">IF(H904&lt;&gt;"",E904,IF(E904="","",IFERROR(MATCH(TRUE(),INDEX(INDEX(K:K,E904+1):K203&lt;&gt;"",0),0)+E904,"")))</f>
        <v>1046</v>
      </c>
      <c r="F905" s="569" cm="1">
        <f t="array" ref="F905">IF(E905="","",IF(H904&lt;&gt;"",H904,INDEX(D:D,E905)))</f>
        <v>0</v>
      </c>
      <c r="G905" s="569" t="str">
        <f t="shared" si="87"/>
        <v>0</v>
      </c>
      <c r="H905" s="570" t="str">
        <f t="shared" si="88"/>
        <v/>
      </c>
      <c r="I905" s="568" t="str">
        <f>IF(AND(F905&lt;&gt;"",N10&gt;0,M905&gt;N10),"Mot &gt; limite","")</f>
        <v/>
      </c>
      <c r="M905" s="514">
        <f>IF(OR(F905="",N10="",N10&lt;=0),"",IF(LEN(F905)&lt;=N10,LEN(F905),IFERROR(FIND("♦",SUBSTITUTE(LEFT(F905,N10)," ","♦",LEN(LEFT(F905,N10))-LEN(SUBSTITUTE(LEFT(F905,N10)," ","")))),FIND(" ",F905&amp;" ",N10+1)-1)))</f>
        <v>1</v>
      </c>
      <c r="N905" s="571">
        <f t="shared" si="89"/>
        <v>888</v>
      </c>
      <c r="O905" s="551" t="str">
        <f t="shared" si="90"/>
        <v>0</v>
      </c>
      <c r="P905" s="571">
        <f t="shared" si="91"/>
        <v>1</v>
      </c>
      <c r="Q905" s="571">
        <f t="shared" si="92"/>
        <v>1</v>
      </c>
    </row>
    <row r="906" spans="2:17">
      <c r="B906" s="568"/>
      <c r="C906" s="568"/>
      <c r="D906" s="568"/>
      <c r="E906" s="568" cm="1">
        <f t="array" ref="E906">IF(H905&lt;&gt;"",E905,IF(E905="","",IFERROR(MATCH(TRUE(),INDEX(INDEX(K:K,E905+1):K203&lt;&gt;"",0),0)+E905,"")))</f>
        <v>1047</v>
      </c>
      <c r="F906" s="569" cm="1">
        <f t="array" ref="F906">IF(E906="","",IF(H905&lt;&gt;"",H905,INDEX(D:D,E906)))</f>
        <v>0</v>
      </c>
      <c r="G906" s="569" t="str">
        <f t="shared" si="87"/>
        <v>0</v>
      </c>
      <c r="H906" s="570" t="str">
        <f t="shared" si="88"/>
        <v/>
      </c>
      <c r="I906" s="568" t="str">
        <f>IF(AND(F906&lt;&gt;"",N10&gt;0,M906&gt;N10),"Mot &gt; limite","")</f>
        <v/>
      </c>
      <c r="M906" s="514">
        <f>IF(OR(F906="",N10="",N10&lt;=0),"",IF(LEN(F906)&lt;=N10,LEN(F906),IFERROR(FIND("♦",SUBSTITUTE(LEFT(F906,N10)," ","♦",LEN(LEFT(F906,N10))-LEN(SUBSTITUTE(LEFT(F906,N10)," ","")))),FIND(" ",F906&amp;" ",N10+1)-1)))</f>
        <v>1</v>
      </c>
      <c r="N906" s="571">
        <f t="shared" si="89"/>
        <v>889</v>
      </c>
      <c r="O906" s="551" t="str">
        <f t="shared" si="90"/>
        <v>0</v>
      </c>
      <c r="P906" s="571">
        <f t="shared" si="91"/>
        <v>1</v>
      </c>
      <c r="Q906" s="571">
        <f t="shared" si="92"/>
        <v>1</v>
      </c>
    </row>
    <row r="907" spans="2:17">
      <c r="B907" s="568"/>
      <c r="C907" s="568"/>
      <c r="D907" s="568"/>
      <c r="E907" s="568" cm="1">
        <f t="array" ref="E907">IF(H906&lt;&gt;"",E906,IF(E906="","",IFERROR(MATCH(TRUE(),INDEX(INDEX(K:K,E906+1):K203&lt;&gt;"",0),0)+E906,"")))</f>
        <v>1048</v>
      </c>
      <c r="F907" s="569" cm="1">
        <f t="array" ref="F907">IF(E907="","",IF(H906&lt;&gt;"",H906,INDEX(D:D,E907)))</f>
        <v>0</v>
      </c>
      <c r="G907" s="569" t="str">
        <f t="shared" si="87"/>
        <v>0</v>
      </c>
      <c r="H907" s="570" t="str">
        <f t="shared" si="88"/>
        <v/>
      </c>
      <c r="I907" s="568" t="str">
        <f>IF(AND(F907&lt;&gt;"",N10&gt;0,M907&gt;N10),"Mot &gt; limite","")</f>
        <v/>
      </c>
      <c r="M907" s="514">
        <f>IF(OR(F907="",N10="",N10&lt;=0),"",IF(LEN(F907)&lt;=N10,LEN(F907),IFERROR(FIND("♦",SUBSTITUTE(LEFT(F907,N10)," ","♦",LEN(LEFT(F907,N10))-LEN(SUBSTITUTE(LEFT(F907,N10)," ","")))),FIND(" ",F907&amp;" ",N10+1)-1)))</f>
        <v>1</v>
      </c>
      <c r="N907" s="571">
        <f t="shared" si="89"/>
        <v>890</v>
      </c>
      <c r="O907" s="551" t="str">
        <f t="shared" si="90"/>
        <v>0</v>
      </c>
      <c r="P907" s="571">
        <f t="shared" si="91"/>
        <v>1</v>
      </c>
      <c r="Q907" s="571">
        <f t="shared" si="92"/>
        <v>1</v>
      </c>
    </row>
    <row r="908" spans="2:17">
      <c r="B908" s="568"/>
      <c r="C908" s="568"/>
      <c r="D908" s="568"/>
      <c r="E908" s="568" cm="1">
        <f t="array" ref="E908">IF(H907&lt;&gt;"",E907,IF(E907="","",IFERROR(MATCH(TRUE(),INDEX(INDEX(K:K,E907+1):K203&lt;&gt;"",0),0)+E907,"")))</f>
        <v>1049</v>
      </c>
      <c r="F908" s="569" cm="1">
        <f t="array" ref="F908">IF(E908="","",IF(H907&lt;&gt;"",H907,INDEX(D:D,E908)))</f>
        <v>0</v>
      </c>
      <c r="G908" s="569" t="str">
        <f t="shared" si="87"/>
        <v>0</v>
      </c>
      <c r="H908" s="570" t="str">
        <f t="shared" si="88"/>
        <v/>
      </c>
      <c r="I908" s="568" t="str">
        <f>IF(AND(F908&lt;&gt;"",N10&gt;0,M908&gt;N10),"Mot &gt; limite","")</f>
        <v/>
      </c>
      <c r="M908" s="514">
        <f>IF(OR(F908="",N10="",N10&lt;=0),"",IF(LEN(F908)&lt;=N10,LEN(F908),IFERROR(FIND("♦",SUBSTITUTE(LEFT(F908,N10)," ","♦",LEN(LEFT(F908,N10))-LEN(SUBSTITUTE(LEFT(F908,N10)," ","")))),FIND(" ",F908&amp;" ",N10+1)-1)))</f>
        <v>1</v>
      </c>
      <c r="N908" s="571">
        <f t="shared" si="89"/>
        <v>891</v>
      </c>
      <c r="O908" s="551" t="str">
        <f t="shared" si="90"/>
        <v>0</v>
      </c>
      <c r="P908" s="571">
        <f t="shared" si="91"/>
        <v>1</v>
      </c>
      <c r="Q908" s="571">
        <f t="shared" si="92"/>
        <v>1</v>
      </c>
    </row>
    <row r="909" spans="2:17">
      <c r="B909" s="568"/>
      <c r="C909" s="568"/>
      <c r="D909" s="568"/>
      <c r="E909" s="568" cm="1">
        <f t="array" ref="E909">IF(H908&lt;&gt;"",E908,IF(E908="","",IFERROR(MATCH(TRUE(),INDEX(INDEX(K:K,E908+1):K203&lt;&gt;"",0),0)+E908,"")))</f>
        <v>1050</v>
      </c>
      <c r="F909" s="569" cm="1">
        <f t="array" ref="F909">IF(E909="","",IF(H908&lt;&gt;"",H908,INDEX(D:D,E909)))</f>
        <v>0</v>
      </c>
      <c r="G909" s="569" t="str">
        <f t="shared" si="87"/>
        <v>0</v>
      </c>
      <c r="H909" s="570" t="str">
        <f t="shared" si="88"/>
        <v/>
      </c>
      <c r="I909" s="568" t="str">
        <f>IF(AND(F909&lt;&gt;"",N10&gt;0,M909&gt;N10),"Mot &gt; limite","")</f>
        <v/>
      </c>
      <c r="M909" s="514">
        <f>IF(OR(F909="",N10="",N10&lt;=0),"",IF(LEN(F909)&lt;=N10,LEN(F909),IFERROR(FIND("♦",SUBSTITUTE(LEFT(F909,N10)," ","♦",LEN(LEFT(F909,N10))-LEN(SUBSTITUTE(LEFT(F909,N10)," ","")))),FIND(" ",F909&amp;" ",N10+1)-1)))</f>
        <v>1</v>
      </c>
      <c r="N909" s="571">
        <f t="shared" si="89"/>
        <v>892</v>
      </c>
      <c r="O909" s="551" t="str">
        <f t="shared" si="90"/>
        <v>0</v>
      </c>
      <c r="P909" s="571">
        <f t="shared" si="91"/>
        <v>1</v>
      </c>
      <c r="Q909" s="571">
        <f t="shared" si="92"/>
        <v>1</v>
      </c>
    </row>
    <row r="910" spans="2:17">
      <c r="B910" s="568"/>
      <c r="C910" s="568"/>
      <c r="D910" s="568"/>
      <c r="E910" s="568" cm="1">
        <f t="array" ref="E910">IF(H909&lt;&gt;"",E909,IF(E909="","",IFERROR(MATCH(TRUE(),INDEX(INDEX(K:K,E909+1):K203&lt;&gt;"",0),0)+E909,"")))</f>
        <v>1051</v>
      </c>
      <c r="F910" s="569" cm="1">
        <f t="array" ref="F910">IF(E910="","",IF(H909&lt;&gt;"",H909,INDEX(D:D,E910)))</f>
        <v>0</v>
      </c>
      <c r="G910" s="569" t="str">
        <f t="shared" si="87"/>
        <v>0</v>
      </c>
      <c r="H910" s="570" t="str">
        <f t="shared" si="88"/>
        <v/>
      </c>
      <c r="I910" s="568" t="str">
        <f>IF(AND(F910&lt;&gt;"",N10&gt;0,M910&gt;N10),"Mot &gt; limite","")</f>
        <v/>
      </c>
      <c r="M910" s="514">
        <f>IF(OR(F910="",N10="",N10&lt;=0),"",IF(LEN(F910)&lt;=N10,LEN(F910),IFERROR(FIND("♦",SUBSTITUTE(LEFT(F910,N10)," ","♦",LEN(LEFT(F910,N10))-LEN(SUBSTITUTE(LEFT(F910,N10)," ","")))),FIND(" ",F910&amp;" ",N10+1)-1)))</f>
        <v>1</v>
      </c>
      <c r="N910" s="571">
        <f t="shared" si="89"/>
        <v>893</v>
      </c>
      <c r="O910" s="551" t="str">
        <f t="shared" si="90"/>
        <v>0</v>
      </c>
      <c r="P910" s="571">
        <f t="shared" si="91"/>
        <v>1</v>
      </c>
      <c r="Q910" s="571">
        <f t="shared" si="92"/>
        <v>1</v>
      </c>
    </row>
    <row r="911" spans="2:17">
      <c r="B911" s="568"/>
      <c r="C911" s="568"/>
      <c r="D911" s="568"/>
      <c r="E911" s="568" cm="1">
        <f t="array" ref="E911">IF(H910&lt;&gt;"",E910,IF(E910="","",IFERROR(MATCH(TRUE(),INDEX(INDEX(K:K,E910+1):K203&lt;&gt;"",0),0)+E910,"")))</f>
        <v>1052</v>
      </c>
      <c r="F911" s="569" cm="1">
        <f t="array" ref="F911">IF(E911="","",IF(H910&lt;&gt;"",H910,INDEX(D:D,E911)))</f>
        <v>0</v>
      </c>
      <c r="G911" s="569" t="str">
        <f t="shared" si="87"/>
        <v>0</v>
      </c>
      <c r="H911" s="570" t="str">
        <f t="shared" si="88"/>
        <v/>
      </c>
      <c r="I911" s="568" t="str">
        <f>IF(AND(F911&lt;&gt;"",N10&gt;0,M911&gt;N10),"Mot &gt; limite","")</f>
        <v/>
      </c>
      <c r="M911" s="514">
        <f>IF(OR(F911="",N10="",N10&lt;=0),"",IF(LEN(F911)&lt;=N10,LEN(F911),IFERROR(FIND("♦",SUBSTITUTE(LEFT(F911,N10)," ","♦",LEN(LEFT(F911,N10))-LEN(SUBSTITUTE(LEFT(F911,N10)," ","")))),FIND(" ",F911&amp;" ",N10+1)-1)))</f>
        <v>1</v>
      </c>
      <c r="N911" s="571">
        <f t="shared" si="89"/>
        <v>894</v>
      </c>
      <c r="O911" s="551" t="str">
        <f t="shared" si="90"/>
        <v>0</v>
      </c>
      <c r="P911" s="571">
        <f t="shared" si="91"/>
        <v>1</v>
      </c>
      <c r="Q911" s="571">
        <f t="shared" si="92"/>
        <v>1</v>
      </c>
    </row>
    <row r="912" spans="2:17">
      <c r="B912" s="568"/>
      <c r="C912" s="568"/>
      <c r="D912" s="568"/>
      <c r="E912" s="568" cm="1">
        <f t="array" ref="E912">IF(H911&lt;&gt;"",E911,IF(E911="","",IFERROR(MATCH(TRUE(),INDEX(INDEX(K:K,E911+1):K203&lt;&gt;"",0),0)+E911,"")))</f>
        <v>1053</v>
      </c>
      <c r="F912" s="569" cm="1">
        <f t="array" ref="F912">IF(E912="","",IF(H911&lt;&gt;"",H911,INDEX(D:D,E912)))</f>
        <v>0</v>
      </c>
      <c r="G912" s="569" t="str">
        <f t="shared" si="87"/>
        <v>0</v>
      </c>
      <c r="H912" s="570" t="str">
        <f t="shared" si="88"/>
        <v/>
      </c>
      <c r="I912" s="568" t="str">
        <f>IF(AND(F912&lt;&gt;"",N10&gt;0,M912&gt;N10),"Mot &gt; limite","")</f>
        <v/>
      </c>
      <c r="M912" s="514">
        <f>IF(OR(F912="",N10="",N10&lt;=0),"",IF(LEN(F912)&lt;=N10,LEN(F912),IFERROR(FIND("♦",SUBSTITUTE(LEFT(F912,N10)," ","♦",LEN(LEFT(F912,N10))-LEN(SUBSTITUTE(LEFT(F912,N10)," ","")))),FIND(" ",F912&amp;" ",N10+1)-1)))</f>
        <v>1</v>
      </c>
      <c r="N912" s="571">
        <f t="shared" si="89"/>
        <v>895</v>
      </c>
      <c r="O912" s="551" t="str">
        <f t="shared" si="90"/>
        <v>0</v>
      </c>
      <c r="P912" s="571">
        <f t="shared" si="91"/>
        <v>1</v>
      </c>
      <c r="Q912" s="571">
        <f t="shared" si="92"/>
        <v>1</v>
      </c>
    </row>
    <row r="913" spans="2:17">
      <c r="B913" s="568"/>
      <c r="C913" s="568"/>
      <c r="D913" s="568"/>
      <c r="E913" s="568" cm="1">
        <f t="array" ref="E913">IF(H912&lt;&gt;"",E912,IF(E912="","",IFERROR(MATCH(TRUE(),INDEX(INDEX(K:K,E912+1):K203&lt;&gt;"",0),0)+E912,"")))</f>
        <v>1054</v>
      </c>
      <c r="F913" s="569" cm="1">
        <f t="array" ref="F913">IF(E913="","",IF(H912&lt;&gt;"",H912,INDEX(D:D,E913)))</f>
        <v>0</v>
      </c>
      <c r="G913" s="569" t="str">
        <f t="shared" si="87"/>
        <v>0</v>
      </c>
      <c r="H913" s="570" t="str">
        <f t="shared" si="88"/>
        <v/>
      </c>
      <c r="I913" s="568" t="str">
        <f>IF(AND(F913&lt;&gt;"",N10&gt;0,M913&gt;N10),"Mot &gt; limite","")</f>
        <v/>
      </c>
      <c r="M913" s="514">
        <f>IF(OR(F913="",N10="",N10&lt;=0),"",IF(LEN(F913)&lt;=N10,LEN(F913),IFERROR(FIND("♦",SUBSTITUTE(LEFT(F913,N10)," ","♦",LEN(LEFT(F913,N10))-LEN(SUBSTITUTE(LEFT(F913,N10)," ","")))),FIND(" ",F913&amp;" ",N10+1)-1)))</f>
        <v>1</v>
      </c>
      <c r="N913" s="571">
        <f t="shared" si="89"/>
        <v>896</v>
      </c>
      <c r="O913" s="551" t="str">
        <f t="shared" si="90"/>
        <v>0</v>
      </c>
      <c r="P913" s="571">
        <f t="shared" si="91"/>
        <v>1</v>
      </c>
      <c r="Q913" s="571">
        <f t="shared" si="92"/>
        <v>1</v>
      </c>
    </row>
    <row r="914" spans="2:17">
      <c r="B914" s="568"/>
      <c r="C914" s="568"/>
      <c r="D914" s="568"/>
      <c r="E914" s="568" cm="1">
        <f t="array" ref="E914">IF(H913&lt;&gt;"",E913,IF(E913="","",IFERROR(MATCH(TRUE(),INDEX(INDEX(K:K,E913+1):K203&lt;&gt;"",0),0)+E913,"")))</f>
        <v>1055</v>
      </c>
      <c r="F914" s="569" cm="1">
        <f t="array" ref="F914">IF(E914="","",IF(H913&lt;&gt;"",H913,INDEX(D:D,E914)))</f>
        <v>0</v>
      </c>
      <c r="G914" s="569" t="str">
        <f t="shared" ref="G914:G977" si="93">IF(OR(F914="",M914=""),"",LEFT(F914,M914))</f>
        <v>0</v>
      </c>
      <c r="H914" s="570" t="str">
        <f t="shared" ref="H914:H977" si="94">IF(OR(F914="",M914=""),"",TRIM(MID(F914,M914+1,99999)))</f>
        <v/>
      </c>
      <c r="I914" s="568" t="str">
        <f>IF(AND(F914&lt;&gt;"",N10&gt;0,M914&gt;N10),"Mot &gt; limite","")</f>
        <v/>
      </c>
      <c r="M914" s="514">
        <f>IF(OR(F914="",N10="",N10&lt;=0),"",IF(LEN(F914)&lt;=N10,LEN(F914),IFERROR(FIND("♦",SUBSTITUTE(LEFT(F914,N10)," ","♦",LEN(LEFT(F914,N10))-LEN(SUBSTITUTE(LEFT(F914,N10)," ","")))),FIND(" ",F914&amp;" ",N10+1)-1)))</f>
        <v>1</v>
      </c>
      <c r="N914" s="571">
        <f t="shared" ref="N914:N977" si="95">IF(O914="","",ROW()-17)</f>
        <v>897</v>
      </c>
      <c r="O914" s="551" t="str">
        <f t="shared" ref="O914:O977" si="96">G914</f>
        <v>0</v>
      </c>
      <c r="P914" s="571">
        <f t="shared" ref="P914:P977" si="97">IF(O914="","",LEN(TRIM(O914))-LEN(SUBSTITUTE(TRIM(O914)," ",""))+1)</f>
        <v>1</v>
      </c>
      <c r="Q914" s="571">
        <f t="shared" ref="Q914:Q977" si="98">IF(O914="","",LEN(O914))</f>
        <v>1</v>
      </c>
    </row>
    <row r="915" spans="2:17">
      <c r="B915" s="568"/>
      <c r="C915" s="568"/>
      <c r="D915" s="568"/>
      <c r="E915" s="568" cm="1">
        <f t="array" ref="E915">IF(H914&lt;&gt;"",E914,IF(E914="","",IFERROR(MATCH(TRUE(),INDEX(INDEX(K:K,E914+1):K203&lt;&gt;"",0),0)+E914,"")))</f>
        <v>1056</v>
      </c>
      <c r="F915" s="569" cm="1">
        <f t="array" ref="F915">IF(E915="","",IF(H914&lt;&gt;"",H914,INDEX(D:D,E915)))</f>
        <v>0</v>
      </c>
      <c r="G915" s="569" t="str">
        <f t="shared" si="93"/>
        <v>0</v>
      </c>
      <c r="H915" s="570" t="str">
        <f t="shared" si="94"/>
        <v/>
      </c>
      <c r="I915" s="568" t="str">
        <f>IF(AND(F915&lt;&gt;"",N10&gt;0,M915&gt;N10),"Mot &gt; limite","")</f>
        <v/>
      </c>
      <c r="M915" s="514">
        <f>IF(OR(F915="",N10="",N10&lt;=0),"",IF(LEN(F915)&lt;=N10,LEN(F915),IFERROR(FIND("♦",SUBSTITUTE(LEFT(F915,N10)," ","♦",LEN(LEFT(F915,N10))-LEN(SUBSTITUTE(LEFT(F915,N10)," ","")))),FIND(" ",F915&amp;" ",N10+1)-1)))</f>
        <v>1</v>
      </c>
      <c r="N915" s="571">
        <f t="shared" si="95"/>
        <v>898</v>
      </c>
      <c r="O915" s="551" t="str">
        <f t="shared" si="96"/>
        <v>0</v>
      </c>
      <c r="P915" s="571">
        <f t="shared" si="97"/>
        <v>1</v>
      </c>
      <c r="Q915" s="571">
        <f t="shared" si="98"/>
        <v>1</v>
      </c>
    </row>
    <row r="916" spans="2:17">
      <c r="B916" s="568"/>
      <c r="C916" s="568"/>
      <c r="D916" s="568"/>
      <c r="E916" s="568" cm="1">
        <f t="array" ref="E916">IF(H915&lt;&gt;"",E915,IF(E915="","",IFERROR(MATCH(TRUE(),INDEX(INDEX(K:K,E915+1):K203&lt;&gt;"",0),0)+E915,"")))</f>
        <v>1057</v>
      </c>
      <c r="F916" s="569" cm="1">
        <f t="array" ref="F916">IF(E916="","",IF(H915&lt;&gt;"",H915,INDEX(D:D,E916)))</f>
        <v>0</v>
      </c>
      <c r="G916" s="569" t="str">
        <f t="shared" si="93"/>
        <v>0</v>
      </c>
      <c r="H916" s="570" t="str">
        <f t="shared" si="94"/>
        <v/>
      </c>
      <c r="I916" s="568" t="str">
        <f>IF(AND(F916&lt;&gt;"",N10&gt;0,M916&gt;N10),"Mot &gt; limite","")</f>
        <v/>
      </c>
      <c r="M916" s="514">
        <f>IF(OR(F916="",N10="",N10&lt;=0),"",IF(LEN(F916)&lt;=N10,LEN(F916),IFERROR(FIND("♦",SUBSTITUTE(LEFT(F916,N10)," ","♦",LEN(LEFT(F916,N10))-LEN(SUBSTITUTE(LEFT(F916,N10)," ","")))),FIND(" ",F916&amp;" ",N10+1)-1)))</f>
        <v>1</v>
      </c>
      <c r="N916" s="571">
        <f t="shared" si="95"/>
        <v>899</v>
      </c>
      <c r="O916" s="551" t="str">
        <f t="shared" si="96"/>
        <v>0</v>
      </c>
      <c r="P916" s="571">
        <f t="shared" si="97"/>
        <v>1</v>
      </c>
      <c r="Q916" s="571">
        <f t="shared" si="98"/>
        <v>1</v>
      </c>
    </row>
    <row r="917" spans="2:17">
      <c r="B917" s="568"/>
      <c r="C917" s="568"/>
      <c r="D917" s="568"/>
      <c r="E917" s="568" cm="1">
        <f t="array" ref="E917">IF(H916&lt;&gt;"",E916,IF(E916="","",IFERROR(MATCH(TRUE(),INDEX(INDEX(K:K,E916+1):K203&lt;&gt;"",0),0)+E916,"")))</f>
        <v>1058</v>
      </c>
      <c r="F917" s="569" cm="1">
        <f t="array" ref="F917">IF(E917="","",IF(H916&lt;&gt;"",H916,INDEX(D:D,E917)))</f>
        <v>0</v>
      </c>
      <c r="G917" s="569" t="str">
        <f t="shared" si="93"/>
        <v>0</v>
      </c>
      <c r="H917" s="570" t="str">
        <f t="shared" si="94"/>
        <v/>
      </c>
      <c r="I917" s="568" t="str">
        <f>IF(AND(F917&lt;&gt;"",N10&gt;0,M917&gt;N10),"Mot &gt; limite","")</f>
        <v/>
      </c>
      <c r="M917" s="514">
        <f>IF(OR(F917="",N10="",N10&lt;=0),"",IF(LEN(F917)&lt;=N10,LEN(F917),IFERROR(FIND("♦",SUBSTITUTE(LEFT(F917,N10)," ","♦",LEN(LEFT(F917,N10))-LEN(SUBSTITUTE(LEFT(F917,N10)," ","")))),FIND(" ",F917&amp;" ",N10+1)-1)))</f>
        <v>1</v>
      </c>
      <c r="N917" s="571">
        <f t="shared" si="95"/>
        <v>900</v>
      </c>
      <c r="O917" s="551" t="str">
        <f t="shared" si="96"/>
        <v>0</v>
      </c>
      <c r="P917" s="571">
        <f t="shared" si="97"/>
        <v>1</v>
      </c>
      <c r="Q917" s="571">
        <f t="shared" si="98"/>
        <v>1</v>
      </c>
    </row>
    <row r="918" spans="2:17">
      <c r="B918" s="568"/>
      <c r="C918" s="568"/>
      <c r="D918" s="568"/>
      <c r="E918" s="568" cm="1">
        <f t="array" ref="E918">IF(H917&lt;&gt;"",E917,IF(E917="","",IFERROR(MATCH(TRUE(),INDEX(INDEX(K:K,E917+1):K203&lt;&gt;"",0),0)+E917,"")))</f>
        <v>1059</v>
      </c>
      <c r="F918" s="569" cm="1">
        <f t="array" ref="F918">IF(E918="","",IF(H917&lt;&gt;"",H917,INDEX(D:D,E918)))</f>
        <v>0</v>
      </c>
      <c r="G918" s="569" t="str">
        <f t="shared" si="93"/>
        <v>0</v>
      </c>
      <c r="H918" s="570" t="str">
        <f t="shared" si="94"/>
        <v/>
      </c>
      <c r="I918" s="568" t="str">
        <f>IF(AND(F918&lt;&gt;"",N10&gt;0,M918&gt;N10),"Mot &gt; limite","")</f>
        <v/>
      </c>
      <c r="M918" s="514">
        <f>IF(OR(F918="",N10="",N10&lt;=0),"",IF(LEN(F918)&lt;=N10,LEN(F918),IFERROR(FIND("♦",SUBSTITUTE(LEFT(F918,N10)," ","♦",LEN(LEFT(F918,N10))-LEN(SUBSTITUTE(LEFT(F918,N10)," ","")))),FIND(" ",F918&amp;" ",N10+1)-1)))</f>
        <v>1</v>
      </c>
      <c r="N918" s="571">
        <f t="shared" si="95"/>
        <v>901</v>
      </c>
      <c r="O918" s="551" t="str">
        <f t="shared" si="96"/>
        <v>0</v>
      </c>
      <c r="P918" s="571">
        <f t="shared" si="97"/>
        <v>1</v>
      </c>
      <c r="Q918" s="571">
        <f t="shared" si="98"/>
        <v>1</v>
      </c>
    </row>
    <row r="919" spans="2:17">
      <c r="B919" s="568"/>
      <c r="C919" s="568"/>
      <c r="D919" s="568"/>
      <c r="E919" s="568" cm="1">
        <f t="array" ref="E919">IF(H918&lt;&gt;"",E918,IF(E918="","",IFERROR(MATCH(TRUE(),INDEX(INDEX(K:K,E918+1):K203&lt;&gt;"",0),0)+E918,"")))</f>
        <v>1060</v>
      </c>
      <c r="F919" s="569" cm="1">
        <f t="array" ref="F919">IF(E919="","",IF(H918&lt;&gt;"",H918,INDEX(D:D,E919)))</f>
        <v>0</v>
      </c>
      <c r="G919" s="569" t="str">
        <f t="shared" si="93"/>
        <v>0</v>
      </c>
      <c r="H919" s="570" t="str">
        <f t="shared" si="94"/>
        <v/>
      </c>
      <c r="I919" s="568" t="str">
        <f>IF(AND(F919&lt;&gt;"",N10&gt;0,M919&gt;N10),"Mot &gt; limite","")</f>
        <v/>
      </c>
      <c r="M919" s="514">
        <f>IF(OR(F919="",N10="",N10&lt;=0),"",IF(LEN(F919)&lt;=N10,LEN(F919),IFERROR(FIND("♦",SUBSTITUTE(LEFT(F919,N10)," ","♦",LEN(LEFT(F919,N10))-LEN(SUBSTITUTE(LEFT(F919,N10)," ","")))),FIND(" ",F919&amp;" ",N10+1)-1)))</f>
        <v>1</v>
      </c>
      <c r="N919" s="571">
        <f t="shared" si="95"/>
        <v>902</v>
      </c>
      <c r="O919" s="551" t="str">
        <f t="shared" si="96"/>
        <v>0</v>
      </c>
      <c r="P919" s="571">
        <f t="shared" si="97"/>
        <v>1</v>
      </c>
      <c r="Q919" s="571">
        <f t="shared" si="98"/>
        <v>1</v>
      </c>
    </row>
    <row r="920" spans="2:17">
      <c r="B920" s="568"/>
      <c r="C920" s="568"/>
      <c r="D920" s="568"/>
      <c r="E920" s="568" cm="1">
        <f t="array" ref="E920">IF(H919&lt;&gt;"",E919,IF(E919="","",IFERROR(MATCH(TRUE(),INDEX(INDEX(K:K,E919+1):K203&lt;&gt;"",0),0)+E919,"")))</f>
        <v>1061</v>
      </c>
      <c r="F920" s="569" cm="1">
        <f t="array" ref="F920">IF(E920="","",IF(H919&lt;&gt;"",H919,INDEX(D:D,E920)))</f>
        <v>0</v>
      </c>
      <c r="G920" s="569" t="str">
        <f t="shared" si="93"/>
        <v>0</v>
      </c>
      <c r="H920" s="570" t="str">
        <f t="shared" si="94"/>
        <v/>
      </c>
      <c r="I920" s="568" t="str">
        <f>IF(AND(F920&lt;&gt;"",N10&gt;0,M920&gt;N10),"Mot &gt; limite","")</f>
        <v/>
      </c>
      <c r="M920" s="514">
        <f>IF(OR(F920="",N10="",N10&lt;=0),"",IF(LEN(F920)&lt;=N10,LEN(F920),IFERROR(FIND("♦",SUBSTITUTE(LEFT(F920,N10)," ","♦",LEN(LEFT(F920,N10))-LEN(SUBSTITUTE(LEFT(F920,N10)," ","")))),FIND(" ",F920&amp;" ",N10+1)-1)))</f>
        <v>1</v>
      </c>
      <c r="N920" s="571">
        <f t="shared" si="95"/>
        <v>903</v>
      </c>
      <c r="O920" s="551" t="str">
        <f t="shared" si="96"/>
        <v>0</v>
      </c>
      <c r="P920" s="571">
        <f t="shared" si="97"/>
        <v>1</v>
      </c>
      <c r="Q920" s="571">
        <f t="shared" si="98"/>
        <v>1</v>
      </c>
    </row>
    <row r="921" spans="2:17">
      <c r="B921" s="568"/>
      <c r="C921" s="568"/>
      <c r="D921" s="568"/>
      <c r="E921" s="568" cm="1">
        <f t="array" ref="E921">IF(H920&lt;&gt;"",E920,IF(E920="","",IFERROR(MATCH(TRUE(),INDEX(INDEX(K:K,E920+1):K203&lt;&gt;"",0),0)+E920,"")))</f>
        <v>1062</v>
      </c>
      <c r="F921" s="569" cm="1">
        <f t="array" ref="F921">IF(E921="","",IF(H920&lt;&gt;"",H920,INDEX(D:D,E921)))</f>
        <v>0</v>
      </c>
      <c r="G921" s="569" t="str">
        <f t="shared" si="93"/>
        <v>0</v>
      </c>
      <c r="H921" s="570" t="str">
        <f t="shared" si="94"/>
        <v/>
      </c>
      <c r="I921" s="568" t="str">
        <f>IF(AND(F921&lt;&gt;"",N10&gt;0,M921&gt;N10),"Mot &gt; limite","")</f>
        <v/>
      </c>
      <c r="M921" s="514">
        <f>IF(OR(F921="",N10="",N10&lt;=0),"",IF(LEN(F921)&lt;=N10,LEN(F921),IFERROR(FIND("♦",SUBSTITUTE(LEFT(F921,N10)," ","♦",LEN(LEFT(F921,N10))-LEN(SUBSTITUTE(LEFT(F921,N10)," ","")))),FIND(" ",F921&amp;" ",N10+1)-1)))</f>
        <v>1</v>
      </c>
      <c r="N921" s="571">
        <f t="shared" si="95"/>
        <v>904</v>
      </c>
      <c r="O921" s="551" t="str">
        <f t="shared" si="96"/>
        <v>0</v>
      </c>
      <c r="P921" s="571">
        <f t="shared" si="97"/>
        <v>1</v>
      </c>
      <c r="Q921" s="571">
        <f t="shared" si="98"/>
        <v>1</v>
      </c>
    </row>
    <row r="922" spans="2:17">
      <c r="B922" s="568"/>
      <c r="C922" s="568"/>
      <c r="D922" s="568"/>
      <c r="E922" s="568" cm="1">
        <f t="array" ref="E922">IF(H921&lt;&gt;"",E921,IF(E921="","",IFERROR(MATCH(TRUE(),INDEX(INDEX(K:K,E921+1):K203&lt;&gt;"",0),0)+E921,"")))</f>
        <v>1063</v>
      </c>
      <c r="F922" s="569" cm="1">
        <f t="array" ref="F922">IF(E922="","",IF(H921&lt;&gt;"",H921,INDEX(D:D,E922)))</f>
        <v>0</v>
      </c>
      <c r="G922" s="569" t="str">
        <f t="shared" si="93"/>
        <v>0</v>
      </c>
      <c r="H922" s="570" t="str">
        <f t="shared" si="94"/>
        <v/>
      </c>
      <c r="I922" s="568" t="str">
        <f>IF(AND(F922&lt;&gt;"",N10&gt;0,M922&gt;N10),"Mot &gt; limite","")</f>
        <v/>
      </c>
      <c r="M922" s="514">
        <f>IF(OR(F922="",N10="",N10&lt;=0),"",IF(LEN(F922)&lt;=N10,LEN(F922),IFERROR(FIND("♦",SUBSTITUTE(LEFT(F922,N10)," ","♦",LEN(LEFT(F922,N10))-LEN(SUBSTITUTE(LEFT(F922,N10)," ","")))),FIND(" ",F922&amp;" ",N10+1)-1)))</f>
        <v>1</v>
      </c>
      <c r="N922" s="571">
        <f t="shared" si="95"/>
        <v>905</v>
      </c>
      <c r="O922" s="551" t="str">
        <f t="shared" si="96"/>
        <v>0</v>
      </c>
      <c r="P922" s="571">
        <f t="shared" si="97"/>
        <v>1</v>
      </c>
      <c r="Q922" s="571">
        <f t="shared" si="98"/>
        <v>1</v>
      </c>
    </row>
    <row r="923" spans="2:17">
      <c r="B923" s="568"/>
      <c r="C923" s="568"/>
      <c r="D923" s="568"/>
      <c r="E923" s="568" cm="1">
        <f t="array" ref="E923">IF(H922&lt;&gt;"",E922,IF(E922="","",IFERROR(MATCH(TRUE(),INDEX(INDEX(K:K,E922+1):K203&lt;&gt;"",0),0)+E922,"")))</f>
        <v>1064</v>
      </c>
      <c r="F923" s="569" cm="1">
        <f t="array" ref="F923">IF(E923="","",IF(H922&lt;&gt;"",H922,INDEX(D:D,E923)))</f>
        <v>0</v>
      </c>
      <c r="G923" s="569" t="str">
        <f t="shared" si="93"/>
        <v>0</v>
      </c>
      <c r="H923" s="570" t="str">
        <f t="shared" si="94"/>
        <v/>
      </c>
      <c r="I923" s="568" t="str">
        <f>IF(AND(F923&lt;&gt;"",N10&gt;0,M923&gt;N10),"Mot &gt; limite","")</f>
        <v/>
      </c>
      <c r="M923" s="514">
        <f>IF(OR(F923="",N10="",N10&lt;=0),"",IF(LEN(F923)&lt;=N10,LEN(F923),IFERROR(FIND("♦",SUBSTITUTE(LEFT(F923,N10)," ","♦",LEN(LEFT(F923,N10))-LEN(SUBSTITUTE(LEFT(F923,N10)," ","")))),FIND(" ",F923&amp;" ",N10+1)-1)))</f>
        <v>1</v>
      </c>
      <c r="N923" s="571">
        <f t="shared" si="95"/>
        <v>906</v>
      </c>
      <c r="O923" s="551" t="str">
        <f t="shared" si="96"/>
        <v>0</v>
      </c>
      <c r="P923" s="571">
        <f t="shared" si="97"/>
        <v>1</v>
      </c>
      <c r="Q923" s="571">
        <f t="shared" si="98"/>
        <v>1</v>
      </c>
    </row>
    <row r="924" spans="2:17">
      <c r="B924" s="568"/>
      <c r="C924" s="568"/>
      <c r="D924" s="568"/>
      <c r="E924" s="568" cm="1">
        <f t="array" ref="E924">IF(H923&lt;&gt;"",E923,IF(E923="","",IFERROR(MATCH(TRUE(),INDEX(INDEX(K:K,E923+1):K203&lt;&gt;"",0),0)+E923,"")))</f>
        <v>1065</v>
      </c>
      <c r="F924" s="569" cm="1">
        <f t="array" ref="F924">IF(E924="","",IF(H923&lt;&gt;"",H923,INDEX(D:D,E924)))</f>
        <v>0</v>
      </c>
      <c r="G924" s="569" t="str">
        <f t="shared" si="93"/>
        <v>0</v>
      </c>
      <c r="H924" s="570" t="str">
        <f t="shared" si="94"/>
        <v/>
      </c>
      <c r="I924" s="568" t="str">
        <f>IF(AND(F924&lt;&gt;"",N10&gt;0,M924&gt;N10),"Mot &gt; limite","")</f>
        <v/>
      </c>
      <c r="M924" s="514">
        <f>IF(OR(F924="",N10="",N10&lt;=0),"",IF(LEN(F924)&lt;=N10,LEN(F924),IFERROR(FIND("♦",SUBSTITUTE(LEFT(F924,N10)," ","♦",LEN(LEFT(F924,N10))-LEN(SUBSTITUTE(LEFT(F924,N10)," ","")))),FIND(" ",F924&amp;" ",N10+1)-1)))</f>
        <v>1</v>
      </c>
      <c r="N924" s="571">
        <f t="shared" si="95"/>
        <v>907</v>
      </c>
      <c r="O924" s="551" t="str">
        <f t="shared" si="96"/>
        <v>0</v>
      </c>
      <c r="P924" s="571">
        <f t="shared" si="97"/>
        <v>1</v>
      </c>
      <c r="Q924" s="571">
        <f t="shared" si="98"/>
        <v>1</v>
      </c>
    </row>
    <row r="925" spans="2:17">
      <c r="B925" s="568"/>
      <c r="C925" s="568"/>
      <c r="D925" s="568"/>
      <c r="E925" s="568" cm="1">
        <f t="array" ref="E925">IF(H924&lt;&gt;"",E924,IF(E924="","",IFERROR(MATCH(TRUE(),INDEX(INDEX(K:K,E924+1):K203&lt;&gt;"",0),0)+E924,"")))</f>
        <v>1066</v>
      </c>
      <c r="F925" s="569" cm="1">
        <f t="array" ref="F925">IF(E925="","",IF(H924&lt;&gt;"",H924,INDEX(D:D,E925)))</f>
        <v>0</v>
      </c>
      <c r="G925" s="569" t="str">
        <f t="shared" si="93"/>
        <v>0</v>
      </c>
      <c r="H925" s="570" t="str">
        <f t="shared" si="94"/>
        <v/>
      </c>
      <c r="I925" s="568" t="str">
        <f>IF(AND(F925&lt;&gt;"",N10&gt;0,M925&gt;N10),"Mot &gt; limite","")</f>
        <v/>
      </c>
      <c r="M925" s="514">
        <f>IF(OR(F925="",N10="",N10&lt;=0),"",IF(LEN(F925)&lt;=N10,LEN(F925),IFERROR(FIND("♦",SUBSTITUTE(LEFT(F925,N10)," ","♦",LEN(LEFT(F925,N10))-LEN(SUBSTITUTE(LEFT(F925,N10)," ","")))),FIND(" ",F925&amp;" ",N10+1)-1)))</f>
        <v>1</v>
      </c>
      <c r="N925" s="571">
        <f t="shared" si="95"/>
        <v>908</v>
      </c>
      <c r="O925" s="551" t="str">
        <f t="shared" si="96"/>
        <v>0</v>
      </c>
      <c r="P925" s="571">
        <f t="shared" si="97"/>
        <v>1</v>
      </c>
      <c r="Q925" s="571">
        <f t="shared" si="98"/>
        <v>1</v>
      </c>
    </row>
    <row r="926" spans="2:17">
      <c r="B926" s="568"/>
      <c r="C926" s="568"/>
      <c r="D926" s="568"/>
      <c r="E926" s="568" cm="1">
        <f t="array" ref="E926">IF(H925&lt;&gt;"",E925,IF(E925="","",IFERROR(MATCH(TRUE(),INDEX(INDEX(K:K,E925+1):K203&lt;&gt;"",0),0)+E925,"")))</f>
        <v>1067</v>
      </c>
      <c r="F926" s="569" cm="1">
        <f t="array" ref="F926">IF(E926="","",IF(H925&lt;&gt;"",H925,INDEX(D:D,E926)))</f>
        <v>0</v>
      </c>
      <c r="G926" s="569" t="str">
        <f t="shared" si="93"/>
        <v>0</v>
      </c>
      <c r="H926" s="570" t="str">
        <f t="shared" si="94"/>
        <v/>
      </c>
      <c r="I926" s="568" t="str">
        <f>IF(AND(F926&lt;&gt;"",N10&gt;0,M926&gt;N10),"Mot &gt; limite","")</f>
        <v/>
      </c>
      <c r="M926" s="514">
        <f>IF(OR(F926="",N10="",N10&lt;=0),"",IF(LEN(F926)&lt;=N10,LEN(F926),IFERROR(FIND("♦",SUBSTITUTE(LEFT(F926,N10)," ","♦",LEN(LEFT(F926,N10))-LEN(SUBSTITUTE(LEFT(F926,N10)," ","")))),FIND(" ",F926&amp;" ",N10+1)-1)))</f>
        <v>1</v>
      </c>
      <c r="N926" s="571">
        <f t="shared" si="95"/>
        <v>909</v>
      </c>
      <c r="O926" s="551" t="str">
        <f t="shared" si="96"/>
        <v>0</v>
      </c>
      <c r="P926" s="571">
        <f t="shared" si="97"/>
        <v>1</v>
      </c>
      <c r="Q926" s="571">
        <f t="shared" si="98"/>
        <v>1</v>
      </c>
    </row>
    <row r="927" spans="2:17">
      <c r="B927" s="568"/>
      <c r="C927" s="568"/>
      <c r="D927" s="568"/>
      <c r="E927" s="568" cm="1">
        <f t="array" ref="E927">IF(H926&lt;&gt;"",E926,IF(E926="","",IFERROR(MATCH(TRUE(),INDEX(INDEX(K:K,E926+1):K203&lt;&gt;"",0),0)+E926,"")))</f>
        <v>1068</v>
      </c>
      <c r="F927" s="569" cm="1">
        <f t="array" ref="F927">IF(E927="","",IF(H926&lt;&gt;"",H926,INDEX(D:D,E927)))</f>
        <v>0</v>
      </c>
      <c r="G927" s="569" t="str">
        <f t="shared" si="93"/>
        <v>0</v>
      </c>
      <c r="H927" s="570" t="str">
        <f t="shared" si="94"/>
        <v/>
      </c>
      <c r="I927" s="568" t="str">
        <f>IF(AND(F927&lt;&gt;"",N10&gt;0,M927&gt;N10),"Mot &gt; limite","")</f>
        <v/>
      </c>
      <c r="M927" s="514">
        <f>IF(OR(F927="",N10="",N10&lt;=0),"",IF(LEN(F927)&lt;=N10,LEN(F927),IFERROR(FIND("♦",SUBSTITUTE(LEFT(F927,N10)," ","♦",LEN(LEFT(F927,N10))-LEN(SUBSTITUTE(LEFT(F927,N10)," ","")))),FIND(" ",F927&amp;" ",N10+1)-1)))</f>
        <v>1</v>
      </c>
      <c r="N927" s="571">
        <f t="shared" si="95"/>
        <v>910</v>
      </c>
      <c r="O927" s="551" t="str">
        <f t="shared" si="96"/>
        <v>0</v>
      </c>
      <c r="P927" s="571">
        <f t="shared" si="97"/>
        <v>1</v>
      </c>
      <c r="Q927" s="571">
        <f t="shared" si="98"/>
        <v>1</v>
      </c>
    </row>
    <row r="928" spans="2:17">
      <c r="B928" s="568"/>
      <c r="C928" s="568"/>
      <c r="D928" s="568"/>
      <c r="E928" s="568" cm="1">
        <f t="array" ref="E928">IF(H927&lt;&gt;"",E927,IF(E927="","",IFERROR(MATCH(TRUE(),INDEX(INDEX(K:K,E927+1):K203&lt;&gt;"",0),0)+E927,"")))</f>
        <v>1069</v>
      </c>
      <c r="F928" s="569" cm="1">
        <f t="array" ref="F928">IF(E928="","",IF(H927&lt;&gt;"",H927,INDEX(D:D,E928)))</f>
        <v>0</v>
      </c>
      <c r="G928" s="569" t="str">
        <f t="shared" si="93"/>
        <v>0</v>
      </c>
      <c r="H928" s="570" t="str">
        <f t="shared" si="94"/>
        <v/>
      </c>
      <c r="I928" s="568" t="str">
        <f>IF(AND(F928&lt;&gt;"",N10&gt;0,M928&gt;N10),"Mot &gt; limite","")</f>
        <v/>
      </c>
      <c r="M928" s="514">
        <f>IF(OR(F928="",N10="",N10&lt;=0),"",IF(LEN(F928)&lt;=N10,LEN(F928),IFERROR(FIND("♦",SUBSTITUTE(LEFT(F928,N10)," ","♦",LEN(LEFT(F928,N10))-LEN(SUBSTITUTE(LEFT(F928,N10)," ","")))),FIND(" ",F928&amp;" ",N10+1)-1)))</f>
        <v>1</v>
      </c>
      <c r="N928" s="571">
        <f t="shared" si="95"/>
        <v>911</v>
      </c>
      <c r="O928" s="551" t="str">
        <f t="shared" si="96"/>
        <v>0</v>
      </c>
      <c r="P928" s="571">
        <f t="shared" si="97"/>
        <v>1</v>
      </c>
      <c r="Q928" s="571">
        <f t="shared" si="98"/>
        <v>1</v>
      </c>
    </row>
    <row r="929" spans="2:17">
      <c r="B929" s="568"/>
      <c r="C929" s="568"/>
      <c r="D929" s="568"/>
      <c r="E929" s="568" cm="1">
        <f t="array" ref="E929">IF(H928&lt;&gt;"",E928,IF(E928="","",IFERROR(MATCH(TRUE(),INDEX(INDEX(K:K,E928+1):K203&lt;&gt;"",0),0)+E928,"")))</f>
        <v>1070</v>
      </c>
      <c r="F929" s="569" cm="1">
        <f t="array" ref="F929">IF(E929="","",IF(H928&lt;&gt;"",H928,INDEX(D:D,E929)))</f>
        <v>0</v>
      </c>
      <c r="G929" s="569" t="str">
        <f t="shared" si="93"/>
        <v>0</v>
      </c>
      <c r="H929" s="570" t="str">
        <f t="shared" si="94"/>
        <v/>
      </c>
      <c r="I929" s="568" t="str">
        <f>IF(AND(F929&lt;&gt;"",N10&gt;0,M929&gt;N10),"Mot &gt; limite","")</f>
        <v/>
      </c>
      <c r="M929" s="514">
        <f>IF(OR(F929="",N10="",N10&lt;=0),"",IF(LEN(F929)&lt;=N10,LEN(F929),IFERROR(FIND("♦",SUBSTITUTE(LEFT(F929,N10)," ","♦",LEN(LEFT(F929,N10))-LEN(SUBSTITUTE(LEFT(F929,N10)," ","")))),FIND(" ",F929&amp;" ",N10+1)-1)))</f>
        <v>1</v>
      </c>
      <c r="N929" s="571">
        <f t="shared" si="95"/>
        <v>912</v>
      </c>
      <c r="O929" s="551" t="str">
        <f t="shared" si="96"/>
        <v>0</v>
      </c>
      <c r="P929" s="571">
        <f t="shared" si="97"/>
        <v>1</v>
      </c>
      <c r="Q929" s="571">
        <f t="shared" si="98"/>
        <v>1</v>
      </c>
    </row>
    <row r="930" spans="2:17">
      <c r="B930" s="568"/>
      <c r="C930" s="568"/>
      <c r="D930" s="568"/>
      <c r="E930" s="568" cm="1">
        <f t="array" ref="E930">IF(H929&lt;&gt;"",E929,IF(E929="","",IFERROR(MATCH(TRUE(),INDEX(INDEX(K:K,E929+1):K203&lt;&gt;"",0),0)+E929,"")))</f>
        <v>1071</v>
      </c>
      <c r="F930" s="569" cm="1">
        <f t="array" ref="F930">IF(E930="","",IF(H929&lt;&gt;"",H929,INDEX(D:D,E930)))</f>
        <v>0</v>
      </c>
      <c r="G930" s="569" t="str">
        <f t="shared" si="93"/>
        <v>0</v>
      </c>
      <c r="H930" s="570" t="str">
        <f t="shared" si="94"/>
        <v/>
      </c>
      <c r="I930" s="568" t="str">
        <f>IF(AND(F930&lt;&gt;"",N10&gt;0,M930&gt;N10),"Mot &gt; limite","")</f>
        <v/>
      </c>
      <c r="M930" s="514">
        <f>IF(OR(F930="",N10="",N10&lt;=0),"",IF(LEN(F930)&lt;=N10,LEN(F930),IFERROR(FIND("♦",SUBSTITUTE(LEFT(F930,N10)," ","♦",LEN(LEFT(F930,N10))-LEN(SUBSTITUTE(LEFT(F930,N10)," ","")))),FIND(" ",F930&amp;" ",N10+1)-1)))</f>
        <v>1</v>
      </c>
      <c r="N930" s="571">
        <f t="shared" si="95"/>
        <v>913</v>
      </c>
      <c r="O930" s="551" t="str">
        <f t="shared" si="96"/>
        <v>0</v>
      </c>
      <c r="P930" s="571">
        <f t="shared" si="97"/>
        <v>1</v>
      </c>
      <c r="Q930" s="571">
        <f t="shared" si="98"/>
        <v>1</v>
      </c>
    </row>
    <row r="931" spans="2:17">
      <c r="B931" s="568"/>
      <c r="C931" s="568"/>
      <c r="D931" s="568"/>
      <c r="E931" s="568" cm="1">
        <f t="array" ref="E931">IF(H930&lt;&gt;"",E930,IF(E930="","",IFERROR(MATCH(TRUE(),INDEX(INDEX(K:K,E930+1):K203&lt;&gt;"",0),0)+E930,"")))</f>
        <v>1072</v>
      </c>
      <c r="F931" s="569" cm="1">
        <f t="array" ref="F931">IF(E931="","",IF(H930&lt;&gt;"",H930,INDEX(D:D,E931)))</f>
        <v>0</v>
      </c>
      <c r="G931" s="569" t="str">
        <f t="shared" si="93"/>
        <v>0</v>
      </c>
      <c r="H931" s="570" t="str">
        <f t="shared" si="94"/>
        <v/>
      </c>
      <c r="I931" s="568" t="str">
        <f>IF(AND(F931&lt;&gt;"",N10&gt;0,M931&gt;N10),"Mot &gt; limite","")</f>
        <v/>
      </c>
      <c r="M931" s="514">
        <f>IF(OR(F931="",N10="",N10&lt;=0),"",IF(LEN(F931)&lt;=N10,LEN(F931),IFERROR(FIND("♦",SUBSTITUTE(LEFT(F931,N10)," ","♦",LEN(LEFT(F931,N10))-LEN(SUBSTITUTE(LEFT(F931,N10)," ","")))),FIND(" ",F931&amp;" ",N10+1)-1)))</f>
        <v>1</v>
      </c>
      <c r="N931" s="571">
        <f t="shared" si="95"/>
        <v>914</v>
      </c>
      <c r="O931" s="551" t="str">
        <f t="shared" si="96"/>
        <v>0</v>
      </c>
      <c r="P931" s="571">
        <f t="shared" si="97"/>
        <v>1</v>
      </c>
      <c r="Q931" s="571">
        <f t="shared" si="98"/>
        <v>1</v>
      </c>
    </row>
    <row r="932" spans="2:17">
      <c r="B932" s="568"/>
      <c r="C932" s="568"/>
      <c r="D932" s="568"/>
      <c r="E932" s="568" cm="1">
        <f t="array" ref="E932">IF(H931&lt;&gt;"",E931,IF(E931="","",IFERROR(MATCH(TRUE(),INDEX(INDEX(K:K,E931+1):K203&lt;&gt;"",0),0)+E931,"")))</f>
        <v>1073</v>
      </c>
      <c r="F932" s="569" cm="1">
        <f t="array" ref="F932">IF(E932="","",IF(H931&lt;&gt;"",H931,INDEX(D:D,E932)))</f>
        <v>0</v>
      </c>
      <c r="G932" s="569" t="str">
        <f t="shared" si="93"/>
        <v>0</v>
      </c>
      <c r="H932" s="570" t="str">
        <f t="shared" si="94"/>
        <v/>
      </c>
      <c r="I932" s="568" t="str">
        <f>IF(AND(F932&lt;&gt;"",N10&gt;0,M932&gt;N10),"Mot &gt; limite","")</f>
        <v/>
      </c>
      <c r="M932" s="514">
        <f>IF(OR(F932="",N10="",N10&lt;=0),"",IF(LEN(F932)&lt;=N10,LEN(F932),IFERROR(FIND("♦",SUBSTITUTE(LEFT(F932,N10)," ","♦",LEN(LEFT(F932,N10))-LEN(SUBSTITUTE(LEFT(F932,N10)," ","")))),FIND(" ",F932&amp;" ",N10+1)-1)))</f>
        <v>1</v>
      </c>
      <c r="N932" s="571">
        <f t="shared" si="95"/>
        <v>915</v>
      </c>
      <c r="O932" s="551" t="str">
        <f t="shared" si="96"/>
        <v>0</v>
      </c>
      <c r="P932" s="571">
        <f t="shared" si="97"/>
        <v>1</v>
      </c>
      <c r="Q932" s="571">
        <f t="shared" si="98"/>
        <v>1</v>
      </c>
    </row>
    <row r="933" spans="2:17">
      <c r="B933" s="568"/>
      <c r="C933" s="568"/>
      <c r="D933" s="568"/>
      <c r="E933" s="568" cm="1">
        <f t="array" ref="E933">IF(H932&lt;&gt;"",E932,IF(E932="","",IFERROR(MATCH(TRUE(),INDEX(INDEX(K:K,E932+1):K203&lt;&gt;"",0),0)+E932,"")))</f>
        <v>1074</v>
      </c>
      <c r="F933" s="569" cm="1">
        <f t="array" ref="F933">IF(E933="","",IF(H932&lt;&gt;"",H932,INDEX(D:D,E933)))</f>
        <v>0</v>
      </c>
      <c r="G933" s="569" t="str">
        <f t="shared" si="93"/>
        <v>0</v>
      </c>
      <c r="H933" s="570" t="str">
        <f t="shared" si="94"/>
        <v/>
      </c>
      <c r="I933" s="568" t="str">
        <f>IF(AND(F933&lt;&gt;"",N10&gt;0,M933&gt;N10),"Mot &gt; limite","")</f>
        <v/>
      </c>
      <c r="M933" s="514">
        <f>IF(OR(F933="",N10="",N10&lt;=0),"",IF(LEN(F933)&lt;=N10,LEN(F933),IFERROR(FIND("♦",SUBSTITUTE(LEFT(F933,N10)," ","♦",LEN(LEFT(F933,N10))-LEN(SUBSTITUTE(LEFT(F933,N10)," ","")))),FIND(" ",F933&amp;" ",N10+1)-1)))</f>
        <v>1</v>
      </c>
      <c r="N933" s="571">
        <f t="shared" si="95"/>
        <v>916</v>
      </c>
      <c r="O933" s="551" t="str">
        <f t="shared" si="96"/>
        <v>0</v>
      </c>
      <c r="P933" s="571">
        <f t="shared" si="97"/>
        <v>1</v>
      </c>
      <c r="Q933" s="571">
        <f t="shared" si="98"/>
        <v>1</v>
      </c>
    </row>
    <row r="934" spans="2:17">
      <c r="B934" s="568"/>
      <c r="C934" s="568"/>
      <c r="D934" s="568"/>
      <c r="E934" s="568" cm="1">
        <f t="array" ref="E934">IF(H933&lt;&gt;"",E933,IF(E933="","",IFERROR(MATCH(TRUE(),INDEX(INDEX(K:K,E933+1):K203&lt;&gt;"",0),0)+E933,"")))</f>
        <v>1075</v>
      </c>
      <c r="F934" s="569" cm="1">
        <f t="array" ref="F934">IF(E934="","",IF(H933&lt;&gt;"",H933,INDEX(D:D,E934)))</f>
        <v>0</v>
      </c>
      <c r="G934" s="569" t="str">
        <f t="shared" si="93"/>
        <v>0</v>
      </c>
      <c r="H934" s="570" t="str">
        <f t="shared" si="94"/>
        <v/>
      </c>
      <c r="I934" s="568" t="str">
        <f>IF(AND(F934&lt;&gt;"",N10&gt;0,M934&gt;N10),"Mot &gt; limite","")</f>
        <v/>
      </c>
      <c r="M934" s="514">
        <f>IF(OR(F934="",N10="",N10&lt;=0),"",IF(LEN(F934)&lt;=N10,LEN(F934),IFERROR(FIND("♦",SUBSTITUTE(LEFT(F934,N10)," ","♦",LEN(LEFT(F934,N10))-LEN(SUBSTITUTE(LEFT(F934,N10)," ","")))),FIND(" ",F934&amp;" ",N10+1)-1)))</f>
        <v>1</v>
      </c>
      <c r="N934" s="571">
        <f t="shared" si="95"/>
        <v>917</v>
      </c>
      <c r="O934" s="551" t="str">
        <f t="shared" si="96"/>
        <v>0</v>
      </c>
      <c r="P934" s="571">
        <f t="shared" si="97"/>
        <v>1</v>
      </c>
      <c r="Q934" s="571">
        <f t="shared" si="98"/>
        <v>1</v>
      </c>
    </row>
    <row r="935" spans="2:17">
      <c r="B935" s="568"/>
      <c r="C935" s="568"/>
      <c r="D935" s="568"/>
      <c r="E935" s="568" cm="1">
        <f t="array" ref="E935">IF(H934&lt;&gt;"",E934,IF(E934="","",IFERROR(MATCH(TRUE(),INDEX(INDEX(K:K,E934+1):K203&lt;&gt;"",0),0)+E934,"")))</f>
        <v>1076</v>
      </c>
      <c r="F935" s="569" cm="1">
        <f t="array" ref="F935">IF(E935="","",IF(H934&lt;&gt;"",H934,INDEX(D:D,E935)))</f>
        <v>0</v>
      </c>
      <c r="G935" s="569" t="str">
        <f t="shared" si="93"/>
        <v>0</v>
      </c>
      <c r="H935" s="570" t="str">
        <f t="shared" si="94"/>
        <v/>
      </c>
      <c r="I935" s="568" t="str">
        <f>IF(AND(F935&lt;&gt;"",N10&gt;0,M935&gt;N10),"Mot &gt; limite","")</f>
        <v/>
      </c>
      <c r="M935" s="514">
        <f>IF(OR(F935="",N10="",N10&lt;=0),"",IF(LEN(F935)&lt;=N10,LEN(F935),IFERROR(FIND("♦",SUBSTITUTE(LEFT(F935,N10)," ","♦",LEN(LEFT(F935,N10))-LEN(SUBSTITUTE(LEFT(F935,N10)," ","")))),FIND(" ",F935&amp;" ",N10+1)-1)))</f>
        <v>1</v>
      </c>
      <c r="N935" s="571">
        <f t="shared" si="95"/>
        <v>918</v>
      </c>
      <c r="O935" s="551" t="str">
        <f t="shared" si="96"/>
        <v>0</v>
      </c>
      <c r="P935" s="571">
        <f t="shared" si="97"/>
        <v>1</v>
      </c>
      <c r="Q935" s="571">
        <f t="shared" si="98"/>
        <v>1</v>
      </c>
    </row>
    <row r="936" spans="2:17">
      <c r="B936" s="568"/>
      <c r="C936" s="568"/>
      <c r="D936" s="568"/>
      <c r="E936" s="568" cm="1">
        <f t="array" ref="E936">IF(H935&lt;&gt;"",E935,IF(E935="","",IFERROR(MATCH(TRUE(),INDEX(INDEX(K:K,E935+1):K203&lt;&gt;"",0),0)+E935,"")))</f>
        <v>1077</v>
      </c>
      <c r="F936" s="569" cm="1">
        <f t="array" ref="F936">IF(E936="","",IF(H935&lt;&gt;"",H935,INDEX(D:D,E936)))</f>
        <v>0</v>
      </c>
      <c r="G936" s="569" t="str">
        <f t="shared" si="93"/>
        <v>0</v>
      </c>
      <c r="H936" s="570" t="str">
        <f t="shared" si="94"/>
        <v/>
      </c>
      <c r="I936" s="568" t="str">
        <f>IF(AND(F936&lt;&gt;"",N10&gt;0,M936&gt;N10),"Mot &gt; limite","")</f>
        <v/>
      </c>
      <c r="M936" s="514">
        <f>IF(OR(F936="",N10="",N10&lt;=0),"",IF(LEN(F936)&lt;=N10,LEN(F936),IFERROR(FIND("♦",SUBSTITUTE(LEFT(F936,N10)," ","♦",LEN(LEFT(F936,N10))-LEN(SUBSTITUTE(LEFT(F936,N10)," ","")))),FIND(" ",F936&amp;" ",N10+1)-1)))</f>
        <v>1</v>
      </c>
      <c r="N936" s="571">
        <f t="shared" si="95"/>
        <v>919</v>
      </c>
      <c r="O936" s="551" t="str">
        <f t="shared" si="96"/>
        <v>0</v>
      </c>
      <c r="P936" s="571">
        <f t="shared" si="97"/>
        <v>1</v>
      </c>
      <c r="Q936" s="571">
        <f t="shared" si="98"/>
        <v>1</v>
      </c>
    </row>
    <row r="937" spans="2:17">
      <c r="B937" s="568"/>
      <c r="C937" s="568"/>
      <c r="D937" s="568"/>
      <c r="E937" s="568" cm="1">
        <f t="array" ref="E937">IF(H936&lt;&gt;"",E936,IF(E936="","",IFERROR(MATCH(TRUE(),INDEX(INDEX(K:K,E936+1):K203&lt;&gt;"",0),0)+E936,"")))</f>
        <v>1078</v>
      </c>
      <c r="F937" s="569" cm="1">
        <f t="array" ref="F937">IF(E937="","",IF(H936&lt;&gt;"",H936,INDEX(D:D,E937)))</f>
        <v>0</v>
      </c>
      <c r="G937" s="569" t="str">
        <f t="shared" si="93"/>
        <v>0</v>
      </c>
      <c r="H937" s="570" t="str">
        <f t="shared" si="94"/>
        <v/>
      </c>
      <c r="I937" s="568" t="str">
        <f>IF(AND(F937&lt;&gt;"",N10&gt;0,M937&gt;N10),"Mot &gt; limite","")</f>
        <v/>
      </c>
      <c r="M937" s="514">
        <f>IF(OR(F937="",N10="",N10&lt;=0),"",IF(LEN(F937)&lt;=N10,LEN(F937),IFERROR(FIND("♦",SUBSTITUTE(LEFT(F937,N10)," ","♦",LEN(LEFT(F937,N10))-LEN(SUBSTITUTE(LEFT(F937,N10)," ","")))),FIND(" ",F937&amp;" ",N10+1)-1)))</f>
        <v>1</v>
      </c>
      <c r="N937" s="571">
        <f t="shared" si="95"/>
        <v>920</v>
      </c>
      <c r="O937" s="551" t="str">
        <f t="shared" si="96"/>
        <v>0</v>
      </c>
      <c r="P937" s="571">
        <f t="shared" si="97"/>
        <v>1</v>
      </c>
      <c r="Q937" s="571">
        <f t="shared" si="98"/>
        <v>1</v>
      </c>
    </row>
    <row r="938" spans="2:17">
      <c r="B938" s="568"/>
      <c r="C938" s="568"/>
      <c r="D938" s="568"/>
      <c r="E938" s="568" cm="1">
        <f t="array" ref="E938">IF(H937&lt;&gt;"",E937,IF(E937="","",IFERROR(MATCH(TRUE(),INDEX(INDEX(K:K,E937+1):K203&lt;&gt;"",0),0)+E937,"")))</f>
        <v>1079</v>
      </c>
      <c r="F938" s="569" cm="1">
        <f t="array" ref="F938">IF(E938="","",IF(H937&lt;&gt;"",H937,INDEX(D:D,E938)))</f>
        <v>0</v>
      </c>
      <c r="G938" s="569" t="str">
        <f t="shared" si="93"/>
        <v>0</v>
      </c>
      <c r="H938" s="570" t="str">
        <f t="shared" si="94"/>
        <v/>
      </c>
      <c r="I938" s="568" t="str">
        <f>IF(AND(F938&lt;&gt;"",N10&gt;0,M938&gt;N10),"Mot &gt; limite","")</f>
        <v/>
      </c>
      <c r="M938" s="514">
        <f>IF(OR(F938="",N10="",N10&lt;=0),"",IF(LEN(F938)&lt;=N10,LEN(F938),IFERROR(FIND("♦",SUBSTITUTE(LEFT(F938,N10)," ","♦",LEN(LEFT(F938,N10))-LEN(SUBSTITUTE(LEFT(F938,N10)," ","")))),FIND(" ",F938&amp;" ",N10+1)-1)))</f>
        <v>1</v>
      </c>
      <c r="N938" s="571">
        <f t="shared" si="95"/>
        <v>921</v>
      </c>
      <c r="O938" s="551" t="str">
        <f t="shared" si="96"/>
        <v>0</v>
      </c>
      <c r="P938" s="571">
        <f t="shared" si="97"/>
        <v>1</v>
      </c>
      <c r="Q938" s="571">
        <f t="shared" si="98"/>
        <v>1</v>
      </c>
    </row>
    <row r="939" spans="2:17">
      <c r="B939" s="568"/>
      <c r="C939" s="568"/>
      <c r="D939" s="568"/>
      <c r="E939" s="568" cm="1">
        <f t="array" ref="E939">IF(H938&lt;&gt;"",E938,IF(E938="","",IFERROR(MATCH(TRUE(),INDEX(INDEX(K:K,E938+1):K203&lt;&gt;"",0),0)+E938,"")))</f>
        <v>1080</v>
      </c>
      <c r="F939" s="569" cm="1">
        <f t="array" ref="F939">IF(E939="","",IF(H938&lt;&gt;"",H938,INDEX(D:D,E939)))</f>
        <v>0</v>
      </c>
      <c r="G939" s="569" t="str">
        <f t="shared" si="93"/>
        <v>0</v>
      </c>
      <c r="H939" s="570" t="str">
        <f t="shared" si="94"/>
        <v/>
      </c>
      <c r="I939" s="568" t="str">
        <f>IF(AND(F939&lt;&gt;"",N10&gt;0,M939&gt;N10),"Mot &gt; limite","")</f>
        <v/>
      </c>
      <c r="M939" s="514">
        <f>IF(OR(F939="",N10="",N10&lt;=0),"",IF(LEN(F939)&lt;=N10,LEN(F939),IFERROR(FIND("♦",SUBSTITUTE(LEFT(F939,N10)," ","♦",LEN(LEFT(F939,N10))-LEN(SUBSTITUTE(LEFT(F939,N10)," ","")))),FIND(" ",F939&amp;" ",N10+1)-1)))</f>
        <v>1</v>
      </c>
      <c r="N939" s="571">
        <f t="shared" si="95"/>
        <v>922</v>
      </c>
      <c r="O939" s="551" t="str">
        <f t="shared" si="96"/>
        <v>0</v>
      </c>
      <c r="P939" s="571">
        <f t="shared" si="97"/>
        <v>1</v>
      </c>
      <c r="Q939" s="571">
        <f t="shared" si="98"/>
        <v>1</v>
      </c>
    </row>
    <row r="940" spans="2:17">
      <c r="B940" s="568"/>
      <c r="C940" s="568"/>
      <c r="D940" s="568"/>
      <c r="E940" s="568" cm="1">
        <f t="array" ref="E940">IF(H939&lt;&gt;"",E939,IF(E939="","",IFERROR(MATCH(TRUE(),INDEX(INDEX(K:K,E939+1):K203&lt;&gt;"",0),0)+E939,"")))</f>
        <v>1081</v>
      </c>
      <c r="F940" s="569" cm="1">
        <f t="array" ref="F940">IF(E940="","",IF(H939&lt;&gt;"",H939,INDEX(D:D,E940)))</f>
        <v>0</v>
      </c>
      <c r="G940" s="569" t="str">
        <f t="shared" si="93"/>
        <v>0</v>
      </c>
      <c r="H940" s="570" t="str">
        <f t="shared" si="94"/>
        <v/>
      </c>
      <c r="I940" s="568" t="str">
        <f>IF(AND(F940&lt;&gt;"",N10&gt;0,M940&gt;N10),"Mot &gt; limite","")</f>
        <v/>
      </c>
      <c r="M940" s="514">
        <f>IF(OR(F940="",N10="",N10&lt;=0),"",IF(LEN(F940)&lt;=N10,LEN(F940),IFERROR(FIND("♦",SUBSTITUTE(LEFT(F940,N10)," ","♦",LEN(LEFT(F940,N10))-LEN(SUBSTITUTE(LEFT(F940,N10)," ","")))),FIND(" ",F940&amp;" ",N10+1)-1)))</f>
        <v>1</v>
      </c>
      <c r="N940" s="571">
        <f t="shared" si="95"/>
        <v>923</v>
      </c>
      <c r="O940" s="551" t="str">
        <f t="shared" si="96"/>
        <v>0</v>
      </c>
      <c r="P940" s="571">
        <f t="shared" si="97"/>
        <v>1</v>
      </c>
      <c r="Q940" s="571">
        <f t="shared" si="98"/>
        <v>1</v>
      </c>
    </row>
    <row r="941" spans="2:17">
      <c r="B941" s="568"/>
      <c r="C941" s="568"/>
      <c r="D941" s="568"/>
      <c r="E941" s="568" cm="1">
        <f t="array" ref="E941">IF(H940&lt;&gt;"",E940,IF(E940="","",IFERROR(MATCH(TRUE(),INDEX(INDEX(K:K,E940+1):K203&lt;&gt;"",0),0)+E940,"")))</f>
        <v>1082</v>
      </c>
      <c r="F941" s="569" cm="1">
        <f t="array" ref="F941">IF(E941="","",IF(H940&lt;&gt;"",H940,INDEX(D:D,E941)))</f>
        <v>0</v>
      </c>
      <c r="G941" s="569" t="str">
        <f t="shared" si="93"/>
        <v>0</v>
      </c>
      <c r="H941" s="570" t="str">
        <f t="shared" si="94"/>
        <v/>
      </c>
      <c r="I941" s="568" t="str">
        <f>IF(AND(F941&lt;&gt;"",N10&gt;0,M941&gt;N10),"Mot &gt; limite","")</f>
        <v/>
      </c>
      <c r="M941" s="514">
        <f>IF(OR(F941="",N10="",N10&lt;=0),"",IF(LEN(F941)&lt;=N10,LEN(F941),IFERROR(FIND("♦",SUBSTITUTE(LEFT(F941,N10)," ","♦",LEN(LEFT(F941,N10))-LEN(SUBSTITUTE(LEFT(F941,N10)," ","")))),FIND(" ",F941&amp;" ",N10+1)-1)))</f>
        <v>1</v>
      </c>
      <c r="N941" s="571">
        <f t="shared" si="95"/>
        <v>924</v>
      </c>
      <c r="O941" s="551" t="str">
        <f t="shared" si="96"/>
        <v>0</v>
      </c>
      <c r="P941" s="571">
        <f t="shared" si="97"/>
        <v>1</v>
      </c>
      <c r="Q941" s="571">
        <f t="shared" si="98"/>
        <v>1</v>
      </c>
    </row>
    <row r="942" spans="2:17">
      <c r="B942" s="568"/>
      <c r="C942" s="568"/>
      <c r="D942" s="568"/>
      <c r="E942" s="568" cm="1">
        <f t="array" ref="E942">IF(H941&lt;&gt;"",E941,IF(E941="","",IFERROR(MATCH(TRUE(),INDEX(INDEX(K:K,E941+1):K203&lt;&gt;"",0),0)+E941,"")))</f>
        <v>1083</v>
      </c>
      <c r="F942" s="569" cm="1">
        <f t="array" ref="F942">IF(E942="","",IF(H941&lt;&gt;"",H941,INDEX(D:D,E942)))</f>
        <v>0</v>
      </c>
      <c r="G942" s="569" t="str">
        <f t="shared" si="93"/>
        <v>0</v>
      </c>
      <c r="H942" s="570" t="str">
        <f t="shared" si="94"/>
        <v/>
      </c>
      <c r="I942" s="568" t="str">
        <f>IF(AND(F942&lt;&gt;"",N10&gt;0,M942&gt;N10),"Mot &gt; limite","")</f>
        <v/>
      </c>
      <c r="M942" s="514">
        <f>IF(OR(F942="",N10="",N10&lt;=0),"",IF(LEN(F942)&lt;=N10,LEN(F942),IFERROR(FIND("♦",SUBSTITUTE(LEFT(F942,N10)," ","♦",LEN(LEFT(F942,N10))-LEN(SUBSTITUTE(LEFT(F942,N10)," ","")))),FIND(" ",F942&amp;" ",N10+1)-1)))</f>
        <v>1</v>
      </c>
      <c r="N942" s="571">
        <f t="shared" si="95"/>
        <v>925</v>
      </c>
      <c r="O942" s="551" t="str">
        <f t="shared" si="96"/>
        <v>0</v>
      </c>
      <c r="P942" s="571">
        <f t="shared" si="97"/>
        <v>1</v>
      </c>
      <c r="Q942" s="571">
        <f t="shared" si="98"/>
        <v>1</v>
      </c>
    </row>
    <row r="943" spans="2:17">
      <c r="B943" s="568"/>
      <c r="C943" s="568"/>
      <c r="D943" s="568"/>
      <c r="E943" s="568" cm="1">
        <f t="array" ref="E943">IF(H942&lt;&gt;"",E942,IF(E942="","",IFERROR(MATCH(TRUE(),INDEX(INDEX(K:K,E942+1):K203&lt;&gt;"",0),0)+E942,"")))</f>
        <v>1084</v>
      </c>
      <c r="F943" s="569" cm="1">
        <f t="array" ref="F943">IF(E943="","",IF(H942&lt;&gt;"",H942,INDEX(D:D,E943)))</f>
        <v>0</v>
      </c>
      <c r="G943" s="569" t="str">
        <f t="shared" si="93"/>
        <v>0</v>
      </c>
      <c r="H943" s="570" t="str">
        <f t="shared" si="94"/>
        <v/>
      </c>
      <c r="I943" s="568" t="str">
        <f>IF(AND(F943&lt;&gt;"",N10&gt;0,M943&gt;N10),"Mot &gt; limite","")</f>
        <v/>
      </c>
      <c r="M943" s="514">
        <f>IF(OR(F943="",N10="",N10&lt;=0),"",IF(LEN(F943)&lt;=N10,LEN(F943),IFERROR(FIND("♦",SUBSTITUTE(LEFT(F943,N10)," ","♦",LEN(LEFT(F943,N10))-LEN(SUBSTITUTE(LEFT(F943,N10)," ","")))),FIND(" ",F943&amp;" ",N10+1)-1)))</f>
        <v>1</v>
      </c>
      <c r="N943" s="571">
        <f t="shared" si="95"/>
        <v>926</v>
      </c>
      <c r="O943" s="551" t="str">
        <f t="shared" si="96"/>
        <v>0</v>
      </c>
      <c r="P943" s="571">
        <f t="shared" si="97"/>
        <v>1</v>
      </c>
      <c r="Q943" s="571">
        <f t="shared" si="98"/>
        <v>1</v>
      </c>
    </row>
    <row r="944" spans="2:17">
      <c r="B944" s="568"/>
      <c r="C944" s="568"/>
      <c r="D944" s="568"/>
      <c r="E944" s="568" cm="1">
        <f t="array" ref="E944">IF(H943&lt;&gt;"",E943,IF(E943="","",IFERROR(MATCH(TRUE(),INDEX(INDEX(K:K,E943+1):K203&lt;&gt;"",0),0)+E943,"")))</f>
        <v>1085</v>
      </c>
      <c r="F944" s="569" cm="1">
        <f t="array" ref="F944">IF(E944="","",IF(H943&lt;&gt;"",H943,INDEX(D:D,E944)))</f>
        <v>0</v>
      </c>
      <c r="G944" s="569" t="str">
        <f t="shared" si="93"/>
        <v>0</v>
      </c>
      <c r="H944" s="570" t="str">
        <f t="shared" si="94"/>
        <v/>
      </c>
      <c r="I944" s="568" t="str">
        <f>IF(AND(F944&lt;&gt;"",N10&gt;0,M944&gt;N10),"Mot &gt; limite","")</f>
        <v/>
      </c>
      <c r="M944" s="514">
        <f>IF(OR(F944="",N10="",N10&lt;=0),"",IF(LEN(F944)&lt;=N10,LEN(F944),IFERROR(FIND("♦",SUBSTITUTE(LEFT(F944,N10)," ","♦",LEN(LEFT(F944,N10))-LEN(SUBSTITUTE(LEFT(F944,N10)," ","")))),FIND(" ",F944&amp;" ",N10+1)-1)))</f>
        <v>1</v>
      </c>
      <c r="N944" s="571">
        <f t="shared" si="95"/>
        <v>927</v>
      </c>
      <c r="O944" s="551" t="str">
        <f t="shared" si="96"/>
        <v>0</v>
      </c>
      <c r="P944" s="571">
        <f t="shared" si="97"/>
        <v>1</v>
      </c>
      <c r="Q944" s="571">
        <f t="shared" si="98"/>
        <v>1</v>
      </c>
    </row>
    <row r="945" spans="2:17">
      <c r="B945" s="568"/>
      <c r="C945" s="568"/>
      <c r="D945" s="568"/>
      <c r="E945" s="568" cm="1">
        <f t="array" ref="E945">IF(H944&lt;&gt;"",E944,IF(E944="","",IFERROR(MATCH(TRUE(),INDEX(INDEX(K:K,E944+1):K203&lt;&gt;"",0),0)+E944,"")))</f>
        <v>1086</v>
      </c>
      <c r="F945" s="569" cm="1">
        <f t="array" ref="F945">IF(E945="","",IF(H944&lt;&gt;"",H944,INDEX(D:D,E945)))</f>
        <v>0</v>
      </c>
      <c r="G945" s="569" t="str">
        <f t="shared" si="93"/>
        <v>0</v>
      </c>
      <c r="H945" s="570" t="str">
        <f t="shared" si="94"/>
        <v/>
      </c>
      <c r="I945" s="568" t="str">
        <f>IF(AND(F945&lt;&gt;"",N10&gt;0,M945&gt;N10),"Mot &gt; limite","")</f>
        <v/>
      </c>
      <c r="M945" s="514">
        <f>IF(OR(F945="",N10="",N10&lt;=0),"",IF(LEN(F945)&lt;=N10,LEN(F945),IFERROR(FIND("♦",SUBSTITUTE(LEFT(F945,N10)," ","♦",LEN(LEFT(F945,N10))-LEN(SUBSTITUTE(LEFT(F945,N10)," ","")))),FIND(" ",F945&amp;" ",N10+1)-1)))</f>
        <v>1</v>
      </c>
      <c r="N945" s="571">
        <f t="shared" si="95"/>
        <v>928</v>
      </c>
      <c r="O945" s="551" t="str">
        <f t="shared" si="96"/>
        <v>0</v>
      </c>
      <c r="P945" s="571">
        <f t="shared" si="97"/>
        <v>1</v>
      </c>
      <c r="Q945" s="571">
        <f t="shared" si="98"/>
        <v>1</v>
      </c>
    </row>
    <row r="946" spans="2:17">
      <c r="B946" s="568"/>
      <c r="C946" s="568"/>
      <c r="D946" s="568"/>
      <c r="E946" s="568" cm="1">
        <f t="array" ref="E946">IF(H945&lt;&gt;"",E945,IF(E945="","",IFERROR(MATCH(TRUE(),INDEX(INDEX(K:K,E945+1):K203&lt;&gt;"",0),0)+E945,"")))</f>
        <v>1087</v>
      </c>
      <c r="F946" s="569" cm="1">
        <f t="array" ref="F946">IF(E946="","",IF(H945&lt;&gt;"",H945,INDEX(D:D,E946)))</f>
        <v>0</v>
      </c>
      <c r="G946" s="569" t="str">
        <f t="shared" si="93"/>
        <v>0</v>
      </c>
      <c r="H946" s="570" t="str">
        <f t="shared" si="94"/>
        <v/>
      </c>
      <c r="I946" s="568" t="str">
        <f>IF(AND(F946&lt;&gt;"",N10&gt;0,M946&gt;N10),"Mot &gt; limite","")</f>
        <v/>
      </c>
      <c r="M946" s="514">
        <f>IF(OR(F946="",N10="",N10&lt;=0),"",IF(LEN(F946)&lt;=N10,LEN(F946),IFERROR(FIND("♦",SUBSTITUTE(LEFT(F946,N10)," ","♦",LEN(LEFT(F946,N10))-LEN(SUBSTITUTE(LEFT(F946,N10)," ","")))),FIND(" ",F946&amp;" ",N10+1)-1)))</f>
        <v>1</v>
      </c>
      <c r="N946" s="571">
        <f t="shared" si="95"/>
        <v>929</v>
      </c>
      <c r="O946" s="551" t="str">
        <f t="shared" si="96"/>
        <v>0</v>
      </c>
      <c r="P946" s="571">
        <f t="shared" si="97"/>
        <v>1</v>
      </c>
      <c r="Q946" s="571">
        <f t="shared" si="98"/>
        <v>1</v>
      </c>
    </row>
    <row r="947" spans="2:17">
      <c r="B947" s="568"/>
      <c r="C947" s="568"/>
      <c r="D947" s="568"/>
      <c r="E947" s="568" cm="1">
        <f t="array" ref="E947">IF(H946&lt;&gt;"",E946,IF(E946="","",IFERROR(MATCH(TRUE(),INDEX(INDEX(K:K,E946+1):K203&lt;&gt;"",0),0)+E946,"")))</f>
        <v>1088</v>
      </c>
      <c r="F947" s="569" cm="1">
        <f t="array" ref="F947">IF(E947="","",IF(H946&lt;&gt;"",H946,INDEX(D:D,E947)))</f>
        <v>0</v>
      </c>
      <c r="G947" s="569" t="str">
        <f t="shared" si="93"/>
        <v>0</v>
      </c>
      <c r="H947" s="570" t="str">
        <f t="shared" si="94"/>
        <v/>
      </c>
      <c r="I947" s="568" t="str">
        <f>IF(AND(F947&lt;&gt;"",N10&gt;0,M947&gt;N10),"Mot &gt; limite","")</f>
        <v/>
      </c>
      <c r="M947" s="514">
        <f>IF(OR(F947="",N10="",N10&lt;=0),"",IF(LEN(F947)&lt;=N10,LEN(F947),IFERROR(FIND("♦",SUBSTITUTE(LEFT(F947,N10)," ","♦",LEN(LEFT(F947,N10))-LEN(SUBSTITUTE(LEFT(F947,N10)," ","")))),FIND(" ",F947&amp;" ",N10+1)-1)))</f>
        <v>1</v>
      </c>
      <c r="N947" s="571">
        <f t="shared" si="95"/>
        <v>930</v>
      </c>
      <c r="O947" s="551" t="str">
        <f t="shared" si="96"/>
        <v>0</v>
      </c>
      <c r="P947" s="571">
        <f t="shared" si="97"/>
        <v>1</v>
      </c>
      <c r="Q947" s="571">
        <f t="shared" si="98"/>
        <v>1</v>
      </c>
    </row>
    <row r="948" spans="2:17">
      <c r="B948" s="568"/>
      <c r="C948" s="568"/>
      <c r="D948" s="568"/>
      <c r="E948" s="568" cm="1">
        <f t="array" ref="E948">IF(H947&lt;&gt;"",E947,IF(E947="","",IFERROR(MATCH(TRUE(),INDEX(INDEX(K:K,E947+1):K203&lt;&gt;"",0),0)+E947,"")))</f>
        <v>1089</v>
      </c>
      <c r="F948" s="569" cm="1">
        <f t="array" ref="F948">IF(E948="","",IF(H947&lt;&gt;"",H947,INDEX(D:D,E948)))</f>
        <v>0</v>
      </c>
      <c r="G948" s="569" t="str">
        <f t="shared" si="93"/>
        <v>0</v>
      </c>
      <c r="H948" s="570" t="str">
        <f t="shared" si="94"/>
        <v/>
      </c>
      <c r="I948" s="568" t="str">
        <f>IF(AND(F948&lt;&gt;"",N10&gt;0,M948&gt;N10),"Mot &gt; limite","")</f>
        <v/>
      </c>
      <c r="M948" s="514">
        <f>IF(OR(F948="",N10="",N10&lt;=0),"",IF(LEN(F948)&lt;=N10,LEN(F948),IFERROR(FIND("♦",SUBSTITUTE(LEFT(F948,N10)," ","♦",LEN(LEFT(F948,N10))-LEN(SUBSTITUTE(LEFT(F948,N10)," ","")))),FIND(" ",F948&amp;" ",N10+1)-1)))</f>
        <v>1</v>
      </c>
      <c r="N948" s="571">
        <f t="shared" si="95"/>
        <v>931</v>
      </c>
      <c r="O948" s="551" t="str">
        <f t="shared" si="96"/>
        <v>0</v>
      </c>
      <c r="P948" s="571">
        <f t="shared" si="97"/>
        <v>1</v>
      </c>
      <c r="Q948" s="571">
        <f t="shared" si="98"/>
        <v>1</v>
      </c>
    </row>
    <row r="949" spans="2:17">
      <c r="B949" s="568"/>
      <c r="C949" s="568"/>
      <c r="D949" s="568"/>
      <c r="E949" s="568" cm="1">
        <f t="array" ref="E949">IF(H948&lt;&gt;"",E948,IF(E948="","",IFERROR(MATCH(TRUE(),INDEX(INDEX(K:K,E948+1):K203&lt;&gt;"",0),0)+E948,"")))</f>
        <v>1090</v>
      </c>
      <c r="F949" s="569" cm="1">
        <f t="array" ref="F949">IF(E949="","",IF(H948&lt;&gt;"",H948,INDEX(D:D,E949)))</f>
        <v>0</v>
      </c>
      <c r="G949" s="569" t="str">
        <f t="shared" si="93"/>
        <v>0</v>
      </c>
      <c r="H949" s="570" t="str">
        <f t="shared" si="94"/>
        <v/>
      </c>
      <c r="I949" s="568" t="str">
        <f>IF(AND(F949&lt;&gt;"",N10&gt;0,M949&gt;N10),"Mot &gt; limite","")</f>
        <v/>
      </c>
      <c r="M949" s="514">
        <f>IF(OR(F949="",N10="",N10&lt;=0),"",IF(LEN(F949)&lt;=N10,LEN(F949),IFERROR(FIND("♦",SUBSTITUTE(LEFT(F949,N10)," ","♦",LEN(LEFT(F949,N10))-LEN(SUBSTITUTE(LEFT(F949,N10)," ","")))),FIND(" ",F949&amp;" ",N10+1)-1)))</f>
        <v>1</v>
      </c>
      <c r="N949" s="571">
        <f t="shared" si="95"/>
        <v>932</v>
      </c>
      <c r="O949" s="551" t="str">
        <f t="shared" si="96"/>
        <v>0</v>
      </c>
      <c r="P949" s="571">
        <f t="shared" si="97"/>
        <v>1</v>
      </c>
      <c r="Q949" s="571">
        <f t="shared" si="98"/>
        <v>1</v>
      </c>
    </row>
    <row r="950" spans="2:17">
      <c r="B950" s="568"/>
      <c r="C950" s="568"/>
      <c r="D950" s="568"/>
      <c r="E950" s="568" cm="1">
        <f t="array" ref="E950">IF(H949&lt;&gt;"",E949,IF(E949="","",IFERROR(MATCH(TRUE(),INDEX(INDEX(K:K,E949+1):K203&lt;&gt;"",0),0)+E949,"")))</f>
        <v>1091</v>
      </c>
      <c r="F950" s="569" cm="1">
        <f t="array" ref="F950">IF(E950="","",IF(H949&lt;&gt;"",H949,INDEX(D:D,E950)))</f>
        <v>0</v>
      </c>
      <c r="G950" s="569" t="str">
        <f t="shared" si="93"/>
        <v>0</v>
      </c>
      <c r="H950" s="570" t="str">
        <f t="shared" si="94"/>
        <v/>
      </c>
      <c r="I950" s="568" t="str">
        <f>IF(AND(F950&lt;&gt;"",N10&gt;0,M950&gt;N10),"Mot &gt; limite","")</f>
        <v/>
      </c>
      <c r="M950" s="514">
        <f>IF(OR(F950="",N10="",N10&lt;=0),"",IF(LEN(F950)&lt;=N10,LEN(F950),IFERROR(FIND("♦",SUBSTITUTE(LEFT(F950,N10)," ","♦",LEN(LEFT(F950,N10))-LEN(SUBSTITUTE(LEFT(F950,N10)," ","")))),FIND(" ",F950&amp;" ",N10+1)-1)))</f>
        <v>1</v>
      </c>
      <c r="N950" s="571">
        <f t="shared" si="95"/>
        <v>933</v>
      </c>
      <c r="O950" s="551" t="str">
        <f t="shared" si="96"/>
        <v>0</v>
      </c>
      <c r="P950" s="571">
        <f t="shared" si="97"/>
        <v>1</v>
      </c>
      <c r="Q950" s="571">
        <f t="shared" si="98"/>
        <v>1</v>
      </c>
    </row>
    <row r="951" spans="2:17">
      <c r="B951" s="568"/>
      <c r="C951" s="568"/>
      <c r="D951" s="568"/>
      <c r="E951" s="568" cm="1">
        <f t="array" ref="E951">IF(H950&lt;&gt;"",E950,IF(E950="","",IFERROR(MATCH(TRUE(),INDEX(INDEX(K:K,E950+1):K203&lt;&gt;"",0),0)+E950,"")))</f>
        <v>1092</v>
      </c>
      <c r="F951" s="569" cm="1">
        <f t="array" ref="F951">IF(E951="","",IF(H950&lt;&gt;"",H950,INDEX(D:D,E951)))</f>
        <v>0</v>
      </c>
      <c r="G951" s="569" t="str">
        <f t="shared" si="93"/>
        <v>0</v>
      </c>
      <c r="H951" s="570" t="str">
        <f t="shared" si="94"/>
        <v/>
      </c>
      <c r="I951" s="568" t="str">
        <f>IF(AND(F951&lt;&gt;"",N10&gt;0,M951&gt;N10),"Mot &gt; limite","")</f>
        <v/>
      </c>
      <c r="M951" s="514">
        <f>IF(OR(F951="",N10="",N10&lt;=0),"",IF(LEN(F951)&lt;=N10,LEN(F951),IFERROR(FIND("♦",SUBSTITUTE(LEFT(F951,N10)," ","♦",LEN(LEFT(F951,N10))-LEN(SUBSTITUTE(LEFT(F951,N10)," ","")))),FIND(" ",F951&amp;" ",N10+1)-1)))</f>
        <v>1</v>
      </c>
      <c r="N951" s="571">
        <f t="shared" si="95"/>
        <v>934</v>
      </c>
      <c r="O951" s="551" t="str">
        <f t="shared" si="96"/>
        <v>0</v>
      </c>
      <c r="P951" s="571">
        <f t="shared" si="97"/>
        <v>1</v>
      </c>
      <c r="Q951" s="571">
        <f t="shared" si="98"/>
        <v>1</v>
      </c>
    </row>
    <row r="952" spans="2:17">
      <c r="B952" s="568"/>
      <c r="C952" s="568"/>
      <c r="D952" s="568"/>
      <c r="E952" s="568" cm="1">
        <f t="array" ref="E952">IF(H951&lt;&gt;"",E951,IF(E951="","",IFERROR(MATCH(TRUE(),INDEX(INDEX(K:K,E951+1):K203&lt;&gt;"",0),0)+E951,"")))</f>
        <v>1093</v>
      </c>
      <c r="F952" s="569" cm="1">
        <f t="array" ref="F952">IF(E952="","",IF(H951&lt;&gt;"",H951,INDEX(D:D,E952)))</f>
        <v>0</v>
      </c>
      <c r="G952" s="569" t="str">
        <f t="shared" si="93"/>
        <v>0</v>
      </c>
      <c r="H952" s="570" t="str">
        <f t="shared" si="94"/>
        <v/>
      </c>
      <c r="I952" s="568" t="str">
        <f>IF(AND(F952&lt;&gt;"",N10&gt;0,M952&gt;N10),"Mot &gt; limite","")</f>
        <v/>
      </c>
      <c r="M952" s="514">
        <f>IF(OR(F952="",N10="",N10&lt;=0),"",IF(LEN(F952)&lt;=N10,LEN(F952),IFERROR(FIND("♦",SUBSTITUTE(LEFT(F952,N10)," ","♦",LEN(LEFT(F952,N10))-LEN(SUBSTITUTE(LEFT(F952,N10)," ","")))),FIND(" ",F952&amp;" ",N10+1)-1)))</f>
        <v>1</v>
      </c>
      <c r="N952" s="571">
        <f t="shared" si="95"/>
        <v>935</v>
      </c>
      <c r="O952" s="551" t="str">
        <f t="shared" si="96"/>
        <v>0</v>
      </c>
      <c r="P952" s="571">
        <f t="shared" si="97"/>
        <v>1</v>
      </c>
      <c r="Q952" s="571">
        <f t="shared" si="98"/>
        <v>1</v>
      </c>
    </row>
    <row r="953" spans="2:17">
      <c r="B953" s="568"/>
      <c r="C953" s="568"/>
      <c r="D953" s="568"/>
      <c r="E953" s="568" cm="1">
        <f t="array" ref="E953">IF(H952&lt;&gt;"",E952,IF(E952="","",IFERROR(MATCH(TRUE(),INDEX(INDEX(K:K,E952+1):K203&lt;&gt;"",0),0)+E952,"")))</f>
        <v>1094</v>
      </c>
      <c r="F953" s="569" cm="1">
        <f t="array" ref="F953">IF(E953="","",IF(H952&lt;&gt;"",H952,INDEX(D:D,E953)))</f>
        <v>0</v>
      </c>
      <c r="G953" s="569" t="str">
        <f t="shared" si="93"/>
        <v>0</v>
      </c>
      <c r="H953" s="570" t="str">
        <f t="shared" si="94"/>
        <v/>
      </c>
      <c r="I953" s="568" t="str">
        <f>IF(AND(F953&lt;&gt;"",N10&gt;0,M953&gt;N10),"Mot &gt; limite","")</f>
        <v/>
      </c>
      <c r="M953" s="514">
        <f>IF(OR(F953="",N10="",N10&lt;=0),"",IF(LEN(F953)&lt;=N10,LEN(F953),IFERROR(FIND("♦",SUBSTITUTE(LEFT(F953,N10)," ","♦",LEN(LEFT(F953,N10))-LEN(SUBSTITUTE(LEFT(F953,N10)," ","")))),FIND(" ",F953&amp;" ",N10+1)-1)))</f>
        <v>1</v>
      </c>
      <c r="N953" s="571">
        <f t="shared" si="95"/>
        <v>936</v>
      </c>
      <c r="O953" s="551" t="str">
        <f t="shared" si="96"/>
        <v>0</v>
      </c>
      <c r="P953" s="571">
        <f t="shared" si="97"/>
        <v>1</v>
      </c>
      <c r="Q953" s="571">
        <f t="shared" si="98"/>
        <v>1</v>
      </c>
    </row>
    <row r="954" spans="2:17">
      <c r="B954" s="568"/>
      <c r="C954" s="568"/>
      <c r="D954" s="568"/>
      <c r="E954" s="568" cm="1">
        <f t="array" ref="E954">IF(H953&lt;&gt;"",E953,IF(E953="","",IFERROR(MATCH(TRUE(),INDEX(INDEX(K:K,E953+1):K203&lt;&gt;"",0),0)+E953,"")))</f>
        <v>1095</v>
      </c>
      <c r="F954" s="569" cm="1">
        <f t="array" ref="F954">IF(E954="","",IF(H953&lt;&gt;"",H953,INDEX(D:D,E954)))</f>
        <v>0</v>
      </c>
      <c r="G954" s="569" t="str">
        <f t="shared" si="93"/>
        <v>0</v>
      </c>
      <c r="H954" s="570" t="str">
        <f t="shared" si="94"/>
        <v/>
      </c>
      <c r="I954" s="568" t="str">
        <f>IF(AND(F954&lt;&gt;"",N10&gt;0,M954&gt;N10),"Mot &gt; limite","")</f>
        <v/>
      </c>
      <c r="M954" s="514">
        <f>IF(OR(F954="",N10="",N10&lt;=0),"",IF(LEN(F954)&lt;=N10,LEN(F954),IFERROR(FIND("♦",SUBSTITUTE(LEFT(F954,N10)," ","♦",LEN(LEFT(F954,N10))-LEN(SUBSTITUTE(LEFT(F954,N10)," ","")))),FIND(" ",F954&amp;" ",N10+1)-1)))</f>
        <v>1</v>
      </c>
      <c r="N954" s="571">
        <f t="shared" si="95"/>
        <v>937</v>
      </c>
      <c r="O954" s="551" t="str">
        <f t="shared" si="96"/>
        <v>0</v>
      </c>
      <c r="P954" s="571">
        <f t="shared" si="97"/>
        <v>1</v>
      </c>
      <c r="Q954" s="571">
        <f t="shared" si="98"/>
        <v>1</v>
      </c>
    </row>
    <row r="955" spans="2:17">
      <c r="B955" s="568"/>
      <c r="C955" s="568"/>
      <c r="D955" s="568"/>
      <c r="E955" s="568" cm="1">
        <f t="array" ref="E955">IF(H954&lt;&gt;"",E954,IF(E954="","",IFERROR(MATCH(TRUE(),INDEX(INDEX(K:K,E954+1):K203&lt;&gt;"",0),0)+E954,"")))</f>
        <v>1096</v>
      </c>
      <c r="F955" s="569" cm="1">
        <f t="array" ref="F955">IF(E955="","",IF(H954&lt;&gt;"",H954,INDEX(D:D,E955)))</f>
        <v>0</v>
      </c>
      <c r="G955" s="569" t="str">
        <f t="shared" si="93"/>
        <v>0</v>
      </c>
      <c r="H955" s="570" t="str">
        <f t="shared" si="94"/>
        <v/>
      </c>
      <c r="I955" s="568" t="str">
        <f>IF(AND(F955&lt;&gt;"",N10&gt;0,M955&gt;N10),"Mot &gt; limite","")</f>
        <v/>
      </c>
      <c r="M955" s="514">
        <f>IF(OR(F955="",N10="",N10&lt;=0),"",IF(LEN(F955)&lt;=N10,LEN(F955),IFERROR(FIND("♦",SUBSTITUTE(LEFT(F955,N10)," ","♦",LEN(LEFT(F955,N10))-LEN(SUBSTITUTE(LEFT(F955,N10)," ","")))),FIND(" ",F955&amp;" ",N10+1)-1)))</f>
        <v>1</v>
      </c>
      <c r="N955" s="571">
        <f t="shared" si="95"/>
        <v>938</v>
      </c>
      <c r="O955" s="551" t="str">
        <f t="shared" si="96"/>
        <v>0</v>
      </c>
      <c r="P955" s="571">
        <f t="shared" si="97"/>
        <v>1</v>
      </c>
      <c r="Q955" s="571">
        <f t="shared" si="98"/>
        <v>1</v>
      </c>
    </row>
    <row r="956" spans="2:17">
      <c r="B956" s="568"/>
      <c r="C956" s="568"/>
      <c r="D956" s="568"/>
      <c r="E956" s="568" cm="1">
        <f t="array" ref="E956">IF(H955&lt;&gt;"",E955,IF(E955="","",IFERROR(MATCH(TRUE(),INDEX(INDEX(K:K,E955+1):K203&lt;&gt;"",0),0)+E955,"")))</f>
        <v>1097</v>
      </c>
      <c r="F956" s="569" cm="1">
        <f t="array" ref="F956">IF(E956="","",IF(H955&lt;&gt;"",H955,INDEX(D:D,E956)))</f>
        <v>0</v>
      </c>
      <c r="G956" s="569" t="str">
        <f t="shared" si="93"/>
        <v>0</v>
      </c>
      <c r="H956" s="570" t="str">
        <f t="shared" si="94"/>
        <v/>
      </c>
      <c r="I956" s="568" t="str">
        <f>IF(AND(F956&lt;&gt;"",N10&gt;0,M956&gt;N10),"Mot &gt; limite","")</f>
        <v/>
      </c>
      <c r="M956" s="514">
        <f>IF(OR(F956="",N10="",N10&lt;=0),"",IF(LEN(F956)&lt;=N10,LEN(F956),IFERROR(FIND("♦",SUBSTITUTE(LEFT(F956,N10)," ","♦",LEN(LEFT(F956,N10))-LEN(SUBSTITUTE(LEFT(F956,N10)," ","")))),FIND(" ",F956&amp;" ",N10+1)-1)))</f>
        <v>1</v>
      </c>
      <c r="N956" s="571">
        <f t="shared" si="95"/>
        <v>939</v>
      </c>
      <c r="O956" s="551" t="str">
        <f t="shared" si="96"/>
        <v>0</v>
      </c>
      <c r="P956" s="571">
        <f t="shared" si="97"/>
        <v>1</v>
      </c>
      <c r="Q956" s="571">
        <f t="shared" si="98"/>
        <v>1</v>
      </c>
    </row>
    <row r="957" spans="2:17">
      <c r="B957" s="568"/>
      <c r="C957" s="568"/>
      <c r="D957" s="568"/>
      <c r="E957" s="568" cm="1">
        <f t="array" ref="E957">IF(H956&lt;&gt;"",E956,IF(E956="","",IFERROR(MATCH(TRUE(),INDEX(INDEX(K:K,E956+1):K203&lt;&gt;"",0),0)+E956,"")))</f>
        <v>1098</v>
      </c>
      <c r="F957" s="569" cm="1">
        <f t="array" ref="F957">IF(E957="","",IF(H956&lt;&gt;"",H956,INDEX(D:D,E957)))</f>
        <v>0</v>
      </c>
      <c r="G957" s="569" t="str">
        <f t="shared" si="93"/>
        <v>0</v>
      </c>
      <c r="H957" s="570" t="str">
        <f t="shared" si="94"/>
        <v/>
      </c>
      <c r="I957" s="568" t="str">
        <f>IF(AND(F957&lt;&gt;"",N10&gt;0,M957&gt;N10),"Mot &gt; limite","")</f>
        <v/>
      </c>
      <c r="M957" s="514">
        <f>IF(OR(F957="",N10="",N10&lt;=0),"",IF(LEN(F957)&lt;=N10,LEN(F957),IFERROR(FIND("♦",SUBSTITUTE(LEFT(F957,N10)," ","♦",LEN(LEFT(F957,N10))-LEN(SUBSTITUTE(LEFT(F957,N10)," ","")))),FIND(" ",F957&amp;" ",N10+1)-1)))</f>
        <v>1</v>
      </c>
      <c r="N957" s="571">
        <f t="shared" si="95"/>
        <v>940</v>
      </c>
      <c r="O957" s="551" t="str">
        <f t="shared" si="96"/>
        <v>0</v>
      </c>
      <c r="P957" s="571">
        <f t="shared" si="97"/>
        <v>1</v>
      </c>
      <c r="Q957" s="571">
        <f t="shared" si="98"/>
        <v>1</v>
      </c>
    </row>
    <row r="958" spans="2:17">
      <c r="B958" s="568"/>
      <c r="C958" s="568"/>
      <c r="D958" s="568"/>
      <c r="E958" s="568" cm="1">
        <f t="array" ref="E958">IF(H957&lt;&gt;"",E957,IF(E957="","",IFERROR(MATCH(TRUE(),INDEX(INDEX(K:K,E957+1):K203&lt;&gt;"",0),0)+E957,"")))</f>
        <v>1099</v>
      </c>
      <c r="F958" s="569" cm="1">
        <f t="array" ref="F958">IF(E958="","",IF(H957&lt;&gt;"",H957,INDEX(D:D,E958)))</f>
        <v>0</v>
      </c>
      <c r="G958" s="569" t="str">
        <f t="shared" si="93"/>
        <v>0</v>
      </c>
      <c r="H958" s="570" t="str">
        <f t="shared" si="94"/>
        <v/>
      </c>
      <c r="I958" s="568" t="str">
        <f>IF(AND(F958&lt;&gt;"",N10&gt;0,M958&gt;N10),"Mot &gt; limite","")</f>
        <v/>
      </c>
      <c r="M958" s="514">
        <f>IF(OR(F958="",N10="",N10&lt;=0),"",IF(LEN(F958)&lt;=N10,LEN(F958),IFERROR(FIND("♦",SUBSTITUTE(LEFT(F958,N10)," ","♦",LEN(LEFT(F958,N10))-LEN(SUBSTITUTE(LEFT(F958,N10)," ","")))),FIND(" ",F958&amp;" ",N10+1)-1)))</f>
        <v>1</v>
      </c>
      <c r="N958" s="571">
        <f t="shared" si="95"/>
        <v>941</v>
      </c>
      <c r="O958" s="551" t="str">
        <f t="shared" si="96"/>
        <v>0</v>
      </c>
      <c r="P958" s="571">
        <f t="shared" si="97"/>
        <v>1</v>
      </c>
      <c r="Q958" s="571">
        <f t="shared" si="98"/>
        <v>1</v>
      </c>
    </row>
    <row r="959" spans="2:17">
      <c r="B959" s="568"/>
      <c r="C959" s="568"/>
      <c r="D959" s="568"/>
      <c r="E959" s="568" cm="1">
        <f t="array" ref="E959">IF(H958&lt;&gt;"",E958,IF(E958="","",IFERROR(MATCH(TRUE(),INDEX(INDEX(K:K,E958+1):K203&lt;&gt;"",0),0)+E958,"")))</f>
        <v>1100</v>
      </c>
      <c r="F959" s="569" cm="1">
        <f t="array" ref="F959">IF(E959="","",IF(H958&lt;&gt;"",H958,INDEX(D:D,E959)))</f>
        <v>0</v>
      </c>
      <c r="G959" s="569" t="str">
        <f t="shared" si="93"/>
        <v>0</v>
      </c>
      <c r="H959" s="570" t="str">
        <f t="shared" si="94"/>
        <v/>
      </c>
      <c r="I959" s="568" t="str">
        <f>IF(AND(F959&lt;&gt;"",N10&gt;0,M959&gt;N10),"Mot &gt; limite","")</f>
        <v/>
      </c>
      <c r="M959" s="514">
        <f>IF(OR(F959="",N10="",N10&lt;=0),"",IF(LEN(F959)&lt;=N10,LEN(F959),IFERROR(FIND("♦",SUBSTITUTE(LEFT(F959,N10)," ","♦",LEN(LEFT(F959,N10))-LEN(SUBSTITUTE(LEFT(F959,N10)," ","")))),FIND(" ",F959&amp;" ",N10+1)-1)))</f>
        <v>1</v>
      </c>
      <c r="N959" s="571">
        <f t="shared" si="95"/>
        <v>942</v>
      </c>
      <c r="O959" s="551" t="str">
        <f t="shared" si="96"/>
        <v>0</v>
      </c>
      <c r="P959" s="571">
        <f t="shared" si="97"/>
        <v>1</v>
      </c>
      <c r="Q959" s="571">
        <f t="shared" si="98"/>
        <v>1</v>
      </c>
    </row>
    <row r="960" spans="2:17">
      <c r="B960" s="568"/>
      <c r="C960" s="568"/>
      <c r="D960" s="568"/>
      <c r="E960" s="568" cm="1">
        <f t="array" ref="E960">IF(H959&lt;&gt;"",E959,IF(E959="","",IFERROR(MATCH(TRUE(),INDEX(INDEX(K:K,E959+1):K203&lt;&gt;"",0),0)+E959,"")))</f>
        <v>1101</v>
      </c>
      <c r="F960" s="569" cm="1">
        <f t="array" ref="F960">IF(E960="","",IF(H959&lt;&gt;"",H959,INDEX(D:D,E960)))</f>
        <v>0</v>
      </c>
      <c r="G960" s="569" t="str">
        <f t="shared" si="93"/>
        <v>0</v>
      </c>
      <c r="H960" s="570" t="str">
        <f t="shared" si="94"/>
        <v/>
      </c>
      <c r="I960" s="568" t="str">
        <f>IF(AND(F960&lt;&gt;"",N10&gt;0,M960&gt;N10),"Mot &gt; limite","")</f>
        <v/>
      </c>
      <c r="M960" s="514">
        <f>IF(OR(F960="",N10="",N10&lt;=0),"",IF(LEN(F960)&lt;=N10,LEN(F960),IFERROR(FIND("♦",SUBSTITUTE(LEFT(F960,N10)," ","♦",LEN(LEFT(F960,N10))-LEN(SUBSTITUTE(LEFT(F960,N10)," ","")))),FIND(" ",F960&amp;" ",N10+1)-1)))</f>
        <v>1</v>
      </c>
      <c r="N960" s="571">
        <f t="shared" si="95"/>
        <v>943</v>
      </c>
      <c r="O960" s="551" t="str">
        <f t="shared" si="96"/>
        <v>0</v>
      </c>
      <c r="P960" s="571">
        <f t="shared" si="97"/>
        <v>1</v>
      </c>
      <c r="Q960" s="571">
        <f t="shared" si="98"/>
        <v>1</v>
      </c>
    </row>
    <row r="961" spans="2:17">
      <c r="B961" s="568"/>
      <c r="C961" s="568"/>
      <c r="D961" s="568"/>
      <c r="E961" s="568" cm="1">
        <f t="array" ref="E961">IF(H960&lt;&gt;"",E960,IF(E960="","",IFERROR(MATCH(TRUE(),INDEX(INDEX(K:K,E960+1):K203&lt;&gt;"",0),0)+E960,"")))</f>
        <v>1102</v>
      </c>
      <c r="F961" s="569" cm="1">
        <f t="array" ref="F961">IF(E961="","",IF(H960&lt;&gt;"",H960,INDEX(D:D,E961)))</f>
        <v>0</v>
      </c>
      <c r="G961" s="569" t="str">
        <f t="shared" si="93"/>
        <v>0</v>
      </c>
      <c r="H961" s="570" t="str">
        <f t="shared" si="94"/>
        <v/>
      </c>
      <c r="I961" s="568" t="str">
        <f>IF(AND(F961&lt;&gt;"",N10&gt;0,M961&gt;N10),"Mot &gt; limite","")</f>
        <v/>
      </c>
      <c r="M961" s="514">
        <f>IF(OR(F961="",N10="",N10&lt;=0),"",IF(LEN(F961)&lt;=N10,LEN(F961),IFERROR(FIND("♦",SUBSTITUTE(LEFT(F961,N10)," ","♦",LEN(LEFT(F961,N10))-LEN(SUBSTITUTE(LEFT(F961,N10)," ","")))),FIND(" ",F961&amp;" ",N10+1)-1)))</f>
        <v>1</v>
      </c>
      <c r="N961" s="571">
        <f t="shared" si="95"/>
        <v>944</v>
      </c>
      <c r="O961" s="551" t="str">
        <f t="shared" si="96"/>
        <v>0</v>
      </c>
      <c r="P961" s="571">
        <f t="shared" si="97"/>
        <v>1</v>
      </c>
      <c r="Q961" s="571">
        <f t="shared" si="98"/>
        <v>1</v>
      </c>
    </row>
    <row r="962" spans="2:17">
      <c r="B962" s="568"/>
      <c r="C962" s="568"/>
      <c r="D962" s="568"/>
      <c r="E962" s="568" cm="1">
        <f t="array" ref="E962">IF(H961&lt;&gt;"",E961,IF(E961="","",IFERROR(MATCH(TRUE(),INDEX(INDEX(K:K,E961+1):K203&lt;&gt;"",0),0)+E961,"")))</f>
        <v>1103</v>
      </c>
      <c r="F962" s="569" cm="1">
        <f t="array" ref="F962">IF(E962="","",IF(H961&lt;&gt;"",H961,INDEX(D:D,E962)))</f>
        <v>0</v>
      </c>
      <c r="G962" s="569" t="str">
        <f t="shared" si="93"/>
        <v>0</v>
      </c>
      <c r="H962" s="570" t="str">
        <f t="shared" si="94"/>
        <v/>
      </c>
      <c r="I962" s="568" t="str">
        <f>IF(AND(F962&lt;&gt;"",N10&gt;0,M962&gt;N10),"Mot &gt; limite","")</f>
        <v/>
      </c>
      <c r="M962" s="514">
        <f>IF(OR(F962="",N10="",N10&lt;=0),"",IF(LEN(F962)&lt;=N10,LEN(F962),IFERROR(FIND("♦",SUBSTITUTE(LEFT(F962,N10)," ","♦",LEN(LEFT(F962,N10))-LEN(SUBSTITUTE(LEFT(F962,N10)," ","")))),FIND(" ",F962&amp;" ",N10+1)-1)))</f>
        <v>1</v>
      </c>
      <c r="N962" s="571">
        <f t="shared" si="95"/>
        <v>945</v>
      </c>
      <c r="O962" s="551" t="str">
        <f t="shared" si="96"/>
        <v>0</v>
      </c>
      <c r="P962" s="571">
        <f t="shared" si="97"/>
        <v>1</v>
      </c>
      <c r="Q962" s="571">
        <f t="shared" si="98"/>
        <v>1</v>
      </c>
    </row>
    <row r="963" spans="2:17">
      <c r="B963" s="568"/>
      <c r="C963" s="568"/>
      <c r="D963" s="568"/>
      <c r="E963" s="568" cm="1">
        <f t="array" ref="E963">IF(H962&lt;&gt;"",E962,IF(E962="","",IFERROR(MATCH(TRUE(),INDEX(INDEX(K:K,E962+1):K203&lt;&gt;"",0),0)+E962,"")))</f>
        <v>1104</v>
      </c>
      <c r="F963" s="569" cm="1">
        <f t="array" ref="F963">IF(E963="","",IF(H962&lt;&gt;"",H962,INDEX(D:D,E963)))</f>
        <v>0</v>
      </c>
      <c r="G963" s="569" t="str">
        <f t="shared" si="93"/>
        <v>0</v>
      </c>
      <c r="H963" s="570" t="str">
        <f t="shared" si="94"/>
        <v/>
      </c>
      <c r="I963" s="568" t="str">
        <f>IF(AND(F963&lt;&gt;"",N10&gt;0,M963&gt;N10),"Mot &gt; limite","")</f>
        <v/>
      </c>
      <c r="M963" s="514">
        <f>IF(OR(F963="",N10="",N10&lt;=0),"",IF(LEN(F963)&lt;=N10,LEN(F963),IFERROR(FIND("♦",SUBSTITUTE(LEFT(F963,N10)," ","♦",LEN(LEFT(F963,N10))-LEN(SUBSTITUTE(LEFT(F963,N10)," ","")))),FIND(" ",F963&amp;" ",N10+1)-1)))</f>
        <v>1</v>
      </c>
      <c r="N963" s="571">
        <f t="shared" si="95"/>
        <v>946</v>
      </c>
      <c r="O963" s="551" t="str">
        <f t="shared" si="96"/>
        <v>0</v>
      </c>
      <c r="P963" s="571">
        <f t="shared" si="97"/>
        <v>1</v>
      </c>
      <c r="Q963" s="571">
        <f t="shared" si="98"/>
        <v>1</v>
      </c>
    </row>
    <row r="964" spans="2:17">
      <c r="B964" s="568"/>
      <c r="C964" s="568"/>
      <c r="D964" s="568"/>
      <c r="E964" s="568" cm="1">
        <f t="array" ref="E964">IF(H963&lt;&gt;"",E963,IF(E963="","",IFERROR(MATCH(TRUE(),INDEX(INDEX(K:K,E963+1):K203&lt;&gt;"",0),0)+E963,"")))</f>
        <v>1105</v>
      </c>
      <c r="F964" s="569" cm="1">
        <f t="array" ref="F964">IF(E964="","",IF(H963&lt;&gt;"",H963,INDEX(D:D,E964)))</f>
        <v>0</v>
      </c>
      <c r="G964" s="569" t="str">
        <f t="shared" si="93"/>
        <v>0</v>
      </c>
      <c r="H964" s="570" t="str">
        <f t="shared" si="94"/>
        <v/>
      </c>
      <c r="I964" s="568" t="str">
        <f>IF(AND(F964&lt;&gt;"",N10&gt;0,M964&gt;N10),"Mot &gt; limite","")</f>
        <v/>
      </c>
      <c r="M964" s="514">
        <f>IF(OR(F964="",N10="",N10&lt;=0),"",IF(LEN(F964)&lt;=N10,LEN(F964),IFERROR(FIND("♦",SUBSTITUTE(LEFT(F964,N10)," ","♦",LEN(LEFT(F964,N10))-LEN(SUBSTITUTE(LEFT(F964,N10)," ","")))),FIND(" ",F964&amp;" ",N10+1)-1)))</f>
        <v>1</v>
      </c>
      <c r="N964" s="571">
        <f t="shared" si="95"/>
        <v>947</v>
      </c>
      <c r="O964" s="551" t="str">
        <f t="shared" si="96"/>
        <v>0</v>
      </c>
      <c r="P964" s="571">
        <f t="shared" si="97"/>
        <v>1</v>
      </c>
      <c r="Q964" s="571">
        <f t="shared" si="98"/>
        <v>1</v>
      </c>
    </row>
    <row r="965" spans="2:17">
      <c r="B965" s="568"/>
      <c r="C965" s="568"/>
      <c r="D965" s="568"/>
      <c r="E965" s="568" cm="1">
        <f t="array" ref="E965">IF(H964&lt;&gt;"",E964,IF(E964="","",IFERROR(MATCH(TRUE(),INDEX(INDEX(K:K,E964+1):K203&lt;&gt;"",0),0)+E964,"")))</f>
        <v>1106</v>
      </c>
      <c r="F965" s="569" cm="1">
        <f t="array" ref="F965">IF(E965="","",IF(H964&lt;&gt;"",H964,INDEX(D:D,E965)))</f>
        <v>0</v>
      </c>
      <c r="G965" s="569" t="str">
        <f t="shared" si="93"/>
        <v>0</v>
      </c>
      <c r="H965" s="570" t="str">
        <f t="shared" si="94"/>
        <v/>
      </c>
      <c r="I965" s="568" t="str">
        <f>IF(AND(F965&lt;&gt;"",N10&gt;0,M965&gt;N10),"Mot &gt; limite","")</f>
        <v/>
      </c>
      <c r="M965" s="514">
        <f>IF(OR(F965="",N10="",N10&lt;=0),"",IF(LEN(F965)&lt;=N10,LEN(F965),IFERROR(FIND("♦",SUBSTITUTE(LEFT(F965,N10)," ","♦",LEN(LEFT(F965,N10))-LEN(SUBSTITUTE(LEFT(F965,N10)," ","")))),FIND(" ",F965&amp;" ",N10+1)-1)))</f>
        <v>1</v>
      </c>
      <c r="N965" s="571">
        <f t="shared" si="95"/>
        <v>948</v>
      </c>
      <c r="O965" s="551" t="str">
        <f t="shared" si="96"/>
        <v>0</v>
      </c>
      <c r="P965" s="571">
        <f t="shared" si="97"/>
        <v>1</v>
      </c>
      <c r="Q965" s="571">
        <f t="shared" si="98"/>
        <v>1</v>
      </c>
    </row>
    <row r="966" spans="2:17">
      <c r="B966" s="568"/>
      <c r="C966" s="568"/>
      <c r="D966" s="568"/>
      <c r="E966" s="568" cm="1">
        <f t="array" ref="E966">IF(H965&lt;&gt;"",E965,IF(E965="","",IFERROR(MATCH(TRUE(),INDEX(INDEX(K:K,E965+1):K203&lt;&gt;"",0),0)+E965,"")))</f>
        <v>1107</v>
      </c>
      <c r="F966" s="569" cm="1">
        <f t="array" ref="F966">IF(E966="","",IF(H965&lt;&gt;"",H965,INDEX(D:D,E966)))</f>
        <v>0</v>
      </c>
      <c r="G966" s="569" t="str">
        <f t="shared" si="93"/>
        <v>0</v>
      </c>
      <c r="H966" s="570" t="str">
        <f t="shared" si="94"/>
        <v/>
      </c>
      <c r="I966" s="568" t="str">
        <f>IF(AND(F966&lt;&gt;"",N10&gt;0,M966&gt;N10),"Mot &gt; limite","")</f>
        <v/>
      </c>
      <c r="M966" s="514">
        <f>IF(OR(F966="",N10="",N10&lt;=0),"",IF(LEN(F966)&lt;=N10,LEN(F966),IFERROR(FIND("♦",SUBSTITUTE(LEFT(F966,N10)," ","♦",LEN(LEFT(F966,N10))-LEN(SUBSTITUTE(LEFT(F966,N10)," ","")))),FIND(" ",F966&amp;" ",N10+1)-1)))</f>
        <v>1</v>
      </c>
      <c r="N966" s="571">
        <f t="shared" si="95"/>
        <v>949</v>
      </c>
      <c r="O966" s="551" t="str">
        <f t="shared" si="96"/>
        <v>0</v>
      </c>
      <c r="P966" s="571">
        <f t="shared" si="97"/>
        <v>1</v>
      </c>
      <c r="Q966" s="571">
        <f t="shared" si="98"/>
        <v>1</v>
      </c>
    </row>
    <row r="967" spans="2:17">
      <c r="B967" s="568"/>
      <c r="C967" s="568"/>
      <c r="D967" s="568"/>
      <c r="E967" s="568" cm="1">
        <f t="array" ref="E967">IF(H966&lt;&gt;"",E966,IF(E966="","",IFERROR(MATCH(TRUE(),INDEX(INDEX(K:K,E966+1):K203&lt;&gt;"",0),0)+E966,"")))</f>
        <v>1108</v>
      </c>
      <c r="F967" s="569" cm="1">
        <f t="array" ref="F967">IF(E967="","",IF(H966&lt;&gt;"",H966,INDEX(D:D,E967)))</f>
        <v>0</v>
      </c>
      <c r="G967" s="569" t="str">
        <f t="shared" si="93"/>
        <v>0</v>
      </c>
      <c r="H967" s="570" t="str">
        <f t="shared" si="94"/>
        <v/>
      </c>
      <c r="I967" s="568" t="str">
        <f>IF(AND(F967&lt;&gt;"",N10&gt;0,M967&gt;N10),"Mot &gt; limite","")</f>
        <v/>
      </c>
      <c r="M967" s="514">
        <f>IF(OR(F967="",N10="",N10&lt;=0),"",IF(LEN(F967)&lt;=N10,LEN(F967),IFERROR(FIND("♦",SUBSTITUTE(LEFT(F967,N10)," ","♦",LEN(LEFT(F967,N10))-LEN(SUBSTITUTE(LEFT(F967,N10)," ","")))),FIND(" ",F967&amp;" ",N10+1)-1)))</f>
        <v>1</v>
      </c>
      <c r="N967" s="571">
        <f t="shared" si="95"/>
        <v>950</v>
      </c>
      <c r="O967" s="551" t="str">
        <f t="shared" si="96"/>
        <v>0</v>
      </c>
      <c r="P967" s="571">
        <f t="shared" si="97"/>
        <v>1</v>
      </c>
      <c r="Q967" s="571">
        <f t="shared" si="98"/>
        <v>1</v>
      </c>
    </row>
    <row r="968" spans="2:17">
      <c r="B968" s="568"/>
      <c r="C968" s="568"/>
      <c r="D968" s="568"/>
      <c r="E968" s="568" cm="1">
        <f t="array" ref="E968">IF(H967&lt;&gt;"",E967,IF(E967="","",IFERROR(MATCH(TRUE(),INDEX(INDEX(K:K,E967+1):K203&lt;&gt;"",0),0)+E967,"")))</f>
        <v>1109</v>
      </c>
      <c r="F968" s="569" cm="1">
        <f t="array" ref="F968">IF(E968="","",IF(H967&lt;&gt;"",H967,INDEX(D:D,E968)))</f>
        <v>0</v>
      </c>
      <c r="G968" s="569" t="str">
        <f t="shared" si="93"/>
        <v>0</v>
      </c>
      <c r="H968" s="570" t="str">
        <f t="shared" si="94"/>
        <v/>
      </c>
      <c r="I968" s="568" t="str">
        <f>IF(AND(F968&lt;&gt;"",N10&gt;0,M968&gt;N10),"Mot &gt; limite","")</f>
        <v/>
      </c>
      <c r="M968" s="514">
        <f>IF(OR(F968="",N10="",N10&lt;=0),"",IF(LEN(F968)&lt;=N10,LEN(F968),IFERROR(FIND("♦",SUBSTITUTE(LEFT(F968,N10)," ","♦",LEN(LEFT(F968,N10))-LEN(SUBSTITUTE(LEFT(F968,N10)," ","")))),FIND(" ",F968&amp;" ",N10+1)-1)))</f>
        <v>1</v>
      </c>
      <c r="N968" s="571">
        <f t="shared" si="95"/>
        <v>951</v>
      </c>
      <c r="O968" s="551" t="str">
        <f t="shared" si="96"/>
        <v>0</v>
      </c>
      <c r="P968" s="571">
        <f t="shared" si="97"/>
        <v>1</v>
      </c>
      <c r="Q968" s="571">
        <f t="shared" si="98"/>
        <v>1</v>
      </c>
    </row>
    <row r="969" spans="2:17">
      <c r="B969" s="568"/>
      <c r="C969" s="568"/>
      <c r="D969" s="568"/>
      <c r="E969" s="568" cm="1">
        <f t="array" ref="E969">IF(H968&lt;&gt;"",E968,IF(E968="","",IFERROR(MATCH(TRUE(),INDEX(INDEX(K:K,E968+1):K203&lt;&gt;"",0),0)+E968,"")))</f>
        <v>1110</v>
      </c>
      <c r="F969" s="569" cm="1">
        <f t="array" ref="F969">IF(E969="","",IF(H968&lt;&gt;"",H968,INDEX(D:D,E969)))</f>
        <v>0</v>
      </c>
      <c r="G969" s="569" t="str">
        <f t="shared" si="93"/>
        <v>0</v>
      </c>
      <c r="H969" s="570" t="str">
        <f t="shared" si="94"/>
        <v/>
      </c>
      <c r="I969" s="568" t="str">
        <f>IF(AND(F969&lt;&gt;"",N10&gt;0,M969&gt;N10),"Mot &gt; limite","")</f>
        <v/>
      </c>
      <c r="M969" s="514">
        <f>IF(OR(F969="",N10="",N10&lt;=0),"",IF(LEN(F969)&lt;=N10,LEN(F969),IFERROR(FIND("♦",SUBSTITUTE(LEFT(F969,N10)," ","♦",LEN(LEFT(F969,N10))-LEN(SUBSTITUTE(LEFT(F969,N10)," ","")))),FIND(" ",F969&amp;" ",N10+1)-1)))</f>
        <v>1</v>
      </c>
      <c r="N969" s="571">
        <f t="shared" si="95"/>
        <v>952</v>
      </c>
      <c r="O969" s="551" t="str">
        <f t="shared" si="96"/>
        <v>0</v>
      </c>
      <c r="P969" s="571">
        <f t="shared" si="97"/>
        <v>1</v>
      </c>
      <c r="Q969" s="571">
        <f t="shared" si="98"/>
        <v>1</v>
      </c>
    </row>
    <row r="970" spans="2:17">
      <c r="B970" s="568"/>
      <c r="C970" s="568"/>
      <c r="D970" s="568"/>
      <c r="E970" s="568" cm="1">
        <f t="array" ref="E970">IF(H969&lt;&gt;"",E969,IF(E969="","",IFERROR(MATCH(TRUE(),INDEX(INDEX(K:K,E969+1):K203&lt;&gt;"",0),0)+E969,"")))</f>
        <v>1111</v>
      </c>
      <c r="F970" s="569" cm="1">
        <f t="array" ref="F970">IF(E970="","",IF(H969&lt;&gt;"",H969,INDEX(D:D,E970)))</f>
        <v>0</v>
      </c>
      <c r="G970" s="569" t="str">
        <f t="shared" si="93"/>
        <v>0</v>
      </c>
      <c r="H970" s="570" t="str">
        <f t="shared" si="94"/>
        <v/>
      </c>
      <c r="I970" s="568" t="str">
        <f>IF(AND(F970&lt;&gt;"",N10&gt;0,M970&gt;N10),"Mot &gt; limite","")</f>
        <v/>
      </c>
      <c r="M970" s="514">
        <f>IF(OR(F970="",N10="",N10&lt;=0),"",IF(LEN(F970)&lt;=N10,LEN(F970),IFERROR(FIND("♦",SUBSTITUTE(LEFT(F970,N10)," ","♦",LEN(LEFT(F970,N10))-LEN(SUBSTITUTE(LEFT(F970,N10)," ","")))),FIND(" ",F970&amp;" ",N10+1)-1)))</f>
        <v>1</v>
      </c>
      <c r="N970" s="571">
        <f t="shared" si="95"/>
        <v>953</v>
      </c>
      <c r="O970" s="551" t="str">
        <f t="shared" si="96"/>
        <v>0</v>
      </c>
      <c r="P970" s="571">
        <f t="shared" si="97"/>
        <v>1</v>
      </c>
      <c r="Q970" s="571">
        <f t="shared" si="98"/>
        <v>1</v>
      </c>
    </row>
    <row r="971" spans="2:17">
      <c r="B971" s="568"/>
      <c r="C971" s="568"/>
      <c r="D971" s="568"/>
      <c r="E971" s="568" cm="1">
        <f t="array" ref="E971">IF(H970&lt;&gt;"",E970,IF(E970="","",IFERROR(MATCH(TRUE(),INDEX(INDEX(K:K,E970+1):K203&lt;&gt;"",0),0)+E970,"")))</f>
        <v>1112</v>
      </c>
      <c r="F971" s="569" cm="1">
        <f t="array" ref="F971">IF(E971="","",IF(H970&lt;&gt;"",H970,INDEX(D:D,E971)))</f>
        <v>0</v>
      </c>
      <c r="G971" s="569" t="str">
        <f t="shared" si="93"/>
        <v>0</v>
      </c>
      <c r="H971" s="570" t="str">
        <f t="shared" si="94"/>
        <v/>
      </c>
      <c r="I971" s="568" t="str">
        <f>IF(AND(F971&lt;&gt;"",N10&gt;0,M971&gt;N10),"Mot &gt; limite","")</f>
        <v/>
      </c>
      <c r="M971" s="514">
        <f>IF(OR(F971="",N10="",N10&lt;=0),"",IF(LEN(F971)&lt;=N10,LEN(F971),IFERROR(FIND("♦",SUBSTITUTE(LEFT(F971,N10)," ","♦",LEN(LEFT(F971,N10))-LEN(SUBSTITUTE(LEFT(F971,N10)," ","")))),FIND(" ",F971&amp;" ",N10+1)-1)))</f>
        <v>1</v>
      </c>
      <c r="N971" s="571">
        <f t="shared" si="95"/>
        <v>954</v>
      </c>
      <c r="O971" s="551" t="str">
        <f t="shared" si="96"/>
        <v>0</v>
      </c>
      <c r="P971" s="571">
        <f t="shared" si="97"/>
        <v>1</v>
      </c>
      <c r="Q971" s="571">
        <f t="shared" si="98"/>
        <v>1</v>
      </c>
    </row>
    <row r="972" spans="2:17">
      <c r="B972" s="568"/>
      <c r="C972" s="568"/>
      <c r="D972" s="568"/>
      <c r="E972" s="568" cm="1">
        <f t="array" ref="E972">IF(H971&lt;&gt;"",E971,IF(E971="","",IFERROR(MATCH(TRUE(),INDEX(INDEX(K:K,E971+1):K203&lt;&gt;"",0),0)+E971,"")))</f>
        <v>1113</v>
      </c>
      <c r="F972" s="569" cm="1">
        <f t="array" ref="F972">IF(E972="","",IF(H971&lt;&gt;"",H971,INDEX(D:D,E972)))</f>
        <v>0</v>
      </c>
      <c r="G972" s="569" t="str">
        <f t="shared" si="93"/>
        <v>0</v>
      </c>
      <c r="H972" s="570" t="str">
        <f t="shared" si="94"/>
        <v/>
      </c>
      <c r="I972" s="568" t="str">
        <f>IF(AND(F972&lt;&gt;"",N10&gt;0,M972&gt;N10),"Mot &gt; limite","")</f>
        <v/>
      </c>
      <c r="M972" s="514">
        <f>IF(OR(F972="",N10="",N10&lt;=0),"",IF(LEN(F972)&lt;=N10,LEN(F972),IFERROR(FIND("♦",SUBSTITUTE(LEFT(F972,N10)," ","♦",LEN(LEFT(F972,N10))-LEN(SUBSTITUTE(LEFT(F972,N10)," ","")))),FIND(" ",F972&amp;" ",N10+1)-1)))</f>
        <v>1</v>
      </c>
      <c r="N972" s="571">
        <f t="shared" si="95"/>
        <v>955</v>
      </c>
      <c r="O972" s="551" t="str">
        <f t="shared" si="96"/>
        <v>0</v>
      </c>
      <c r="P972" s="571">
        <f t="shared" si="97"/>
        <v>1</v>
      </c>
      <c r="Q972" s="571">
        <f t="shared" si="98"/>
        <v>1</v>
      </c>
    </row>
    <row r="973" spans="2:17">
      <c r="B973" s="568"/>
      <c r="C973" s="568"/>
      <c r="D973" s="568"/>
      <c r="E973" s="568" cm="1">
        <f t="array" ref="E973">IF(H972&lt;&gt;"",E972,IF(E972="","",IFERROR(MATCH(TRUE(),INDEX(INDEX(K:K,E972+1):K203&lt;&gt;"",0),0)+E972,"")))</f>
        <v>1114</v>
      </c>
      <c r="F973" s="569" cm="1">
        <f t="array" ref="F973">IF(E973="","",IF(H972&lt;&gt;"",H972,INDEX(D:D,E973)))</f>
        <v>0</v>
      </c>
      <c r="G973" s="569" t="str">
        <f t="shared" si="93"/>
        <v>0</v>
      </c>
      <c r="H973" s="570" t="str">
        <f t="shared" si="94"/>
        <v/>
      </c>
      <c r="I973" s="568" t="str">
        <f>IF(AND(F973&lt;&gt;"",N10&gt;0,M973&gt;N10),"Mot &gt; limite","")</f>
        <v/>
      </c>
      <c r="M973" s="514">
        <f>IF(OR(F973="",N10="",N10&lt;=0),"",IF(LEN(F973)&lt;=N10,LEN(F973),IFERROR(FIND("♦",SUBSTITUTE(LEFT(F973,N10)," ","♦",LEN(LEFT(F973,N10))-LEN(SUBSTITUTE(LEFT(F973,N10)," ","")))),FIND(" ",F973&amp;" ",N10+1)-1)))</f>
        <v>1</v>
      </c>
      <c r="N973" s="571">
        <f t="shared" si="95"/>
        <v>956</v>
      </c>
      <c r="O973" s="551" t="str">
        <f t="shared" si="96"/>
        <v>0</v>
      </c>
      <c r="P973" s="571">
        <f t="shared" si="97"/>
        <v>1</v>
      </c>
      <c r="Q973" s="571">
        <f t="shared" si="98"/>
        <v>1</v>
      </c>
    </row>
    <row r="974" spans="2:17">
      <c r="B974" s="568"/>
      <c r="C974" s="568"/>
      <c r="D974" s="568"/>
      <c r="E974" s="568" cm="1">
        <f t="array" ref="E974">IF(H973&lt;&gt;"",E973,IF(E973="","",IFERROR(MATCH(TRUE(),INDEX(INDEX(K:K,E973+1):K203&lt;&gt;"",0),0)+E973,"")))</f>
        <v>1115</v>
      </c>
      <c r="F974" s="569" cm="1">
        <f t="array" ref="F974">IF(E974="","",IF(H973&lt;&gt;"",H973,INDEX(D:D,E974)))</f>
        <v>0</v>
      </c>
      <c r="G974" s="569" t="str">
        <f t="shared" si="93"/>
        <v>0</v>
      </c>
      <c r="H974" s="570" t="str">
        <f t="shared" si="94"/>
        <v/>
      </c>
      <c r="I974" s="568" t="str">
        <f>IF(AND(F974&lt;&gt;"",N10&gt;0,M974&gt;N10),"Mot &gt; limite","")</f>
        <v/>
      </c>
      <c r="M974" s="514">
        <f>IF(OR(F974="",N10="",N10&lt;=0),"",IF(LEN(F974)&lt;=N10,LEN(F974),IFERROR(FIND("♦",SUBSTITUTE(LEFT(F974,N10)," ","♦",LEN(LEFT(F974,N10))-LEN(SUBSTITUTE(LEFT(F974,N10)," ","")))),FIND(" ",F974&amp;" ",N10+1)-1)))</f>
        <v>1</v>
      </c>
      <c r="N974" s="571">
        <f t="shared" si="95"/>
        <v>957</v>
      </c>
      <c r="O974" s="551" t="str">
        <f t="shared" si="96"/>
        <v>0</v>
      </c>
      <c r="P974" s="571">
        <f t="shared" si="97"/>
        <v>1</v>
      </c>
      <c r="Q974" s="571">
        <f t="shared" si="98"/>
        <v>1</v>
      </c>
    </row>
    <row r="975" spans="2:17">
      <c r="B975" s="568"/>
      <c r="C975" s="568"/>
      <c r="D975" s="568"/>
      <c r="E975" s="568" cm="1">
        <f t="array" ref="E975">IF(H974&lt;&gt;"",E974,IF(E974="","",IFERROR(MATCH(TRUE(),INDEX(INDEX(K:K,E974+1):K203&lt;&gt;"",0),0)+E974,"")))</f>
        <v>1116</v>
      </c>
      <c r="F975" s="569" cm="1">
        <f t="array" ref="F975">IF(E975="","",IF(H974&lt;&gt;"",H974,INDEX(D:D,E975)))</f>
        <v>0</v>
      </c>
      <c r="G975" s="569" t="str">
        <f t="shared" si="93"/>
        <v>0</v>
      </c>
      <c r="H975" s="570" t="str">
        <f t="shared" si="94"/>
        <v/>
      </c>
      <c r="I975" s="568" t="str">
        <f>IF(AND(F975&lt;&gt;"",N10&gt;0,M975&gt;N10),"Mot &gt; limite","")</f>
        <v/>
      </c>
      <c r="M975" s="514">
        <f>IF(OR(F975="",N10="",N10&lt;=0),"",IF(LEN(F975)&lt;=N10,LEN(F975),IFERROR(FIND("♦",SUBSTITUTE(LEFT(F975,N10)," ","♦",LEN(LEFT(F975,N10))-LEN(SUBSTITUTE(LEFT(F975,N10)," ","")))),FIND(" ",F975&amp;" ",N10+1)-1)))</f>
        <v>1</v>
      </c>
      <c r="N975" s="571">
        <f t="shared" si="95"/>
        <v>958</v>
      </c>
      <c r="O975" s="551" t="str">
        <f t="shared" si="96"/>
        <v>0</v>
      </c>
      <c r="P975" s="571">
        <f t="shared" si="97"/>
        <v>1</v>
      </c>
      <c r="Q975" s="571">
        <f t="shared" si="98"/>
        <v>1</v>
      </c>
    </row>
    <row r="976" spans="2:17">
      <c r="B976" s="568"/>
      <c r="C976" s="568"/>
      <c r="D976" s="568"/>
      <c r="E976" s="568" cm="1">
        <f t="array" ref="E976">IF(H975&lt;&gt;"",E975,IF(E975="","",IFERROR(MATCH(TRUE(),INDEX(INDEX(K:K,E975+1):K203&lt;&gt;"",0),0)+E975,"")))</f>
        <v>1117</v>
      </c>
      <c r="F976" s="569" cm="1">
        <f t="array" ref="F976">IF(E976="","",IF(H975&lt;&gt;"",H975,INDEX(D:D,E976)))</f>
        <v>0</v>
      </c>
      <c r="G976" s="569" t="str">
        <f t="shared" si="93"/>
        <v>0</v>
      </c>
      <c r="H976" s="570" t="str">
        <f t="shared" si="94"/>
        <v/>
      </c>
      <c r="I976" s="568" t="str">
        <f>IF(AND(F976&lt;&gt;"",N10&gt;0,M976&gt;N10),"Mot &gt; limite","")</f>
        <v/>
      </c>
      <c r="M976" s="514">
        <f>IF(OR(F976="",N10="",N10&lt;=0),"",IF(LEN(F976)&lt;=N10,LEN(F976),IFERROR(FIND("♦",SUBSTITUTE(LEFT(F976,N10)," ","♦",LEN(LEFT(F976,N10))-LEN(SUBSTITUTE(LEFT(F976,N10)," ","")))),FIND(" ",F976&amp;" ",N10+1)-1)))</f>
        <v>1</v>
      </c>
      <c r="N976" s="571">
        <f t="shared" si="95"/>
        <v>959</v>
      </c>
      <c r="O976" s="551" t="str">
        <f t="shared" si="96"/>
        <v>0</v>
      </c>
      <c r="P976" s="571">
        <f t="shared" si="97"/>
        <v>1</v>
      </c>
      <c r="Q976" s="571">
        <f t="shared" si="98"/>
        <v>1</v>
      </c>
    </row>
    <row r="977" spans="2:17">
      <c r="B977" s="568"/>
      <c r="C977" s="568"/>
      <c r="D977" s="568"/>
      <c r="E977" s="568" cm="1">
        <f t="array" ref="E977">IF(H976&lt;&gt;"",E976,IF(E976="","",IFERROR(MATCH(TRUE(),INDEX(INDEX(K:K,E976+1):K203&lt;&gt;"",0),0)+E976,"")))</f>
        <v>1118</v>
      </c>
      <c r="F977" s="569" cm="1">
        <f t="array" ref="F977">IF(E977="","",IF(H976&lt;&gt;"",H976,INDEX(D:D,E977)))</f>
        <v>0</v>
      </c>
      <c r="G977" s="569" t="str">
        <f t="shared" si="93"/>
        <v>0</v>
      </c>
      <c r="H977" s="570" t="str">
        <f t="shared" si="94"/>
        <v/>
      </c>
      <c r="I977" s="568" t="str">
        <f>IF(AND(F977&lt;&gt;"",N10&gt;0,M977&gt;N10),"Mot &gt; limite","")</f>
        <v/>
      </c>
      <c r="M977" s="514">
        <f>IF(OR(F977="",N10="",N10&lt;=0),"",IF(LEN(F977)&lt;=N10,LEN(F977),IFERROR(FIND("♦",SUBSTITUTE(LEFT(F977,N10)," ","♦",LEN(LEFT(F977,N10))-LEN(SUBSTITUTE(LEFT(F977,N10)," ","")))),FIND(" ",F977&amp;" ",N10+1)-1)))</f>
        <v>1</v>
      </c>
      <c r="N977" s="571">
        <f t="shared" si="95"/>
        <v>960</v>
      </c>
      <c r="O977" s="551" t="str">
        <f t="shared" si="96"/>
        <v>0</v>
      </c>
      <c r="P977" s="571">
        <f t="shared" si="97"/>
        <v>1</v>
      </c>
      <c r="Q977" s="571">
        <f t="shared" si="98"/>
        <v>1</v>
      </c>
    </row>
    <row r="978" spans="2:17">
      <c r="B978" s="568"/>
      <c r="C978" s="568"/>
      <c r="D978" s="568"/>
      <c r="E978" s="568" cm="1">
        <f t="array" ref="E978">IF(H977&lt;&gt;"",E977,IF(E977="","",IFERROR(MATCH(TRUE(),INDEX(INDEX(K:K,E977+1):K203&lt;&gt;"",0),0)+E977,"")))</f>
        <v>1119</v>
      </c>
      <c r="F978" s="569" cm="1">
        <f t="array" ref="F978">IF(E978="","",IF(H977&lt;&gt;"",H977,INDEX(D:D,E978)))</f>
        <v>0</v>
      </c>
      <c r="G978" s="569" t="str">
        <f t="shared" ref="G978:G1017" si="99">IF(OR(F978="",M978=""),"",LEFT(F978,M978))</f>
        <v>0</v>
      </c>
      <c r="H978" s="570" t="str">
        <f t="shared" ref="H978:H1017" si="100">IF(OR(F978="",M978=""),"",TRIM(MID(F978,M978+1,99999)))</f>
        <v/>
      </c>
      <c r="I978" s="568" t="str">
        <f>IF(AND(F978&lt;&gt;"",N10&gt;0,M978&gt;N10),"Mot &gt; limite","")</f>
        <v/>
      </c>
      <c r="M978" s="514">
        <f>IF(OR(F978="",N10="",N10&lt;=0),"",IF(LEN(F978)&lt;=N10,LEN(F978),IFERROR(FIND("♦",SUBSTITUTE(LEFT(F978,N10)," ","♦",LEN(LEFT(F978,N10))-LEN(SUBSTITUTE(LEFT(F978,N10)," ","")))),FIND(" ",F978&amp;" ",N10+1)-1)))</f>
        <v>1</v>
      </c>
      <c r="N978" s="571">
        <f t="shared" ref="N978:N1017" si="101">IF(O978="","",ROW()-17)</f>
        <v>961</v>
      </c>
      <c r="O978" s="551" t="str">
        <f t="shared" ref="O978:O1017" si="102">G978</f>
        <v>0</v>
      </c>
      <c r="P978" s="571">
        <f t="shared" ref="P978:P1017" si="103">IF(O978="","",LEN(TRIM(O978))-LEN(SUBSTITUTE(TRIM(O978)," ",""))+1)</f>
        <v>1</v>
      </c>
      <c r="Q978" s="571">
        <f t="shared" ref="Q978:Q1017" si="104">IF(O978="","",LEN(O978))</f>
        <v>1</v>
      </c>
    </row>
    <row r="979" spans="2:17">
      <c r="B979" s="568"/>
      <c r="C979" s="568"/>
      <c r="D979" s="568"/>
      <c r="E979" s="568" cm="1">
        <f t="array" ref="E979">IF(H978&lt;&gt;"",E978,IF(E978="","",IFERROR(MATCH(TRUE(),INDEX(INDEX(K:K,E978+1):K203&lt;&gt;"",0),0)+E978,"")))</f>
        <v>1120</v>
      </c>
      <c r="F979" s="569" cm="1">
        <f t="array" ref="F979">IF(E979="","",IF(H978&lt;&gt;"",H978,INDEX(D:D,E979)))</f>
        <v>0</v>
      </c>
      <c r="G979" s="569" t="str">
        <f t="shared" si="99"/>
        <v>0</v>
      </c>
      <c r="H979" s="570" t="str">
        <f t="shared" si="100"/>
        <v/>
      </c>
      <c r="I979" s="568" t="str">
        <f>IF(AND(F979&lt;&gt;"",N10&gt;0,M979&gt;N10),"Mot &gt; limite","")</f>
        <v/>
      </c>
      <c r="M979" s="514">
        <f>IF(OR(F979="",N10="",N10&lt;=0),"",IF(LEN(F979)&lt;=N10,LEN(F979),IFERROR(FIND("♦",SUBSTITUTE(LEFT(F979,N10)," ","♦",LEN(LEFT(F979,N10))-LEN(SUBSTITUTE(LEFT(F979,N10)," ","")))),FIND(" ",F979&amp;" ",N10+1)-1)))</f>
        <v>1</v>
      </c>
      <c r="N979" s="571">
        <f t="shared" si="101"/>
        <v>962</v>
      </c>
      <c r="O979" s="551" t="str">
        <f t="shared" si="102"/>
        <v>0</v>
      </c>
      <c r="P979" s="571">
        <f t="shared" si="103"/>
        <v>1</v>
      </c>
      <c r="Q979" s="571">
        <f t="shared" si="104"/>
        <v>1</v>
      </c>
    </row>
    <row r="980" spans="2:17">
      <c r="B980" s="568"/>
      <c r="C980" s="568"/>
      <c r="D980" s="568"/>
      <c r="E980" s="568" cm="1">
        <f t="array" ref="E980">IF(H979&lt;&gt;"",E979,IF(E979="","",IFERROR(MATCH(TRUE(),INDEX(INDEX(K:K,E979+1):K203&lt;&gt;"",0),0)+E979,"")))</f>
        <v>1121</v>
      </c>
      <c r="F980" s="569" cm="1">
        <f t="array" ref="F980">IF(E980="","",IF(H979&lt;&gt;"",H979,INDEX(D:D,E980)))</f>
        <v>0</v>
      </c>
      <c r="G980" s="569" t="str">
        <f t="shared" si="99"/>
        <v>0</v>
      </c>
      <c r="H980" s="570" t="str">
        <f t="shared" si="100"/>
        <v/>
      </c>
      <c r="I980" s="568" t="str">
        <f>IF(AND(F980&lt;&gt;"",N10&gt;0,M980&gt;N10),"Mot &gt; limite","")</f>
        <v/>
      </c>
      <c r="M980" s="514">
        <f>IF(OR(F980="",N10="",N10&lt;=0),"",IF(LEN(F980)&lt;=N10,LEN(F980),IFERROR(FIND("♦",SUBSTITUTE(LEFT(F980,N10)," ","♦",LEN(LEFT(F980,N10))-LEN(SUBSTITUTE(LEFT(F980,N10)," ","")))),FIND(" ",F980&amp;" ",N10+1)-1)))</f>
        <v>1</v>
      </c>
      <c r="N980" s="571">
        <f t="shared" si="101"/>
        <v>963</v>
      </c>
      <c r="O980" s="551" t="str">
        <f t="shared" si="102"/>
        <v>0</v>
      </c>
      <c r="P980" s="571">
        <f t="shared" si="103"/>
        <v>1</v>
      </c>
      <c r="Q980" s="571">
        <f t="shared" si="104"/>
        <v>1</v>
      </c>
    </row>
    <row r="981" spans="2:17">
      <c r="B981" s="568"/>
      <c r="C981" s="568"/>
      <c r="D981" s="568"/>
      <c r="E981" s="568" cm="1">
        <f t="array" ref="E981">IF(H980&lt;&gt;"",E980,IF(E980="","",IFERROR(MATCH(TRUE(),INDEX(INDEX(K:K,E980+1):K203&lt;&gt;"",0),0)+E980,"")))</f>
        <v>1122</v>
      </c>
      <c r="F981" s="569" cm="1">
        <f t="array" ref="F981">IF(E981="","",IF(H980&lt;&gt;"",H980,INDEX(D:D,E981)))</f>
        <v>0</v>
      </c>
      <c r="G981" s="569" t="str">
        <f t="shared" si="99"/>
        <v>0</v>
      </c>
      <c r="H981" s="570" t="str">
        <f t="shared" si="100"/>
        <v/>
      </c>
      <c r="I981" s="568" t="str">
        <f>IF(AND(F981&lt;&gt;"",N10&gt;0,M981&gt;N10),"Mot &gt; limite","")</f>
        <v/>
      </c>
      <c r="M981" s="514">
        <f>IF(OR(F981="",N10="",N10&lt;=0),"",IF(LEN(F981)&lt;=N10,LEN(F981),IFERROR(FIND("♦",SUBSTITUTE(LEFT(F981,N10)," ","♦",LEN(LEFT(F981,N10))-LEN(SUBSTITUTE(LEFT(F981,N10)," ","")))),FIND(" ",F981&amp;" ",N10+1)-1)))</f>
        <v>1</v>
      </c>
      <c r="N981" s="571">
        <f t="shared" si="101"/>
        <v>964</v>
      </c>
      <c r="O981" s="551" t="str">
        <f t="shared" si="102"/>
        <v>0</v>
      </c>
      <c r="P981" s="571">
        <f t="shared" si="103"/>
        <v>1</v>
      </c>
      <c r="Q981" s="571">
        <f t="shared" si="104"/>
        <v>1</v>
      </c>
    </row>
    <row r="982" spans="2:17">
      <c r="B982" s="568"/>
      <c r="C982" s="568"/>
      <c r="D982" s="568"/>
      <c r="E982" s="568" cm="1">
        <f t="array" ref="E982">IF(H981&lt;&gt;"",E981,IF(E981="","",IFERROR(MATCH(TRUE(),INDEX(INDEX(K:K,E981+1):K203&lt;&gt;"",0),0)+E981,"")))</f>
        <v>1123</v>
      </c>
      <c r="F982" s="569" cm="1">
        <f t="array" ref="F982">IF(E982="","",IF(H981&lt;&gt;"",H981,INDEX(D:D,E982)))</f>
        <v>0</v>
      </c>
      <c r="G982" s="569" t="str">
        <f t="shared" si="99"/>
        <v>0</v>
      </c>
      <c r="H982" s="570" t="str">
        <f t="shared" si="100"/>
        <v/>
      </c>
      <c r="I982" s="568" t="str">
        <f>IF(AND(F982&lt;&gt;"",N10&gt;0,M982&gt;N10),"Mot &gt; limite","")</f>
        <v/>
      </c>
      <c r="M982" s="514">
        <f>IF(OR(F982="",N10="",N10&lt;=0),"",IF(LEN(F982)&lt;=N10,LEN(F982),IFERROR(FIND("♦",SUBSTITUTE(LEFT(F982,N10)," ","♦",LEN(LEFT(F982,N10))-LEN(SUBSTITUTE(LEFT(F982,N10)," ","")))),FIND(" ",F982&amp;" ",N10+1)-1)))</f>
        <v>1</v>
      </c>
      <c r="N982" s="571">
        <f t="shared" si="101"/>
        <v>965</v>
      </c>
      <c r="O982" s="551" t="str">
        <f t="shared" si="102"/>
        <v>0</v>
      </c>
      <c r="P982" s="571">
        <f t="shared" si="103"/>
        <v>1</v>
      </c>
      <c r="Q982" s="571">
        <f t="shared" si="104"/>
        <v>1</v>
      </c>
    </row>
    <row r="983" spans="2:17">
      <c r="B983" s="568"/>
      <c r="C983" s="568"/>
      <c r="D983" s="568"/>
      <c r="E983" s="568" cm="1">
        <f t="array" ref="E983">IF(H982&lt;&gt;"",E982,IF(E982="","",IFERROR(MATCH(TRUE(),INDEX(INDEX(K:K,E982+1):K203&lt;&gt;"",0),0)+E982,"")))</f>
        <v>1124</v>
      </c>
      <c r="F983" s="569" cm="1">
        <f t="array" ref="F983">IF(E983="","",IF(H982&lt;&gt;"",H982,INDEX(D:D,E983)))</f>
        <v>0</v>
      </c>
      <c r="G983" s="569" t="str">
        <f t="shared" si="99"/>
        <v>0</v>
      </c>
      <c r="H983" s="570" t="str">
        <f t="shared" si="100"/>
        <v/>
      </c>
      <c r="I983" s="568" t="str">
        <f>IF(AND(F983&lt;&gt;"",N10&gt;0,M983&gt;N10),"Mot &gt; limite","")</f>
        <v/>
      </c>
      <c r="M983" s="514">
        <f>IF(OR(F983="",N10="",N10&lt;=0),"",IF(LEN(F983)&lt;=N10,LEN(F983),IFERROR(FIND("♦",SUBSTITUTE(LEFT(F983,N10)," ","♦",LEN(LEFT(F983,N10))-LEN(SUBSTITUTE(LEFT(F983,N10)," ","")))),FIND(" ",F983&amp;" ",N10+1)-1)))</f>
        <v>1</v>
      </c>
      <c r="N983" s="571">
        <f t="shared" si="101"/>
        <v>966</v>
      </c>
      <c r="O983" s="551" t="str">
        <f t="shared" si="102"/>
        <v>0</v>
      </c>
      <c r="P983" s="571">
        <f t="shared" si="103"/>
        <v>1</v>
      </c>
      <c r="Q983" s="571">
        <f t="shared" si="104"/>
        <v>1</v>
      </c>
    </row>
    <row r="984" spans="2:17">
      <c r="B984" s="568"/>
      <c r="C984" s="568"/>
      <c r="D984" s="568"/>
      <c r="E984" s="568" cm="1">
        <f t="array" ref="E984">IF(H983&lt;&gt;"",E983,IF(E983="","",IFERROR(MATCH(TRUE(),INDEX(INDEX(K:K,E983+1):K203&lt;&gt;"",0),0)+E983,"")))</f>
        <v>1125</v>
      </c>
      <c r="F984" s="569" cm="1">
        <f t="array" ref="F984">IF(E984="","",IF(H983&lt;&gt;"",H983,INDEX(D:D,E984)))</f>
        <v>0</v>
      </c>
      <c r="G984" s="569" t="str">
        <f t="shared" si="99"/>
        <v>0</v>
      </c>
      <c r="H984" s="570" t="str">
        <f t="shared" si="100"/>
        <v/>
      </c>
      <c r="I984" s="568" t="str">
        <f>IF(AND(F984&lt;&gt;"",N10&gt;0,M984&gt;N10),"Mot &gt; limite","")</f>
        <v/>
      </c>
      <c r="M984" s="514">
        <f>IF(OR(F984="",N10="",N10&lt;=0),"",IF(LEN(F984)&lt;=N10,LEN(F984),IFERROR(FIND("♦",SUBSTITUTE(LEFT(F984,N10)," ","♦",LEN(LEFT(F984,N10))-LEN(SUBSTITUTE(LEFT(F984,N10)," ","")))),FIND(" ",F984&amp;" ",N10+1)-1)))</f>
        <v>1</v>
      </c>
      <c r="N984" s="571">
        <f t="shared" si="101"/>
        <v>967</v>
      </c>
      <c r="O984" s="551" t="str">
        <f t="shared" si="102"/>
        <v>0</v>
      </c>
      <c r="P984" s="571">
        <f t="shared" si="103"/>
        <v>1</v>
      </c>
      <c r="Q984" s="571">
        <f t="shared" si="104"/>
        <v>1</v>
      </c>
    </row>
    <row r="985" spans="2:17">
      <c r="B985" s="568"/>
      <c r="C985" s="568"/>
      <c r="D985" s="568"/>
      <c r="E985" s="568" cm="1">
        <f t="array" ref="E985">IF(H984&lt;&gt;"",E984,IF(E984="","",IFERROR(MATCH(TRUE(),INDEX(INDEX(K:K,E984+1):K203&lt;&gt;"",0),0)+E984,"")))</f>
        <v>1126</v>
      </c>
      <c r="F985" s="569" cm="1">
        <f t="array" ref="F985">IF(E985="","",IF(H984&lt;&gt;"",H984,INDEX(D:D,E985)))</f>
        <v>0</v>
      </c>
      <c r="G985" s="569" t="str">
        <f t="shared" si="99"/>
        <v>0</v>
      </c>
      <c r="H985" s="570" t="str">
        <f t="shared" si="100"/>
        <v/>
      </c>
      <c r="I985" s="568" t="str">
        <f>IF(AND(F985&lt;&gt;"",N10&gt;0,M985&gt;N10),"Mot &gt; limite","")</f>
        <v/>
      </c>
      <c r="M985" s="514">
        <f>IF(OR(F985="",N10="",N10&lt;=0),"",IF(LEN(F985)&lt;=N10,LEN(F985),IFERROR(FIND("♦",SUBSTITUTE(LEFT(F985,N10)," ","♦",LEN(LEFT(F985,N10))-LEN(SUBSTITUTE(LEFT(F985,N10)," ","")))),FIND(" ",F985&amp;" ",N10+1)-1)))</f>
        <v>1</v>
      </c>
      <c r="N985" s="571">
        <f t="shared" si="101"/>
        <v>968</v>
      </c>
      <c r="O985" s="551" t="str">
        <f t="shared" si="102"/>
        <v>0</v>
      </c>
      <c r="P985" s="571">
        <f t="shared" si="103"/>
        <v>1</v>
      </c>
      <c r="Q985" s="571">
        <f t="shared" si="104"/>
        <v>1</v>
      </c>
    </row>
    <row r="986" spans="2:17">
      <c r="B986" s="568"/>
      <c r="C986" s="568"/>
      <c r="D986" s="568"/>
      <c r="E986" s="568" cm="1">
        <f t="array" ref="E986">IF(H985&lt;&gt;"",E985,IF(E985="","",IFERROR(MATCH(TRUE(),INDEX(INDEX(K:K,E985+1):K203&lt;&gt;"",0),0)+E985,"")))</f>
        <v>1127</v>
      </c>
      <c r="F986" s="569" cm="1">
        <f t="array" ref="F986">IF(E986="","",IF(H985&lt;&gt;"",H985,INDEX(D:D,E986)))</f>
        <v>0</v>
      </c>
      <c r="G986" s="569" t="str">
        <f t="shared" si="99"/>
        <v>0</v>
      </c>
      <c r="H986" s="570" t="str">
        <f t="shared" si="100"/>
        <v/>
      </c>
      <c r="I986" s="568" t="str">
        <f>IF(AND(F986&lt;&gt;"",N10&gt;0,M986&gt;N10),"Mot &gt; limite","")</f>
        <v/>
      </c>
      <c r="M986" s="514">
        <f>IF(OR(F986="",N10="",N10&lt;=0),"",IF(LEN(F986)&lt;=N10,LEN(F986),IFERROR(FIND("♦",SUBSTITUTE(LEFT(F986,N10)," ","♦",LEN(LEFT(F986,N10))-LEN(SUBSTITUTE(LEFT(F986,N10)," ","")))),FIND(" ",F986&amp;" ",N10+1)-1)))</f>
        <v>1</v>
      </c>
      <c r="N986" s="571">
        <f t="shared" si="101"/>
        <v>969</v>
      </c>
      <c r="O986" s="551" t="str">
        <f t="shared" si="102"/>
        <v>0</v>
      </c>
      <c r="P986" s="571">
        <f t="shared" si="103"/>
        <v>1</v>
      </c>
      <c r="Q986" s="571">
        <f t="shared" si="104"/>
        <v>1</v>
      </c>
    </row>
    <row r="987" spans="2:17">
      <c r="B987" s="568"/>
      <c r="C987" s="568"/>
      <c r="D987" s="568"/>
      <c r="E987" s="568" cm="1">
        <f t="array" ref="E987">IF(H986&lt;&gt;"",E986,IF(E986="","",IFERROR(MATCH(TRUE(),INDEX(INDEX(K:K,E986+1):K203&lt;&gt;"",0),0)+E986,"")))</f>
        <v>1128</v>
      </c>
      <c r="F987" s="569" cm="1">
        <f t="array" ref="F987">IF(E987="","",IF(H986&lt;&gt;"",H986,INDEX(D:D,E987)))</f>
        <v>0</v>
      </c>
      <c r="G987" s="569" t="str">
        <f t="shared" si="99"/>
        <v>0</v>
      </c>
      <c r="H987" s="570" t="str">
        <f t="shared" si="100"/>
        <v/>
      </c>
      <c r="I987" s="568" t="str">
        <f>IF(AND(F987&lt;&gt;"",N10&gt;0,M987&gt;N10),"Mot &gt; limite","")</f>
        <v/>
      </c>
      <c r="M987" s="514">
        <f>IF(OR(F987="",N10="",N10&lt;=0),"",IF(LEN(F987)&lt;=N10,LEN(F987),IFERROR(FIND("♦",SUBSTITUTE(LEFT(F987,N10)," ","♦",LEN(LEFT(F987,N10))-LEN(SUBSTITUTE(LEFT(F987,N10)," ","")))),FIND(" ",F987&amp;" ",N10+1)-1)))</f>
        <v>1</v>
      </c>
      <c r="N987" s="571">
        <f t="shared" si="101"/>
        <v>970</v>
      </c>
      <c r="O987" s="551" t="str">
        <f t="shared" si="102"/>
        <v>0</v>
      </c>
      <c r="P987" s="571">
        <f t="shared" si="103"/>
        <v>1</v>
      </c>
      <c r="Q987" s="571">
        <f t="shared" si="104"/>
        <v>1</v>
      </c>
    </row>
    <row r="988" spans="2:17">
      <c r="B988" s="568"/>
      <c r="C988" s="568"/>
      <c r="D988" s="568"/>
      <c r="E988" s="568" cm="1">
        <f t="array" ref="E988">IF(H987&lt;&gt;"",E987,IF(E987="","",IFERROR(MATCH(TRUE(),INDEX(INDEX(K:K,E987+1):K203&lt;&gt;"",0),0)+E987,"")))</f>
        <v>1129</v>
      </c>
      <c r="F988" s="569" cm="1">
        <f t="array" ref="F988">IF(E988="","",IF(H987&lt;&gt;"",H987,INDEX(D:D,E988)))</f>
        <v>0</v>
      </c>
      <c r="G988" s="569" t="str">
        <f t="shared" si="99"/>
        <v>0</v>
      </c>
      <c r="H988" s="570" t="str">
        <f t="shared" si="100"/>
        <v/>
      </c>
      <c r="I988" s="568" t="str">
        <f>IF(AND(F988&lt;&gt;"",N10&gt;0,M988&gt;N10),"Mot &gt; limite","")</f>
        <v/>
      </c>
      <c r="M988" s="514">
        <f>IF(OR(F988="",N10="",N10&lt;=0),"",IF(LEN(F988)&lt;=N10,LEN(F988),IFERROR(FIND("♦",SUBSTITUTE(LEFT(F988,N10)," ","♦",LEN(LEFT(F988,N10))-LEN(SUBSTITUTE(LEFT(F988,N10)," ","")))),FIND(" ",F988&amp;" ",N10+1)-1)))</f>
        <v>1</v>
      </c>
      <c r="N988" s="571">
        <f t="shared" si="101"/>
        <v>971</v>
      </c>
      <c r="O988" s="551" t="str">
        <f t="shared" si="102"/>
        <v>0</v>
      </c>
      <c r="P988" s="571">
        <f t="shared" si="103"/>
        <v>1</v>
      </c>
      <c r="Q988" s="571">
        <f t="shared" si="104"/>
        <v>1</v>
      </c>
    </row>
    <row r="989" spans="2:17">
      <c r="B989" s="568"/>
      <c r="C989" s="568"/>
      <c r="D989" s="568"/>
      <c r="E989" s="568" cm="1">
        <f t="array" ref="E989">IF(H988&lt;&gt;"",E988,IF(E988="","",IFERROR(MATCH(TRUE(),INDEX(INDEX(K:K,E988+1):K203&lt;&gt;"",0),0)+E988,"")))</f>
        <v>1130</v>
      </c>
      <c r="F989" s="569" cm="1">
        <f t="array" ref="F989">IF(E989="","",IF(H988&lt;&gt;"",H988,INDEX(D:D,E989)))</f>
        <v>0</v>
      </c>
      <c r="G989" s="569" t="str">
        <f t="shared" si="99"/>
        <v>0</v>
      </c>
      <c r="H989" s="570" t="str">
        <f t="shared" si="100"/>
        <v/>
      </c>
      <c r="I989" s="568" t="str">
        <f>IF(AND(F989&lt;&gt;"",N10&gt;0,M989&gt;N10),"Mot &gt; limite","")</f>
        <v/>
      </c>
      <c r="M989" s="514">
        <f>IF(OR(F989="",N10="",N10&lt;=0),"",IF(LEN(F989)&lt;=N10,LEN(F989),IFERROR(FIND("♦",SUBSTITUTE(LEFT(F989,N10)," ","♦",LEN(LEFT(F989,N10))-LEN(SUBSTITUTE(LEFT(F989,N10)," ","")))),FIND(" ",F989&amp;" ",N10+1)-1)))</f>
        <v>1</v>
      </c>
      <c r="N989" s="571">
        <f t="shared" si="101"/>
        <v>972</v>
      </c>
      <c r="O989" s="551" t="str">
        <f t="shared" si="102"/>
        <v>0</v>
      </c>
      <c r="P989" s="571">
        <f t="shared" si="103"/>
        <v>1</v>
      </c>
      <c r="Q989" s="571">
        <f t="shared" si="104"/>
        <v>1</v>
      </c>
    </row>
    <row r="990" spans="2:17">
      <c r="B990" s="568"/>
      <c r="C990" s="568"/>
      <c r="D990" s="568"/>
      <c r="E990" s="568" cm="1">
        <f t="array" ref="E990">IF(H989&lt;&gt;"",E989,IF(E989="","",IFERROR(MATCH(TRUE(),INDEX(INDEX(K:K,E989+1):K203&lt;&gt;"",0),0)+E989,"")))</f>
        <v>1131</v>
      </c>
      <c r="F990" s="569" cm="1">
        <f t="array" ref="F990">IF(E990="","",IF(H989&lt;&gt;"",H989,INDEX(D:D,E990)))</f>
        <v>0</v>
      </c>
      <c r="G990" s="569" t="str">
        <f t="shared" si="99"/>
        <v>0</v>
      </c>
      <c r="H990" s="570" t="str">
        <f t="shared" si="100"/>
        <v/>
      </c>
      <c r="I990" s="568" t="str">
        <f>IF(AND(F990&lt;&gt;"",N10&gt;0,M990&gt;N10),"Mot &gt; limite","")</f>
        <v/>
      </c>
      <c r="M990" s="514">
        <f>IF(OR(F990="",N10="",N10&lt;=0),"",IF(LEN(F990)&lt;=N10,LEN(F990),IFERROR(FIND("♦",SUBSTITUTE(LEFT(F990,N10)," ","♦",LEN(LEFT(F990,N10))-LEN(SUBSTITUTE(LEFT(F990,N10)," ","")))),FIND(" ",F990&amp;" ",N10+1)-1)))</f>
        <v>1</v>
      </c>
      <c r="N990" s="571">
        <f t="shared" si="101"/>
        <v>973</v>
      </c>
      <c r="O990" s="551" t="str">
        <f t="shared" si="102"/>
        <v>0</v>
      </c>
      <c r="P990" s="571">
        <f t="shared" si="103"/>
        <v>1</v>
      </c>
      <c r="Q990" s="571">
        <f t="shared" si="104"/>
        <v>1</v>
      </c>
    </row>
    <row r="991" spans="2:17">
      <c r="B991" s="568"/>
      <c r="C991" s="568"/>
      <c r="D991" s="568"/>
      <c r="E991" s="568" cm="1">
        <f t="array" ref="E991">IF(H990&lt;&gt;"",E990,IF(E990="","",IFERROR(MATCH(TRUE(),INDEX(INDEX(K:K,E990+1):K203&lt;&gt;"",0),0)+E990,"")))</f>
        <v>1132</v>
      </c>
      <c r="F991" s="569" cm="1">
        <f t="array" ref="F991">IF(E991="","",IF(H990&lt;&gt;"",H990,INDEX(D:D,E991)))</f>
        <v>0</v>
      </c>
      <c r="G991" s="569" t="str">
        <f t="shared" si="99"/>
        <v>0</v>
      </c>
      <c r="H991" s="570" t="str">
        <f t="shared" si="100"/>
        <v/>
      </c>
      <c r="I991" s="568" t="str">
        <f>IF(AND(F991&lt;&gt;"",N10&gt;0,M991&gt;N10),"Mot &gt; limite","")</f>
        <v/>
      </c>
      <c r="M991" s="514">
        <f>IF(OR(F991="",N10="",N10&lt;=0),"",IF(LEN(F991)&lt;=N10,LEN(F991),IFERROR(FIND("♦",SUBSTITUTE(LEFT(F991,N10)," ","♦",LEN(LEFT(F991,N10))-LEN(SUBSTITUTE(LEFT(F991,N10)," ","")))),FIND(" ",F991&amp;" ",N10+1)-1)))</f>
        <v>1</v>
      </c>
      <c r="N991" s="571">
        <f t="shared" si="101"/>
        <v>974</v>
      </c>
      <c r="O991" s="551" t="str">
        <f t="shared" si="102"/>
        <v>0</v>
      </c>
      <c r="P991" s="571">
        <f t="shared" si="103"/>
        <v>1</v>
      </c>
      <c r="Q991" s="571">
        <f t="shared" si="104"/>
        <v>1</v>
      </c>
    </row>
    <row r="992" spans="2:17">
      <c r="B992" s="568"/>
      <c r="C992" s="568"/>
      <c r="D992" s="568"/>
      <c r="E992" s="568" cm="1">
        <f t="array" ref="E992">IF(H991&lt;&gt;"",E991,IF(E991="","",IFERROR(MATCH(TRUE(),INDEX(INDEX(K:K,E991+1):K203&lt;&gt;"",0),0)+E991,"")))</f>
        <v>1133</v>
      </c>
      <c r="F992" s="569" cm="1">
        <f t="array" ref="F992">IF(E992="","",IF(H991&lt;&gt;"",H991,INDEX(D:D,E992)))</f>
        <v>0</v>
      </c>
      <c r="G992" s="569" t="str">
        <f t="shared" si="99"/>
        <v>0</v>
      </c>
      <c r="H992" s="570" t="str">
        <f t="shared" si="100"/>
        <v/>
      </c>
      <c r="I992" s="568" t="str">
        <f>IF(AND(F992&lt;&gt;"",N10&gt;0,M992&gt;N10),"Mot &gt; limite","")</f>
        <v/>
      </c>
      <c r="M992" s="514">
        <f>IF(OR(F992="",N10="",N10&lt;=0),"",IF(LEN(F992)&lt;=N10,LEN(F992),IFERROR(FIND("♦",SUBSTITUTE(LEFT(F992,N10)," ","♦",LEN(LEFT(F992,N10))-LEN(SUBSTITUTE(LEFT(F992,N10)," ","")))),FIND(" ",F992&amp;" ",N10+1)-1)))</f>
        <v>1</v>
      </c>
      <c r="N992" s="571">
        <f t="shared" si="101"/>
        <v>975</v>
      </c>
      <c r="O992" s="551" t="str">
        <f t="shared" si="102"/>
        <v>0</v>
      </c>
      <c r="P992" s="571">
        <f t="shared" si="103"/>
        <v>1</v>
      </c>
      <c r="Q992" s="571">
        <f t="shared" si="104"/>
        <v>1</v>
      </c>
    </row>
    <row r="993" spans="2:17">
      <c r="B993" s="568"/>
      <c r="C993" s="568"/>
      <c r="D993" s="568"/>
      <c r="E993" s="568" cm="1">
        <f t="array" ref="E993">IF(H992&lt;&gt;"",E992,IF(E992="","",IFERROR(MATCH(TRUE(),INDEX(INDEX(K:K,E992+1):K203&lt;&gt;"",0),0)+E992,"")))</f>
        <v>1134</v>
      </c>
      <c r="F993" s="569" cm="1">
        <f t="array" ref="F993">IF(E993="","",IF(H992&lt;&gt;"",H992,INDEX(D:D,E993)))</f>
        <v>0</v>
      </c>
      <c r="G993" s="569" t="str">
        <f t="shared" si="99"/>
        <v>0</v>
      </c>
      <c r="H993" s="570" t="str">
        <f t="shared" si="100"/>
        <v/>
      </c>
      <c r="I993" s="568" t="str">
        <f>IF(AND(F993&lt;&gt;"",N10&gt;0,M993&gt;N10),"Mot &gt; limite","")</f>
        <v/>
      </c>
      <c r="M993" s="514">
        <f>IF(OR(F993="",N10="",N10&lt;=0),"",IF(LEN(F993)&lt;=N10,LEN(F993),IFERROR(FIND("♦",SUBSTITUTE(LEFT(F993,N10)," ","♦",LEN(LEFT(F993,N10))-LEN(SUBSTITUTE(LEFT(F993,N10)," ","")))),FIND(" ",F993&amp;" ",N10+1)-1)))</f>
        <v>1</v>
      </c>
      <c r="N993" s="571">
        <f t="shared" si="101"/>
        <v>976</v>
      </c>
      <c r="O993" s="551" t="str">
        <f t="shared" si="102"/>
        <v>0</v>
      </c>
      <c r="P993" s="571">
        <f t="shared" si="103"/>
        <v>1</v>
      </c>
      <c r="Q993" s="571">
        <f t="shared" si="104"/>
        <v>1</v>
      </c>
    </row>
    <row r="994" spans="2:17">
      <c r="B994" s="568"/>
      <c r="C994" s="568"/>
      <c r="D994" s="568"/>
      <c r="E994" s="568" cm="1">
        <f t="array" ref="E994">IF(H993&lt;&gt;"",E993,IF(E993="","",IFERROR(MATCH(TRUE(),INDEX(INDEX(K:K,E993+1):K203&lt;&gt;"",0),0)+E993,"")))</f>
        <v>1135</v>
      </c>
      <c r="F994" s="569" cm="1">
        <f t="array" ref="F994">IF(E994="","",IF(H993&lt;&gt;"",H993,INDEX(D:D,E994)))</f>
        <v>0</v>
      </c>
      <c r="G994" s="569" t="str">
        <f t="shared" si="99"/>
        <v>0</v>
      </c>
      <c r="H994" s="570" t="str">
        <f t="shared" si="100"/>
        <v/>
      </c>
      <c r="I994" s="568" t="str">
        <f>IF(AND(F994&lt;&gt;"",N10&gt;0,M994&gt;N10),"Mot &gt; limite","")</f>
        <v/>
      </c>
      <c r="M994" s="514">
        <f>IF(OR(F994="",N10="",N10&lt;=0),"",IF(LEN(F994)&lt;=N10,LEN(F994),IFERROR(FIND("♦",SUBSTITUTE(LEFT(F994,N10)," ","♦",LEN(LEFT(F994,N10))-LEN(SUBSTITUTE(LEFT(F994,N10)," ","")))),FIND(" ",F994&amp;" ",N10+1)-1)))</f>
        <v>1</v>
      </c>
      <c r="N994" s="571">
        <f t="shared" si="101"/>
        <v>977</v>
      </c>
      <c r="O994" s="551" t="str">
        <f t="shared" si="102"/>
        <v>0</v>
      </c>
      <c r="P994" s="571">
        <f t="shared" si="103"/>
        <v>1</v>
      </c>
      <c r="Q994" s="571">
        <f t="shared" si="104"/>
        <v>1</v>
      </c>
    </row>
    <row r="995" spans="2:17">
      <c r="B995" s="568"/>
      <c r="C995" s="568"/>
      <c r="D995" s="568"/>
      <c r="E995" s="568" cm="1">
        <f t="array" ref="E995">IF(H994&lt;&gt;"",E994,IF(E994="","",IFERROR(MATCH(TRUE(),INDEX(INDEX(K:K,E994+1):K203&lt;&gt;"",0),0)+E994,"")))</f>
        <v>1136</v>
      </c>
      <c r="F995" s="569" cm="1">
        <f t="array" ref="F995">IF(E995="","",IF(H994&lt;&gt;"",H994,INDEX(D:D,E995)))</f>
        <v>0</v>
      </c>
      <c r="G995" s="569" t="str">
        <f t="shared" si="99"/>
        <v>0</v>
      </c>
      <c r="H995" s="570" t="str">
        <f t="shared" si="100"/>
        <v/>
      </c>
      <c r="I995" s="568" t="str">
        <f>IF(AND(F995&lt;&gt;"",N10&gt;0,M995&gt;N10),"Mot &gt; limite","")</f>
        <v/>
      </c>
      <c r="M995" s="514">
        <f>IF(OR(F995="",N10="",N10&lt;=0),"",IF(LEN(F995)&lt;=N10,LEN(F995),IFERROR(FIND("♦",SUBSTITUTE(LEFT(F995,N10)," ","♦",LEN(LEFT(F995,N10))-LEN(SUBSTITUTE(LEFT(F995,N10)," ","")))),FIND(" ",F995&amp;" ",N10+1)-1)))</f>
        <v>1</v>
      </c>
      <c r="N995" s="571">
        <f t="shared" si="101"/>
        <v>978</v>
      </c>
      <c r="O995" s="551" t="str">
        <f t="shared" si="102"/>
        <v>0</v>
      </c>
      <c r="P995" s="571">
        <f t="shared" si="103"/>
        <v>1</v>
      </c>
      <c r="Q995" s="571">
        <f t="shared" si="104"/>
        <v>1</v>
      </c>
    </row>
    <row r="996" spans="2:17">
      <c r="B996" s="568"/>
      <c r="C996" s="568"/>
      <c r="D996" s="568"/>
      <c r="E996" s="568" cm="1">
        <f t="array" ref="E996">IF(H995&lt;&gt;"",E995,IF(E995="","",IFERROR(MATCH(TRUE(),INDEX(INDEX(K:K,E995+1):K203&lt;&gt;"",0),0)+E995,"")))</f>
        <v>1137</v>
      </c>
      <c r="F996" s="569" cm="1">
        <f t="array" ref="F996">IF(E996="","",IF(H995&lt;&gt;"",H995,INDEX(D:D,E996)))</f>
        <v>0</v>
      </c>
      <c r="G996" s="569" t="str">
        <f t="shared" si="99"/>
        <v>0</v>
      </c>
      <c r="H996" s="570" t="str">
        <f t="shared" si="100"/>
        <v/>
      </c>
      <c r="I996" s="568" t="str">
        <f>IF(AND(F996&lt;&gt;"",N10&gt;0,M996&gt;N10),"Mot &gt; limite","")</f>
        <v/>
      </c>
      <c r="M996" s="514">
        <f>IF(OR(F996="",N10="",N10&lt;=0),"",IF(LEN(F996)&lt;=N10,LEN(F996),IFERROR(FIND("♦",SUBSTITUTE(LEFT(F996,N10)," ","♦",LEN(LEFT(F996,N10))-LEN(SUBSTITUTE(LEFT(F996,N10)," ","")))),FIND(" ",F996&amp;" ",N10+1)-1)))</f>
        <v>1</v>
      </c>
      <c r="N996" s="571">
        <f t="shared" si="101"/>
        <v>979</v>
      </c>
      <c r="O996" s="551" t="str">
        <f t="shared" si="102"/>
        <v>0</v>
      </c>
      <c r="P996" s="571">
        <f t="shared" si="103"/>
        <v>1</v>
      </c>
      <c r="Q996" s="571">
        <f t="shared" si="104"/>
        <v>1</v>
      </c>
    </row>
    <row r="997" spans="2:17">
      <c r="B997" s="568"/>
      <c r="C997" s="568"/>
      <c r="D997" s="568"/>
      <c r="E997" s="568" cm="1">
        <f t="array" ref="E997">IF(H996&lt;&gt;"",E996,IF(E996="","",IFERROR(MATCH(TRUE(),INDEX(INDEX(K:K,E996+1):K203&lt;&gt;"",0),0)+E996,"")))</f>
        <v>1138</v>
      </c>
      <c r="F997" s="569" cm="1">
        <f t="array" ref="F997">IF(E997="","",IF(H996&lt;&gt;"",H996,INDEX(D:D,E997)))</f>
        <v>0</v>
      </c>
      <c r="G997" s="569" t="str">
        <f t="shared" si="99"/>
        <v>0</v>
      </c>
      <c r="H997" s="570" t="str">
        <f t="shared" si="100"/>
        <v/>
      </c>
      <c r="I997" s="568" t="str">
        <f>IF(AND(F997&lt;&gt;"",N10&gt;0,M997&gt;N10),"Mot &gt; limite","")</f>
        <v/>
      </c>
      <c r="M997" s="514">
        <f>IF(OR(F997="",N10="",N10&lt;=0),"",IF(LEN(F997)&lt;=N10,LEN(F997),IFERROR(FIND("♦",SUBSTITUTE(LEFT(F997,N10)," ","♦",LEN(LEFT(F997,N10))-LEN(SUBSTITUTE(LEFT(F997,N10)," ","")))),FIND(" ",F997&amp;" ",N10+1)-1)))</f>
        <v>1</v>
      </c>
      <c r="N997" s="571">
        <f t="shared" si="101"/>
        <v>980</v>
      </c>
      <c r="O997" s="551" t="str">
        <f t="shared" si="102"/>
        <v>0</v>
      </c>
      <c r="P997" s="571">
        <f t="shared" si="103"/>
        <v>1</v>
      </c>
      <c r="Q997" s="571">
        <f t="shared" si="104"/>
        <v>1</v>
      </c>
    </row>
    <row r="998" spans="2:17">
      <c r="B998" s="568"/>
      <c r="C998" s="568"/>
      <c r="D998" s="568"/>
      <c r="E998" s="568" cm="1">
        <f t="array" ref="E998">IF(H997&lt;&gt;"",E997,IF(E997="","",IFERROR(MATCH(TRUE(),INDEX(INDEX(K:K,E997+1):K203&lt;&gt;"",0),0)+E997,"")))</f>
        <v>1139</v>
      </c>
      <c r="F998" s="569" cm="1">
        <f t="array" ref="F998">IF(E998="","",IF(H997&lt;&gt;"",H997,INDEX(D:D,E998)))</f>
        <v>0</v>
      </c>
      <c r="G998" s="569" t="str">
        <f t="shared" si="99"/>
        <v>0</v>
      </c>
      <c r="H998" s="570" t="str">
        <f t="shared" si="100"/>
        <v/>
      </c>
      <c r="I998" s="568" t="str">
        <f>IF(AND(F998&lt;&gt;"",N10&gt;0,M998&gt;N10),"Mot &gt; limite","")</f>
        <v/>
      </c>
      <c r="M998" s="514">
        <f>IF(OR(F998="",N10="",N10&lt;=0),"",IF(LEN(F998)&lt;=N10,LEN(F998),IFERROR(FIND("♦",SUBSTITUTE(LEFT(F998,N10)," ","♦",LEN(LEFT(F998,N10))-LEN(SUBSTITUTE(LEFT(F998,N10)," ","")))),FIND(" ",F998&amp;" ",N10+1)-1)))</f>
        <v>1</v>
      </c>
      <c r="N998" s="571">
        <f t="shared" si="101"/>
        <v>981</v>
      </c>
      <c r="O998" s="551" t="str">
        <f t="shared" si="102"/>
        <v>0</v>
      </c>
      <c r="P998" s="571">
        <f t="shared" si="103"/>
        <v>1</v>
      </c>
      <c r="Q998" s="571">
        <f t="shared" si="104"/>
        <v>1</v>
      </c>
    </row>
    <row r="999" spans="2:17">
      <c r="B999" s="568"/>
      <c r="C999" s="568"/>
      <c r="D999" s="568"/>
      <c r="E999" s="568" cm="1">
        <f t="array" ref="E999">IF(H998&lt;&gt;"",E998,IF(E998="","",IFERROR(MATCH(TRUE(),INDEX(INDEX(K:K,E998+1):K203&lt;&gt;"",0),0)+E998,"")))</f>
        <v>1140</v>
      </c>
      <c r="F999" s="569" cm="1">
        <f t="array" ref="F999">IF(E999="","",IF(H998&lt;&gt;"",H998,INDEX(D:D,E999)))</f>
        <v>0</v>
      </c>
      <c r="G999" s="569" t="str">
        <f t="shared" si="99"/>
        <v>0</v>
      </c>
      <c r="H999" s="570" t="str">
        <f t="shared" si="100"/>
        <v/>
      </c>
      <c r="I999" s="568" t="str">
        <f>IF(AND(F999&lt;&gt;"",N10&gt;0,M999&gt;N10),"Mot &gt; limite","")</f>
        <v/>
      </c>
      <c r="M999" s="514">
        <f>IF(OR(F999="",N10="",N10&lt;=0),"",IF(LEN(F999)&lt;=N10,LEN(F999),IFERROR(FIND("♦",SUBSTITUTE(LEFT(F999,N10)," ","♦",LEN(LEFT(F999,N10))-LEN(SUBSTITUTE(LEFT(F999,N10)," ","")))),FIND(" ",F999&amp;" ",N10+1)-1)))</f>
        <v>1</v>
      </c>
      <c r="N999" s="571">
        <f t="shared" si="101"/>
        <v>982</v>
      </c>
      <c r="O999" s="551" t="str">
        <f t="shared" si="102"/>
        <v>0</v>
      </c>
      <c r="P999" s="571">
        <f t="shared" si="103"/>
        <v>1</v>
      </c>
      <c r="Q999" s="571">
        <f t="shared" si="104"/>
        <v>1</v>
      </c>
    </row>
    <row r="1000" spans="2:17">
      <c r="B1000" s="568"/>
      <c r="C1000" s="568"/>
      <c r="D1000" s="568"/>
      <c r="E1000" s="568" cm="1">
        <f t="array" ref="E1000">IF(H999&lt;&gt;"",E999,IF(E999="","",IFERROR(MATCH(TRUE(),INDEX(INDEX(K:K,E999+1):K203&lt;&gt;"",0),0)+E999,"")))</f>
        <v>1141</v>
      </c>
      <c r="F1000" s="569" cm="1">
        <f t="array" ref="F1000">IF(E1000="","",IF(H999&lt;&gt;"",H999,INDEX(D:D,E1000)))</f>
        <v>0</v>
      </c>
      <c r="G1000" s="569" t="str">
        <f t="shared" si="99"/>
        <v>0</v>
      </c>
      <c r="H1000" s="570" t="str">
        <f t="shared" si="100"/>
        <v/>
      </c>
      <c r="I1000" s="568" t="str">
        <f>IF(AND(F1000&lt;&gt;"",N10&gt;0,M1000&gt;N10),"Mot &gt; limite","")</f>
        <v/>
      </c>
      <c r="M1000" s="514">
        <f>IF(OR(F1000="",N10="",N10&lt;=0),"",IF(LEN(F1000)&lt;=N10,LEN(F1000),IFERROR(FIND("♦",SUBSTITUTE(LEFT(F1000,N10)," ","♦",LEN(LEFT(F1000,N10))-LEN(SUBSTITUTE(LEFT(F1000,N10)," ","")))),FIND(" ",F1000&amp;" ",N10+1)-1)))</f>
        <v>1</v>
      </c>
      <c r="N1000" s="571">
        <f t="shared" si="101"/>
        <v>983</v>
      </c>
      <c r="O1000" s="551" t="str">
        <f t="shared" si="102"/>
        <v>0</v>
      </c>
      <c r="P1000" s="571">
        <f t="shared" si="103"/>
        <v>1</v>
      </c>
      <c r="Q1000" s="571">
        <f t="shared" si="104"/>
        <v>1</v>
      </c>
    </row>
    <row r="1001" spans="2:17">
      <c r="B1001" s="568"/>
      <c r="C1001" s="568"/>
      <c r="D1001" s="568"/>
      <c r="E1001" s="568" cm="1">
        <f t="array" ref="E1001">IF(H1000&lt;&gt;"",E1000,IF(E1000="","",IFERROR(MATCH(TRUE(),INDEX(INDEX(K:K,E1000+1):K203&lt;&gt;"",0),0)+E1000,"")))</f>
        <v>1142</v>
      </c>
      <c r="F1001" s="569" cm="1">
        <f t="array" ref="F1001">IF(E1001="","",IF(H1000&lt;&gt;"",H1000,INDEX(D:D,E1001)))</f>
        <v>0</v>
      </c>
      <c r="G1001" s="569" t="str">
        <f t="shared" si="99"/>
        <v>0</v>
      </c>
      <c r="H1001" s="570" t="str">
        <f t="shared" si="100"/>
        <v/>
      </c>
      <c r="I1001" s="568" t="str">
        <f>IF(AND(F1001&lt;&gt;"",N10&gt;0,M1001&gt;N10),"Mot &gt; limite","")</f>
        <v/>
      </c>
      <c r="M1001" s="514">
        <f>IF(OR(F1001="",N10="",N10&lt;=0),"",IF(LEN(F1001)&lt;=N10,LEN(F1001),IFERROR(FIND("♦",SUBSTITUTE(LEFT(F1001,N10)," ","♦",LEN(LEFT(F1001,N10))-LEN(SUBSTITUTE(LEFT(F1001,N10)," ","")))),FIND(" ",F1001&amp;" ",N10+1)-1)))</f>
        <v>1</v>
      </c>
      <c r="N1001" s="571">
        <f t="shared" si="101"/>
        <v>984</v>
      </c>
      <c r="O1001" s="551" t="str">
        <f t="shared" si="102"/>
        <v>0</v>
      </c>
      <c r="P1001" s="571">
        <f t="shared" si="103"/>
        <v>1</v>
      </c>
      <c r="Q1001" s="571">
        <f t="shared" si="104"/>
        <v>1</v>
      </c>
    </row>
    <row r="1002" spans="2:17">
      <c r="B1002" s="568"/>
      <c r="C1002" s="568"/>
      <c r="D1002" s="568"/>
      <c r="E1002" s="568" cm="1">
        <f t="array" ref="E1002">IF(H1001&lt;&gt;"",E1001,IF(E1001="","",IFERROR(MATCH(TRUE(),INDEX(INDEX(K:K,E1001+1):K203&lt;&gt;"",0),0)+E1001,"")))</f>
        <v>1143</v>
      </c>
      <c r="F1002" s="569" cm="1">
        <f t="array" ref="F1002">IF(E1002="","",IF(H1001&lt;&gt;"",H1001,INDEX(D:D,E1002)))</f>
        <v>0</v>
      </c>
      <c r="G1002" s="569" t="str">
        <f t="shared" si="99"/>
        <v>0</v>
      </c>
      <c r="H1002" s="570" t="str">
        <f t="shared" si="100"/>
        <v/>
      </c>
      <c r="I1002" s="568" t="str">
        <f>IF(AND(F1002&lt;&gt;"",N10&gt;0,M1002&gt;N10),"Mot &gt; limite","")</f>
        <v/>
      </c>
      <c r="M1002" s="514">
        <f>IF(OR(F1002="",N10="",N10&lt;=0),"",IF(LEN(F1002)&lt;=N10,LEN(F1002),IFERROR(FIND("♦",SUBSTITUTE(LEFT(F1002,N10)," ","♦",LEN(LEFT(F1002,N10))-LEN(SUBSTITUTE(LEFT(F1002,N10)," ","")))),FIND(" ",F1002&amp;" ",N10+1)-1)))</f>
        <v>1</v>
      </c>
      <c r="N1002" s="571">
        <f t="shared" si="101"/>
        <v>985</v>
      </c>
      <c r="O1002" s="551" t="str">
        <f t="shared" si="102"/>
        <v>0</v>
      </c>
      <c r="P1002" s="571">
        <f t="shared" si="103"/>
        <v>1</v>
      </c>
      <c r="Q1002" s="571">
        <f t="shared" si="104"/>
        <v>1</v>
      </c>
    </row>
    <row r="1003" spans="2:17">
      <c r="B1003" s="568"/>
      <c r="C1003" s="568"/>
      <c r="D1003" s="568"/>
      <c r="E1003" s="568" cm="1">
        <f t="array" ref="E1003">IF(H1002&lt;&gt;"",E1002,IF(E1002="","",IFERROR(MATCH(TRUE(),INDEX(INDEX(K:K,E1002+1):K203&lt;&gt;"",0),0)+E1002,"")))</f>
        <v>1144</v>
      </c>
      <c r="F1003" s="569" cm="1">
        <f t="array" ref="F1003">IF(E1003="","",IF(H1002&lt;&gt;"",H1002,INDEX(D:D,E1003)))</f>
        <v>0</v>
      </c>
      <c r="G1003" s="569" t="str">
        <f t="shared" si="99"/>
        <v>0</v>
      </c>
      <c r="H1003" s="570" t="str">
        <f t="shared" si="100"/>
        <v/>
      </c>
      <c r="I1003" s="568" t="str">
        <f>IF(AND(F1003&lt;&gt;"",N10&gt;0,M1003&gt;N10),"Mot &gt; limite","")</f>
        <v/>
      </c>
      <c r="M1003" s="514">
        <f>IF(OR(F1003="",N10="",N10&lt;=0),"",IF(LEN(F1003)&lt;=N10,LEN(F1003),IFERROR(FIND("♦",SUBSTITUTE(LEFT(F1003,N10)," ","♦",LEN(LEFT(F1003,N10))-LEN(SUBSTITUTE(LEFT(F1003,N10)," ","")))),FIND(" ",F1003&amp;" ",N10+1)-1)))</f>
        <v>1</v>
      </c>
      <c r="N1003" s="571">
        <f t="shared" si="101"/>
        <v>986</v>
      </c>
      <c r="O1003" s="551" t="str">
        <f t="shared" si="102"/>
        <v>0</v>
      </c>
      <c r="P1003" s="571">
        <f t="shared" si="103"/>
        <v>1</v>
      </c>
      <c r="Q1003" s="571">
        <f t="shared" si="104"/>
        <v>1</v>
      </c>
    </row>
    <row r="1004" spans="2:17">
      <c r="B1004" s="568"/>
      <c r="C1004" s="568"/>
      <c r="D1004" s="568"/>
      <c r="E1004" s="568" cm="1">
        <f t="array" ref="E1004">IF(H1003&lt;&gt;"",E1003,IF(E1003="","",IFERROR(MATCH(TRUE(),INDEX(INDEX(K:K,E1003+1):K203&lt;&gt;"",0),0)+E1003,"")))</f>
        <v>1145</v>
      </c>
      <c r="F1004" s="569" cm="1">
        <f t="array" ref="F1004">IF(E1004="","",IF(H1003&lt;&gt;"",H1003,INDEX(D:D,E1004)))</f>
        <v>0</v>
      </c>
      <c r="G1004" s="569" t="str">
        <f t="shared" si="99"/>
        <v>0</v>
      </c>
      <c r="H1004" s="570" t="str">
        <f t="shared" si="100"/>
        <v/>
      </c>
      <c r="I1004" s="568" t="str">
        <f>IF(AND(F1004&lt;&gt;"",N10&gt;0,M1004&gt;N10),"Mot &gt; limite","")</f>
        <v/>
      </c>
      <c r="M1004" s="514">
        <f>IF(OR(F1004="",N10="",N10&lt;=0),"",IF(LEN(F1004)&lt;=N10,LEN(F1004),IFERROR(FIND("♦",SUBSTITUTE(LEFT(F1004,N10)," ","♦",LEN(LEFT(F1004,N10))-LEN(SUBSTITUTE(LEFT(F1004,N10)," ","")))),FIND(" ",F1004&amp;" ",N10+1)-1)))</f>
        <v>1</v>
      </c>
      <c r="N1004" s="571">
        <f t="shared" si="101"/>
        <v>987</v>
      </c>
      <c r="O1004" s="551" t="str">
        <f t="shared" si="102"/>
        <v>0</v>
      </c>
      <c r="P1004" s="571">
        <f t="shared" si="103"/>
        <v>1</v>
      </c>
      <c r="Q1004" s="571">
        <f t="shared" si="104"/>
        <v>1</v>
      </c>
    </row>
    <row r="1005" spans="2:17">
      <c r="B1005" s="568"/>
      <c r="C1005" s="568"/>
      <c r="D1005" s="568"/>
      <c r="E1005" s="568" cm="1">
        <f t="array" ref="E1005">IF(H1004&lt;&gt;"",E1004,IF(E1004="","",IFERROR(MATCH(TRUE(),INDEX(INDEX(K:K,E1004+1):K203&lt;&gt;"",0),0)+E1004,"")))</f>
        <v>1146</v>
      </c>
      <c r="F1005" s="569" cm="1">
        <f t="array" ref="F1005">IF(E1005="","",IF(H1004&lt;&gt;"",H1004,INDEX(D:D,E1005)))</f>
        <v>0</v>
      </c>
      <c r="G1005" s="569" t="str">
        <f t="shared" si="99"/>
        <v>0</v>
      </c>
      <c r="H1005" s="570" t="str">
        <f t="shared" si="100"/>
        <v/>
      </c>
      <c r="I1005" s="568" t="str">
        <f>IF(AND(F1005&lt;&gt;"",N10&gt;0,M1005&gt;N10),"Mot &gt; limite","")</f>
        <v/>
      </c>
      <c r="M1005" s="514">
        <f>IF(OR(F1005="",N10="",N10&lt;=0),"",IF(LEN(F1005)&lt;=N10,LEN(F1005),IFERROR(FIND("♦",SUBSTITUTE(LEFT(F1005,N10)," ","♦",LEN(LEFT(F1005,N10))-LEN(SUBSTITUTE(LEFT(F1005,N10)," ","")))),FIND(" ",F1005&amp;" ",N10+1)-1)))</f>
        <v>1</v>
      </c>
      <c r="N1005" s="571">
        <f t="shared" si="101"/>
        <v>988</v>
      </c>
      <c r="O1005" s="551" t="str">
        <f t="shared" si="102"/>
        <v>0</v>
      </c>
      <c r="P1005" s="571">
        <f t="shared" si="103"/>
        <v>1</v>
      </c>
      <c r="Q1005" s="571">
        <f t="shared" si="104"/>
        <v>1</v>
      </c>
    </row>
    <row r="1006" spans="2:17">
      <c r="B1006" s="568"/>
      <c r="C1006" s="568"/>
      <c r="D1006" s="568"/>
      <c r="E1006" s="568" cm="1">
        <f t="array" ref="E1006">IF(H1005&lt;&gt;"",E1005,IF(E1005="","",IFERROR(MATCH(TRUE(),INDEX(INDEX(K:K,E1005+1):K203&lt;&gt;"",0),0)+E1005,"")))</f>
        <v>1147</v>
      </c>
      <c r="F1006" s="569" cm="1">
        <f t="array" ref="F1006">IF(E1006="","",IF(H1005&lt;&gt;"",H1005,INDEX(D:D,E1006)))</f>
        <v>0</v>
      </c>
      <c r="G1006" s="569" t="str">
        <f t="shared" si="99"/>
        <v>0</v>
      </c>
      <c r="H1006" s="570" t="str">
        <f t="shared" si="100"/>
        <v/>
      </c>
      <c r="I1006" s="568" t="str">
        <f>IF(AND(F1006&lt;&gt;"",N10&gt;0,M1006&gt;N10),"Mot &gt; limite","")</f>
        <v/>
      </c>
      <c r="M1006" s="514">
        <f>IF(OR(F1006="",N10="",N10&lt;=0),"",IF(LEN(F1006)&lt;=N10,LEN(F1006),IFERROR(FIND("♦",SUBSTITUTE(LEFT(F1006,N10)," ","♦",LEN(LEFT(F1006,N10))-LEN(SUBSTITUTE(LEFT(F1006,N10)," ","")))),FIND(" ",F1006&amp;" ",N10+1)-1)))</f>
        <v>1</v>
      </c>
      <c r="N1006" s="571">
        <f t="shared" si="101"/>
        <v>989</v>
      </c>
      <c r="O1006" s="551" t="str">
        <f t="shared" si="102"/>
        <v>0</v>
      </c>
      <c r="P1006" s="571">
        <f t="shared" si="103"/>
        <v>1</v>
      </c>
      <c r="Q1006" s="571">
        <f t="shared" si="104"/>
        <v>1</v>
      </c>
    </row>
    <row r="1007" spans="2:17">
      <c r="B1007" s="568"/>
      <c r="C1007" s="568"/>
      <c r="D1007" s="568"/>
      <c r="E1007" s="568" cm="1">
        <f t="array" ref="E1007">IF(H1006&lt;&gt;"",E1006,IF(E1006="","",IFERROR(MATCH(TRUE(),INDEX(INDEX(K:K,E1006+1):K203&lt;&gt;"",0),0)+E1006,"")))</f>
        <v>1148</v>
      </c>
      <c r="F1007" s="569" cm="1">
        <f t="array" ref="F1007">IF(E1007="","",IF(H1006&lt;&gt;"",H1006,INDEX(D:D,E1007)))</f>
        <v>0</v>
      </c>
      <c r="G1007" s="569" t="str">
        <f t="shared" si="99"/>
        <v>0</v>
      </c>
      <c r="H1007" s="570" t="str">
        <f t="shared" si="100"/>
        <v/>
      </c>
      <c r="I1007" s="568" t="str">
        <f>IF(AND(F1007&lt;&gt;"",N10&gt;0,M1007&gt;N10),"Mot &gt; limite","")</f>
        <v/>
      </c>
      <c r="M1007" s="514">
        <f>IF(OR(F1007="",N10="",N10&lt;=0),"",IF(LEN(F1007)&lt;=N10,LEN(F1007),IFERROR(FIND("♦",SUBSTITUTE(LEFT(F1007,N10)," ","♦",LEN(LEFT(F1007,N10))-LEN(SUBSTITUTE(LEFT(F1007,N10)," ","")))),FIND(" ",F1007&amp;" ",N10+1)-1)))</f>
        <v>1</v>
      </c>
      <c r="N1007" s="571">
        <f t="shared" si="101"/>
        <v>990</v>
      </c>
      <c r="O1007" s="551" t="str">
        <f t="shared" si="102"/>
        <v>0</v>
      </c>
      <c r="P1007" s="571">
        <f t="shared" si="103"/>
        <v>1</v>
      </c>
      <c r="Q1007" s="571">
        <f t="shared" si="104"/>
        <v>1</v>
      </c>
    </row>
    <row r="1008" spans="2:17">
      <c r="B1008" s="568"/>
      <c r="C1008" s="568"/>
      <c r="D1008" s="568"/>
      <c r="E1008" s="568" cm="1">
        <f t="array" ref="E1008">IF(H1007&lt;&gt;"",E1007,IF(E1007="","",IFERROR(MATCH(TRUE(),INDEX(INDEX(K:K,E1007+1):K203&lt;&gt;"",0),0)+E1007,"")))</f>
        <v>1149</v>
      </c>
      <c r="F1008" s="569" cm="1">
        <f t="array" ref="F1008">IF(E1008="","",IF(H1007&lt;&gt;"",H1007,INDEX(D:D,E1008)))</f>
        <v>0</v>
      </c>
      <c r="G1008" s="569" t="str">
        <f t="shared" si="99"/>
        <v>0</v>
      </c>
      <c r="H1008" s="570" t="str">
        <f t="shared" si="100"/>
        <v/>
      </c>
      <c r="I1008" s="568" t="str">
        <f>IF(AND(F1008&lt;&gt;"",N10&gt;0,M1008&gt;N10),"Mot &gt; limite","")</f>
        <v/>
      </c>
      <c r="M1008" s="514">
        <f>IF(OR(F1008="",N10="",N10&lt;=0),"",IF(LEN(F1008)&lt;=N10,LEN(F1008),IFERROR(FIND("♦",SUBSTITUTE(LEFT(F1008,N10)," ","♦",LEN(LEFT(F1008,N10))-LEN(SUBSTITUTE(LEFT(F1008,N10)," ","")))),FIND(" ",F1008&amp;" ",N10+1)-1)))</f>
        <v>1</v>
      </c>
      <c r="N1008" s="571">
        <f t="shared" si="101"/>
        <v>991</v>
      </c>
      <c r="O1008" s="551" t="str">
        <f t="shared" si="102"/>
        <v>0</v>
      </c>
      <c r="P1008" s="571">
        <f t="shared" si="103"/>
        <v>1</v>
      </c>
      <c r="Q1008" s="571">
        <f t="shared" si="104"/>
        <v>1</v>
      </c>
    </row>
    <row r="1009" spans="2:17">
      <c r="B1009" s="568"/>
      <c r="C1009" s="568"/>
      <c r="D1009" s="568"/>
      <c r="E1009" s="568" cm="1">
        <f t="array" ref="E1009">IF(H1008&lt;&gt;"",E1008,IF(E1008="","",IFERROR(MATCH(TRUE(),INDEX(INDEX(K:K,E1008+1):K203&lt;&gt;"",0),0)+E1008,"")))</f>
        <v>1150</v>
      </c>
      <c r="F1009" s="569" cm="1">
        <f t="array" ref="F1009">IF(E1009="","",IF(H1008&lt;&gt;"",H1008,INDEX(D:D,E1009)))</f>
        <v>0</v>
      </c>
      <c r="G1009" s="569" t="str">
        <f t="shared" si="99"/>
        <v>0</v>
      </c>
      <c r="H1009" s="570" t="str">
        <f t="shared" si="100"/>
        <v/>
      </c>
      <c r="I1009" s="568" t="str">
        <f>IF(AND(F1009&lt;&gt;"",N10&gt;0,M1009&gt;N10),"Mot &gt; limite","")</f>
        <v/>
      </c>
      <c r="M1009" s="514">
        <f>IF(OR(F1009="",N10="",N10&lt;=0),"",IF(LEN(F1009)&lt;=N10,LEN(F1009),IFERROR(FIND("♦",SUBSTITUTE(LEFT(F1009,N10)," ","♦",LEN(LEFT(F1009,N10))-LEN(SUBSTITUTE(LEFT(F1009,N10)," ","")))),FIND(" ",F1009&amp;" ",N10+1)-1)))</f>
        <v>1</v>
      </c>
      <c r="N1009" s="571">
        <f t="shared" si="101"/>
        <v>992</v>
      </c>
      <c r="O1009" s="551" t="str">
        <f t="shared" si="102"/>
        <v>0</v>
      </c>
      <c r="P1009" s="571">
        <f t="shared" si="103"/>
        <v>1</v>
      </c>
      <c r="Q1009" s="571">
        <f t="shared" si="104"/>
        <v>1</v>
      </c>
    </row>
    <row r="1010" spans="2:17">
      <c r="B1010" s="568"/>
      <c r="C1010" s="568"/>
      <c r="D1010" s="568"/>
      <c r="E1010" s="568" cm="1">
        <f t="array" ref="E1010">IF(H1009&lt;&gt;"",E1009,IF(E1009="","",IFERROR(MATCH(TRUE(),INDEX(INDEX(K:K,E1009+1):K203&lt;&gt;"",0),0)+E1009,"")))</f>
        <v>1151</v>
      </c>
      <c r="F1010" s="569" cm="1">
        <f t="array" ref="F1010">IF(E1010="","",IF(H1009&lt;&gt;"",H1009,INDEX(D:D,E1010)))</f>
        <v>0</v>
      </c>
      <c r="G1010" s="569" t="str">
        <f t="shared" si="99"/>
        <v>0</v>
      </c>
      <c r="H1010" s="570" t="str">
        <f t="shared" si="100"/>
        <v/>
      </c>
      <c r="I1010" s="568" t="str">
        <f>IF(AND(F1010&lt;&gt;"",N10&gt;0,M1010&gt;N10),"Mot &gt; limite","")</f>
        <v/>
      </c>
      <c r="M1010" s="514">
        <f>IF(OR(F1010="",N10="",N10&lt;=0),"",IF(LEN(F1010)&lt;=N10,LEN(F1010),IFERROR(FIND("♦",SUBSTITUTE(LEFT(F1010,N10)," ","♦",LEN(LEFT(F1010,N10))-LEN(SUBSTITUTE(LEFT(F1010,N10)," ","")))),FIND(" ",F1010&amp;" ",N10+1)-1)))</f>
        <v>1</v>
      </c>
      <c r="N1010" s="571">
        <f t="shared" si="101"/>
        <v>993</v>
      </c>
      <c r="O1010" s="551" t="str">
        <f t="shared" si="102"/>
        <v>0</v>
      </c>
      <c r="P1010" s="571">
        <f t="shared" si="103"/>
        <v>1</v>
      </c>
      <c r="Q1010" s="571">
        <f t="shared" si="104"/>
        <v>1</v>
      </c>
    </row>
    <row r="1011" spans="2:17">
      <c r="B1011" s="568"/>
      <c r="C1011" s="568"/>
      <c r="D1011" s="568"/>
      <c r="E1011" s="568" cm="1">
        <f t="array" ref="E1011">IF(H1010&lt;&gt;"",E1010,IF(E1010="","",IFERROR(MATCH(TRUE(),INDEX(INDEX(K:K,E1010+1):K203&lt;&gt;"",0),0)+E1010,"")))</f>
        <v>1152</v>
      </c>
      <c r="F1011" s="569" cm="1">
        <f t="array" ref="F1011">IF(E1011="","",IF(H1010&lt;&gt;"",H1010,INDEX(D:D,E1011)))</f>
        <v>0</v>
      </c>
      <c r="G1011" s="569" t="str">
        <f t="shared" si="99"/>
        <v>0</v>
      </c>
      <c r="H1011" s="570" t="str">
        <f t="shared" si="100"/>
        <v/>
      </c>
      <c r="I1011" s="568" t="str">
        <f>IF(AND(F1011&lt;&gt;"",N10&gt;0,M1011&gt;N10),"Mot &gt; limite","")</f>
        <v/>
      </c>
      <c r="M1011" s="514">
        <f>IF(OR(F1011="",N10="",N10&lt;=0),"",IF(LEN(F1011)&lt;=N10,LEN(F1011),IFERROR(FIND("♦",SUBSTITUTE(LEFT(F1011,N10)," ","♦",LEN(LEFT(F1011,N10))-LEN(SUBSTITUTE(LEFT(F1011,N10)," ","")))),FIND(" ",F1011&amp;" ",N10+1)-1)))</f>
        <v>1</v>
      </c>
      <c r="N1011" s="571">
        <f t="shared" si="101"/>
        <v>994</v>
      </c>
      <c r="O1011" s="551" t="str">
        <f t="shared" si="102"/>
        <v>0</v>
      </c>
      <c r="P1011" s="571">
        <f t="shared" si="103"/>
        <v>1</v>
      </c>
      <c r="Q1011" s="571">
        <f t="shared" si="104"/>
        <v>1</v>
      </c>
    </row>
    <row r="1012" spans="2:17">
      <c r="B1012" s="568"/>
      <c r="C1012" s="568"/>
      <c r="D1012" s="568"/>
      <c r="E1012" s="568" cm="1">
        <f t="array" ref="E1012">IF(H1011&lt;&gt;"",E1011,IF(E1011="","",IFERROR(MATCH(TRUE(),INDEX(INDEX(K:K,E1011+1):K203&lt;&gt;"",0),0)+E1011,"")))</f>
        <v>1153</v>
      </c>
      <c r="F1012" s="569" cm="1">
        <f t="array" ref="F1012">IF(E1012="","",IF(H1011&lt;&gt;"",H1011,INDEX(D:D,E1012)))</f>
        <v>0</v>
      </c>
      <c r="G1012" s="569" t="str">
        <f t="shared" si="99"/>
        <v>0</v>
      </c>
      <c r="H1012" s="570" t="str">
        <f t="shared" si="100"/>
        <v/>
      </c>
      <c r="I1012" s="568" t="str">
        <f>IF(AND(F1012&lt;&gt;"",N10&gt;0,M1012&gt;N10),"Mot &gt; limite","")</f>
        <v/>
      </c>
      <c r="M1012" s="514">
        <f>IF(OR(F1012="",N10="",N10&lt;=0),"",IF(LEN(F1012)&lt;=N10,LEN(F1012),IFERROR(FIND("♦",SUBSTITUTE(LEFT(F1012,N10)," ","♦",LEN(LEFT(F1012,N10))-LEN(SUBSTITUTE(LEFT(F1012,N10)," ","")))),FIND(" ",F1012&amp;" ",N10+1)-1)))</f>
        <v>1</v>
      </c>
      <c r="N1012" s="571">
        <f t="shared" si="101"/>
        <v>995</v>
      </c>
      <c r="O1012" s="551" t="str">
        <f t="shared" si="102"/>
        <v>0</v>
      </c>
      <c r="P1012" s="571">
        <f t="shared" si="103"/>
        <v>1</v>
      </c>
      <c r="Q1012" s="571">
        <f t="shared" si="104"/>
        <v>1</v>
      </c>
    </row>
    <row r="1013" spans="2:17">
      <c r="B1013" s="568"/>
      <c r="C1013" s="568"/>
      <c r="D1013" s="568"/>
      <c r="E1013" s="568" cm="1">
        <f t="array" ref="E1013">IF(H1012&lt;&gt;"",E1012,IF(E1012="","",IFERROR(MATCH(TRUE(),INDEX(INDEX(K:K,E1012+1):K203&lt;&gt;"",0),0)+E1012,"")))</f>
        <v>1154</v>
      </c>
      <c r="F1013" s="569" cm="1">
        <f t="array" ref="F1013">IF(E1013="","",IF(H1012&lt;&gt;"",H1012,INDEX(D:D,E1013)))</f>
        <v>0</v>
      </c>
      <c r="G1013" s="569" t="str">
        <f t="shared" si="99"/>
        <v>0</v>
      </c>
      <c r="H1013" s="570" t="str">
        <f t="shared" si="100"/>
        <v/>
      </c>
      <c r="I1013" s="568" t="str">
        <f>IF(AND(F1013&lt;&gt;"",N10&gt;0,M1013&gt;N10),"Mot &gt; limite","")</f>
        <v/>
      </c>
      <c r="M1013" s="514">
        <f>IF(OR(F1013="",N10="",N10&lt;=0),"",IF(LEN(F1013)&lt;=N10,LEN(F1013),IFERROR(FIND("♦",SUBSTITUTE(LEFT(F1013,N10)," ","♦",LEN(LEFT(F1013,N10))-LEN(SUBSTITUTE(LEFT(F1013,N10)," ","")))),FIND(" ",F1013&amp;" ",N10+1)-1)))</f>
        <v>1</v>
      </c>
      <c r="N1013" s="571">
        <f t="shared" si="101"/>
        <v>996</v>
      </c>
      <c r="O1013" s="551" t="str">
        <f t="shared" si="102"/>
        <v>0</v>
      </c>
      <c r="P1013" s="571">
        <f t="shared" si="103"/>
        <v>1</v>
      </c>
      <c r="Q1013" s="571">
        <f t="shared" si="104"/>
        <v>1</v>
      </c>
    </row>
    <row r="1014" spans="2:17">
      <c r="B1014" s="568"/>
      <c r="C1014" s="568"/>
      <c r="D1014" s="568"/>
      <c r="E1014" s="568" cm="1">
        <f t="array" ref="E1014">IF(H1013&lt;&gt;"",E1013,IF(E1013="","",IFERROR(MATCH(TRUE(),INDEX(INDEX(K:K,E1013+1):K203&lt;&gt;"",0),0)+E1013,"")))</f>
        <v>1155</v>
      </c>
      <c r="F1014" s="569" cm="1">
        <f t="array" ref="F1014">IF(E1014="","",IF(H1013&lt;&gt;"",H1013,INDEX(D:D,E1014)))</f>
        <v>0</v>
      </c>
      <c r="G1014" s="569" t="str">
        <f t="shared" si="99"/>
        <v>0</v>
      </c>
      <c r="H1014" s="570" t="str">
        <f t="shared" si="100"/>
        <v/>
      </c>
      <c r="I1014" s="568" t="str">
        <f>IF(AND(F1014&lt;&gt;"",N10&gt;0,M1014&gt;N10),"Mot &gt; limite","")</f>
        <v/>
      </c>
      <c r="M1014" s="514">
        <f>IF(OR(F1014="",N10="",N10&lt;=0),"",IF(LEN(F1014)&lt;=N10,LEN(F1014),IFERROR(FIND("♦",SUBSTITUTE(LEFT(F1014,N10)," ","♦",LEN(LEFT(F1014,N10))-LEN(SUBSTITUTE(LEFT(F1014,N10)," ","")))),FIND(" ",F1014&amp;" ",N10+1)-1)))</f>
        <v>1</v>
      </c>
      <c r="N1014" s="571">
        <f t="shared" si="101"/>
        <v>997</v>
      </c>
      <c r="O1014" s="551" t="str">
        <f t="shared" si="102"/>
        <v>0</v>
      </c>
      <c r="P1014" s="571">
        <f t="shared" si="103"/>
        <v>1</v>
      </c>
      <c r="Q1014" s="571">
        <f t="shared" si="104"/>
        <v>1</v>
      </c>
    </row>
    <row r="1015" spans="2:17">
      <c r="B1015" s="568"/>
      <c r="C1015" s="568"/>
      <c r="D1015" s="568"/>
      <c r="E1015" s="568" cm="1">
        <f t="array" ref="E1015">IF(H1014&lt;&gt;"",E1014,IF(E1014="","",IFERROR(MATCH(TRUE(),INDEX(INDEX(K:K,E1014+1):K203&lt;&gt;"",0),0)+E1014,"")))</f>
        <v>1156</v>
      </c>
      <c r="F1015" s="569" cm="1">
        <f t="array" ref="F1015">IF(E1015="","",IF(H1014&lt;&gt;"",H1014,INDEX(D:D,E1015)))</f>
        <v>0</v>
      </c>
      <c r="G1015" s="569" t="str">
        <f t="shared" si="99"/>
        <v>0</v>
      </c>
      <c r="H1015" s="570" t="str">
        <f t="shared" si="100"/>
        <v/>
      </c>
      <c r="I1015" s="568" t="str">
        <f>IF(AND(F1015&lt;&gt;"",N10&gt;0,M1015&gt;N10),"Mot &gt; limite","")</f>
        <v/>
      </c>
      <c r="M1015" s="514">
        <f>IF(OR(F1015="",N10="",N10&lt;=0),"",IF(LEN(F1015)&lt;=N10,LEN(F1015),IFERROR(FIND("♦",SUBSTITUTE(LEFT(F1015,N10)," ","♦",LEN(LEFT(F1015,N10))-LEN(SUBSTITUTE(LEFT(F1015,N10)," ","")))),FIND(" ",F1015&amp;" ",N10+1)-1)))</f>
        <v>1</v>
      </c>
      <c r="N1015" s="571">
        <f t="shared" si="101"/>
        <v>998</v>
      </c>
      <c r="O1015" s="551" t="str">
        <f t="shared" si="102"/>
        <v>0</v>
      </c>
      <c r="P1015" s="571">
        <f t="shared" si="103"/>
        <v>1</v>
      </c>
      <c r="Q1015" s="571">
        <f t="shared" si="104"/>
        <v>1</v>
      </c>
    </row>
    <row r="1016" spans="2:17">
      <c r="B1016" s="568"/>
      <c r="C1016" s="568"/>
      <c r="D1016" s="568"/>
      <c r="E1016" s="568" cm="1">
        <f t="array" ref="E1016">IF(H1015&lt;&gt;"",E1015,IF(E1015="","",IFERROR(MATCH(TRUE(),INDEX(INDEX(K:K,E1015+1):K203&lt;&gt;"",0),0)+E1015,"")))</f>
        <v>1157</v>
      </c>
      <c r="F1016" s="569" cm="1">
        <f t="array" ref="F1016">IF(E1016="","",IF(H1015&lt;&gt;"",H1015,INDEX(D:D,E1016)))</f>
        <v>0</v>
      </c>
      <c r="G1016" s="569" t="str">
        <f t="shared" si="99"/>
        <v>0</v>
      </c>
      <c r="H1016" s="570" t="str">
        <f t="shared" si="100"/>
        <v/>
      </c>
      <c r="I1016" s="568" t="str">
        <f>IF(AND(F1016&lt;&gt;"",N10&gt;0,M1016&gt;N10),"Mot &gt; limite","")</f>
        <v/>
      </c>
      <c r="M1016" s="514">
        <f>IF(OR(F1016="",N10="",N10&lt;=0),"",IF(LEN(F1016)&lt;=N10,LEN(F1016),IFERROR(FIND("♦",SUBSTITUTE(LEFT(F1016,N10)," ","♦",LEN(LEFT(F1016,N10))-LEN(SUBSTITUTE(LEFT(F1016,N10)," ","")))),FIND(" ",F1016&amp;" ",N10+1)-1)))</f>
        <v>1</v>
      </c>
      <c r="N1016" s="571">
        <f t="shared" si="101"/>
        <v>999</v>
      </c>
      <c r="O1016" s="551" t="str">
        <f t="shared" si="102"/>
        <v>0</v>
      </c>
      <c r="P1016" s="571">
        <f t="shared" si="103"/>
        <v>1</v>
      </c>
      <c r="Q1016" s="571">
        <f t="shared" si="104"/>
        <v>1</v>
      </c>
    </row>
    <row r="1017" spans="2:17">
      <c r="B1017" s="568"/>
      <c r="C1017" s="568"/>
      <c r="D1017" s="568"/>
      <c r="E1017" s="568" cm="1">
        <f t="array" ref="E1017">IF(H1016&lt;&gt;"",E1016,IF(E1016="","",IFERROR(MATCH(TRUE(),INDEX(INDEX(K:K,E1016+1):K203&lt;&gt;"",0),0)+E1016,"")))</f>
        <v>1158</v>
      </c>
      <c r="F1017" s="569" cm="1">
        <f t="array" ref="F1017">IF(E1017="","",IF(H1016&lt;&gt;"",H1016,INDEX(D:D,E1017)))</f>
        <v>0</v>
      </c>
      <c r="G1017" s="569" t="str">
        <f t="shared" si="99"/>
        <v>0</v>
      </c>
      <c r="H1017" s="570" t="str">
        <f t="shared" si="100"/>
        <v/>
      </c>
      <c r="I1017" s="568" t="str">
        <f>IF(AND(F1017&lt;&gt;"",N10&gt;0,M1017&gt;N10),"Mot &gt; limite","")</f>
        <v/>
      </c>
      <c r="M1017" s="514">
        <f>IF(OR(F1017="",N10="",N10&lt;=0),"",IF(LEN(F1017)&lt;=N10,LEN(F1017),IFERROR(FIND("♦",SUBSTITUTE(LEFT(F1017,N10)," ","♦",LEN(LEFT(F1017,N10))-LEN(SUBSTITUTE(LEFT(F1017,N10)," ","")))),FIND(" ",F1017&amp;" ",N10+1)-1)))</f>
        <v>1</v>
      </c>
      <c r="N1017" s="571">
        <f t="shared" si="101"/>
        <v>1000</v>
      </c>
      <c r="O1017" s="551" t="str">
        <f t="shared" si="102"/>
        <v>0</v>
      </c>
      <c r="P1017" s="571">
        <f t="shared" si="103"/>
        <v>1</v>
      </c>
      <c r="Q1017" s="571">
        <f t="shared" si="104"/>
        <v>1</v>
      </c>
    </row>
  </sheetData>
  <mergeCells count="10">
    <mergeCell ref="K16:K17"/>
    <mergeCell ref="O16:O17"/>
    <mergeCell ref="J1:Q2"/>
    <mergeCell ref="A2:A3"/>
    <mergeCell ref="J4:Q4"/>
    <mergeCell ref="N7:Q7"/>
    <mergeCell ref="N12:Q13"/>
    <mergeCell ref="B14:I14"/>
    <mergeCell ref="J14:L14"/>
    <mergeCell ref="N14:Q1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E2DAC-7C94-49E1-AA99-C2CEC72C6668}">
  <dimension ref="A1:CD1017"/>
  <sheetViews>
    <sheetView workbookViewId="0">
      <selection activeCell="CB2" sqref="CB2"/>
    </sheetView>
  </sheetViews>
  <sheetFormatPr baseColWidth="10" defaultColWidth="9.140625" defaultRowHeight="15"/>
  <cols>
    <col min="1" max="1" width="11.7109375" style="514" customWidth="1"/>
    <col min="2" max="8" width="5.7109375" style="514" hidden="1" customWidth="1"/>
    <col min="9" max="9" width="12.28515625" style="514" hidden="1" customWidth="1"/>
    <col min="10" max="10" width="14" style="514" customWidth="1"/>
    <col min="11" max="11" width="122.7109375" style="514" customWidth="1"/>
    <col min="12" max="12" width="9" style="514" customWidth="1"/>
    <col min="13" max="13" width="7.85546875" style="514" customWidth="1"/>
    <col min="14" max="14" width="8.5703125" style="514" customWidth="1"/>
    <col min="15" max="15" width="122.7109375" style="514" customWidth="1"/>
    <col min="16" max="17" width="9" style="514" customWidth="1"/>
    <col min="18" max="18" width="3" style="514" customWidth="1"/>
    <col min="19" max="19" width="8" style="6" customWidth="1"/>
    <col min="20" max="20" width="120.7109375" style="6" customWidth="1"/>
    <col min="21" max="21" width="5" style="6" customWidth="1"/>
    <col min="22" max="22" width="120.7109375" style="6" customWidth="1"/>
    <col min="23" max="23" width="40" style="6" customWidth="1"/>
    <col min="24" max="24" width="37.140625" style="6" customWidth="1"/>
    <col min="25" max="25" width="28" style="6" customWidth="1"/>
    <col min="26" max="26" width="16.28515625" style="6" customWidth="1"/>
    <col min="27" max="27" width="14" style="6" customWidth="1"/>
    <col min="28" max="28" width="24" style="6" customWidth="1"/>
    <col min="29" max="32" width="14" style="6" hidden="1" customWidth="1"/>
    <col min="33" max="79" width="13" style="6" hidden="1" customWidth="1"/>
    <col min="80" max="80" width="36.5703125" style="6" customWidth="1"/>
    <col min="81" max="82" width="9.140625" style="6"/>
    <col min="83" max="16384" width="9.140625" style="514"/>
  </cols>
  <sheetData>
    <row r="1" spans="1:80" ht="24" customHeight="1">
      <c r="A1" s="525" t="str">
        <f>ADDRESS(ROW(),COLUMN(),4)</f>
        <v>A1</v>
      </c>
      <c r="B1" s="526"/>
      <c r="C1" s="527"/>
      <c r="D1" s="527"/>
      <c r="E1" s="527"/>
      <c r="F1" s="527"/>
      <c r="G1" s="527"/>
      <c r="H1" s="527"/>
      <c r="I1" s="527"/>
      <c r="J1" s="666" t="str">
        <f>"Dans ce document collez votre texte "&amp;K15&amp;" et récupérez le "&amp;O15&amp;" ou "&amp;V16</f>
        <v>Dans ce document collez votre texte COLONNE K et récupérez le COLONNE O ou COLONNE V</v>
      </c>
      <c r="K1" s="666"/>
      <c r="L1" s="666"/>
      <c r="M1" s="666"/>
      <c r="N1" s="666"/>
      <c r="O1" s="666"/>
      <c r="P1" s="666"/>
      <c r="Q1" s="666"/>
      <c r="S1" s="674" t="s">
        <v>1251</v>
      </c>
      <c r="T1" s="674"/>
      <c r="U1" s="674"/>
      <c r="V1" s="674"/>
      <c r="W1" s="674"/>
      <c r="X1" s="674"/>
      <c r="Y1" s="674"/>
      <c r="Z1" s="674"/>
      <c r="AA1" s="674"/>
      <c r="AB1" s="674"/>
    </row>
    <row r="2" spans="1:80" ht="24" customHeight="1">
      <c r="A2" s="667" t="s">
        <v>1221</v>
      </c>
      <c r="B2" s="526"/>
      <c r="C2" s="528"/>
      <c r="D2" s="528"/>
      <c r="E2" s="528"/>
      <c r="F2" s="528"/>
      <c r="G2" s="528"/>
      <c r="H2" s="528"/>
      <c r="I2" s="528"/>
      <c r="J2" s="666"/>
      <c r="K2" s="666"/>
      <c r="L2" s="666"/>
      <c r="M2" s="666"/>
      <c r="N2" s="666"/>
      <c r="O2" s="666"/>
      <c r="P2" s="666"/>
      <c r="Q2" s="666"/>
      <c r="S2" s="675"/>
      <c r="T2" s="675"/>
      <c r="U2" s="675"/>
      <c r="V2" s="675"/>
      <c r="W2" s="675"/>
      <c r="X2" s="675"/>
      <c r="Y2" s="675"/>
      <c r="Z2" s="675"/>
      <c r="AA2" s="675"/>
      <c r="AB2" s="675"/>
      <c r="CB2" s="676" t="s">
        <v>1973</v>
      </c>
    </row>
    <row r="3" spans="1:80" ht="24" customHeight="1">
      <c r="A3" s="667"/>
      <c r="B3" s="526" t="s">
        <v>1222</v>
      </c>
      <c r="C3" s="528"/>
      <c r="D3" s="528"/>
      <c r="E3" s="528"/>
      <c r="F3" s="528"/>
      <c r="G3" s="528"/>
      <c r="H3" s="528"/>
      <c r="I3" s="528" t="s">
        <v>80</v>
      </c>
      <c r="J3" s="529" t="s">
        <v>80</v>
      </c>
      <c r="K3" s="530" t="s">
        <v>1220</v>
      </c>
      <c r="L3" s="531"/>
      <c r="M3" s="531"/>
      <c r="N3" s="531"/>
      <c r="O3" s="531"/>
      <c r="P3" s="531"/>
      <c r="Q3" s="531"/>
      <c r="BX3" s="572" t="s">
        <v>1252</v>
      </c>
      <c r="BY3" s="573" t="s">
        <v>1253</v>
      </c>
      <c r="BZ3" s="572" t="s">
        <v>1254</v>
      </c>
      <c r="CA3" s="572" t="s">
        <v>1255</v>
      </c>
    </row>
    <row r="4" spans="1:80" ht="30" customHeight="1">
      <c r="B4" s="532"/>
      <c r="C4" s="532"/>
      <c r="D4" s="532"/>
      <c r="E4" s="532"/>
      <c r="F4" s="532"/>
      <c r="G4" s="532"/>
      <c r="H4" s="532"/>
      <c r="I4" s="532"/>
      <c r="J4" s="668" t="str">
        <f>"Saisir le texte en "&amp;K15&amp;"  Régler la longueur en "&amp;ADDRESS(ROW(N10),COLUMN(N10),4)&amp;"    en option  Mettre un  X en  "&amp;ADDRESS(ROW(N11),COLUMN(N11),4)&amp;"  pour alléger une partie de la ponctuation."</f>
        <v>Saisir le texte en COLONNE K  Régler la longueur en N10    en option  Mettre un  X en  N11  pour alléger une partie de la ponctuation.</v>
      </c>
      <c r="K4" s="668"/>
      <c r="L4" s="668"/>
      <c r="M4" s="668"/>
      <c r="N4" s="668"/>
      <c r="O4" s="668"/>
      <c r="P4" s="668"/>
      <c r="Q4" s="668"/>
      <c r="S4" s="574"/>
      <c r="T4" s="575" t="str">
        <f>"1. le texte de la "&amp;O15&amp;" est collé automatiquement dans la "&amp;T16</f>
        <v>1. le texte de la COLONNE O est collé automatiquement dans la COLONNE T</v>
      </c>
      <c r="U4" s="576"/>
      <c r="V4" s="576"/>
      <c r="W4" s="576"/>
      <c r="X4" s="576"/>
      <c r="Y4" s="576"/>
      <c r="Z4" s="576"/>
      <c r="AA4" s="576"/>
      <c r="AB4" s="576"/>
      <c r="BX4" s="6" t="s">
        <v>349</v>
      </c>
      <c r="BY4" s="577" t="s">
        <v>363</v>
      </c>
      <c r="BZ4" s="6" t="s">
        <v>367</v>
      </c>
      <c r="CA4" s="6" t="s">
        <v>739</v>
      </c>
    </row>
    <row r="5" spans="1:80" ht="21" customHeight="1">
      <c r="B5" s="532"/>
      <c r="C5" s="532"/>
      <c r="D5" s="532"/>
      <c r="E5" s="532"/>
      <c r="F5" s="532"/>
      <c r="G5" s="532"/>
      <c r="H5" s="532"/>
      <c r="I5" s="533" t="s">
        <v>1202</v>
      </c>
      <c r="J5" s="534">
        <f ca="1">INDEX(CELL("largeur",J5),1,1)</f>
        <v>13</v>
      </c>
      <c r="K5" s="534">
        <f ca="1">INDEX(CELL("largeur",K5),1,1)</f>
        <v>122</v>
      </c>
      <c r="L5" s="534">
        <f ca="1">INDEX(CELL("largeur",L5),1,1)</f>
        <v>8</v>
      </c>
      <c r="M5" s="532"/>
      <c r="N5" s="534">
        <f ca="1">INDEX(CELL("largeur",N5),1,1)</f>
        <v>8</v>
      </c>
      <c r="O5" s="534">
        <f ca="1">INDEX(CELL("largeur",O5),1,1)</f>
        <v>122</v>
      </c>
      <c r="P5" s="534">
        <f ca="1">INDEX(CELL("largeur",P5),1,1)</f>
        <v>8</v>
      </c>
      <c r="Q5" s="534">
        <f ca="1">INDEX(CELL("largeur",Q5),1,1)</f>
        <v>8</v>
      </c>
      <c r="S5" s="574"/>
      <c r="T5" s="575" t="str">
        <f>"2. Vérifier les résultats en colonnes "&amp;V15&amp;" et "&amp;W15</f>
        <v>2. Vérifier les résultats en colonnes V et W</v>
      </c>
      <c r="U5" s="576"/>
      <c r="V5" s="576"/>
      <c r="W5" s="576"/>
      <c r="X5" s="576"/>
      <c r="Y5" s="576"/>
      <c r="Z5" s="576"/>
      <c r="AA5" s="576"/>
      <c r="AB5" s="578" t="s">
        <v>1256</v>
      </c>
      <c r="BX5" s="6" t="s">
        <v>349</v>
      </c>
      <c r="BY5" s="577" t="s">
        <v>363</v>
      </c>
      <c r="BZ5" s="6" t="s">
        <v>368</v>
      </c>
      <c r="CA5" s="6" t="s">
        <v>740</v>
      </c>
      <c r="CB5" s="579" t="s">
        <v>1257</v>
      </c>
    </row>
    <row r="6" spans="1:80" ht="21" customHeight="1">
      <c r="B6" s="532"/>
      <c r="C6" s="532"/>
      <c r="D6" s="532"/>
      <c r="E6" s="532"/>
      <c r="F6" s="532"/>
      <c r="G6" s="532"/>
      <c r="H6" s="532"/>
      <c r="I6" s="532"/>
      <c r="J6" s="535"/>
      <c r="K6" s="536" t="str">
        <f ca="1">" Largeur de cette colonne : "&amp;INDEX(CELL("largeur",K6),1,1)</f>
        <v xml:space="preserve"> Largeur de cette colonne : 122</v>
      </c>
      <c r="L6" s="535"/>
      <c r="M6" s="532"/>
      <c r="N6" s="535"/>
      <c r="O6" s="537" t="str">
        <f ca="1">" Largeur de cette colonne : " &amp; O5 &amp; IF(O5 &gt; N9, " - Colonne trop large de " &amp; (O5 - N9), IF(O5 &lt; N9, " - Élargissez la colonne à " &amp; N9, " Largeur correcte"))</f>
        <v xml:space="preserve"> Largeur de cette colonne : 122 Largeur correcte</v>
      </c>
      <c r="P6" s="535"/>
      <c r="Q6" s="535"/>
      <c r="S6" s="574"/>
      <c r="T6" s="575" t="str">
        <f>"3. Copier "&amp;V15&amp;" : "&amp; W15&amp;" puis coller dans la fiche recette avec Collage spécial &gt; Valeurs."</f>
        <v>3. Copier V : W puis coller dans la fiche recette avec Collage spécial &gt; Valeurs.</v>
      </c>
      <c r="U6" s="576"/>
      <c r="V6" s="576"/>
      <c r="W6" s="576"/>
      <c r="X6" s="576"/>
      <c r="Y6" s="576"/>
      <c r="Z6" s="576"/>
      <c r="AA6" s="576"/>
      <c r="AB6" s="576"/>
      <c r="BX6" s="6" t="s">
        <v>349</v>
      </c>
      <c r="BY6" s="577" t="s">
        <v>363</v>
      </c>
      <c r="BZ6" s="6" t="s">
        <v>369</v>
      </c>
      <c r="CA6" s="6" t="s">
        <v>741</v>
      </c>
      <c r="CB6" s="580" t="s">
        <v>79</v>
      </c>
    </row>
    <row r="7" spans="1:80" ht="21" customHeight="1">
      <c r="B7" s="532"/>
      <c r="C7" s="532"/>
      <c r="D7" s="532"/>
      <c r="E7" s="532"/>
      <c r="F7" s="532"/>
      <c r="G7" s="532"/>
      <c r="H7" s="532"/>
      <c r="I7" s="532"/>
      <c r="J7" s="538" t="s">
        <v>1203</v>
      </c>
      <c r="K7" s="539"/>
      <c r="L7" s="539"/>
      <c r="M7" s="532"/>
      <c r="N7" s="669" t="s">
        <v>1204</v>
      </c>
      <c r="O7" s="669"/>
      <c r="P7" s="669"/>
      <c r="Q7" s="669"/>
      <c r="S7" s="574"/>
      <c r="T7" s="575" t="s">
        <v>1258</v>
      </c>
      <c r="U7" s="576"/>
      <c r="V7" s="576"/>
      <c r="W7" s="576"/>
      <c r="X7" s="576"/>
      <c r="Y7" s="576"/>
      <c r="Z7" s="576"/>
      <c r="AA7" s="576"/>
      <c r="AB7" s="576"/>
      <c r="BX7" s="6" t="s">
        <v>349</v>
      </c>
      <c r="BY7" s="577" t="s">
        <v>363</v>
      </c>
      <c r="BZ7" s="6" t="s">
        <v>370</v>
      </c>
      <c r="CA7" s="6" t="s">
        <v>742</v>
      </c>
      <c r="CB7" s="580" t="s">
        <v>80</v>
      </c>
    </row>
    <row r="8" spans="1:80" ht="21" customHeight="1">
      <c r="B8" s="532"/>
      <c r="C8" s="532"/>
      <c r="D8" s="532"/>
      <c r="E8" s="532"/>
      <c r="F8" s="532"/>
      <c r="G8" s="532"/>
      <c r="H8" s="532"/>
      <c r="I8" s="532"/>
      <c r="J8" s="540">
        <f>COUNTIF(K18:K203,"&lt;&gt;")</f>
        <v>29</v>
      </c>
      <c r="K8" s="541" t="s">
        <v>273</v>
      </c>
      <c r="L8" s="532"/>
      <c r="N8" s="542"/>
      <c r="O8" s="543" t="str">
        <f>"1️⃣ saisissez ou collez votre texte "&amp;K15</f>
        <v>1️⃣ saisissez ou collez votre texte COLONNE K</v>
      </c>
      <c r="P8" s="532"/>
      <c r="Q8" s="532"/>
      <c r="S8" s="2"/>
      <c r="T8" s="2"/>
      <c r="U8" s="2"/>
      <c r="V8" s="2"/>
      <c r="W8" s="2"/>
      <c r="X8" s="2"/>
      <c r="Y8" s="2"/>
      <c r="Z8" s="2"/>
      <c r="AA8" s="2"/>
      <c r="AB8" s="2"/>
      <c r="BX8" s="6" t="s">
        <v>349</v>
      </c>
      <c r="BY8" s="577" t="s">
        <v>363</v>
      </c>
      <c r="BZ8" s="6" t="s">
        <v>371</v>
      </c>
      <c r="CA8" s="6" t="s">
        <v>743</v>
      </c>
      <c r="CB8" s="580" t="s">
        <v>29</v>
      </c>
    </row>
    <row r="9" spans="1:80" ht="21" customHeight="1">
      <c r="B9" s="532"/>
      <c r="C9" s="532"/>
      <c r="D9" s="532"/>
      <c r="E9" s="532"/>
      <c r="F9" s="532"/>
      <c r="G9" s="532"/>
      <c r="H9" s="532"/>
      <c r="I9" s="532"/>
      <c r="J9" s="540">
        <f>SUM(L18:L203)</f>
        <v>1934</v>
      </c>
      <c r="K9" s="541" t="s">
        <v>287</v>
      </c>
      <c r="L9" s="532"/>
      <c r="M9" s="544" t="str">
        <f>ADDRESS(ROW(N10),COLUMN(N10),4)&amp;" ►"</f>
        <v>N10 ►</v>
      </c>
      <c r="N9" s="545">
        <v>122</v>
      </c>
      <c r="O9" s="546" t="s">
        <v>37</v>
      </c>
      <c r="P9" s="532"/>
      <c r="Q9" s="532"/>
      <c r="S9" s="581"/>
      <c r="T9" s="581" t="str">
        <f>"Colonnes utiles : "&amp; T15&amp;"  = saisie, "&amp;V15&amp;" = texte à coller, "&amp; W15&amp;" = allergènes détectés"</f>
        <v>Colonnes utiles : T  = saisie, V = texte à coller, W = allergènes détectés</v>
      </c>
      <c r="U9" s="582"/>
      <c r="V9" s="582"/>
      <c r="W9" s="583"/>
      <c r="X9" s="583"/>
      <c r="Y9" s="583"/>
      <c r="Z9" s="583"/>
      <c r="AA9" s="583"/>
      <c r="AB9" s="583"/>
      <c r="BX9" s="6" t="s">
        <v>349</v>
      </c>
      <c r="BY9" s="577" t="s">
        <v>363</v>
      </c>
      <c r="BZ9" s="6" t="s">
        <v>372</v>
      </c>
      <c r="CA9" s="6" t="s">
        <v>744</v>
      </c>
      <c r="CB9" s="580" t="s">
        <v>30</v>
      </c>
    </row>
    <row r="10" spans="1:80" ht="21" customHeight="1">
      <c r="B10" s="532"/>
      <c r="C10" s="532"/>
      <c r="D10" s="532"/>
      <c r="E10" s="532"/>
      <c r="F10" s="532"/>
      <c r="G10" s="532"/>
      <c r="H10" s="532"/>
      <c r="I10" s="532"/>
      <c r="J10" s="540" cm="1">
        <f t="array" ref="J10">SUMPRODUCT((K18:K203&lt;&gt;"")*(LEN(TRIM(K18:K203))-LEN(SUBSTITUTE(TRIM(K18:K203)," ",""))+1))</f>
        <v>350</v>
      </c>
      <c r="K10" s="541" t="s">
        <v>289</v>
      </c>
      <c r="L10" s="532"/>
      <c r="M10" s="544" t="str">
        <f>ADDRESS(ROW(N11),COLUMN(N11),4)&amp;" ►"</f>
        <v>N11 ►</v>
      </c>
      <c r="N10" s="547">
        <v>80</v>
      </c>
      <c r="O10" s="546" t="s">
        <v>114</v>
      </c>
      <c r="P10" s="532"/>
      <c r="Q10" s="532"/>
      <c r="S10" s="2"/>
      <c r="T10" s="2"/>
      <c r="U10" s="2"/>
      <c r="V10" s="2"/>
      <c r="W10" s="2"/>
      <c r="X10" s="2"/>
      <c r="Y10" s="2"/>
      <c r="Z10" s="2"/>
      <c r="AA10" s="2"/>
      <c r="AB10" s="2"/>
      <c r="BX10" s="6" t="s">
        <v>349</v>
      </c>
      <c r="BY10" s="577" t="s">
        <v>363</v>
      </c>
      <c r="BZ10" s="6" t="s">
        <v>373</v>
      </c>
      <c r="CA10" s="6" t="s">
        <v>745</v>
      </c>
      <c r="CB10" s="462" t="s">
        <v>1259</v>
      </c>
    </row>
    <row r="11" spans="1:80" ht="21" customHeight="1">
      <c r="B11" s="532"/>
      <c r="C11" s="532"/>
      <c r="D11" s="532"/>
      <c r="E11" s="532"/>
      <c r="F11" s="532"/>
      <c r="G11" s="532"/>
      <c r="H11" s="532"/>
      <c r="I11" s="532"/>
      <c r="J11" s="540">
        <f>COUNTIF(O18:O1017,"&lt;&gt;")</f>
        <v>1000</v>
      </c>
      <c r="K11" s="541" t="s">
        <v>291</v>
      </c>
      <c r="L11" s="532"/>
      <c r="M11" s="544" t="str">
        <f>ADDRESS(ROW(N12),COLUMN(N12),4)&amp;" ►"</f>
        <v>N12 ►</v>
      </c>
      <c r="N11" s="548"/>
      <c r="O11" s="549" t="s">
        <v>39</v>
      </c>
      <c r="P11" s="532"/>
      <c r="Q11" s="532"/>
      <c r="S11" s="672" t="s">
        <v>1260</v>
      </c>
      <c r="T11" s="673"/>
      <c r="U11" s="673"/>
      <c r="V11" s="673"/>
      <c r="W11" s="673"/>
      <c r="X11" s="673"/>
      <c r="Y11" s="673"/>
      <c r="Z11" s="673"/>
      <c r="AA11" s="673"/>
      <c r="AB11" s="673"/>
      <c r="BX11" s="6" t="s">
        <v>349</v>
      </c>
      <c r="BY11" s="577" t="s">
        <v>363</v>
      </c>
      <c r="BZ11" s="6" t="s">
        <v>374</v>
      </c>
      <c r="CA11" s="6" t="s">
        <v>746</v>
      </c>
    </row>
    <row r="12" spans="1:80" ht="21" customHeight="1">
      <c r="B12" s="532"/>
      <c r="C12" s="532"/>
      <c r="D12" s="532"/>
      <c r="E12" s="532"/>
      <c r="F12" s="532"/>
      <c r="G12" s="532"/>
      <c r="H12" s="532"/>
      <c r="I12" s="532"/>
      <c r="J12" s="540" t="str">
        <f>IF(H1017&lt;&gt;"","Texte plus long que la zone de sortie","Prêt")</f>
        <v>Prêt</v>
      </c>
      <c r="K12" s="541" t="s">
        <v>293</v>
      </c>
      <c r="L12" s="532"/>
      <c r="M12" s="532"/>
      <c r="N12" s="670" t="s">
        <v>1205</v>
      </c>
      <c r="O12" s="670"/>
      <c r="P12" s="670"/>
      <c r="Q12" s="670"/>
      <c r="S12" s="2"/>
      <c r="T12" s="12" t="s">
        <v>1261</v>
      </c>
      <c r="U12" s="2"/>
      <c r="V12" s="2"/>
      <c r="W12" s="2"/>
      <c r="X12" s="2"/>
      <c r="Y12" s="2"/>
      <c r="Z12" s="2"/>
      <c r="AA12" s="2"/>
      <c r="AB12" s="2"/>
      <c r="BX12" s="6" t="s">
        <v>349</v>
      </c>
      <c r="BY12" s="577" t="s">
        <v>363</v>
      </c>
      <c r="BZ12" s="6" t="s">
        <v>375</v>
      </c>
      <c r="CA12" s="6" t="s">
        <v>747</v>
      </c>
    </row>
    <row r="13" spans="1:80" ht="21" customHeight="1">
      <c r="B13" s="532"/>
      <c r="C13" s="532"/>
      <c r="D13" s="532"/>
      <c r="E13" s="532"/>
      <c r="F13" s="532"/>
      <c r="G13" s="532"/>
      <c r="H13" s="532"/>
      <c r="I13" s="532"/>
      <c r="J13" s="532"/>
      <c r="K13" s="540"/>
      <c r="L13" s="532"/>
      <c r="M13" s="532"/>
      <c r="N13" s="670"/>
      <c r="O13" s="670"/>
      <c r="P13" s="670"/>
      <c r="Q13" s="670"/>
      <c r="S13" s="584" t="s">
        <v>1262</v>
      </c>
      <c r="T13" s="2"/>
      <c r="U13" s="2"/>
      <c r="V13" s="2"/>
      <c r="W13" s="2"/>
      <c r="X13" s="2"/>
      <c r="Y13" s="2"/>
      <c r="Z13" s="2"/>
      <c r="AA13" s="2"/>
      <c r="AB13" s="2"/>
      <c r="BX13" s="6" t="s">
        <v>349</v>
      </c>
      <c r="BY13" s="577" t="s">
        <v>363</v>
      </c>
      <c r="BZ13" s="6" t="s">
        <v>1263</v>
      </c>
      <c r="CA13" s="6" t="s">
        <v>748</v>
      </c>
    </row>
    <row r="14" spans="1:80" ht="21" customHeight="1">
      <c r="B14" s="671" t="s">
        <v>1206</v>
      </c>
      <c r="C14" s="671"/>
      <c r="D14" s="671"/>
      <c r="E14" s="671"/>
      <c r="F14" s="671"/>
      <c r="G14" s="671"/>
      <c r="H14" s="671"/>
      <c r="I14" s="671"/>
      <c r="J14" s="671" t="s">
        <v>1207</v>
      </c>
      <c r="K14" s="671"/>
      <c r="L14" s="671"/>
      <c r="M14" s="550"/>
      <c r="N14" s="671" t="s">
        <v>1208</v>
      </c>
      <c r="O14" s="671"/>
      <c r="P14" s="671"/>
      <c r="Q14" s="671"/>
      <c r="S14" s="584" t="s">
        <v>1262</v>
      </c>
      <c r="T14" s="2"/>
      <c r="U14" s="2"/>
      <c r="V14" s="2"/>
      <c r="W14" s="2"/>
      <c r="X14" s="2"/>
      <c r="Y14" s="2"/>
      <c r="Z14" s="2"/>
      <c r="AA14" s="2"/>
      <c r="AB14" s="2"/>
      <c r="BX14" s="6" t="s">
        <v>349</v>
      </c>
      <c r="BY14" s="577" t="s">
        <v>363</v>
      </c>
      <c r="BZ14" s="6" t="s">
        <v>1264</v>
      </c>
      <c r="CA14" s="6" t="s">
        <v>749</v>
      </c>
    </row>
    <row r="15" spans="1:80" ht="21" customHeight="1">
      <c r="B15" s="551"/>
      <c r="C15" s="551"/>
      <c r="D15" s="551"/>
      <c r="E15" s="551"/>
      <c r="F15" s="551"/>
      <c r="G15" s="551"/>
      <c r="H15" s="551"/>
      <c r="I15" s="551"/>
      <c r="J15" s="552"/>
      <c r="K15" s="553" t="str">
        <f>"COLONNE "&amp;SUBSTITUTE(ADDRESS(1,COLUMN(),4),"1","")</f>
        <v>COLONNE K</v>
      </c>
      <c r="L15" s="552"/>
      <c r="M15" s="532"/>
      <c r="N15" s="554"/>
      <c r="O15" s="555" t="str">
        <f>"COLONNE "&amp;SUBSTITUTE(ADDRESS(1,COLUMN(),4),"1","")</f>
        <v>COLONNE O</v>
      </c>
      <c r="P15" s="554"/>
      <c r="Q15" s="554"/>
      <c r="S15" s="584"/>
      <c r="T15" s="47" t="str">
        <f>SUBSTITUTE(ADDRESS(1,COLUMN(),4),"1","")</f>
        <v>T</v>
      </c>
      <c r="U15" s="2"/>
      <c r="V15" s="47" t="str">
        <f>SUBSTITUTE(ADDRESS(1,COLUMN(),4),"1","")</f>
        <v>V</v>
      </c>
      <c r="W15" s="47" t="str">
        <f>SUBSTITUTE(ADDRESS(1,COLUMN(),4),"1","")</f>
        <v>W</v>
      </c>
      <c r="X15" s="2"/>
      <c r="Y15" s="2"/>
      <c r="Z15" s="2"/>
      <c r="AA15" s="2"/>
      <c r="AB15" s="2"/>
      <c r="BX15" s="6" t="s">
        <v>349</v>
      </c>
      <c r="BY15" s="577" t="s">
        <v>363</v>
      </c>
      <c r="BZ15" s="6" t="s">
        <v>1265</v>
      </c>
      <c r="CA15" s="6" t="s">
        <v>750</v>
      </c>
    </row>
    <row r="16" spans="1:80" ht="21" customHeight="1">
      <c r="B16" s="556" t="s">
        <v>274</v>
      </c>
      <c r="C16" s="557" t="s">
        <v>1209</v>
      </c>
      <c r="D16" s="557" t="s">
        <v>276</v>
      </c>
      <c r="E16" s="557" t="s">
        <v>277</v>
      </c>
      <c r="F16" s="557" t="s">
        <v>278</v>
      </c>
      <c r="G16" s="557" t="s">
        <v>279</v>
      </c>
      <c r="H16" s="557" t="s">
        <v>280</v>
      </c>
      <c r="I16" s="557" t="s">
        <v>281</v>
      </c>
      <c r="J16" s="558" t="s">
        <v>282</v>
      </c>
      <c r="K16" s="664" t="s">
        <v>40</v>
      </c>
      <c r="L16" s="558" t="s">
        <v>1210</v>
      </c>
      <c r="M16" s="532"/>
      <c r="N16" s="559" t="s">
        <v>282</v>
      </c>
      <c r="O16" s="665" t="str">
        <f>"⚠️ COPIEZ / COLLEZ CE TEXTE SANS DÉTECTION D'ALLERGÈNES DANS VOTRE DOCUMENT (collage spécial 1.2.3 Valeur)"</f>
        <v>⚠️ COPIEZ / COLLEZ CE TEXTE SANS DÉTECTION D'ALLERGÈNES DANS VOTRE DOCUMENT (collage spécial 1.2.3 Valeur)</v>
      </c>
      <c r="P16" s="559" t="s">
        <v>286</v>
      </c>
      <c r="Q16" s="559" t="s">
        <v>1210</v>
      </c>
      <c r="S16" s="2"/>
      <c r="T16" s="394" t="str">
        <f>"COLONNE "&amp;SUBSTITUTE(ADDRESS(1,COLUMN(),4),"1","")</f>
        <v>COLONNE T</v>
      </c>
      <c r="V16" s="394" t="str">
        <f>"COLONNE "&amp;SUBSTITUTE(ADDRESS(1,COLUMN(),4),"1","")</f>
        <v>COLONNE V</v>
      </c>
      <c r="W16" s="394" t="str">
        <f>"COLONNE "&amp;SUBSTITUTE(ADDRESS(1,COLUMN(),4),"1","")</f>
        <v>COLONNE W</v>
      </c>
      <c r="X16" s="2"/>
      <c r="Y16" s="2"/>
      <c r="Z16" s="2"/>
      <c r="AA16" s="2"/>
      <c r="AB16" s="2"/>
      <c r="BX16" s="6" t="s">
        <v>349</v>
      </c>
      <c r="BY16" s="577" t="s">
        <v>363</v>
      </c>
      <c r="BZ16" s="6" t="s">
        <v>1266</v>
      </c>
      <c r="CA16" s="6" t="s">
        <v>751</v>
      </c>
    </row>
    <row r="17" spans="2:79" ht="20.100000000000001" customHeight="1">
      <c r="B17" s="551"/>
      <c r="C17" s="551"/>
      <c r="D17" s="551"/>
      <c r="E17" s="551"/>
      <c r="F17" s="551"/>
      <c r="G17" s="551"/>
      <c r="H17" s="551"/>
      <c r="I17" s="551"/>
      <c r="J17" s="558"/>
      <c r="K17" s="664"/>
      <c r="L17" s="558"/>
      <c r="M17" s="532"/>
      <c r="N17" s="560"/>
      <c r="O17" s="665"/>
      <c r="P17" s="560"/>
      <c r="Q17" s="560"/>
      <c r="S17" s="585" t="s">
        <v>279</v>
      </c>
      <c r="T17" s="585" t="str">
        <f>"Texte de la  "&amp;O15&amp;" liaison automatique"</f>
        <v>Texte de la  COLONNE O liaison automatique</v>
      </c>
      <c r="U17" s="585"/>
      <c r="V17" s="586" t="s">
        <v>1267</v>
      </c>
      <c r="W17" s="587" t="s">
        <v>1268</v>
      </c>
      <c r="X17" s="585" t="s">
        <v>303</v>
      </c>
      <c r="Y17" s="585" t="s">
        <v>304</v>
      </c>
      <c r="Z17" s="585" t="s">
        <v>305</v>
      </c>
      <c r="AA17" s="585" t="s">
        <v>306</v>
      </c>
      <c r="AB17" s="585" t="s">
        <v>307</v>
      </c>
      <c r="AC17" s="572" t="s">
        <v>1269</v>
      </c>
      <c r="AD17" s="572" t="s">
        <v>1270</v>
      </c>
      <c r="AE17" s="572" t="s">
        <v>275</v>
      </c>
      <c r="AF17" s="572" t="s">
        <v>1271</v>
      </c>
      <c r="AG17" s="572" t="s">
        <v>308</v>
      </c>
      <c r="AH17" s="572" t="s">
        <v>309</v>
      </c>
      <c r="AI17" s="572" t="s">
        <v>310</v>
      </c>
      <c r="AJ17" s="572" t="s">
        <v>311</v>
      </c>
      <c r="AK17" s="572" t="s">
        <v>314</v>
      </c>
      <c r="AL17" s="572" t="s">
        <v>316</v>
      </c>
      <c r="AM17" s="572" t="s">
        <v>318</v>
      </c>
      <c r="AN17" s="572" t="s">
        <v>319</v>
      </c>
      <c r="AO17" s="572" t="s">
        <v>320</v>
      </c>
      <c r="AP17" s="572" t="s">
        <v>322</v>
      </c>
      <c r="AQ17" s="572" t="s">
        <v>324</v>
      </c>
      <c r="AR17" s="572" t="s">
        <v>325</v>
      </c>
      <c r="AS17" s="572" t="s">
        <v>327</v>
      </c>
      <c r="AT17" s="572" t="s">
        <v>328</v>
      </c>
      <c r="AU17" s="572" t="s">
        <v>329</v>
      </c>
      <c r="AV17" s="572" t="s">
        <v>330</v>
      </c>
      <c r="AW17" s="572" t="s">
        <v>333</v>
      </c>
      <c r="AX17" s="572" t="s">
        <v>334</v>
      </c>
      <c r="AY17" s="572" t="s">
        <v>336</v>
      </c>
      <c r="AZ17" s="572" t="s">
        <v>338</v>
      </c>
      <c r="BA17" s="572" t="s">
        <v>340</v>
      </c>
      <c r="BB17" s="572" t="s">
        <v>342</v>
      </c>
      <c r="BC17" s="572" t="s">
        <v>344</v>
      </c>
      <c r="BD17" s="572" t="s">
        <v>346</v>
      </c>
      <c r="BE17" s="572" t="s">
        <v>347</v>
      </c>
      <c r="BF17" s="572" t="s">
        <v>312</v>
      </c>
      <c r="BG17" s="572" t="s">
        <v>313</v>
      </c>
      <c r="BH17" s="572" t="s">
        <v>315</v>
      </c>
      <c r="BI17" s="572" t="s">
        <v>317</v>
      </c>
      <c r="BJ17" s="572" t="s">
        <v>321</v>
      </c>
      <c r="BK17" s="572" t="s">
        <v>323</v>
      </c>
      <c r="BL17" s="572" t="s">
        <v>326</v>
      </c>
      <c r="BM17" s="572" t="s">
        <v>331</v>
      </c>
      <c r="BN17" s="572" t="s">
        <v>332</v>
      </c>
      <c r="BO17" s="572" t="s">
        <v>335</v>
      </c>
      <c r="BP17" s="572" t="s">
        <v>337</v>
      </c>
      <c r="BQ17" s="572" t="s">
        <v>339</v>
      </c>
      <c r="BR17" s="572" t="s">
        <v>341</v>
      </c>
      <c r="BS17" s="572" t="s">
        <v>343</v>
      </c>
      <c r="BT17" s="572" t="s">
        <v>345</v>
      </c>
      <c r="BU17" s="572" t="s">
        <v>348</v>
      </c>
      <c r="BX17" s="6" t="s">
        <v>349</v>
      </c>
      <c r="BY17" s="577" t="s">
        <v>363</v>
      </c>
      <c r="BZ17" s="6" t="s">
        <v>1272</v>
      </c>
      <c r="CA17" s="6" t="s">
        <v>752</v>
      </c>
    </row>
    <row r="18" spans="2:79" ht="30" customHeight="1">
      <c r="B18" s="551" t="str">
        <f t="shared" ref="B18:B81" si="0">IF(TRIM(SUBSTITUTE(K18,CHAR(160),""))="","",TRIM(SUBSTITUTE(SUBSTITUTE(SUBSTITUTE(SUBSTITUTE(CLEAN(K18),CHAR(160)," "),CHAR(9)," "),CHAR(10)," "),CHAR(13)," ")))</f>
        <v>Tarte normande aux pommes et aux amandes 🍎🥧</v>
      </c>
      <c r="C18" s="551" t="str">
        <f t="shared" ref="C18:C81" si="1">IF(B18="","",TRIM(SUBSTITUTE(SUBSTITUTE(SUBSTITUTE(SUBSTITUTE(SUBSTITUTE(SUBSTITUTE(SUBSTITUTE(SUBSTITUTE(SUBSTITUTE(SUBSTITUTE(B18,","," "),";"," "),":"," "),"."," "),"?"," "), "!"," "),"/"," "), "("," "), ")"," "), "-"," ")))</f>
        <v>Tarte normande aux pommes et aux amandes 🍎🥧</v>
      </c>
      <c r="D18" s="551" t="str">
        <f>IF(UPPER(TRIM(N11))="X",C18,B18)</f>
        <v>Tarte normande aux pommes et aux amandes 🍎🥧</v>
      </c>
      <c r="E18" s="551" cm="1">
        <f t="array" ref="E18">IFERROR(MATCH(TRUE(),INDEX(K18:K203&lt;&gt;"",0),0)+17,"")</f>
        <v>18</v>
      </c>
      <c r="F18" s="551" t="str" cm="1">
        <f t="array" ref="F18">IF(E18="","",INDEX(D:D,E18))</f>
        <v>Tarte normande aux pommes et aux amandes 🍎🥧</v>
      </c>
      <c r="G18" s="551" t="str">
        <f t="shared" ref="G18:G81" si="2">IF(OR(F18="",M18=""),"",LEFT(F18,M18))</f>
        <v>Tarte normande aux pommes et aux amandes 🍎🥧</v>
      </c>
      <c r="H18" s="561" t="str">
        <f t="shared" ref="H18:H81" si="3">IF(OR(F18="",M18=""),"",TRIM(MID(F18,M18+1,99999)))</f>
        <v/>
      </c>
      <c r="I18" s="551" t="str">
        <f>IF(AND(F18&lt;&gt;"",N10&gt;0,M18&gt;N10),"Mot &gt; limite","")</f>
        <v/>
      </c>
      <c r="J18" s="562">
        <f>IF(K18="","",COUNTIF(K18:K18,"&lt;&gt;"))</f>
        <v>1</v>
      </c>
      <c r="K18" s="563" t="s">
        <v>1224</v>
      </c>
      <c r="L18" s="562">
        <f t="shared" ref="L18:L81" si="4">IF(TRIM(SUBSTITUTE(K18,CHAR(160),""))="","",LEN(K18))</f>
        <v>45</v>
      </c>
      <c r="M18" s="532">
        <f>IF(OR(F18="",N10="",N10&lt;=0),"",IF(LEN(F18)&lt;=N10,LEN(F18),IFERROR(FIND("♦",SUBSTITUTE(LEFT(F18,N10)," ","♦",LEN(LEFT(F18,N10))-LEN(SUBSTITUTE(LEFT(F18,N10)," ","")))),FIND(" ",F18&amp;" ",N10+1)-1)))</f>
        <v>45</v>
      </c>
      <c r="N18" s="564">
        <f t="shared" ref="N18:N81" si="5">IF(O18="","",ROW()-17)</f>
        <v>1</v>
      </c>
      <c r="O18" s="565" t="str">
        <f t="shared" ref="O18:O81" si="6">G18</f>
        <v>Tarte normande aux pommes et aux amandes 🍎🥧</v>
      </c>
      <c r="P18" s="564">
        <f t="shared" ref="P18:P81" si="7">IF(O18="","",LEN(TRIM(O18))-LEN(SUBSTITUTE(TRIM(O18)," ",""))+1)</f>
        <v>8</v>
      </c>
      <c r="Q18" s="564">
        <f t="shared" ref="Q18:Q81" si="8">IF(O18="","",LEN(O18))</f>
        <v>45</v>
      </c>
      <c r="S18" s="588">
        <f t="shared" ref="S18:S81" si="9">IF(T18="","",ROW())</f>
        <v>18</v>
      </c>
      <c r="T18" s="464" t="str">
        <f>O18</f>
        <v>Tarte normande aux pommes et aux amandes 🍎🥧</v>
      </c>
      <c r="U18" s="588" t="s">
        <v>188</v>
      </c>
      <c r="V18" s="465" t="str">
        <f t="shared" ref="V18:V81" si="10">IF(T18="","",TRIM(SUBSTITUTE(T18,"*",""))&amp;IF(COUNTIF(W18,"*⚠*")&gt;0," *",""))</f>
        <v>Tarte normande aux pommes et aux amandes 🍎🥧 *</v>
      </c>
      <c r="W18" s="466" t="str">
        <f t="shared" ref="W18:W81" si="11">IF(T18="","",MID(IF(BF18&lt;&gt;""," • "&amp;BF18,"")&amp;IF(BH18&lt;&gt;""," • "&amp;BH18,"")&amp;IF(BI18&lt;&gt;""," • "&amp;BI18,"")&amp;IF(BJ18&lt;&gt;""," • "&amp;BJ18,"")&amp;IF(BK18&lt;&gt;""," • "&amp;BK18,"")&amp;IF(BL18&lt;&gt;""," • "&amp;BL18,"")&amp;IF(BM18&lt;&gt;""," • "&amp;BM18,"")&amp;IF(BO18&lt;&gt;""," • "&amp;BO18,"")&amp;IF(BP18&lt;&gt;""," • "&amp;BP18,"")&amp;IF(BQ18&lt;&gt;""," • "&amp;BQ18,"")&amp;IF(BR18&lt;&gt;""," • "&amp;BR18,"")&amp;IF(BS18&lt;&gt;""," • "&amp;BS18,"")&amp;IF(BT18&lt;&gt;""," • "&amp;BT18,"")&amp;IF(BU18&lt;&gt;""," • "&amp;BU18,""),4,32767))</f>
        <v>⚠ Fruits a coque</v>
      </c>
      <c r="X18" s="589" t="str">
        <f t="shared" ref="X18:X81" si="12">IF(T18="","",TRIM(T18)&amp;IF(Z18&gt;0," *",""))</f>
        <v>Tarte normande aux pommes et aux amandes 🍎🥧 *</v>
      </c>
      <c r="Y18" s="590" t="str">
        <f t="shared" ref="Y18:Y81" si="13">IF(T18="","",MID(IF(BG18&lt;&gt;""," • "&amp;BG18,"")&amp;IF(BN18&lt;&gt;""," • "&amp;BN18,""),4,32767))</f>
        <v/>
      </c>
      <c r="Z18" s="588">
        <f t="shared" ref="Z18:Z81" si="14">IF(T18="","",--(BF18&lt;&gt;"")+--(BH18&lt;&gt;"")+--(BI18&lt;&gt;"")+--(BJ18&lt;&gt;"")+--(BK18&lt;&gt;"")+--(BL18&lt;&gt;"")+--(BM18&lt;&gt;"")+--(BO18&lt;&gt;"")+--(BP18&lt;&gt;"")+--(BQ18&lt;&gt;"")+--(BR18&lt;&gt;"")+--(BS18&lt;&gt;"")+--(BT18&lt;&gt;"")+--(BU18&lt;&gt;""))</f>
        <v>1</v>
      </c>
      <c r="AA18" s="588">
        <f t="shared" ref="AA18:AA81" si="15">IF(T18="","",--(BG18&lt;&gt;"")+--(BN18&lt;&gt;""))</f>
        <v>0</v>
      </c>
      <c r="AB18" s="590" t="str">
        <f t="shared" ref="AB18:AB81" si="16">IF(T18="","",IF(W18&lt;&gt;"",W18,IF(Y18&lt;&gt;"",Y18,"aucun match")))</f>
        <v>⚠ Fruits a coque</v>
      </c>
      <c r="AC18" s="36" t="str">
        <f t="shared" ref="AC18:AC81" si="17">IF(T18="","",LOWER(T18))</f>
        <v>tarte normande aux pommes et aux amandes 🍎🥧</v>
      </c>
      <c r="AD18" s="36" t="str">
        <f t="shared" ref="AD18:AD81" si="18">IF(AC18="","",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C18,"œ","oe"),"æ","ae"),"à","a"),"á","a"),"â","a"),"ä","a"),"ã","a"),"å","a"),"ç","c"),"è","e"),"é","e"),"ê","e"),"ë","e"),"ì","i"),"í","i"),"î","i"),"ï","i"),"ñ","n"),"ò","o"),"ó","o"),"ô","o"),"ö","o"),"õ","o"),"ù","u"),"ú","u"),"û","u"),"ü","u"),"ý","y"),"ÿ","y"))</f>
        <v>tarte normande aux pommes et aux amandes 🍎🥧</v>
      </c>
      <c r="AE18" s="36" t="str">
        <f t="shared" ref="AE18:AE81" si="19">IF(AD18="","",SUBSTITUTE(SUBSTITUTE(SUBSTITUTE(SUBSTITUTE(SUBSTITUTE(SUBSTITUTE(SUBSTITUTE(SUBSTITUTE(SUBSTITUTE(SUBSTITUTE(SUBSTITUTE(SUBSTITUTE(SUBSTITUTE(SUBSTITUTE(SUBSTITUTE(SUBSTITUTE(SUBSTITUTE(AD18,CHAR(10)," "),CHAR(13)," "),","," "),"."," "),":"," "),"/"," "),"-"," "),"_"," "),CHAR(34)," "),CHAR(40)," "),CHAR(41)," "),CHAR(39)," "),"?"," "),"!"," "),"+"," "),"*"," "),"&amp;"," "))</f>
        <v>tarte normande aux pommes et aux amandes 🍎🥧</v>
      </c>
      <c r="AF18" s="36" t="str">
        <f t="shared" ref="AF18:AF81" si="20">IF(AE18="",""," "&amp;TRIM(SUBSTITUTE(SUBSTITUTE(SUBSTITUTE(AE18,"  "," "),"  "," "),"  "," "))&amp;" ")</f>
        <v xml:space="preserve"> tarte normande aux pommes et aux amandes 🍎🥧 </v>
      </c>
      <c r="AG18" s="36" cm="1">
        <f t="array" ref="AG18">IF(T18="",0,SUMPRODUCT((BX4:BX795="Gluten")*(BY4:BY795="INFO")*(COUNTIF(AF18,"*"&amp;BZ4:BZ795&amp;"*")&gt;0)*1))</f>
        <v>0</v>
      </c>
      <c r="AH18" s="36" cm="1">
        <f t="array" ref="AH18">IF(T18="",0,SUMPRODUCT((BX4:BX795="Gluten")*(BY4:BY795="EXCL")*(COUNTIF(AF18,"*"&amp;BZ4:BZ795&amp;"*")&gt;0)*1))</f>
        <v>0</v>
      </c>
      <c r="AI18" s="36" cm="1">
        <f t="array" ref="AI18">IF(T18="",0,SUMPRODUCT((BX4:BX795="Gluten")*(BY4:BY795="ALERTE")*(COUNTIF(AF18,"*"&amp;BZ4:BZ795&amp;"*")&gt;0)*1))</f>
        <v>0</v>
      </c>
      <c r="AJ18" s="36" cm="1">
        <f t="array" ref="AJ18">IF(T18="",0,SUMPRODUCT((BX4:BX795="Gluten")*(BY4:BY795="SUSP")*(COUNTIF(AF18,"*"&amp;BZ4:BZ795&amp;"*")&gt;0)*1))</f>
        <v>0</v>
      </c>
      <c r="AK18" s="36" cm="1">
        <f t="array" ref="AK18">IF(T18="",0,SUMPRODUCT((BX4:BX795="Crustaces")*(BY4:BY795="ALERTE")*(COUNTIF(AF18,"*"&amp;BZ4:BZ795&amp;"*")&gt;0)*1))</f>
        <v>0</v>
      </c>
      <c r="AL18" s="36" cm="1">
        <f t="array" ref="AL18">IF(T18="",0,SUMPRODUCT((BX4:BX795="Oeufs")*(BY4:BY795="ALERTE")*(COUNTIF(AF18,"*"&amp;BZ4:BZ795&amp;"*")&gt;0)*1))</f>
        <v>0</v>
      </c>
      <c r="AM18" s="36" cm="1">
        <f t="array" ref="AM18">IF(T18="",0,SUMPRODUCT((BX4:BX795="Poissons")*(BY4:BY795="INFO")*(COUNTIF(AF18,"*"&amp;BZ4:BZ795&amp;"*")&gt;0)*1))</f>
        <v>0</v>
      </c>
      <c r="AN18" s="36" cm="1">
        <f t="array" ref="AN18">IF(T18="",0,SUMPRODUCT((BX4:BX795="Poissons")*(BY4:BY795="EXCL")*(COUNTIF(AF18,"*"&amp;BZ4:BZ795&amp;"*")&gt;0)*1))</f>
        <v>0</v>
      </c>
      <c r="AO18" s="36" cm="1">
        <f t="array" ref="AO18">IF(T18="",0,SUMPRODUCT((BX4:BX795="Poissons")*(BY4:BY795="ALERTE")*(COUNTIF(AF18,"*"&amp;BZ4:BZ795&amp;"*")&gt;0)*1))</f>
        <v>0</v>
      </c>
      <c r="AP18" s="36" cm="1">
        <f t="array" ref="AP18">IF(T18="",0,SUMPRODUCT((BX4:BX795="Arachides")*(BY4:BY795="ALERTE")*(COUNTIF(AF18,"*"&amp;BZ4:BZ795&amp;"*")&gt;0)*1))</f>
        <v>0</v>
      </c>
      <c r="AQ18" s="36" cm="1">
        <f t="array" ref="AQ18">IF(T18="",0,SUMPRODUCT((BX4:BX795="Soja")*(BY4:BY795="INFO")*(COUNTIF(AF18,"*"&amp;BZ4:BZ795&amp;"*")&gt;0)*1))</f>
        <v>0</v>
      </c>
      <c r="AR18" s="36" cm="1">
        <f t="array" ref="AR18">IF(T18="",0,SUMPRODUCT((BX4:BX795="Soja")*(BY4:BY795="ALERTE")*(COUNTIF(AF18,"*"&amp;BZ4:BZ795&amp;"*")&gt;0)*1))</f>
        <v>0</v>
      </c>
      <c r="AS18" s="36" cm="1">
        <f t="array" ref="AS18">IF(T18="",0,SUMPRODUCT((BX4:BX795="Lait")*(BY4:BY795="INFO")*(COUNTIF(AF18,"*"&amp;BZ4:BZ795&amp;"*")&gt;0)*1))</f>
        <v>0</v>
      </c>
      <c r="AT18" s="36" cm="1">
        <f t="array" ref="AT18">IF(T18="",0,SUMPRODUCT((BX4:BX795="Lait")*(BY4:BY795="EXCL")*(COUNTIF(AF18,"*"&amp;BZ4:BZ795&amp;"*")&gt;0)*1))</f>
        <v>0</v>
      </c>
      <c r="AU18" s="36" cm="1">
        <f t="array" ref="AU18">IF(T18="",0,SUMPRODUCT((BX4:BX795="Lait")*(BY4:BY795="ALERTE")*(COUNTIF(AF18,"*"&amp;BZ4:BZ795&amp;"*")&gt;0)*1))</f>
        <v>0</v>
      </c>
      <c r="AV18" s="36" cm="1">
        <f t="array" ref="AV18">IF(T18="",0,SUMPRODUCT((BX4:BX795="Lait")*(BY4:BY795="SUSP")*(COUNTIF(AF18,"*"&amp;BZ4:BZ795&amp;"*")&gt;0)*1))</f>
        <v>0</v>
      </c>
      <c r="AW18" s="36" cm="1">
        <f t="array" ref="AW18">IF(T18="",0,SUMPRODUCT((BX4:BX795="Fruits a coque")*(BY4:BY795="EXCL")*(COUNTIF(AF18,"*"&amp;BZ4:BZ795&amp;"*")&gt;0)*1))</f>
        <v>0</v>
      </c>
      <c r="AX18" s="36" cm="1">
        <f t="array" ref="AX18">IF(T18="",0,SUMPRODUCT((BX4:BX795="Fruits a coque")*(BY4:BY795="ALERTE")*(COUNTIF(AF18,"*"&amp;BZ4:BZ795&amp;"*")&gt;0)*1))</f>
        <v>2</v>
      </c>
      <c r="AY18" s="36" cm="1">
        <f t="array" ref="AY18">IF(T18="",0,SUMPRODUCT((BX4:BX795="Celeri")*(BY4:BY795="ALERTE")*(COUNTIF(AF18,"*"&amp;BZ4:BZ795&amp;"*")&gt;0)*1))</f>
        <v>0</v>
      </c>
      <c r="AZ18" s="36" cm="1">
        <f t="array" ref="AZ18">IF(T18="",0,SUMPRODUCT((BX4:BX795="Moutarde")*(BY4:BY795="ALERTE")*(COUNTIF(AF18,"*"&amp;BZ4:BZ795&amp;"*")&gt;0)*1))</f>
        <v>0</v>
      </c>
      <c r="BA18" s="36" cm="1">
        <f t="array" ref="BA18">IF(T18="",0,SUMPRODUCT((BX4:BX795="Sesame")*(BY4:BY795="ALERTE")*(COUNTIF(AF18,"*"&amp;BZ4:BZ795&amp;"*")&gt;0)*1))</f>
        <v>0</v>
      </c>
      <c r="BB18" s="36" cm="1">
        <f t="array" ref="BB18">IF(T18="",0,SUMPRODUCT((BX4:BX795="Sulfites")*(BY4:BY795="ALERTE")*(COUNTIF(AF18,"*"&amp;BZ4:BZ795&amp;"*")&gt;0)*1))</f>
        <v>0</v>
      </c>
      <c r="BC18" s="36" cm="1">
        <f t="array" ref="BC18">IF(T18="",0,SUMPRODUCT((BX4:BX795="Lupin")*(BY4:BY795="ALERTE")*(COUNTIF(AF18,"*"&amp;BZ4:BZ795&amp;"*")&gt;0)*1))</f>
        <v>0</v>
      </c>
      <c r="BD18" s="36" cm="1">
        <f t="array" ref="BD18">IF(T18="",0,SUMPRODUCT((BX4:BX795="Mollusques")*(BY4:BY795="EXCL")*(COUNTIF(AF18,"*"&amp;BZ4:BZ795&amp;"*")&gt;0)*1))</f>
        <v>0</v>
      </c>
      <c r="BE18" s="36" cm="1">
        <f t="array" ref="BE18">IF(T18="",0,SUMPRODUCT((BX4:BX795="Mollusques")*(BY4:BY795="ALERTE")*(COUNTIF(AF18,"*"&amp;BZ4:BZ795&amp;"*")&gt;0)*1))</f>
        <v>0</v>
      </c>
      <c r="BF18" s="36" t="str">
        <f t="shared" ref="BF18:BF81" si="21">IF(T18="","",IF(AG18&gt;0,"info Gluten",IF(AND(AI18&gt;0,AH18=0),"⚠ Gluten","")))</f>
        <v/>
      </c>
      <c r="BG18" s="36" t="str">
        <f t="shared" ref="BG18:BG81" si="22">IF(T18="","",IF(AND(BF18="",AJ18&gt;0,AH18=0),"suspicion Gluten",""))</f>
        <v/>
      </c>
      <c r="BH18" s="36" t="str">
        <f t="shared" ref="BH18:BH81" si="23">IF(T18="","",IF(AK18&gt;0,"⚠ Crustaces",""))</f>
        <v/>
      </c>
      <c r="BI18" s="36" t="str">
        <f t="shared" ref="BI18:BI81" si="24">IF(T18="","",IF(AL18&gt;0,"⚠ Oeufs",""))</f>
        <v/>
      </c>
      <c r="BJ18" s="36" t="str">
        <f t="shared" ref="BJ18:BJ81" si="25">IF(T18="","",IF(AM18&gt;0,"info Poissons",IF(AND(AO18&gt;0,AN18=0),"⚠ Poissons","")))</f>
        <v/>
      </c>
      <c r="BK18" s="36" t="str">
        <f t="shared" ref="BK18:BK81" si="26">IF(T18="","",IF(AP18&gt;0,"⚠ Arachides",""))</f>
        <v/>
      </c>
      <c r="BL18" s="36" t="str">
        <f t="shared" ref="BL18:BL81" si="27">IF(T18="","",IF(AQ18&gt;0,"info Soja",IF(AR18&gt;0,"⚠ Soja","")))</f>
        <v/>
      </c>
      <c r="BM18" s="36" t="str">
        <f t="shared" ref="BM18:BM81" si="28">IF(T18="","",IF(AS18&gt;0,"info Lait",IF(AND(AU18&gt;0,AT18=0),"⚠ Lait","")))</f>
        <v/>
      </c>
      <c r="BN18" s="36" t="str">
        <f t="shared" ref="BN18:BN81" si="29">IF(T18="","",IF(AND(BM18="",AV18&gt;0,AT18=0),"suspicion Lait",""))</f>
        <v/>
      </c>
      <c r="BO18" s="36" t="str">
        <f t="shared" ref="BO18:BO81" si="30">IF(T18="","",IF(AND(AX18&gt;0,AW18=0),"⚠ Fruits a coque",""))</f>
        <v>⚠ Fruits a coque</v>
      </c>
      <c r="BP18" s="36" t="str">
        <f t="shared" ref="BP18:BP81" si="31">IF(T18="","",IF(AY18&gt;0,"⚠ Celeri",""))</f>
        <v/>
      </c>
      <c r="BQ18" s="36" t="str">
        <f t="shared" ref="BQ18:BQ81" si="32">IF(T18="","",IF(AZ18&gt;0,"⚠ Moutarde",""))</f>
        <v/>
      </c>
      <c r="BR18" s="36" t="str">
        <f t="shared" ref="BR18:BR81" si="33">IF(T18="","",IF(BA18&gt;0,"⚠ Sesame",""))</f>
        <v/>
      </c>
      <c r="BS18" s="36" t="str">
        <f t="shared" ref="BS18:BS81" si="34">IF(T18="","",IF(BB18&gt;0,"⚠ Sulfites",""))</f>
        <v/>
      </c>
      <c r="BT18" s="36" t="str">
        <f t="shared" ref="BT18:BT81" si="35">IF(T18="","",IF(BC18&gt;0,"⚠ Lupin",""))</f>
        <v/>
      </c>
      <c r="BU18" s="36" t="str">
        <f t="shared" ref="BU18:BU81" si="36">IF(T18="","",IF(AND(BE18&gt;0,BD18=0),"⚠ Mollusques",""))</f>
        <v/>
      </c>
      <c r="BX18" s="6" t="s">
        <v>349</v>
      </c>
      <c r="BY18" s="577" t="s">
        <v>363</v>
      </c>
      <c r="BZ18" s="6" t="s">
        <v>1273</v>
      </c>
      <c r="CA18" s="6" t="s">
        <v>753</v>
      </c>
    </row>
    <row r="19" spans="2:79" ht="30" customHeight="1">
      <c r="B19" s="551" t="str">
        <f t="shared" si="0"/>
        <v>Un grand classique de la pâtisserie française ! Cette tarte normande fondante aux pommes et aux amandes est à la fois simple, économique et délicieusement parfumée. À servir tiède avec une cuillerée de crème fraîche pour un pur moment de douceur.</v>
      </c>
      <c r="C19" s="551" t="str">
        <f t="shared" si="1"/>
        <v>Un grand classique de la pâtisserie française Cette tarte normande fondante aux pommes et aux amandes est à la fois simple économique et délicieusement parfumée À servir tiède avec une cuillerée de crème fraîche pour un pur moment de douceur</v>
      </c>
      <c r="D19" s="551" t="str">
        <f>IF(UPPER(TRIM(N11))="X",C19,B19)</f>
        <v>Un grand classique de la pâtisserie française ! Cette tarte normande fondante aux pommes et aux amandes est à la fois simple, économique et délicieusement parfumée. À servir tiède avec une cuillerée de crème fraîche pour un pur moment de douceur.</v>
      </c>
      <c r="E19" s="551" cm="1">
        <f t="array" ref="E19">IF(H18&lt;&gt;"",E18,IF(E18="","",IFERROR(MATCH(TRUE(),INDEX(INDEX(K:K,E18+1):K203&lt;&gt;"",0),0)+E18,"")))</f>
        <v>19</v>
      </c>
      <c r="F19" s="551" t="str" cm="1">
        <f t="array" ref="F19">IF(E19="","",IF(H18&lt;&gt;"",H18,INDEX(D:D,E19)))</f>
        <v>Un grand classique de la pâtisserie française ! Cette tarte normande fondante aux pommes et aux amandes est à la fois simple, économique et délicieusement parfumée. À servir tiède avec une cuillerée de crème fraîche pour un pur moment de douceur.</v>
      </c>
      <c r="G19" s="551" t="str">
        <f t="shared" si="2"/>
        <v xml:space="preserve">Un grand classique de la pâtisserie française ! Cette tarte normande fondante </v>
      </c>
      <c r="H19" s="561" t="str">
        <f t="shared" si="3"/>
        <v>aux pommes et aux amandes est à la fois simple, économique et délicieusement parfumée. À servir tiède avec une cuillerée de crème fraîche pour un pur moment de douceur.</v>
      </c>
      <c r="I19" s="566" t="str">
        <f>IF(AND(F19&lt;&gt;"",N10&gt;0,M19&gt;N10),"Mot &gt; limite","")</f>
        <v/>
      </c>
      <c r="J19" s="562">
        <f>IF(K19="","",COUNTIF(K18:K19,"&lt;&gt;"))</f>
        <v>2</v>
      </c>
      <c r="K19" s="563" t="s">
        <v>1225</v>
      </c>
      <c r="L19" s="562">
        <f t="shared" si="4"/>
        <v>246</v>
      </c>
      <c r="M19" s="532">
        <f>IF(OR(F19="",N10="",N10&lt;=0),"",IF(LEN(F19)&lt;=N10,LEN(F19),IFERROR(FIND("♦",SUBSTITUTE(LEFT(F19,N10)," ","♦",LEN(LEFT(F19,N10))-LEN(SUBSTITUTE(LEFT(F19,N10)," ","")))),FIND(" ",F19&amp;" ",N10+1)-1)))</f>
        <v>78</v>
      </c>
      <c r="N19" s="564">
        <f t="shared" si="5"/>
        <v>2</v>
      </c>
      <c r="O19" s="567" t="str">
        <f t="shared" si="6"/>
        <v xml:space="preserve">Un grand classique de la pâtisserie française ! Cette tarte normande fondante </v>
      </c>
      <c r="P19" s="564">
        <f t="shared" si="7"/>
        <v>12</v>
      </c>
      <c r="Q19" s="564">
        <f t="shared" si="8"/>
        <v>78</v>
      </c>
      <c r="S19" s="588">
        <f t="shared" si="9"/>
        <v>19</v>
      </c>
      <c r="T19" s="464" t="str">
        <f t="shared" ref="T19:T82" si="37">O19</f>
        <v xml:space="preserve">Un grand classique de la pâtisserie française ! Cette tarte normande fondante </v>
      </c>
      <c r="U19" s="588" t="s">
        <v>188</v>
      </c>
      <c r="V19" s="465" t="str">
        <f t="shared" si="10"/>
        <v>Un grand classique de la pâtisserie française ! Cette tarte normande fondante</v>
      </c>
      <c r="W19" s="466" t="str">
        <f t="shared" si="11"/>
        <v/>
      </c>
      <c r="X19" s="589" t="str">
        <f t="shared" si="12"/>
        <v>Un grand classique de la pâtisserie française ! Cette tarte normande fondante</v>
      </c>
      <c r="Y19" s="590" t="str">
        <f t="shared" si="13"/>
        <v/>
      </c>
      <c r="Z19" s="588">
        <f t="shared" si="14"/>
        <v>0</v>
      </c>
      <c r="AA19" s="588">
        <f t="shared" si="15"/>
        <v>0</v>
      </c>
      <c r="AB19" s="590" t="str">
        <f t="shared" si="16"/>
        <v>aucun match</v>
      </c>
      <c r="AC19" s="36" t="str">
        <f t="shared" si="17"/>
        <v xml:space="preserve">un grand classique de la pâtisserie française ! cette tarte normande fondante </v>
      </c>
      <c r="AD19" s="36" t="str">
        <f t="shared" si="18"/>
        <v xml:space="preserve">un grand classique de la patisserie francaise ! cette tarte normande fondante </v>
      </c>
      <c r="AE19" s="36" t="str">
        <f t="shared" si="19"/>
        <v xml:space="preserve">un grand classique de la patisserie francaise   cette tarte normande fondante </v>
      </c>
      <c r="AF19" s="36" t="str">
        <f t="shared" si="20"/>
        <v xml:space="preserve"> un grand classique de la patisserie francaise cette tarte normande fondante </v>
      </c>
      <c r="AG19" s="36" cm="1">
        <f t="array" ref="AG19">IF(T19="",0,SUMPRODUCT((BX4:BX795="Gluten")*(BY4:BY795="INFO")*(COUNTIF(AF19,"*"&amp;BZ4:BZ795&amp;"*")&gt;0)*1))</f>
        <v>0</v>
      </c>
      <c r="AH19" s="36" cm="1">
        <f t="array" ref="AH19">IF(T19="",0,SUMPRODUCT((BX4:BX795="Gluten")*(BY4:BY795="EXCL")*(COUNTIF(AF19,"*"&amp;BZ4:BZ795&amp;"*")&gt;0)*1))</f>
        <v>0</v>
      </c>
      <c r="AI19" s="36" cm="1">
        <f t="array" ref="AI19">IF(T19="",0,SUMPRODUCT((BX4:BX795="Gluten")*(BY4:BY795="ALERTE")*(COUNTIF(AF19,"*"&amp;BZ4:BZ795&amp;"*")&gt;0)*1))</f>
        <v>0</v>
      </c>
      <c r="AJ19" s="36" cm="1">
        <f t="array" ref="AJ19">IF(T19="",0,SUMPRODUCT((BX4:BX795="Gluten")*(BY4:BY795="SUSP")*(COUNTIF(AF19,"*"&amp;BZ4:BZ795&amp;"*")&gt;0)*1))</f>
        <v>0</v>
      </c>
      <c r="AK19" s="36" cm="1">
        <f t="array" ref="AK19">IF(T19="",0,SUMPRODUCT((BX4:BX795="Crustaces")*(BY4:BY795="ALERTE")*(COUNTIF(AF19,"*"&amp;BZ4:BZ795&amp;"*")&gt;0)*1))</f>
        <v>0</v>
      </c>
      <c r="AL19" s="36" cm="1">
        <f t="array" ref="AL19">IF(T19="",0,SUMPRODUCT((BX4:BX795="Oeufs")*(BY4:BY795="ALERTE")*(COUNTIF(AF19,"*"&amp;BZ4:BZ795&amp;"*")&gt;0)*1))</f>
        <v>0</v>
      </c>
      <c r="AM19" s="36" cm="1">
        <f t="array" ref="AM19">IF(T19="",0,SUMPRODUCT((BX4:BX795="Poissons")*(BY4:BY795="INFO")*(COUNTIF(AF19,"*"&amp;BZ4:BZ795&amp;"*")&gt;0)*1))</f>
        <v>0</v>
      </c>
      <c r="AN19" s="36" cm="1">
        <f t="array" ref="AN19">IF(T19="",0,SUMPRODUCT((BX4:BX795="Poissons")*(BY4:BY795="EXCL")*(COUNTIF(AF19,"*"&amp;BZ4:BZ795&amp;"*")&gt;0)*1))</f>
        <v>0</v>
      </c>
      <c r="AO19" s="36" cm="1">
        <f t="array" ref="AO19">IF(T19="",0,SUMPRODUCT((BX4:BX795="Poissons")*(BY4:BY795="ALERTE")*(COUNTIF(AF19,"*"&amp;BZ4:BZ795&amp;"*")&gt;0)*1))</f>
        <v>0</v>
      </c>
      <c r="AP19" s="36" cm="1">
        <f t="array" ref="AP19">IF(T19="",0,SUMPRODUCT((BX4:BX795="Arachides")*(BY4:BY795="ALERTE")*(COUNTIF(AF19,"*"&amp;BZ4:BZ795&amp;"*")&gt;0)*1))</f>
        <v>0</v>
      </c>
      <c r="AQ19" s="36" cm="1">
        <f t="array" ref="AQ19">IF(T19="",0,SUMPRODUCT((BX4:BX795="Soja")*(BY4:BY795="INFO")*(COUNTIF(AF19,"*"&amp;BZ4:BZ795&amp;"*")&gt;0)*1))</f>
        <v>0</v>
      </c>
      <c r="AR19" s="36" cm="1">
        <f t="array" ref="AR19">IF(T19="",0,SUMPRODUCT((BX4:BX795="Soja")*(BY4:BY795="ALERTE")*(COUNTIF(AF19,"*"&amp;BZ4:BZ795&amp;"*")&gt;0)*1))</f>
        <v>0</v>
      </c>
      <c r="AS19" s="36" cm="1">
        <f t="array" ref="AS19">IF(T19="",0,SUMPRODUCT((BX4:BX795="Lait")*(BY4:BY795="INFO")*(COUNTIF(AF19,"*"&amp;BZ4:BZ795&amp;"*")&gt;0)*1))</f>
        <v>0</v>
      </c>
      <c r="AT19" s="36" cm="1">
        <f t="array" ref="AT19">IF(T19="",0,SUMPRODUCT((BX4:BX795="Lait")*(BY4:BY795="EXCL")*(COUNTIF(AF19,"*"&amp;BZ4:BZ795&amp;"*")&gt;0)*1))</f>
        <v>0</v>
      </c>
      <c r="AU19" s="36" cm="1">
        <f t="array" ref="AU19">IF(T19="",0,SUMPRODUCT((BX4:BX795="Lait")*(BY4:BY795="ALERTE")*(COUNTIF(AF19,"*"&amp;BZ4:BZ795&amp;"*")&gt;0)*1))</f>
        <v>0</v>
      </c>
      <c r="AV19" s="36" cm="1">
        <f t="array" ref="AV19">IF(T19="",0,SUMPRODUCT((BX4:BX795="Lait")*(BY4:BY795="SUSP")*(COUNTIF(AF19,"*"&amp;BZ4:BZ795&amp;"*")&gt;0)*1))</f>
        <v>0</v>
      </c>
      <c r="AW19" s="36" cm="1">
        <f t="array" ref="AW19">IF(T19="",0,SUMPRODUCT((BX4:BX795="Fruits a coque")*(BY4:BY795="EXCL")*(COUNTIF(AF19,"*"&amp;BZ4:BZ795&amp;"*")&gt;0)*1))</f>
        <v>0</v>
      </c>
      <c r="AX19" s="36" cm="1">
        <f t="array" ref="AX19">IF(T19="",0,SUMPRODUCT((BX4:BX795="Fruits a coque")*(BY4:BY795="ALERTE")*(COUNTIF(AF19,"*"&amp;BZ4:BZ795&amp;"*")&gt;0)*1))</f>
        <v>0</v>
      </c>
      <c r="AY19" s="36" cm="1">
        <f t="array" ref="AY19">IF(T19="",0,SUMPRODUCT((BX4:BX795="Celeri")*(BY4:BY795="ALERTE")*(COUNTIF(AF19,"*"&amp;BZ4:BZ795&amp;"*")&gt;0)*1))</f>
        <v>0</v>
      </c>
      <c r="AZ19" s="36" cm="1">
        <f t="array" ref="AZ19">IF(T19="",0,SUMPRODUCT((BX4:BX795="Moutarde")*(BY4:BY795="ALERTE")*(COUNTIF(AF19,"*"&amp;BZ4:BZ795&amp;"*")&gt;0)*1))</f>
        <v>0</v>
      </c>
      <c r="BA19" s="36" cm="1">
        <f t="array" ref="BA19">IF(T19="",0,SUMPRODUCT((BX4:BX795="Sesame")*(BY4:BY795="ALERTE")*(COUNTIF(AF19,"*"&amp;BZ4:BZ795&amp;"*")&gt;0)*1))</f>
        <v>0</v>
      </c>
      <c r="BB19" s="36" cm="1">
        <f t="array" ref="BB19">IF(T19="",0,SUMPRODUCT((BX4:BX795="Sulfites")*(BY4:BY795="ALERTE")*(COUNTIF(AF19,"*"&amp;BZ4:BZ795&amp;"*")&gt;0)*1))</f>
        <v>0</v>
      </c>
      <c r="BC19" s="36" cm="1">
        <f t="array" ref="BC19">IF(T19="",0,SUMPRODUCT((BX4:BX795="Lupin")*(BY4:BY795="ALERTE")*(COUNTIF(AF19,"*"&amp;BZ4:BZ795&amp;"*")&gt;0)*1))</f>
        <v>0</v>
      </c>
      <c r="BD19" s="36" cm="1">
        <f t="array" ref="BD19">IF(T19="",0,SUMPRODUCT((BX4:BX795="Mollusques")*(BY4:BY795="EXCL")*(COUNTIF(AF19,"*"&amp;BZ4:BZ795&amp;"*")&gt;0)*1))</f>
        <v>0</v>
      </c>
      <c r="BE19" s="36" cm="1">
        <f t="array" ref="BE19">IF(T19="",0,SUMPRODUCT((BX4:BX795="Mollusques")*(BY4:BY795="ALERTE")*(COUNTIF(AF19,"*"&amp;BZ4:BZ795&amp;"*")&gt;0)*1))</f>
        <v>0</v>
      </c>
      <c r="BF19" s="36" t="str">
        <f t="shared" si="21"/>
        <v/>
      </c>
      <c r="BG19" s="36" t="str">
        <f t="shared" si="22"/>
        <v/>
      </c>
      <c r="BH19" s="36" t="str">
        <f t="shared" si="23"/>
        <v/>
      </c>
      <c r="BI19" s="36" t="str">
        <f t="shared" si="24"/>
        <v/>
      </c>
      <c r="BJ19" s="36" t="str">
        <f t="shared" si="25"/>
        <v/>
      </c>
      <c r="BK19" s="36" t="str">
        <f t="shared" si="26"/>
        <v/>
      </c>
      <c r="BL19" s="36" t="str">
        <f t="shared" si="27"/>
        <v/>
      </c>
      <c r="BM19" s="36" t="str">
        <f t="shared" si="28"/>
        <v/>
      </c>
      <c r="BN19" s="36" t="str">
        <f t="shared" si="29"/>
        <v/>
      </c>
      <c r="BO19" s="36" t="str">
        <f t="shared" si="30"/>
        <v/>
      </c>
      <c r="BP19" s="36" t="str">
        <f t="shared" si="31"/>
        <v/>
      </c>
      <c r="BQ19" s="36" t="str">
        <f t="shared" si="32"/>
        <v/>
      </c>
      <c r="BR19" s="36" t="str">
        <f t="shared" si="33"/>
        <v/>
      </c>
      <c r="BS19" s="36" t="str">
        <f t="shared" si="34"/>
        <v/>
      </c>
      <c r="BT19" s="36" t="str">
        <f t="shared" si="35"/>
        <v/>
      </c>
      <c r="BU19" s="36" t="str">
        <f t="shared" si="36"/>
        <v/>
      </c>
      <c r="BX19" s="6" t="s">
        <v>349</v>
      </c>
      <c r="BY19" s="577" t="s">
        <v>363</v>
      </c>
      <c r="BZ19" s="6" t="s">
        <v>376</v>
      </c>
      <c r="CA19" s="6" t="s">
        <v>754</v>
      </c>
    </row>
    <row r="20" spans="2:79" ht="30" customHeight="1">
      <c r="B20" s="551" t="str">
        <f t="shared" si="0"/>
        <v>Ingrédients :</v>
      </c>
      <c r="C20" s="551" t="str">
        <f t="shared" si="1"/>
        <v>Ingrédients</v>
      </c>
      <c r="D20" s="551" t="str">
        <f>IF(UPPER(TRIM(N11))="X",C20,B20)</f>
        <v>Ingrédients :</v>
      </c>
      <c r="E20" s="551" cm="1">
        <f t="array" ref="E20">IF(H19&lt;&gt;"",E19,IF(E19="","",IFERROR(MATCH(TRUE(),INDEX(INDEX(K:K,E19+1):K203&lt;&gt;"",0),0)+E19,"")))</f>
        <v>19</v>
      </c>
      <c r="F20" s="551" t="str" cm="1">
        <f t="array" ref="F20">IF(E20="","",IF(H19&lt;&gt;"",H19,INDEX(D:D,E20)))</f>
        <v>aux pommes et aux amandes est à la fois simple, économique et délicieusement parfumée. À servir tiède avec une cuillerée de crème fraîche pour un pur moment de douceur.</v>
      </c>
      <c r="G20" s="551" t="str">
        <f t="shared" si="2"/>
        <v xml:space="preserve">aux pommes et aux amandes est à la fois simple, économique et délicieusement </v>
      </c>
      <c r="H20" s="561" t="str">
        <f t="shared" si="3"/>
        <v>parfumée. À servir tiède avec une cuillerée de crème fraîche pour un pur moment de douceur.</v>
      </c>
      <c r="I20" s="566" t="str">
        <f>IF(AND(F20&lt;&gt;"",N10&gt;0,M20&gt;N10),"Mot &gt; limite","")</f>
        <v/>
      </c>
      <c r="J20" s="562">
        <f>IF(K20="","",COUNTIF(K18:K20,"&lt;&gt;"))</f>
        <v>3</v>
      </c>
      <c r="K20" s="563" t="s">
        <v>1226</v>
      </c>
      <c r="L20" s="562">
        <f t="shared" si="4"/>
        <v>13</v>
      </c>
      <c r="M20" s="532">
        <f>IF(OR(F20="",N10="",N10&lt;=0),"",IF(LEN(F20)&lt;=N10,LEN(F20),IFERROR(FIND("♦",SUBSTITUTE(LEFT(F20,N10)," ","♦",LEN(LEFT(F20,N10))-LEN(SUBSTITUTE(LEFT(F20,N10)," ","")))),FIND(" ",F20&amp;" ",N10+1)-1)))</f>
        <v>77</v>
      </c>
      <c r="N20" s="564">
        <f t="shared" si="5"/>
        <v>3</v>
      </c>
      <c r="O20" s="565" t="str">
        <f t="shared" si="6"/>
        <v xml:space="preserve">aux pommes et aux amandes est à la fois simple, économique et délicieusement </v>
      </c>
      <c r="P20" s="564">
        <f t="shared" si="7"/>
        <v>13</v>
      </c>
      <c r="Q20" s="564">
        <f t="shared" si="8"/>
        <v>77</v>
      </c>
      <c r="S20" s="588">
        <f t="shared" si="9"/>
        <v>20</v>
      </c>
      <c r="T20" s="464" t="str">
        <f t="shared" si="37"/>
        <v xml:space="preserve">aux pommes et aux amandes est à la fois simple, économique et délicieusement </v>
      </c>
      <c r="U20" s="588" t="s">
        <v>188</v>
      </c>
      <c r="V20" s="465" t="str">
        <f t="shared" si="10"/>
        <v>aux pommes et aux amandes est à la fois simple, économique et délicieusement *</v>
      </c>
      <c r="W20" s="466" t="str">
        <f t="shared" si="11"/>
        <v>⚠ Fruits a coque</v>
      </c>
      <c r="X20" s="589" t="str">
        <f t="shared" si="12"/>
        <v>aux pommes et aux amandes est à la fois simple, économique et délicieusement *</v>
      </c>
      <c r="Y20" s="590" t="str">
        <f t="shared" si="13"/>
        <v/>
      </c>
      <c r="Z20" s="588">
        <f t="shared" si="14"/>
        <v>1</v>
      </c>
      <c r="AA20" s="588">
        <f t="shared" si="15"/>
        <v>0</v>
      </c>
      <c r="AB20" s="590" t="str">
        <f t="shared" si="16"/>
        <v>⚠ Fruits a coque</v>
      </c>
      <c r="AC20" s="36" t="str">
        <f t="shared" si="17"/>
        <v xml:space="preserve">aux pommes et aux amandes est à la fois simple, économique et délicieusement </v>
      </c>
      <c r="AD20" s="36" t="str">
        <f t="shared" si="18"/>
        <v xml:space="preserve">aux pommes et aux amandes est a la fois simple, economique et delicieusement </v>
      </c>
      <c r="AE20" s="36" t="str">
        <f t="shared" si="19"/>
        <v xml:space="preserve">aux pommes et aux amandes est a la fois simple  economique et delicieusement </v>
      </c>
      <c r="AF20" s="36" t="str">
        <f t="shared" si="20"/>
        <v xml:space="preserve"> aux pommes et aux amandes est a la fois simple economique et delicieusement </v>
      </c>
      <c r="AG20" s="36" cm="1">
        <f t="array" ref="AG20">IF(T20="",0,SUMPRODUCT((BX4:BX795="Gluten")*(BY4:BY795="INFO")*(COUNTIF(AF20,"*"&amp;BZ4:BZ795&amp;"*")&gt;0)*1))</f>
        <v>0</v>
      </c>
      <c r="AH20" s="36" cm="1">
        <f t="array" ref="AH20">IF(T20="",0,SUMPRODUCT((BX4:BX795="Gluten")*(BY4:BY795="EXCL")*(COUNTIF(AF20,"*"&amp;BZ4:BZ795&amp;"*")&gt;0)*1))</f>
        <v>0</v>
      </c>
      <c r="AI20" s="36" cm="1">
        <f t="array" ref="AI20">IF(T20="",0,SUMPRODUCT((BX4:BX795="Gluten")*(BY4:BY795="ALERTE")*(COUNTIF(AF20,"*"&amp;BZ4:BZ795&amp;"*")&gt;0)*1))</f>
        <v>0</v>
      </c>
      <c r="AJ20" s="36" cm="1">
        <f t="array" ref="AJ20">IF(T20="",0,SUMPRODUCT((BX4:BX795="Gluten")*(BY4:BY795="SUSP")*(COUNTIF(AF20,"*"&amp;BZ4:BZ795&amp;"*")&gt;0)*1))</f>
        <v>0</v>
      </c>
      <c r="AK20" s="36" cm="1">
        <f t="array" ref="AK20">IF(T20="",0,SUMPRODUCT((BX4:BX795="Crustaces")*(BY4:BY795="ALERTE")*(COUNTIF(AF20,"*"&amp;BZ4:BZ795&amp;"*")&gt;0)*1))</f>
        <v>0</v>
      </c>
      <c r="AL20" s="36" cm="1">
        <f t="array" ref="AL20">IF(T20="",0,SUMPRODUCT((BX4:BX795="Oeufs")*(BY4:BY795="ALERTE")*(COUNTIF(AF20,"*"&amp;BZ4:BZ795&amp;"*")&gt;0)*1))</f>
        <v>0</v>
      </c>
      <c r="AM20" s="36" cm="1">
        <f t="array" ref="AM20">IF(T20="",0,SUMPRODUCT((BX4:BX795="Poissons")*(BY4:BY795="INFO")*(COUNTIF(AF20,"*"&amp;BZ4:BZ795&amp;"*")&gt;0)*1))</f>
        <v>0</v>
      </c>
      <c r="AN20" s="36" cm="1">
        <f t="array" ref="AN20">IF(T20="",0,SUMPRODUCT((BX4:BX795="Poissons")*(BY4:BY795="EXCL")*(COUNTIF(AF20,"*"&amp;BZ4:BZ795&amp;"*")&gt;0)*1))</f>
        <v>0</v>
      </c>
      <c r="AO20" s="36" cm="1">
        <f t="array" ref="AO20">IF(T20="",0,SUMPRODUCT((BX4:BX795="Poissons")*(BY4:BY795="ALERTE")*(COUNTIF(AF20,"*"&amp;BZ4:BZ795&amp;"*")&gt;0)*1))</f>
        <v>0</v>
      </c>
      <c r="AP20" s="36" cm="1">
        <f t="array" ref="AP20">IF(T20="",0,SUMPRODUCT((BX4:BX795="Arachides")*(BY4:BY795="ALERTE")*(COUNTIF(AF20,"*"&amp;BZ4:BZ795&amp;"*")&gt;0)*1))</f>
        <v>0</v>
      </c>
      <c r="AQ20" s="36" cm="1">
        <f t="array" ref="AQ20">IF(T20="",0,SUMPRODUCT((BX4:BX795="Soja")*(BY4:BY795="INFO")*(COUNTIF(AF20,"*"&amp;BZ4:BZ795&amp;"*")&gt;0)*1))</f>
        <v>0</v>
      </c>
      <c r="AR20" s="36" cm="1">
        <f t="array" ref="AR20">IF(T20="",0,SUMPRODUCT((BX4:BX795="Soja")*(BY4:BY795="ALERTE")*(COUNTIF(AF20,"*"&amp;BZ4:BZ795&amp;"*")&gt;0)*1))</f>
        <v>0</v>
      </c>
      <c r="AS20" s="36" cm="1">
        <f t="array" ref="AS20">IF(T20="",0,SUMPRODUCT((BX4:BX795="Lait")*(BY4:BY795="INFO")*(COUNTIF(AF20,"*"&amp;BZ4:BZ795&amp;"*")&gt;0)*1))</f>
        <v>0</v>
      </c>
      <c r="AT20" s="36" cm="1">
        <f t="array" ref="AT20">IF(T20="",0,SUMPRODUCT((BX4:BX795="Lait")*(BY4:BY795="EXCL")*(COUNTIF(AF20,"*"&amp;BZ4:BZ795&amp;"*")&gt;0)*1))</f>
        <v>0</v>
      </c>
      <c r="AU20" s="36" cm="1">
        <f t="array" ref="AU20">IF(T20="",0,SUMPRODUCT((BX4:BX795="Lait")*(BY4:BY795="ALERTE")*(COUNTIF(AF20,"*"&amp;BZ4:BZ795&amp;"*")&gt;0)*1))</f>
        <v>0</v>
      </c>
      <c r="AV20" s="36" cm="1">
        <f t="array" ref="AV20">IF(T20="",0,SUMPRODUCT((BX4:BX795="Lait")*(BY4:BY795="SUSP")*(COUNTIF(AF20,"*"&amp;BZ4:BZ795&amp;"*")&gt;0)*1))</f>
        <v>0</v>
      </c>
      <c r="AW20" s="36" cm="1">
        <f t="array" ref="AW20">IF(T20="",0,SUMPRODUCT((BX4:BX795="Fruits a coque")*(BY4:BY795="EXCL")*(COUNTIF(AF20,"*"&amp;BZ4:BZ795&amp;"*")&gt;0)*1))</f>
        <v>0</v>
      </c>
      <c r="AX20" s="36" cm="1">
        <f t="array" ref="AX20">IF(T20="",0,SUMPRODUCT((BX4:BX795="Fruits a coque")*(BY4:BY795="ALERTE")*(COUNTIF(AF20,"*"&amp;BZ4:BZ795&amp;"*")&gt;0)*1))</f>
        <v>2</v>
      </c>
      <c r="AY20" s="36" cm="1">
        <f t="array" ref="AY20">IF(T20="",0,SUMPRODUCT((BX4:BX795="Celeri")*(BY4:BY795="ALERTE")*(COUNTIF(AF20,"*"&amp;BZ4:BZ795&amp;"*")&gt;0)*1))</f>
        <v>0</v>
      </c>
      <c r="AZ20" s="36" cm="1">
        <f t="array" ref="AZ20">IF(T20="",0,SUMPRODUCT((BX4:BX795="Moutarde")*(BY4:BY795="ALERTE")*(COUNTIF(AF20,"*"&amp;BZ4:BZ795&amp;"*")&gt;0)*1))</f>
        <v>0</v>
      </c>
      <c r="BA20" s="36" cm="1">
        <f t="array" ref="BA20">IF(T20="",0,SUMPRODUCT((BX4:BX795="Sesame")*(BY4:BY795="ALERTE")*(COUNTIF(AF20,"*"&amp;BZ4:BZ795&amp;"*")&gt;0)*1))</f>
        <v>0</v>
      </c>
      <c r="BB20" s="36" cm="1">
        <f t="array" ref="BB20">IF(T20="",0,SUMPRODUCT((BX4:BX795="Sulfites")*(BY4:BY795="ALERTE")*(COUNTIF(AF20,"*"&amp;BZ4:BZ795&amp;"*")&gt;0)*1))</f>
        <v>0</v>
      </c>
      <c r="BC20" s="36" cm="1">
        <f t="array" ref="BC20">IF(T20="",0,SUMPRODUCT((BX4:BX795="Lupin")*(BY4:BY795="ALERTE")*(COUNTIF(AF20,"*"&amp;BZ4:BZ795&amp;"*")&gt;0)*1))</f>
        <v>0</v>
      </c>
      <c r="BD20" s="36" cm="1">
        <f t="array" ref="BD20">IF(T20="",0,SUMPRODUCT((BX4:BX795="Mollusques")*(BY4:BY795="EXCL")*(COUNTIF(AF20,"*"&amp;BZ4:BZ795&amp;"*")&gt;0)*1))</f>
        <v>0</v>
      </c>
      <c r="BE20" s="36" cm="1">
        <f t="array" ref="BE20">IF(T20="",0,SUMPRODUCT((BX4:BX795="Mollusques")*(BY4:BY795="ALERTE")*(COUNTIF(AF20,"*"&amp;BZ4:BZ795&amp;"*")&gt;0)*1))</f>
        <v>0</v>
      </c>
      <c r="BF20" s="36" t="str">
        <f t="shared" si="21"/>
        <v/>
      </c>
      <c r="BG20" s="36" t="str">
        <f t="shared" si="22"/>
        <v/>
      </c>
      <c r="BH20" s="36" t="str">
        <f t="shared" si="23"/>
        <v/>
      </c>
      <c r="BI20" s="36" t="str">
        <f t="shared" si="24"/>
        <v/>
      </c>
      <c r="BJ20" s="36" t="str">
        <f t="shared" si="25"/>
        <v/>
      </c>
      <c r="BK20" s="36" t="str">
        <f t="shared" si="26"/>
        <v/>
      </c>
      <c r="BL20" s="36" t="str">
        <f t="shared" si="27"/>
        <v/>
      </c>
      <c r="BM20" s="36" t="str">
        <f t="shared" si="28"/>
        <v/>
      </c>
      <c r="BN20" s="36" t="str">
        <f t="shared" si="29"/>
        <v/>
      </c>
      <c r="BO20" s="36" t="str">
        <f t="shared" si="30"/>
        <v>⚠ Fruits a coque</v>
      </c>
      <c r="BP20" s="36" t="str">
        <f t="shared" si="31"/>
        <v/>
      </c>
      <c r="BQ20" s="36" t="str">
        <f t="shared" si="32"/>
        <v/>
      </c>
      <c r="BR20" s="36" t="str">
        <f t="shared" si="33"/>
        <v/>
      </c>
      <c r="BS20" s="36" t="str">
        <f t="shared" si="34"/>
        <v/>
      </c>
      <c r="BT20" s="36" t="str">
        <f t="shared" si="35"/>
        <v/>
      </c>
      <c r="BU20" s="36" t="str">
        <f t="shared" si="36"/>
        <v/>
      </c>
      <c r="BX20" s="6" t="s">
        <v>349</v>
      </c>
      <c r="BY20" s="577" t="s">
        <v>363</v>
      </c>
      <c r="BZ20" s="6" t="s">
        <v>377</v>
      </c>
      <c r="CA20" s="6" t="s">
        <v>755</v>
      </c>
    </row>
    <row r="21" spans="2:79" ht="30" customHeight="1">
      <c r="B21" s="551" t="str">
        <f t="shared" si="0"/>
        <v>• 1 pâte sablée</v>
      </c>
      <c r="C21" s="551" t="str">
        <f t="shared" si="1"/>
        <v>• 1 pâte sablée</v>
      </c>
      <c r="D21" s="551" t="str">
        <f>IF(UPPER(TRIM(N11))="X",C21,B21)</f>
        <v>• 1 pâte sablée</v>
      </c>
      <c r="E21" s="551" cm="1">
        <f t="array" ref="E21">IF(H20&lt;&gt;"",E20,IF(E20="","",IFERROR(MATCH(TRUE(),INDEX(INDEX(K:K,E20+1):K203&lt;&gt;"",0),0)+E20,"")))</f>
        <v>19</v>
      </c>
      <c r="F21" s="551" t="str" cm="1">
        <f t="array" ref="F21">IF(E21="","",IF(H20&lt;&gt;"",H20,INDEX(D:D,E21)))</f>
        <v>parfumée. À servir tiède avec une cuillerée de crème fraîche pour un pur moment de douceur.</v>
      </c>
      <c r="G21" s="551" t="str">
        <f t="shared" si="2"/>
        <v xml:space="preserve">parfumée. À servir tiède avec une cuillerée de crème fraîche pour un pur moment </v>
      </c>
      <c r="H21" s="561" t="str">
        <f t="shared" si="3"/>
        <v>de douceur.</v>
      </c>
      <c r="I21" s="566" t="str">
        <f>IF(AND(F21&lt;&gt;"",N10&gt;0,M21&gt;N10),"Mot &gt; limite","")</f>
        <v/>
      </c>
      <c r="J21" s="562">
        <f>IF(K21="","",COUNTIF(K18:K21,"&lt;&gt;"))</f>
        <v>4</v>
      </c>
      <c r="K21" s="563" t="s">
        <v>1227</v>
      </c>
      <c r="L21" s="562">
        <f t="shared" si="4"/>
        <v>15</v>
      </c>
      <c r="M21" s="532">
        <f>IF(OR(F21="",N10="",N10&lt;=0),"",IF(LEN(F21)&lt;=N10,LEN(F21),IFERROR(FIND("♦",SUBSTITUTE(LEFT(F21,N10)," ","♦",LEN(LEFT(F21,N10))-LEN(SUBSTITUTE(LEFT(F21,N10)," ","")))),FIND(" ",F21&amp;" ",N10+1)-1)))</f>
        <v>80</v>
      </c>
      <c r="N21" s="564">
        <f t="shared" si="5"/>
        <v>4</v>
      </c>
      <c r="O21" s="565" t="str">
        <f t="shared" si="6"/>
        <v xml:space="preserve">parfumée. À servir tiède avec une cuillerée de crème fraîche pour un pur moment </v>
      </c>
      <c r="P21" s="564">
        <f t="shared" si="7"/>
        <v>14</v>
      </c>
      <c r="Q21" s="564">
        <f t="shared" si="8"/>
        <v>80</v>
      </c>
      <c r="S21" s="588">
        <f t="shared" si="9"/>
        <v>21</v>
      </c>
      <c r="T21" s="464" t="str">
        <f t="shared" si="37"/>
        <v xml:space="preserve">parfumée. À servir tiède avec une cuillerée de crème fraîche pour un pur moment </v>
      </c>
      <c r="U21" s="588" t="s">
        <v>188</v>
      </c>
      <c r="V21" s="465" t="str">
        <f t="shared" si="10"/>
        <v>parfumée. À servir tiède avec une cuillerée de crème fraîche pour un pur moment *</v>
      </c>
      <c r="W21" s="466" t="str">
        <f t="shared" si="11"/>
        <v>⚠ Lait</v>
      </c>
      <c r="X21" s="589" t="str">
        <f t="shared" si="12"/>
        <v>parfumée. À servir tiède avec une cuillerée de crème fraîche pour un pur moment *</v>
      </c>
      <c r="Y21" s="590" t="str">
        <f t="shared" si="13"/>
        <v/>
      </c>
      <c r="Z21" s="588">
        <f t="shared" si="14"/>
        <v>1</v>
      </c>
      <c r="AA21" s="588">
        <f t="shared" si="15"/>
        <v>0</v>
      </c>
      <c r="AB21" s="590" t="str">
        <f t="shared" si="16"/>
        <v>⚠ Lait</v>
      </c>
      <c r="AC21" s="36" t="str">
        <f t="shared" si="17"/>
        <v xml:space="preserve">parfumée. à servir tiède avec une cuillerée de crème fraîche pour un pur moment </v>
      </c>
      <c r="AD21" s="36" t="str">
        <f t="shared" si="18"/>
        <v xml:space="preserve">parfumee. a servir tiede avec une cuilleree de creme fraiche pour un pur moment </v>
      </c>
      <c r="AE21" s="36" t="str">
        <f t="shared" si="19"/>
        <v xml:space="preserve">parfumee  a servir tiede avec une cuilleree de creme fraiche pour un pur moment </v>
      </c>
      <c r="AF21" s="36" t="str">
        <f t="shared" si="20"/>
        <v xml:space="preserve"> parfumee a servir tiede avec une cuilleree de creme fraiche pour un pur moment </v>
      </c>
      <c r="AG21" s="36" cm="1">
        <f t="array" ref="AG21">IF(T21="",0,SUMPRODUCT((BX4:BX795="Gluten")*(BY4:BY795="INFO")*(COUNTIF(AF21,"*"&amp;BZ4:BZ795&amp;"*")&gt;0)*1))</f>
        <v>0</v>
      </c>
      <c r="AH21" s="36" cm="1">
        <f t="array" ref="AH21">IF(T21="",0,SUMPRODUCT((BX4:BX795="Gluten")*(BY4:BY795="EXCL")*(COUNTIF(AF21,"*"&amp;BZ4:BZ795&amp;"*")&gt;0)*1))</f>
        <v>0</v>
      </c>
      <c r="AI21" s="36" cm="1">
        <f t="array" ref="AI21">IF(T21="",0,SUMPRODUCT((BX4:BX795="Gluten")*(BY4:BY795="ALERTE")*(COUNTIF(AF21,"*"&amp;BZ4:BZ795&amp;"*")&gt;0)*1))</f>
        <v>0</v>
      </c>
      <c r="AJ21" s="36" cm="1">
        <f t="array" ref="AJ21">IF(T21="",0,SUMPRODUCT((BX4:BX795="Gluten")*(BY4:BY795="SUSP")*(COUNTIF(AF21,"*"&amp;BZ4:BZ795&amp;"*")&gt;0)*1))</f>
        <v>0</v>
      </c>
      <c r="AK21" s="36" cm="1">
        <f t="array" ref="AK21">IF(T21="",0,SUMPRODUCT((BX4:BX795="Crustaces")*(BY4:BY795="ALERTE")*(COUNTIF(AF21,"*"&amp;BZ4:BZ795&amp;"*")&gt;0)*1))</f>
        <v>0</v>
      </c>
      <c r="AL21" s="36" cm="1">
        <f t="array" ref="AL21">IF(T21="",0,SUMPRODUCT((BX4:BX795="Oeufs")*(BY4:BY795="ALERTE")*(COUNTIF(AF21,"*"&amp;BZ4:BZ795&amp;"*")&gt;0)*1))</f>
        <v>0</v>
      </c>
      <c r="AM21" s="36" cm="1">
        <f t="array" ref="AM21">IF(T21="",0,SUMPRODUCT((BX4:BX795="Poissons")*(BY4:BY795="INFO")*(COUNTIF(AF21,"*"&amp;BZ4:BZ795&amp;"*")&gt;0)*1))</f>
        <v>0</v>
      </c>
      <c r="AN21" s="36" cm="1">
        <f t="array" ref="AN21">IF(T21="",0,SUMPRODUCT((BX4:BX795="Poissons")*(BY4:BY795="EXCL")*(COUNTIF(AF21,"*"&amp;BZ4:BZ795&amp;"*")&gt;0)*1))</f>
        <v>0</v>
      </c>
      <c r="AO21" s="36" cm="1">
        <f t="array" ref="AO21">IF(T21="",0,SUMPRODUCT((BX4:BX795="Poissons")*(BY4:BY795="ALERTE")*(COUNTIF(AF21,"*"&amp;BZ4:BZ795&amp;"*")&gt;0)*1))</f>
        <v>0</v>
      </c>
      <c r="AP21" s="36" cm="1">
        <f t="array" ref="AP21">IF(T21="",0,SUMPRODUCT((BX4:BX795="Arachides")*(BY4:BY795="ALERTE")*(COUNTIF(AF21,"*"&amp;BZ4:BZ795&amp;"*")&gt;0)*1))</f>
        <v>0</v>
      </c>
      <c r="AQ21" s="36" cm="1">
        <f t="array" ref="AQ21">IF(T21="",0,SUMPRODUCT((BX4:BX795="Soja")*(BY4:BY795="INFO")*(COUNTIF(AF21,"*"&amp;BZ4:BZ795&amp;"*")&gt;0)*1))</f>
        <v>0</v>
      </c>
      <c r="AR21" s="36" cm="1">
        <f t="array" ref="AR21">IF(T21="",0,SUMPRODUCT((BX4:BX795="Soja")*(BY4:BY795="ALERTE")*(COUNTIF(AF21,"*"&amp;BZ4:BZ795&amp;"*")&gt;0)*1))</f>
        <v>0</v>
      </c>
      <c r="AS21" s="36" cm="1">
        <f t="array" ref="AS21">IF(T21="",0,SUMPRODUCT((BX4:BX795="Lait")*(BY4:BY795="INFO")*(COUNTIF(AF21,"*"&amp;BZ4:BZ795&amp;"*")&gt;0)*1))</f>
        <v>0</v>
      </c>
      <c r="AT21" s="36" cm="1">
        <f t="array" ref="AT21">IF(T21="",0,SUMPRODUCT((BX4:BX795="Lait")*(BY4:BY795="EXCL")*(COUNTIF(AF21,"*"&amp;BZ4:BZ795&amp;"*")&gt;0)*1))</f>
        <v>0</v>
      </c>
      <c r="AU21" s="36" cm="1">
        <f t="array" ref="AU21">IF(T21="",0,SUMPRODUCT((BX4:BX795="Lait")*(BY4:BY795="ALERTE")*(COUNTIF(AF21,"*"&amp;BZ4:BZ795&amp;"*")&gt;0)*1))</f>
        <v>1</v>
      </c>
      <c r="AV21" s="36" cm="1">
        <f t="array" ref="AV21">IF(T21="",0,SUMPRODUCT((BX4:BX795="Lait")*(BY4:BY795="SUSP")*(COUNTIF(AF21,"*"&amp;BZ4:BZ795&amp;"*")&gt;0)*1))</f>
        <v>1</v>
      </c>
      <c r="AW21" s="36" cm="1">
        <f t="array" ref="AW21">IF(T21="",0,SUMPRODUCT((BX4:BX795="Fruits a coque")*(BY4:BY795="EXCL")*(COUNTIF(AF21,"*"&amp;BZ4:BZ795&amp;"*")&gt;0)*1))</f>
        <v>0</v>
      </c>
      <c r="AX21" s="36" cm="1">
        <f t="array" ref="AX21">IF(T21="",0,SUMPRODUCT((BX4:BX795="Fruits a coque")*(BY4:BY795="ALERTE")*(COUNTIF(AF21,"*"&amp;BZ4:BZ795&amp;"*")&gt;0)*1))</f>
        <v>0</v>
      </c>
      <c r="AY21" s="36" cm="1">
        <f t="array" ref="AY21">IF(T21="",0,SUMPRODUCT((BX4:BX795="Celeri")*(BY4:BY795="ALERTE")*(COUNTIF(AF21,"*"&amp;BZ4:BZ795&amp;"*")&gt;0)*1))</f>
        <v>0</v>
      </c>
      <c r="AZ21" s="36" cm="1">
        <f t="array" ref="AZ21">IF(T21="",0,SUMPRODUCT((BX4:BX795="Moutarde")*(BY4:BY795="ALERTE")*(COUNTIF(AF21,"*"&amp;BZ4:BZ795&amp;"*")&gt;0)*1))</f>
        <v>0</v>
      </c>
      <c r="BA21" s="36" cm="1">
        <f t="array" ref="BA21">IF(T21="",0,SUMPRODUCT((BX4:BX795="Sesame")*(BY4:BY795="ALERTE")*(COUNTIF(AF21,"*"&amp;BZ4:BZ795&amp;"*")&gt;0)*1))</f>
        <v>0</v>
      </c>
      <c r="BB21" s="36" cm="1">
        <f t="array" ref="BB21">IF(T21="",0,SUMPRODUCT((BX4:BX795="Sulfites")*(BY4:BY795="ALERTE")*(COUNTIF(AF21,"*"&amp;BZ4:BZ795&amp;"*")&gt;0)*1))</f>
        <v>0</v>
      </c>
      <c r="BC21" s="36" cm="1">
        <f t="array" ref="BC21">IF(T21="",0,SUMPRODUCT((BX4:BX795="Lupin")*(BY4:BY795="ALERTE")*(COUNTIF(AF21,"*"&amp;BZ4:BZ795&amp;"*")&gt;0)*1))</f>
        <v>0</v>
      </c>
      <c r="BD21" s="36" cm="1">
        <f t="array" ref="BD21">IF(T21="",0,SUMPRODUCT((BX4:BX795="Mollusques")*(BY4:BY795="EXCL")*(COUNTIF(AF21,"*"&amp;BZ4:BZ795&amp;"*")&gt;0)*1))</f>
        <v>0</v>
      </c>
      <c r="BE21" s="36" cm="1">
        <f t="array" ref="BE21">IF(T21="",0,SUMPRODUCT((BX4:BX795="Mollusques")*(BY4:BY795="ALERTE")*(COUNTIF(AF21,"*"&amp;BZ4:BZ795&amp;"*")&gt;0)*1))</f>
        <v>0</v>
      </c>
      <c r="BF21" s="36" t="str">
        <f t="shared" si="21"/>
        <v/>
      </c>
      <c r="BG21" s="36" t="str">
        <f t="shared" si="22"/>
        <v/>
      </c>
      <c r="BH21" s="36" t="str">
        <f t="shared" si="23"/>
        <v/>
      </c>
      <c r="BI21" s="36" t="str">
        <f t="shared" si="24"/>
        <v/>
      </c>
      <c r="BJ21" s="36" t="str">
        <f t="shared" si="25"/>
        <v/>
      </c>
      <c r="BK21" s="36" t="str">
        <f t="shared" si="26"/>
        <v/>
      </c>
      <c r="BL21" s="36" t="str">
        <f t="shared" si="27"/>
        <v/>
      </c>
      <c r="BM21" s="36" t="str">
        <f t="shared" si="28"/>
        <v>⚠ Lait</v>
      </c>
      <c r="BN21" s="36" t="str">
        <f t="shared" si="29"/>
        <v/>
      </c>
      <c r="BO21" s="36" t="str">
        <f t="shared" si="30"/>
        <v/>
      </c>
      <c r="BP21" s="36" t="str">
        <f t="shared" si="31"/>
        <v/>
      </c>
      <c r="BQ21" s="36" t="str">
        <f t="shared" si="32"/>
        <v/>
      </c>
      <c r="BR21" s="36" t="str">
        <f t="shared" si="33"/>
        <v/>
      </c>
      <c r="BS21" s="36" t="str">
        <f t="shared" si="34"/>
        <v/>
      </c>
      <c r="BT21" s="36" t="str">
        <f t="shared" si="35"/>
        <v/>
      </c>
      <c r="BU21" s="36" t="str">
        <f t="shared" si="36"/>
        <v/>
      </c>
      <c r="BX21" s="6" t="s">
        <v>349</v>
      </c>
      <c r="BY21" s="577" t="s">
        <v>363</v>
      </c>
      <c r="BZ21" s="6" t="s">
        <v>378</v>
      </c>
      <c r="CA21" s="6" t="s">
        <v>756</v>
      </c>
    </row>
    <row r="22" spans="2:79" ht="30" customHeight="1">
      <c r="B22" s="551" t="str">
        <f t="shared" si="0"/>
        <v>• 6 pommes</v>
      </c>
      <c r="C22" s="551" t="str">
        <f t="shared" si="1"/>
        <v>• 6 pommes</v>
      </c>
      <c r="D22" s="551" t="str">
        <f>IF(UPPER(TRIM(N11))="X",C22,B22)</f>
        <v>• 6 pommes</v>
      </c>
      <c r="E22" s="551" cm="1">
        <f t="array" ref="E22">IF(H21&lt;&gt;"",E21,IF(E21="","",IFERROR(MATCH(TRUE(),INDEX(INDEX(K:K,E21+1):K203&lt;&gt;"",0),0)+E21,"")))</f>
        <v>19</v>
      </c>
      <c r="F22" s="551" t="str" cm="1">
        <f t="array" ref="F22">IF(E22="","",IF(H21&lt;&gt;"",H21,INDEX(D:D,E22)))</f>
        <v>de douceur.</v>
      </c>
      <c r="G22" s="551" t="str">
        <f t="shared" si="2"/>
        <v>de douceur.</v>
      </c>
      <c r="H22" s="561" t="str">
        <f t="shared" si="3"/>
        <v/>
      </c>
      <c r="I22" s="566" t="str">
        <f>IF(AND(F22&lt;&gt;"",N10&gt;0,M22&gt;N10),"Mot &gt; limite","")</f>
        <v/>
      </c>
      <c r="J22" s="562">
        <f>IF(K22="","",COUNTIF(K18:K22,"&lt;&gt;"))</f>
        <v>5</v>
      </c>
      <c r="K22" s="563" t="s">
        <v>1228</v>
      </c>
      <c r="L22" s="562">
        <f t="shared" si="4"/>
        <v>10</v>
      </c>
      <c r="M22" s="532">
        <f>IF(OR(F22="",N10="",N10&lt;=0),"",IF(LEN(F22)&lt;=N10,LEN(F22),IFERROR(FIND("♦",SUBSTITUTE(LEFT(F22,N10)," ","♦",LEN(LEFT(F22,N10))-LEN(SUBSTITUTE(LEFT(F22,N10)," ","")))),FIND(" ",F22&amp;" ",N10+1)-1)))</f>
        <v>11</v>
      </c>
      <c r="N22" s="564">
        <f t="shared" si="5"/>
        <v>5</v>
      </c>
      <c r="O22" s="565" t="str">
        <f t="shared" si="6"/>
        <v>de douceur.</v>
      </c>
      <c r="P22" s="564">
        <f t="shared" si="7"/>
        <v>2</v>
      </c>
      <c r="Q22" s="564">
        <f t="shared" si="8"/>
        <v>11</v>
      </c>
      <c r="S22" s="588">
        <f t="shared" si="9"/>
        <v>22</v>
      </c>
      <c r="T22" s="464" t="str">
        <f t="shared" si="37"/>
        <v>de douceur.</v>
      </c>
      <c r="U22" s="588" t="s">
        <v>188</v>
      </c>
      <c r="V22" s="465" t="str">
        <f t="shared" si="10"/>
        <v>de douceur.</v>
      </c>
      <c r="W22" s="466" t="str">
        <f t="shared" si="11"/>
        <v/>
      </c>
      <c r="X22" s="589" t="str">
        <f t="shared" si="12"/>
        <v>de douceur.</v>
      </c>
      <c r="Y22" s="590" t="str">
        <f t="shared" si="13"/>
        <v/>
      </c>
      <c r="Z22" s="588">
        <f t="shared" si="14"/>
        <v>0</v>
      </c>
      <c r="AA22" s="588">
        <f t="shared" si="15"/>
        <v>0</v>
      </c>
      <c r="AB22" s="590" t="str">
        <f t="shared" si="16"/>
        <v>aucun match</v>
      </c>
      <c r="AC22" s="36" t="str">
        <f t="shared" si="17"/>
        <v>de douceur.</v>
      </c>
      <c r="AD22" s="36" t="str">
        <f t="shared" si="18"/>
        <v>de douceur.</v>
      </c>
      <c r="AE22" s="36" t="str">
        <f t="shared" si="19"/>
        <v xml:space="preserve">de douceur </v>
      </c>
      <c r="AF22" s="36" t="str">
        <f t="shared" si="20"/>
        <v xml:space="preserve"> de douceur </v>
      </c>
      <c r="AG22" s="36" cm="1">
        <f t="array" ref="AG22">IF(T22="",0,SUMPRODUCT((BX4:BX795="Gluten")*(BY4:BY795="INFO")*(COUNTIF(AF22,"*"&amp;BZ4:BZ795&amp;"*")&gt;0)*1))</f>
        <v>0</v>
      </c>
      <c r="AH22" s="36" cm="1">
        <f t="array" ref="AH22">IF(T22="",0,SUMPRODUCT((BX4:BX795="Gluten")*(BY4:BY795="EXCL")*(COUNTIF(AF22,"*"&amp;BZ4:BZ795&amp;"*")&gt;0)*1))</f>
        <v>0</v>
      </c>
      <c r="AI22" s="36" cm="1">
        <f t="array" ref="AI22">IF(T22="",0,SUMPRODUCT((BX4:BX795="Gluten")*(BY4:BY795="ALERTE")*(COUNTIF(AF22,"*"&amp;BZ4:BZ795&amp;"*")&gt;0)*1))</f>
        <v>0</v>
      </c>
      <c r="AJ22" s="36" cm="1">
        <f t="array" ref="AJ22">IF(T22="",0,SUMPRODUCT((BX4:BX795="Gluten")*(BY4:BY795="SUSP")*(COUNTIF(AF22,"*"&amp;BZ4:BZ795&amp;"*")&gt;0)*1))</f>
        <v>0</v>
      </c>
      <c r="AK22" s="36" cm="1">
        <f t="array" ref="AK22">IF(T22="",0,SUMPRODUCT((BX4:BX795="Crustaces")*(BY4:BY795="ALERTE")*(COUNTIF(AF22,"*"&amp;BZ4:BZ795&amp;"*")&gt;0)*1))</f>
        <v>0</v>
      </c>
      <c r="AL22" s="36" cm="1">
        <f t="array" ref="AL22">IF(T22="",0,SUMPRODUCT((BX4:BX795="Oeufs")*(BY4:BY795="ALERTE")*(COUNTIF(AF22,"*"&amp;BZ4:BZ795&amp;"*")&gt;0)*1))</f>
        <v>0</v>
      </c>
      <c r="AM22" s="36" cm="1">
        <f t="array" ref="AM22">IF(T22="",0,SUMPRODUCT((BX4:BX795="Poissons")*(BY4:BY795="INFO")*(COUNTIF(AF22,"*"&amp;BZ4:BZ795&amp;"*")&gt;0)*1))</f>
        <v>0</v>
      </c>
      <c r="AN22" s="36" cm="1">
        <f t="array" ref="AN22">IF(T22="",0,SUMPRODUCT((BX4:BX795="Poissons")*(BY4:BY795="EXCL")*(COUNTIF(AF22,"*"&amp;BZ4:BZ795&amp;"*")&gt;0)*1))</f>
        <v>0</v>
      </c>
      <c r="AO22" s="36" cm="1">
        <f t="array" ref="AO22">IF(T22="",0,SUMPRODUCT((BX4:BX795="Poissons")*(BY4:BY795="ALERTE")*(COUNTIF(AF22,"*"&amp;BZ4:BZ795&amp;"*")&gt;0)*1))</f>
        <v>0</v>
      </c>
      <c r="AP22" s="36" cm="1">
        <f t="array" ref="AP22">IF(T22="",0,SUMPRODUCT((BX4:BX795="Arachides")*(BY4:BY795="ALERTE")*(COUNTIF(AF22,"*"&amp;BZ4:BZ795&amp;"*")&gt;0)*1))</f>
        <v>0</v>
      </c>
      <c r="AQ22" s="36" cm="1">
        <f t="array" ref="AQ22">IF(T22="",0,SUMPRODUCT((BX4:BX795="Soja")*(BY4:BY795="INFO")*(COUNTIF(AF22,"*"&amp;BZ4:BZ795&amp;"*")&gt;0)*1))</f>
        <v>0</v>
      </c>
      <c r="AR22" s="36" cm="1">
        <f t="array" ref="AR22">IF(T22="",0,SUMPRODUCT((BX4:BX795="Soja")*(BY4:BY795="ALERTE")*(COUNTIF(AF22,"*"&amp;BZ4:BZ795&amp;"*")&gt;0)*1))</f>
        <v>0</v>
      </c>
      <c r="AS22" s="36" cm="1">
        <f t="array" ref="AS22">IF(T22="",0,SUMPRODUCT((BX4:BX795="Lait")*(BY4:BY795="INFO")*(COUNTIF(AF22,"*"&amp;BZ4:BZ795&amp;"*")&gt;0)*1))</f>
        <v>0</v>
      </c>
      <c r="AT22" s="36" cm="1">
        <f t="array" ref="AT22">IF(T22="",0,SUMPRODUCT((BX4:BX795="Lait")*(BY4:BY795="EXCL")*(COUNTIF(AF22,"*"&amp;BZ4:BZ795&amp;"*")&gt;0)*1))</f>
        <v>0</v>
      </c>
      <c r="AU22" s="36" cm="1">
        <f t="array" ref="AU22">IF(T22="",0,SUMPRODUCT((BX4:BX795="Lait")*(BY4:BY795="ALERTE")*(COUNTIF(AF22,"*"&amp;BZ4:BZ795&amp;"*")&gt;0)*1))</f>
        <v>0</v>
      </c>
      <c r="AV22" s="36" cm="1">
        <f t="array" ref="AV22">IF(T22="",0,SUMPRODUCT((BX4:BX795="Lait")*(BY4:BY795="SUSP")*(COUNTIF(AF22,"*"&amp;BZ4:BZ795&amp;"*")&gt;0)*1))</f>
        <v>0</v>
      </c>
      <c r="AW22" s="36" cm="1">
        <f t="array" ref="AW22">IF(T22="",0,SUMPRODUCT((BX4:BX795="Fruits a coque")*(BY4:BY795="EXCL")*(COUNTIF(AF22,"*"&amp;BZ4:BZ795&amp;"*")&gt;0)*1))</f>
        <v>0</v>
      </c>
      <c r="AX22" s="36" cm="1">
        <f t="array" ref="AX22">IF(T22="",0,SUMPRODUCT((BX4:BX795="Fruits a coque")*(BY4:BY795="ALERTE")*(COUNTIF(AF22,"*"&amp;BZ4:BZ795&amp;"*")&gt;0)*1))</f>
        <v>0</v>
      </c>
      <c r="AY22" s="36" cm="1">
        <f t="array" ref="AY22">IF(T22="",0,SUMPRODUCT((BX4:BX795="Celeri")*(BY4:BY795="ALERTE")*(COUNTIF(AF22,"*"&amp;BZ4:BZ795&amp;"*")&gt;0)*1))</f>
        <v>0</v>
      </c>
      <c r="AZ22" s="36" cm="1">
        <f t="array" ref="AZ22">IF(T22="",0,SUMPRODUCT((BX4:BX795="Moutarde")*(BY4:BY795="ALERTE")*(COUNTIF(AF22,"*"&amp;BZ4:BZ795&amp;"*")&gt;0)*1))</f>
        <v>0</v>
      </c>
      <c r="BA22" s="36" cm="1">
        <f t="array" ref="BA22">IF(T22="",0,SUMPRODUCT((BX4:BX795="Sesame")*(BY4:BY795="ALERTE")*(COUNTIF(AF22,"*"&amp;BZ4:BZ795&amp;"*")&gt;0)*1))</f>
        <v>0</v>
      </c>
      <c r="BB22" s="36" cm="1">
        <f t="array" ref="BB22">IF(T22="",0,SUMPRODUCT((BX4:BX795="Sulfites")*(BY4:BY795="ALERTE")*(COUNTIF(AF22,"*"&amp;BZ4:BZ795&amp;"*")&gt;0)*1))</f>
        <v>0</v>
      </c>
      <c r="BC22" s="36" cm="1">
        <f t="array" ref="BC22">IF(T22="",0,SUMPRODUCT((BX4:BX795="Lupin")*(BY4:BY795="ALERTE")*(COUNTIF(AF22,"*"&amp;BZ4:BZ795&amp;"*")&gt;0)*1))</f>
        <v>0</v>
      </c>
      <c r="BD22" s="36" cm="1">
        <f t="array" ref="BD22">IF(T22="",0,SUMPRODUCT((BX4:BX795="Mollusques")*(BY4:BY795="EXCL")*(COUNTIF(AF22,"*"&amp;BZ4:BZ795&amp;"*")&gt;0)*1))</f>
        <v>0</v>
      </c>
      <c r="BE22" s="36" cm="1">
        <f t="array" ref="BE22">IF(T22="",0,SUMPRODUCT((BX4:BX795="Mollusques")*(BY4:BY795="ALERTE")*(COUNTIF(AF22,"*"&amp;BZ4:BZ795&amp;"*")&gt;0)*1))</f>
        <v>0</v>
      </c>
      <c r="BF22" s="36" t="str">
        <f t="shared" si="21"/>
        <v/>
      </c>
      <c r="BG22" s="36" t="str">
        <f t="shared" si="22"/>
        <v/>
      </c>
      <c r="BH22" s="36" t="str">
        <f t="shared" si="23"/>
        <v/>
      </c>
      <c r="BI22" s="36" t="str">
        <f t="shared" si="24"/>
        <v/>
      </c>
      <c r="BJ22" s="36" t="str">
        <f t="shared" si="25"/>
        <v/>
      </c>
      <c r="BK22" s="36" t="str">
        <f t="shared" si="26"/>
        <v/>
      </c>
      <c r="BL22" s="36" t="str">
        <f t="shared" si="27"/>
        <v/>
      </c>
      <c r="BM22" s="36" t="str">
        <f t="shared" si="28"/>
        <v/>
      </c>
      <c r="BN22" s="36" t="str">
        <f t="shared" si="29"/>
        <v/>
      </c>
      <c r="BO22" s="36" t="str">
        <f t="shared" si="30"/>
        <v/>
      </c>
      <c r="BP22" s="36" t="str">
        <f t="shared" si="31"/>
        <v/>
      </c>
      <c r="BQ22" s="36" t="str">
        <f t="shared" si="32"/>
        <v/>
      </c>
      <c r="BR22" s="36" t="str">
        <f t="shared" si="33"/>
        <v/>
      </c>
      <c r="BS22" s="36" t="str">
        <f t="shared" si="34"/>
        <v/>
      </c>
      <c r="BT22" s="36" t="str">
        <f t="shared" si="35"/>
        <v/>
      </c>
      <c r="BU22" s="36" t="str">
        <f t="shared" si="36"/>
        <v/>
      </c>
      <c r="BX22" s="6" t="s">
        <v>349</v>
      </c>
      <c r="BY22" s="577" t="s">
        <v>363</v>
      </c>
      <c r="BZ22" s="6" t="s">
        <v>379</v>
      </c>
      <c r="CA22" s="6" t="s">
        <v>757</v>
      </c>
    </row>
    <row r="23" spans="2:79" ht="30" customHeight="1">
      <c r="B23" s="551" t="str">
        <f t="shared" si="0"/>
        <v>• 3 œufs</v>
      </c>
      <c r="C23" s="551" t="str">
        <f t="shared" si="1"/>
        <v>• 3 œufs</v>
      </c>
      <c r="D23" s="551" t="str">
        <f>IF(UPPER(TRIM(N11))="X",C23,B23)</f>
        <v>• 3 œufs</v>
      </c>
      <c r="E23" s="551" cm="1">
        <f t="array" ref="E23">IF(H22&lt;&gt;"",E22,IF(E22="","",IFERROR(MATCH(TRUE(),INDEX(INDEX(K:K,E22+1):K203&lt;&gt;"",0),0)+E22,"")))</f>
        <v>20</v>
      </c>
      <c r="F23" s="551" t="str" cm="1">
        <f t="array" ref="F23">IF(E23="","",IF(H22&lt;&gt;"",H22,INDEX(D:D,E23)))</f>
        <v>Ingrédients :</v>
      </c>
      <c r="G23" s="551" t="str">
        <f t="shared" si="2"/>
        <v>Ingrédients :</v>
      </c>
      <c r="H23" s="561" t="str">
        <f t="shared" si="3"/>
        <v/>
      </c>
      <c r="I23" s="566" t="str">
        <f>IF(AND(F23&lt;&gt;"",N10&gt;0,M23&gt;N10),"Mot &gt; limite","")</f>
        <v/>
      </c>
      <c r="J23" s="562">
        <f>IF(K23="","",COUNTIF(K18:K23,"&lt;&gt;"))</f>
        <v>6</v>
      </c>
      <c r="K23" s="563" t="s">
        <v>1229</v>
      </c>
      <c r="L23" s="562">
        <f t="shared" si="4"/>
        <v>8</v>
      </c>
      <c r="M23" s="532">
        <f>IF(OR(F23="",N10="",N10&lt;=0),"",IF(LEN(F23)&lt;=N10,LEN(F23),IFERROR(FIND("♦",SUBSTITUTE(LEFT(F23,N10)," ","♦",LEN(LEFT(F23,N10))-LEN(SUBSTITUTE(LEFT(F23,N10)," ","")))),FIND(" ",F23&amp;" ",N10+1)-1)))</f>
        <v>13</v>
      </c>
      <c r="N23" s="564">
        <f t="shared" si="5"/>
        <v>6</v>
      </c>
      <c r="O23" s="565" t="str">
        <f t="shared" si="6"/>
        <v>Ingrédients :</v>
      </c>
      <c r="P23" s="564">
        <f t="shared" si="7"/>
        <v>2</v>
      </c>
      <c r="Q23" s="564">
        <f t="shared" si="8"/>
        <v>13</v>
      </c>
      <c r="S23" s="588">
        <f t="shared" si="9"/>
        <v>23</v>
      </c>
      <c r="T23" s="464" t="str">
        <f t="shared" si="37"/>
        <v>Ingrédients :</v>
      </c>
      <c r="U23" s="588" t="s">
        <v>188</v>
      </c>
      <c r="V23" s="465" t="str">
        <f t="shared" si="10"/>
        <v>Ingrédients :</v>
      </c>
      <c r="W23" s="466" t="str">
        <f t="shared" si="11"/>
        <v/>
      </c>
      <c r="X23" s="589" t="str">
        <f t="shared" si="12"/>
        <v>Ingrédients :</v>
      </c>
      <c r="Y23" s="590" t="str">
        <f t="shared" si="13"/>
        <v/>
      </c>
      <c r="Z23" s="588">
        <f t="shared" si="14"/>
        <v>0</v>
      </c>
      <c r="AA23" s="588">
        <f t="shared" si="15"/>
        <v>0</v>
      </c>
      <c r="AB23" s="590" t="str">
        <f t="shared" si="16"/>
        <v>aucun match</v>
      </c>
      <c r="AC23" s="36" t="str">
        <f t="shared" si="17"/>
        <v>ingrédients :</v>
      </c>
      <c r="AD23" s="36" t="str">
        <f t="shared" si="18"/>
        <v>ingredients :</v>
      </c>
      <c r="AE23" s="36" t="str">
        <f t="shared" si="19"/>
        <v xml:space="preserve">ingredients  </v>
      </c>
      <c r="AF23" s="36" t="str">
        <f t="shared" si="20"/>
        <v xml:space="preserve"> ingredients </v>
      </c>
      <c r="AG23" s="36" cm="1">
        <f t="array" ref="AG23">IF(T23="",0,SUMPRODUCT((BX4:BX795="Gluten")*(BY4:BY795="INFO")*(COUNTIF(AF23,"*"&amp;BZ4:BZ795&amp;"*")&gt;0)*1))</f>
        <v>0</v>
      </c>
      <c r="AH23" s="36" cm="1">
        <f t="array" ref="AH23">IF(T23="",0,SUMPRODUCT((BX4:BX795="Gluten")*(BY4:BY795="EXCL")*(COUNTIF(AF23,"*"&amp;BZ4:BZ795&amp;"*")&gt;0)*1))</f>
        <v>0</v>
      </c>
      <c r="AI23" s="36" cm="1">
        <f t="array" ref="AI23">IF(T23="",0,SUMPRODUCT((BX4:BX795="Gluten")*(BY4:BY795="ALERTE")*(COUNTIF(AF23,"*"&amp;BZ4:BZ795&amp;"*")&gt;0)*1))</f>
        <v>0</v>
      </c>
      <c r="AJ23" s="36" cm="1">
        <f t="array" ref="AJ23">IF(T23="",0,SUMPRODUCT((BX4:BX795="Gluten")*(BY4:BY795="SUSP")*(COUNTIF(AF23,"*"&amp;BZ4:BZ795&amp;"*")&gt;0)*1))</f>
        <v>0</v>
      </c>
      <c r="AK23" s="36" cm="1">
        <f t="array" ref="AK23">IF(T23="",0,SUMPRODUCT((BX4:BX795="Crustaces")*(BY4:BY795="ALERTE")*(COUNTIF(AF23,"*"&amp;BZ4:BZ795&amp;"*")&gt;0)*1))</f>
        <v>0</v>
      </c>
      <c r="AL23" s="36" cm="1">
        <f t="array" ref="AL23">IF(T23="",0,SUMPRODUCT((BX4:BX795="Oeufs")*(BY4:BY795="ALERTE")*(COUNTIF(AF23,"*"&amp;BZ4:BZ795&amp;"*")&gt;0)*1))</f>
        <v>0</v>
      </c>
      <c r="AM23" s="36" cm="1">
        <f t="array" ref="AM23">IF(T23="",0,SUMPRODUCT((BX4:BX795="Poissons")*(BY4:BY795="INFO")*(COUNTIF(AF23,"*"&amp;BZ4:BZ795&amp;"*")&gt;0)*1))</f>
        <v>0</v>
      </c>
      <c r="AN23" s="36" cm="1">
        <f t="array" ref="AN23">IF(T23="",0,SUMPRODUCT((BX4:BX795="Poissons")*(BY4:BY795="EXCL")*(COUNTIF(AF23,"*"&amp;BZ4:BZ795&amp;"*")&gt;0)*1))</f>
        <v>0</v>
      </c>
      <c r="AO23" s="36" cm="1">
        <f t="array" ref="AO23">IF(T23="",0,SUMPRODUCT((BX4:BX795="Poissons")*(BY4:BY795="ALERTE")*(COUNTIF(AF23,"*"&amp;BZ4:BZ795&amp;"*")&gt;0)*1))</f>
        <v>0</v>
      </c>
      <c r="AP23" s="36" cm="1">
        <f t="array" ref="AP23">IF(T23="",0,SUMPRODUCT((BX4:BX795="Arachides")*(BY4:BY795="ALERTE")*(COUNTIF(AF23,"*"&amp;BZ4:BZ795&amp;"*")&gt;0)*1))</f>
        <v>0</v>
      </c>
      <c r="AQ23" s="36" cm="1">
        <f t="array" ref="AQ23">IF(T23="",0,SUMPRODUCT((BX4:BX795="Soja")*(BY4:BY795="INFO")*(COUNTIF(AF23,"*"&amp;BZ4:BZ795&amp;"*")&gt;0)*1))</f>
        <v>0</v>
      </c>
      <c r="AR23" s="36" cm="1">
        <f t="array" ref="AR23">IF(T23="",0,SUMPRODUCT((BX4:BX795="Soja")*(BY4:BY795="ALERTE")*(COUNTIF(AF23,"*"&amp;BZ4:BZ795&amp;"*")&gt;0)*1))</f>
        <v>0</v>
      </c>
      <c r="AS23" s="36" cm="1">
        <f t="array" ref="AS23">IF(T23="",0,SUMPRODUCT((BX4:BX795="Lait")*(BY4:BY795="INFO")*(COUNTIF(AF23,"*"&amp;BZ4:BZ795&amp;"*")&gt;0)*1))</f>
        <v>0</v>
      </c>
      <c r="AT23" s="36" cm="1">
        <f t="array" ref="AT23">IF(T23="",0,SUMPRODUCT((BX4:BX795="Lait")*(BY4:BY795="EXCL")*(COUNTIF(AF23,"*"&amp;BZ4:BZ795&amp;"*")&gt;0)*1))</f>
        <v>0</v>
      </c>
      <c r="AU23" s="36" cm="1">
        <f t="array" ref="AU23">IF(T23="",0,SUMPRODUCT((BX4:BX795="Lait")*(BY4:BY795="ALERTE")*(COUNTIF(AF23,"*"&amp;BZ4:BZ795&amp;"*")&gt;0)*1))</f>
        <v>0</v>
      </c>
      <c r="AV23" s="36" cm="1">
        <f t="array" ref="AV23">IF(T23="",0,SUMPRODUCT((BX4:BX795="Lait")*(BY4:BY795="SUSP")*(COUNTIF(AF23,"*"&amp;BZ4:BZ795&amp;"*")&gt;0)*1))</f>
        <v>0</v>
      </c>
      <c r="AW23" s="36" cm="1">
        <f t="array" ref="AW23">IF(T23="",0,SUMPRODUCT((BX4:BX795="Fruits a coque")*(BY4:BY795="EXCL")*(COUNTIF(AF23,"*"&amp;BZ4:BZ795&amp;"*")&gt;0)*1))</f>
        <v>0</v>
      </c>
      <c r="AX23" s="36" cm="1">
        <f t="array" ref="AX23">IF(T23="",0,SUMPRODUCT((BX4:BX795="Fruits a coque")*(BY4:BY795="ALERTE")*(COUNTIF(AF23,"*"&amp;BZ4:BZ795&amp;"*")&gt;0)*1))</f>
        <v>0</v>
      </c>
      <c r="AY23" s="36" cm="1">
        <f t="array" ref="AY23">IF(T23="",0,SUMPRODUCT((BX4:BX795="Celeri")*(BY4:BY795="ALERTE")*(COUNTIF(AF23,"*"&amp;BZ4:BZ795&amp;"*")&gt;0)*1))</f>
        <v>0</v>
      </c>
      <c r="AZ23" s="36" cm="1">
        <f t="array" ref="AZ23">IF(T23="",0,SUMPRODUCT((BX4:BX795="Moutarde")*(BY4:BY795="ALERTE")*(COUNTIF(AF23,"*"&amp;BZ4:BZ795&amp;"*")&gt;0)*1))</f>
        <v>0</v>
      </c>
      <c r="BA23" s="36" cm="1">
        <f t="array" ref="BA23">IF(T23="",0,SUMPRODUCT((BX4:BX795="Sesame")*(BY4:BY795="ALERTE")*(COUNTIF(AF23,"*"&amp;BZ4:BZ795&amp;"*")&gt;0)*1))</f>
        <v>0</v>
      </c>
      <c r="BB23" s="36" cm="1">
        <f t="array" ref="BB23">IF(T23="",0,SUMPRODUCT((BX4:BX795="Sulfites")*(BY4:BY795="ALERTE")*(COUNTIF(AF23,"*"&amp;BZ4:BZ795&amp;"*")&gt;0)*1))</f>
        <v>0</v>
      </c>
      <c r="BC23" s="36" cm="1">
        <f t="array" ref="BC23">IF(T23="",0,SUMPRODUCT((BX4:BX795="Lupin")*(BY4:BY795="ALERTE")*(COUNTIF(AF23,"*"&amp;BZ4:BZ795&amp;"*")&gt;0)*1))</f>
        <v>0</v>
      </c>
      <c r="BD23" s="36" cm="1">
        <f t="array" ref="BD23">IF(T23="",0,SUMPRODUCT((BX4:BX795="Mollusques")*(BY4:BY795="EXCL")*(COUNTIF(AF23,"*"&amp;BZ4:BZ795&amp;"*")&gt;0)*1))</f>
        <v>0</v>
      </c>
      <c r="BE23" s="36" cm="1">
        <f t="array" ref="BE23">IF(T23="",0,SUMPRODUCT((BX4:BX795="Mollusques")*(BY4:BY795="ALERTE")*(COUNTIF(AF23,"*"&amp;BZ4:BZ795&amp;"*")&gt;0)*1))</f>
        <v>0</v>
      </c>
      <c r="BF23" s="36" t="str">
        <f t="shared" si="21"/>
        <v/>
      </c>
      <c r="BG23" s="36" t="str">
        <f t="shared" si="22"/>
        <v/>
      </c>
      <c r="BH23" s="36" t="str">
        <f t="shared" si="23"/>
        <v/>
      </c>
      <c r="BI23" s="36" t="str">
        <f t="shared" si="24"/>
        <v/>
      </c>
      <c r="BJ23" s="36" t="str">
        <f t="shared" si="25"/>
        <v/>
      </c>
      <c r="BK23" s="36" t="str">
        <f t="shared" si="26"/>
        <v/>
      </c>
      <c r="BL23" s="36" t="str">
        <f t="shared" si="27"/>
        <v/>
      </c>
      <c r="BM23" s="36" t="str">
        <f t="shared" si="28"/>
        <v/>
      </c>
      <c r="BN23" s="36" t="str">
        <f t="shared" si="29"/>
        <v/>
      </c>
      <c r="BO23" s="36" t="str">
        <f t="shared" si="30"/>
        <v/>
      </c>
      <c r="BP23" s="36" t="str">
        <f t="shared" si="31"/>
        <v/>
      </c>
      <c r="BQ23" s="36" t="str">
        <f t="shared" si="32"/>
        <v/>
      </c>
      <c r="BR23" s="36" t="str">
        <f t="shared" si="33"/>
        <v/>
      </c>
      <c r="BS23" s="36" t="str">
        <f t="shared" si="34"/>
        <v/>
      </c>
      <c r="BT23" s="36" t="str">
        <f t="shared" si="35"/>
        <v/>
      </c>
      <c r="BU23" s="36" t="str">
        <f t="shared" si="36"/>
        <v/>
      </c>
      <c r="BX23" s="6" t="s">
        <v>349</v>
      </c>
      <c r="BY23" s="577" t="s">
        <v>363</v>
      </c>
      <c r="BZ23" s="6" t="s">
        <v>380</v>
      </c>
      <c r="CA23" s="6" t="s">
        <v>758</v>
      </c>
    </row>
    <row r="24" spans="2:79" ht="30" customHeight="1">
      <c r="B24" s="551" t="str">
        <f t="shared" si="0"/>
        <v>• 50 g de poudre d’amandes</v>
      </c>
      <c r="C24" s="551" t="str">
        <f t="shared" si="1"/>
        <v>• 50 g de poudre d’amandes</v>
      </c>
      <c r="D24" s="551" t="str">
        <f>IF(UPPER(TRIM(N11))="X",C24,B24)</f>
        <v>• 50 g de poudre d’amandes</v>
      </c>
      <c r="E24" s="551" cm="1">
        <f t="array" ref="E24">IF(H23&lt;&gt;"",E23,IF(E23="","",IFERROR(MATCH(TRUE(),INDEX(INDEX(K:K,E23+1):K203&lt;&gt;"",0),0)+E23,"")))</f>
        <v>21</v>
      </c>
      <c r="F24" s="551" t="str" cm="1">
        <f t="array" ref="F24">IF(E24="","",IF(H23&lt;&gt;"",H23,INDEX(D:D,E24)))</f>
        <v>• 1 pâte sablée</v>
      </c>
      <c r="G24" s="551" t="str">
        <f t="shared" si="2"/>
        <v>• 1 pâte sablée</v>
      </c>
      <c r="H24" s="561" t="str">
        <f t="shared" si="3"/>
        <v/>
      </c>
      <c r="I24" s="566" t="str">
        <f>IF(AND(F24&lt;&gt;"",N10&gt;0,M24&gt;N10),"Mot &gt; limite","")</f>
        <v/>
      </c>
      <c r="J24" s="562">
        <f>IF(K24="","",COUNTIF(K18:K24,"&lt;&gt;"))</f>
        <v>7</v>
      </c>
      <c r="K24" s="563" t="s">
        <v>1230</v>
      </c>
      <c r="L24" s="562">
        <f t="shared" si="4"/>
        <v>26</v>
      </c>
      <c r="M24" s="532">
        <f>IF(OR(F24="",N10="",N10&lt;=0),"",IF(LEN(F24)&lt;=N10,LEN(F24),IFERROR(FIND("♦",SUBSTITUTE(LEFT(F24,N10)," ","♦",LEN(LEFT(F24,N10))-LEN(SUBSTITUTE(LEFT(F24,N10)," ","")))),FIND(" ",F24&amp;" ",N10+1)-1)))</f>
        <v>15</v>
      </c>
      <c r="N24" s="564">
        <f t="shared" si="5"/>
        <v>7</v>
      </c>
      <c r="O24" s="565" t="str">
        <f t="shared" si="6"/>
        <v>• 1 pâte sablée</v>
      </c>
      <c r="P24" s="564">
        <f t="shared" si="7"/>
        <v>4</v>
      </c>
      <c r="Q24" s="564">
        <f t="shared" si="8"/>
        <v>15</v>
      </c>
      <c r="S24" s="588">
        <f t="shared" si="9"/>
        <v>24</v>
      </c>
      <c r="T24" s="464" t="str">
        <f t="shared" si="37"/>
        <v>• 1 pâte sablée</v>
      </c>
      <c r="U24" s="588" t="s">
        <v>188</v>
      </c>
      <c r="V24" s="465" t="str">
        <f t="shared" si="10"/>
        <v>• 1 pâte sablée *</v>
      </c>
      <c r="W24" s="466" t="str">
        <f t="shared" si="11"/>
        <v>⚠ Gluten</v>
      </c>
      <c r="X24" s="589" t="str">
        <f t="shared" si="12"/>
        <v>• 1 pâte sablée *</v>
      </c>
      <c r="Y24" s="590" t="str">
        <f t="shared" si="13"/>
        <v/>
      </c>
      <c r="Z24" s="588">
        <f t="shared" si="14"/>
        <v>1</v>
      </c>
      <c r="AA24" s="588">
        <f t="shared" si="15"/>
        <v>0</v>
      </c>
      <c r="AB24" s="590" t="str">
        <f t="shared" si="16"/>
        <v>⚠ Gluten</v>
      </c>
      <c r="AC24" s="36" t="str">
        <f t="shared" si="17"/>
        <v>• 1 pâte sablée</v>
      </c>
      <c r="AD24" s="36" t="str">
        <f t="shared" si="18"/>
        <v>• 1 pate sablee</v>
      </c>
      <c r="AE24" s="36" t="str">
        <f t="shared" si="19"/>
        <v>• 1 pate sablee</v>
      </c>
      <c r="AF24" s="36" t="str">
        <f t="shared" si="20"/>
        <v xml:space="preserve"> • 1 pate sablee </v>
      </c>
      <c r="AG24" s="36" cm="1">
        <f t="array" ref="AG24">IF(T24="",0,SUMPRODUCT((BX4:BX795="Gluten")*(BY4:BY795="INFO")*(COUNTIF(AF24,"*"&amp;BZ4:BZ795&amp;"*")&gt;0)*1))</f>
        <v>0</v>
      </c>
      <c r="AH24" s="36" cm="1">
        <f t="array" ref="AH24">IF(T24="",0,SUMPRODUCT((BX4:BX795="Gluten")*(BY4:BY795="EXCL")*(COUNTIF(AF24,"*"&amp;BZ4:BZ795&amp;"*")&gt;0)*1))</f>
        <v>0</v>
      </c>
      <c r="AI24" s="36" cm="1">
        <f t="array" ref="AI24">IF(T24="",0,SUMPRODUCT((BX4:BX795="Gluten")*(BY4:BY795="ALERTE")*(COUNTIF(AF24,"*"&amp;BZ4:BZ795&amp;"*")&gt;0)*1))</f>
        <v>2</v>
      </c>
      <c r="AJ24" s="36" cm="1">
        <f t="array" ref="AJ24">IF(T24="",0,SUMPRODUCT((BX4:BX795="Gluten")*(BY4:BY795="SUSP")*(COUNTIF(AF24,"*"&amp;BZ4:BZ795&amp;"*")&gt;0)*1))</f>
        <v>0</v>
      </c>
      <c r="AK24" s="36" cm="1">
        <f t="array" ref="AK24">IF(T24="",0,SUMPRODUCT((BX4:BX795="Crustaces")*(BY4:BY795="ALERTE")*(COUNTIF(AF24,"*"&amp;BZ4:BZ795&amp;"*")&gt;0)*1))</f>
        <v>0</v>
      </c>
      <c r="AL24" s="36" cm="1">
        <f t="array" ref="AL24">IF(T24="",0,SUMPRODUCT((BX4:BX795="Oeufs")*(BY4:BY795="ALERTE")*(COUNTIF(AF24,"*"&amp;BZ4:BZ795&amp;"*")&gt;0)*1))</f>
        <v>0</v>
      </c>
      <c r="AM24" s="36" cm="1">
        <f t="array" ref="AM24">IF(T24="",0,SUMPRODUCT((BX4:BX795="Poissons")*(BY4:BY795="INFO")*(COUNTIF(AF24,"*"&amp;BZ4:BZ795&amp;"*")&gt;0)*1))</f>
        <v>0</v>
      </c>
      <c r="AN24" s="36" cm="1">
        <f t="array" ref="AN24">IF(T24="",0,SUMPRODUCT((BX4:BX795="Poissons")*(BY4:BY795="EXCL")*(COUNTIF(AF24,"*"&amp;BZ4:BZ795&amp;"*")&gt;0)*1))</f>
        <v>0</v>
      </c>
      <c r="AO24" s="36" cm="1">
        <f t="array" ref="AO24">IF(T24="",0,SUMPRODUCT((BX4:BX795="Poissons")*(BY4:BY795="ALERTE")*(COUNTIF(AF24,"*"&amp;BZ4:BZ795&amp;"*")&gt;0)*1))</f>
        <v>0</v>
      </c>
      <c r="AP24" s="36" cm="1">
        <f t="array" ref="AP24">IF(T24="",0,SUMPRODUCT((BX4:BX795="Arachides")*(BY4:BY795="ALERTE")*(COUNTIF(AF24,"*"&amp;BZ4:BZ795&amp;"*")&gt;0)*1))</f>
        <v>0</v>
      </c>
      <c r="AQ24" s="36" cm="1">
        <f t="array" ref="AQ24">IF(T24="",0,SUMPRODUCT((BX4:BX795="Soja")*(BY4:BY795="INFO")*(COUNTIF(AF24,"*"&amp;BZ4:BZ795&amp;"*")&gt;0)*1))</f>
        <v>0</v>
      </c>
      <c r="AR24" s="36" cm="1">
        <f t="array" ref="AR24">IF(T24="",0,SUMPRODUCT((BX4:BX795="Soja")*(BY4:BY795="ALERTE")*(COUNTIF(AF24,"*"&amp;BZ4:BZ795&amp;"*")&gt;0)*1))</f>
        <v>0</v>
      </c>
      <c r="AS24" s="36" cm="1">
        <f t="array" ref="AS24">IF(T24="",0,SUMPRODUCT((BX4:BX795="Lait")*(BY4:BY795="INFO")*(COUNTIF(AF24,"*"&amp;BZ4:BZ795&amp;"*")&gt;0)*1))</f>
        <v>0</v>
      </c>
      <c r="AT24" s="36" cm="1">
        <f t="array" ref="AT24">IF(T24="",0,SUMPRODUCT((BX4:BX795="Lait")*(BY4:BY795="EXCL")*(COUNTIF(AF24,"*"&amp;BZ4:BZ795&amp;"*")&gt;0)*1))</f>
        <v>0</v>
      </c>
      <c r="AU24" s="36" cm="1">
        <f t="array" ref="AU24">IF(T24="",0,SUMPRODUCT((BX4:BX795="Lait")*(BY4:BY795="ALERTE")*(COUNTIF(AF24,"*"&amp;BZ4:BZ795&amp;"*")&gt;0)*1))</f>
        <v>0</v>
      </c>
      <c r="AV24" s="36" cm="1">
        <f t="array" ref="AV24">IF(T24="",0,SUMPRODUCT((BX4:BX795="Lait")*(BY4:BY795="SUSP")*(COUNTIF(AF24,"*"&amp;BZ4:BZ795&amp;"*")&gt;0)*1))</f>
        <v>0</v>
      </c>
      <c r="AW24" s="36" cm="1">
        <f t="array" ref="AW24">IF(T24="",0,SUMPRODUCT((BX4:BX795="Fruits a coque")*(BY4:BY795="EXCL")*(COUNTIF(AF24,"*"&amp;BZ4:BZ795&amp;"*")&gt;0)*1))</f>
        <v>0</v>
      </c>
      <c r="AX24" s="36" cm="1">
        <f t="array" ref="AX24">IF(T24="",0,SUMPRODUCT((BX4:BX795="Fruits a coque")*(BY4:BY795="ALERTE")*(COUNTIF(AF24,"*"&amp;BZ4:BZ795&amp;"*")&gt;0)*1))</f>
        <v>0</v>
      </c>
      <c r="AY24" s="36" cm="1">
        <f t="array" ref="AY24">IF(T24="",0,SUMPRODUCT((BX4:BX795="Celeri")*(BY4:BY795="ALERTE")*(COUNTIF(AF24,"*"&amp;BZ4:BZ795&amp;"*")&gt;0)*1))</f>
        <v>0</v>
      </c>
      <c r="AZ24" s="36" cm="1">
        <f t="array" ref="AZ24">IF(T24="",0,SUMPRODUCT((BX4:BX795="Moutarde")*(BY4:BY795="ALERTE")*(COUNTIF(AF24,"*"&amp;BZ4:BZ795&amp;"*")&gt;0)*1))</f>
        <v>0</v>
      </c>
      <c r="BA24" s="36" cm="1">
        <f t="array" ref="BA24">IF(T24="",0,SUMPRODUCT((BX4:BX795="Sesame")*(BY4:BY795="ALERTE")*(COUNTIF(AF24,"*"&amp;BZ4:BZ795&amp;"*")&gt;0)*1))</f>
        <v>0</v>
      </c>
      <c r="BB24" s="36" cm="1">
        <f t="array" ref="BB24">IF(T24="",0,SUMPRODUCT((BX4:BX795="Sulfites")*(BY4:BY795="ALERTE")*(COUNTIF(AF24,"*"&amp;BZ4:BZ795&amp;"*")&gt;0)*1))</f>
        <v>0</v>
      </c>
      <c r="BC24" s="36" cm="1">
        <f t="array" ref="BC24">IF(T24="",0,SUMPRODUCT((BX4:BX795="Lupin")*(BY4:BY795="ALERTE")*(COUNTIF(AF24,"*"&amp;BZ4:BZ795&amp;"*")&gt;0)*1))</f>
        <v>0</v>
      </c>
      <c r="BD24" s="36" cm="1">
        <f t="array" ref="BD24">IF(T24="",0,SUMPRODUCT((BX4:BX795="Mollusques")*(BY4:BY795="EXCL")*(COUNTIF(AF24,"*"&amp;BZ4:BZ795&amp;"*")&gt;0)*1))</f>
        <v>0</v>
      </c>
      <c r="BE24" s="36" cm="1">
        <f t="array" ref="BE24">IF(T24="",0,SUMPRODUCT((BX4:BX795="Mollusques")*(BY4:BY795="ALERTE")*(COUNTIF(AF24,"*"&amp;BZ4:BZ795&amp;"*")&gt;0)*1))</f>
        <v>0</v>
      </c>
      <c r="BF24" s="36" t="str">
        <f t="shared" si="21"/>
        <v>⚠ Gluten</v>
      </c>
      <c r="BG24" s="36" t="str">
        <f t="shared" si="22"/>
        <v/>
      </c>
      <c r="BH24" s="36" t="str">
        <f t="shared" si="23"/>
        <v/>
      </c>
      <c r="BI24" s="36" t="str">
        <f t="shared" si="24"/>
        <v/>
      </c>
      <c r="BJ24" s="36" t="str">
        <f t="shared" si="25"/>
        <v/>
      </c>
      <c r="BK24" s="36" t="str">
        <f t="shared" si="26"/>
        <v/>
      </c>
      <c r="BL24" s="36" t="str">
        <f t="shared" si="27"/>
        <v/>
      </c>
      <c r="BM24" s="36" t="str">
        <f t="shared" si="28"/>
        <v/>
      </c>
      <c r="BN24" s="36" t="str">
        <f t="shared" si="29"/>
        <v/>
      </c>
      <c r="BO24" s="36" t="str">
        <f t="shared" si="30"/>
        <v/>
      </c>
      <c r="BP24" s="36" t="str">
        <f t="shared" si="31"/>
        <v/>
      </c>
      <c r="BQ24" s="36" t="str">
        <f t="shared" si="32"/>
        <v/>
      </c>
      <c r="BR24" s="36" t="str">
        <f t="shared" si="33"/>
        <v/>
      </c>
      <c r="BS24" s="36" t="str">
        <f t="shared" si="34"/>
        <v/>
      </c>
      <c r="BT24" s="36" t="str">
        <f t="shared" si="35"/>
        <v/>
      </c>
      <c r="BU24" s="36" t="str">
        <f t="shared" si="36"/>
        <v/>
      </c>
      <c r="BX24" s="6" t="s">
        <v>349</v>
      </c>
      <c r="BY24" s="577" t="s">
        <v>363</v>
      </c>
      <c r="BZ24" s="6" t="s">
        <v>381</v>
      </c>
      <c r="CA24" s="6" t="s">
        <v>759</v>
      </c>
    </row>
    <row r="25" spans="2:79" ht="30" customHeight="1">
      <c r="B25" s="551" t="str">
        <f t="shared" si="0"/>
        <v>• 50 g d’amandes effilées</v>
      </c>
      <c r="C25" s="551" t="str">
        <f t="shared" si="1"/>
        <v>• 50 g d’amandes effilées</v>
      </c>
      <c r="D25" s="551" t="str">
        <f>IF(UPPER(TRIM(N11))="X",C25,B25)</f>
        <v>• 50 g d’amandes effilées</v>
      </c>
      <c r="E25" s="551" cm="1">
        <f t="array" ref="E25">IF(H24&lt;&gt;"",E24,IF(E24="","",IFERROR(MATCH(TRUE(),INDEX(INDEX(K:K,E24+1):K203&lt;&gt;"",0),0)+E24,"")))</f>
        <v>22</v>
      </c>
      <c r="F25" s="551" t="str" cm="1">
        <f t="array" ref="F25">IF(E25="","",IF(H24&lt;&gt;"",H24,INDEX(D:D,E25)))</f>
        <v>• 6 pommes</v>
      </c>
      <c r="G25" s="551" t="str">
        <f t="shared" si="2"/>
        <v>• 6 pommes</v>
      </c>
      <c r="H25" s="561" t="str">
        <f t="shared" si="3"/>
        <v/>
      </c>
      <c r="I25" s="566" t="str">
        <f>IF(AND(F25&lt;&gt;"",N10&gt;0,M25&gt;N10),"Mot &gt; limite","")</f>
        <v/>
      </c>
      <c r="J25" s="562">
        <f>IF(K25="","",COUNTIF(K18:K25,"&lt;&gt;"))</f>
        <v>8</v>
      </c>
      <c r="K25" s="563" t="s">
        <v>1231</v>
      </c>
      <c r="L25" s="562">
        <f t="shared" si="4"/>
        <v>25</v>
      </c>
      <c r="M25" s="532">
        <f>IF(OR(F25="",N10="",N10&lt;=0),"",IF(LEN(F25)&lt;=N10,LEN(F25),IFERROR(FIND("♦",SUBSTITUTE(LEFT(F25,N10)," ","♦",LEN(LEFT(F25,N10))-LEN(SUBSTITUTE(LEFT(F25,N10)," ","")))),FIND(" ",F25&amp;" ",N10+1)-1)))</f>
        <v>10</v>
      </c>
      <c r="N25" s="564">
        <f t="shared" si="5"/>
        <v>8</v>
      </c>
      <c r="O25" s="565" t="str">
        <f t="shared" si="6"/>
        <v>• 6 pommes</v>
      </c>
      <c r="P25" s="564">
        <f t="shared" si="7"/>
        <v>3</v>
      </c>
      <c r="Q25" s="564">
        <f t="shared" si="8"/>
        <v>10</v>
      </c>
      <c r="S25" s="588">
        <f t="shared" si="9"/>
        <v>25</v>
      </c>
      <c r="T25" s="464" t="str">
        <f t="shared" si="37"/>
        <v>• 6 pommes</v>
      </c>
      <c r="U25" s="588" t="s">
        <v>188</v>
      </c>
      <c r="V25" s="465" t="str">
        <f t="shared" si="10"/>
        <v>• 6 pommes</v>
      </c>
      <c r="W25" s="466" t="str">
        <f t="shared" si="11"/>
        <v/>
      </c>
      <c r="X25" s="589" t="str">
        <f t="shared" si="12"/>
        <v>• 6 pommes</v>
      </c>
      <c r="Y25" s="590" t="str">
        <f t="shared" si="13"/>
        <v/>
      </c>
      <c r="Z25" s="588">
        <f t="shared" si="14"/>
        <v>0</v>
      </c>
      <c r="AA25" s="588">
        <f t="shared" si="15"/>
        <v>0</v>
      </c>
      <c r="AB25" s="590" t="str">
        <f t="shared" si="16"/>
        <v>aucun match</v>
      </c>
      <c r="AC25" s="36" t="str">
        <f t="shared" si="17"/>
        <v>• 6 pommes</v>
      </c>
      <c r="AD25" s="36" t="str">
        <f t="shared" si="18"/>
        <v>• 6 pommes</v>
      </c>
      <c r="AE25" s="36" t="str">
        <f t="shared" si="19"/>
        <v>• 6 pommes</v>
      </c>
      <c r="AF25" s="36" t="str">
        <f t="shared" si="20"/>
        <v xml:space="preserve"> • 6 pommes </v>
      </c>
      <c r="AG25" s="36" cm="1">
        <f t="array" ref="AG25">IF(T25="",0,SUMPRODUCT((BX4:BX795="Gluten")*(BY4:BY795="INFO")*(COUNTIF(AF25,"*"&amp;BZ4:BZ795&amp;"*")&gt;0)*1))</f>
        <v>0</v>
      </c>
      <c r="AH25" s="36" cm="1">
        <f t="array" ref="AH25">IF(T25="",0,SUMPRODUCT((BX4:BX795="Gluten")*(BY4:BY795="EXCL")*(COUNTIF(AF25,"*"&amp;BZ4:BZ795&amp;"*")&gt;0)*1))</f>
        <v>0</v>
      </c>
      <c r="AI25" s="36" cm="1">
        <f t="array" ref="AI25">IF(T25="",0,SUMPRODUCT((BX4:BX795="Gluten")*(BY4:BY795="ALERTE")*(COUNTIF(AF25,"*"&amp;BZ4:BZ795&amp;"*")&gt;0)*1))</f>
        <v>0</v>
      </c>
      <c r="AJ25" s="36" cm="1">
        <f t="array" ref="AJ25">IF(T25="",0,SUMPRODUCT((BX4:BX795="Gluten")*(BY4:BY795="SUSP")*(COUNTIF(AF25,"*"&amp;BZ4:BZ795&amp;"*")&gt;0)*1))</f>
        <v>0</v>
      </c>
      <c r="AK25" s="36" cm="1">
        <f t="array" ref="AK25">IF(T25="",0,SUMPRODUCT((BX4:BX795="Crustaces")*(BY4:BY795="ALERTE")*(COUNTIF(AF25,"*"&amp;BZ4:BZ795&amp;"*")&gt;0)*1))</f>
        <v>0</v>
      </c>
      <c r="AL25" s="36" cm="1">
        <f t="array" ref="AL25">IF(T25="",0,SUMPRODUCT((BX4:BX795="Oeufs")*(BY4:BY795="ALERTE")*(COUNTIF(AF25,"*"&amp;BZ4:BZ795&amp;"*")&gt;0)*1))</f>
        <v>0</v>
      </c>
      <c r="AM25" s="36" cm="1">
        <f t="array" ref="AM25">IF(T25="",0,SUMPRODUCT((BX4:BX795="Poissons")*(BY4:BY795="INFO")*(COUNTIF(AF25,"*"&amp;BZ4:BZ795&amp;"*")&gt;0)*1))</f>
        <v>0</v>
      </c>
      <c r="AN25" s="36" cm="1">
        <f t="array" ref="AN25">IF(T25="",0,SUMPRODUCT((BX4:BX795="Poissons")*(BY4:BY795="EXCL")*(COUNTIF(AF25,"*"&amp;BZ4:BZ795&amp;"*")&gt;0)*1))</f>
        <v>0</v>
      </c>
      <c r="AO25" s="36" cm="1">
        <f t="array" ref="AO25">IF(T25="",0,SUMPRODUCT((BX4:BX795="Poissons")*(BY4:BY795="ALERTE")*(COUNTIF(AF25,"*"&amp;BZ4:BZ795&amp;"*")&gt;0)*1))</f>
        <v>0</v>
      </c>
      <c r="AP25" s="36" cm="1">
        <f t="array" ref="AP25">IF(T25="",0,SUMPRODUCT((BX4:BX795="Arachides")*(BY4:BY795="ALERTE")*(COUNTIF(AF25,"*"&amp;BZ4:BZ795&amp;"*")&gt;0)*1))</f>
        <v>0</v>
      </c>
      <c r="AQ25" s="36" cm="1">
        <f t="array" ref="AQ25">IF(T25="",0,SUMPRODUCT((BX4:BX795="Soja")*(BY4:BY795="INFO")*(COUNTIF(AF25,"*"&amp;BZ4:BZ795&amp;"*")&gt;0)*1))</f>
        <v>0</v>
      </c>
      <c r="AR25" s="36" cm="1">
        <f t="array" ref="AR25">IF(T25="",0,SUMPRODUCT((BX4:BX795="Soja")*(BY4:BY795="ALERTE")*(COUNTIF(AF25,"*"&amp;BZ4:BZ795&amp;"*")&gt;0)*1))</f>
        <v>0</v>
      </c>
      <c r="AS25" s="36" cm="1">
        <f t="array" ref="AS25">IF(T25="",0,SUMPRODUCT((BX4:BX795="Lait")*(BY4:BY795="INFO")*(COUNTIF(AF25,"*"&amp;BZ4:BZ795&amp;"*")&gt;0)*1))</f>
        <v>0</v>
      </c>
      <c r="AT25" s="36" cm="1">
        <f t="array" ref="AT25">IF(T25="",0,SUMPRODUCT((BX4:BX795="Lait")*(BY4:BY795="EXCL")*(COUNTIF(AF25,"*"&amp;BZ4:BZ795&amp;"*")&gt;0)*1))</f>
        <v>0</v>
      </c>
      <c r="AU25" s="36" cm="1">
        <f t="array" ref="AU25">IF(T25="",0,SUMPRODUCT((BX4:BX795="Lait")*(BY4:BY795="ALERTE")*(COUNTIF(AF25,"*"&amp;BZ4:BZ795&amp;"*")&gt;0)*1))</f>
        <v>0</v>
      </c>
      <c r="AV25" s="36" cm="1">
        <f t="array" ref="AV25">IF(T25="",0,SUMPRODUCT((BX4:BX795="Lait")*(BY4:BY795="SUSP")*(COUNTIF(AF25,"*"&amp;BZ4:BZ795&amp;"*")&gt;0)*1))</f>
        <v>0</v>
      </c>
      <c r="AW25" s="36" cm="1">
        <f t="array" ref="AW25">IF(T25="",0,SUMPRODUCT((BX4:BX795="Fruits a coque")*(BY4:BY795="EXCL")*(COUNTIF(AF25,"*"&amp;BZ4:BZ795&amp;"*")&gt;0)*1))</f>
        <v>0</v>
      </c>
      <c r="AX25" s="36" cm="1">
        <f t="array" ref="AX25">IF(T25="",0,SUMPRODUCT((BX4:BX795="Fruits a coque")*(BY4:BY795="ALERTE")*(COUNTIF(AF25,"*"&amp;BZ4:BZ795&amp;"*")&gt;0)*1))</f>
        <v>0</v>
      </c>
      <c r="AY25" s="36" cm="1">
        <f t="array" ref="AY25">IF(T25="",0,SUMPRODUCT((BX4:BX795="Celeri")*(BY4:BY795="ALERTE")*(COUNTIF(AF25,"*"&amp;BZ4:BZ795&amp;"*")&gt;0)*1))</f>
        <v>0</v>
      </c>
      <c r="AZ25" s="36" cm="1">
        <f t="array" ref="AZ25">IF(T25="",0,SUMPRODUCT((BX4:BX795="Moutarde")*(BY4:BY795="ALERTE")*(COUNTIF(AF25,"*"&amp;BZ4:BZ795&amp;"*")&gt;0)*1))</f>
        <v>0</v>
      </c>
      <c r="BA25" s="36" cm="1">
        <f t="array" ref="BA25">IF(T25="",0,SUMPRODUCT((BX4:BX795="Sesame")*(BY4:BY795="ALERTE")*(COUNTIF(AF25,"*"&amp;BZ4:BZ795&amp;"*")&gt;0)*1))</f>
        <v>0</v>
      </c>
      <c r="BB25" s="36" cm="1">
        <f t="array" ref="BB25">IF(T25="",0,SUMPRODUCT((BX4:BX795="Sulfites")*(BY4:BY795="ALERTE")*(COUNTIF(AF25,"*"&amp;BZ4:BZ795&amp;"*")&gt;0)*1))</f>
        <v>0</v>
      </c>
      <c r="BC25" s="36" cm="1">
        <f t="array" ref="BC25">IF(T25="",0,SUMPRODUCT((BX4:BX795="Lupin")*(BY4:BY795="ALERTE")*(COUNTIF(AF25,"*"&amp;BZ4:BZ795&amp;"*")&gt;0)*1))</f>
        <v>0</v>
      </c>
      <c r="BD25" s="36" cm="1">
        <f t="array" ref="BD25">IF(T25="",0,SUMPRODUCT((BX4:BX795="Mollusques")*(BY4:BY795="EXCL")*(COUNTIF(AF25,"*"&amp;BZ4:BZ795&amp;"*")&gt;0)*1))</f>
        <v>0</v>
      </c>
      <c r="BE25" s="36" cm="1">
        <f t="array" ref="BE25">IF(T25="",0,SUMPRODUCT((BX4:BX795="Mollusques")*(BY4:BY795="ALERTE")*(COUNTIF(AF25,"*"&amp;BZ4:BZ795&amp;"*")&gt;0)*1))</f>
        <v>0</v>
      </c>
      <c r="BF25" s="36" t="str">
        <f t="shared" si="21"/>
        <v/>
      </c>
      <c r="BG25" s="36" t="str">
        <f t="shared" si="22"/>
        <v/>
      </c>
      <c r="BH25" s="36" t="str">
        <f t="shared" si="23"/>
        <v/>
      </c>
      <c r="BI25" s="36" t="str">
        <f t="shared" si="24"/>
        <v/>
      </c>
      <c r="BJ25" s="36" t="str">
        <f t="shared" si="25"/>
        <v/>
      </c>
      <c r="BK25" s="36" t="str">
        <f t="shared" si="26"/>
        <v/>
      </c>
      <c r="BL25" s="36" t="str">
        <f t="shared" si="27"/>
        <v/>
      </c>
      <c r="BM25" s="36" t="str">
        <f t="shared" si="28"/>
        <v/>
      </c>
      <c r="BN25" s="36" t="str">
        <f t="shared" si="29"/>
        <v/>
      </c>
      <c r="BO25" s="36" t="str">
        <f t="shared" si="30"/>
        <v/>
      </c>
      <c r="BP25" s="36" t="str">
        <f t="shared" si="31"/>
        <v/>
      </c>
      <c r="BQ25" s="36" t="str">
        <f t="shared" si="32"/>
        <v/>
      </c>
      <c r="BR25" s="36" t="str">
        <f t="shared" si="33"/>
        <v/>
      </c>
      <c r="BS25" s="36" t="str">
        <f t="shared" si="34"/>
        <v/>
      </c>
      <c r="BT25" s="36" t="str">
        <f t="shared" si="35"/>
        <v/>
      </c>
      <c r="BU25" s="36" t="str">
        <f t="shared" si="36"/>
        <v/>
      </c>
      <c r="BX25" s="6" t="s">
        <v>349</v>
      </c>
      <c r="BY25" s="577" t="s">
        <v>363</v>
      </c>
      <c r="BZ25" s="6" t="s">
        <v>382</v>
      </c>
      <c r="CA25" s="6" t="s">
        <v>760</v>
      </c>
    </row>
    <row r="26" spans="2:79" ht="30" customHeight="1">
      <c r="B26" s="551" t="str">
        <f t="shared" si="0"/>
        <v>• 50 g de sucre en poudre</v>
      </c>
      <c r="C26" s="551" t="str">
        <f t="shared" si="1"/>
        <v>• 50 g de sucre en poudre</v>
      </c>
      <c r="D26" s="551" t="str">
        <f>IF(UPPER(TRIM(N11))="X",C26,B26)</f>
        <v>• 50 g de sucre en poudre</v>
      </c>
      <c r="E26" s="551" cm="1">
        <f t="array" ref="E26">IF(H25&lt;&gt;"",E25,IF(E25="","",IFERROR(MATCH(TRUE(),INDEX(INDEX(K:K,E25+1):K203&lt;&gt;"",0),0)+E25,"")))</f>
        <v>23</v>
      </c>
      <c r="F26" s="551" t="str" cm="1">
        <f t="array" ref="F26">IF(E26="","",IF(H25&lt;&gt;"",H25,INDEX(D:D,E26)))</f>
        <v>• 3 œufs</v>
      </c>
      <c r="G26" s="551" t="str">
        <f t="shared" si="2"/>
        <v>• 3 œufs</v>
      </c>
      <c r="H26" s="561" t="str">
        <f t="shared" si="3"/>
        <v/>
      </c>
      <c r="I26" s="566" t="str">
        <f>IF(AND(F26&lt;&gt;"",N10&gt;0,M26&gt;N10),"Mot &gt; limite","")</f>
        <v/>
      </c>
      <c r="J26" s="562">
        <f>IF(K26="","",COUNTIF(K18:K26,"&lt;&gt;"))</f>
        <v>9</v>
      </c>
      <c r="K26" s="563" t="s">
        <v>1232</v>
      </c>
      <c r="L26" s="562">
        <f t="shared" si="4"/>
        <v>25</v>
      </c>
      <c r="M26" s="532">
        <f>IF(OR(F26="",N10="",N10&lt;=0),"",IF(LEN(F26)&lt;=N10,LEN(F26),IFERROR(FIND("♦",SUBSTITUTE(LEFT(F26,N10)," ","♦",LEN(LEFT(F26,N10))-LEN(SUBSTITUTE(LEFT(F26,N10)," ","")))),FIND(" ",F26&amp;" ",N10+1)-1)))</f>
        <v>8</v>
      </c>
      <c r="N26" s="564">
        <f t="shared" si="5"/>
        <v>9</v>
      </c>
      <c r="O26" s="565" t="str">
        <f t="shared" si="6"/>
        <v>• 3 œufs</v>
      </c>
      <c r="P26" s="564">
        <f t="shared" si="7"/>
        <v>3</v>
      </c>
      <c r="Q26" s="564">
        <f t="shared" si="8"/>
        <v>8</v>
      </c>
      <c r="S26" s="588">
        <f t="shared" si="9"/>
        <v>26</v>
      </c>
      <c r="T26" s="464" t="str">
        <f t="shared" si="37"/>
        <v>• 3 œufs</v>
      </c>
      <c r="U26" s="588" t="s">
        <v>188</v>
      </c>
      <c r="V26" s="465" t="str">
        <f t="shared" si="10"/>
        <v>• 3 œufs *</v>
      </c>
      <c r="W26" s="466" t="str">
        <f t="shared" si="11"/>
        <v>⚠ Oeufs</v>
      </c>
      <c r="X26" s="589" t="str">
        <f t="shared" si="12"/>
        <v>• 3 œufs *</v>
      </c>
      <c r="Y26" s="590" t="str">
        <f t="shared" si="13"/>
        <v/>
      </c>
      <c r="Z26" s="588">
        <f t="shared" si="14"/>
        <v>1</v>
      </c>
      <c r="AA26" s="588">
        <f t="shared" si="15"/>
        <v>0</v>
      </c>
      <c r="AB26" s="590" t="str">
        <f t="shared" si="16"/>
        <v>⚠ Oeufs</v>
      </c>
      <c r="AC26" s="36" t="str">
        <f t="shared" si="17"/>
        <v>• 3 œufs</v>
      </c>
      <c r="AD26" s="36" t="str">
        <f t="shared" si="18"/>
        <v>• 3 oeufs</v>
      </c>
      <c r="AE26" s="36" t="str">
        <f t="shared" si="19"/>
        <v>• 3 oeufs</v>
      </c>
      <c r="AF26" s="36" t="str">
        <f t="shared" si="20"/>
        <v xml:space="preserve"> • 3 oeufs </v>
      </c>
      <c r="AG26" s="36" cm="1">
        <f t="array" ref="AG26">IF(T26="",0,SUMPRODUCT((BX4:BX795="Gluten")*(BY4:BY795="INFO")*(COUNTIF(AF26,"*"&amp;BZ4:BZ795&amp;"*")&gt;0)*1))</f>
        <v>0</v>
      </c>
      <c r="AH26" s="36" cm="1">
        <f t="array" ref="AH26">IF(T26="",0,SUMPRODUCT((BX4:BX795="Gluten")*(BY4:BY795="EXCL")*(COUNTIF(AF26,"*"&amp;BZ4:BZ795&amp;"*")&gt;0)*1))</f>
        <v>0</v>
      </c>
      <c r="AI26" s="36" cm="1">
        <f t="array" ref="AI26">IF(T26="",0,SUMPRODUCT((BX4:BX795="Gluten")*(BY4:BY795="ALERTE")*(COUNTIF(AF26,"*"&amp;BZ4:BZ795&amp;"*")&gt;0)*1))</f>
        <v>0</v>
      </c>
      <c r="AJ26" s="36" cm="1">
        <f t="array" ref="AJ26">IF(T26="",0,SUMPRODUCT((BX4:BX795="Gluten")*(BY4:BY795="SUSP")*(COUNTIF(AF26,"*"&amp;BZ4:BZ795&amp;"*")&gt;0)*1))</f>
        <v>0</v>
      </c>
      <c r="AK26" s="36" cm="1">
        <f t="array" ref="AK26">IF(T26="",0,SUMPRODUCT((BX4:BX795="Crustaces")*(BY4:BY795="ALERTE")*(COUNTIF(AF26,"*"&amp;BZ4:BZ795&amp;"*")&gt;0)*1))</f>
        <v>0</v>
      </c>
      <c r="AL26" s="36" cm="1">
        <f t="array" ref="AL26">IF(T26="",0,SUMPRODUCT((BX4:BX795="Oeufs")*(BY4:BY795="ALERTE")*(COUNTIF(AF26,"*"&amp;BZ4:BZ795&amp;"*")&gt;0)*1))</f>
        <v>2</v>
      </c>
      <c r="AM26" s="36" cm="1">
        <f t="array" ref="AM26">IF(T26="",0,SUMPRODUCT((BX4:BX795="Poissons")*(BY4:BY795="INFO")*(COUNTIF(AF26,"*"&amp;BZ4:BZ795&amp;"*")&gt;0)*1))</f>
        <v>0</v>
      </c>
      <c r="AN26" s="36" cm="1">
        <f t="array" ref="AN26">IF(T26="",0,SUMPRODUCT((BX4:BX795="Poissons")*(BY4:BY795="EXCL")*(COUNTIF(AF26,"*"&amp;BZ4:BZ795&amp;"*")&gt;0)*1))</f>
        <v>0</v>
      </c>
      <c r="AO26" s="36" cm="1">
        <f t="array" ref="AO26">IF(T26="",0,SUMPRODUCT((BX4:BX795="Poissons")*(BY4:BY795="ALERTE")*(COUNTIF(AF26,"*"&amp;BZ4:BZ795&amp;"*")&gt;0)*1))</f>
        <v>0</v>
      </c>
      <c r="AP26" s="36" cm="1">
        <f t="array" ref="AP26">IF(T26="",0,SUMPRODUCT((BX4:BX795="Arachides")*(BY4:BY795="ALERTE")*(COUNTIF(AF26,"*"&amp;BZ4:BZ795&amp;"*")&gt;0)*1))</f>
        <v>0</v>
      </c>
      <c r="AQ26" s="36" cm="1">
        <f t="array" ref="AQ26">IF(T26="",0,SUMPRODUCT((BX4:BX795="Soja")*(BY4:BY795="INFO")*(COUNTIF(AF26,"*"&amp;BZ4:BZ795&amp;"*")&gt;0)*1))</f>
        <v>0</v>
      </c>
      <c r="AR26" s="36" cm="1">
        <f t="array" ref="AR26">IF(T26="",0,SUMPRODUCT((BX4:BX795="Soja")*(BY4:BY795="ALERTE")*(COUNTIF(AF26,"*"&amp;BZ4:BZ795&amp;"*")&gt;0)*1))</f>
        <v>0</v>
      </c>
      <c r="AS26" s="36" cm="1">
        <f t="array" ref="AS26">IF(T26="",0,SUMPRODUCT((BX4:BX795="Lait")*(BY4:BY795="INFO")*(COUNTIF(AF26,"*"&amp;BZ4:BZ795&amp;"*")&gt;0)*1))</f>
        <v>0</v>
      </c>
      <c r="AT26" s="36" cm="1">
        <f t="array" ref="AT26">IF(T26="",0,SUMPRODUCT((BX4:BX795="Lait")*(BY4:BY795="EXCL")*(COUNTIF(AF26,"*"&amp;BZ4:BZ795&amp;"*")&gt;0)*1))</f>
        <v>0</v>
      </c>
      <c r="AU26" s="36" cm="1">
        <f t="array" ref="AU26">IF(T26="",0,SUMPRODUCT((BX4:BX795="Lait")*(BY4:BY795="ALERTE")*(COUNTIF(AF26,"*"&amp;BZ4:BZ795&amp;"*")&gt;0)*1))</f>
        <v>0</v>
      </c>
      <c r="AV26" s="36" cm="1">
        <f t="array" ref="AV26">IF(T26="",0,SUMPRODUCT((BX4:BX795="Lait")*(BY4:BY795="SUSP")*(COUNTIF(AF26,"*"&amp;BZ4:BZ795&amp;"*")&gt;0)*1))</f>
        <v>0</v>
      </c>
      <c r="AW26" s="36" cm="1">
        <f t="array" ref="AW26">IF(T26="",0,SUMPRODUCT((BX4:BX795="Fruits a coque")*(BY4:BY795="EXCL")*(COUNTIF(AF26,"*"&amp;BZ4:BZ795&amp;"*")&gt;0)*1))</f>
        <v>0</v>
      </c>
      <c r="AX26" s="36" cm="1">
        <f t="array" ref="AX26">IF(T26="",0,SUMPRODUCT((BX4:BX795="Fruits a coque")*(BY4:BY795="ALERTE")*(COUNTIF(AF26,"*"&amp;BZ4:BZ795&amp;"*")&gt;0)*1))</f>
        <v>0</v>
      </c>
      <c r="AY26" s="36" cm="1">
        <f t="array" ref="AY26">IF(T26="",0,SUMPRODUCT((BX4:BX795="Celeri")*(BY4:BY795="ALERTE")*(COUNTIF(AF26,"*"&amp;BZ4:BZ795&amp;"*")&gt;0)*1))</f>
        <v>0</v>
      </c>
      <c r="AZ26" s="36" cm="1">
        <f t="array" ref="AZ26">IF(T26="",0,SUMPRODUCT((BX4:BX795="Moutarde")*(BY4:BY795="ALERTE")*(COUNTIF(AF26,"*"&amp;BZ4:BZ795&amp;"*")&gt;0)*1))</f>
        <v>0</v>
      </c>
      <c r="BA26" s="36" cm="1">
        <f t="array" ref="BA26">IF(T26="",0,SUMPRODUCT((BX4:BX795="Sesame")*(BY4:BY795="ALERTE")*(COUNTIF(AF26,"*"&amp;BZ4:BZ795&amp;"*")&gt;0)*1))</f>
        <v>0</v>
      </c>
      <c r="BB26" s="36" cm="1">
        <f t="array" ref="BB26">IF(T26="",0,SUMPRODUCT((BX4:BX795="Sulfites")*(BY4:BY795="ALERTE")*(COUNTIF(AF26,"*"&amp;BZ4:BZ795&amp;"*")&gt;0)*1))</f>
        <v>0</v>
      </c>
      <c r="BC26" s="36" cm="1">
        <f t="array" ref="BC26">IF(T26="",0,SUMPRODUCT((BX4:BX795="Lupin")*(BY4:BY795="ALERTE")*(COUNTIF(AF26,"*"&amp;BZ4:BZ795&amp;"*")&gt;0)*1))</f>
        <v>0</v>
      </c>
      <c r="BD26" s="36" cm="1">
        <f t="array" ref="BD26">IF(T26="",0,SUMPRODUCT((BX4:BX795="Mollusques")*(BY4:BY795="EXCL")*(COUNTIF(AF26,"*"&amp;BZ4:BZ795&amp;"*")&gt;0)*1))</f>
        <v>0</v>
      </c>
      <c r="BE26" s="36" cm="1">
        <f t="array" ref="BE26">IF(T26="",0,SUMPRODUCT((BX4:BX795="Mollusques")*(BY4:BY795="ALERTE")*(COUNTIF(AF26,"*"&amp;BZ4:BZ795&amp;"*")&gt;0)*1))</f>
        <v>0</v>
      </c>
      <c r="BF26" s="36" t="str">
        <f t="shared" si="21"/>
        <v/>
      </c>
      <c r="BG26" s="36" t="str">
        <f t="shared" si="22"/>
        <v/>
      </c>
      <c r="BH26" s="36" t="str">
        <f t="shared" si="23"/>
        <v/>
      </c>
      <c r="BI26" s="36" t="str">
        <f t="shared" si="24"/>
        <v>⚠ Oeufs</v>
      </c>
      <c r="BJ26" s="36" t="str">
        <f t="shared" si="25"/>
        <v/>
      </c>
      <c r="BK26" s="36" t="str">
        <f t="shared" si="26"/>
        <v/>
      </c>
      <c r="BL26" s="36" t="str">
        <f t="shared" si="27"/>
        <v/>
      </c>
      <c r="BM26" s="36" t="str">
        <f t="shared" si="28"/>
        <v/>
      </c>
      <c r="BN26" s="36" t="str">
        <f t="shared" si="29"/>
        <v/>
      </c>
      <c r="BO26" s="36" t="str">
        <f t="shared" si="30"/>
        <v/>
      </c>
      <c r="BP26" s="36" t="str">
        <f t="shared" si="31"/>
        <v/>
      </c>
      <c r="BQ26" s="36" t="str">
        <f t="shared" si="32"/>
        <v/>
      </c>
      <c r="BR26" s="36" t="str">
        <f t="shared" si="33"/>
        <v/>
      </c>
      <c r="BS26" s="36" t="str">
        <f t="shared" si="34"/>
        <v/>
      </c>
      <c r="BT26" s="36" t="str">
        <f t="shared" si="35"/>
        <v/>
      </c>
      <c r="BU26" s="36" t="str">
        <f t="shared" si="36"/>
        <v/>
      </c>
      <c r="BX26" s="6" t="s">
        <v>349</v>
      </c>
      <c r="BY26" s="577" t="s">
        <v>363</v>
      </c>
      <c r="BZ26" s="6" t="s">
        <v>1274</v>
      </c>
      <c r="CA26" s="6" t="s">
        <v>761</v>
      </c>
    </row>
    <row r="27" spans="2:79" ht="30" customHeight="1">
      <c r="B27" s="551" t="str">
        <f t="shared" si="0"/>
        <v>• 30 g de farine</v>
      </c>
      <c r="C27" s="551" t="str">
        <f t="shared" si="1"/>
        <v>• 30 g de farine</v>
      </c>
      <c r="D27" s="551" t="str">
        <f>IF(UPPER(TRIM(N11))="X",C27,B27)</f>
        <v>• 30 g de farine</v>
      </c>
      <c r="E27" s="551" cm="1">
        <f t="array" ref="E27">IF(H26&lt;&gt;"",E26,IF(E26="","",IFERROR(MATCH(TRUE(),INDEX(INDEX(K:K,E26+1):K203&lt;&gt;"",0),0)+E26,"")))</f>
        <v>24</v>
      </c>
      <c r="F27" s="551" t="str" cm="1">
        <f t="array" ref="F27">IF(E27="","",IF(H26&lt;&gt;"",H26,INDEX(D:D,E27)))</f>
        <v>• 50 g de poudre d’amandes</v>
      </c>
      <c r="G27" s="551" t="str">
        <f t="shared" si="2"/>
        <v>• 50 g de poudre d’amandes</v>
      </c>
      <c r="H27" s="561" t="str">
        <f t="shared" si="3"/>
        <v/>
      </c>
      <c r="I27" s="566" t="str">
        <f>IF(AND(F27&lt;&gt;"",N10&gt;0,M27&gt;N10),"Mot &gt; limite","")</f>
        <v/>
      </c>
      <c r="J27" s="562">
        <f>IF(K27="","",COUNTIF(K18:K27,"&lt;&gt;"))</f>
        <v>10</v>
      </c>
      <c r="K27" s="563" t="s">
        <v>1233</v>
      </c>
      <c r="L27" s="562">
        <f t="shared" si="4"/>
        <v>16</v>
      </c>
      <c r="M27" s="532">
        <f>IF(OR(F27="",N10="",N10&lt;=0),"",IF(LEN(F27)&lt;=N10,LEN(F27),IFERROR(FIND("♦",SUBSTITUTE(LEFT(F27,N10)," ","♦",LEN(LEFT(F27,N10))-LEN(SUBSTITUTE(LEFT(F27,N10)," ","")))),FIND(" ",F27&amp;" ",N10+1)-1)))</f>
        <v>26</v>
      </c>
      <c r="N27" s="564">
        <f t="shared" si="5"/>
        <v>10</v>
      </c>
      <c r="O27" s="565" t="str">
        <f t="shared" si="6"/>
        <v>• 50 g de poudre d’amandes</v>
      </c>
      <c r="P27" s="564">
        <f t="shared" si="7"/>
        <v>6</v>
      </c>
      <c r="Q27" s="564">
        <f t="shared" si="8"/>
        <v>26</v>
      </c>
      <c r="S27" s="588">
        <f t="shared" si="9"/>
        <v>27</v>
      </c>
      <c r="T27" s="464" t="str">
        <f t="shared" si="37"/>
        <v>• 50 g de poudre d’amandes</v>
      </c>
      <c r="U27" s="588" t="s">
        <v>188</v>
      </c>
      <c r="V27" s="465" t="str">
        <f t="shared" si="10"/>
        <v>• 50 g de poudre d’amandes *</v>
      </c>
      <c r="W27" s="466" t="str">
        <f t="shared" si="11"/>
        <v>⚠ Fruits a coque</v>
      </c>
      <c r="X27" s="589" t="str">
        <f t="shared" si="12"/>
        <v>• 50 g de poudre d’amandes *</v>
      </c>
      <c r="Y27" s="590" t="str">
        <f t="shared" si="13"/>
        <v/>
      </c>
      <c r="Z27" s="588">
        <f t="shared" si="14"/>
        <v>1</v>
      </c>
      <c r="AA27" s="588">
        <f t="shared" si="15"/>
        <v>0</v>
      </c>
      <c r="AB27" s="590" t="str">
        <f t="shared" si="16"/>
        <v>⚠ Fruits a coque</v>
      </c>
      <c r="AC27" s="36" t="str">
        <f t="shared" si="17"/>
        <v>• 50 g de poudre d’amandes</v>
      </c>
      <c r="AD27" s="36" t="str">
        <f t="shared" si="18"/>
        <v>• 50 g de poudre d’amandes</v>
      </c>
      <c r="AE27" s="36" t="str">
        <f t="shared" si="19"/>
        <v>• 50 g de poudre d’amandes</v>
      </c>
      <c r="AF27" s="36" t="str">
        <f t="shared" si="20"/>
        <v xml:space="preserve"> • 50 g de poudre d’amandes </v>
      </c>
      <c r="AG27" s="36" cm="1">
        <f t="array" ref="AG27">IF(T27="",0,SUMPRODUCT((BX4:BX795="Gluten")*(BY4:BY795="INFO")*(COUNTIF(AF27,"*"&amp;BZ4:BZ795&amp;"*")&gt;0)*1))</f>
        <v>0</v>
      </c>
      <c r="AH27" s="36" cm="1">
        <f t="array" ref="AH27">IF(T27="",0,SUMPRODUCT((BX4:BX795="Gluten")*(BY4:BY795="EXCL")*(COUNTIF(AF27,"*"&amp;BZ4:BZ795&amp;"*")&gt;0)*1))</f>
        <v>0</v>
      </c>
      <c r="AI27" s="36" cm="1">
        <f t="array" ref="AI27">IF(T27="",0,SUMPRODUCT((BX4:BX795="Gluten")*(BY4:BY795="ALERTE")*(COUNTIF(AF27,"*"&amp;BZ4:BZ795&amp;"*")&gt;0)*1))</f>
        <v>0</v>
      </c>
      <c r="AJ27" s="36" cm="1">
        <f t="array" ref="AJ27">IF(T27="",0,SUMPRODUCT((BX4:BX795="Gluten")*(BY4:BY795="SUSP")*(COUNTIF(AF27,"*"&amp;BZ4:BZ795&amp;"*")&gt;0)*1))</f>
        <v>0</v>
      </c>
      <c r="AK27" s="36" cm="1">
        <f t="array" ref="AK27">IF(T27="",0,SUMPRODUCT((BX4:BX795="Crustaces")*(BY4:BY795="ALERTE")*(COUNTIF(AF27,"*"&amp;BZ4:BZ795&amp;"*")&gt;0)*1))</f>
        <v>0</v>
      </c>
      <c r="AL27" s="36" cm="1">
        <f t="array" ref="AL27">IF(T27="",0,SUMPRODUCT((BX4:BX795="Oeufs")*(BY4:BY795="ALERTE")*(COUNTIF(AF27,"*"&amp;BZ4:BZ795&amp;"*")&gt;0)*1))</f>
        <v>0</v>
      </c>
      <c r="AM27" s="36" cm="1">
        <f t="array" ref="AM27">IF(T27="",0,SUMPRODUCT((BX4:BX795="Poissons")*(BY4:BY795="INFO")*(COUNTIF(AF27,"*"&amp;BZ4:BZ795&amp;"*")&gt;0)*1))</f>
        <v>0</v>
      </c>
      <c r="AN27" s="36" cm="1">
        <f t="array" ref="AN27">IF(T27="",0,SUMPRODUCT((BX4:BX795="Poissons")*(BY4:BY795="EXCL")*(COUNTIF(AF27,"*"&amp;BZ4:BZ795&amp;"*")&gt;0)*1))</f>
        <v>0</v>
      </c>
      <c r="AO27" s="36" cm="1">
        <f t="array" ref="AO27">IF(T27="",0,SUMPRODUCT((BX4:BX795="Poissons")*(BY4:BY795="ALERTE")*(COUNTIF(AF27,"*"&amp;BZ4:BZ795&amp;"*")&gt;0)*1))</f>
        <v>0</v>
      </c>
      <c r="AP27" s="36" cm="1">
        <f t="array" ref="AP27">IF(T27="",0,SUMPRODUCT((BX4:BX795="Arachides")*(BY4:BY795="ALERTE")*(COUNTIF(AF27,"*"&amp;BZ4:BZ795&amp;"*")&gt;0)*1))</f>
        <v>0</v>
      </c>
      <c r="AQ27" s="36" cm="1">
        <f t="array" ref="AQ27">IF(T27="",0,SUMPRODUCT((BX4:BX795="Soja")*(BY4:BY795="INFO")*(COUNTIF(AF27,"*"&amp;BZ4:BZ795&amp;"*")&gt;0)*1))</f>
        <v>0</v>
      </c>
      <c r="AR27" s="36" cm="1">
        <f t="array" ref="AR27">IF(T27="",0,SUMPRODUCT((BX4:BX795="Soja")*(BY4:BY795="ALERTE")*(COUNTIF(AF27,"*"&amp;BZ4:BZ795&amp;"*")&gt;0)*1))</f>
        <v>0</v>
      </c>
      <c r="AS27" s="36" cm="1">
        <f t="array" ref="AS27">IF(T27="",0,SUMPRODUCT((BX4:BX795="Lait")*(BY4:BY795="INFO")*(COUNTIF(AF27,"*"&amp;BZ4:BZ795&amp;"*")&gt;0)*1))</f>
        <v>0</v>
      </c>
      <c r="AT27" s="36" cm="1">
        <f t="array" ref="AT27">IF(T27="",0,SUMPRODUCT((BX4:BX795="Lait")*(BY4:BY795="EXCL")*(COUNTIF(AF27,"*"&amp;BZ4:BZ795&amp;"*")&gt;0)*1))</f>
        <v>0</v>
      </c>
      <c r="AU27" s="36" cm="1">
        <f t="array" ref="AU27">IF(T27="",0,SUMPRODUCT((BX4:BX795="Lait")*(BY4:BY795="ALERTE")*(COUNTIF(AF27,"*"&amp;BZ4:BZ795&amp;"*")&gt;0)*1))</f>
        <v>0</v>
      </c>
      <c r="AV27" s="36" cm="1">
        <f t="array" ref="AV27">IF(T27="",0,SUMPRODUCT((BX4:BX795="Lait")*(BY4:BY795="SUSP")*(COUNTIF(AF27,"*"&amp;BZ4:BZ795&amp;"*")&gt;0)*1))</f>
        <v>0</v>
      </c>
      <c r="AW27" s="36" cm="1">
        <f t="array" ref="AW27">IF(T27="",0,SUMPRODUCT((BX4:BX795="Fruits a coque")*(BY4:BY795="EXCL")*(COUNTIF(AF27,"*"&amp;BZ4:BZ795&amp;"*")&gt;0)*1))</f>
        <v>0</v>
      </c>
      <c r="AX27" s="36" cm="1">
        <f t="array" ref="AX27">IF(T27="",0,SUMPRODUCT((BX4:BX795="Fruits a coque")*(BY4:BY795="ALERTE")*(COUNTIF(AF27,"*"&amp;BZ4:BZ795&amp;"*")&gt;0)*1))</f>
        <v>2</v>
      </c>
      <c r="AY27" s="36" cm="1">
        <f t="array" ref="AY27">IF(T27="",0,SUMPRODUCT((BX4:BX795="Celeri")*(BY4:BY795="ALERTE")*(COUNTIF(AF27,"*"&amp;BZ4:BZ795&amp;"*")&gt;0)*1))</f>
        <v>0</v>
      </c>
      <c r="AZ27" s="36" cm="1">
        <f t="array" ref="AZ27">IF(T27="",0,SUMPRODUCT((BX4:BX795="Moutarde")*(BY4:BY795="ALERTE")*(COUNTIF(AF27,"*"&amp;BZ4:BZ795&amp;"*")&gt;0)*1))</f>
        <v>0</v>
      </c>
      <c r="BA27" s="36" cm="1">
        <f t="array" ref="BA27">IF(T27="",0,SUMPRODUCT((BX4:BX795="Sesame")*(BY4:BY795="ALERTE")*(COUNTIF(AF27,"*"&amp;BZ4:BZ795&amp;"*")&gt;0)*1))</f>
        <v>0</v>
      </c>
      <c r="BB27" s="36" cm="1">
        <f t="array" ref="BB27">IF(T27="",0,SUMPRODUCT((BX4:BX795="Sulfites")*(BY4:BY795="ALERTE")*(COUNTIF(AF27,"*"&amp;BZ4:BZ795&amp;"*")&gt;0)*1))</f>
        <v>0</v>
      </c>
      <c r="BC27" s="36" cm="1">
        <f t="array" ref="BC27">IF(T27="",0,SUMPRODUCT((BX4:BX795="Lupin")*(BY4:BY795="ALERTE")*(COUNTIF(AF27,"*"&amp;BZ4:BZ795&amp;"*")&gt;0)*1))</f>
        <v>0</v>
      </c>
      <c r="BD27" s="36" cm="1">
        <f t="array" ref="BD27">IF(T27="",0,SUMPRODUCT((BX4:BX795="Mollusques")*(BY4:BY795="EXCL")*(COUNTIF(AF27,"*"&amp;BZ4:BZ795&amp;"*")&gt;0)*1))</f>
        <v>0</v>
      </c>
      <c r="BE27" s="36" cm="1">
        <f t="array" ref="BE27">IF(T27="",0,SUMPRODUCT((BX4:BX795="Mollusques")*(BY4:BY795="ALERTE")*(COUNTIF(AF27,"*"&amp;BZ4:BZ795&amp;"*")&gt;0)*1))</f>
        <v>0</v>
      </c>
      <c r="BF27" s="36" t="str">
        <f t="shared" si="21"/>
        <v/>
      </c>
      <c r="BG27" s="36" t="str">
        <f t="shared" si="22"/>
        <v/>
      </c>
      <c r="BH27" s="36" t="str">
        <f t="shared" si="23"/>
        <v/>
      </c>
      <c r="BI27" s="36" t="str">
        <f t="shared" si="24"/>
        <v/>
      </c>
      <c r="BJ27" s="36" t="str">
        <f t="shared" si="25"/>
        <v/>
      </c>
      <c r="BK27" s="36" t="str">
        <f t="shared" si="26"/>
        <v/>
      </c>
      <c r="BL27" s="36" t="str">
        <f t="shared" si="27"/>
        <v/>
      </c>
      <c r="BM27" s="36" t="str">
        <f t="shared" si="28"/>
        <v/>
      </c>
      <c r="BN27" s="36" t="str">
        <f t="shared" si="29"/>
        <v/>
      </c>
      <c r="BO27" s="36" t="str">
        <f t="shared" si="30"/>
        <v>⚠ Fruits a coque</v>
      </c>
      <c r="BP27" s="36" t="str">
        <f t="shared" si="31"/>
        <v/>
      </c>
      <c r="BQ27" s="36" t="str">
        <f t="shared" si="32"/>
        <v/>
      </c>
      <c r="BR27" s="36" t="str">
        <f t="shared" si="33"/>
        <v/>
      </c>
      <c r="BS27" s="36" t="str">
        <f t="shared" si="34"/>
        <v/>
      </c>
      <c r="BT27" s="36" t="str">
        <f t="shared" si="35"/>
        <v/>
      </c>
      <c r="BU27" s="36" t="str">
        <f t="shared" si="36"/>
        <v/>
      </c>
      <c r="BX27" s="6" t="s">
        <v>349</v>
      </c>
      <c r="BY27" s="577" t="s">
        <v>363</v>
      </c>
      <c r="BZ27" s="6" t="s">
        <v>1275</v>
      </c>
      <c r="CA27" s="6" t="s">
        <v>762</v>
      </c>
    </row>
    <row r="28" spans="2:79" ht="30" customHeight="1">
      <c r="B28" s="551" t="str">
        <f t="shared" si="0"/>
        <v>• 15 cl de crème liquide</v>
      </c>
      <c r="C28" s="551" t="str">
        <f t="shared" si="1"/>
        <v>• 15 cl de crème liquide</v>
      </c>
      <c r="D28" s="551" t="str">
        <f>IF(UPPER(TRIM(N11))="X",C28,B28)</f>
        <v>• 15 cl de crème liquide</v>
      </c>
      <c r="E28" s="551" cm="1">
        <f t="array" ref="E28">IF(H27&lt;&gt;"",E27,IF(E27="","",IFERROR(MATCH(TRUE(),INDEX(INDEX(K:K,E27+1):K203&lt;&gt;"",0),0)+E27,"")))</f>
        <v>25</v>
      </c>
      <c r="F28" s="551" t="str" cm="1">
        <f t="array" ref="F28">IF(E28="","",IF(H27&lt;&gt;"",H27,INDEX(D:D,E28)))</f>
        <v>• 50 g d’amandes effilées</v>
      </c>
      <c r="G28" s="551" t="str">
        <f t="shared" si="2"/>
        <v>• 50 g d’amandes effilées</v>
      </c>
      <c r="H28" s="561" t="str">
        <f t="shared" si="3"/>
        <v/>
      </c>
      <c r="I28" s="566" t="str">
        <f>IF(AND(F28&lt;&gt;"",N10&gt;0,M28&gt;N10),"Mot &gt; limite","")</f>
        <v/>
      </c>
      <c r="J28" s="562">
        <f>IF(K28="","",COUNTIF(K18:K28,"&lt;&gt;"))</f>
        <v>11</v>
      </c>
      <c r="K28" s="563" t="s">
        <v>1234</v>
      </c>
      <c r="L28" s="562">
        <f t="shared" si="4"/>
        <v>24</v>
      </c>
      <c r="M28" s="532">
        <f>IF(OR(F28="",N10="",N10&lt;=0),"",IF(LEN(F28)&lt;=N10,LEN(F28),IFERROR(FIND("♦",SUBSTITUTE(LEFT(F28,N10)," ","♦",LEN(LEFT(F28,N10))-LEN(SUBSTITUTE(LEFT(F28,N10)," ","")))),FIND(" ",F28&amp;" ",N10+1)-1)))</f>
        <v>25</v>
      </c>
      <c r="N28" s="564">
        <f t="shared" si="5"/>
        <v>11</v>
      </c>
      <c r="O28" s="565" t="str">
        <f t="shared" si="6"/>
        <v>• 50 g d’amandes effilées</v>
      </c>
      <c r="P28" s="564">
        <f t="shared" si="7"/>
        <v>5</v>
      </c>
      <c r="Q28" s="564">
        <f t="shared" si="8"/>
        <v>25</v>
      </c>
      <c r="S28" s="588">
        <f t="shared" si="9"/>
        <v>28</v>
      </c>
      <c r="T28" s="464" t="str">
        <f t="shared" si="37"/>
        <v>• 50 g d’amandes effilées</v>
      </c>
      <c r="U28" s="588" t="s">
        <v>188</v>
      </c>
      <c r="V28" s="465" t="str">
        <f t="shared" si="10"/>
        <v>• 50 g d’amandes effilées *</v>
      </c>
      <c r="W28" s="466" t="str">
        <f t="shared" si="11"/>
        <v>⚠ Fruits a coque</v>
      </c>
      <c r="X28" s="589" t="str">
        <f t="shared" si="12"/>
        <v>• 50 g d’amandes effilées *</v>
      </c>
      <c r="Y28" s="590" t="str">
        <f t="shared" si="13"/>
        <v/>
      </c>
      <c r="Z28" s="588">
        <f t="shared" si="14"/>
        <v>1</v>
      </c>
      <c r="AA28" s="588">
        <f t="shared" si="15"/>
        <v>0</v>
      </c>
      <c r="AB28" s="590" t="str">
        <f t="shared" si="16"/>
        <v>⚠ Fruits a coque</v>
      </c>
      <c r="AC28" s="36" t="str">
        <f t="shared" si="17"/>
        <v>• 50 g d’amandes effilées</v>
      </c>
      <c r="AD28" s="36" t="str">
        <f t="shared" si="18"/>
        <v>• 50 g d’amandes effilees</v>
      </c>
      <c r="AE28" s="36" t="str">
        <f t="shared" si="19"/>
        <v>• 50 g d’amandes effilees</v>
      </c>
      <c r="AF28" s="36" t="str">
        <f t="shared" si="20"/>
        <v xml:space="preserve"> • 50 g d’amandes effilees </v>
      </c>
      <c r="AG28" s="36" cm="1">
        <f t="array" ref="AG28">IF(T28="",0,SUMPRODUCT((BX4:BX795="Gluten")*(BY4:BY795="INFO")*(COUNTIF(AF28,"*"&amp;BZ4:BZ795&amp;"*")&gt;0)*1))</f>
        <v>0</v>
      </c>
      <c r="AH28" s="36" cm="1">
        <f t="array" ref="AH28">IF(T28="",0,SUMPRODUCT((BX4:BX795="Gluten")*(BY4:BY795="EXCL")*(COUNTIF(AF28,"*"&amp;BZ4:BZ795&amp;"*")&gt;0)*1))</f>
        <v>0</v>
      </c>
      <c r="AI28" s="36" cm="1">
        <f t="array" ref="AI28">IF(T28="",0,SUMPRODUCT((BX4:BX795="Gluten")*(BY4:BY795="ALERTE")*(COUNTIF(AF28,"*"&amp;BZ4:BZ795&amp;"*")&gt;0)*1))</f>
        <v>0</v>
      </c>
      <c r="AJ28" s="36" cm="1">
        <f t="array" ref="AJ28">IF(T28="",0,SUMPRODUCT((BX4:BX795="Gluten")*(BY4:BY795="SUSP")*(COUNTIF(AF28,"*"&amp;BZ4:BZ795&amp;"*")&gt;0)*1))</f>
        <v>0</v>
      </c>
      <c r="AK28" s="36" cm="1">
        <f t="array" ref="AK28">IF(T28="",0,SUMPRODUCT((BX4:BX795="Crustaces")*(BY4:BY795="ALERTE")*(COUNTIF(AF28,"*"&amp;BZ4:BZ795&amp;"*")&gt;0)*1))</f>
        <v>0</v>
      </c>
      <c r="AL28" s="36" cm="1">
        <f t="array" ref="AL28">IF(T28="",0,SUMPRODUCT((BX4:BX795="Oeufs")*(BY4:BY795="ALERTE")*(COUNTIF(AF28,"*"&amp;BZ4:BZ795&amp;"*")&gt;0)*1))</f>
        <v>0</v>
      </c>
      <c r="AM28" s="36" cm="1">
        <f t="array" ref="AM28">IF(T28="",0,SUMPRODUCT((BX4:BX795="Poissons")*(BY4:BY795="INFO")*(COUNTIF(AF28,"*"&amp;BZ4:BZ795&amp;"*")&gt;0)*1))</f>
        <v>0</v>
      </c>
      <c r="AN28" s="36" cm="1">
        <f t="array" ref="AN28">IF(T28="",0,SUMPRODUCT((BX4:BX795="Poissons")*(BY4:BY795="EXCL")*(COUNTIF(AF28,"*"&amp;BZ4:BZ795&amp;"*")&gt;0)*1))</f>
        <v>0</v>
      </c>
      <c r="AO28" s="36" cm="1">
        <f t="array" ref="AO28">IF(T28="",0,SUMPRODUCT((BX4:BX795="Poissons")*(BY4:BY795="ALERTE")*(COUNTIF(AF28,"*"&amp;BZ4:BZ795&amp;"*")&gt;0)*1))</f>
        <v>0</v>
      </c>
      <c r="AP28" s="36" cm="1">
        <f t="array" ref="AP28">IF(T28="",0,SUMPRODUCT((BX4:BX795="Arachides")*(BY4:BY795="ALERTE")*(COUNTIF(AF28,"*"&amp;BZ4:BZ795&amp;"*")&gt;0)*1))</f>
        <v>0</v>
      </c>
      <c r="AQ28" s="36" cm="1">
        <f t="array" ref="AQ28">IF(T28="",0,SUMPRODUCT((BX4:BX795="Soja")*(BY4:BY795="INFO")*(COUNTIF(AF28,"*"&amp;BZ4:BZ795&amp;"*")&gt;0)*1))</f>
        <v>0</v>
      </c>
      <c r="AR28" s="36" cm="1">
        <f t="array" ref="AR28">IF(T28="",0,SUMPRODUCT((BX4:BX795="Soja")*(BY4:BY795="ALERTE")*(COUNTIF(AF28,"*"&amp;BZ4:BZ795&amp;"*")&gt;0)*1))</f>
        <v>0</v>
      </c>
      <c r="AS28" s="36" cm="1">
        <f t="array" ref="AS28">IF(T28="",0,SUMPRODUCT((BX4:BX795="Lait")*(BY4:BY795="INFO")*(COUNTIF(AF28,"*"&amp;BZ4:BZ795&amp;"*")&gt;0)*1))</f>
        <v>0</v>
      </c>
      <c r="AT28" s="36" cm="1">
        <f t="array" ref="AT28">IF(T28="",0,SUMPRODUCT((BX4:BX795="Lait")*(BY4:BY795="EXCL")*(COUNTIF(AF28,"*"&amp;BZ4:BZ795&amp;"*")&gt;0)*1))</f>
        <v>0</v>
      </c>
      <c r="AU28" s="36" cm="1">
        <f t="array" ref="AU28">IF(T28="",0,SUMPRODUCT((BX4:BX795="Lait")*(BY4:BY795="ALERTE")*(COUNTIF(AF28,"*"&amp;BZ4:BZ795&amp;"*")&gt;0)*1))</f>
        <v>0</v>
      </c>
      <c r="AV28" s="36" cm="1">
        <f t="array" ref="AV28">IF(T28="",0,SUMPRODUCT((BX4:BX795="Lait")*(BY4:BY795="SUSP")*(COUNTIF(AF28,"*"&amp;BZ4:BZ795&amp;"*")&gt;0)*1))</f>
        <v>0</v>
      </c>
      <c r="AW28" s="36" cm="1">
        <f t="array" ref="AW28">IF(T28="",0,SUMPRODUCT((BX4:BX795="Fruits a coque")*(BY4:BY795="EXCL")*(COUNTIF(AF28,"*"&amp;BZ4:BZ795&amp;"*")&gt;0)*1))</f>
        <v>0</v>
      </c>
      <c r="AX28" s="36" cm="1">
        <f t="array" ref="AX28">IF(T28="",0,SUMPRODUCT((BX4:BX795="Fruits a coque")*(BY4:BY795="ALERTE")*(COUNTIF(AF28,"*"&amp;BZ4:BZ795&amp;"*")&gt;0)*1))</f>
        <v>2</v>
      </c>
      <c r="AY28" s="36" cm="1">
        <f t="array" ref="AY28">IF(T28="",0,SUMPRODUCT((BX4:BX795="Celeri")*(BY4:BY795="ALERTE")*(COUNTIF(AF28,"*"&amp;BZ4:BZ795&amp;"*")&gt;0)*1))</f>
        <v>0</v>
      </c>
      <c r="AZ28" s="36" cm="1">
        <f t="array" ref="AZ28">IF(T28="",0,SUMPRODUCT((BX4:BX795="Moutarde")*(BY4:BY795="ALERTE")*(COUNTIF(AF28,"*"&amp;BZ4:BZ795&amp;"*")&gt;0)*1))</f>
        <v>0</v>
      </c>
      <c r="BA28" s="36" cm="1">
        <f t="array" ref="BA28">IF(T28="",0,SUMPRODUCT((BX4:BX795="Sesame")*(BY4:BY795="ALERTE")*(COUNTIF(AF28,"*"&amp;BZ4:BZ795&amp;"*")&gt;0)*1))</f>
        <v>0</v>
      </c>
      <c r="BB28" s="36" cm="1">
        <f t="array" ref="BB28">IF(T28="",0,SUMPRODUCT((BX4:BX795="Sulfites")*(BY4:BY795="ALERTE")*(COUNTIF(AF28,"*"&amp;BZ4:BZ795&amp;"*")&gt;0)*1))</f>
        <v>0</v>
      </c>
      <c r="BC28" s="36" cm="1">
        <f t="array" ref="BC28">IF(T28="",0,SUMPRODUCT((BX4:BX795="Lupin")*(BY4:BY795="ALERTE")*(COUNTIF(AF28,"*"&amp;BZ4:BZ795&amp;"*")&gt;0)*1))</f>
        <v>0</v>
      </c>
      <c r="BD28" s="36" cm="1">
        <f t="array" ref="BD28">IF(T28="",0,SUMPRODUCT((BX4:BX795="Mollusques")*(BY4:BY795="EXCL")*(COUNTIF(AF28,"*"&amp;BZ4:BZ795&amp;"*")&gt;0)*1))</f>
        <v>0</v>
      </c>
      <c r="BE28" s="36" cm="1">
        <f t="array" ref="BE28">IF(T28="",0,SUMPRODUCT((BX4:BX795="Mollusques")*(BY4:BY795="ALERTE")*(COUNTIF(AF28,"*"&amp;BZ4:BZ795&amp;"*")&gt;0)*1))</f>
        <v>0</v>
      </c>
      <c r="BF28" s="36" t="str">
        <f t="shared" si="21"/>
        <v/>
      </c>
      <c r="BG28" s="36" t="str">
        <f t="shared" si="22"/>
        <v/>
      </c>
      <c r="BH28" s="36" t="str">
        <f t="shared" si="23"/>
        <v/>
      </c>
      <c r="BI28" s="36" t="str">
        <f t="shared" si="24"/>
        <v/>
      </c>
      <c r="BJ28" s="36" t="str">
        <f t="shared" si="25"/>
        <v/>
      </c>
      <c r="BK28" s="36" t="str">
        <f t="shared" si="26"/>
        <v/>
      </c>
      <c r="BL28" s="36" t="str">
        <f t="shared" si="27"/>
        <v/>
      </c>
      <c r="BM28" s="36" t="str">
        <f t="shared" si="28"/>
        <v/>
      </c>
      <c r="BN28" s="36" t="str">
        <f t="shared" si="29"/>
        <v/>
      </c>
      <c r="BO28" s="36" t="str">
        <f t="shared" si="30"/>
        <v>⚠ Fruits a coque</v>
      </c>
      <c r="BP28" s="36" t="str">
        <f t="shared" si="31"/>
        <v/>
      </c>
      <c r="BQ28" s="36" t="str">
        <f t="shared" si="32"/>
        <v/>
      </c>
      <c r="BR28" s="36" t="str">
        <f t="shared" si="33"/>
        <v/>
      </c>
      <c r="BS28" s="36" t="str">
        <f t="shared" si="34"/>
        <v/>
      </c>
      <c r="BT28" s="36" t="str">
        <f t="shared" si="35"/>
        <v/>
      </c>
      <c r="BU28" s="36" t="str">
        <f t="shared" si="36"/>
        <v/>
      </c>
      <c r="BX28" s="6" t="s">
        <v>349</v>
      </c>
      <c r="BY28" s="577" t="s">
        <v>363</v>
      </c>
      <c r="BZ28" s="6" t="s">
        <v>1276</v>
      </c>
      <c r="CA28" s="6" t="s">
        <v>763</v>
      </c>
    </row>
    <row r="29" spans="2:79" ht="30" customHeight="1">
      <c r="B29" s="551" t="str">
        <f t="shared" si="0"/>
        <v>• 1 sachet de sucre vanillé</v>
      </c>
      <c r="C29" s="551" t="str">
        <f t="shared" si="1"/>
        <v>• 1 sachet de sucre vanillé</v>
      </c>
      <c r="D29" s="551" t="str">
        <f>IF(UPPER(TRIM(N11))="X",C29,B29)</f>
        <v>• 1 sachet de sucre vanillé</v>
      </c>
      <c r="E29" s="551" cm="1">
        <f t="array" ref="E29">IF(H28&lt;&gt;"",E28,IF(E28="","",IFERROR(MATCH(TRUE(),INDEX(INDEX(K:K,E28+1):K203&lt;&gt;"",0),0)+E28,"")))</f>
        <v>26</v>
      </c>
      <c r="F29" s="551" t="str" cm="1">
        <f t="array" ref="F29">IF(E29="","",IF(H28&lt;&gt;"",H28,INDEX(D:D,E29)))</f>
        <v>• 50 g de sucre en poudre</v>
      </c>
      <c r="G29" s="551" t="str">
        <f t="shared" si="2"/>
        <v>• 50 g de sucre en poudre</v>
      </c>
      <c r="H29" s="561" t="str">
        <f t="shared" si="3"/>
        <v/>
      </c>
      <c r="I29" s="566" t="str">
        <f>IF(AND(F29&lt;&gt;"",N10&gt;0,M29&gt;N10),"Mot &gt; limite","")</f>
        <v/>
      </c>
      <c r="J29" s="562">
        <f>IF(K29="","",COUNTIF(K18:K29,"&lt;&gt;"))</f>
        <v>12</v>
      </c>
      <c r="K29" s="563" t="s">
        <v>1235</v>
      </c>
      <c r="L29" s="562">
        <f t="shared" si="4"/>
        <v>27</v>
      </c>
      <c r="M29" s="532">
        <f>IF(OR(F29="",N10="",N10&lt;=0),"",IF(LEN(F29)&lt;=N10,LEN(F29),IFERROR(FIND("♦",SUBSTITUTE(LEFT(F29,N10)," ","♦",LEN(LEFT(F29,N10))-LEN(SUBSTITUTE(LEFT(F29,N10)," ","")))),FIND(" ",F29&amp;" ",N10+1)-1)))</f>
        <v>25</v>
      </c>
      <c r="N29" s="564">
        <f t="shared" si="5"/>
        <v>12</v>
      </c>
      <c r="O29" s="565" t="str">
        <f t="shared" si="6"/>
        <v>• 50 g de sucre en poudre</v>
      </c>
      <c r="P29" s="564">
        <f t="shared" si="7"/>
        <v>7</v>
      </c>
      <c r="Q29" s="564">
        <f t="shared" si="8"/>
        <v>25</v>
      </c>
      <c r="S29" s="588">
        <f t="shared" si="9"/>
        <v>29</v>
      </c>
      <c r="T29" s="464" t="str">
        <f t="shared" si="37"/>
        <v>• 50 g de sucre en poudre</v>
      </c>
      <c r="U29" s="588" t="s">
        <v>188</v>
      </c>
      <c r="V29" s="465" t="str">
        <f t="shared" si="10"/>
        <v>• 50 g de sucre en poudre</v>
      </c>
      <c r="W29" s="466" t="str">
        <f t="shared" si="11"/>
        <v/>
      </c>
      <c r="X29" s="589" t="str">
        <f t="shared" si="12"/>
        <v>• 50 g de sucre en poudre</v>
      </c>
      <c r="Y29" s="590" t="str">
        <f t="shared" si="13"/>
        <v/>
      </c>
      <c r="Z29" s="588">
        <f t="shared" si="14"/>
        <v>0</v>
      </c>
      <c r="AA29" s="588">
        <f t="shared" si="15"/>
        <v>0</v>
      </c>
      <c r="AB29" s="590" t="str">
        <f t="shared" si="16"/>
        <v>aucun match</v>
      </c>
      <c r="AC29" s="36" t="str">
        <f t="shared" si="17"/>
        <v>• 50 g de sucre en poudre</v>
      </c>
      <c r="AD29" s="36" t="str">
        <f t="shared" si="18"/>
        <v>• 50 g de sucre en poudre</v>
      </c>
      <c r="AE29" s="36" t="str">
        <f t="shared" si="19"/>
        <v>• 50 g de sucre en poudre</v>
      </c>
      <c r="AF29" s="36" t="str">
        <f t="shared" si="20"/>
        <v xml:space="preserve"> • 50 g de sucre en poudre </v>
      </c>
      <c r="AG29" s="36" cm="1">
        <f t="array" ref="AG29">IF(T29="",0,SUMPRODUCT((BX4:BX795="Gluten")*(BY4:BY795="INFO")*(COUNTIF(AF29,"*"&amp;BZ4:BZ795&amp;"*")&gt;0)*1))</f>
        <v>0</v>
      </c>
      <c r="AH29" s="36" cm="1">
        <f t="array" ref="AH29">IF(T29="",0,SUMPRODUCT((BX4:BX795="Gluten")*(BY4:BY795="EXCL")*(COUNTIF(AF29,"*"&amp;BZ4:BZ795&amp;"*")&gt;0)*1))</f>
        <v>0</v>
      </c>
      <c r="AI29" s="36" cm="1">
        <f t="array" ref="AI29">IF(T29="",0,SUMPRODUCT((BX4:BX795="Gluten")*(BY4:BY795="ALERTE")*(COUNTIF(AF29,"*"&amp;BZ4:BZ795&amp;"*")&gt;0)*1))</f>
        <v>0</v>
      </c>
      <c r="AJ29" s="36" cm="1">
        <f t="array" ref="AJ29">IF(T29="",0,SUMPRODUCT((BX4:BX795="Gluten")*(BY4:BY795="SUSP")*(COUNTIF(AF29,"*"&amp;BZ4:BZ795&amp;"*")&gt;0)*1))</f>
        <v>0</v>
      </c>
      <c r="AK29" s="36" cm="1">
        <f t="array" ref="AK29">IF(T29="",0,SUMPRODUCT((BX4:BX795="Crustaces")*(BY4:BY795="ALERTE")*(COUNTIF(AF29,"*"&amp;BZ4:BZ795&amp;"*")&gt;0)*1))</f>
        <v>0</v>
      </c>
      <c r="AL29" s="36" cm="1">
        <f t="array" ref="AL29">IF(T29="",0,SUMPRODUCT((BX4:BX795="Oeufs")*(BY4:BY795="ALERTE")*(COUNTIF(AF29,"*"&amp;BZ4:BZ795&amp;"*")&gt;0)*1))</f>
        <v>0</v>
      </c>
      <c r="AM29" s="36" cm="1">
        <f t="array" ref="AM29">IF(T29="",0,SUMPRODUCT((BX4:BX795="Poissons")*(BY4:BY795="INFO")*(COUNTIF(AF29,"*"&amp;BZ4:BZ795&amp;"*")&gt;0)*1))</f>
        <v>0</v>
      </c>
      <c r="AN29" s="36" cm="1">
        <f t="array" ref="AN29">IF(T29="",0,SUMPRODUCT((BX4:BX795="Poissons")*(BY4:BY795="EXCL")*(COUNTIF(AF29,"*"&amp;BZ4:BZ795&amp;"*")&gt;0)*1))</f>
        <v>0</v>
      </c>
      <c r="AO29" s="36" cm="1">
        <f t="array" ref="AO29">IF(T29="",0,SUMPRODUCT((BX4:BX795="Poissons")*(BY4:BY795="ALERTE")*(COUNTIF(AF29,"*"&amp;BZ4:BZ795&amp;"*")&gt;0)*1))</f>
        <v>0</v>
      </c>
      <c r="AP29" s="36" cm="1">
        <f t="array" ref="AP29">IF(T29="",0,SUMPRODUCT((BX4:BX795="Arachides")*(BY4:BY795="ALERTE")*(COUNTIF(AF29,"*"&amp;BZ4:BZ795&amp;"*")&gt;0)*1))</f>
        <v>0</v>
      </c>
      <c r="AQ29" s="36" cm="1">
        <f t="array" ref="AQ29">IF(T29="",0,SUMPRODUCT((BX4:BX795="Soja")*(BY4:BY795="INFO")*(COUNTIF(AF29,"*"&amp;BZ4:BZ795&amp;"*")&gt;0)*1))</f>
        <v>0</v>
      </c>
      <c r="AR29" s="36" cm="1">
        <f t="array" ref="AR29">IF(T29="",0,SUMPRODUCT((BX4:BX795="Soja")*(BY4:BY795="ALERTE")*(COUNTIF(AF29,"*"&amp;BZ4:BZ795&amp;"*")&gt;0)*1))</f>
        <v>0</v>
      </c>
      <c r="AS29" s="36" cm="1">
        <f t="array" ref="AS29">IF(T29="",0,SUMPRODUCT((BX4:BX795="Lait")*(BY4:BY795="INFO")*(COUNTIF(AF29,"*"&amp;BZ4:BZ795&amp;"*")&gt;0)*1))</f>
        <v>0</v>
      </c>
      <c r="AT29" s="36" cm="1">
        <f t="array" ref="AT29">IF(T29="",0,SUMPRODUCT((BX4:BX795="Lait")*(BY4:BY795="EXCL")*(COUNTIF(AF29,"*"&amp;BZ4:BZ795&amp;"*")&gt;0)*1))</f>
        <v>0</v>
      </c>
      <c r="AU29" s="36" cm="1">
        <f t="array" ref="AU29">IF(T29="",0,SUMPRODUCT((BX4:BX795="Lait")*(BY4:BY795="ALERTE")*(COUNTIF(AF29,"*"&amp;BZ4:BZ795&amp;"*")&gt;0)*1))</f>
        <v>0</v>
      </c>
      <c r="AV29" s="36" cm="1">
        <f t="array" ref="AV29">IF(T29="",0,SUMPRODUCT((BX4:BX795="Lait")*(BY4:BY795="SUSP")*(COUNTIF(AF29,"*"&amp;BZ4:BZ795&amp;"*")&gt;0)*1))</f>
        <v>0</v>
      </c>
      <c r="AW29" s="36" cm="1">
        <f t="array" ref="AW29">IF(T29="",0,SUMPRODUCT((BX4:BX795="Fruits a coque")*(BY4:BY795="EXCL")*(COUNTIF(AF29,"*"&amp;BZ4:BZ795&amp;"*")&gt;0)*1))</f>
        <v>0</v>
      </c>
      <c r="AX29" s="36" cm="1">
        <f t="array" ref="AX29">IF(T29="",0,SUMPRODUCT((BX4:BX795="Fruits a coque")*(BY4:BY795="ALERTE")*(COUNTIF(AF29,"*"&amp;BZ4:BZ795&amp;"*")&gt;0)*1))</f>
        <v>0</v>
      </c>
      <c r="AY29" s="36" cm="1">
        <f t="array" ref="AY29">IF(T29="",0,SUMPRODUCT((BX4:BX795="Celeri")*(BY4:BY795="ALERTE")*(COUNTIF(AF29,"*"&amp;BZ4:BZ795&amp;"*")&gt;0)*1))</f>
        <v>0</v>
      </c>
      <c r="AZ29" s="36" cm="1">
        <f t="array" ref="AZ29">IF(T29="",0,SUMPRODUCT((BX4:BX795="Moutarde")*(BY4:BY795="ALERTE")*(COUNTIF(AF29,"*"&amp;BZ4:BZ795&amp;"*")&gt;0)*1))</f>
        <v>0</v>
      </c>
      <c r="BA29" s="36" cm="1">
        <f t="array" ref="BA29">IF(T29="",0,SUMPRODUCT((BX4:BX795="Sesame")*(BY4:BY795="ALERTE")*(COUNTIF(AF29,"*"&amp;BZ4:BZ795&amp;"*")&gt;0)*1))</f>
        <v>0</v>
      </c>
      <c r="BB29" s="36" cm="1">
        <f t="array" ref="BB29">IF(T29="",0,SUMPRODUCT((BX4:BX795="Sulfites")*(BY4:BY795="ALERTE")*(COUNTIF(AF29,"*"&amp;BZ4:BZ795&amp;"*")&gt;0)*1))</f>
        <v>0</v>
      </c>
      <c r="BC29" s="36" cm="1">
        <f t="array" ref="BC29">IF(T29="",0,SUMPRODUCT((BX4:BX795="Lupin")*(BY4:BY795="ALERTE")*(COUNTIF(AF29,"*"&amp;BZ4:BZ795&amp;"*")&gt;0)*1))</f>
        <v>0</v>
      </c>
      <c r="BD29" s="36" cm="1">
        <f t="array" ref="BD29">IF(T29="",0,SUMPRODUCT((BX4:BX795="Mollusques")*(BY4:BY795="EXCL")*(COUNTIF(AF29,"*"&amp;BZ4:BZ795&amp;"*")&gt;0)*1))</f>
        <v>0</v>
      </c>
      <c r="BE29" s="36" cm="1">
        <f t="array" ref="BE29">IF(T29="",0,SUMPRODUCT((BX4:BX795="Mollusques")*(BY4:BY795="ALERTE")*(COUNTIF(AF29,"*"&amp;BZ4:BZ795&amp;"*")&gt;0)*1))</f>
        <v>0</v>
      </c>
      <c r="BF29" s="36" t="str">
        <f t="shared" si="21"/>
        <v/>
      </c>
      <c r="BG29" s="36" t="str">
        <f t="shared" si="22"/>
        <v/>
      </c>
      <c r="BH29" s="36" t="str">
        <f t="shared" si="23"/>
        <v/>
      </c>
      <c r="BI29" s="36" t="str">
        <f t="shared" si="24"/>
        <v/>
      </c>
      <c r="BJ29" s="36" t="str">
        <f t="shared" si="25"/>
        <v/>
      </c>
      <c r="BK29" s="36" t="str">
        <f t="shared" si="26"/>
        <v/>
      </c>
      <c r="BL29" s="36" t="str">
        <f t="shared" si="27"/>
        <v/>
      </c>
      <c r="BM29" s="36" t="str">
        <f t="shared" si="28"/>
        <v/>
      </c>
      <c r="BN29" s="36" t="str">
        <f t="shared" si="29"/>
        <v/>
      </c>
      <c r="BO29" s="36" t="str">
        <f t="shared" si="30"/>
        <v/>
      </c>
      <c r="BP29" s="36" t="str">
        <f t="shared" si="31"/>
        <v/>
      </c>
      <c r="BQ29" s="36" t="str">
        <f t="shared" si="32"/>
        <v/>
      </c>
      <c r="BR29" s="36" t="str">
        <f t="shared" si="33"/>
        <v/>
      </c>
      <c r="BS29" s="36" t="str">
        <f t="shared" si="34"/>
        <v/>
      </c>
      <c r="BT29" s="36" t="str">
        <f t="shared" si="35"/>
        <v/>
      </c>
      <c r="BU29" s="36" t="str">
        <f t="shared" si="36"/>
        <v/>
      </c>
      <c r="BX29" s="6" t="s">
        <v>349</v>
      </c>
      <c r="BY29" s="577" t="s">
        <v>363</v>
      </c>
      <c r="BZ29" s="6" t="s">
        <v>1277</v>
      </c>
      <c r="CA29" s="6" t="s">
        <v>764</v>
      </c>
    </row>
    <row r="30" spans="2:79" ht="30" customHeight="1">
      <c r="B30" s="551" t="str">
        <f t="shared" si="0"/>
        <v>• 15 g de beurre</v>
      </c>
      <c r="C30" s="551" t="str">
        <f t="shared" si="1"/>
        <v>• 15 g de beurre</v>
      </c>
      <c r="D30" s="551" t="str">
        <f>IF(UPPER(TRIM(N11))="X",C30,B30)</f>
        <v>• 15 g de beurre</v>
      </c>
      <c r="E30" s="551" cm="1">
        <f t="array" ref="E30">IF(H29&lt;&gt;"",E29,IF(E29="","",IFERROR(MATCH(TRUE(),INDEX(INDEX(K:K,E29+1):K203&lt;&gt;"",0),0)+E29,"")))</f>
        <v>27</v>
      </c>
      <c r="F30" s="551" t="str" cm="1">
        <f t="array" ref="F30">IF(E30="","",IF(H29&lt;&gt;"",H29,INDEX(D:D,E30)))</f>
        <v>• 30 g de farine</v>
      </c>
      <c r="G30" s="551" t="str">
        <f t="shared" si="2"/>
        <v>• 30 g de farine</v>
      </c>
      <c r="H30" s="561" t="str">
        <f t="shared" si="3"/>
        <v/>
      </c>
      <c r="I30" s="566" t="str">
        <f>IF(AND(F30&lt;&gt;"",N10&gt;0,M30&gt;N10),"Mot &gt; limite","")</f>
        <v/>
      </c>
      <c r="J30" s="562">
        <f>IF(K30="","",COUNTIF(K18:K30,"&lt;&gt;"))</f>
        <v>13</v>
      </c>
      <c r="K30" s="563" t="s">
        <v>1236</v>
      </c>
      <c r="L30" s="562">
        <f t="shared" si="4"/>
        <v>16</v>
      </c>
      <c r="M30" s="532">
        <f>IF(OR(F30="",N10="",N10&lt;=0),"",IF(LEN(F30)&lt;=N10,LEN(F30),IFERROR(FIND("♦",SUBSTITUTE(LEFT(F30,N10)," ","♦",LEN(LEFT(F30,N10))-LEN(SUBSTITUTE(LEFT(F30,N10)," ","")))),FIND(" ",F30&amp;" ",N10+1)-1)))</f>
        <v>16</v>
      </c>
      <c r="N30" s="564">
        <f t="shared" si="5"/>
        <v>13</v>
      </c>
      <c r="O30" s="565" t="str">
        <f t="shared" si="6"/>
        <v>• 30 g de farine</v>
      </c>
      <c r="P30" s="564">
        <f t="shared" si="7"/>
        <v>5</v>
      </c>
      <c r="Q30" s="564">
        <f t="shared" si="8"/>
        <v>16</v>
      </c>
      <c r="S30" s="588">
        <f t="shared" si="9"/>
        <v>30</v>
      </c>
      <c r="T30" s="464" t="str">
        <f t="shared" si="37"/>
        <v>• 30 g de farine</v>
      </c>
      <c r="U30" s="588" t="s">
        <v>188</v>
      </c>
      <c r="V30" s="465" t="str">
        <f t="shared" si="10"/>
        <v>• 30 g de farine *</v>
      </c>
      <c r="W30" s="466" t="str">
        <f t="shared" si="11"/>
        <v>⚠ Gluten</v>
      </c>
      <c r="X30" s="589" t="str">
        <f t="shared" si="12"/>
        <v>• 30 g de farine *</v>
      </c>
      <c r="Y30" s="590" t="str">
        <f t="shared" si="13"/>
        <v/>
      </c>
      <c r="Z30" s="588">
        <f t="shared" si="14"/>
        <v>1</v>
      </c>
      <c r="AA30" s="588">
        <f t="shared" si="15"/>
        <v>0</v>
      </c>
      <c r="AB30" s="590" t="str">
        <f t="shared" si="16"/>
        <v>⚠ Gluten</v>
      </c>
      <c r="AC30" s="36" t="str">
        <f t="shared" si="17"/>
        <v>• 30 g de farine</v>
      </c>
      <c r="AD30" s="36" t="str">
        <f t="shared" si="18"/>
        <v>• 30 g de farine</v>
      </c>
      <c r="AE30" s="36" t="str">
        <f t="shared" si="19"/>
        <v>• 30 g de farine</v>
      </c>
      <c r="AF30" s="36" t="str">
        <f t="shared" si="20"/>
        <v xml:space="preserve"> • 30 g de farine </v>
      </c>
      <c r="AG30" s="36" cm="1">
        <f t="array" ref="AG30">IF(T30="",0,SUMPRODUCT((BX4:BX795="Gluten")*(BY4:BY795="INFO")*(COUNTIF(AF30,"*"&amp;BZ4:BZ795&amp;"*")&gt;0)*1))</f>
        <v>0</v>
      </c>
      <c r="AH30" s="36" cm="1">
        <f t="array" ref="AH30">IF(T30="",0,SUMPRODUCT((BX4:BX795="Gluten")*(BY4:BY795="EXCL")*(COUNTIF(AF30,"*"&amp;BZ4:BZ795&amp;"*")&gt;0)*1))</f>
        <v>0</v>
      </c>
      <c r="AI30" s="36" cm="1">
        <f t="array" ref="AI30">IF(T30="",0,SUMPRODUCT((BX4:BX795="Gluten")*(BY4:BY795="ALERTE")*(COUNTIF(AF30,"*"&amp;BZ4:BZ795&amp;"*")&gt;0)*1))</f>
        <v>1</v>
      </c>
      <c r="AJ30" s="36" cm="1">
        <f t="array" ref="AJ30">IF(T30="",0,SUMPRODUCT((BX4:BX795="Gluten")*(BY4:BY795="SUSP")*(COUNTIF(AF30,"*"&amp;BZ4:BZ795&amp;"*")&gt;0)*1))</f>
        <v>1</v>
      </c>
      <c r="AK30" s="36" cm="1">
        <f t="array" ref="AK30">IF(T30="",0,SUMPRODUCT((BX4:BX795="Crustaces")*(BY4:BY795="ALERTE")*(COUNTIF(AF30,"*"&amp;BZ4:BZ795&amp;"*")&gt;0)*1))</f>
        <v>0</v>
      </c>
      <c r="AL30" s="36" cm="1">
        <f t="array" ref="AL30">IF(T30="",0,SUMPRODUCT((BX4:BX795="Oeufs")*(BY4:BY795="ALERTE")*(COUNTIF(AF30,"*"&amp;BZ4:BZ795&amp;"*")&gt;0)*1))</f>
        <v>0</v>
      </c>
      <c r="AM30" s="36" cm="1">
        <f t="array" ref="AM30">IF(T30="",0,SUMPRODUCT((BX4:BX795="Poissons")*(BY4:BY795="INFO")*(COUNTIF(AF30,"*"&amp;BZ4:BZ795&amp;"*")&gt;0)*1))</f>
        <v>0</v>
      </c>
      <c r="AN30" s="36" cm="1">
        <f t="array" ref="AN30">IF(T30="",0,SUMPRODUCT((BX4:BX795="Poissons")*(BY4:BY795="EXCL")*(COUNTIF(AF30,"*"&amp;BZ4:BZ795&amp;"*")&gt;0)*1))</f>
        <v>0</v>
      </c>
      <c r="AO30" s="36" cm="1">
        <f t="array" ref="AO30">IF(T30="",0,SUMPRODUCT((BX4:BX795="Poissons")*(BY4:BY795="ALERTE")*(COUNTIF(AF30,"*"&amp;BZ4:BZ795&amp;"*")&gt;0)*1))</f>
        <v>0</v>
      </c>
      <c r="AP30" s="36" cm="1">
        <f t="array" ref="AP30">IF(T30="",0,SUMPRODUCT((BX4:BX795="Arachides")*(BY4:BY795="ALERTE")*(COUNTIF(AF30,"*"&amp;BZ4:BZ795&amp;"*")&gt;0)*1))</f>
        <v>0</v>
      </c>
      <c r="AQ30" s="36" cm="1">
        <f t="array" ref="AQ30">IF(T30="",0,SUMPRODUCT((BX4:BX795="Soja")*(BY4:BY795="INFO")*(COUNTIF(AF30,"*"&amp;BZ4:BZ795&amp;"*")&gt;0)*1))</f>
        <v>0</v>
      </c>
      <c r="AR30" s="36" cm="1">
        <f t="array" ref="AR30">IF(T30="",0,SUMPRODUCT((BX4:BX795="Soja")*(BY4:BY795="ALERTE")*(COUNTIF(AF30,"*"&amp;BZ4:BZ795&amp;"*")&gt;0)*1))</f>
        <v>0</v>
      </c>
      <c r="AS30" s="36" cm="1">
        <f t="array" ref="AS30">IF(T30="",0,SUMPRODUCT((BX4:BX795="Lait")*(BY4:BY795="INFO")*(COUNTIF(AF30,"*"&amp;BZ4:BZ795&amp;"*")&gt;0)*1))</f>
        <v>0</v>
      </c>
      <c r="AT30" s="36" cm="1">
        <f t="array" ref="AT30">IF(T30="",0,SUMPRODUCT((BX4:BX795="Lait")*(BY4:BY795="EXCL")*(COUNTIF(AF30,"*"&amp;BZ4:BZ795&amp;"*")&gt;0)*1))</f>
        <v>0</v>
      </c>
      <c r="AU30" s="36" cm="1">
        <f t="array" ref="AU30">IF(T30="",0,SUMPRODUCT((BX4:BX795="Lait")*(BY4:BY795="ALERTE")*(COUNTIF(AF30,"*"&amp;BZ4:BZ795&amp;"*")&gt;0)*1))</f>
        <v>0</v>
      </c>
      <c r="AV30" s="36" cm="1">
        <f t="array" ref="AV30">IF(T30="",0,SUMPRODUCT((BX4:BX795="Lait")*(BY4:BY795="SUSP")*(COUNTIF(AF30,"*"&amp;BZ4:BZ795&amp;"*")&gt;0)*1))</f>
        <v>0</v>
      </c>
      <c r="AW30" s="36" cm="1">
        <f t="array" ref="AW30">IF(T30="",0,SUMPRODUCT((BX4:BX795="Fruits a coque")*(BY4:BY795="EXCL")*(COUNTIF(AF30,"*"&amp;BZ4:BZ795&amp;"*")&gt;0)*1))</f>
        <v>0</v>
      </c>
      <c r="AX30" s="36" cm="1">
        <f t="array" ref="AX30">IF(T30="",0,SUMPRODUCT((BX4:BX795="Fruits a coque")*(BY4:BY795="ALERTE")*(COUNTIF(AF30,"*"&amp;BZ4:BZ795&amp;"*")&gt;0)*1))</f>
        <v>0</v>
      </c>
      <c r="AY30" s="36" cm="1">
        <f t="array" ref="AY30">IF(T30="",0,SUMPRODUCT((BX4:BX795="Celeri")*(BY4:BY795="ALERTE")*(COUNTIF(AF30,"*"&amp;BZ4:BZ795&amp;"*")&gt;0)*1))</f>
        <v>0</v>
      </c>
      <c r="AZ30" s="36" cm="1">
        <f t="array" ref="AZ30">IF(T30="",0,SUMPRODUCT((BX4:BX795="Moutarde")*(BY4:BY795="ALERTE")*(COUNTIF(AF30,"*"&amp;BZ4:BZ795&amp;"*")&gt;0)*1))</f>
        <v>0</v>
      </c>
      <c r="BA30" s="36" cm="1">
        <f t="array" ref="BA30">IF(T30="",0,SUMPRODUCT((BX4:BX795="Sesame")*(BY4:BY795="ALERTE")*(COUNTIF(AF30,"*"&amp;BZ4:BZ795&amp;"*")&gt;0)*1))</f>
        <v>0</v>
      </c>
      <c r="BB30" s="36" cm="1">
        <f t="array" ref="BB30">IF(T30="",0,SUMPRODUCT((BX4:BX795="Sulfites")*(BY4:BY795="ALERTE")*(COUNTIF(AF30,"*"&amp;BZ4:BZ795&amp;"*")&gt;0)*1))</f>
        <v>0</v>
      </c>
      <c r="BC30" s="36" cm="1">
        <f t="array" ref="BC30">IF(T30="",0,SUMPRODUCT((BX4:BX795="Lupin")*(BY4:BY795="ALERTE")*(COUNTIF(AF30,"*"&amp;BZ4:BZ795&amp;"*")&gt;0)*1))</f>
        <v>0</v>
      </c>
      <c r="BD30" s="36" cm="1">
        <f t="array" ref="BD30">IF(T30="",0,SUMPRODUCT((BX4:BX795="Mollusques")*(BY4:BY795="EXCL")*(COUNTIF(AF30,"*"&amp;BZ4:BZ795&amp;"*")&gt;0)*1))</f>
        <v>0</v>
      </c>
      <c r="BE30" s="36" cm="1">
        <f t="array" ref="BE30">IF(T30="",0,SUMPRODUCT((BX4:BX795="Mollusques")*(BY4:BY795="ALERTE")*(COUNTIF(AF30,"*"&amp;BZ4:BZ795&amp;"*")&gt;0)*1))</f>
        <v>0</v>
      </c>
      <c r="BF30" s="36" t="str">
        <f t="shared" si="21"/>
        <v>⚠ Gluten</v>
      </c>
      <c r="BG30" s="36" t="str">
        <f t="shared" si="22"/>
        <v/>
      </c>
      <c r="BH30" s="36" t="str">
        <f t="shared" si="23"/>
        <v/>
      </c>
      <c r="BI30" s="36" t="str">
        <f t="shared" si="24"/>
        <v/>
      </c>
      <c r="BJ30" s="36" t="str">
        <f t="shared" si="25"/>
        <v/>
      </c>
      <c r="BK30" s="36" t="str">
        <f t="shared" si="26"/>
        <v/>
      </c>
      <c r="BL30" s="36" t="str">
        <f t="shared" si="27"/>
        <v/>
      </c>
      <c r="BM30" s="36" t="str">
        <f t="shared" si="28"/>
        <v/>
      </c>
      <c r="BN30" s="36" t="str">
        <f t="shared" si="29"/>
        <v/>
      </c>
      <c r="BO30" s="36" t="str">
        <f t="shared" si="30"/>
        <v/>
      </c>
      <c r="BP30" s="36" t="str">
        <f t="shared" si="31"/>
        <v/>
      </c>
      <c r="BQ30" s="36" t="str">
        <f t="shared" si="32"/>
        <v/>
      </c>
      <c r="BR30" s="36" t="str">
        <f t="shared" si="33"/>
        <v/>
      </c>
      <c r="BS30" s="36" t="str">
        <f t="shared" si="34"/>
        <v/>
      </c>
      <c r="BT30" s="36" t="str">
        <f t="shared" si="35"/>
        <v/>
      </c>
      <c r="BU30" s="36" t="str">
        <f t="shared" si="36"/>
        <v/>
      </c>
      <c r="BX30" s="6" t="s">
        <v>349</v>
      </c>
      <c r="BY30" s="577" t="s">
        <v>363</v>
      </c>
      <c r="BZ30" s="6" t="s">
        <v>1278</v>
      </c>
      <c r="CA30" s="6" t="s">
        <v>765</v>
      </c>
    </row>
    <row r="31" spans="2:79" ht="30" customHeight="1">
      <c r="B31" s="551" t="str">
        <f t="shared" si="0"/>
        <v>• 10 g de sucre glace</v>
      </c>
      <c r="C31" s="551" t="str">
        <f t="shared" si="1"/>
        <v>• 10 g de sucre glace</v>
      </c>
      <c r="D31" s="551" t="str">
        <f>IF(UPPER(TRIM(N11))="X",C31,B31)</f>
        <v>• 10 g de sucre glace</v>
      </c>
      <c r="E31" s="551" cm="1">
        <f t="array" ref="E31">IF(H30&lt;&gt;"",E30,IF(E30="","",IFERROR(MATCH(TRUE(),INDEX(INDEX(K:K,E30+1):K203&lt;&gt;"",0),0)+E30,"")))</f>
        <v>28</v>
      </c>
      <c r="F31" s="551" t="str" cm="1">
        <f t="array" ref="F31">IF(E31="","",IF(H30&lt;&gt;"",H30,INDEX(D:D,E31)))</f>
        <v>• 15 cl de crème liquide</v>
      </c>
      <c r="G31" s="551" t="str">
        <f t="shared" si="2"/>
        <v>• 15 cl de crème liquide</v>
      </c>
      <c r="H31" s="561" t="str">
        <f t="shared" si="3"/>
        <v/>
      </c>
      <c r="I31" s="566" t="str">
        <f>IF(AND(F31&lt;&gt;"",N10&gt;0,M31&gt;N10),"Mot &gt; limite","")</f>
        <v/>
      </c>
      <c r="J31" s="562">
        <f>IF(K31="","",COUNTIF(K18:K31,"&lt;&gt;"))</f>
        <v>14</v>
      </c>
      <c r="K31" s="563" t="s">
        <v>1237</v>
      </c>
      <c r="L31" s="562">
        <f t="shared" si="4"/>
        <v>21</v>
      </c>
      <c r="M31" s="532">
        <f>IF(OR(F31="",N10="",N10&lt;=0),"",IF(LEN(F31)&lt;=N10,LEN(F31),IFERROR(FIND("♦",SUBSTITUTE(LEFT(F31,N10)," ","♦",LEN(LEFT(F31,N10))-LEN(SUBSTITUTE(LEFT(F31,N10)," ","")))),FIND(" ",F31&amp;" ",N10+1)-1)))</f>
        <v>24</v>
      </c>
      <c r="N31" s="564">
        <f t="shared" si="5"/>
        <v>14</v>
      </c>
      <c r="O31" s="565" t="str">
        <f t="shared" si="6"/>
        <v>• 15 cl de crème liquide</v>
      </c>
      <c r="P31" s="564">
        <f t="shared" si="7"/>
        <v>6</v>
      </c>
      <c r="Q31" s="564">
        <f t="shared" si="8"/>
        <v>24</v>
      </c>
      <c r="S31" s="588">
        <f t="shared" si="9"/>
        <v>31</v>
      </c>
      <c r="T31" s="464" t="str">
        <f t="shared" si="37"/>
        <v>• 15 cl de crème liquide</v>
      </c>
      <c r="U31" s="588" t="s">
        <v>188</v>
      </c>
      <c r="V31" s="465" t="str">
        <f t="shared" si="10"/>
        <v>• 15 cl de crème liquide *</v>
      </c>
      <c r="W31" s="466" t="str">
        <f t="shared" si="11"/>
        <v>⚠ Lait</v>
      </c>
      <c r="X31" s="589" t="str">
        <f t="shared" si="12"/>
        <v>• 15 cl de crème liquide *</v>
      </c>
      <c r="Y31" s="590" t="str">
        <f t="shared" si="13"/>
        <v/>
      </c>
      <c r="Z31" s="588">
        <f t="shared" si="14"/>
        <v>1</v>
      </c>
      <c r="AA31" s="588">
        <f t="shared" si="15"/>
        <v>0</v>
      </c>
      <c r="AB31" s="590" t="str">
        <f t="shared" si="16"/>
        <v>⚠ Lait</v>
      </c>
      <c r="AC31" s="36" t="str">
        <f t="shared" si="17"/>
        <v>• 15 cl de crème liquide</v>
      </c>
      <c r="AD31" s="36" t="str">
        <f t="shared" si="18"/>
        <v>• 15 cl de creme liquide</v>
      </c>
      <c r="AE31" s="36" t="str">
        <f t="shared" si="19"/>
        <v>• 15 cl de creme liquide</v>
      </c>
      <c r="AF31" s="36" t="str">
        <f t="shared" si="20"/>
        <v xml:space="preserve"> • 15 cl de creme liquide </v>
      </c>
      <c r="AG31" s="36" cm="1">
        <f t="array" ref="AG31">IF(T31="",0,SUMPRODUCT((BX4:BX795="Gluten")*(BY4:BY795="INFO")*(COUNTIF(AF31,"*"&amp;BZ4:BZ795&amp;"*")&gt;0)*1))</f>
        <v>0</v>
      </c>
      <c r="AH31" s="36" cm="1">
        <f t="array" ref="AH31">IF(T31="",0,SUMPRODUCT((BX4:BX795="Gluten")*(BY4:BY795="EXCL")*(COUNTIF(AF31,"*"&amp;BZ4:BZ795&amp;"*")&gt;0)*1))</f>
        <v>0</v>
      </c>
      <c r="AI31" s="36" cm="1">
        <f t="array" ref="AI31">IF(T31="",0,SUMPRODUCT((BX4:BX795="Gluten")*(BY4:BY795="ALERTE")*(COUNTIF(AF31,"*"&amp;BZ4:BZ795&amp;"*")&gt;0)*1))</f>
        <v>0</v>
      </c>
      <c r="AJ31" s="36" cm="1">
        <f t="array" ref="AJ31">IF(T31="",0,SUMPRODUCT((BX4:BX795="Gluten")*(BY4:BY795="SUSP")*(COUNTIF(AF31,"*"&amp;BZ4:BZ795&amp;"*")&gt;0)*1))</f>
        <v>0</v>
      </c>
      <c r="AK31" s="36" cm="1">
        <f t="array" ref="AK31">IF(T31="",0,SUMPRODUCT((BX4:BX795="Crustaces")*(BY4:BY795="ALERTE")*(COUNTIF(AF31,"*"&amp;BZ4:BZ795&amp;"*")&gt;0)*1))</f>
        <v>0</v>
      </c>
      <c r="AL31" s="36" cm="1">
        <f t="array" ref="AL31">IF(T31="",0,SUMPRODUCT((BX4:BX795="Oeufs")*(BY4:BY795="ALERTE")*(COUNTIF(AF31,"*"&amp;BZ4:BZ795&amp;"*")&gt;0)*1))</f>
        <v>0</v>
      </c>
      <c r="AM31" s="36" cm="1">
        <f t="array" ref="AM31">IF(T31="",0,SUMPRODUCT((BX4:BX795="Poissons")*(BY4:BY795="INFO")*(COUNTIF(AF31,"*"&amp;BZ4:BZ795&amp;"*")&gt;0)*1))</f>
        <v>0</v>
      </c>
      <c r="AN31" s="36" cm="1">
        <f t="array" ref="AN31">IF(T31="",0,SUMPRODUCT((BX4:BX795="Poissons")*(BY4:BY795="EXCL")*(COUNTIF(AF31,"*"&amp;BZ4:BZ795&amp;"*")&gt;0)*1))</f>
        <v>0</v>
      </c>
      <c r="AO31" s="36" cm="1">
        <f t="array" ref="AO31">IF(T31="",0,SUMPRODUCT((BX4:BX795="Poissons")*(BY4:BY795="ALERTE")*(COUNTIF(AF31,"*"&amp;BZ4:BZ795&amp;"*")&gt;0)*1))</f>
        <v>0</v>
      </c>
      <c r="AP31" s="36" cm="1">
        <f t="array" ref="AP31">IF(T31="",0,SUMPRODUCT((BX4:BX795="Arachides")*(BY4:BY795="ALERTE")*(COUNTIF(AF31,"*"&amp;BZ4:BZ795&amp;"*")&gt;0)*1))</f>
        <v>0</v>
      </c>
      <c r="AQ31" s="36" cm="1">
        <f t="array" ref="AQ31">IF(T31="",0,SUMPRODUCT((BX4:BX795="Soja")*(BY4:BY795="INFO")*(COUNTIF(AF31,"*"&amp;BZ4:BZ795&amp;"*")&gt;0)*1))</f>
        <v>0</v>
      </c>
      <c r="AR31" s="36" cm="1">
        <f t="array" ref="AR31">IF(T31="",0,SUMPRODUCT((BX4:BX795="Soja")*(BY4:BY795="ALERTE")*(COUNTIF(AF31,"*"&amp;BZ4:BZ795&amp;"*")&gt;0)*1))</f>
        <v>0</v>
      </c>
      <c r="AS31" s="36" cm="1">
        <f t="array" ref="AS31">IF(T31="",0,SUMPRODUCT((BX4:BX795="Lait")*(BY4:BY795="INFO")*(COUNTIF(AF31,"*"&amp;BZ4:BZ795&amp;"*")&gt;0)*1))</f>
        <v>0</v>
      </c>
      <c r="AT31" s="36" cm="1">
        <f t="array" ref="AT31">IF(T31="",0,SUMPRODUCT((BX4:BX795="Lait")*(BY4:BY795="EXCL")*(COUNTIF(AF31,"*"&amp;BZ4:BZ795&amp;"*")&gt;0)*1))</f>
        <v>0</v>
      </c>
      <c r="AU31" s="36" cm="1">
        <f t="array" ref="AU31">IF(T31="",0,SUMPRODUCT((BX4:BX795="Lait")*(BY4:BY795="ALERTE")*(COUNTIF(AF31,"*"&amp;BZ4:BZ795&amp;"*")&gt;0)*1))</f>
        <v>1</v>
      </c>
      <c r="AV31" s="36" cm="1">
        <f t="array" ref="AV31">IF(T31="",0,SUMPRODUCT((BX4:BX795="Lait")*(BY4:BY795="SUSP")*(COUNTIF(AF31,"*"&amp;BZ4:BZ795&amp;"*")&gt;0)*1))</f>
        <v>1</v>
      </c>
      <c r="AW31" s="36" cm="1">
        <f t="array" ref="AW31">IF(T31="",0,SUMPRODUCT((BX4:BX795="Fruits a coque")*(BY4:BY795="EXCL")*(COUNTIF(AF31,"*"&amp;BZ4:BZ795&amp;"*")&gt;0)*1))</f>
        <v>0</v>
      </c>
      <c r="AX31" s="36" cm="1">
        <f t="array" ref="AX31">IF(T31="",0,SUMPRODUCT((BX4:BX795="Fruits a coque")*(BY4:BY795="ALERTE")*(COUNTIF(AF31,"*"&amp;BZ4:BZ795&amp;"*")&gt;0)*1))</f>
        <v>0</v>
      </c>
      <c r="AY31" s="36" cm="1">
        <f t="array" ref="AY31">IF(T31="",0,SUMPRODUCT((BX4:BX795="Celeri")*(BY4:BY795="ALERTE")*(COUNTIF(AF31,"*"&amp;BZ4:BZ795&amp;"*")&gt;0)*1))</f>
        <v>0</v>
      </c>
      <c r="AZ31" s="36" cm="1">
        <f t="array" ref="AZ31">IF(T31="",0,SUMPRODUCT((BX4:BX795="Moutarde")*(BY4:BY795="ALERTE")*(COUNTIF(AF31,"*"&amp;BZ4:BZ795&amp;"*")&gt;0)*1))</f>
        <v>0</v>
      </c>
      <c r="BA31" s="36" cm="1">
        <f t="array" ref="BA31">IF(T31="",0,SUMPRODUCT((BX4:BX795="Sesame")*(BY4:BY795="ALERTE")*(COUNTIF(AF31,"*"&amp;BZ4:BZ795&amp;"*")&gt;0)*1))</f>
        <v>0</v>
      </c>
      <c r="BB31" s="36" cm="1">
        <f t="array" ref="BB31">IF(T31="",0,SUMPRODUCT((BX4:BX795="Sulfites")*(BY4:BY795="ALERTE")*(COUNTIF(AF31,"*"&amp;BZ4:BZ795&amp;"*")&gt;0)*1))</f>
        <v>0</v>
      </c>
      <c r="BC31" s="36" cm="1">
        <f t="array" ref="BC31">IF(T31="",0,SUMPRODUCT((BX4:BX795="Lupin")*(BY4:BY795="ALERTE")*(COUNTIF(AF31,"*"&amp;BZ4:BZ795&amp;"*")&gt;0)*1))</f>
        <v>0</v>
      </c>
      <c r="BD31" s="36" cm="1">
        <f t="array" ref="BD31">IF(T31="",0,SUMPRODUCT((BX4:BX795="Mollusques")*(BY4:BY795="EXCL")*(COUNTIF(AF31,"*"&amp;BZ4:BZ795&amp;"*")&gt;0)*1))</f>
        <v>0</v>
      </c>
      <c r="BE31" s="36" cm="1">
        <f t="array" ref="BE31">IF(T31="",0,SUMPRODUCT((BX4:BX795="Mollusques")*(BY4:BY795="ALERTE")*(COUNTIF(AF31,"*"&amp;BZ4:BZ795&amp;"*")&gt;0)*1))</f>
        <v>0</v>
      </c>
      <c r="BF31" s="36" t="str">
        <f t="shared" si="21"/>
        <v/>
      </c>
      <c r="BG31" s="36" t="str">
        <f t="shared" si="22"/>
        <v/>
      </c>
      <c r="BH31" s="36" t="str">
        <f t="shared" si="23"/>
        <v/>
      </c>
      <c r="BI31" s="36" t="str">
        <f t="shared" si="24"/>
        <v/>
      </c>
      <c r="BJ31" s="36" t="str">
        <f t="shared" si="25"/>
        <v/>
      </c>
      <c r="BK31" s="36" t="str">
        <f t="shared" si="26"/>
        <v/>
      </c>
      <c r="BL31" s="36" t="str">
        <f t="shared" si="27"/>
        <v/>
      </c>
      <c r="BM31" s="36" t="str">
        <f t="shared" si="28"/>
        <v>⚠ Lait</v>
      </c>
      <c r="BN31" s="36" t="str">
        <f t="shared" si="29"/>
        <v/>
      </c>
      <c r="BO31" s="36" t="str">
        <f t="shared" si="30"/>
        <v/>
      </c>
      <c r="BP31" s="36" t="str">
        <f t="shared" si="31"/>
        <v/>
      </c>
      <c r="BQ31" s="36" t="str">
        <f t="shared" si="32"/>
        <v/>
      </c>
      <c r="BR31" s="36" t="str">
        <f t="shared" si="33"/>
        <v/>
      </c>
      <c r="BS31" s="36" t="str">
        <f t="shared" si="34"/>
        <v/>
      </c>
      <c r="BT31" s="36" t="str">
        <f t="shared" si="35"/>
        <v/>
      </c>
      <c r="BU31" s="36" t="str">
        <f t="shared" si="36"/>
        <v/>
      </c>
      <c r="BX31" s="6" t="s">
        <v>349</v>
      </c>
      <c r="BY31" s="577" t="s">
        <v>363</v>
      </c>
      <c r="BZ31" s="6" t="s">
        <v>1279</v>
      </c>
      <c r="CA31" s="6" t="s">
        <v>766</v>
      </c>
    </row>
    <row r="32" spans="2:79" ht="30" customHeight="1">
      <c r="B32" s="551" t="str">
        <f t="shared" si="0"/>
        <v>Préparation :</v>
      </c>
      <c r="C32" s="551" t="str">
        <f t="shared" si="1"/>
        <v>Préparation</v>
      </c>
      <c r="D32" s="551" t="str">
        <f>IF(UPPER(TRIM(N11))="X",C32,B32)</f>
        <v>Préparation :</v>
      </c>
      <c r="E32" s="551" cm="1">
        <f t="array" ref="E32">IF(H31&lt;&gt;"",E31,IF(E31="","",IFERROR(MATCH(TRUE(),INDEX(INDEX(K:K,E31+1):K203&lt;&gt;"",0),0)+E31,"")))</f>
        <v>29</v>
      </c>
      <c r="F32" s="551" t="str" cm="1">
        <f t="array" ref="F32">IF(E32="","",IF(H31&lt;&gt;"",H31,INDEX(D:D,E32)))</f>
        <v>• 1 sachet de sucre vanillé</v>
      </c>
      <c r="G32" s="551" t="str">
        <f t="shared" si="2"/>
        <v>• 1 sachet de sucre vanillé</v>
      </c>
      <c r="H32" s="561" t="str">
        <f t="shared" si="3"/>
        <v/>
      </c>
      <c r="I32" s="566" t="str">
        <f>IF(AND(F32&lt;&gt;"",N10&gt;0,M32&gt;N10),"Mot &gt; limite","")</f>
        <v/>
      </c>
      <c r="J32" s="562">
        <f>IF(K32="","",COUNTIF(K18:K32,"&lt;&gt;"))</f>
        <v>15</v>
      </c>
      <c r="K32" s="563" t="s">
        <v>1238</v>
      </c>
      <c r="L32" s="562">
        <f t="shared" si="4"/>
        <v>13</v>
      </c>
      <c r="M32" s="532">
        <f>IF(OR(F32="",N10="",N10&lt;=0),"",IF(LEN(F32)&lt;=N10,LEN(F32),IFERROR(FIND("♦",SUBSTITUTE(LEFT(F32,N10)," ","♦",LEN(LEFT(F32,N10))-LEN(SUBSTITUTE(LEFT(F32,N10)," ","")))),FIND(" ",F32&amp;" ",N10+1)-1)))</f>
        <v>27</v>
      </c>
      <c r="N32" s="564">
        <f t="shared" si="5"/>
        <v>15</v>
      </c>
      <c r="O32" s="565" t="str">
        <f t="shared" si="6"/>
        <v>• 1 sachet de sucre vanillé</v>
      </c>
      <c r="P32" s="564">
        <f t="shared" si="7"/>
        <v>6</v>
      </c>
      <c r="Q32" s="564">
        <f t="shared" si="8"/>
        <v>27</v>
      </c>
      <c r="S32" s="588">
        <f t="shared" si="9"/>
        <v>32</v>
      </c>
      <c r="T32" s="464" t="str">
        <f t="shared" si="37"/>
        <v>• 1 sachet de sucre vanillé</v>
      </c>
      <c r="U32" s="588" t="s">
        <v>188</v>
      </c>
      <c r="V32" s="465" t="str">
        <f t="shared" si="10"/>
        <v>• 1 sachet de sucre vanillé</v>
      </c>
      <c r="W32" s="466" t="str">
        <f t="shared" si="11"/>
        <v/>
      </c>
      <c r="X32" s="589" t="str">
        <f t="shared" si="12"/>
        <v>• 1 sachet de sucre vanillé</v>
      </c>
      <c r="Y32" s="590" t="str">
        <f t="shared" si="13"/>
        <v/>
      </c>
      <c r="Z32" s="588">
        <f t="shared" si="14"/>
        <v>0</v>
      </c>
      <c r="AA32" s="588">
        <f t="shared" si="15"/>
        <v>0</v>
      </c>
      <c r="AB32" s="590" t="str">
        <f t="shared" si="16"/>
        <v>aucun match</v>
      </c>
      <c r="AC32" s="36" t="str">
        <f t="shared" si="17"/>
        <v>• 1 sachet de sucre vanillé</v>
      </c>
      <c r="AD32" s="36" t="str">
        <f t="shared" si="18"/>
        <v>• 1 sachet de sucre vanille</v>
      </c>
      <c r="AE32" s="36" t="str">
        <f t="shared" si="19"/>
        <v>• 1 sachet de sucre vanille</v>
      </c>
      <c r="AF32" s="36" t="str">
        <f t="shared" si="20"/>
        <v xml:space="preserve"> • 1 sachet de sucre vanille </v>
      </c>
      <c r="AG32" s="36" cm="1">
        <f t="array" ref="AG32">IF(T32="",0,SUMPRODUCT((BX4:BX795="Gluten")*(BY4:BY795="INFO")*(COUNTIF(AF32,"*"&amp;BZ4:BZ795&amp;"*")&gt;0)*1))</f>
        <v>0</v>
      </c>
      <c r="AH32" s="36" cm="1">
        <f t="array" ref="AH32">IF(T32="",0,SUMPRODUCT((BX4:BX795="Gluten")*(BY4:BY795="EXCL")*(COUNTIF(AF32,"*"&amp;BZ4:BZ795&amp;"*")&gt;0)*1))</f>
        <v>0</v>
      </c>
      <c r="AI32" s="36" cm="1">
        <f t="array" ref="AI32">IF(T32="",0,SUMPRODUCT((BX4:BX795="Gluten")*(BY4:BY795="ALERTE")*(COUNTIF(AF32,"*"&amp;BZ4:BZ795&amp;"*")&gt;0)*1))</f>
        <v>0</v>
      </c>
      <c r="AJ32" s="36" cm="1">
        <f t="array" ref="AJ32">IF(T32="",0,SUMPRODUCT((BX4:BX795="Gluten")*(BY4:BY795="SUSP")*(COUNTIF(AF32,"*"&amp;BZ4:BZ795&amp;"*")&gt;0)*1))</f>
        <v>0</v>
      </c>
      <c r="AK32" s="36" cm="1">
        <f t="array" ref="AK32">IF(T32="",0,SUMPRODUCT((BX4:BX795="Crustaces")*(BY4:BY795="ALERTE")*(COUNTIF(AF32,"*"&amp;BZ4:BZ795&amp;"*")&gt;0)*1))</f>
        <v>0</v>
      </c>
      <c r="AL32" s="36" cm="1">
        <f t="array" ref="AL32">IF(T32="",0,SUMPRODUCT((BX4:BX795="Oeufs")*(BY4:BY795="ALERTE")*(COUNTIF(AF32,"*"&amp;BZ4:BZ795&amp;"*")&gt;0)*1))</f>
        <v>0</v>
      </c>
      <c r="AM32" s="36" cm="1">
        <f t="array" ref="AM32">IF(T32="",0,SUMPRODUCT((BX4:BX795="Poissons")*(BY4:BY795="INFO")*(COUNTIF(AF32,"*"&amp;BZ4:BZ795&amp;"*")&gt;0)*1))</f>
        <v>0</v>
      </c>
      <c r="AN32" s="36" cm="1">
        <f t="array" ref="AN32">IF(T32="",0,SUMPRODUCT((BX4:BX795="Poissons")*(BY4:BY795="EXCL")*(COUNTIF(AF32,"*"&amp;BZ4:BZ795&amp;"*")&gt;0)*1))</f>
        <v>0</v>
      </c>
      <c r="AO32" s="36" cm="1">
        <f t="array" ref="AO32">IF(T32="",0,SUMPRODUCT((BX4:BX795="Poissons")*(BY4:BY795="ALERTE")*(COUNTIF(AF32,"*"&amp;BZ4:BZ795&amp;"*")&gt;0)*1))</f>
        <v>0</v>
      </c>
      <c r="AP32" s="36" cm="1">
        <f t="array" ref="AP32">IF(T32="",0,SUMPRODUCT((BX4:BX795="Arachides")*(BY4:BY795="ALERTE")*(COUNTIF(AF32,"*"&amp;BZ4:BZ795&amp;"*")&gt;0)*1))</f>
        <v>0</v>
      </c>
      <c r="AQ32" s="36" cm="1">
        <f t="array" ref="AQ32">IF(T32="",0,SUMPRODUCT((BX4:BX795="Soja")*(BY4:BY795="INFO")*(COUNTIF(AF32,"*"&amp;BZ4:BZ795&amp;"*")&gt;0)*1))</f>
        <v>0</v>
      </c>
      <c r="AR32" s="36" cm="1">
        <f t="array" ref="AR32">IF(T32="",0,SUMPRODUCT((BX4:BX795="Soja")*(BY4:BY795="ALERTE")*(COUNTIF(AF32,"*"&amp;BZ4:BZ795&amp;"*")&gt;0)*1))</f>
        <v>0</v>
      </c>
      <c r="AS32" s="36" cm="1">
        <f t="array" ref="AS32">IF(T32="",0,SUMPRODUCT((BX4:BX795="Lait")*(BY4:BY795="INFO")*(COUNTIF(AF32,"*"&amp;BZ4:BZ795&amp;"*")&gt;0)*1))</f>
        <v>0</v>
      </c>
      <c r="AT32" s="36" cm="1">
        <f t="array" ref="AT32">IF(T32="",0,SUMPRODUCT((BX4:BX795="Lait")*(BY4:BY795="EXCL")*(COUNTIF(AF32,"*"&amp;BZ4:BZ795&amp;"*")&gt;0)*1))</f>
        <v>0</v>
      </c>
      <c r="AU32" s="36" cm="1">
        <f t="array" ref="AU32">IF(T32="",0,SUMPRODUCT((BX4:BX795="Lait")*(BY4:BY795="ALERTE")*(COUNTIF(AF32,"*"&amp;BZ4:BZ795&amp;"*")&gt;0)*1))</f>
        <v>0</v>
      </c>
      <c r="AV32" s="36" cm="1">
        <f t="array" ref="AV32">IF(T32="",0,SUMPRODUCT((BX4:BX795="Lait")*(BY4:BY795="SUSP")*(COUNTIF(AF32,"*"&amp;BZ4:BZ795&amp;"*")&gt;0)*1))</f>
        <v>0</v>
      </c>
      <c r="AW32" s="36" cm="1">
        <f t="array" ref="AW32">IF(T32="",0,SUMPRODUCT((BX4:BX795="Fruits a coque")*(BY4:BY795="EXCL")*(COUNTIF(AF32,"*"&amp;BZ4:BZ795&amp;"*")&gt;0)*1))</f>
        <v>0</v>
      </c>
      <c r="AX32" s="36" cm="1">
        <f t="array" ref="AX32">IF(T32="",0,SUMPRODUCT((BX4:BX795="Fruits a coque")*(BY4:BY795="ALERTE")*(COUNTIF(AF32,"*"&amp;BZ4:BZ795&amp;"*")&gt;0)*1))</f>
        <v>0</v>
      </c>
      <c r="AY32" s="36" cm="1">
        <f t="array" ref="AY32">IF(T32="",0,SUMPRODUCT((BX4:BX795="Celeri")*(BY4:BY795="ALERTE")*(COUNTIF(AF32,"*"&amp;BZ4:BZ795&amp;"*")&gt;0)*1))</f>
        <v>0</v>
      </c>
      <c r="AZ32" s="36" cm="1">
        <f t="array" ref="AZ32">IF(T32="",0,SUMPRODUCT((BX4:BX795="Moutarde")*(BY4:BY795="ALERTE")*(COUNTIF(AF32,"*"&amp;BZ4:BZ795&amp;"*")&gt;0)*1))</f>
        <v>0</v>
      </c>
      <c r="BA32" s="36" cm="1">
        <f t="array" ref="BA32">IF(T32="",0,SUMPRODUCT((BX4:BX795="Sesame")*(BY4:BY795="ALERTE")*(COUNTIF(AF32,"*"&amp;BZ4:BZ795&amp;"*")&gt;0)*1))</f>
        <v>0</v>
      </c>
      <c r="BB32" s="36" cm="1">
        <f t="array" ref="BB32">IF(T32="",0,SUMPRODUCT((BX4:BX795="Sulfites")*(BY4:BY795="ALERTE")*(COUNTIF(AF32,"*"&amp;BZ4:BZ795&amp;"*")&gt;0)*1))</f>
        <v>0</v>
      </c>
      <c r="BC32" s="36" cm="1">
        <f t="array" ref="BC32">IF(T32="",0,SUMPRODUCT((BX4:BX795="Lupin")*(BY4:BY795="ALERTE")*(COUNTIF(AF32,"*"&amp;BZ4:BZ795&amp;"*")&gt;0)*1))</f>
        <v>0</v>
      </c>
      <c r="BD32" s="36" cm="1">
        <f t="array" ref="BD32">IF(T32="",0,SUMPRODUCT((BX4:BX795="Mollusques")*(BY4:BY795="EXCL")*(COUNTIF(AF32,"*"&amp;BZ4:BZ795&amp;"*")&gt;0)*1))</f>
        <v>0</v>
      </c>
      <c r="BE32" s="36" cm="1">
        <f t="array" ref="BE32">IF(T32="",0,SUMPRODUCT((BX4:BX795="Mollusques")*(BY4:BY795="ALERTE")*(COUNTIF(AF32,"*"&amp;BZ4:BZ795&amp;"*")&gt;0)*1))</f>
        <v>0</v>
      </c>
      <c r="BF32" s="36" t="str">
        <f t="shared" si="21"/>
        <v/>
      </c>
      <c r="BG32" s="36" t="str">
        <f t="shared" si="22"/>
        <v/>
      </c>
      <c r="BH32" s="36" t="str">
        <f t="shared" si="23"/>
        <v/>
      </c>
      <c r="BI32" s="36" t="str">
        <f t="shared" si="24"/>
        <v/>
      </c>
      <c r="BJ32" s="36" t="str">
        <f t="shared" si="25"/>
        <v/>
      </c>
      <c r="BK32" s="36" t="str">
        <f t="shared" si="26"/>
        <v/>
      </c>
      <c r="BL32" s="36" t="str">
        <f t="shared" si="27"/>
        <v/>
      </c>
      <c r="BM32" s="36" t="str">
        <f t="shared" si="28"/>
        <v/>
      </c>
      <c r="BN32" s="36" t="str">
        <f t="shared" si="29"/>
        <v/>
      </c>
      <c r="BO32" s="36" t="str">
        <f t="shared" si="30"/>
        <v/>
      </c>
      <c r="BP32" s="36" t="str">
        <f t="shared" si="31"/>
        <v/>
      </c>
      <c r="BQ32" s="36" t="str">
        <f t="shared" si="32"/>
        <v/>
      </c>
      <c r="BR32" s="36" t="str">
        <f t="shared" si="33"/>
        <v/>
      </c>
      <c r="BS32" s="36" t="str">
        <f t="shared" si="34"/>
        <v/>
      </c>
      <c r="BT32" s="36" t="str">
        <f t="shared" si="35"/>
        <v/>
      </c>
      <c r="BU32" s="36" t="str">
        <f t="shared" si="36"/>
        <v/>
      </c>
      <c r="BX32" s="6" t="s">
        <v>349</v>
      </c>
      <c r="BY32" s="577" t="s">
        <v>363</v>
      </c>
      <c r="BZ32" s="6" t="s">
        <v>1280</v>
      </c>
      <c r="CA32" s="6" t="s">
        <v>767</v>
      </c>
    </row>
    <row r="33" spans="2:79" ht="30" customHeight="1">
      <c r="B33" s="551" t="str">
        <f t="shared" si="0"/>
        <v>1. Préchauffez le four à 180°C (th. 6).</v>
      </c>
      <c r="C33" s="551" t="str">
        <f t="shared" si="1"/>
        <v>1 Préchauffez le four à 180°C th 6</v>
      </c>
      <c r="D33" s="551" t="str">
        <f>IF(UPPER(TRIM(N11))="X",C33,B33)</f>
        <v>1. Préchauffez le four à 180°C (th. 6).</v>
      </c>
      <c r="E33" s="551" cm="1">
        <f t="array" ref="E33">IF(H32&lt;&gt;"",E32,IF(E32="","",IFERROR(MATCH(TRUE(),INDEX(INDEX(K:K,E32+1):K203&lt;&gt;"",0),0)+E32,"")))</f>
        <v>30</v>
      </c>
      <c r="F33" s="551" t="str" cm="1">
        <f t="array" ref="F33">IF(E33="","",IF(H32&lt;&gt;"",H32,INDEX(D:D,E33)))</f>
        <v>• 15 g de beurre</v>
      </c>
      <c r="G33" s="551" t="str">
        <f t="shared" si="2"/>
        <v>• 15 g de beurre</v>
      </c>
      <c r="H33" s="561" t="str">
        <f t="shared" si="3"/>
        <v/>
      </c>
      <c r="I33" s="566" t="str">
        <f>IF(AND(F33&lt;&gt;"",N10&gt;0,M33&gt;N10),"Mot &gt; limite","")</f>
        <v/>
      </c>
      <c r="J33" s="562">
        <f>IF(K33="","",COUNTIF(K18:K33,"&lt;&gt;"))</f>
        <v>16</v>
      </c>
      <c r="K33" s="563" t="s">
        <v>1239</v>
      </c>
      <c r="L33" s="562">
        <f t="shared" si="4"/>
        <v>39</v>
      </c>
      <c r="M33" s="532">
        <f>IF(OR(F33="",N10="",N10&lt;=0),"",IF(LEN(F33)&lt;=N10,LEN(F33),IFERROR(FIND("♦",SUBSTITUTE(LEFT(F33,N10)," ","♦",LEN(LEFT(F33,N10))-LEN(SUBSTITUTE(LEFT(F33,N10)," ","")))),FIND(" ",F33&amp;" ",N10+1)-1)))</f>
        <v>16</v>
      </c>
      <c r="N33" s="564">
        <f t="shared" si="5"/>
        <v>16</v>
      </c>
      <c r="O33" s="565" t="str">
        <f t="shared" si="6"/>
        <v>• 15 g de beurre</v>
      </c>
      <c r="P33" s="564">
        <f t="shared" si="7"/>
        <v>5</v>
      </c>
      <c r="Q33" s="564">
        <f t="shared" si="8"/>
        <v>16</v>
      </c>
      <c r="S33" s="588">
        <f t="shared" si="9"/>
        <v>33</v>
      </c>
      <c r="T33" s="464" t="str">
        <f t="shared" si="37"/>
        <v>• 15 g de beurre</v>
      </c>
      <c r="U33" s="588" t="s">
        <v>188</v>
      </c>
      <c r="V33" s="465" t="str">
        <f t="shared" si="10"/>
        <v>• 15 g de beurre *</v>
      </c>
      <c r="W33" s="466" t="str">
        <f t="shared" si="11"/>
        <v>⚠ Lait</v>
      </c>
      <c r="X33" s="589" t="str">
        <f t="shared" si="12"/>
        <v>• 15 g de beurre *</v>
      </c>
      <c r="Y33" s="590" t="str">
        <f t="shared" si="13"/>
        <v/>
      </c>
      <c r="Z33" s="588">
        <f t="shared" si="14"/>
        <v>1</v>
      </c>
      <c r="AA33" s="588">
        <f t="shared" si="15"/>
        <v>0</v>
      </c>
      <c r="AB33" s="590" t="str">
        <f t="shared" si="16"/>
        <v>⚠ Lait</v>
      </c>
      <c r="AC33" s="36" t="str">
        <f t="shared" si="17"/>
        <v>• 15 g de beurre</v>
      </c>
      <c r="AD33" s="36" t="str">
        <f t="shared" si="18"/>
        <v>• 15 g de beurre</v>
      </c>
      <c r="AE33" s="36" t="str">
        <f t="shared" si="19"/>
        <v>• 15 g de beurre</v>
      </c>
      <c r="AF33" s="36" t="str">
        <f t="shared" si="20"/>
        <v xml:space="preserve"> • 15 g de beurre </v>
      </c>
      <c r="AG33" s="36" cm="1">
        <f t="array" ref="AG33">IF(T33="",0,SUMPRODUCT((BX4:BX795="Gluten")*(BY4:BY795="INFO")*(COUNTIF(AF33,"*"&amp;BZ4:BZ795&amp;"*")&gt;0)*1))</f>
        <v>0</v>
      </c>
      <c r="AH33" s="36" cm="1">
        <f t="array" ref="AH33">IF(T33="",0,SUMPRODUCT((BX4:BX795="Gluten")*(BY4:BY795="EXCL")*(COUNTIF(AF33,"*"&amp;BZ4:BZ795&amp;"*")&gt;0)*1))</f>
        <v>0</v>
      </c>
      <c r="AI33" s="36" cm="1">
        <f t="array" ref="AI33">IF(T33="",0,SUMPRODUCT((BX4:BX795="Gluten")*(BY4:BY795="ALERTE")*(COUNTIF(AF33,"*"&amp;BZ4:BZ795&amp;"*")&gt;0)*1))</f>
        <v>0</v>
      </c>
      <c r="AJ33" s="36" cm="1">
        <f t="array" ref="AJ33">IF(T33="",0,SUMPRODUCT((BX4:BX795="Gluten")*(BY4:BY795="SUSP")*(COUNTIF(AF33,"*"&amp;BZ4:BZ795&amp;"*")&gt;0)*1))</f>
        <v>0</v>
      </c>
      <c r="AK33" s="36" cm="1">
        <f t="array" ref="AK33">IF(T33="",0,SUMPRODUCT((BX4:BX795="Crustaces")*(BY4:BY795="ALERTE")*(COUNTIF(AF33,"*"&amp;BZ4:BZ795&amp;"*")&gt;0)*1))</f>
        <v>0</v>
      </c>
      <c r="AL33" s="36" cm="1">
        <f t="array" ref="AL33">IF(T33="",0,SUMPRODUCT((BX4:BX795="Oeufs")*(BY4:BY795="ALERTE")*(COUNTIF(AF33,"*"&amp;BZ4:BZ795&amp;"*")&gt;0)*1))</f>
        <v>0</v>
      </c>
      <c r="AM33" s="36" cm="1">
        <f t="array" ref="AM33">IF(T33="",0,SUMPRODUCT((BX4:BX795="Poissons")*(BY4:BY795="INFO")*(COUNTIF(AF33,"*"&amp;BZ4:BZ795&amp;"*")&gt;0)*1))</f>
        <v>0</v>
      </c>
      <c r="AN33" s="36" cm="1">
        <f t="array" ref="AN33">IF(T33="",0,SUMPRODUCT((BX4:BX795="Poissons")*(BY4:BY795="EXCL")*(COUNTIF(AF33,"*"&amp;BZ4:BZ795&amp;"*")&gt;0)*1))</f>
        <v>0</v>
      </c>
      <c r="AO33" s="36" cm="1">
        <f t="array" ref="AO33">IF(T33="",0,SUMPRODUCT((BX4:BX795="Poissons")*(BY4:BY795="ALERTE")*(COUNTIF(AF33,"*"&amp;BZ4:BZ795&amp;"*")&gt;0)*1))</f>
        <v>0</v>
      </c>
      <c r="AP33" s="36" cm="1">
        <f t="array" ref="AP33">IF(T33="",0,SUMPRODUCT((BX4:BX795="Arachides")*(BY4:BY795="ALERTE")*(COUNTIF(AF33,"*"&amp;BZ4:BZ795&amp;"*")&gt;0)*1))</f>
        <v>0</v>
      </c>
      <c r="AQ33" s="36" cm="1">
        <f t="array" ref="AQ33">IF(T33="",0,SUMPRODUCT((BX4:BX795="Soja")*(BY4:BY795="INFO")*(COUNTIF(AF33,"*"&amp;BZ4:BZ795&amp;"*")&gt;0)*1))</f>
        <v>0</v>
      </c>
      <c r="AR33" s="36" cm="1">
        <f t="array" ref="AR33">IF(T33="",0,SUMPRODUCT((BX4:BX795="Soja")*(BY4:BY795="ALERTE")*(COUNTIF(AF33,"*"&amp;BZ4:BZ795&amp;"*")&gt;0)*1))</f>
        <v>0</v>
      </c>
      <c r="AS33" s="36" cm="1">
        <f t="array" ref="AS33">IF(T33="",0,SUMPRODUCT((BX4:BX795="Lait")*(BY4:BY795="INFO")*(COUNTIF(AF33,"*"&amp;BZ4:BZ795&amp;"*")&gt;0)*1))</f>
        <v>0</v>
      </c>
      <c r="AT33" s="36" cm="1">
        <f t="array" ref="AT33">IF(T33="",0,SUMPRODUCT((BX4:BX795="Lait")*(BY4:BY795="EXCL")*(COUNTIF(AF33,"*"&amp;BZ4:BZ795&amp;"*")&gt;0)*1))</f>
        <v>0</v>
      </c>
      <c r="AU33" s="36" cm="1">
        <f t="array" ref="AU33">IF(T33="",0,SUMPRODUCT((BX4:BX795="Lait")*(BY4:BY795="ALERTE")*(COUNTIF(AF33,"*"&amp;BZ4:BZ795&amp;"*")&gt;0)*1))</f>
        <v>1</v>
      </c>
      <c r="AV33" s="36" cm="1">
        <f t="array" ref="AV33">IF(T33="",0,SUMPRODUCT((BX4:BX795="Lait")*(BY4:BY795="SUSP")*(COUNTIF(AF33,"*"&amp;BZ4:BZ795&amp;"*")&gt;0)*1))</f>
        <v>1</v>
      </c>
      <c r="AW33" s="36" cm="1">
        <f t="array" ref="AW33">IF(T33="",0,SUMPRODUCT((BX4:BX795="Fruits a coque")*(BY4:BY795="EXCL")*(COUNTIF(AF33,"*"&amp;BZ4:BZ795&amp;"*")&gt;0)*1))</f>
        <v>0</v>
      </c>
      <c r="AX33" s="36" cm="1">
        <f t="array" ref="AX33">IF(T33="",0,SUMPRODUCT((BX4:BX795="Fruits a coque")*(BY4:BY795="ALERTE")*(COUNTIF(AF33,"*"&amp;BZ4:BZ795&amp;"*")&gt;0)*1))</f>
        <v>0</v>
      </c>
      <c r="AY33" s="36" cm="1">
        <f t="array" ref="AY33">IF(T33="",0,SUMPRODUCT((BX4:BX795="Celeri")*(BY4:BY795="ALERTE")*(COUNTIF(AF33,"*"&amp;BZ4:BZ795&amp;"*")&gt;0)*1))</f>
        <v>0</v>
      </c>
      <c r="AZ33" s="36" cm="1">
        <f t="array" ref="AZ33">IF(T33="",0,SUMPRODUCT((BX4:BX795="Moutarde")*(BY4:BY795="ALERTE")*(COUNTIF(AF33,"*"&amp;BZ4:BZ795&amp;"*")&gt;0)*1))</f>
        <v>0</v>
      </c>
      <c r="BA33" s="36" cm="1">
        <f t="array" ref="BA33">IF(T33="",0,SUMPRODUCT((BX4:BX795="Sesame")*(BY4:BY795="ALERTE")*(COUNTIF(AF33,"*"&amp;BZ4:BZ795&amp;"*")&gt;0)*1))</f>
        <v>0</v>
      </c>
      <c r="BB33" s="36" cm="1">
        <f t="array" ref="BB33">IF(T33="",0,SUMPRODUCT((BX4:BX795="Sulfites")*(BY4:BY795="ALERTE")*(COUNTIF(AF33,"*"&amp;BZ4:BZ795&amp;"*")&gt;0)*1))</f>
        <v>0</v>
      </c>
      <c r="BC33" s="36" cm="1">
        <f t="array" ref="BC33">IF(T33="",0,SUMPRODUCT((BX4:BX795="Lupin")*(BY4:BY795="ALERTE")*(COUNTIF(AF33,"*"&amp;BZ4:BZ795&amp;"*")&gt;0)*1))</f>
        <v>0</v>
      </c>
      <c r="BD33" s="36" cm="1">
        <f t="array" ref="BD33">IF(T33="",0,SUMPRODUCT((BX4:BX795="Mollusques")*(BY4:BY795="EXCL")*(COUNTIF(AF33,"*"&amp;BZ4:BZ795&amp;"*")&gt;0)*1))</f>
        <v>0</v>
      </c>
      <c r="BE33" s="36" cm="1">
        <f t="array" ref="BE33">IF(T33="",0,SUMPRODUCT((BX4:BX795="Mollusques")*(BY4:BY795="ALERTE")*(COUNTIF(AF33,"*"&amp;BZ4:BZ795&amp;"*")&gt;0)*1))</f>
        <v>0</v>
      </c>
      <c r="BF33" s="36" t="str">
        <f t="shared" si="21"/>
        <v/>
      </c>
      <c r="BG33" s="36" t="str">
        <f t="shared" si="22"/>
        <v/>
      </c>
      <c r="BH33" s="36" t="str">
        <f t="shared" si="23"/>
        <v/>
      </c>
      <c r="BI33" s="36" t="str">
        <f t="shared" si="24"/>
        <v/>
      </c>
      <c r="BJ33" s="36" t="str">
        <f t="shared" si="25"/>
        <v/>
      </c>
      <c r="BK33" s="36" t="str">
        <f t="shared" si="26"/>
        <v/>
      </c>
      <c r="BL33" s="36" t="str">
        <f t="shared" si="27"/>
        <v/>
      </c>
      <c r="BM33" s="36" t="str">
        <f t="shared" si="28"/>
        <v>⚠ Lait</v>
      </c>
      <c r="BN33" s="36" t="str">
        <f t="shared" si="29"/>
        <v/>
      </c>
      <c r="BO33" s="36" t="str">
        <f t="shared" si="30"/>
        <v/>
      </c>
      <c r="BP33" s="36" t="str">
        <f t="shared" si="31"/>
        <v/>
      </c>
      <c r="BQ33" s="36" t="str">
        <f t="shared" si="32"/>
        <v/>
      </c>
      <c r="BR33" s="36" t="str">
        <f t="shared" si="33"/>
        <v/>
      </c>
      <c r="BS33" s="36" t="str">
        <f t="shared" si="34"/>
        <v/>
      </c>
      <c r="BT33" s="36" t="str">
        <f t="shared" si="35"/>
        <v/>
      </c>
      <c r="BU33" s="36" t="str">
        <f t="shared" si="36"/>
        <v/>
      </c>
      <c r="BX33" s="6" t="s">
        <v>349</v>
      </c>
      <c r="BY33" s="577" t="s">
        <v>363</v>
      </c>
      <c r="BZ33" s="6" t="s">
        <v>1281</v>
      </c>
      <c r="CA33" s="6" t="s">
        <v>768</v>
      </c>
    </row>
    <row r="34" spans="2:79" ht="30" customHeight="1">
      <c r="B34" s="551" t="str">
        <f t="shared" si="0"/>
        <v>2. Étalez la pâte sablée dans un moule beurré, piquez le fond avec une fourchette et placez au réfrigérateur pendant la préparation.</v>
      </c>
      <c r="C34" s="551" t="str">
        <f t="shared" si="1"/>
        <v>2 Étalez la pâte sablée dans un moule beurré piquez le fond avec une fourchette et placez au réfrigérateur pendant la préparation</v>
      </c>
      <c r="D34" s="551" t="str">
        <f>IF(UPPER(TRIM(N11))="X",C34,B34)</f>
        <v>2. Étalez la pâte sablée dans un moule beurré, piquez le fond avec une fourchette et placez au réfrigérateur pendant la préparation.</v>
      </c>
      <c r="E34" s="551" cm="1">
        <f t="array" ref="E34">IF(H33&lt;&gt;"",E33,IF(E33="","",IFERROR(MATCH(TRUE(),INDEX(INDEX(K:K,E33+1):K203&lt;&gt;"",0),0)+E33,"")))</f>
        <v>31</v>
      </c>
      <c r="F34" s="551" t="str" cm="1">
        <f t="array" ref="F34">IF(E34="","",IF(H33&lt;&gt;"",H33,INDEX(D:D,E34)))</f>
        <v>• 10 g de sucre glace</v>
      </c>
      <c r="G34" s="551" t="str">
        <f t="shared" si="2"/>
        <v>• 10 g de sucre glace</v>
      </c>
      <c r="H34" s="561" t="str">
        <f t="shared" si="3"/>
        <v/>
      </c>
      <c r="I34" s="566" t="str">
        <f>IF(AND(F34&lt;&gt;"",N10&gt;0,M34&gt;N10),"Mot &gt; limite","")</f>
        <v/>
      </c>
      <c r="J34" s="562">
        <f>IF(K34="","",COUNTIF(K18:K34,"&lt;&gt;"))</f>
        <v>17</v>
      </c>
      <c r="K34" s="563" t="s">
        <v>1240</v>
      </c>
      <c r="L34" s="562">
        <f t="shared" si="4"/>
        <v>132</v>
      </c>
      <c r="M34" s="532">
        <f>IF(OR(F34="",N10="",N10&lt;=0),"",IF(LEN(F34)&lt;=N10,LEN(F34),IFERROR(FIND("♦",SUBSTITUTE(LEFT(F34,N10)," ","♦",LEN(LEFT(F34,N10))-LEN(SUBSTITUTE(LEFT(F34,N10)," ","")))),FIND(" ",F34&amp;" ",N10+1)-1)))</f>
        <v>21</v>
      </c>
      <c r="N34" s="564">
        <f t="shared" si="5"/>
        <v>17</v>
      </c>
      <c r="O34" s="565" t="str">
        <f t="shared" si="6"/>
        <v>• 10 g de sucre glace</v>
      </c>
      <c r="P34" s="564">
        <f t="shared" si="7"/>
        <v>6</v>
      </c>
      <c r="Q34" s="564">
        <f t="shared" si="8"/>
        <v>21</v>
      </c>
      <c r="S34" s="588">
        <f t="shared" si="9"/>
        <v>34</v>
      </c>
      <c r="T34" s="464" t="str">
        <f t="shared" si="37"/>
        <v>• 10 g de sucre glace</v>
      </c>
      <c r="U34" s="588" t="s">
        <v>188</v>
      </c>
      <c r="V34" s="465" t="str">
        <f t="shared" si="10"/>
        <v>• 10 g de sucre glace</v>
      </c>
      <c r="W34" s="466" t="str">
        <f t="shared" si="11"/>
        <v/>
      </c>
      <c r="X34" s="589" t="str">
        <f t="shared" si="12"/>
        <v>• 10 g de sucre glace</v>
      </c>
      <c r="Y34" s="590" t="str">
        <f t="shared" si="13"/>
        <v/>
      </c>
      <c r="Z34" s="588">
        <f t="shared" si="14"/>
        <v>0</v>
      </c>
      <c r="AA34" s="588">
        <f t="shared" si="15"/>
        <v>0</v>
      </c>
      <c r="AB34" s="590" t="str">
        <f t="shared" si="16"/>
        <v>aucun match</v>
      </c>
      <c r="AC34" s="36" t="str">
        <f t="shared" si="17"/>
        <v>• 10 g de sucre glace</v>
      </c>
      <c r="AD34" s="36" t="str">
        <f t="shared" si="18"/>
        <v>• 10 g de sucre glace</v>
      </c>
      <c r="AE34" s="36" t="str">
        <f t="shared" si="19"/>
        <v>• 10 g de sucre glace</v>
      </c>
      <c r="AF34" s="36" t="str">
        <f t="shared" si="20"/>
        <v xml:space="preserve"> • 10 g de sucre glace </v>
      </c>
      <c r="AG34" s="36" cm="1">
        <f t="array" ref="AG34">IF(T34="",0,SUMPRODUCT((BX4:BX795="Gluten")*(BY4:BY795="INFO")*(COUNTIF(AF34,"*"&amp;BZ4:BZ795&amp;"*")&gt;0)*1))</f>
        <v>0</v>
      </c>
      <c r="AH34" s="36" cm="1">
        <f t="array" ref="AH34">IF(T34="",0,SUMPRODUCT((BX4:BX795="Gluten")*(BY4:BY795="EXCL")*(COUNTIF(AF34,"*"&amp;BZ4:BZ795&amp;"*")&gt;0)*1))</f>
        <v>0</v>
      </c>
      <c r="AI34" s="36" cm="1">
        <f t="array" ref="AI34">IF(T34="",0,SUMPRODUCT((BX4:BX795="Gluten")*(BY4:BY795="ALERTE")*(COUNTIF(AF34,"*"&amp;BZ4:BZ795&amp;"*")&gt;0)*1))</f>
        <v>0</v>
      </c>
      <c r="AJ34" s="36" cm="1">
        <f t="array" ref="AJ34">IF(T34="",0,SUMPRODUCT((BX4:BX795="Gluten")*(BY4:BY795="SUSP")*(COUNTIF(AF34,"*"&amp;BZ4:BZ795&amp;"*")&gt;0)*1))</f>
        <v>0</v>
      </c>
      <c r="AK34" s="36" cm="1">
        <f t="array" ref="AK34">IF(T34="",0,SUMPRODUCT((BX4:BX795="Crustaces")*(BY4:BY795="ALERTE")*(COUNTIF(AF34,"*"&amp;BZ4:BZ795&amp;"*")&gt;0)*1))</f>
        <v>0</v>
      </c>
      <c r="AL34" s="36" cm="1">
        <f t="array" ref="AL34">IF(T34="",0,SUMPRODUCT((BX4:BX795="Oeufs")*(BY4:BY795="ALERTE")*(COUNTIF(AF34,"*"&amp;BZ4:BZ795&amp;"*")&gt;0)*1))</f>
        <v>0</v>
      </c>
      <c r="AM34" s="36" cm="1">
        <f t="array" ref="AM34">IF(T34="",0,SUMPRODUCT((BX4:BX795="Poissons")*(BY4:BY795="INFO")*(COUNTIF(AF34,"*"&amp;BZ4:BZ795&amp;"*")&gt;0)*1))</f>
        <v>0</v>
      </c>
      <c r="AN34" s="36" cm="1">
        <f t="array" ref="AN34">IF(T34="",0,SUMPRODUCT((BX4:BX795="Poissons")*(BY4:BY795="EXCL")*(COUNTIF(AF34,"*"&amp;BZ4:BZ795&amp;"*")&gt;0)*1))</f>
        <v>0</v>
      </c>
      <c r="AO34" s="36" cm="1">
        <f t="array" ref="AO34">IF(T34="",0,SUMPRODUCT((BX4:BX795="Poissons")*(BY4:BY795="ALERTE")*(COUNTIF(AF34,"*"&amp;BZ4:BZ795&amp;"*")&gt;0)*1))</f>
        <v>0</v>
      </c>
      <c r="AP34" s="36" cm="1">
        <f t="array" ref="AP34">IF(T34="",0,SUMPRODUCT((BX4:BX795="Arachides")*(BY4:BY795="ALERTE")*(COUNTIF(AF34,"*"&amp;BZ4:BZ795&amp;"*")&gt;0)*1))</f>
        <v>0</v>
      </c>
      <c r="AQ34" s="36" cm="1">
        <f t="array" ref="AQ34">IF(T34="",0,SUMPRODUCT((BX4:BX795="Soja")*(BY4:BY795="INFO")*(COUNTIF(AF34,"*"&amp;BZ4:BZ795&amp;"*")&gt;0)*1))</f>
        <v>0</v>
      </c>
      <c r="AR34" s="36" cm="1">
        <f t="array" ref="AR34">IF(T34="",0,SUMPRODUCT((BX4:BX795="Soja")*(BY4:BY795="ALERTE")*(COUNTIF(AF34,"*"&amp;BZ4:BZ795&amp;"*")&gt;0)*1))</f>
        <v>0</v>
      </c>
      <c r="AS34" s="36" cm="1">
        <f t="array" ref="AS34">IF(T34="",0,SUMPRODUCT((BX4:BX795="Lait")*(BY4:BY795="INFO")*(COUNTIF(AF34,"*"&amp;BZ4:BZ795&amp;"*")&gt;0)*1))</f>
        <v>0</v>
      </c>
      <c r="AT34" s="36" cm="1">
        <f t="array" ref="AT34">IF(T34="",0,SUMPRODUCT((BX4:BX795="Lait")*(BY4:BY795="EXCL")*(COUNTIF(AF34,"*"&amp;BZ4:BZ795&amp;"*")&gt;0)*1))</f>
        <v>0</v>
      </c>
      <c r="AU34" s="36" cm="1">
        <f t="array" ref="AU34">IF(T34="",0,SUMPRODUCT((BX4:BX795="Lait")*(BY4:BY795="ALERTE")*(COUNTIF(AF34,"*"&amp;BZ4:BZ795&amp;"*")&gt;0)*1))</f>
        <v>0</v>
      </c>
      <c r="AV34" s="36" cm="1">
        <f t="array" ref="AV34">IF(T34="",0,SUMPRODUCT((BX4:BX795="Lait")*(BY4:BY795="SUSP")*(COUNTIF(AF34,"*"&amp;BZ4:BZ795&amp;"*")&gt;0)*1))</f>
        <v>0</v>
      </c>
      <c r="AW34" s="36" cm="1">
        <f t="array" ref="AW34">IF(T34="",0,SUMPRODUCT((BX4:BX795="Fruits a coque")*(BY4:BY795="EXCL")*(COUNTIF(AF34,"*"&amp;BZ4:BZ795&amp;"*")&gt;0)*1))</f>
        <v>0</v>
      </c>
      <c r="AX34" s="36" cm="1">
        <f t="array" ref="AX34">IF(T34="",0,SUMPRODUCT((BX4:BX795="Fruits a coque")*(BY4:BY795="ALERTE")*(COUNTIF(AF34,"*"&amp;BZ4:BZ795&amp;"*")&gt;0)*1))</f>
        <v>0</v>
      </c>
      <c r="AY34" s="36" cm="1">
        <f t="array" ref="AY34">IF(T34="",0,SUMPRODUCT((BX4:BX795="Celeri")*(BY4:BY795="ALERTE")*(COUNTIF(AF34,"*"&amp;BZ4:BZ795&amp;"*")&gt;0)*1))</f>
        <v>0</v>
      </c>
      <c r="AZ34" s="36" cm="1">
        <f t="array" ref="AZ34">IF(T34="",0,SUMPRODUCT((BX4:BX795="Moutarde")*(BY4:BY795="ALERTE")*(COUNTIF(AF34,"*"&amp;BZ4:BZ795&amp;"*")&gt;0)*1))</f>
        <v>0</v>
      </c>
      <c r="BA34" s="36" cm="1">
        <f t="array" ref="BA34">IF(T34="",0,SUMPRODUCT((BX4:BX795="Sesame")*(BY4:BY795="ALERTE")*(COUNTIF(AF34,"*"&amp;BZ4:BZ795&amp;"*")&gt;0)*1))</f>
        <v>0</v>
      </c>
      <c r="BB34" s="36" cm="1">
        <f t="array" ref="BB34">IF(T34="",0,SUMPRODUCT((BX4:BX795="Sulfites")*(BY4:BY795="ALERTE")*(COUNTIF(AF34,"*"&amp;BZ4:BZ795&amp;"*")&gt;0)*1))</f>
        <v>0</v>
      </c>
      <c r="BC34" s="36" cm="1">
        <f t="array" ref="BC34">IF(T34="",0,SUMPRODUCT((BX4:BX795="Lupin")*(BY4:BY795="ALERTE")*(COUNTIF(AF34,"*"&amp;BZ4:BZ795&amp;"*")&gt;0)*1))</f>
        <v>0</v>
      </c>
      <c r="BD34" s="36" cm="1">
        <f t="array" ref="BD34">IF(T34="",0,SUMPRODUCT((BX4:BX795="Mollusques")*(BY4:BY795="EXCL")*(COUNTIF(AF34,"*"&amp;BZ4:BZ795&amp;"*")&gt;0)*1))</f>
        <v>0</v>
      </c>
      <c r="BE34" s="36" cm="1">
        <f t="array" ref="BE34">IF(T34="",0,SUMPRODUCT((BX4:BX795="Mollusques")*(BY4:BY795="ALERTE")*(COUNTIF(AF34,"*"&amp;BZ4:BZ795&amp;"*")&gt;0)*1))</f>
        <v>0</v>
      </c>
      <c r="BF34" s="36" t="str">
        <f t="shared" si="21"/>
        <v/>
      </c>
      <c r="BG34" s="36" t="str">
        <f t="shared" si="22"/>
        <v/>
      </c>
      <c r="BH34" s="36" t="str">
        <f t="shared" si="23"/>
        <v/>
      </c>
      <c r="BI34" s="36" t="str">
        <f t="shared" si="24"/>
        <v/>
      </c>
      <c r="BJ34" s="36" t="str">
        <f t="shared" si="25"/>
        <v/>
      </c>
      <c r="BK34" s="36" t="str">
        <f t="shared" si="26"/>
        <v/>
      </c>
      <c r="BL34" s="36" t="str">
        <f t="shared" si="27"/>
        <v/>
      </c>
      <c r="BM34" s="36" t="str">
        <f t="shared" si="28"/>
        <v/>
      </c>
      <c r="BN34" s="36" t="str">
        <f t="shared" si="29"/>
        <v/>
      </c>
      <c r="BO34" s="36" t="str">
        <f t="shared" si="30"/>
        <v/>
      </c>
      <c r="BP34" s="36" t="str">
        <f t="shared" si="31"/>
        <v/>
      </c>
      <c r="BQ34" s="36" t="str">
        <f t="shared" si="32"/>
        <v/>
      </c>
      <c r="BR34" s="36" t="str">
        <f t="shared" si="33"/>
        <v/>
      </c>
      <c r="BS34" s="36" t="str">
        <f t="shared" si="34"/>
        <v/>
      </c>
      <c r="BT34" s="36" t="str">
        <f t="shared" si="35"/>
        <v/>
      </c>
      <c r="BU34" s="36" t="str">
        <f t="shared" si="36"/>
        <v/>
      </c>
      <c r="BX34" s="6" t="s">
        <v>349</v>
      </c>
      <c r="BY34" s="577" t="s">
        <v>363</v>
      </c>
      <c r="BZ34" s="6" t="s">
        <v>1282</v>
      </c>
      <c r="CA34" s="6" t="s">
        <v>769</v>
      </c>
    </row>
    <row r="35" spans="2:79" ht="30" customHeight="1">
      <c r="B35" s="551" t="str">
        <f t="shared" si="0"/>
        <v>3. Épluchez, épépinez et coupez les pommes en tranches épaisses. Disposez-les joliment sur le fond de tarte.</v>
      </c>
      <c r="C35" s="551" t="str">
        <f t="shared" si="1"/>
        <v>3 Épluchez épépinez et coupez les pommes en tranches épaisses Disposez les joliment sur le fond de tarte</v>
      </c>
      <c r="D35" s="551" t="str">
        <f>IF(UPPER(TRIM(N11))="X",C35,B35)</f>
        <v>3. Épluchez, épépinez et coupez les pommes en tranches épaisses. Disposez-les joliment sur le fond de tarte.</v>
      </c>
      <c r="E35" s="551" cm="1">
        <f t="array" ref="E35">IF(H34&lt;&gt;"",E34,IF(E34="","",IFERROR(MATCH(TRUE(),INDEX(INDEX(K:K,E34+1):K203&lt;&gt;"",0),0)+E34,"")))</f>
        <v>32</v>
      </c>
      <c r="F35" s="551" t="str" cm="1">
        <f t="array" ref="F35">IF(E35="","",IF(H34&lt;&gt;"",H34,INDEX(D:D,E35)))</f>
        <v>Préparation :</v>
      </c>
      <c r="G35" s="551" t="str">
        <f t="shared" si="2"/>
        <v>Préparation :</v>
      </c>
      <c r="H35" s="561" t="str">
        <f t="shared" si="3"/>
        <v/>
      </c>
      <c r="I35" s="566" t="str">
        <f>IF(AND(F35&lt;&gt;"",N10&gt;0,M35&gt;N10),"Mot &gt; limite","")</f>
        <v/>
      </c>
      <c r="J35" s="562">
        <f>IF(K35="","",COUNTIF(K18:K35,"&lt;&gt;"))</f>
        <v>18</v>
      </c>
      <c r="K35" s="563" t="s">
        <v>1241</v>
      </c>
      <c r="L35" s="562">
        <f t="shared" si="4"/>
        <v>108</v>
      </c>
      <c r="M35" s="532">
        <f>IF(OR(F35="",N10="",N10&lt;=0),"",IF(LEN(F35)&lt;=N10,LEN(F35),IFERROR(FIND("♦",SUBSTITUTE(LEFT(F35,N10)," ","♦",LEN(LEFT(F35,N10))-LEN(SUBSTITUTE(LEFT(F35,N10)," ","")))),FIND(" ",F35&amp;" ",N10+1)-1)))</f>
        <v>13</v>
      </c>
      <c r="N35" s="564">
        <f t="shared" si="5"/>
        <v>18</v>
      </c>
      <c r="O35" s="565" t="str">
        <f t="shared" si="6"/>
        <v>Préparation :</v>
      </c>
      <c r="P35" s="564">
        <f t="shared" si="7"/>
        <v>2</v>
      </c>
      <c r="Q35" s="564">
        <f t="shared" si="8"/>
        <v>13</v>
      </c>
      <c r="S35" s="588">
        <f t="shared" si="9"/>
        <v>35</v>
      </c>
      <c r="T35" s="464" t="str">
        <f t="shared" si="37"/>
        <v>Préparation :</v>
      </c>
      <c r="U35" s="588" t="s">
        <v>188</v>
      </c>
      <c r="V35" s="465" t="str">
        <f t="shared" si="10"/>
        <v>Préparation :</v>
      </c>
      <c r="W35" s="466" t="str">
        <f t="shared" si="11"/>
        <v/>
      </c>
      <c r="X35" s="589" t="str">
        <f t="shared" si="12"/>
        <v>Préparation :</v>
      </c>
      <c r="Y35" s="590" t="str">
        <f t="shared" si="13"/>
        <v/>
      </c>
      <c r="Z35" s="588">
        <f t="shared" si="14"/>
        <v>0</v>
      </c>
      <c r="AA35" s="588">
        <f t="shared" si="15"/>
        <v>0</v>
      </c>
      <c r="AB35" s="590" t="str">
        <f t="shared" si="16"/>
        <v>aucun match</v>
      </c>
      <c r="AC35" s="36" t="str">
        <f t="shared" si="17"/>
        <v>préparation :</v>
      </c>
      <c r="AD35" s="36" t="str">
        <f t="shared" si="18"/>
        <v>preparation :</v>
      </c>
      <c r="AE35" s="36" t="str">
        <f t="shared" si="19"/>
        <v xml:space="preserve">preparation  </v>
      </c>
      <c r="AF35" s="36" t="str">
        <f t="shared" si="20"/>
        <v xml:space="preserve"> preparation </v>
      </c>
      <c r="AG35" s="36" cm="1">
        <f t="array" ref="AG35">IF(T35="",0,SUMPRODUCT((BX4:BX795="Gluten")*(BY4:BY795="INFO")*(COUNTIF(AF35,"*"&amp;BZ4:BZ795&amp;"*")&gt;0)*1))</f>
        <v>0</v>
      </c>
      <c r="AH35" s="36" cm="1">
        <f t="array" ref="AH35">IF(T35="",0,SUMPRODUCT((BX4:BX795="Gluten")*(BY4:BY795="EXCL")*(COUNTIF(AF35,"*"&amp;BZ4:BZ795&amp;"*")&gt;0)*1))</f>
        <v>0</v>
      </c>
      <c r="AI35" s="36" cm="1">
        <f t="array" ref="AI35">IF(T35="",0,SUMPRODUCT((BX4:BX795="Gluten")*(BY4:BY795="ALERTE")*(COUNTIF(AF35,"*"&amp;BZ4:BZ795&amp;"*")&gt;0)*1))</f>
        <v>0</v>
      </c>
      <c r="AJ35" s="36" cm="1">
        <f t="array" ref="AJ35">IF(T35="",0,SUMPRODUCT((BX4:BX795="Gluten")*(BY4:BY795="SUSP")*(COUNTIF(AF35,"*"&amp;BZ4:BZ795&amp;"*")&gt;0)*1))</f>
        <v>0</v>
      </c>
      <c r="AK35" s="36" cm="1">
        <f t="array" ref="AK35">IF(T35="",0,SUMPRODUCT((BX4:BX795="Crustaces")*(BY4:BY795="ALERTE")*(COUNTIF(AF35,"*"&amp;BZ4:BZ795&amp;"*")&gt;0)*1))</f>
        <v>0</v>
      </c>
      <c r="AL35" s="36" cm="1">
        <f t="array" ref="AL35">IF(T35="",0,SUMPRODUCT((BX4:BX795="Oeufs")*(BY4:BY795="ALERTE")*(COUNTIF(AF35,"*"&amp;BZ4:BZ795&amp;"*")&gt;0)*1))</f>
        <v>0</v>
      </c>
      <c r="AM35" s="36" cm="1">
        <f t="array" ref="AM35">IF(T35="",0,SUMPRODUCT((BX4:BX795="Poissons")*(BY4:BY795="INFO")*(COUNTIF(AF35,"*"&amp;BZ4:BZ795&amp;"*")&gt;0)*1))</f>
        <v>0</v>
      </c>
      <c r="AN35" s="36" cm="1">
        <f t="array" ref="AN35">IF(T35="",0,SUMPRODUCT((BX4:BX795="Poissons")*(BY4:BY795="EXCL")*(COUNTIF(AF35,"*"&amp;BZ4:BZ795&amp;"*")&gt;0)*1))</f>
        <v>0</v>
      </c>
      <c r="AO35" s="36" cm="1">
        <f t="array" ref="AO35">IF(T35="",0,SUMPRODUCT((BX4:BX795="Poissons")*(BY4:BY795="ALERTE")*(COUNTIF(AF35,"*"&amp;BZ4:BZ795&amp;"*")&gt;0)*1))</f>
        <v>0</v>
      </c>
      <c r="AP35" s="36" cm="1">
        <f t="array" ref="AP35">IF(T35="",0,SUMPRODUCT((BX4:BX795="Arachides")*(BY4:BY795="ALERTE")*(COUNTIF(AF35,"*"&amp;BZ4:BZ795&amp;"*")&gt;0)*1))</f>
        <v>0</v>
      </c>
      <c r="AQ35" s="36" cm="1">
        <f t="array" ref="AQ35">IF(T35="",0,SUMPRODUCT((BX4:BX795="Soja")*(BY4:BY795="INFO")*(COUNTIF(AF35,"*"&amp;BZ4:BZ795&amp;"*")&gt;0)*1))</f>
        <v>0</v>
      </c>
      <c r="AR35" s="36" cm="1">
        <f t="array" ref="AR35">IF(T35="",0,SUMPRODUCT((BX4:BX795="Soja")*(BY4:BY795="ALERTE")*(COUNTIF(AF35,"*"&amp;BZ4:BZ795&amp;"*")&gt;0)*1))</f>
        <v>0</v>
      </c>
      <c r="AS35" s="36" cm="1">
        <f t="array" ref="AS35">IF(T35="",0,SUMPRODUCT((BX4:BX795="Lait")*(BY4:BY795="INFO")*(COUNTIF(AF35,"*"&amp;BZ4:BZ795&amp;"*")&gt;0)*1))</f>
        <v>0</v>
      </c>
      <c r="AT35" s="36" cm="1">
        <f t="array" ref="AT35">IF(T35="",0,SUMPRODUCT((BX4:BX795="Lait")*(BY4:BY795="EXCL")*(COUNTIF(AF35,"*"&amp;BZ4:BZ795&amp;"*")&gt;0)*1))</f>
        <v>0</v>
      </c>
      <c r="AU35" s="36" cm="1">
        <f t="array" ref="AU35">IF(T35="",0,SUMPRODUCT((BX4:BX795="Lait")*(BY4:BY795="ALERTE")*(COUNTIF(AF35,"*"&amp;BZ4:BZ795&amp;"*")&gt;0)*1))</f>
        <v>0</v>
      </c>
      <c r="AV35" s="36" cm="1">
        <f t="array" ref="AV35">IF(T35="",0,SUMPRODUCT((BX4:BX795="Lait")*(BY4:BY795="SUSP")*(COUNTIF(AF35,"*"&amp;BZ4:BZ795&amp;"*")&gt;0)*1))</f>
        <v>0</v>
      </c>
      <c r="AW35" s="36" cm="1">
        <f t="array" ref="AW35">IF(T35="",0,SUMPRODUCT((BX4:BX795="Fruits a coque")*(BY4:BY795="EXCL")*(COUNTIF(AF35,"*"&amp;BZ4:BZ795&amp;"*")&gt;0)*1))</f>
        <v>0</v>
      </c>
      <c r="AX35" s="36" cm="1">
        <f t="array" ref="AX35">IF(T35="",0,SUMPRODUCT((BX4:BX795="Fruits a coque")*(BY4:BY795="ALERTE")*(COUNTIF(AF35,"*"&amp;BZ4:BZ795&amp;"*")&gt;0)*1))</f>
        <v>0</v>
      </c>
      <c r="AY35" s="36" cm="1">
        <f t="array" ref="AY35">IF(T35="",0,SUMPRODUCT((BX4:BX795="Celeri")*(BY4:BY795="ALERTE")*(COUNTIF(AF35,"*"&amp;BZ4:BZ795&amp;"*")&gt;0)*1))</f>
        <v>0</v>
      </c>
      <c r="AZ35" s="36" cm="1">
        <f t="array" ref="AZ35">IF(T35="",0,SUMPRODUCT((BX4:BX795="Moutarde")*(BY4:BY795="ALERTE")*(COUNTIF(AF35,"*"&amp;BZ4:BZ795&amp;"*")&gt;0)*1))</f>
        <v>0</v>
      </c>
      <c r="BA35" s="36" cm="1">
        <f t="array" ref="BA35">IF(T35="",0,SUMPRODUCT((BX4:BX795="Sesame")*(BY4:BY795="ALERTE")*(COUNTIF(AF35,"*"&amp;BZ4:BZ795&amp;"*")&gt;0)*1))</f>
        <v>0</v>
      </c>
      <c r="BB35" s="36" cm="1">
        <f t="array" ref="BB35">IF(T35="",0,SUMPRODUCT((BX4:BX795="Sulfites")*(BY4:BY795="ALERTE")*(COUNTIF(AF35,"*"&amp;BZ4:BZ795&amp;"*")&gt;0)*1))</f>
        <v>0</v>
      </c>
      <c r="BC35" s="36" cm="1">
        <f t="array" ref="BC35">IF(T35="",0,SUMPRODUCT((BX4:BX795="Lupin")*(BY4:BY795="ALERTE")*(COUNTIF(AF35,"*"&amp;BZ4:BZ795&amp;"*")&gt;0)*1))</f>
        <v>0</v>
      </c>
      <c r="BD35" s="36" cm="1">
        <f t="array" ref="BD35">IF(T35="",0,SUMPRODUCT((BX4:BX795="Mollusques")*(BY4:BY795="EXCL")*(COUNTIF(AF35,"*"&amp;BZ4:BZ795&amp;"*")&gt;0)*1))</f>
        <v>0</v>
      </c>
      <c r="BE35" s="36" cm="1">
        <f t="array" ref="BE35">IF(T35="",0,SUMPRODUCT((BX4:BX795="Mollusques")*(BY4:BY795="ALERTE")*(COUNTIF(AF35,"*"&amp;BZ4:BZ795&amp;"*")&gt;0)*1))</f>
        <v>0</v>
      </c>
      <c r="BF35" s="36" t="str">
        <f t="shared" si="21"/>
        <v/>
      </c>
      <c r="BG35" s="36" t="str">
        <f t="shared" si="22"/>
        <v/>
      </c>
      <c r="BH35" s="36" t="str">
        <f t="shared" si="23"/>
        <v/>
      </c>
      <c r="BI35" s="36" t="str">
        <f t="shared" si="24"/>
        <v/>
      </c>
      <c r="BJ35" s="36" t="str">
        <f t="shared" si="25"/>
        <v/>
      </c>
      <c r="BK35" s="36" t="str">
        <f t="shared" si="26"/>
        <v/>
      </c>
      <c r="BL35" s="36" t="str">
        <f t="shared" si="27"/>
        <v/>
      </c>
      <c r="BM35" s="36" t="str">
        <f t="shared" si="28"/>
        <v/>
      </c>
      <c r="BN35" s="36" t="str">
        <f t="shared" si="29"/>
        <v/>
      </c>
      <c r="BO35" s="36" t="str">
        <f t="shared" si="30"/>
        <v/>
      </c>
      <c r="BP35" s="36" t="str">
        <f t="shared" si="31"/>
        <v/>
      </c>
      <c r="BQ35" s="36" t="str">
        <f t="shared" si="32"/>
        <v/>
      </c>
      <c r="BR35" s="36" t="str">
        <f t="shared" si="33"/>
        <v/>
      </c>
      <c r="BS35" s="36" t="str">
        <f t="shared" si="34"/>
        <v/>
      </c>
      <c r="BT35" s="36" t="str">
        <f t="shared" si="35"/>
        <v/>
      </c>
      <c r="BU35" s="36" t="str">
        <f t="shared" si="36"/>
        <v/>
      </c>
      <c r="BX35" s="6" t="s">
        <v>349</v>
      </c>
      <c r="BY35" s="577" t="s">
        <v>363</v>
      </c>
      <c r="BZ35" s="6" t="s">
        <v>383</v>
      </c>
      <c r="CA35" s="6" t="s">
        <v>770</v>
      </c>
    </row>
    <row r="36" spans="2:79" ht="30" customHeight="1">
      <c r="B36" s="551" t="str">
        <f t="shared" si="0"/>
        <v>4. Dans un saladier, fouettez les œufs avec le sucre et le sucre vanillé jusqu’à ce que le mélange blanchisse.</v>
      </c>
      <c r="C36" s="551" t="str">
        <f t="shared" si="1"/>
        <v>4 Dans un saladier fouettez les œufs avec le sucre et le sucre vanillé jusqu’à ce que le mélange blanchisse</v>
      </c>
      <c r="D36" s="551" t="str">
        <f>IF(UPPER(TRIM(N11))="X",C36,B36)</f>
        <v>4. Dans un saladier, fouettez les œufs avec le sucre et le sucre vanillé jusqu’à ce que le mélange blanchisse.</v>
      </c>
      <c r="E36" s="551" cm="1">
        <f t="array" ref="E36">IF(H35&lt;&gt;"",E35,IF(E35="","",IFERROR(MATCH(TRUE(),INDEX(INDEX(K:K,E35+1):K203&lt;&gt;"",0),0)+E35,"")))</f>
        <v>33</v>
      </c>
      <c r="F36" s="551" t="str" cm="1">
        <f t="array" ref="F36">IF(E36="","",IF(H35&lt;&gt;"",H35,INDEX(D:D,E36)))</f>
        <v>1. Préchauffez le four à 180°C (th. 6).</v>
      </c>
      <c r="G36" s="551" t="str">
        <f t="shared" si="2"/>
        <v>1. Préchauffez le four à 180°C (th. 6).</v>
      </c>
      <c r="H36" s="561" t="str">
        <f t="shared" si="3"/>
        <v/>
      </c>
      <c r="I36" s="566" t="str">
        <f>IF(AND(F36&lt;&gt;"",N10&gt;0,M36&gt;N10),"Mot &gt; limite","")</f>
        <v/>
      </c>
      <c r="J36" s="562">
        <f>IF(K36="","",COUNTIF(K18:K36,"&lt;&gt;"))</f>
        <v>19</v>
      </c>
      <c r="K36" s="563" t="s">
        <v>1242</v>
      </c>
      <c r="L36" s="562">
        <f t="shared" si="4"/>
        <v>110</v>
      </c>
      <c r="M36" s="532">
        <f>IF(OR(F36="",N10="",N10&lt;=0),"",IF(LEN(F36)&lt;=N10,LEN(F36),IFERROR(FIND("♦",SUBSTITUTE(LEFT(F36,N10)," ","♦",LEN(LEFT(F36,N10))-LEN(SUBSTITUTE(LEFT(F36,N10)," ","")))),FIND(" ",F36&amp;" ",N10+1)-1)))</f>
        <v>39</v>
      </c>
      <c r="N36" s="564">
        <f t="shared" si="5"/>
        <v>19</v>
      </c>
      <c r="O36" s="565" t="str">
        <f t="shared" si="6"/>
        <v>1. Préchauffez le four à 180°C (th. 6).</v>
      </c>
      <c r="P36" s="564">
        <f t="shared" si="7"/>
        <v>8</v>
      </c>
      <c r="Q36" s="564">
        <f t="shared" si="8"/>
        <v>39</v>
      </c>
      <c r="S36" s="588">
        <f t="shared" si="9"/>
        <v>36</v>
      </c>
      <c r="T36" s="464" t="str">
        <f t="shared" si="37"/>
        <v>1. Préchauffez le four à 180°C (th. 6).</v>
      </c>
      <c r="U36" s="588" t="s">
        <v>188</v>
      </c>
      <c r="V36" s="465" t="str">
        <f t="shared" si="10"/>
        <v>1. Préchauffez le four à 180°C (th. 6).</v>
      </c>
      <c r="W36" s="466" t="str">
        <f t="shared" si="11"/>
        <v/>
      </c>
      <c r="X36" s="589" t="str">
        <f t="shared" si="12"/>
        <v>1. Préchauffez le four à 180°C (th. 6).</v>
      </c>
      <c r="Y36" s="590" t="str">
        <f t="shared" si="13"/>
        <v/>
      </c>
      <c r="Z36" s="588">
        <f t="shared" si="14"/>
        <v>0</v>
      </c>
      <c r="AA36" s="588">
        <f t="shared" si="15"/>
        <v>0</v>
      </c>
      <c r="AB36" s="590" t="str">
        <f t="shared" si="16"/>
        <v>aucun match</v>
      </c>
      <c r="AC36" s="36" t="str">
        <f t="shared" si="17"/>
        <v>1. préchauffez le four à 180°c (th. 6).</v>
      </c>
      <c r="AD36" s="36" t="str">
        <f t="shared" si="18"/>
        <v>1. prechauffez le four a 180°c (th. 6).</v>
      </c>
      <c r="AE36" s="36" t="str">
        <f t="shared" si="19"/>
        <v xml:space="preserve">1  prechauffez le four a 180°c  th  6  </v>
      </c>
      <c r="AF36" s="36" t="str">
        <f t="shared" si="20"/>
        <v xml:space="preserve"> 1 prechauffez le four a 180°c th 6 </v>
      </c>
      <c r="AG36" s="36" cm="1">
        <f t="array" ref="AG36">IF(T36="",0,SUMPRODUCT((BX4:BX795="Gluten")*(BY4:BY795="INFO")*(COUNTIF(AF36,"*"&amp;BZ4:BZ795&amp;"*")&gt;0)*1))</f>
        <v>0</v>
      </c>
      <c r="AH36" s="36" cm="1">
        <f t="array" ref="AH36">IF(T36="",0,SUMPRODUCT((BX4:BX795="Gluten")*(BY4:BY795="EXCL")*(COUNTIF(AF36,"*"&amp;BZ4:BZ795&amp;"*")&gt;0)*1))</f>
        <v>0</v>
      </c>
      <c r="AI36" s="36" cm="1">
        <f t="array" ref="AI36">IF(T36="",0,SUMPRODUCT((BX4:BX795="Gluten")*(BY4:BY795="ALERTE")*(COUNTIF(AF36,"*"&amp;BZ4:BZ795&amp;"*")&gt;0)*1))</f>
        <v>0</v>
      </c>
      <c r="AJ36" s="36" cm="1">
        <f t="array" ref="AJ36">IF(T36="",0,SUMPRODUCT((BX4:BX795="Gluten")*(BY4:BY795="SUSP")*(COUNTIF(AF36,"*"&amp;BZ4:BZ795&amp;"*")&gt;0)*1))</f>
        <v>0</v>
      </c>
      <c r="AK36" s="36" cm="1">
        <f t="array" ref="AK36">IF(T36="",0,SUMPRODUCT((BX4:BX795="Crustaces")*(BY4:BY795="ALERTE")*(COUNTIF(AF36,"*"&amp;BZ4:BZ795&amp;"*")&gt;0)*1))</f>
        <v>0</v>
      </c>
      <c r="AL36" s="36" cm="1">
        <f t="array" ref="AL36">IF(T36="",0,SUMPRODUCT((BX4:BX795="Oeufs")*(BY4:BY795="ALERTE")*(COUNTIF(AF36,"*"&amp;BZ4:BZ795&amp;"*")&gt;0)*1))</f>
        <v>0</v>
      </c>
      <c r="AM36" s="36" cm="1">
        <f t="array" ref="AM36">IF(T36="",0,SUMPRODUCT((BX4:BX795="Poissons")*(BY4:BY795="INFO")*(COUNTIF(AF36,"*"&amp;BZ4:BZ795&amp;"*")&gt;0)*1))</f>
        <v>0</v>
      </c>
      <c r="AN36" s="36" cm="1">
        <f t="array" ref="AN36">IF(T36="",0,SUMPRODUCT((BX4:BX795="Poissons")*(BY4:BY795="EXCL")*(COUNTIF(AF36,"*"&amp;BZ4:BZ795&amp;"*")&gt;0)*1))</f>
        <v>0</v>
      </c>
      <c r="AO36" s="36" cm="1">
        <f t="array" ref="AO36">IF(T36="",0,SUMPRODUCT((BX4:BX795="Poissons")*(BY4:BY795="ALERTE")*(COUNTIF(AF36,"*"&amp;BZ4:BZ795&amp;"*")&gt;0)*1))</f>
        <v>0</v>
      </c>
      <c r="AP36" s="36" cm="1">
        <f t="array" ref="AP36">IF(T36="",0,SUMPRODUCT((BX4:BX795="Arachides")*(BY4:BY795="ALERTE")*(COUNTIF(AF36,"*"&amp;BZ4:BZ795&amp;"*")&gt;0)*1))</f>
        <v>0</v>
      </c>
      <c r="AQ36" s="36" cm="1">
        <f t="array" ref="AQ36">IF(T36="",0,SUMPRODUCT((BX4:BX795="Soja")*(BY4:BY795="INFO")*(COUNTIF(AF36,"*"&amp;BZ4:BZ795&amp;"*")&gt;0)*1))</f>
        <v>0</v>
      </c>
      <c r="AR36" s="36" cm="1">
        <f t="array" ref="AR36">IF(T36="",0,SUMPRODUCT((BX4:BX795="Soja")*(BY4:BY795="ALERTE")*(COUNTIF(AF36,"*"&amp;BZ4:BZ795&amp;"*")&gt;0)*1))</f>
        <v>0</v>
      </c>
      <c r="AS36" s="36" cm="1">
        <f t="array" ref="AS36">IF(T36="",0,SUMPRODUCT((BX4:BX795="Lait")*(BY4:BY795="INFO")*(COUNTIF(AF36,"*"&amp;BZ4:BZ795&amp;"*")&gt;0)*1))</f>
        <v>0</v>
      </c>
      <c r="AT36" s="36" cm="1">
        <f t="array" ref="AT36">IF(T36="",0,SUMPRODUCT((BX4:BX795="Lait")*(BY4:BY795="EXCL")*(COUNTIF(AF36,"*"&amp;BZ4:BZ795&amp;"*")&gt;0)*1))</f>
        <v>0</v>
      </c>
      <c r="AU36" s="36" cm="1">
        <f t="array" ref="AU36">IF(T36="",0,SUMPRODUCT((BX4:BX795="Lait")*(BY4:BY795="ALERTE")*(COUNTIF(AF36,"*"&amp;BZ4:BZ795&amp;"*")&gt;0)*1))</f>
        <v>0</v>
      </c>
      <c r="AV36" s="36" cm="1">
        <f t="array" ref="AV36">IF(T36="",0,SUMPRODUCT((BX4:BX795="Lait")*(BY4:BY795="SUSP")*(COUNTIF(AF36,"*"&amp;BZ4:BZ795&amp;"*")&gt;0)*1))</f>
        <v>0</v>
      </c>
      <c r="AW36" s="36" cm="1">
        <f t="array" ref="AW36">IF(T36="",0,SUMPRODUCT((BX4:BX795="Fruits a coque")*(BY4:BY795="EXCL")*(COUNTIF(AF36,"*"&amp;BZ4:BZ795&amp;"*")&gt;0)*1))</f>
        <v>0</v>
      </c>
      <c r="AX36" s="36" cm="1">
        <f t="array" ref="AX36">IF(T36="",0,SUMPRODUCT((BX4:BX795="Fruits a coque")*(BY4:BY795="ALERTE")*(COUNTIF(AF36,"*"&amp;BZ4:BZ795&amp;"*")&gt;0)*1))</f>
        <v>0</v>
      </c>
      <c r="AY36" s="36" cm="1">
        <f t="array" ref="AY36">IF(T36="",0,SUMPRODUCT((BX4:BX795="Celeri")*(BY4:BY795="ALERTE")*(COUNTIF(AF36,"*"&amp;BZ4:BZ795&amp;"*")&gt;0)*1))</f>
        <v>0</v>
      </c>
      <c r="AZ36" s="36" cm="1">
        <f t="array" ref="AZ36">IF(T36="",0,SUMPRODUCT((BX4:BX795="Moutarde")*(BY4:BY795="ALERTE")*(COUNTIF(AF36,"*"&amp;BZ4:BZ795&amp;"*")&gt;0)*1))</f>
        <v>0</v>
      </c>
      <c r="BA36" s="36" cm="1">
        <f t="array" ref="BA36">IF(T36="",0,SUMPRODUCT((BX4:BX795="Sesame")*(BY4:BY795="ALERTE")*(COUNTIF(AF36,"*"&amp;BZ4:BZ795&amp;"*")&gt;0)*1))</f>
        <v>0</v>
      </c>
      <c r="BB36" s="36" cm="1">
        <f t="array" ref="BB36">IF(T36="",0,SUMPRODUCT((BX4:BX795="Sulfites")*(BY4:BY795="ALERTE")*(COUNTIF(AF36,"*"&amp;BZ4:BZ795&amp;"*")&gt;0)*1))</f>
        <v>0</v>
      </c>
      <c r="BC36" s="36" cm="1">
        <f t="array" ref="BC36">IF(T36="",0,SUMPRODUCT((BX4:BX795="Lupin")*(BY4:BY795="ALERTE")*(COUNTIF(AF36,"*"&amp;BZ4:BZ795&amp;"*")&gt;0)*1))</f>
        <v>0</v>
      </c>
      <c r="BD36" s="36" cm="1">
        <f t="array" ref="BD36">IF(T36="",0,SUMPRODUCT((BX4:BX795="Mollusques")*(BY4:BY795="EXCL")*(COUNTIF(AF36,"*"&amp;BZ4:BZ795&amp;"*")&gt;0)*1))</f>
        <v>0</v>
      </c>
      <c r="BE36" s="36" cm="1">
        <f t="array" ref="BE36">IF(T36="",0,SUMPRODUCT((BX4:BX795="Mollusques")*(BY4:BY795="ALERTE")*(COUNTIF(AF36,"*"&amp;BZ4:BZ795&amp;"*")&gt;0)*1))</f>
        <v>0</v>
      </c>
      <c r="BF36" s="36" t="str">
        <f t="shared" si="21"/>
        <v/>
      </c>
      <c r="BG36" s="36" t="str">
        <f t="shared" si="22"/>
        <v/>
      </c>
      <c r="BH36" s="36" t="str">
        <f t="shared" si="23"/>
        <v/>
      </c>
      <c r="BI36" s="36" t="str">
        <f t="shared" si="24"/>
        <v/>
      </c>
      <c r="BJ36" s="36" t="str">
        <f t="shared" si="25"/>
        <v/>
      </c>
      <c r="BK36" s="36" t="str">
        <f t="shared" si="26"/>
        <v/>
      </c>
      <c r="BL36" s="36" t="str">
        <f t="shared" si="27"/>
        <v/>
      </c>
      <c r="BM36" s="36" t="str">
        <f t="shared" si="28"/>
        <v/>
      </c>
      <c r="BN36" s="36" t="str">
        <f t="shared" si="29"/>
        <v/>
      </c>
      <c r="BO36" s="36" t="str">
        <f t="shared" si="30"/>
        <v/>
      </c>
      <c r="BP36" s="36" t="str">
        <f t="shared" si="31"/>
        <v/>
      </c>
      <c r="BQ36" s="36" t="str">
        <f t="shared" si="32"/>
        <v/>
      </c>
      <c r="BR36" s="36" t="str">
        <f t="shared" si="33"/>
        <v/>
      </c>
      <c r="BS36" s="36" t="str">
        <f t="shared" si="34"/>
        <v/>
      </c>
      <c r="BT36" s="36" t="str">
        <f t="shared" si="35"/>
        <v/>
      </c>
      <c r="BU36" s="36" t="str">
        <f t="shared" si="36"/>
        <v/>
      </c>
      <c r="BX36" s="6" t="s">
        <v>349</v>
      </c>
      <c r="BY36" s="577" t="s">
        <v>363</v>
      </c>
      <c r="BZ36" s="6" t="s">
        <v>384</v>
      </c>
      <c r="CA36" s="6" t="s">
        <v>771</v>
      </c>
    </row>
    <row r="37" spans="2:79" ht="30" customHeight="1">
      <c r="B37" s="551" t="str">
        <f t="shared" si="0"/>
        <v>5. Incorporez la farine, la poudre d’amandes puis la crème liquide, en mélangeant bien entre chaque ajout.</v>
      </c>
      <c r="C37" s="551" t="str">
        <f t="shared" si="1"/>
        <v>5 Incorporez la farine la poudre d’amandes puis la crème liquide en mélangeant bien entre chaque ajout</v>
      </c>
      <c r="D37" s="551" t="str">
        <f>IF(UPPER(TRIM(N11))="X",C37,B37)</f>
        <v>5. Incorporez la farine, la poudre d’amandes puis la crème liquide, en mélangeant bien entre chaque ajout.</v>
      </c>
      <c r="E37" s="551" cm="1">
        <f t="array" ref="E37">IF(H36&lt;&gt;"",E36,IF(E36="","",IFERROR(MATCH(TRUE(),INDEX(INDEX(K:K,E36+1):K203&lt;&gt;"",0),0)+E36,"")))</f>
        <v>34</v>
      </c>
      <c r="F37" s="551" t="str" cm="1">
        <f t="array" ref="F37">IF(E37="","",IF(H36&lt;&gt;"",H36,INDEX(D:D,E37)))</f>
        <v>2. Étalez la pâte sablée dans un moule beurré, piquez le fond avec une fourchette et placez au réfrigérateur pendant la préparation.</v>
      </c>
      <c r="G37" s="551" t="str">
        <f t="shared" si="2"/>
        <v xml:space="preserve">2. Étalez la pâte sablée dans un moule beurré, piquez le fond avec une </v>
      </c>
      <c r="H37" s="561" t="str">
        <f t="shared" si="3"/>
        <v>fourchette et placez au réfrigérateur pendant la préparation.</v>
      </c>
      <c r="I37" s="566" t="str">
        <f>IF(AND(F37&lt;&gt;"",N10&gt;0,M37&gt;N10),"Mot &gt; limite","")</f>
        <v/>
      </c>
      <c r="J37" s="562">
        <f>IF(K37="","",COUNTIF(K18:K37,"&lt;&gt;"))</f>
        <v>20</v>
      </c>
      <c r="K37" s="563" t="s">
        <v>1243</v>
      </c>
      <c r="L37" s="562">
        <f t="shared" si="4"/>
        <v>106</v>
      </c>
      <c r="M37" s="532">
        <f>IF(OR(F37="",N10="",N10&lt;=0),"",IF(LEN(F37)&lt;=N10,LEN(F37),IFERROR(FIND("♦",SUBSTITUTE(LEFT(F37,N10)," ","♦",LEN(LEFT(F37,N10))-LEN(SUBSTITUTE(LEFT(F37,N10)," ","")))),FIND(" ",F37&amp;" ",N10+1)-1)))</f>
        <v>71</v>
      </c>
      <c r="N37" s="564">
        <f t="shared" si="5"/>
        <v>20</v>
      </c>
      <c r="O37" s="565" t="str">
        <f t="shared" si="6"/>
        <v xml:space="preserve">2. Étalez la pâte sablée dans un moule beurré, piquez le fond avec une </v>
      </c>
      <c r="P37" s="564">
        <f t="shared" si="7"/>
        <v>14</v>
      </c>
      <c r="Q37" s="564">
        <f t="shared" si="8"/>
        <v>71</v>
      </c>
      <c r="S37" s="588">
        <f t="shared" si="9"/>
        <v>37</v>
      </c>
      <c r="T37" s="464" t="str">
        <f t="shared" si="37"/>
        <v xml:space="preserve">2. Étalez la pâte sablée dans un moule beurré, piquez le fond avec une </v>
      </c>
      <c r="U37" s="588" t="s">
        <v>188</v>
      </c>
      <c r="V37" s="465" t="str">
        <f t="shared" si="10"/>
        <v>2. Étalez la pâte sablée dans un moule beurré, piquez le fond avec une *</v>
      </c>
      <c r="W37" s="466" t="str">
        <f t="shared" si="11"/>
        <v>⚠ Gluten • ⚠ Lait</v>
      </c>
      <c r="X37" s="589" t="str">
        <f t="shared" si="12"/>
        <v>2. Étalez la pâte sablée dans un moule beurré, piquez le fond avec une *</v>
      </c>
      <c r="Y37" s="590" t="str">
        <f t="shared" si="13"/>
        <v/>
      </c>
      <c r="Z37" s="588">
        <f t="shared" si="14"/>
        <v>2</v>
      </c>
      <c r="AA37" s="588">
        <f t="shared" si="15"/>
        <v>0</v>
      </c>
      <c r="AB37" s="590" t="str">
        <f t="shared" si="16"/>
        <v>⚠ Gluten • ⚠ Lait</v>
      </c>
      <c r="AC37" s="36" t="str">
        <f t="shared" si="17"/>
        <v xml:space="preserve">2. étalez la pâte sablée dans un moule beurré, piquez le fond avec une </v>
      </c>
      <c r="AD37" s="36" t="str">
        <f t="shared" si="18"/>
        <v xml:space="preserve">2. etalez la pate sablee dans un moule beurre, piquez le fond avec une </v>
      </c>
      <c r="AE37" s="36" t="str">
        <f t="shared" si="19"/>
        <v xml:space="preserve">2  etalez la pate sablee dans un moule beurre  piquez le fond avec une </v>
      </c>
      <c r="AF37" s="36" t="str">
        <f t="shared" si="20"/>
        <v xml:space="preserve"> 2 etalez la pate sablee dans un moule beurre piquez le fond avec une </v>
      </c>
      <c r="AG37" s="36" cm="1">
        <f t="array" ref="AG37">IF(T37="",0,SUMPRODUCT((BX4:BX795="Gluten")*(BY4:BY795="INFO")*(COUNTIF(AF37,"*"&amp;BZ4:BZ795&amp;"*")&gt;0)*1))</f>
        <v>0</v>
      </c>
      <c r="AH37" s="36" cm="1">
        <f t="array" ref="AH37">IF(T37="",0,SUMPRODUCT((BX4:BX795="Gluten")*(BY4:BY795="EXCL")*(COUNTIF(AF37,"*"&amp;BZ4:BZ795&amp;"*")&gt;0)*1))</f>
        <v>0</v>
      </c>
      <c r="AI37" s="36" cm="1">
        <f t="array" ref="AI37">IF(T37="",0,SUMPRODUCT((BX4:BX795="Gluten")*(BY4:BY795="ALERTE")*(COUNTIF(AF37,"*"&amp;BZ4:BZ795&amp;"*")&gt;0)*1))</f>
        <v>2</v>
      </c>
      <c r="AJ37" s="36" cm="1">
        <f t="array" ref="AJ37">IF(T37="",0,SUMPRODUCT((BX4:BX795="Gluten")*(BY4:BY795="SUSP")*(COUNTIF(AF37,"*"&amp;BZ4:BZ795&amp;"*")&gt;0)*1))</f>
        <v>0</v>
      </c>
      <c r="AK37" s="36" cm="1">
        <f t="array" ref="AK37">IF(T37="",0,SUMPRODUCT((BX4:BX795="Crustaces")*(BY4:BY795="ALERTE")*(COUNTIF(AF37,"*"&amp;BZ4:BZ795&amp;"*")&gt;0)*1))</f>
        <v>0</v>
      </c>
      <c r="AL37" s="36" cm="1">
        <f t="array" ref="AL37">IF(T37="",0,SUMPRODUCT((BX4:BX795="Oeufs")*(BY4:BY795="ALERTE")*(COUNTIF(AF37,"*"&amp;BZ4:BZ795&amp;"*")&gt;0)*1))</f>
        <v>0</v>
      </c>
      <c r="AM37" s="36" cm="1">
        <f t="array" ref="AM37">IF(T37="",0,SUMPRODUCT((BX4:BX795="Poissons")*(BY4:BY795="INFO")*(COUNTIF(AF37,"*"&amp;BZ4:BZ795&amp;"*")&gt;0)*1))</f>
        <v>0</v>
      </c>
      <c r="AN37" s="36" cm="1">
        <f t="array" ref="AN37">IF(T37="",0,SUMPRODUCT((BX4:BX795="Poissons")*(BY4:BY795="EXCL")*(COUNTIF(AF37,"*"&amp;BZ4:BZ795&amp;"*")&gt;0)*1))</f>
        <v>0</v>
      </c>
      <c r="AO37" s="36" cm="1">
        <f t="array" ref="AO37">IF(T37="",0,SUMPRODUCT((BX4:BX795="Poissons")*(BY4:BY795="ALERTE")*(COUNTIF(AF37,"*"&amp;BZ4:BZ795&amp;"*")&gt;0)*1))</f>
        <v>0</v>
      </c>
      <c r="AP37" s="36" cm="1">
        <f t="array" ref="AP37">IF(T37="",0,SUMPRODUCT((BX4:BX795="Arachides")*(BY4:BY795="ALERTE")*(COUNTIF(AF37,"*"&amp;BZ4:BZ795&amp;"*")&gt;0)*1))</f>
        <v>0</v>
      </c>
      <c r="AQ37" s="36" cm="1">
        <f t="array" ref="AQ37">IF(T37="",0,SUMPRODUCT((BX4:BX795="Soja")*(BY4:BY795="INFO")*(COUNTIF(AF37,"*"&amp;BZ4:BZ795&amp;"*")&gt;0)*1))</f>
        <v>0</v>
      </c>
      <c r="AR37" s="36" cm="1">
        <f t="array" ref="AR37">IF(T37="",0,SUMPRODUCT((BX4:BX795="Soja")*(BY4:BY795="ALERTE")*(COUNTIF(AF37,"*"&amp;BZ4:BZ795&amp;"*")&gt;0)*1))</f>
        <v>0</v>
      </c>
      <c r="AS37" s="36" cm="1">
        <f t="array" ref="AS37">IF(T37="",0,SUMPRODUCT((BX4:BX795="Lait")*(BY4:BY795="INFO")*(COUNTIF(AF37,"*"&amp;BZ4:BZ795&amp;"*")&gt;0)*1))</f>
        <v>0</v>
      </c>
      <c r="AT37" s="36" cm="1">
        <f t="array" ref="AT37">IF(T37="",0,SUMPRODUCT((BX4:BX795="Lait")*(BY4:BY795="EXCL")*(COUNTIF(AF37,"*"&amp;BZ4:BZ795&amp;"*")&gt;0)*1))</f>
        <v>0</v>
      </c>
      <c r="AU37" s="36" cm="1">
        <f t="array" ref="AU37">IF(T37="",0,SUMPRODUCT((BX4:BX795="Lait")*(BY4:BY795="ALERTE")*(COUNTIF(AF37,"*"&amp;BZ4:BZ795&amp;"*")&gt;0)*1))</f>
        <v>1</v>
      </c>
      <c r="AV37" s="36" cm="1">
        <f t="array" ref="AV37">IF(T37="",0,SUMPRODUCT((BX4:BX795="Lait")*(BY4:BY795="SUSP")*(COUNTIF(AF37,"*"&amp;BZ4:BZ795&amp;"*")&gt;0)*1))</f>
        <v>1</v>
      </c>
      <c r="AW37" s="36" cm="1">
        <f t="array" ref="AW37">IF(T37="",0,SUMPRODUCT((BX4:BX795="Fruits a coque")*(BY4:BY795="EXCL")*(COUNTIF(AF37,"*"&amp;BZ4:BZ795&amp;"*")&gt;0)*1))</f>
        <v>0</v>
      </c>
      <c r="AX37" s="36" cm="1">
        <f t="array" ref="AX37">IF(T37="",0,SUMPRODUCT((BX4:BX795="Fruits a coque")*(BY4:BY795="ALERTE")*(COUNTIF(AF37,"*"&amp;BZ4:BZ795&amp;"*")&gt;0)*1))</f>
        <v>0</v>
      </c>
      <c r="AY37" s="36" cm="1">
        <f t="array" ref="AY37">IF(T37="",0,SUMPRODUCT((BX4:BX795="Celeri")*(BY4:BY795="ALERTE")*(COUNTIF(AF37,"*"&amp;BZ4:BZ795&amp;"*")&gt;0)*1))</f>
        <v>0</v>
      </c>
      <c r="AZ37" s="36" cm="1">
        <f t="array" ref="AZ37">IF(T37="",0,SUMPRODUCT((BX4:BX795="Moutarde")*(BY4:BY795="ALERTE")*(COUNTIF(AF37,"*"&amp;BZ4:BZ795&amp;"*")&gt;0)*1))</f>
        <v>0</v>
      </c>
      <c r="BA37" s="36" cm="1">
        <f t="array" ref="BA37">IF(T37="",0,SUMPRODUCT((BX4:BX795="Sesame")*(BY4:BY795="ALERTE")*(COUNTIF(AF37,"*"&amp;BZ4:BZ795&amp;"*")&gt;0)*1))</f>
        <v>0</v>
      </c>
      <c r="BB37" s="36" cm="1">
        <f t="array" ref="BB37">IF(T37="",0,SUMPRODUCT((BX4:BX795="Sulfites")*(BY4:BY795="ALERTE")*(COUNTIF(AF37,"*"&amp;BZ4:BZ795&amp;"*")&gt;0)*1))</f>
        <v>0</v>
      </c>
      <c r="BC37" s="36" cm="1">
        <f t="array" ref="BC37">IF(T37="",0,SUMPRODUCT((BX4:BX795="Lupin")*(BY4:BY795="ALERTE")*(COUNTIF(AF37,"*"&amp;BZ4:BZ795&amp;"*")&gt;0)*1))</f>
        <v>0</v>
      </c>
      <c r="BD37" s="36" cm="1">
        <f t="array" ref="BD37">IF(T37="",0,SUMPRODUCT((BX4:BX795="Mollusques")*(BY4:BY795="EXCL")*(COUNTIF(AF37,"*"&amp;BZ4:BZ795&amp;"*")&gt;0)*1))</f>
        <v>2</v>
      </c>
      <c r="BE37" s="36" cm="1">
        <f t="array" ref="BE37">IF(T37="",0,SUMPRODUCT((BX4:BX795="Mollusques")*(BY4:BY795="ALERTE")*(COUNTIF(AF37,"*"&amp;BZ4:BZ795&amp;"*")&gt;0)*1))</f>
        <v>0</v>
      </c>
      <c r="BF37" s="36" t="str">
        <f t="shared" si="21"/>
        <v>⚠ Gluten</v>
      </c>
      <c r="BG37" s="36" t="str">
        <f t="shared" si="22"/>
        <v/>
      </c>
      <c r="BH37" s="36" t="str">
        <f t="shared" si="23"/>
        <v/>
      </c>
      <c r="BI37" s="36" t="str">
        <f t="shared" si="24"/>
        <v/>
      </c>
      <c r="BJ37" s="36" t="str">
        <f t="shared" si="25"/>
        <v/>
      </c>
      <c r="BK37" s="36" t="str">
        <f t="shared" si="26"/>
        <v/>
      </c>
      <c r="BL37" s="36" t="str">
        <f t="shared" si="27"/>
        <v/>
      </c>
      <c r="BM37" s="36" t="str">
        <f t="shared" si="28"/>
        <v>⚠ Lait</v>
      </c>
      <c r="BN37" s="36" t="str">
        <f t="shared" si="29"/>
        <v/>
      </c>
      <c r="BO37" s="36" t="str">
        <f t="shared" si="30"/>
        <v/>
      </c>
      <c r="BP37" s="36" t="str">
        <f t="shared" si="31"/>
        <v/>
      </c>
      <c r="BQ37" s="36" t="str">
        <f t="shared" si="32"/>
        <v/>
      </c>
      <c r="BR37" s="36" t="str">
        <f t="shared" si="33"/>
        <v/>
      </c>
      <c r="BS37" s="36" t="str">
        <f t="shared" si="34"/>
        <v/>
      </c>
      <c r="BT37" s="36" t="str">
        <f t="shared" si="35"/>
        <v/>
      </c>
      <c r="BU37" s="36" t="str">
        <f t="shared" si="36"/>
        <v/>
      </c>
      <c r="BX37" s="6" t="s">
        <v>349</v>
      </c>
      <c r="BY37" s="577" t="s">
        <v>363</v>
      </c>
      <c r="BZ37" s="6" t="s">
        <v>385</v>
      </c>
      <c r="CA37" s="6" t="s">
        <v>772</v>
      </c>
    </row>
    <row r="38" spans="2:79" ht="30" customHeight="1">
      <c r="B38" s="551" t="str">
        <f t="shared" si="0"/>
        <v>6. Versez cette préparation sur les pommes, parsemez d’amandes effilées et ajoutez quelques noisettes de beurre.</v>
      </c>
      <c r="C38" s="551" t="str">
        <f t="shared" si="1"/>
        <v>6 Versez cette préparation sur les pommes parsemez d’amandes effilées et ajoutez quelques noisettes de beurre</v>
      </c>
      <c r="D38" s="551" t="str">
        <f>IF(UPPER(TRIM(N11))="X",C38,B38)</f>
        <v>6. Versez cette préparation sur les pommes, parsemez d’amandes effilées et ajoutez quelques noisettes de beurre.</v>
      </c>
      <c r="E38" s="551" cm="1">
        <f t="array" ref="E38">IF(H37&lt;&gt;"",E37,IF(E37="","",IFERROR(MATCH(TRUE(),INDEX(INDEX(K:K,E37+1):K203&lt;&gt;"",0),0)+E37,"")))</f>
        <v>34</v>
      </c>
      <c r="F38" s="551" t="str" cm="1">
        <f t="array" ref="F38">IF(E38="","",IF(H37&lt;&gt;"",H37,INDEX(D:D,E38)))</f>
        <v>fourchette et placez au réfrigérateur pendant la préparation.</v>
      </c>
      <c r="G38" s="551" t="str">
        <f t="shared" si="2"/>
        <v>fourchette et placez au réfrigérateur pendant la préparation.</v>
      </c>
      <c r="H38" s="561" t="str">
        <f t="shared" si="3"/>
        <v/>
      </c>
      <c r="I38" s="566" t="str">
        <f>IF(AND(F38&lt;&gt;"",N10&gt;0,M38&gt;N10),"Mot &gt; limite","")</f>
        <v/>
      </c>
      <c r="J38" s="562">
        <f>IF(K38="","",COUNTIF(K18:K38,"&lt;&gt;"))</f>
        <v>21</v>
      </c>
      <c r="K38" s="563" t="s">
        <v>1244</v>
      </c>
      <c r="L38" s="562">
        <f t="shared" si="4"/>
        <v>112</v>
      </c>
      <c r="M38" s="532">
        <f>IF(OR(F38="",N10="",N10&lt;=0),"",IF(LEN(F38)&lt;=N10,LEN(F38),IFERROR(FIND("♦",SUBSTITUTE(LEFT(F38,N10)," ","♦",LEN(LEFT(F38,N10))-LEN(SUBSTITUTE(LEFT(F38,N10)," ","")))),FIND(" ",F38&amp;" ",N10+1)-1)))</f>
        <v>61</v>
      </c>
      <c r="N38" s="564">
        <f t="shared" si="5"/>
        <v>21</v>
      </c>
      <c r="O38" s="565" t="str">
        <f t="shared" si="6"/>
        <v>fourchette et placez au réfrigérateur pendant la préparation.</v>
      </c>
      <c r="P38" s="564">
        <f t="shared" si="7"/>
        <v>8</v>
      </c>
      <c r="Q38" s="564">
        <f t="shared" si="8"/>
        <v>61</v>
      </c>
      <c r="S38" s="588">
        <f t="shared" si="9"/>
        <v>38</v>
      </c>
      <c r="T38" s="464" t="str">
        <f t="shared" si="37"/>
        <v>fourchette et placez au réfrigérateur pendant la préparation.</v>
      </c>
      <c r="U38" s="588" t="s">
        <v>188</v>
      </c>
      <c r="V38" s="465" t="str">
        <f t="shared" si="10"/>
        <v>fourchette et placez au réfrigérateur pendant la préparation.</v>
      </c>
      <c r="W38" s="466" t="str">
        <f t="shared" si="11"/>
        <v/>
      </c>
      <c r="X38" s="589" t="str">
        <f t="shared" si="12"/>
        <v>fourchette et placez au réfrigérateur pendant la préparation.</v>
      </c>
      <c r="Y38" s="590" t="str">
        <f t="shared" si="13"/>
        <v/>
      </c>
      <c r="Z38" s="588">
        <f t="shared" si="14"/>
        <v>0</v>
      </c>
      <c r="AA38" s="588">
        <f t="shared" si="15"/>
        <v>0</v>
      </c>
      <c r="AB38" s="590" t="str">
        <f t="shared" si="16"/>
        <v>aucun match</v>
      </c>
      <c r="AC38" s="36" t="str">
        <f t="shared" si="17"/>
        <v>fourchette et placez au réfrigérateur pendant la préparation.</v>
      </c>
      <c r="AD38" s="36" t="str">
        <f t="shared" si="18"/>
        <v>fourchette et placez au refrigerateur pendant la preparation.</v>
      </c>
      <c r="AE38" s="36" t="str">
        <f t="shared" si="19"/>
        <v xml:space="preserve">fourchette et placez au refrigerateur pendant la preparation </v>
      </c>
      <c r="AF38" s="36" t="str">
        <f t="shared" si="20"/>
        <v xml:space="preserve"> fourchette et placez au refrigerateur pendant la preparation </v>
      </c>
      <c r="AG38" s="36" cm="1">
        <f t="array" ref="AG38">IF(T38="",0,SUMPRODUCT((BX4:BX795="Gluten")*(BY4:BY795="INFO")*(COUNTIF(AF38,"*"&amp;BZ4:BZ795&amp;"*")&gt;0)*1))</f>
        <v>0</v>
      </c>
      <c r="AH38" s="36" cm="1">
        <f t="array" ref="AH38">IF(T38="",0,SUMPRODUCT((BX4:BX795="Gluten")*(BY4:BY795="EXCL")*(COUNTIF(AF38,"*"&amp;BZ4:BZ795&amp;"*")&gt;0)*1))</f>
        <v>0</v>
      </c>
      <c r="AI38" s="36" cm="1">
        <f t="array" ref="AI38">IF(T38="",0,SUMPRODUCT((BX4:BX795="Gluten")*(BY4:BY795="ALERTE")*(COUNTIF(AF38,"*"&amp;BZ4:BZ795&amp;"*")&gt;0)*1))</f>
        <v>0</v>
      </c>
      <c r="AJ38" s="36" cm="1">
        <f t="array" ref="AJ38">IF(T38="",0,SUMPRODUCT((BX4:BX795="Gluten")*(BY4:BY795="SUSP")*(COUNTIF(AF38,"*"&amp;BZ4:BZ795&amp;"*")&gt;0)*1))</f>
        <v>0</v>
      </c>
      <c r="AK38" s="36" cm="1">
        <f t="array" ref="AK38">IF(T38="",0,SUMPRODUCT((BX4:BX795="Crustaces")*(BY4:BY795="ALERTE")*(COUNTIF(AF38,"*"&amp;BZ4:BZ795&amp;"*")&gt;0)*1))</f>
        <v>0</v>
      </c>
      <c r="AL38" s="36" cm="1">
        <f t="array" ref="AL38">IF(T38="",0,SUMPRODUCT((BX4:BX795="Oeufs")*(BY4:BY795="ALERTE")*(COUNTIF(AF38,"*"&amp;BZ4:BZ795&amp;"*")&gt;0)*1))</f>
        <v>0</v>
      </c>
      <c r="AM38" s="36" cm="1">
        <f t="array" ref="AM38">IF(T38="",0,SUMPRODUCT((BX4:BX795="Poissons")*(BY4:BY795="INFO")*(COUNTIF(AF38,"*"&amp;BZ4:BZ795&amp;"*")&gt;0)*1))</f>
        <v>0</v>
      </c>
      <c r="AN38" s="36" cm="1">
        <f t="array" ref="AN38">IF(T38="",0,SUMPRODUCT((BX4:BX795="Poissons")*(BY4:BY795="EXCL")*(COUNTIF(AF38,"*"&amp;BZ4:BZ795&amp;"*")&gt;0)*1))</f>
        <v>0</v>
      </c>
      <c r="AO38" s="36" cm="1">
        <f t="array" ref="AO38">IF(T38="",0,SUMPRODUCT((BX4:BX795="Poissons")*(BY4:BY795="ALERTE")*(COUNTIF(AF38,"*"&amp;BZ4:BZ795&amp;"*")&gt;0)*1))</f>
        <v>0</v>
      </c>
      <c r="AP38" s="36" cm="1">
        <f t="array" ref="AP38">IF(T38="",0,SUMPRODUCT((BX4:BX795="Arachides")*(BY4:BY795="ALERTE")*(COUNTIF(AF38,"*"&amp;BZ4:BZ795&amp;"*")&gt;0)*1))</f>
        <v>0</v>
      </c>
      <c r="AQ38" s="36" cm="1">
        <f t="array" ref="AQ38">IF(T38="",0,SUMPRODUCT((BX4:BX795="Soja")*(BY4:BY795="INFO")*(COUNTIF(AF38,"*"&amp;BZ4:BZ795&amp;"*")&gt;0)*1))</f>
        <v>0</v>
      </c>
      <c r="AR38" s="36" cm="1">
        <f t="array" ref="AR38">IF(T38="",0,SUMPRODUCT((BX4:BX795="Soja")*(BY4:BY795="ALERTE")*(COUNTIF(AF38,"*"&amp;BZ4:BZ795&amp;"*")&gt;0)*1))</f>
        <v>0</v>
      </c>
      <c r="AS38" s="36" cm="1">
        <f t="array" ref="AS38">IF(T38="",0,SUMPRODUCT((BX4:BX795="Lait")*(BY4:BY795="INFO")*(COUNTIF(AF38,"*"&amp;BZ4:BZ795&amp;"*")&gt;0)*1))</f>
        <v>0</v>
      </c>
      <c r="AT38" s="36" cm="1">
        <f t="array" ref="AT38">IF(T38="",0,SUMPRODUCT((BX4:BX795="Lait")*(BY4:BY795="EXCL")*(COUNTIF(AF38,"*"&amp;BZ4:BZ795&amp;"*")&gt;0)*1))</f>
        <v>0</v>
      </c>
      <c r="AU38" s="36" cm="1">
        <f t="array" ref="AU38">IF(T38="",0,SUMPRODUCT((BX4:BX795="Lait")*(BY4:BY795="ALERTE")*(COUNTIF(AF38,"*"&amp;BZ4:BZ795&amp;"*")&gt;0)*1))</f>
        <v>0</v>
      </c>
      <c r="AV38" s="36" cm="1">
        <f t="array" ref="AV38">IF(T38="",0,SUMPRODUCT((BX4:BX795="Lait")*(BY4:BY795="SUSP")*(COUNTIF(AF38,"*"&amp;BZ4:BZ795&amp;"*")&gt;0)*1))</f>
        <v>0</v>
      </c>
      <c r="AW38" s="36" cm="1">
        <f t="array" ref="AW38">IF(T38="",0,SUMPRODUCT((BX4:BX795="Fruits a coque")*(BY4:BY795="EXCL")*(COUNTIF(AF38,"*"&amp;BZ4:BZ795&amp;"*")&gt;0)*1))</f>
        <v>0</v>
      </c>
      <c r="AX38" s="36" cm="1">
        <f t="array" ref="AX38">IF(T38="",0,SUMPRODUCT((BX4:BX795="Fruits a coque")*(BY4:BY795="ALERTE")*(COUNTIF(AF38,"*"&amp;BZ4:BZ795&amp;"*")&gt;0)*1))</f>
        <v>0</v>
      </c>
      <c r="AY38" s="36" cm="1">
        <f t="array" ref="AY38">IF(T38="",0,SUMPRODUCT((BX4:BX795="Celeri")*(BY4:BY795="ALERTE")*(COUNTIF(AF38,"*"&amp;BZ4:BZ795&amp;"*")&gt;0)*1))</f>
        <v>0</v>
      </c>
      <c r="AZ38" s="36" cm="1">
        <f t="array" ref="AZ38">IF(T38="",0,SUMPRODUCT((BX4:BX795="Moutarde")*(BY4:BY795="ALERTE")*(COUNTIF(AF38,"*"&amp;BZ4:BZ795&amp;"*")&gt;0)*1))</f>
        <v>0</v>
      </c>
      <c r="BA38" s="36" cm="1">
        <f t="array" ref="BA38">IF(T38="",0,SUMPRODUCT((BX4:BX795="Sesame")*(BY4:BY795="ALERTE")*(COUNTIF(AF38,"*"&amp;BZ4:BZ795&amp;"*")&gt;0)*1))</f>
        <v>0</v>
      </c>
      <c r="BB38" s="36" cm="1">
        <f t="array" ref="BB38">IF(T38="",0,SUMPRODUCT((BX4:BX795="Sulfites")*(BY4:BY795="ALERTE")*(COUNTIF(AF38,"*"&amp;BZ4:BZ795&amp;"*")&gt;0)*1))</f>
        <v>0</v>
      </c>
      <c r="BC38" s="36" cm="1">
        <f t="array" ref="BC38">IF(T38="",0,SUMPRODUCT((BX4:BX795="Lupin")*(BY4:BY795="ALERTE")*(COUNTIF(AF38,"*"&amp;BZ4:BZ795&amp;"*")&gt;0)*1))</f>
        <v>0</v>
      </c>
      <c r="BD38" s="36" cm="1">
        <f t="array" ref="BD38">IF(T38="",0,SUMPRODUCT((BX4:BX795="Mollusques")*(BY4:BY795="EXCL")*(COUNTIF(AF38,"*"&amp;BZ4:BZ795&amp;"*")&gt;0)*1))</f>
        <v>0</v>
      </c>
      <c r="BE38" s="36" cm="1">
        <f t="array" ref="BE38">IF(T38="",0,SUMPRODUCT((BX4:BX795="Mollusques")*(BY4:BY795="ALERTE")*(COUNTIF(AF38,"*"&amp;BZ4:BZ795&amp;"*")&gt;0)*1))</f>
        <v>0</v>
      </c>
      <c r="BF38" s="36" t="str">
        <f t="shared" si="21"/>
        <v/>
      </c>
      <c r="BG38" s="36" t="str">
        <f t="shared" si="22"/>
        <v/>
      </c>
      <c r="BH38" s="36" t="str">
        <f t="shared" si="23"/>
        <v/>
      </c>
      <c r="BI38" s="36" t="str">
        <f t="shared" si="24"/>
        <v/>
      </c>
      <c r="BJ38" s="36" t="str">
        <f t="shared" si="25"/>
        <v/>
      </c>
      <c r="BK38" s="36" t="str">
        <f t="shared" si="26"/>
        <v/>
      </c>
      <c r="BL38" s="36" t="str">
        <f t="shared" si="27"/>
        <v/>
      </c>
      <c r="BM38" s="36" t="str">
        <f t="shared" si="28"/>
        <v/>
      </c>
      <c r="BN38" s="36" t="str">
        <f t="shared" si="29"/>
        <v/>
      </c>
      <c r="BO38" s="36" t="str">
        <f t="shared" si="30"/>
        <v/>
      </c>
      <c r="BP38" s="36" t="str">
        <f t="shared" si="31"/>
        <v/>
      </c>
      <c r="BQ38" s="36" t="str">
        <f t="shared" si="32"/>
        <v/>
      </c>
      <c r="BR38" s="36" t="str">
        <f t="shared" si="33"/>
        <v/>
      </c>
      <c r="BS38" s="36" t="str">
        <f t="shared" si="34"/>
        <v/>
      </c>
      <c r="BT38" s="36" t="str">
        <f t="shared" si="35"/>
        <v/>
      </c>
      <c r="BU38" s="36" t="str">
        <f t="shared" si="36"/>
        <v/>
      </c>
      <c r="BX38" s="6" t="s">
        <v>349</v>
      </c>
      <c r="BY38" s="577" t="s">
        <v>363</v>
      </c>
      <c r="BZ38" s="6" t="s">
        <v>386</v>
      </c>
      <c r="CA38" s="6" t="s">
        <v>773</v>
      </c>
    </row>
    <row r="39" spans="2:79" ht="30" customHeight="1">
      <c r="B39" s="551" t="str">
        <f t="shared" si="0"/>
        <v>7. Enfournez pendant 30 minutes jusqu’à ce que la tarte soit dorée.</v>
      </c>
      <c r="C39" s="551" t="str">
        <f t="shared" si="1"/>
        <v>7 Enfournez pendant 30 minutes jusqu’à ce que la tarte soit dorée</v>
      </c>
      <c r="D39" s="551" t="str">
        <f>IF(UPPER(TRIM(N11))="X",C39,B39)</f>
        <v>7. Enfournez pendant 30 minutes jusqu’à ce que la tarte soit dorée.</v>
      </c>
      <c r="E39" s="551" cm="1">
        <f t="array" ref="E39">IF(H38&lt;&gt;"",E38,IF(E38="","",IFERROR(MATCH(TRUE(),INDEX(INDEX(K:K,E38+1):K203&lt;&gt;"",0),0)+E38,"")))</f>
        <v>35</v>
      </c>
      <c r="F39" s="551" t="str" cm="1">
        <f t="array" ref="F39">IF(E39="","",IF(H38&lt;&gt;"",H38,INDEX(D:D,E39)))</f>
        <v>3. Épluchez, épépinez et coupez les pommes en tranches épaisses. Disposez-les joliment sur le fond de tarte.</v>
      </c>
      <c r="G39" s="551" t="str">
        <f t="shared" si="2"/>
        <v xml:space="preserve">3. Épluchez, épépinez et coupez les pommes en tranches épaisses. Disposez-les </v>
      </c>
      <c r="H39" s="561" t="str">
        <f t="shared" si="3"/>
        <v>joliment sur le fond de tarte.</v>
      </c>
      <c r="I39" s="566" t="str">
        <f>IF(AND(F39&lt;&gt;"",N10&gt;0,M39&gt;N10),"Mot &gt; limite","")</f>
        <v/>
      </c>
      <c r="J39" s="562">
        <f>IF(K39="","",COUNTIF(K18:K39,"&lt;&gt;"))</f>
        <v>22</v>
      </c>
      <c r="K39" s="563" t="s">
        <v>1245</v>
      </c>
      <c r="L39" s="562">
        <f t="shared" si="4"/>
        <v>67</v>
      </c>
      <c r="M39" s="532">
        <f>IF(OR(F39="",N10="",N10&lt;=0),"",IF(LEN(F39)&lt;=N10,LEN(F39),IFERROR(FIND("♦",SUBSTITUTE(LEFT(F39,N10)," ","♦",LEN(LEFT(F39,N10))-LEN(SUBSTITUTE(LEFT(F39,N10)," ","")))),FIND(" ",F39&amp;" ",N10+1)-1)))</f>
        <v>78</v>
      </c>
      <c r="N39" s="564">
        <f t="shared" si="5"/>
        <v>22</v>
      </c>
      <c r="O39" s="565" t="str">
        <f t="shared" si="6"/>
        <v xml:space="preserve">3. Épluchez, épépinez et coupez les pommes en tranches épaisses. Disposez-les </v>
      </c>
      <c r="P39" s="564">
        <f t="shared" si="7"/>
        <v>11</v>
      </c>
      <c r="Q39" s="564">
        <f t="shared" si="8"/>
        <v>78</v>
      </c>
      <c r="S39" s="588">
        <f t="shared" si="9"/>
        <v>39</v>
      </c>
      <c r="T39" s="464" t="str">
        <f t="shared" si="37"/>
        <v xml:space="preserve">3. Épluchez, épépinez et coupez les pommes en tranches épaisses. Disposez-les </v>
      </c>
      <c r="U39" s="588" t="s">
        <v>188</v>
      </c>
      <c r="V39" s="465" t="str">
        <f t="shared" si="10"/>
        <v>3. Épluchez, épépinez et coupez les pommes en tranches épaisses. Disposez-les</v>
      </c>
      <c r="W39" s="466" t="str">
        <f t="shared" si="11"/>
        <v/>
      </c>
      <c r="X39" s="589" t="str">
        <f t="shared" si="12"/>
        <v>3. Épluchez, épépinez et coupez les pommes en tranches épaisses. Disposez-les</v>
      </c>
      <c r="Y39" s="590" t="str">
        <f t="shared" si="13"/>
        <v/>
      </c>
      <c r="Z39" s="588">
        <f t="shared" si="14"/>
        <v>0</v>
      </c>
      <c r="AA39" s="588">
        <f t="shared" si="15"/>
        <v>0</v>
      </c>
      <c r="AB39" s="590" t="str">
        <f t="shared" si="16"/>
        <v>aucun match</v>
      </c>
      <c r="AC39" s="36" t="str">
        <f t="shared" si="17"/>
        <v xml:space="preserve">3. épluchez, épépinez et coupez les pommes en tranches épaisses. disposez-les </v>
      </c>
      <c r="AD39" s="36" t="str">
        <f t="shared" si="18"/>
        <v xml:space="preserve">3. epluchez, epepinez et coupez les pommes en tranches epaisses. disposez-les </v>
      </c>
      <c r="AE39" s="36" t="str">
        <f t="shared" si="19"/>
        <v xml:space="preserve">3  epluchez  epepinez et coupez les pommes en tranches epaisses  disposez les </v>
      </c>
      <c r="AF39" s="36" t="str">
        <f t="shared" si="20"/>
        <v xml:space="preserve"> 3 epluchez epepinez et coupez les pommes en tranches epaisses disposez les </v>
      </c>
      <c r="AG39" s="36" cm="1">
        <f t="array" ref="AG39">IF(T39="",0,SUMPRODUCT((BX4:BX795="Gluten")*(BY4:BY795="INFO")*(COUNTIF(AF39,"*"&amp;BZ4:BZ795&amp;"*")&gt;0)*1))</f>
        <v>0</v>
      </c>
      <c r="AH39" s="36" cm="1">
        <f t="array" ref="AH39">IF(T39="",0,SUMPRODUCT((BX4:BX795="Gluten")*(BY4:BY795="EXCL")*(COUNTIF(AF39,"*"&amp;BZ4:BZ795&amp;"*")&gt;0)*1))</f>
        <v>0</v>
      </c>
      <c r="AI39" s="36" cm="1">
        <f t="array" ref="AI39">IF(T39="",0,SUMPRODUCT((BX4:BX795="Gluten")*(BY4:BY795="ALERTE")*(COUNTIF(AF39,"*"&amp;BZ4:BZ795&amp;"*")&gt;0)*1))</f>
        <v>0</v>
      </c>
      <c r="AJ39" s="36" cm="1">
        <f t="array" ref="AJ39">IF(T39="",0,SUMPRODUCT((BX4:BX795="Gluten")*(BY4:BY795="SUSP")*(COUNTIF(AF39,"*"&amp;BZ4:BZ795&amp;"*")&gt;0)*1))</f>
        <v>0</v>
      </c>
      <c r="AK39" s="36" cm="1">
        <f t="array" ref="AK39">IF(T39="",0,SUMPRODUCT((BX4:BX795="Crustaces")*(BY4:BY795="ALERTE")*(COUNTIF(AF39,"*"&amp;BZ4:BZ795&amp;"*")&gt;0)*1))</f>
        <v>0</v>
      </c>
      <c r="AL39" s="36" cm="1">
        <f t="array" ref="AL39">IF(T39="",0,SUMPRODUCT((BX4:BX795="Oeufs")*(BY4:BY795="ALERTE")*(COUNTIF(AF39,"*"&amp;BZ4:BZ795&amp;"*")&gt;0)*1))</f>
        <v>0</v>
      </c>
      <c r="AM39" s="36" cm="1">
        <f t="array" ref="AM39">IF(T39="",0,SUMPRODUCT((BX4:BX795="Poissons")*(BY4:BY795="INFO")*(COUNTIF(AF39,"*"&amp;BZ4:BZ795&amp;"*")&gt;0)*1))</f>
        <v>0</v>
      </c>
      <c r="AN39" s="36" cm="1">
        <f t="array" ref="AN39">IF(T39="",0,SUMPRODUCT((BX4:BX795="Poissons")*(BY4:BY795="EXCL")*(COUNTIF(AF39,"*"&amp;BZ4:BZ795&amp;"*")&gt;0)*1))</f>
        <v>0</v>
      </c>
      <c r="AO39" s="36" cm="1">
        <f t="array" ref="AO39">IF(T39="",0,SUMPRODUCT((BX4:BX795="Poissons")*(BY4:BY795="ALERTE")*(COUNTIF(AF39,"*"&amp;BZ4:BZ795&amp;"*")&gt;0)*1))</f>
        <v>0</v>
      </c>
      <c r="AP39" s="36" cm="1">
        <f t="array" ref="AP39">IF(T39="",0,SUMPRODUCT((BX4:BX795="Arachides")*(BY4:BY795="ALERTE")*(COUNTIF(AF39,"*"&amp;BZ4:BZ795&amp;"*")&gt;0)*1))</f>
        <v>0</v>
      </c>
      <c r="AQ39" s="36" cm="1">
        <f t="array" ref="AQ39">IF(T39="",0,SUMPRODUCT((BX4:BX795="Soja")*(BY4:BY795="INFO")*(COUNTIF(AF39,"*"&amp;BZ4:BZ795&amp;"*")&gt;0)*1))</f>
        <v>0</v>
      </c>
      <c r="AR39" s="36" cm="1">
        <f t="array" ref="AR39">IF(T39="",0,SUMPRODUCT((BX4:BX795="Soja")*(BY4:BY795="ALERTE")*(COUNTIF(AF39,"*"&amp;BZ4:BZ795&amp;"*")&gt;0)*1))</f>
        <v>0</v>
      </c>
      <c r="AS39" s="36" cm="1">
        <f t="array" ref="AS39">IF(T39="",0,SUMPRODUCT((BX4:BX795="Lait")*(BY4:BY795="INFO")*(COUNTIF(AF39,"*"&amp;BZ4:BZ795&amp;"*")&gt;0)*1))</f>
        <v>0</v>
      </c>
      <c r="AT39" s="36" cm="1">
        <f t="array" ref="AT39">IF(T39="",0,SUMPRODUCT((BX4:BX795="Lait")*(BY4:BY795="EXCL")*(COUNTIF(AF39,"*"&amp;BZ4:BZ795&amp;"*")&gt;0)*1))</f>
        <v>0</v>
      </c>
      <c r="AU39" s="36" cm="1">
        <f t="array" ref="AU39">IF(T39="",0,SUMPRODUCT((BX4:BX795="Lait")*(BY4:BY795="ALERTE")*(COUNTIF(AF39,"*"&amp;BZ4:BZ795&amp;"*")&gt;0)*1))</f>
        <v>0</v>
      </c>
      <c r="AV39" s="36" cm="1">
        <f t="array" ref="AV39">IF(T39="",0,SUMPRODUCT((BX4:BX795="Lait")*(BY4:BY795="SUSP")*(COUNTIF(AF39,"*"&amp;BZ4:BZ795&amp;"*")&gt;0)*1))</f>
        <v>0</v>
      </c>
      <c r="AW39" s="36" cm="1">
        <f t="array" ref="AW39">IF(T39="",0,SUMPRODUCT((BX4:BX795="Fruits a coque")*(BY4:BY795="EXCL")*(COUNTIF(AF39,"*"&amp;BZ4:BZ795&amp;"*")&gt;0)*1))</f>
        <v>0</v>
      </c>
      <c r="AX39" s="36" cm="1">
        <f t="array" ref="AX39">IF(T39="",0,SUMPRODUCT((BX4:BX795="Fruits a coque")*(BY4:BY795="ALERTE")*(COUNTIF(AF39,"*"&amp;BZ4:BZ795&amp;"*")&gt;0)*1))</f>
        <v>0</v>
      </c>
      <c r="AY39" s="36" cm="1">
        <f t="array" ref="AY39">IF(T39="",0,SUMPRODUCT((BX4:BX795="Celeri")*(BY4:BY795="ALERTE")*(COUNTIF(AF39,"*"&amp;BZ4:BZ795&amp;"*")&gt;0)*1))</f>
        <v>0</v>
      </c>
      <c r="AZ39" s="36" cm="1">
        <f t="array" ref="AZ39">IF(T39="",0,SUMPRODUCT((BX4:BX795="Moutarde")*(BY4:BY795="ALERTE")*(COUNTIF(AF39,"*"&amp;BZ4:BZ795&amp;"*")&gt;0)*1))</f>
        <v>0</v>
      </c>
      <c r="BA39" s="36" cm="1">
        <f t="array" ref="BA39">IF(T39="",0,SUMPRODUCT((BX4:BX795="Sesame")*(BY4:BY795="ALERTE")*(COUNTIF(AF39,"*"&amp;BZ4:BZ795&amp;"*")&gt;0)*1))</f>
        <v>0</v>
      </c>
      <c r="BB39" s="36" cm="1">
        <f t="array" ref="BB39">IF(T39="",0,SUMPRODUCT((BX4:BX795="Sulfites")*(BY4:BY795="ALERTE")*(COUNTIF(AF39,"*"&amp;BZ4:BZ795&amp;"*")&gt;0)*1))</f>
        <v>0</v>
      </c>
      <c r="BC39" s="36" cm="1">
        <f t="array" ref="BC39">IF(T39="",0,SUMPRODUCT((BX4:BX795="Lupin")*(BY4:BY795="ALERTE")*(COUNTIF(AF39,"*"&amp;BZ4:BZ795&amp;"*")&gt;0)*1))</f>
        <v>0</v>
      </c>
      <c r="BD39" s="36" cm="1">
        <f t="array" ref="BD39">IF(T39="",0,SUMPRODUCT((BX4:BX795="Mollusques")*(BY4:BY795="EXCL")*(COUNTIF(AF39,"*"&amp;BZ4:BZ795&amp;"*")&gt;0)*1))</f>
        <v>0</v>
      </c>
      <c r="BE39" s="36" cm="1">
        <f t="array" ref="BE39">IF(T39="",0,SUMPRODUCT((BX4:BX795="Mollusques")*(BY4:BY795="ALERTE")*(COUNTIF(AF39,"*"&amp;BZ4:BZ795&amp;"*")&gt;0)*1))</f>
        <v>0</v>
      </c>
      <c r="BF39" s="36" t="str">
        <f t="shared" si="21"/>
        <v/>
      </c>
      <c r="BG39" s="36" t="str">
        <f t="shared" si="22"/>
        <v/>
      </c>
      <c r="BH39" s="36" t="str">
        <f t="shared" si="23"/>
        <v/>
      </c>
      <c r="BI39" s="36" t="str">
        <f t="shared" si="24"/>
        <v/>
      </c>
      <c r="BJ39" s="36" t="str">
        <f t="shared" si="25"/>
        <v/>
      </c>
      <c r="BK39" s="36" t="str">
        <f t="shared" si="26"/>
        <v/>
      </c>
      <c r="BL39" s="36" t="str">
        <f t="shared" si="27"/>
        <v/>
      </c>
      <c r="BM39" s="36" t="str">
        <f t="shared" si="28"/>
        <v/>
      </c>
      <c r="BN39" s="36" t="str">
        <f t="shared" si="29"/>
        <v/>
      </c>
      <c r="BO39" s="36" t="str">
        <f t="shared" si="30"/>
        <v/>
      </c>
      <c r="BP39" s="36" t="str">
        <f t="shared" si="31"/>
        <v/>
      </c>
      <c r="BQ39" s="36" t="str">
        <f t="shared" si="32"/>
        <v/>
      </c>
      <c r="BR39" s="36" t="str">
        <f t="shared" si="33"/>
        <v/>
      </c>
      <c r="BS39" s="36" t="str">
        <f t="shared" si="34"/>
        <v/>
      </c>
      <c r="BT39" s="36" t="str">
        <f t="shared" si="35"/>
        <v/>
      </c>
      <c r="BU39" s="36" t="str">
        <f t="shared" si="36"/>
        <v/>
      </c>
      <c r="BX39" s="6" t="s">
        <v>349</v>
      </c>
      <c r="BY39" s="577" t="s">
        <v>363</v>
      </c>
      <c r="BZ39" s="6" t="s">
        <v>1283</v>
      </c>
      <c r="CA39" s="6" t="s">
        <v>774</v>
      </c>
    </row>
    <row r="40" spans="2:79" ht="30" customHeight="1">
      <c r="B40" s="551" t="str">
        <f t="shared" si="0"/>
        <v>8. Laissez tiédir, saupoudrez de sucre glace et servez avec une touche de crème fraîche.</v>
      </c>
      <c r="C40" s="551" t="str">
        <f t="shared" si="1"/>
        <v>8 Laissez tiédir saupoudrez de sucre glace et servez avec une touche de crème fraîche</v>
      </c>
      <c r="D40" s="551" t="str">
        <f>IF(UPPER(TRIM(N11))="X",C40,B40)</f>
        <v>8. Laissez tiédir, saupoudrez de sucre glace et servez avec une touche de crème fraîche.</v>
      </c>
      <c r="E40" s="551" cm="1">
        <f t="array" ref="E40">IF(H39&lt;&gt;"",E39,IF(E39="","",IFERROR(MATCH(TRUE(),INDEX(INDEX(K:K,E39+1):K203&lt;&gt;"",0),0)+E39,"")))</f>
        <v>35</v>
      </c>
      <c r="F40" s="551" t="str" cm="1">
        <f t="array" ref="F40">IF(E40="","",IF(H39&lt;&gt;"",H39,INDEX(D:D,E40)))</f>
        <v>joliment sur le fond de tarte.</v>
      </c>
      <c r="G40" s="551" t="str">
        <f t="shared" si="2"/>
        <v>joliment sur le fond de tarte.</v>
      </c>
      <c r="H40" s="561" t="str">
        <f t="shared" si="3"/>
        <v/>
      </c>
      <c r="I40" s="566" t="str">
        <f>IF(AND(F40&lt;&gt;"",N10&gt;0,M40&gt;N10),"Mot &gt; limite","")</f>
        <v/>
      </c>
      <c r="J40" s="562">
        <f>IF(K40="","",COUNTIF(K18:K40,"&lt;&gt;"))</f>
        <v>23</v>
      </c>
      <c r="K40" s="563" t="s">
        <v>1246</v>
      </c>
      <c r="L40" s="562">
        <f t="shared" si="4"/>
        <v>88</v>
      </c>
      <c r="M40" s="532">
        <f>IF(OR(F40="",N10="",N10&lt;=0),"",IF(LEN(F40)&lt;=N10,LEN(F40),IFERROR(FIND("♦",SUBSTITUTE(LEFT(F40,N10)," ","♦",LEN(LEFT(F40,N10))-LEN(SUBSTITUTE(LEFT(F40,N10)," ","")))),FIND(" ",F40&amp;" ",N10+1)-1)))</f>
        <v>30</v>
      </c>
      <c r="N40" s="564">
        <f t="shared" si="5"/>
        <v>23</v>
      </c>
      <c r="O40" s="565" t="str">
        <f t="shared" si="6"/>
        <v>joliment sur le fond de tarte.</v>
      </c>
      <c r="P40" s="564">
        <f t="shared" si="7"/>
        <v>6</v>
      </c>
      <c r="Q40" s="564">
        <f t="shared" si="8"/>
        <v>30</v>
      </c>
      <c r="S40" s="588">
        <f t="shared" si="9"/>
        <v>40</v>
      </c>
      <c r="T40" s="464" t="str">
        <f t="shared" si="37"/>
        <v>joliment sur le fond de tarte.</v>
      </c>
      <c r="U40" s="588" t="s">
        <v>188</v>
      </c>
      <c r="V40" s="465" t="str">
        <f t="shared" si="10"/>
        <v>joliment sur le fond de tarte.</v>
      </c>
      <c r="W40" s="466" t="str">
        <f t="shared" si="11"/>
        <v/>
      </c>
      <c r="X40" s="589" t="str">
        <f t="shared" si="12"/>
        <v>joliment sur le fond de tarte.</v>
      </c>
      <c r="Y40" s="590" t="str">
        <f t="shared" si="13"/>
        <v/>
      </c>
      <c r="Z40" s="588">
        <f t="shared" si="14"/>
        <v>0</v>
      </c>
      <c r="AA40" s="588">
        <f t="shared" si="15"/>
        <v>0</v>
      </c>
      <c r="AB40" s="590" t="str">
        <f t="shared" si="16"/>
        <v>aucun match</v>
      </c>
      <c r="AC40" s="36" t="str">
        <f t="shared" si="17"/>
        <v>joliment sur le fond de tarte.</v>
      </c>
      <c r="AD40" s="36" t="str">
        <f t="shared" si="18"/>
        <v>joliment sur le fond de tarte.</v>
      </c>
      <c r="AE40" s="36" t="str">
        <f t="shared" si="19"/>
        <v xml:space="preserve">joliment sur le fond de tarte </v>
      </c>
      <c r="AF40" s="36" t="str">
        <f t="shared" si="20"/>
        <v xml:space="preserve"> joliment sur le fond de tarte </v>
      </c>
      <c r="AG40" s="36" cm="1">
        <f t="array" ref="AG40">IF(T40="",0,SUMPRODUCT((BX4:BX795="Gluten")*(BY4:BY795="INFO")*(COUNTIF(AF40,"*"&amp;BZ4:BZ795&amp;"*")&gt;0)*1))</f>
        <v>0</v>
      </c>
      <c r="AH40" s="36" cm="1">
        <f t="array" ref="AH40">IF(T40="",0,SUMPRODUCT((BX4:BX795="Gluten")*(BY4:BY795="EXCL")*(COUNTIF(AF40,"*"&amp;BZ4:BZ795&amp;"*")&gt;0)*1))</f>
        <v>0</v>
      </c>
      <c r="AI40" s="36" cm="1">
        <f t="array" ref="AI40">IF(T40="",0,SUMPRODUCT((BX4:BX795="Gluten")*(BY4:BY795="ALERTE")*(COUNTIF(AF40,"*"&amp;BZ4:BZ795&amp;"*")&gt;0)*1))</f>
        <v>0</v>
      </c>
      <c r="AJ40" s="36" cm="1">
        <f t="array" ref="AJ40">IF(T40="",0,SUMPRODUCT((BX4:BX795="Gluten")*(BY4:BY795="SUSP")*(COUNTIF(AF40,"*"&amp;BZ4:BZ795&amp;"*")&gt;0)*1))</f>
        <v>0</v>
      </c>
      <c r="AK40" s="36" cm="1">
        <f t="array" ref="AK40">IF(T40="",0,SUMPRODUCT((BX4:BX795="Crustaces")*(BY4:BY795="ALERTE")*(COUNTIF(AF40,"*"&amp;BZ4:BZ795&amp;"*")&gt;0)*1))</f>
        <v>0</v>
      </c>
      <c r="AL40" s="36" cm="1">
        <f t="array" ref="AL40">IF(T40="",0,SUMPRODUCT((BX4:BX795="Oeufs")*(BY4:BY795="ALERTE")*(COUNTIF(AF40,"*"&amp;BZ4:BZ795&amp;"*")&gt;0)*1))</f>
        <v>0</v>
      </c>
      <c r="AM40" s="36" cm="1">
        <f t="array" ref="AM40">IF(T40="",0,SUMPRODUCT((BX4:BX795="Poissons")*(BY4:BY795="INFO")*(COUNTIF(AF40,"*"&amp;BZ4:BZ795&amp;"*")&gt;0)*1))</f>
        <v>0</v>
      </c>
      <c r="AN40" s="36" cm="1">
        <f t="array" ref="AN40">IF(T40="",0,SUMPRODUCT((BX4:BX795="Poissons")*(BY4:BY795="EXCL")*(COUNTIF(AF40,"*"&amp;BZ4:BZ795&amp;"*")&gt;0)*1))</f>
        <v>0</v>
      </c>
      <c r="AO40" s="36" cm="1">
        <f t="array" ref="AO40">IF(T40="",0,SUMPRODUCT((BX4:BX795="Poissons")*(BY4:BY795="ALERTE")*(COUNTIF(AF40,"*"&amp;BZ4:BZ795&amp;"*")&gt;0)*1))</f>
        <v>0</v>
      </c>
      <c r="AP40" s="36" cm="1">
        <f t="array" ref="AP40">IF(T40="",0,SUMPRODUCT((BX4:BX795="Arachides")*(BY4:BY795="ALERTE")*(COUNTIF(AF40,"*"&amp;BZ4:BZ795&amp;"*")&gt;0)*1))</f>
        <v>0</v>
      </c>
      <c r="AQ40" s="36" cm="1">
        <f t="array" ref="AQ40">IF(T40="",0,SUMPRODUCT((BX4:BX795="Soja")*(BY4:BY795="INFO")*(COUNTIF(AF40,"*"&amp;BZ4:BZ795&amp;"*")&gt;0)*1))</f>
        <v>0</v>
      </c>
      <c r="AR40" s="36" cm="1">
        <f t="array" ref="AR40">IF(T40="",0,SUMPRODUCT((BX4:BX795="Soja")*(BY4:BY795="ALERTE")*(COUNTIF(AF40,"*"&amp;BZ4:BZ795&amp;"*")&gt;0)*1))</f>
        <v>0</v>
      </c>
      <c r="AS40" s="36" cm="1">
        <f t="array" ref="AS40">IF(T40="",0,SUMPRODUCT((BX4:BX795="Lait")*(BY4:BY795="INFO")*(COUNTIF(AF40,"*"&amp;BZ4:BZ795&amp;"*")&gt;0)*1))</f>
        <v>0</v>
      </c>
      <c r="AT40" s="36" cm="1">
        <f t="array" ref="AT40">IF(T40="",0,SUMPRODUCT((BX4:BX795="Lait")*(BY4:BY795="EXCL")*(COUNTIF(AF40,"*"&amp;BZ4:BZ795&amp;"*")&gt;0)*1))</f>
        <v>0</v>
      </c>
      <c r="AU40" s="36" cm="1">
        <f t="array" ref="AU40">IF(T40="",0,SUMPRODUCT((BX4:BX795="Lait")*(BY4:BY795="ALERTE")*(COUNTIF(AF40,"*"&amp;BZ4:BZ795&amp;"*")&gt;0)*1))</f>
        <v>0</v>
      </c>
      <c r="AV40" s="36" cm="1">
        <f t="array" ref="AV40">IF(T40="",0,SUMPRODUCT((BX4:BX795="Lait")*(BY4:BY795="SUSP")*(COUNTIF(AF40,"*"&amp;BZ4:BZ795&amp;"*")&gt;0)*1))</f>
        <v>0</v>
      </c>
      <c r="AW40" s="36" cm="1">
        <f t="array" ref="AW40">IF(T40="",0,SUMPRODUCT((BX4:BX795="Fruits a coque")*(BY4:BY795="EXCL")*(COUNTIF(AF40,"*"&amp;BZ4:BZ795&amp;"*")&gt;0)*1))</f>
        <v>0</v>
      </c>
      <c r="AX40" s="36" cm="1">
        <f t="array" ref="AX40">IF(T40="",0,SUMPRODUCT((BX4:BX795="Fruits a coque")*(BY4:BY795="ALERTE")*(COUNTIF(AF40,"*"&amp;BZ4:BZ795&amp;"*")&gt;0)*1))</f>
        <v>0</v>
      </c>
      <c r="AY40" s="36" cm="1">
        <f t="array" ref="AY40">IF(T40="",0,SUMPRODUCT((BX4:BX795="Celeri")*(BY4:BY795="ALERTE")*(COUNTIF(AF40,"*"&amp;BZ4:BZ795&amp;"*")&gt;0)*1))</f>
        <v>0</v>
      </c>
      <c r="AZ40" s="36" cm="1">
        <f t="array" ref="AZ40">IF(T40="",0,SUMPRODUCT((BX4:BX795="Moutarde")*(BY4:BY795="ALERTE")*(COUNTIF(AF40,"*"&amp;BZ4:BZ795&amp;"*")&gt;0)*1))</f>
        <v>0</v>
      </c>
      <c r="BA40" s="36" cm="1">
        <f t="array" ref="BA40">IF(T40="",0,SUMPRODUCT((BX4:BX795="Sesame")*(BY4:BY795="ALERTE")*(COUNTIF(AF40,"*"&amp;BZ4:BZ795&amp;"*")&gt;0)*1))</f>
        <v>0</v>
      </c>
      <c r="BB40" s="36" cm="1">
        <f t="array" ref="BB40">IF(T40="",0,SUMPRODUCT((BX4:BX795="Sulfites")*(BY4:BY795="ALERTE")*(COUNTIF(AF40,"*"&amp;BZ4:BZ795&amp;"*")&gt;0)*1))</f>
        <v>0</v>
      </c>
      <c r="BC40" s="36" cm="1">
        <f t="array" ref="BC40">IF(T40="",0,SUMPRODUCT((BX4:BX795="Lupin")*(BY4:BY795="ALERTE")*(COUNTIF(AF40,"*"&amp;BZ4:BZ795&amp;"*")&gt;0)*1))</f>
        <v>0</v>
      </c>
      <c r="BD40" s="36" cm="1">
        <f t="array" ref="BD40">IF(T40="",0,SUMPRODUCT((BX4:BX795="Mollusques")*(BY4:BY795="EXCL")*(COUNTIF(AF40,"*"&amp;BZ4:BZ795&amp;"*")&gt;0)*1))</f>
        <v>0</v>
      </c>
      <c r="BE40" s="36" cm="1">
        <f t="array" ref="BE40">IF(T40="",0,SUMPRODUCT((BX4:BX795="Mollusques")*(BY4:BY795="ALERTE")*(COUNTIF(AF40,"*"&amp;BZ4:BZ795&amp;"*")&gt;0)*1))</f>
        <v>0</v>
      </c>
      <c r="BF40" s="36" t="str">
        <f t="shared" si="21"/>
        <v/>
      </c>
      <c r="BG40" s="36" t="str">
        <f t="shared" si="22"/>
        <v/>
      </c>
      <c r="BH40" s="36" t="str">
        <f t="shared" si="23"/>
        <v/>
      </c>
      <c r="BI40" s="36" t="str">
        <f t="shared" si="24"/>
        <v/>
      </c>
      <c r="BJ40" s="36" t="str">
        <f t="shared" si="25"/>
        <v/>
      </c>
      <c r="BK40" s="36" t="str">
        <f t="shared" si="26"/>
        <v/>
      </c>
      <c r="BL40" s="36" t="str">
        <f t="shared" si="27"/>
        <v/>
      </c>
      <c r="BM40" s="36" t="str">
        <f t="shared" si="28"/>
        <v/>
      </c>
      <c r="BN40" s="36" t="str">
        <f t="shared" si="29"/>
        <v/>
      </c>
      <c r="BO40" s="36" t="str">
        <f t="shared" si="30"/>
        <v/>
      </c>
      <c r="BP40" s="36" t="str">
        <f t="shared" si="31"/>
        <v/>
      </c>
      <c r="BQ40" s="36" t="str">
        <f t="shared" si="32"/>
        <v/>
      </c>
      <c r="BR40" s="36" t="str">
        <f t="shared" si="33"/>
        <v/>
      </c>
      <c r="BS40" s="36" t="str">
        <f t="shared" si="34"/>
        <v/>
      </c>
      <c r="BT40" s="36" t="str">
        <f t="shared" si="35"/>
        <v/>
      </c>
      <c r="BU40" s="36" t="str">
        <f t="shared" si="36"/>
        <v/>
      </c>
      <c r="BX40" s="6" t="s">
        <v>349</v>
      </c>
      <c r="BY40" s="577" t="s">
        <v>363</v>
      </c>
      <c r="BZ40" s="6" t="s">
        <v>1284</v>
      </c>
      <c r="CA40" s="6" t="s">
        <v>775</v>
      </c>
    </row>
    <row r="41" spans="2:79" ht="30" customHeight="1">
      <c r="B41" s="551" t="str">
        <f t="shared" si="0"/>
        <v>Préparation : 20 min</v>
      </c>
      <c r="C41" s="551" t="str">
        <f t="shared" si="1"/>
        <v>Préparation 20 min</v>
      </c>
      <c r="D41" s="551" t="str">
        <f>IF(UPPER(TRIM(N11))="X",C41,B41)</f>
        <v>Préparation : 20 min</v>
      </c>
      <c r="E41" s="551" cm="1">
        <f t="array" ref="E41">IF(H40&lt;&gt;"",E40,IF(E40="","",IFERROR(MATCH(TRUE(),INDEX(INDEX(K:K,E40+1):K203&lt;&gt;"",0),0)+E40,"")))</f>
        <v>36</v>
      </c>
      <c r="F41" s="551" t="str" cm="1">
        <f t="array" ref="F41">IF(E41="","",IF(H40&lt;&gt;"",H40,INDEX(D:D,E41)))</f>
        <v>4. Dans un saladier, fouettez les œufs avec le sucre et le sucre vanillé jusqu’à ce que le mélange blanchisse.</v>
      </c>
      <c r="G41" s="551" t="str">
        <f t="shared" si="2"/>
        <v xml:space="preserve">4. Dans un saladier, fouettez les œufs avec le sucre et le sucre vanillé </v>
      </c>
      <c r="H41" s="561" t="str">
        <f t="shared" si="3"/>
        <v>jusqu’à ce que le mélange blanchisse.</v>
      </c>
      <c r="I41" s="566" t="str">
        <f>IF(AND(F41&lt;&gt;"",N10&gt;0,M41&gt;N10),"Mot &gt; limite","")</f>
        <v/>
      </c>
      <c r="J41" s="562">
        <f>IF(K41="","",COUNTIF(K18:K41,"&lt;&gt;"))</f>
        <v>24</v>
      </c>
      <c r="K41" s="563" t="s">
        <v>1247</v>
      </c>
      <c r="L41" s="562">
        <f t="shared" si="4"/>
        <v>20</v>
      </c>
      <c r="M41" s="532">
        <f>IF(OR(F41="",N10="",N10&lt;=0),"",IF(LEN(F41)&lt;=N10,LEN(F41),IFERROR(FIND("♦",SUBSTITUTE(LEFT(F41,N10)," ","♦",LEN(LEFT(F41,N10))-LEN(SUBSTITUTE(LEFT(F41,N10)," ","")))),FIND(" ",F41&amp;" ",N10+1)-1)))</f>
        <v>73</v>
      </c>
      <c r="N41" s="564">
        <f t="shared" si="5"/>
        <v>24</v>
      </c>
      <c r="O41" s="565" t="str">
        <f t="shared" si="6"/>
        <v xml:space="preserve">4. Dans un saladier, fouettez les œufs avec le sucre et le sucre vanillé </v>
      </c>
      <c r="P41" s="564">
        <f t="shared" si="7"/>
        <v>14</v>
      </c>
      <c r="Q41" s="564">
        <f t="shared" si="8"/>
        <v>73</v>
      </c>
      <c r="S41" s="588">
        <f t="shared" si="9"/>
        <v>41</v>
      </c>
      <c r="T41" s="464" t="str">
        <f t="shared" si="37"/>
        <v xml:space="preserve">4. Dans un saladier, fouettez les œufs avec le sucre et le sucre vanillé </v>
      </c>
      <c r="U41" s="588" t="s">
        <v>188</v>
      </c>
      <c r="V41" s="465" t="str">
        <f t="shared" si="10"/>
        <v>4. Dans un saladier, fouettez les œufs avec le sucre et le sucre vanillé *</v>
      </c>
      <c r="W41" s="466" t="str">
        <f t="shared" si="11"/>
        <v>⚠ Oeufs</v>
      </c>
      <c r="X41" s="589" t="str">
        <f t="shared" si="12"/>
        <v>4. Dans un saladier, fouettez les œufs avec le sucre et le sucre vanillé *</v>
      </c>
      <c r="Y41" s="590" t="str">
        <f t="shared" si="13"/>
        <v/>
      </c>
      <c r="Z41" s="588">
        <f t="shared" si="14"/>
        <v>1</v>
      </c>
      <c r="AA41" s="588">
        <f t="shared" si="15"/>
        <v>0</v>
      </c>
      <c r="AB41" s="590" t="str">
        <f t="shared" si="16"/>
        <v>⚠ Oeufs</v>
      </c>
      <c r="AC41" s="36" t="str">
        <f t="shared" si="17"/>
        <v xml:space="preserve">4. dans un saladier, fouettez les œufs avec le sucre et le sucre vanillé </v>
      </c>
      <c r="AD41" s="36" t="str">
        <f t="shared" si="18"/>
        <v xml:space="preserve">4. dans un saladier, fouettez les oeufs avec le sucre et le sucre vanille </v>
      </c>
      <c r="AE41" s="36" t="str">
        <f t="shared" si="19"/>
        <v xml:space="preserve">4  dans un saladier  fouettez les oeufs avec le sucre et le sucre vanille </v>
      </c>
      <c r="AF41" s="36" t="str">
        <f t="shared" si="20"/>
        <v xml:space="preserve"> 4 dans un saladier fouettez les oeufs avec le sucre et le sucre vanille </v>
      </c>
      <c r="AG41" s="36" cm="1">
        <f t="array" ref="AG41">IF(T41="",0,SUMPRODUCT((BX4:BX795="Gluten")*(BY4:BY795="INFO")*(COUNTIF(AF41,"*"&amp;BZ4:BZ795&amp;"*")&gt;0)*1))</f>
        <v>0</v>
      </c>
      <c r="AH41" s="36" cm="1">
        <f t="array" ref="AH41">IF(T41="",0,SUMPRODUCT((BX4:BX795="Gluten")*(BY4:BY795="EXCL")*(COUNTIF(AF41,"*"&amp;BZ4:BZ795&amp;"*")&gt;0)*1))</f>
        <v>0</v>
      </c>
      <c r="AI41" s="36" cm="1">
        <f t="array" ref="AI41">IF(T41="",0,SUMPRODUCT((BX4:BX795="Gluten")*(BY4:BY795="ALERTE")*(COUNTIF(AF41,"*"&amp;BZ4:BZ795&amp;"*")&gt;0)*1))</f>
        <v>0</v>
      </c>
      <c r="AJ41" s="36" cm="1">
        <f t="array" ref="AJ41">IF(T41="",0,SUMPRODUCT((BX4:BX795="Gluten")*(BY4:BY795="SUSP")*(COUNTIF(AF41,"*"&amp;BZ4:BZ795&amp;"*")&gt;0)*1))</f>
        <v>0</v>
      </c>
      <c r="AK41" s="36" cm="1">
        <f t="array" ref="AK41">IF(T41="",0,SUMPRODUCT((BX4:BX795="Crustaces")*(BY4:BY795="ALERTE")*(COUNTIF(AF41,"*"&amp;BZ4:BZ795&amp;"*")&gt;0)*1))</f>
        <v>0</v>
      </c>
      <c r="AL41" s="36" cm="1">
        <f t="array" ref="AL41">IF(T41="",0,SUMPRODUCT((BX4:BX795="Oeufs")*(BY4:BY795="ALERTE")*(COUNTIF(AF41,"*"&amp;BZ4:BZ795&amp;"*")&gt;0)*1))</f>
        <v>2</v>
      </c>
      <c r="AM41" s="36" cm="1">
        <f t="array" ref="AM41">IF(T41="",0,SUMPRODUCT((BX4:BX795="Poissons")*(BY4:BY795="INFO")*(COUNTIF(AF41,"*"&amp;BZ4:BZ795&amp;"*")&gt;0)*1))</f>
        <v>0</v>
      </c>
      <c r="AN41" s="36" cm="1">
        <f t="array" ref="AN41">IF(T41="",0,SUMPRODUCT((BX4:BX795="Poissons")*(BY4:BY795="EXCL")*(COUNTIF(AF41,"*"&amp;BZ4:BZ795&amp;"*")&gt;0)*1))</f>
        <v>0</v>
      </c>
      <c r="AO41" s="36" cm="1">
        <f t="array" ref="AO41">IF(T41="",0,SUMPRODUCT((BX4:BX795="Poissons")*(BY4:BY795="ALERTE")*(COUNTIF(AF41,"*"&amp;BZ4:BZ795&amp;"*")&gt;0)*1))</f>
        <v>0</v>
      </c>
      <c r="AP41" s="36" cm="1">
        <f t="array" ref="AP41">IF(T41="",0,SUMPRODUCT((BX4:BX795="Arachides")*(BY4:BY795="ALERTE")*(COUNTIF(AF41,"*"&amp;BZ4:BZ795&amp;"*")&gt;0)*1))</f>
        <v>0</v>
      </c>
      <c r="AQ41" s="36" cm="1">
        <f t="array" ref="AQ41">IF(T41="",0,SUMPRODUCT((BX4:BX795="Soja")*(BY4:BY795="INFO")*(COUNTIF(AF41,"*"&amp;BZ4:BZ795&amp;"*")&gt;0)*1))</f>
        <v>0</v>
      </c>
      <c r="AR41" s="36" cm="1">
        <f t="array" ref="AR41">IF(T41="",0,SUMPRODUCT((BX4:BX795="Soja")*(BY4:BY795="ALERTE")*(COUNTIF(AF41,"*"&amp;BZ4:BZ795&amp;"*")&gt;0)*1))</f>
        <v>0</v>
      </c>
      <c r="AS41" s="36" cm="1">
        <f t="array" ref="AS41">IF(T41="",0,SUMPRODUCT((BX4:BX795="Lait")*(BY4:BY795="INFO")*(COUNTIF(AF41,"*"&amp;BZ4:BZ795&amp;"*")&gt;0)*1))</f>
        <v>0</v>
      </c>
      <c r="AT41" s="36" cm="1">
        <f t="array" ref="AT41">IF(T41="",0,SUMPRODUCT((BX4:BX795="Lait")*(BY4:BY795="EXCL")*(COUNTIF(AF41,"*"&amp;BZ4:BZ795&amp;"*")&gt;0)*1))</f>
        <v>0</v>
      </c>
      <c r="AU41" s="36" cm="1">
        <f t="array" ref="AU41">IF(T41="",0,SUMPRODUCT((BX4:BX795="Lait")*(BY4:BY795="ALERTE")*(COUNTIF(AF41,"*"&amp;BZ4:BZ795&amp;"*")&gt;0)*1))</f>
        <v>0</v>
      </c>
      <c r="AV41" s="36" cm="1">
        <f t="array" ref="AV41">IF(T41="",0,SUMPRODUCT((BX4:BX795="Lait")*(BY4:BY795="SUSP")*(COUNTIF(AF41,"*"&amp;BZ4:BZ795&amp;"*")&gt;0)*1))</f>
        <v>0</v>
      </c>
      <c r="AW41" s="36" cm="1">
        <f t="array" ref="AW41">IF(T41="",0,SUMPRODUCT((BX4:BX795="Fruits a coque")*(BY4:BY795="EXCL")*(COUNTIF(AF41,"*"&amp;BZ4:BZ795&amp;"*")&gt;0)*1))</f>
        <v>0</v>
      </c>
      <c r="AX41" s="36" cm="1">
        <f t="array" ref="AX41">IF(T41="",0,SUMPRODUCT((BX4:BX795="Fruits a coque")*(BY4:BY795="ALERTE")*(COUNTIF(AF41,"*"&amp;BZ4:BZ795&amp;"*")&gt;0)*1))</f>
        <v>0</v>
      </c>
      <c r="AY41" s="36" cm="1">
        <f t="array" ref="AY41">IF(T41="",0,SUMPRODUCT((BX4:BX795="Celeri")*(BY4:BY795="ALERTE")*(COUNTIF(AF41,"*"&amp;BZ4:BZ795&amp;"*")&gt;0)*1))</f>
        <v>0</v>
      </c>
      <c r="AZ41" s="36" cm="1">
        <f t="array" ref="AZ41">IF(T41="",0,SUMPRODUCT((BX4:BX795="Moutarde")*(BY4:BY795="ALERTE")*(COUNTIF(AF41,"*"&amp;BZ4:BZ795&amp;"*")&gt;0)*1))</f>
        <v>0</v>
      </c>
      <c r="BA41" s="36" cm="1">
        <f t="array" ref="BA41">IF(T41="",0,SUMPRODUCT((BX4:BX795="Sesame")*(BY4:BY795="ALERTE")*(COUNTIF(AF41,"*"&amp;BZ4:BZ795&amp;"*")&gt;0)*1))</f>
        <v>0</v>
      </c>
      <c r="BB41" s="36" cm="1">
        <f t="array" ref="BB41">IF(T41="",0,SUMPRODUCT((BX4:BX795="Sulfites")*(BY4:BY795="ALERTE")*(COUNTIF(AF41,"*"&amp;BZ4:BZ795&amp;"*")&gt;0)*1))</f>
        <v>0</v>
      </c>
      <c r="BC41" s="36" cm="1">
        <f t="array" ref="BC41">IF(T41="",0,SUMPRODUCT((BX4:BX795="Lupin")*(BY4:BY795="ALERTE")*(COUNTIF(AF41,"*"&amp;BZ4:BZ795&amp;"*")&gt;0)*1))</f>
        <v>0</v>
      </c>
      <c r="BD41" s="36" cm="1">
        <f t="array" ref="BD41">IF(T41="",0,SUMPRODUCT((BX4:BX795="Mollusques")*(BY4:BY795="EXCL")*(COUNTIF(AF41,"*"&amp;BZ4:BZ795&amp;"*")&gt;0)*1))</f>
        <v>0</v>
      </c>
      <c r="BE41" s="36" cm="1">
        <f t="array" ref="BE41">IF(T41="",0,SUMPRODUCT((BX4:BX795="Mollusques")*(BY4:BY795="ALERTE")*(COUNTIF(AF41,"*"&amp;BZ4:BZ795&amp;"*")&gt;0)*1))</f>
        <v>0</v>
      </c>
      <c r="BF41" s="36" t="str">
        <f t="shared" si="21"/>
        <v/>
      </c>
      <c r="BG41" s="36" t="str">
        <f t="shared" si="22"/>
        <v/>
      </c>
      <c r="BH41" s="36" t="str">
        <f t="shared" si="23"/>
        <v/>
      </c>
      <c r="BI41" s="36" t="str">
        <f t="shared" si="24"/>
        <v>⚠ Oeufs</v>
      </c>
      <c r="BJ41" s="36" t="str">
        <f t="shared" si="25"/>
        <v/>
      </c>
      <c r="BK41" s="36" t="str">
        <f t="shared" si="26"/>
        <v/>
      </c>
      <c r="BL41" s="36" t="str">
        <f t="shared" si="27"/>
        <v/>
      </c>
      <c r="BM41" s="36" t="str">
        <f t="shared" si="28"/>
        <v/>
      </c>
      <c r="BN41" s="36" t="str">
        <f t="shared" si="29"/>
        <v/>
      </c>
      <c r="BO41" s="36" t="str">
        <f t="shared" si="30"/>
        <v/>
      </c>
      <c r="BP41" s="36" t="str">
        <f t="shared" si="31"/>
        <v/>
      </c>
      <c r="BQ41" s="36" t="str">
        <f t="shared" si="32"/>
        <v/>
      </c>
      <c r="BR41" s="36" t="str">
        <f t="shared" si="33"/>
        <v/>
      </c>
      <c r="BS41" s="36" t="str">
        <f t="shared" si="34"/>
        <v/>
      </c>
      <c r="BT41" s="36" t="str">
        <f t="shared" si="35"/>
        <v/>
      </c>
      <c r="BU41" s="36" t="str">
        <f t="shared" si="36"/>
        <v/>
      </c>
      <c r="BX41" s="6" t="s">
        <v>350</v>
      </c>
      <c r="BY41" s="577" t="s">
        <v>363</v>
      </c>
      <c r="BZ41" s="6" t="s">
        <v>387</v>
      </c>
      <c r="CA41" s="6" t="s">
        <v>776</v>
      </c>
    </row>
    <row r="42" spans="2:79" ht="30" customHeight="1">
      <c r="B42" s="551" t="str">
        <f t="shared" si="0"/>
        <v>Cuisson : 30 min</v>
      </c>
      <c r="C42" s="551" t="str">
        <f t="shared" si="1"/>
        <v>Cuisson 30 min</v>
      </c>
      <c r="D42" s="551" t="str">
        <f>IF(UPPER(TRIM(N11))="X",C42,B42)</f>
        <v>Cuisson : 30 min</v>
      </c>
      <c r="E42" s="551" cm="1">
        <f t="array" ref="E42">IF(H41&lt;&gt;"",E41,IF(E41="","",IFERROR(MATCH(TRUE(),INDEX(INDEX(K:K,E41+1):K203&lt;&gt;"",0),0)+E41,"")))</f>
        <v>36</v>
      </c>
      <c r="F42" s="551" t="str" cm="1">
        <f t="array" ref="F42">IF(E42="","",IF(H41&lt;&gt;"",H41,INDEX(D:D,E42)))</f>
        <v>jusqu’à ce que le mélange blanchisse.</v>
      </c>
      <c r="G42" s="551" t="str">
        <f t="shared" si="2"/>
        <v>jusqu’à ce que le mélange blanchisse.</v>
      </c>
      <c r="H42" s="561" t="str">
        <f t="shared" si="3"/>
        <v/>
      </c>
      <c r="I42" s="566" t="str">
        <f>IF(AND(F42&lt;&gt;"",N10&gt;0,M42&gt;N10),"Mot &gt; limite","")</f>
        <v/>
      </c>
      <c r="J42" s="562">
        <f>IF(K42="","",COUNTIF(K18:K42,"&lt;&gt;"))</f>
        <v>25</v>
      </c>
      <c r="K42" s="563" t="s">
        <v>1248</v>
      </c>
      <c r="L42" s="562">
        <f t="shared" si="4"/>
        <v>16</v>
      </c>
      <c r="M42" s="532">
        <f>IF(OR(F42="",N10="",N10&lt;=0),"",IF(LEN(F42)&lt;=N10,LEN(F42),IFERROR(FIND("♦",SUBSTITUTE(LEFT(F42,N10)," ","♦",LEN(LEFT(F42,N10))-LEN(SUBSTITUTE(LEFT(F42,N10)," ","")))),FIND(" ",F42&amp;" ",N10+1)-1)))</f>
        <v>37</v>
      </c>
      <c r="N42" s="564">
        <f t="shared" si="5"/>
        <v>25</v>
      </c>
      <c r="O42" s="565" t="str">
        <f t="shared" si="6"/>
        <v>jusqu’à ce que le mélange blanchisse.</v>
      </c>
      <c r="P42" s="564">
        <f t="shared" si="7"/>
        <v>6</v>
      </c>
      <c r="Q42" s="564">
        <f t="shared" si="8"/>
        <v>37</v>
      </c>
      <c r="S42" s="588">
        <f t="shared" si="9"/>
        <v>42</v>
      </c>
      <c r="T42" s="464" t="str">
        <f t="shared" si="37"/>
        <v>jusqu’à ce que le mélange blanchisse.</v>
      </c>
      <c r="U42" s="588" t="s">
        <v>188</v>
      </c>
      <c r="V42" s="465" t="str">
        <f t="shared" si="10"/>
        <v>jusqu’à ce que le mélange blanchisse.</v>
      </c>
      <c r="W42" s="466" t="str">
        <f t="shared" si="11"/>
        <v/>
      </c>
      <c r="X42" s="589" t="str">
        <f t="shared" si="12"/>
        <v>jusqu’à ce que le mélange blanchisse.</v>
      </c>
      <c r="Y42" s="590" t="str">
        <f t="shared" si="13"/>
        <v/>
      </c>
      <c r="Z42" s="588">
        <f t="shared" si="14"/>
        <v>0</v>
      </c>
      <c r="AA42" s="588">
        <f t="shared" si="15"/>
        <v>0</v>
      </c>
      <c r="AB42" s="590" t="str">
        <f t="shared" si="16"/>
        <v>aucun match</v>
      </c>
      <c r="AC42" s="36" t="str">
        <f t="shared" si="17"/>
        <v>jusqu’à ce que le mélange blanchisse.</v>
      </c>
      <c r="AD42" s="36" t="str">
        <f t="shared" si="18"/>
        <v>jusqu’a ce que le melange blanchisse.</v>
      </c>
      <c r="AE42" s="36" t="str">
        <f t="shared" si="19"/>
        <v xml:space="preserve">jusqu’a ce que le melange blanchisse </v>
      </c>
      <c r="AF42" s="36" t="str">
        <f t="shared" si="20"/>
        <v xml:space="preserve"> jusqu’a ce que le melange blanchisse </v>
      </c>
      <c r="AG42" s="36" cm="1">
        <f t="array" ref="AG42">IF(T42="",0,SUMPRODUCT((BX4:BX795="Gluten")*(BY4:BY795="INFO")*(COUNTIF(AF42,"*"&amp;BZ4:BZ795&amp;"*")&gt;0)*1))</f>
        <v>0</v>
      </c>
      <c r="AH42" s="36" cm="1">
        <f t="array" ref="AH42">IF(T42="",0,SUMPRODUCT((BX4:BX795="Gluten")*(BY4:BY795="EXCL")*(COUNTIF(AF42,"*"&amp;BZ4:BZ795&amp;"*")&gt;0)*1))</f>
        <v>0</v>
      </c>
      <c r="AI42" s="36" cm="1">
        <f t="array" ref="AI42">IF(T42="",0,SUMPRODUCT((BX4:BX795="Gluten")*(BY4:BY795="ALERTE")*(COUNTIF(AF42,"*"&amp;BZ4:BZ795&amp;"*")&gt;0)*1))</f>
        <v>0</v>
      </c>
      <c r="AJ42" s="36" cm="1">
        <f t="array" ref="AJ42">IF(T42="",0,SUMPRODUCT((BX4:BX795="Gluten")*(BY4:BY795="SUSP")*(COUNTIF(AF42,"*"&amp;BZ4:BZ795&amp;"*")&gt;0)*1))</f>
        <v>0</v>
      </c>
      <c r="AK42" s="36" cm="1">
        <f t="array" ref="AK42">IF(T42="",0,SUMPRODUCT((BX4:BX795="Crustaces")*(BY4:BY795="ALERTE")*(COUNTIF(AF42,"*"&amp;BZ4:BZ795&amp;"*")&gt;0)*1))</f>
        <v>0</v>
      </c>
      <c r="AL42" s="36" cm="1">
        <f t="array" ref="AL42">IF(T42="",0,SUMPRODUCT((BX4:BX795="Oeufs")*(BY4:BY795="ALERTE")*(COUNTIF(AF42,"*"&amp;BZ4:BZ795&amp;"*")&gt;0)*1))</f>
        <v>0</v>
      </c>
      <c r="AM42" s="36" cm="1">
        <f t="array" ref="AM42">IF(T42="",0,SUMPRODUCT((BX4:BX795="Poissons")*(BY4:BY795="INFO")*(COUNTIF(AF42,"*"&amp;BZ4:BZ795&amp;"*")&gt;0)*1))</f>
        <v>0</v>
      </c>
      <c r="AN42" s="36" cm="1">
        <f t="array" ref="AN42">IF(T42="",0,SUMPRODUCT((BX4:BX795="Poissons")*(BY4:BY795="EXCL")*(COUNTIF(AF42,"*"&amp;BZ4:BZ795&amp;"*")&gt;0)*1))</f>
        <v>0</v>
      </c>
      <c r="AO42" s="36" cm="1">
        <f t="array" ref="AO42">IF(T42="",0,SUMPRODUCT((BX4:BX795="Poissons")*(BY4:BY795="ALERTE")*(COUNTIF(AF42,"*"&amp;BZ4:BZ795&amp;"*")&gt;0)*1))</f>
        <v>0</v>
      </c>
      <c r="AP42" s="36" cm="1">
        <f t="array" ref="AP42">IF(T42="",0,SUMPRODUCT((BX4:BX795="Arachides")*(BY4:BY795="ALERTE")*(COUNTIF(AF42,"*"&amp;BZ4:BZ795&amp;"*")&gt;0)*1))</f>
        <v>0</v>
      </c>
      <c r="AQ42" s="36" cm="1">
        <f t="array" ref="AQ42">IF(T42="",0,SUMPRODUCT((BX4:BX795="Soja")*(BY4:BY795="INFO")*(COUNTIF(AF42,"*"&amp;BZ4:BZ795&amp;"*")&gt;0)*1))</f>
        <v>0</v>
      </c>
      <c r="AR42" s="36" cm="1">
        <f t="array" ref="AR42">IF(T42="",0,SUMPRODUCT((BX4:BX795="Soja")*(BY4:BY795="ALERTE")*(COUNTIF(AF42,"*"&amp;BZ4:BZ795&amp;"*")&gt;0)*1))</f>
        <v>0</v>
      </c>
      <c r="AS42" s="36" cm="1">
        <f t="array" ref="AS42">IF(T42="",0,SUMPRODUCT((BX4:BX795="Lait")*(BY4:BY795="INFO")*(COUNTIF(AF42,"*"&amp;BZ4:BZ795&amp;"*")&gt;0)*1))</f>
        <v>0</v>
      </c>
      <c r="AT42" s="36" cm="1">
        <f t="array" ref="AT42">IF(T42="",0,SUMPRODUCT((BX4:BX795="Lait")*(BY4:BY795="EXCL")*(COUNTIF(AF42,"*"&amp;BZ4:BZ795&amp;"*")&gt;0)*1))</f>
        <v>0</v>
      </c>
      <c r="AU42" s="36" cm="1">
        <f t="array" ref="AU42">IF(T42="",0,SUMPRODUCT((BX4:BX795="Lait")*(BY4:BY795="ALERTE")*(COUNTIF(AF42,"*"&amp;BZ4:BZ795&amp;"*")&gt;0)*1))</f>
        <v>0</v>
      </c>
      <c r="AV42" s="36" cm="1">
        <f t="array" ref="AV42">IF(T42="",0,SUMPRODUCT((BX4:BX795="Lait")*(BY4:BY795="SUSP")*(COUNTIF(AF42,"*"&amp;BZ4:BZ795&amp;"*")&gt;0)*1))</f>
        <v>0</v>
      </c>
      <c r="AW42" s="36" cm="1">
        <f t="array" ref="AW42">IF(T42="",0,SUMPRODUCT((BX4:BX795="Fruits a coque")*(BY4:BY795="EXCL")*(COUNTIF(AF42,"*"&amp;BZ4:BZ795&amp;"*")&gt;0)*1))</f>
        <v>0</v>
      </c>
      <c r="AX42" s="36" cm="1">
        <f t="array" ref="AX42">IF(T42="",0,SUMPRODUCT((BX4:BX795="Fruits a coque")*(BY4:BY795="ALERTE")*(COUNTIF(AF42,"*"&amp;BZ4:BZ795&amp;"*")&gt;0)*1))</f>
        <v>0</v>
      </c>
      <c r="AY42" s="36" cm="1">
        <f t="array" ref="AY42">IF(T42="",0,SUMPRODUCT((BX4:BX795="Celeri")*(BY4:BY795="ALERTE")*(COUNTIF(AF42,"*"&amp;BZ4:BZ795&amp;"*")&gt;0)*1))</f>
        <v>0</v>
      </c>
      <c r="AZ42" s="36" cm="1">
        <f t="array" ref="AZ42">IF(T42="",0,SUMPRODUCT((BX4:BX795="Moutarde")*(BY4:BY795="ALERTE")*(COUNTIF(AF42,"*"&amp;BZ4:BZ795&amp;"*")&gt;0)*1))</f>
        <v>0</v>
      </c>
      <c r="BA42" s="36" cm="1">
        <f t="array" ref="BA42">IF(T42="",0,SUMPRODUCT((BX4:BX795="Sesame")*(BY4:BY795="ALERTE")*(COUNTIF(AF42,"*"&amp;BZ4:BZ795&amp;"*")&gt;0)*1))</f>
        <v>0</v>
      </c>
      <c r="BB42" s="36" cm="1">
        <f t="array" ref="BB42">IF(T42="",0,SUMPRODUCT((BX4:BX795="Sulfites")*(BY4:BY795="ALERTE")*(COUNTIF(AF42,"*"&amp;BZ4:BZ795&amp;"*")&gt;0)*1))</f>
        <v>0</v>
      </c>
      <c r="BC42" s="36" cm="1">
        <f t="array" ref="BC42">IF(T42="",0,SUMPRODUCT((BX4:BX795="Lupin")*(BY4:BY795="ALERTE")*(COUNTIF(AF42,"*"&amp;BZ4:BZ795&amp;"*")&gt;0)*1))</f>
        <v>0</v>
      </c>
      <c r="BD42" s="36" cm="1">
        <f t="array" ref="BD42">IF(T42="",0,SUMPRODUCT((BX4:BX795="Mollusques")*(BY4:BY795="EXCL")*(COUNTIF(AF42,"*"&amp;BZ4:BZ795&amp;"*")&gt;0)*1))</f>
        <v>0</v>
      </c>
      <c r="BE42" s="36" cm="1">
        <f t="array" ref="BE42">IF(T42="",0,SUMPRODUCT((BX4:BX795="Mollusques")*(BY4:BY795="ALERTE")*(COUNTIF(AF42,"*"&amp;BZ4:BZ795&amp;"*")&gt;0)*1))</f>
        <v>0</v>
      </c>
      <c r="BF42" s="36" t="str">
        <f t="shared" si="21"/>
        <v/>
      </c>
      <c r="BG42" s="36" t="str">
        <f t="shared" si="22"/>
        <v/>
      </c>
      <c r="BH42" s="36" t="str">
        <f t="shared" si="23"/>
        <v/>
      </c>
      <c r="BI42" s="36" t="str">
        <f t="shared" si="24"/>
        <v/>
      </c>
      <c r="BJ42" s="36" t="str">
        <f t="shared" si="25"/>
        <v/>
      </c>
      <c r="BK42" s="36" t="str">
        <f t="shared" si="26"/>
        <v/>
      </c>
      <c r="BL42" s="36" t="str">
        <f t="shared" si="27"/>
        <v/>
      </c>
      <c r="BM42" s="36" t="str">
        <f t="shared" si="28"/>
        <v/>
      </c>
      <c r="BN42" s="36" t="str">
        <f t="shared" si="29"/>
        <v/>
      </c>
      <c r="BO42" s="36" t="str">
        <f t="shared" si="30"/>
        <v/>
      </c>
      <c r="BP42" s="36" t="str">
        <f t="shared" si="31"/>
        <v/>
      </c>
      <c r="BQ42" s="36" t="str">
        <f t="shared" si="32"/>
        <v/>
      </c>
      <c r="BR42" s="36" t="str">
        <f t="shared" si="33"/>
        <v/>
      </c>
      <c r="BS42" s="36" t="str">
        <f t="shared" si="34"/>
        <v/>
      </c>
      <c r="BT42" s="36" t="str">
        <f t="shared" si="35"/>
        <v/>
      </c>
      <c r="BU42" s="36" t="str">
        <f t="shared" si="36"/>
        <v/>
      </c>
      <c r="BX42" s="6" t="s">
        <v>350</v>
      </c>
      <c r="BY42" s="577" t="s">
        <v>363</v>
      </c>
      <c r="BZ42" s="6" t="s">
        <v>388</v>
      </c>
      <c r="CA42" s="6" t="s">
        <v>777</v>
      </c>
    </row>
    <row r="43" spans="2:79" ht="30" customHeight="1">
      <c r="B43" s="551" t="str">
        <f t="shared" si="0"/>
        <v>Portions : 4</v>
      </c>
      <c r="C43" s="551" t="str">
        <f t="shared" si="1"/>
        <v>Portions 4</v>
      </c>
      <c r="D43" s="551" t="str">
        <f>IF(UPPER(TRIM(N11))="X",C43,B43)</f>
        <v>Portions : 4</v>
      </c>
      <c r="E43" s="551" cm="1">
        <f t="array" ref="E43">IF(H42&lt;&gt;"",E42,IF(E42="","",IFERROR(MATCH(TRUE(),INDEX(INDEX(K:K,E42+1):K203&lt;&gt;"",0),0)+E42,"")))</f>
        <v>37</v>
      </c>
      <c r="F43" s="551" t="str" cm="1">
        <f t="array" ref="F43">IF(E43="","",IF(H42&lt;&gt;"",H42,INDEX(D:D,E43)))</f>
        <v>5. Incorporez la farine, la poudre d’amandes puis la crème liquide, en mélangeant bien entre chaque ajout.</v>
      </c>
      <c r="G43" s="551" t="str">
        <f t="shared" si="2"/>
        <v xml:space="preserve">5. Incorporez la farine, la poudre d’amandes puis la crème liquide, en </v>
      </c>
      <c r="H43" s="561" t="str">
        <f t="shared" si="3"/>
        <v>mélangeant bien entre chaque ajout.</v>
      </c>
      <c r="I43" s="566" t="str">
        <f>IF(AND(F43&lt;&gt;"",N10&gt;0,M43&gt;N10),"Mot &gt; limite","")</f>
        <v/>
      </c>
      <c r="J43" s="562">
        <f>IF(K43="","",COUNTIF(K18:K43,"&lt;&gt;"))</f>
        <v>26</v>
      </c>
      <c r="K43" s="563" t="s">
        <v>1249</v>
      </c>
      <c r="L43" s="562">
        <f t="shared" si="4"/>
        <v>12</v>
      </c>
      <c r="M43" s="532">
        <f>IF(OR(F43="",N10="",N10&lt;=0),"",IF(LEN(F43)&lt;=N10,LEN(F43),IFERROR(FIND("♦",SUBSTITUTE(LEFT(F43,N10)," ","♦",LEN(LEFT(F43,N10))-LEN(SUBSTITUTE(LEFT(F43,N10)," ","")))),FIND(" ",F43&amp;" ",N10+1)-1)))</f>
        <v>71</v>
      </c>
      <c r="N43" s="564">
        <f t="shared" si="5"/>
        <v>26</v>
      </c>
      <c r="O43" s="565" t="str">
        <f t="shared" si="6"/>
        <v xml:space="preserve">5. Incorporez la farine, la poudre d’amandes puis la crème liquide, en </v>
      </c>
      <c r="P43" s="564">
        <f t="shared" si="7"/>
        <v>12</v>
      </c>
      <c r="Q43" s="564">
        <f t="shared" si="8"/>
        <v>71</v>
      </c>
      <c r="S43" s="588">
        <f t="shared" si="9"/>
        <v>43</v>
      </c>
      <c r="T43" s="464" t="str">
        <f t="shared" si="37"/>
        <v xml:space="preserve">5. Incorporez la farine, la poudre d’amandes puis la crème liquide, en </v>
      </c>
      <c r="U43" s="588" t="s">
        <v>188</v>
      </c>
      <c r="V43" s="465" t="str">
        <f t="shared" si="10"/>
        <v>5. Incorporez la farine, la poudre d’amandes puis la crème liquide, en *</v>
      </c>
      <c r="W43" s="466" t="str">
        <f t="shared" si="11"/>
        <v>⚠ Gluten • ⚠ Lait • ⚠ Fruits a coque</v>
      </c>
      <c r="X43" s="589" t="str">
        <f t="shared" si="12"/>
        <v>5. Incorporez la farine, la poudre d’amandes puis la crème liquide, en *</v>
      </c>
      <c r="Y43" s="590" t="str">
        <f t="shared" si="13"/>
        <v/>
      </c>
      <c r="Z43" s="588">
        <f t="shared" si="14"/>
        <v>3</v>
      </c>
      <c r="AA43" s="588">
        <f t="shared" si="15"/>
        <v>0</v>
      </c>
      <c r="AB43" s="590" t="str">
        <f t="shared" si="16"/>
        <v>⚠ Gluten • ⚠ Lait • ⚠ Fruits a coque</v>
      </c>
      <c r="AC43" s="36" t="str">
        <f t="shared" si="17"/>
        <v xml:space="preserve">5. incorporez la farine, la poudre d’amandes puis la crème liquide, en </v>
      </c>
      <c r="AD43" s="36" t="str">
        <f t="shared" si="18"/>
        <v xml:space="preserve">5. incorporez la farine, la poudre d’amandes puis la creme liquide, en </v>
      </c>
      <c r="AE43" s="36" t="str">
        <f t="shared" si="19"/>
        <v xml:space="preserve">5  incorporez la farine  la poudre d’amandes puis la creme liquide  en </v>
      </c>
      <c r="AF43" s="36" t="str">
        <f t="shared" si="20"/>
        <v xml:space="preserve"> 5 incorporez la farine la poudre d’amandes puis la creme liquide en </v>
      </c>
      <c r="AG43" s="36" cm="1">
        <f t="array" ref="AG43">IF(T43="",0,SUMPRODUCT((BX4:BX795="Gluten")*(BY4:BY795="INFO")*(COUNTIF(AF43,"*"&amp;BZ4:BZ795&amp;"*")&gt;0)*1))</f>
        <v>0</v>
      </c>
      <c r="AH43" s="36" cm="1">
        <f t="array" ref="AH43">IF(T43="",0,SUMPRODUCT((BX4:BX795="Gluten")*(BY4:BY795="EXCL")*(COUNTIF(AF43,"*"&amp;BZ4:BZ795&amp;"*")&gt;0)*1))</f>
        <v>0</v>
      </c>
      <c r="AI43" s="36" cm="1">
        <f t="array" ref="AI43">IF(T43="",0,SUMPRODUCT((BX4:BX795="Gluten")*(BY4:BY795="ALERTE")*(COUNTIF(AF43,"*"&amp;BZ4:BZ795&amp;"*")&gt;0)*1))</f>
        <v>1</v>
      </c>
      <c r="AJ43" s="36" cm="1">
        <f t="array" ref="AJ43">IF(T43="",0,SUMPRODUCT((BX4:BX795="Gluten")*(BY4:BY795="SUSP")*(COUNTIF(AF43,"*"&amp;BZ4:BZ795&amp;"*")&gt;0)*1))</f>
        <v>1</v>
      </c>
      <c r="AK43" s="36" cm="1">
        <f t="array" ref="AK43">IF(T43="",0,SUMPRODUCT((BX4:BX795="Crustaces")*(BY4:BY795="ALERTE")*(COUNTIF(AF43,"*"&amp;BZ4:BZ795&amp;"*")&gt;0)*1))</f>
        <v>0</v>
      </c>
      <c r="AL43" s="36" cm="1">
        <f t="array" ref="AL43">IF(T43="",0,SUMPRODUCT((BX4:BX795="Oeufs")*(BY4:BY795="ALERTE")*(COUNTIF(AF43,"*"&amp;BZ4:BZ795&amp;"*")&gt;0)*1))</f>
        <v>0</v>
      </c>
      <c r="AM43" s="36" cm="1">
        <f t="array" ref="AM43">IF(T43="",0,SUMPRODUCT((BX4:BX795="Poissons")*(BY4:BY795="INFO")*(COUNTIF(AF43,"*"&amp;BZ4:BZ795&amp;"*")&gt;0)*1))</f>
        <v>0</v>
      </c>
      <c r="AN43" s="36" cm="1">
        <f t="array" ref="AN43">IF(T43="",0,SUMPRODUCT((BX4:BX795="Poissons")*(BY4:BY795="EXCL")*(COUNTIF(AF43,"*"&amp;BZ4:BZ795&amp;"*")&gt;0)*1))</f>
        <v>0</v>
      </c>
      <c r="AO43" s="36" cm="1">
        <f t="array" ref="AO43">IF(T43="",0,SUMPRODUCT((BX4:BX795="Poissons")*(BY4:BY795="ALERTE")*(COUNTIF(AF43,"*"&amp;BZ4:BZ795&amp;"*")&gt;0)*1))</f>
        <v>0</v>
      </c>
      <c r="AP43" s="36" cm="1">
        <f t="array" ref="AP43">IF(T43="",0,SUMPRODUCT((BX4:BX795="Arachides")*(BY4:BY795="ALERTE")*(COUNTIF(AF43,"*"&amp;BZ4:BZ795&amp;"*")&gt;0)*1))</f>
        <v>0</v>
      </c>
      <c r="AQ43" s="36" cm="1">
        <f t="array" ref="AQ43">IF(T43="",0,SUMPRODUCT((BX4:BX795="Soja")*(BY4:BY795="INFO")*(COUNTIF(AF43,"*"&amp;BZ4:BZ795&amp;"*")&gt;0)*1))</f>
        <v>0</v>
      </c>
      <c r="AR43" s="36" cm="1">
        <f t="array" ref="AR43">IF(T43="",0,SUMPRODUCT((BX4:BX795="Soja")*(BY4:BY795="ALERTE")*(COUNTIF(AF43,"*"&amp;BZ4:BZ795&amp;"*")&gt;0)*1))</f>
        <v>0</v>
      </c>
      <c r="AS43" s="36" cm="1">
        <f t="array" ref="AS43">IF(T43="",0,SUMPRODUCT((BX4:BX795="Lait")*(BY4:BY795="INFO")*(COUNTIF(AF43,"*"&amp;BZ4:BZ795&amp;"*")&gt;0)*1))</f>
        <v>0</v>
      </c>
      <c r="AT43" s="36" cm="1">
        <f t="array" ref="AT43">IF(T43="",0,SUMPRODUCT((BX4:BX795="Lait")*(BY4:BY795="EXCL")*(COUNTIF(AF43,"*"&amp;BZ4:BZ795&amp;"*")&gt;0)*1))</f>
        <v>0</v>
      </c>
      <c r="AU43" s="36" cm="1">
        <f t="array" ref="AU43">IF(T43="",0,SUMPRODUCT((BX4:BX795="Lait")*(BY4:BY795="ALERTE")*(COUNTIF(AF43,"*"&amp;BZ4:BZ795&amp;"*")&gt;0)*1))</f>
        <v>1</v>
      </c>
      <c r="AV43" s="36" cm="1">
        <f t="array" ref="AV43">IF(T43="",0,SUMPRODUCT((BX4:BX795="Lait")*(BY4:BY795="SUSP")*(COUNTIF(AF43,"*"&amp;BZ4:BZ795&amp;"*")&gt;0)*1))</f>
        <v>1</v>
      </c>
      <c r="AW43" s="36" cm="1">
        <f t="array" ref="AW43">IF(T43="",0,SUMPRODUCT((BX4:BX795="Fruits a coque")*(BY4:BY795="EXCL")*(COUNTIF(AF43,"*"&amp;BZ4:BZ795&amp;"*")&gt;0)*1))</f>
        <v>0</v>
      </c>
      <c r="AX43" s="36" cm="1">
        <f t="array" ref="AX43">IF(T43="",0,SUMPRODUCT((BX4:BX795="Fruits a coque")*(BY4:BY795="ALERTE")*(COUNTIF(AF43,"*"&amp;BZ4:BZ795&amp;"*")&gt;0)*1))</f>
        <v>2</v>
      </c>
      <c r="AY43" s="36" cm="1">
        <f t="array" ref="AY43">IF(T43="",0,SUMPRODUCT((BX4:BX795="Celeri")*(BY4:BY795="ALERTE")*(COUNTIF(AF43,"*"&amp;BZ4:BZ795&amp;"*")&gt;0)*1))</f>
        <v>0</v>
      </c>
      <c r="AZ43" s="36" cm="1">
        <f t="array" ref="AZ43">IF(T43="",0,SUMPRODUCT((BX4:BX795="Moutarde")*(BY4:BY795="ALERTE")*(COUNTIF(AF43,"*"&amp;BZ4:BZ795&amp;"*")&gt;0)*1))</f>
        <v>0</v>
      </c>
      <c r="BA43" s="36" cm="1">
        <f t="array" ref="BA43">IF(T43="",0,SUMPRODUCT((BX4:BX795="Sesame")*(BY4:BY795="ALERTE")*(COUNTIF(AF43,"*"&amp;BZ4:BZ795&amp;"*")&gt;0)*1))</f>
        <v>0</v>
      </c>
      <c r="BB43" s="36" cm="1">
        <f t="array" ref="BB43">IF(T43="",0,SUMPRODUCT((BX4:BX795="Sulfites")*(BY4:BY795="ALERTE")*(COUNTIF(AF43,"*"&amp;BZ4:BZ795&amp;"*")&gt;0)*1))</f>
        <v>0</v>
      </c>
      <c r="BC43" s="36" cm="1">
        <f t="array" ref="BC43">IF(T43="",0,SUMPRODUCT((BX4:BX795="Lupin")*(BY4:BY795="ALERTE")*(COUNTIF(AF43,"*"&amp;BZ4:BZ795&amp;"*")&gt;0)*1))</f>
        <v>0</v>
      </c>
      <c r="BD43" s="36" cm="1">
        <f t="array" ref="BD43">IF(T43="",0,SUMPRODUCT((BX4:BX795="Mollusques")*(BY4:BY795="EXCL")*(COUNTIF(AF43,"*"&amp;BZ4:BZ795&amp;"*")&gt;0)*1))</f>
        <v>0</v>
      </c>
      <c r="BE43" s="36" cm="1">
        <f t="array" ref="BE43">IF(T43="",0,SUMPRODUCT((BX4:BX795="Mollusques")*(BY4:BY795="ALERTE")*(COUNTIF(AF43,"*"&amp;BZ4:BZ795&amp;"*")&gt;0)*1))</f>
        <v>0</v>
      </c>
      <c r="BF43" s="36" t="str">
        <f t="shared" si="21"/>
        <v>⚠ Gluten</v>
      </c>
      <c r="BG43" s="36" t="str">
        <f t="shared" si="22"/>
        <v/>
      </c>
      <c r="BH43" s="36" t="str">
        <f t="shared" si="23"/>
        <v/>
      </c>
      <c r="BI43" s="36" t="str">
        <f t="shared" si="24"/>
        <v/>
      </c>
      <c r="BJ43" s="36" t="str">
        <f t="shared" si="25"/>
        <v/>
      </c>
      <c r="BK43" s="36" t="str">
        <f t="shared" si="26"/>
        <v/>
      </c>
      <c r="BL43" s="36" t="str">
        <f t="shared" si="27"/>
        <v/>
      </c>
      <c r="BM43" s="36" t="str">
        <f t="shared" si="28"/>
        <v>⚠ Lait</v>
      </c>
      <c r="BN43" s="36" t="str">
        <f t="shared" si="29"/>
        <v/>
      </c>
      <c r="BO43" s="36" t="str">
        <f t="shared" si="30"/>
        <v>⚠ Fruits a coque</v>
      </c>
      <c r="BP43" s="36" t="str">
        <f t="shared" si="31"/>
        <v/>
      </c>
      <c r="BQ43" s="36" t="str">
        <f t="shared" si="32"/>
        <v/>
      </c>
      <c r="BR43" s="36" t="str">
        <f t="shared" si="33"/>
        <v/>
      </c>
      <c r="BS43" s="36" t="str">
        <f t="shared" si="34"/>
        <v/>
      </c>
      <c r="BT43" s="36" t="str">
        <f t="shared" si="35"/>
        <v/>
      </c>
      <c r="BU43" s="36" t="str">
        <f t="shared" si="36"/>
        <v/>
      </c>
      <c r="BX43" s="6" t="s">
        <v>350</v>
      </c>
      <c r="BY43" s="577" t="s">
        <v>363</v>
      </c>
      <c r="BZ43" s="6" t="s">
        <v>389</v>
      </c>
      <c r="CA43" s="6" t="s">
        <v>778</v>
      </c>
    </row>
    <row r="44" spans="2:79" ht="30" customHeight="1">
      <c r="B44" s="551" t="str">
        <f t="shared" si="0"/>
        <v>Calories : ≈ 410 kcal par part</v>
      </c>
      <c r="C44" s="551" t="str">
        <f t="shared" si="1"/>
        <v>Calories ≈ 410 kcal par part</v>
      </c>
      <c r="D44" s="551" t="str">
        <f>IF(UPPER(TRIM(N11))="X",C44,B44)</f>
        <v>Calories : ≈ 410 kcal par part</v>
      </c>
      <c r="E44" s="551" cm="1">
        <f t="array" ref="E44">IF(H43&lt;&gt;"",E43,IF(E43="","",IFERROR(MATCH(TRUE(),INDEX(INDEX(K:K,E43+1):K203&lt;&gt;"",0),0)+E43,"")))</f>
        <v>37</v>
      </c>
      <c r="F44" s="551" t="str" cm="1">
        <f t="array" ref="F44">IF(E44="","",IF(H43&lt;&gt;"",H43,INDEX(D:D,E44)))</f>
        <v>mélangeant bien entre chaque ajout.</v>
      </c>
      <c r="G44" s="551" t="str">
        <f t="shared" si="2"/>
        <v>mélangeant bien entre chaque ajout.</v>
      </c>
      <c r="H44" s="561" t="str">
        <f t="shared" si="3"/>
        <v/>
      </c>
      <c r="I44" s="566" t="str">
        <f>IF(AND(F44&lt;&gt;"",N10&gt;0,M44&gt;N10),"Mot &gt; limite","")</f>
        <v/>
      </c>
      <c r="J44" s="562">
        <f>IF(K44="","",COUNTIF(K18:K44,"&lt;&gt;"))</f>
        <v>27</v>
      </c>
      <c r="K44" s="563" t="s">
        <v>1250</v>
      </c>
      <c r="L44" s="562">
        <f t="shared" si="4"/>
        <v>30</v>
      </c>
      <c r="M44" s="532">
        <f>IF(OR(F44="",N10="",N10&lt;=0),"",IF(LEN(F44)&lt;=N10,LEN(F44),IFERROR(FIND("♦",SUBSTITUTE(LEFT(F44,N10)," ","♦",LEN(LEFT(F44,N10))-LEN(SUBSTITUTE(LEFT(F44,N10)," ","")))),FIND(" ",F44&amp;" ",N10+1)-1)))</f>
        <v>35</v>
      </c>
      <c r="N44" s="564">
        <f t="shared" si="5"/>
        <v>27</v>
      </c>
      <c r="O44" s="565" t="str">
        <f t="shared" si="6"/>
        <v>mélangeant bien entre chaque ajout.</v>
      </c>
      <c r="P44" s="564">
        <f t="shared" si="7"/>
        <v>5</v>
      </c>
      <c r="Q44" s="564">
        <f t="shared" si="8"/>
        <v>35</v>
      </c>
      <c r="S44" s="588">
        <f t="shared" si="9"/>
        <v>44</v>
      </c>
      <c r="T44" s="464" t="str">
        <f t="shared" si="37"/>
        <v>mélangeant bien entre chaque ajout.</v>
      </c>
      <c r="U44" s="588" t="s">
        <v>188</v>
      </c>
      <c r="V44" s="465" t="str">
        <f t="shared" si="10"/>
        <v>mélangeant bien entre chaque ajout.</v>
      </c>
      <c r="W44" s="466" t="str">
        <f t="shared" si="11"/>
        <v/>
      </c>
      <c r="X44" s="589" t="str">
        <f t="shared" si="12"/>
        <v>mélangeant bien entre chaque ajout.</v>
      </c>
      <c r="Y44" s="590" t="str">
        <f t="shared" si="13"/>
        <v/>
      </c>
      <c r="Z44" s="588">
        <f t="shared" si="14"/>
        <v>0</v>
      </c>
      <c r="AA44" s="588">
        <f t="shared" si="15"/>
        <v>0</v>
      </c>
      <c r="AB44" s="590" t="str">
        <f t="shared" si="16"/>
        <v>aucun match</v>
      </c>
      <c r="AC44" s="36" t="str">
        <f t="shared" si="17"/>
        <v>mélangeant bien entre chaque ajout.</v>
      </c>
      <c r="AD44" s="36" t="str">
        <f t="shared" si="18"/>
        <v>melangeant bien entre chaque ajout.</v>
      </c>
      <c r="AE44" s="36" t="str">
        <f t="shared" si="19"/>
        <v xml:space="preserve">melangeant bien entre chaque ajout </v>
      </c>
      <c r="AF44" s="36" t="str">
        <f t="shared" si="20"/>
        <v xml:space="preserve"> melangeant bien entre chaque ajout </v>
      </c>
      <c r="AG44" s="36" cm="1">
        <f t="array" ref="AG44">IF(T44="",0,SUMPRODUCT((BX4:BX795="Gluten")*(BY4:BY795="INFO")*(COUNTIF(AF44,"*"&amp;BZ4:BZ795&amp;"*")&gt;0)*1))</f>
        <v>0</v>
      </c>
      <c r="AH44" s="36" cm="1">
        <f t="array" ref="AH44">IF(T44="",0,SUMPRODUCT((BX4:BX795="Gluten")*(BY4:BY795="EXCL")*(COUNTIF(AF44,"*"&amp;BZ4:BZ795&amp;"*")&gt;0)*1))</f>
        <v>0</v>
      </c>
      <c r="AI44" s="36" cm="1">
        <f t="array" ref="AI44">IF(T44="",0,SUMPRODUCT((BX4:BX795="Gluten")*(BY4:BY795="ALERTE")*(COUNTIF(AF44,"*"&amp;BZ4:BZ795&amp;"*")&gt;0)*1))</f>
        <v>0</v>
      </c>
      <c r="AJ44" s="36" cm="1">
        <f t="array" ref="AJ44">IF(T44="",0,SUMPRODUCT((BX4:BX795="Gluten")*(BY4:BY795="SUSP")*(COUNTIF(AF44,"*"&amp;BZ4:BZ795&amp;"*")&gt;0)*1))</f>
        <v>0</v>
      </c>
      <c r="AK44" s="36" cm="1">
        <f t="array" ref="AK44">IF(T44="",0,SUMPRODUCT((BX4:BX795="Crustaces")*(BY4:BY795="ALERTE")*(COUNTIF(AF44,"*"&amp;BZ4:BZ795&amp;"*")&gt;0)*1))</f>
        <v>0</v>
      </c>
      <c r="AL44" s="36" cm="1">
        <f t="array" ref="AL44">IF(T44="",0,SUMPRODUCT((BX4:BX795="Oeufs")*(BY4:BY795="ALERTE")*(COUNTIF(AF44,"*"&amp;BZ4:BZ795&amp;"*")&gt;0)*1))</f>
        <v>0</v>
      </c>
      <c r="AM44" s="36" cm="1">
        <f t="array" ref="AM44">IF(T44="",0,SUMPRODUCT((BX4:BX795="Poissons")*(BY4:BY795="INFO")*(COUNTIF(AF44,"*"&amp;BZ4:BZ795&amp;"*")&gt;0)*1))</f>
        <v>0</v>
      </c>
      <c r="AN44" s="36" cm="1">
        <f t="array" ref="AN44">IF(T44="",0,SUMPRODUCT((BX4:BX795="Poissons")*(BY4:BY795="EXCL")*(COUNTIF(AF44,"*"&amp;BZ4:BZ795&amp;"*")&gt;0)*1))</f>
        <v>0</v>
      </c>
      <c r="AO44" s="36" cm="1">
        <f t="array" ref="AO44">IF(T44="",0,SUMPRODUCT((BX4:BX795="Poissons")*(BY4:BY795="ALERTE")*(COUNTIF(AF44,"*"&amp;BZ4:BZ795&amp;"*")&gt;0)*1))</f>
        <v>0</v>
      </c>
      <c r="AP44" s="36" cm="1">
        <f t="array" ref="AP44">IF(T44="",0,SUMPRODUCT((BX4:BX795="Arachides")*(BY4:BY795="ALERTE")*(COUNTIF(AF44,"*"&amp;BZ4:BZ795&amp;"*")&gt;0)*1))</f>
        <v>0</v>
      </c>
      <c r="AQ44" s="36" cm="1">
        <f t="array" ref="AQ44">IF(T44="",0,SUMPRODUCT((BX4:BX795="Soja")*(BY4:BY795="INFO")*(COUNTIF(AF44,"*"&amp;BZ4:BZ795&amp;"*")&gt;0)*1))</f>
        <v>0</v>
      </c>
      <c r="AR44" s="36" cm="1">
        <f t="array" ref="AR44">IF(T44="",0,SUMPRODUCT((BX4:BX795="Soja")*(BY4:BY795="ALERTE")*(COUNTIF(AF44,"*"&amp;BZ4:BZ795&amp;"*")&gt;0)*1))</f>
        <v>0</v>
      </c>
      <c r="AS44" s="36" cm="1">
        <f t="array" ref="AS44">IF(T44="",0,SUMPRODUCT((BX4:BX795="Lait")*(BY4:BY795="INFO")*(COUNTIF(AF44,"*"&amp;BZ4:BZ795&amp;"*")&gt;0)*1))</f>
        <v>0</v>
      </c>
      <c r="AT44" s="36" cm="1">
        <f t="array" ref="AT44">IF(T44="",0,SUMPRODUCT((BX4:BX795="Lait")*(BY4:BY795="EXCL")*(COUNTIF(AF44,"*"&amp;BZ4:BZ795&amp;"*")&gt;0)*1))</f>
        <v>0</v>
      </c>
      <c r="AU44" s="36" cm="1">
        <f t="array" ref="AU44">IF(T44="",0,SUMPRODUCT((BX4:BX795="Lait")*(BY4:BY795="ALERTE")*(COUNTIF(AF44,"*"&amp;BZ4:BZ795&amp;"*")&gt;0)*1))</f>
        <v>0</v>
      </c>
      <c r="AV44" s="36" cm="1">
        <f t="array" ref="AV44">IF(T44="",0,SUMPRODUCT((BX4:BX795="Lait")*(BY4:BY795="SUSP")*(COUNTIF(AF44,"*"&amp;BZ4:BZ795&amp;"*")&gt;0)*1))</f>
        <v>0</v>
      </c>
      <c r="AW44" s="36" cm="1">
        <f t="array" ref="AW44">IF(T44="",0,SUMPRODUCT((BX4:BX795="Fruits a coque")*(BY4:BY795="EXCL")*(COUNTIF(AF44,"*"&amp;BZ4:BZ795&amp;"*")&gt;0)*1))</f>
        <v>0</v>
      </c>
      <c r="AX44" s="36" cm="1">
        <f t="array" ref="AX44">IF(T44="",0,SUMPRODUCT((BX4:BX795="Fruits a coque")*(BY4:BY795="ALERTE")*(COUNTIF(AF44,"*"&amp;BZ4:BZ795&amp;"*")&gt;0)*1))</f>
        <v>0</v>
      </c>
      <c r="AY44" s="36" cm="1">
        <f t="array" ref="AY44">IF(T44="",0,SUMPRODUCT((BX4:BX795="Celeri")*(BY4:BY795="ALERTE")*(COUNTIF(AF44,"*"&amp;BZ4:BZ795&amp;"*")&gt;0)*1))</f>
        <v>0</v>
      </c>
      <c r="AZ44" s="36" cm="1">
        <f t="array" ref="AZ44">IF(T44="",0,SUMPRODUCT((BX4:BX795="Moutarde")*(BY4:BY795="ALERTE")*(COUNTIF(AF44,"*"&amp;BZ4:BZ795&amp;"*")&gt;0)*1))</f>
        <v>0</v>
      </c>
      <c r="BA44" s="36" cm="1">
        <f t="array" ref="BA44">IF(T44="",0,SUMPRODUCT((BX4:BX795="Sesame")*(BY4:BY795="ALERTE")*(COUNTIF(AF44,"*"&amp;BZ4:BZ795&amp;"*")&gt;0)*1))</f>
        <v>0</v>
      </c>
      <c r="BB44" s="36" cm="1">
        <f t="array" ref="BB44">IF(T44="",0,SUMPRODUCT((BX4:BX795="Sulfites")*(BY4:BY795="ALERTE")*(COUNTIF(AF44,"*"&amp;BZ4:BZ795&amp;"*")&gt;0)*1))</f>
        <v>0</v>
      </c>
      <c r="BC44" s="36" cm="1">
        <f t="array" ref="BC44">IF(T44="",0,SUMPRODUCT((BX4:BX795="Lupin")*(BY4:BY795="ALERTE")*(COUNTIF(AF44,"*"&amp;BZ4:BZ795&amp;"*")&gt;0)*1))</f>
        <v>0</v>
      </c>
      <c r="BD44" s="36" cm="1">
        <f t="array" ref="BD44">IF(T44="",0,SUMPRODUCT((BX4:BX795="Mollusques")*(BY4:BY795="EXCL")*(COUNTIF(AF44,"*"&amp;BZ4:BZ795&amp;"*")&gt;0)*1))</f>
        <v>0</v>
      </c>
      <c r="BE44" s="36" cm="1">
        <f t="array" ref="BE44">IF(T44="",0,SUMPRODUCT((BX4:BX795="Mollusques")*(BY4:BY795="ALERTE")*(COUNTIF(AF44,"*"&amp;BZ4:BZ795&amp;"*")&gt;0)*1))</f>
        <v>0</v>
      </c>
      <c r="BF44" s="36" t="str">
        <f t="shared" si="21"/>
        <v/>
      </c>
      <c r="BG44" s="36" t="str">
        <f t="shared" si="22"/>
        <v/>
      </c>
      <c r="BH44" s="36" t="str">
        <f t="shared" si="23"/>
        <v/>
      </c>
      <c r="BI44" s="36" t="str">
        <f t="shared" si="24"/>
        <v/>
      </c>
      <c r="BJ44" s="36" t="str">
        <f t="shared" si="25"/>
        <v/>
      </c>
      <c r="BK44" s="36" t="str">
        <f t="shared" si="26"/>
        <v/>
      </c>
      <c r="BL44" s="36" t="str">
        <f t="shared" si="27"/>
        <v/>
      </c>
      <c r="BM44" s="36" t="str">
        <f t="shared" si="28"/>
        <v/>
      </c>
      <c r="BN44" s="36" t="str">
        <f t="shared" si="29"/>
        <v/>
      </c>
      <c r="BO44" s="36" t="str">
        <f t="shared" si="30"/>
        <v/>
      </c>
      <c r="BP44" s="36" t="str">
        <f t="shared" si="31"/>
        <v/>
      </c>
      <c r="BQ44" s="36" t="str">
        <f t="shared" si="32"/>
        <v/>
      </c>
      <c r="BR44" s="36" t="str">
        <f t="shared" si="33"/>
        <v/>
      </c>
      <c r="BS44" s="36" t="str">
        <f t="shared" si="34"/>
        <v/>
      </c>
      <c r="BT44" s="36" t="str">
        <f t="shared" si="35"/>
        <v/>
      </c>
      <c r="BU44" s="36" t="str">
        <f t="shared" si="36"/>
        <v/>
      </c>
      <c r="BX44" s="6" t="s">
        <v>350</v>
      </c>
      <c r="BY44" s="577" t="s">
        <v>363</v>
      </c>
      <c r="BZ44" s="6" t="s">
        <v>1285</v>
      </c>
      <c r="CA44" s="6" t="s">
        <v>779</v>
      </c>
    </row>
    <row r="45" spans="2:79" ht="30" customHeight="1">
      <c r="B45" s="551" t="str">
        <f t="shared" si="0"/>
        <v/>
      </c>
      <c r="C45" s="551" t="str">
        <f t="shared" si="1"/>
        <v/>
      </c>
      <c r="D45" s="551" t="str">
        <f>IF(UPPER(TRIM(N11))="X",C45,B45)</f>
        <v/>
      </c>
      <c r="E45" s="551" cm="1">
        <f t="array" ref="E45">IF(H44&lt;&gt;"",E44,IF(E44="","",IFERROR(MATCH(TRUE(),INDEX(INDEX(K:K,E44+1):K203&lt;&gt;"",0),0)+E44,"")))</f>
        <v>38</v>
      </c>
      <c r="F45" s="551" t="str" cm="1">
        <f t="array" ref="F45">IF(E45="","",IF(H44&lt;&gt;"",H44,INDEX(D:D,E45)))</f>
        <v>6. Versez cette préparation sur les pommes, parsemez d’amandes effilées et ajoutez quelques noisettes de beurre.</v>
      </c>
      <c r="G45" s="551" t="str">
        <f t="shared" si="2"/>
        <v xml:space="preserve">6. Versez cette préparation sur les pommes, parsemez d’amandes effilées et </v>
      </c>
      <c r="H45" s="561" t="str">
        <f t="shared" si="3"/>
        <v>ajoutez quelques noisettes de beurre.</v>
      </c>
      <c r="I45" s="566" t="str">
        <f>IF(AND(F45&lt;&gt;"",N10&gt;0,M45&gt;N10),"Mot &gt; limite","")</f>
        <v/>
      </c>
      <c r="J45" s="562" t="str">
        <f>IF(K45="","",COUNTIF(K18:K45,"&lt;&gt;"))</f>
        <v/>
      </c>
      <c r="K45" s="563"/>
      <c r="L45" s="562" t="str">
        <f t="shared" si="4"/>
        <v/>
      </c>
      <c r="M45" s="532">
        <f>IF(OR(F45="",N10="",N10&lt;=0),"",IF(LEN(F45)&lt;=N10,LEN(F45),IFERROR(FIND("♦",SUBSTITUTE(LEFT(F45,N10)," ","♦",LEN(LEFT(F45,N10))-LEN(SUBSTITUTE(LEFT(F45,N10)," ","")))),FIND(" ",F45&amp;" ",N10+1)-1)))</f>
        <v>75</v>
      </c>
      <c r="N45" s="564">
        <f t="shared" si="5"/>
        <v>28</v>
      </c>
      <c r="O45" s="565" t="str">
        <f t="shared" si="6"/>
        <v xml:space="preserve">6. Versez cette préparation sur les pommes, parsemez d’amandes effilées et </v>
      </c>
      <c r="P45" s="564">
        <f t="shared" si="7"/>
        <v>11</v>
      </c>
      <c r="Q45" s="564">
        <f t="shared" si="8"/>
        <v>75</v>
      </c>
      <c r="S45" s="588">
        <f t="shared" si="9"/>
        <v>45</v>
      </c>
      <c r="T45" s="464" t="str">
        <f t="shared" si="37"/>
        <v xml:space="preserve">6. Versez cette préparation sur les pommes, parsemez d’amandes effilées et </v>
      </c>
      <c r="U45" s="588" t="s">
        <v>188</v>
      </c>
      <c r="V45" s="465" t="str">
        <f t="shared" si="10"/>
        <v>6. Versez cette préparation sur les pommes, parsemez d’amandes effilées et *</v>
      </c>
      <c r="W45" s="466" t="str">
        <f t="shared" si="11"/>
        <v>⚠ Fruits a coque</v>
      </c>
      <c r="X45" s="589" t="str">
        <f t="shared" si="12"/>
        <v>6. Versez cette préparation sur les pommes, parsemez d’amandes effilées et *</v>
      </c>
      <c r="Y45" s="590" t="str">
        <f t="shared" si="13"/>
        <v/>
      </c>
      <c r="Z45" s="588">
        <f t="shared" si="14"/>
        <v>1</v>
      </c>
      <c r="AA45" s="588">
        <f t="shared" si="15"/>
        <v>0</v>
      </c>
      <c r="AB45" s="590" t="str">
        <f t="shared" si="16"/>
        <v>⚠ Fruits a coque</v>
      </c>
      <c r="AC45" s="36" t="str">
        <f t="shared" si="17"/>
        <v xml:space="preserve">6. versez cette préparation sur les pommes, parsemez d’amandes effilées et </v>
      </c>
      <c r="AD45" s="36" t="str">
        <f t="shared" si="18"/>
        <v xml:space="preserve">6. versez cette preparation sur les pommes, parsemez d’amandes effilees et </v>
      </c>
      <c r="AE45" s="36" t="str">
        <f t="shared" si="19"/>
        <v xml:space="preserve">6  versez cette preparation sur les pommes  parsemez d’amandes effilees et </v>
      </c>
      <c r="AF45" s="36" t="str">
        <f t="shared" si="20"/>
        <v xml:space="preserve"> 6 versez cette preparation sur les pommes parsemez d’amandes effilees et </v>
      </c>
      <c r="AG45" s="36" cm="1">
        <f t="array" ref="AG45">IF(T45="",0,SUMPRODUCT((BX4:BX795="Gluten")*(BY4:BY795="INFO")*(COUNTIF(AF45,"*"&amp;BZ4:BZ795&amp;"*")&gt;0)*1))</f>
        <v>0</v>
      </c>
      <c r="AH45" s="36" cm="1">
        <f t="array" ref="AH45">IF(T45="",0,SUMPRODUCT((BX4:BX795="Gluten")*(BY4:BY795="EXCL")*(COUNTIF(AF45,"*"&amp;BZ4:BZ795&amp;"*")&gt;0)*1))</f>
        <v>0</v>
      </c>
      <c r="AI45" s="36" cm="1">
        <f t="array" ref="AI45">IF(T45="",0,SUMPRODUCT((BX4:BX795="Gluten")*(BY4:BY795="ALERTE")*(COUNTIF(AF45,"*"&amp;BZ4:BZ795&amp;"*")&gt;0)*1))</f>
        <v>0</v>
      </c>
      <c r="AJ45" s="36" cm="1">
        <f t="array" ref="AJ45">IF(T45="",0,SUMPRODUCT((BX4:BX795="Gluten")*(BY4:BY795="SUSP")*(COUNTIF(AF45,"*"&amp;BZ4:BZ795&amp;"*")&gt;0)*1))</f>
        <v>0</v>
      </c>
      <c r="AK45" s="36" cm="1">
        <f t="array" ref="AK45">IF(T45="",0,SUMPRODUCT((BX4:BX795="Crustaces")*(BY4:BY795="ALERTE")*(COUNTIF(AF45,"*"&amp;BZ4:BZ795&amp;"*")&gt;0)*1))</f>
        <v>0</v>
      </c>
      <c r="AL45" s="36" cm="1">
        <f t="array" ref="AL45">IF(T45="",0,SUMPRODUCT((BX4:BX795="Oeufs")*(BY4:BY795="ALERTE")*(COUNTIF(AF45,"*"&amp;BZ4:BZ795&amp;"*")&gt;0)*1))</f>
        <v>0</v>
      </c>
      <c r="AM45" s="36" cm="1">
        <f t="array" ref="AM45">IF(T45="",0,SUMPRODUCT((BX4:BX795="Poissons")*(BY4:BY795="INFO")*(COUNTIF(AF45,"*"&amp;BZ4:BZ795&amp;"*")&gt;0)*1))</f>
        <v>0</v>
      </c>
      <c r="AN45" s="36" cm="1">
        <f t="array" ref="AN45">IF(T45="",0,SUMPRODUCT((BX4:BX795="Poissons")*(BY4:BY795="EXCL")*(COUNTIF(AF45,"*"&amp;BZ4:BZ795&amp;"*")&gt;0)*1))</f>
        <v>0</v>
      </c>
      <c r="AO45" s="36" cm="1">
        <f t="array" ref="AO45">IF(T45="",0,SUMPRODUCT((BX4:BX795="Poissons")*(BY4:BY795="ALERTE")*(COUNTIF(AF45,"*"&amp;BZ4:BZ795&amp;"*")&gt;0)*1))</f>
        <v>0</v>
      </c>
      <c r="AP45" s="36" cm="1">
        <f t="array" ref="AP45">IF(T45="",0,SUMPRODUCT((BX4:BX795="Arachides")*(BY4:BY795="ALERTE")*(COUNTIF(AF45,"*"&amp;BZ4:BZ795&amp;"*")&gt;0)*1))</f>
        <v>0</v>
      </c>
      <c r="AQ45" s="36" cm="1">
        <f t="array" ref="AQ45">IF(T45="",0,SUMPRODUCT((BX4:BX795="Soja")*(BY4:BY795="INFO")*(COUNTIF(AF45,"*"&amp;BZ4:BZ795&amp;"*")&gt;0)*1))</f>
        <v>0</v>
      </c>
      <c r="AR45" s="36" cm="1">
        <f t="array" ref="AR45">IF(T45="",0,SUMPRODUCT((BX4:BX795="Soja")*(BY4:BY795="ALERTE")*(COUNTIF(AF45,"*"&amp;BZ4:BZ795&amp;"*")&gt;0)*1))</f>
        <v>0</v>
      </c>
      <c r="AS45" s="36" cm="1">
        <f t="array" ref="AS45">IF(T45="",0,SUMPRODUCT((BX4:BX795="Lait")*(BY4:BY795="INFO")*(COUNTIF(AF45,"*"&amp;BZ4:BZ795&amp;"*")&gt;0)*1))</f>
        <v>0</v>
      </c>
      <c r="AT45" s="36" cm="1">
        <f t="array" ref="AT45">IF(T45="",0,SUMPRODUCT((BX4:BX795="Lait")*(BY4:BY795="EXCL")*(COUNTIF(AF45,"*"&amp;BZ4:BZ795&amp;"*")&gt;0)*1))</f>
        <v>0</v>
      </c>
      <c r="AU45" s="36" cm="1">
        <f t="array" ref="AU45">IF(T45="",0,SUMPRODUCT((BX4:BX795="Lait")*(BY4:BY795="ALERTE")*(COUNTIF(AF45,"*"&amp;BZ4:BZ795&amp;"*")&gt;0)*1))</f>
        <v>0</v>
      </c>
      <c r="AV45" s="36" cm="1">
        <f t="array" ref="AV45">IF(T45="",0,SUMPRODUCT((BX4:BX795="Lait")*(BY4:BY795="SUSP")*(COUNTIF(AF45,"*"&amp;BZ4:BZ795&amp;"*")&gt;0)*1))</f>
        <v>0</v>
      </c>
      <c r="AW45" s="36" cm="1">
        <f t="array" ref="AW45">IF(T45="",0,SUMPRODUCT((BX4:BX795="Fruits a coque")*(BY4:BY795="EXCL")*(COUNTIF(AF45,"*"&amp;BZ4:BZ795&amp;"*")&gt;0)*1))</f>
        <v>0</v>
      </c>
      <c r="AX45" s="36" cm="1">
        <f t="array" ref="AX45">IF(T45="",0,SUMPRODUCT((BX4:BX795="Fruits a coque")*(BY4:BY795="ALERTE")*(COUNTIF(AF45,"*"&amp;BZ4:BZ795&amp;"*")&gt;0)*1))</f>
        <v>2</v>
      </c>
      <c r="AY45" s="36" cm="1">
        <f t="array" ref="AY45">IF(T45="",0,SUMPRODUCT((BX4:BX795="Celeri")*(BY4:BY795="ALERTE")*(COUNTIF(AF45,"*"&amp;BZ4:BZ795&amp;"*")&gt;0)*1))</f>
        <v>0</v>
      </c>
      <c r="AZ45" s="36" cm="1">
        <f t="array" ref="AZ45">IF(T45="",0,SUMPRODUCT((BX4:BX795="Moutarde")*(BY4:BY795="ALERTE")*(COUNTIF(AF45,"*"&amp;BZ4:BZ795&amp;"*")&gt;0)*1))</f>
        <v>0</v>
      </c>
      <c r="BA45" s="36" cm="1">
        <f t="array" ref="BA45">IF(T45="",0,SUMPRODUCT((BX4:BX795="Sesame")*(BY4:BY795="ALERTE")*(COUNTIF(AF45,"*"&amp;BZ4:BZ795&amp;"*")&gt;0)*1))</f>
        <v>0</v>
      </c>
      <c r="BB45" s="36" cm="1">
        <f t="array" ref="BB45">IF(T45="",0,SUMPRODUCT((BX4:BX795="Sulfites")*(BY4:BY795="ALERTE")*(COUNTIF(AF45,"*"&amp;BZ4:BZ795&amp;"*")&gt;0)*1))</f>
        <v>0</v>
      </c>
      <c r="BC45" s="36" cm="1">
        <f t="array" ref="BC45">IF(T45="",0,SUMPRODUCT((BX4:BX795="Lupin")*(BY4:BY795="ALERTE")*(COUNTIF(AF45,"*"&amp;BZ4:BZ795&amp;"*")&gt;0)*1))</f>
        <v>0</v>
      </c>
      <c r="BD45" s="36" cm="1">
        <f t="array" ref="BD45">IF(T45="",0,SUMPRODUCT((BX4:BX795="Mollusques")*(BY4:BY795="EXCL")*(COUNTIF(AF45,"*"&amp;BZ4:BZ795&amp;"*")&gt;0)*1))</f>
        <v>0</v>
      </c>
      <c r="BE45" s="36" cm="1">
        <f t="array" ref="BE45">IF(T45="",0,SUMPRODUCT((BX4:BX795="Mollusques")*(BY4:BY795="ALERTE")*(COUNTIF(AF45,"*"&amp;BZ4:BZ795&amp;"*")&gt;0)*1))</f>
        <v>0</v>
      </c>
      <c r="BF45" s="36" t="str">
        <f t="shared" si="21"/>
        <v/>
      </c>
      <c r="BG45" s="36" t="str">
        <f t="shared" si="22"/>
        <v/>
      </c>
      <c r="BH45" s="36" t="str">
        <f t="shared" si="23"/>
        <v/>
      </c>
      <c r="BI45" s="36" t="str">
        <f t="shared" si="24"/>
        <v/>
      </c>
      <c r="BJ45" s="36" t="str">
        <f t="shared" si="25"/>
        <v/>
      </c>
      <c r="BK45" s="36" t="str">
        <f t="shared" si="26"/>
        <v/>
      </c>
      <c r="BL45" s="36" t="str">
        <f t="shared" si="27"/>
        <v/>
      </c>
      <c r="BM45" s="36" t="str">
        <f t="shared" si="28"/>
        <v/>
      </c>
      <c r="BN45" s="36" t="str">
        <f t="shared" si="29"/>
        <v/>
      </c>
      <c r="BO45" s="36" t="str">
        <f t="shared" si="30"/>
        <v>⚠ Fruits a coque</v>
      </c>
      <c r="BP45" s="36" t="str">
        <f t="shared" si="31"/>
        <v/>
      </c>
      <c r="BQ45" s="36" t="str">
        <f t="shared" si="32"/>
        <v/>
      </c>
      <c r="BR45" s="36" t="str">
        <f t="shared" si="33"/>
        <v/>
      </c>
      <c r="BS45" s="36" t="str">
        <f t="shared" si="34"/>
        <v/>
      </c>
      <c r="BT45" s="36" t="str">
        <f t="shared" si="35"/>
        <v/>
      </c>
      <c r="BU45" s="36" t="str">
        <f t="shared" si="36"/>
        <v/>
      </c>
      <c r="BX45" s="6" t="s">
        <v>350</v>
      </c>
      <c r="BY45" s="577" t="s">
        <v>363</v>
      </c>
      <c r="BZ45" s="6" t="s">
        <v>1286</v>
      </c>
      <c r="CA45" s="6" t="s">
        <v>780</v>
      </c>
    </row>
    <row r="46" spans="2:79" ht="30" customHeight="1">
      <c r="B46" s="551" t="str">
        <f t="shared" si="0"/>
        <v/>
      </c>
      <c r="C46" s="551" t="str">
        <f t="shared" si="1"/>
        <v/>
      </c>
      <c r="D46" s="551" t="str">
        <f>IF(UPPER(TRIM(N11))="X",C46,B46)</f>
        <v/>
      </c>
      <c r="E46" s="551" cm="1">
        <f t="array" ref="E46">IF(H45&lt;&gt;"",E45,IF(E45="","",IFERROR(MATCH(TRUE(),INDEX(INDEX(K:K,E45+1):K203&lt;&gt;"",0),0)+E45,"")))</f>
        <v>38</v>
      </c>
      <c r="F46" s="551" t="str" cm="1">
        <f t="array" ref="F46">IF(E46="","",IF(H45&lt;&gt;"",H45,INDEX(D:D,E46)))</f>
        <v>ajoutez quelques noisettes de beurre.</v>
      </c>
      <c r="G46" s="551" t="str">
        <f t="shared" si="2"/>
        <v>ajoutez quelques noisettes de beurre.</v>
      </c>
      <c r="H46" s="561" t="str">
        <f t="shared" si="3"/>
        <v/>
      </c>
      <c r="I46" s="566" t="str">
        <f>IF(AND(F46&lt;&gt;"",N10&gt;0,M46&gt;N10),"Mot &gt; limite","")</f>
        <v/>
      </c>
      <c r="J46" s="562" t="str">
        <f>IF(K46="","",COUNTIF(K18:K46,"&lt;&gt;"))</f>
        <v/>
      </c>
      <c r="K46" s="563"/>
      <c r="L46" s="562" t="str">
        <f t="shared" si="4"/>
        <v/>
      </c>
      <c r="M46" s="532">
        <f>IF(OR(F46="",N10="",N10&lt;=0),"",IF(LEN(F46)&lt;=N10,LEN(F46),IFERROR(FIND("♦",SUBSTITUTE(LEFT(F46,N10)," ","♦",LEN(LEFT(F46,N10))-LEN(SUBSTITUTE(LEFT(F46,N10)," ","")))),FIND(" ",F46&amp;" ",N10+1)-1)))</f>
        <v>37</v>
      </c>
      <c r="N46" s="564">
        <f t="shared" si="5"/>
        <v>29</v>
      </c>
      <c r="O46" s="565" t="str">
        <f t="shared" si="6"/>
        <v>ajoutez quelques noisettes de beurre.</v>
      </c>
      <c r="P46" s="564">
        <f t="shared" si="7"/>
        <v>5</v>
      </c>
      <c r="Q46" s="564">
        <f t="shared" si="8"/>
        <v>37</v>
      </c>
      <c r="S46" s="588">
        <f t="shared" si="9"/>
        <v>46</v>
      </c>
      <c r="T46" s="464" t="str">
        <f t="shared" si="37"/>
        <v>ajoutez quelques noisettes de beurre.</v>
      </c>
      <c r="U46" s="588" t="s">
        <v>188</v>
      </c>
      <c r="V46" s="465" t="str">
        <f t="shared" si="10"/>
        <v>ajoutez quelques noisettes de beurre. *</v>
      </c>
      <c r="W46" s="466" t="str">
        <f t="shared" si="11"/>
        <v>⚠ Lait • ⚠ Fruits a coque</v>
      </c>
      <c r="X46" s="589" t="str">
        <f t="shared" si="12"/>
        <v>ajoutez quelques noisettes de beurre. *</v>
      </c>
      <c r="Y46" s="590" t="str">
        <f t="shared" si="13"/>
        <v/>
      </c>
      <c r="Z46" s="588">
        <f t="shared" si="14"/>
        <v>2</v>
      </c>
      <c r="AA46" s="588">
        <f t="shared" si="15"/>
        <v>0</v>
      </c>
      <c r="AB46" s="590" t="str">
        <f t="shared" si="16"/>
        <v>⚠ Lait • ⚠ Fruits a coque</v>
      </c>
      <c r="AC46" s="36" t="str">
        <f t="shared" si="17"/>
        <v>ajoutez quelques noisettes de beurre.</v>
      </c>
      <c r="AD46" s="36" t="str">
        <f t="shared" si="18"/>
        <v>ajoutez quelques noisettes de beurre.</v>
      </c>
      <c r="AE46" s="36" t="str">
        <f t="shared" si="19"/>
        <v xml:space="preserve">ajoutez quelques noisettes de beurre </v>
      </c>
      <c r="AF46" s="36" t="str">
        <f t="shared" si="20"/>
        <v xml:space="preserve"> ajoutez quelques noisettes de beurre </v>
      </c>
      <c r="AG46" s="36" cm="1">
        <f t="array" ref="AG46">IF(T46="",0,SUMPRODUCT((BX4:BX795="Gluten")*(BY4:BY795="INFO")*(COUNTIF(AF46,"*"&amp;BZ4:BZ795&amp;"*")&gt;0)*1))</f>
        <v>0</v>
      </c>
      <c r="AH46" s="36" cm="1">
        <f t="array" ref="AH46">IF(T46="",0,SUMPRODUCT((BX4:BX795="Gluten")*(BY4:BY795="EXCL")*(COUNTIF(AF46,"*"&amp;BZ4:BZ795&amp;"*")&gt;0)*1))</f>
        <v>0</v>
      </c>
      <c r="AI46" s="36" cm="1">
        <f t="array" ref="AI46">IF(T46="",0,SUMPRODUCT((BX4:BX795="Gluten")*(BY4:BY795="ALERTE")*(COUNTIF(AF46,"*"&amp;BZ4:BZ795&amp;"*")&gt;0)*1))</f>
        <v>0</v>
      </c>
      <c r="AJ46" s="36" cm="1">
        <f t="array" ref="AJ46">IF(T46="",0,SUMPRODUCT((BX4:BX795="Gluten")*(BY4:BY795="SUSP")*(COUNTIF(AF46,"*"&amp;BZ4:BZ795&amp;"*")&gt;0)*1))</f>
        <v>0</v>
      </c>
      <c r="AK46" s="36" cm="1">
        <f t="array" ref="AK46">IF(T46="",0,SUMPRODUCT((BX4:BX795="Crustaces")*(BY4:BY795="ALERTE")*(COUNTIF(AF46,"*"&amp;BZ4:BZ795&amp;"*")&gt;0)*1))</f>
        <v>0</v>
      </c>
      <c r="AL46" s="36" cm="1">
        <f t="array" ref="AL46">IF(T46="",0,SUMPRODUCT((BX4:BX795="Oeufs")*(BY4:BY795="ALERTE")*(COUNTIF(AF46,"*"&amp;BZ4:BZ795&amp;"*")&gt;0)*1))</f>
        <v>0</v>
      </c>
      <c r="AM46" s="36" cm="1">
        <f t="array" ref="AM46">IF(T46="",0,SUMPRODUCT((BX4:BX795="Poissons")*(BY4:BY795="INFO")*(COUNTIF(AF46,"*"&amp;BZ4:BZ795&amp;"*")&gt;0)*1))</f>
        <v>0</v>
      </c>
      <c r="AN46" s="36" cm="1">
        <f t="array" ref="AN46">IF(T46="",0,SUMPRODUCT((BX4:BX795="Poissons")*(BY4:BY795="EXCL")*(COUNTIF(AF46,"*"&amp;BZ4:BZ795&amp;"*")&gt;0)*1))</f>
        <v>0</v>
      </c>
      <c r="AO46" s="36" cm="1">
        <f t="array" ref="AO46">IF(T46="",0,SUMPRODUCT((BX4:BX795="Poissons")*(BY4:BY795="ALERTE")*(COUNTIF(AF46,"*"&amp;BZ4:BZ795&amp;"*")&gt;0)*1))</f>
        <v>0</v>
      </c>
      <c r="AP46" s="36" cm="1">
        <f t="array" ref="AP46">IF(T46="",0,SUMPRODUCT((BX4:BX795="Arachides")*(BY4:BY795="ALERTE")*(COUNTIF(AF46,"*"&amp;BZ4:BZ795&amp;"*")&gt;0)*1))</f>
        <v>0</v>
      </c>
      <c r="AQ46" s="36" cm="1">
        <f t="array" ref="AQ46">IF(T46="",0,SUMPRODUCT((BX4:BX795="Soja")*(BY4:BY795="INFO")*(COUNTIF(AF46,"*"&amp;BZ4:BZ795&amp;"*")&gt;0)*1))</f>
        <v>0</v>
      </c>
      <c r="AR46" s="36" cm="1">
        <f t="array" ref="AR46">IF(T46="",0,SUMPRODUCT((BX4:BX795="Soja")*(BY4:BY795="ALERTE")*(COUNTIF(AF46,"*"&amp;BZ4:BZ795&amp;"*")&gt;0)*1))</f>
        <v>0</v>
      </c>
      <c r="AS46" s="36" cm="1">
        <f t="array" ref="AS46">IF(T46="",0,SUMPRODUCT((BX4:BX795="Lait")*(BY4:BY795="INFO")*(COUNTIF(AF46,"*"&amp;BZ4:BZ795&amp;"*")&gt;0)*1))</f>
        <v>0</v>
      </c>
      <c r="AT46" s="36" cm="1">
        <f t="array" ref="AT46">IF(T46="",0,SUMPRODUCT((BX4:BX795="Lait")*(BY4:BY795="EXCL")*(COUNTIF(AF46,"*"&amp;BZ4:BZ795&amp;"*")&gt;0)*1))</f>
        <v>0</v>
      </c>
      <c r="AU46" s="36" cm="1">
        <f t="array" ref="AU46">IF(T46="",0,SUMPRODUCT((BX4:BX795="Lait")*(BY4:BY795="ALERTE")*(COUNTIF(AF46,"*"&amp;BZ4:BZ795&amp;"*")&gt;0)*1))</f>
        <v>1</v>
      </c>
      <c r="AV46" s="36" cm="1">
        <f t="array" ref="AV46">IF(T46="",0,SUMPRODUCT((BX4:BX795="Lait")*(BY4:BY795="SUSP")*(COUNTIF(AF46,"*"&amp;BZ4:BZ795&amp;"*")&gt;0)*1))</f>
        <v>1</v>
      </c>
      <c r="AW46" s="36" cm="1">
        <f t="array" ref="AW46">IF(T46="",0,SUMPRODUCT((BX4:BX795="Fruits a coque")*(BY4:BY795="EXCL")*(COUNTIF(AF46,"*"&amp;BZ4:BZ795&amp;"*")&gt;0)*1))</f>
        <v>0</v>
      </c>
      <c r="AX46" s="36" cm="1">
        <f t="array" ref="AX46">IF(T46="",0,SUMPRODUCT((BX4:BX795="Fruits a coque")*(BY4:BY795="ALERTE")*(COUNTIF(AF46,"*"&amp;BZ4:BZ795&amp;"*")&gt;0)*1))</f>
        <v>2</v>
      </c>
      <c r="AY46" s="36" cm="1">
        <f t="array" ref="AY46">IF(T46="",0,SUMPRODUCT((BX4:BX795="Celeri")*(BY4:BY795="ALERTE")*(COUNTIF(AF46,"*"&amp;BZ4:BZ795&amp;"*")&gt;0)*1))</f>
        <v>0</v>
      </c>
      <c r="AZ46" s="36" cm="1">
        <f t="array" ref="AZ46">IF(T46="",0,SUMPRODUCT((BX4:BX795="Moutarde")*(BY4:BY795="ALERTE")*(COUNTIF(AF46,"*"&amp;BZ4:BZ795&amp;"*")&gt;0)*1))</f>
        <v>0</v>
      </c>
      <c r="BA46" s="36" cm="1">
        <f t="array" ref="BA46">IF(T46="",0,SUMPRODUCT((BX4:BX795="Sesame")*(BY4:BY795="ALERTE")*(COUNTIF(AF46,"*"&amp;BZ4:BZ795&amp;"*")&gt;0)*1))</f>
        <v>0</v>
      </c>
      <c r="BB46" s="36" cm="1">
        <f t="array" ref="BB46">IF(T46="",0,SUMPRODUCT((BX4:BX795="Sulfites")*(BY4:BY795="ALERTE")*(COUNTIF(AF46,"*"&amp;BZ4:BZ795&amp;"*")&gt;0)*1))</f>
        <v>0</v>
      </c>
      <c r="BC46" s="36" cm="1">
        <f t="array" ref="BC46">IF(T46="",0,SUMPRODUCT((BX4:BX795="Lupin")*(BY4:BY795="ALERTE")*(COUNTIF(AF46,"*"&amp;BZ4:BZ795&amp;"*")&gt;0)*1))</f>
        <v>0</v>
      </c>
      <c r="BD46" s="36" cm="1">
        <f t="array" ref="BD46">IF(T46="",0,SUMPRODUCT((BX4:BX795="Mollusques")*(BY4:BY795="EXCL")*(COUNTIF(AF46,"*"&amp;BZ4:BZ795&amp;"*")&gt;0)*1))</f>
        <v>0</v>
      </c>
      <c r="BE46" s="36" cm="1">
        <f t="array" ref="BE46">IF(T46="",0,SUMPRODUCT((BX4:BX795="Mollusques")*(BY4:BY795="ALERTE")*(COUNTIF(AF46,"*"&amp;BZ4:BZ795&amp;"*")&gt;0)*1))</f>
        <v>0</v>
      </c>
      <c r="BF46" s="36" t="str">
        <f t="shared" si="21"/>
        <v/>
      </c>
      <c r="BG46" s="36" t="str">
        <f t="shared" si="22"/>
        <v/>
      </c>
      <c r="BH46" s="36" t="str">
        <f t="shared" si="23"/>
        <v/>
      </c>
      <c r="BI46" s="36" t="str">
        <f t="shared" si="24"/>
        <v/>
      </c>
      <c r="BJ46" s="36" t="str">
        <f t="shared" si="25"/>
        <v/>
      </c>
      <c r="BK46" s="36" t="str">
        <f t="shared" si="26"/>
        <v/>
      </c>
      <c r="BL46" s="36" t="str">
        <f t="shared" si="27"/>
        <v/>
      </c>
      <c r="BM46" s="36" t="str">
        <f t="shared" si="28"/>
        <v>⚠ Lait</v>
      </c>
      <c r="BN46" s="36" t="str">
        <f t="shared" si="29"/>
        <v/>
      </c>
      <c r="BO46" s="36" t="str">
        <f t="shared" si="30"/>
        <v>⚠ Fruits a coque</v>
      </c>
      <c r="BP46" s="36" t="str">
        <f t="shared" si="31"/>
        <v/>
      </c>
      <c r="BQ46" s="36" t="str">
        <f t="shared" si="32"/>
        <v/>
      </c>
      <c r="BR46" s="36" t="str">
        <f t="shared" si="33"/>
        <v/>
      </c>
      <c r="BS46" s="36" t="str">
        <f t="shared" si="34"/>
        <v/>
      </c>
      <c r="BT46" s="36" t="str">
        <f t="shared" si="35"/>
        <v/>
      </c>
      <c r="BU46" s="36" t="str">
        <f t="shared" si="36"/>
        <v/>
      </c>
      <c r="BX46" s="6" t="s">
        <v>350</v>
      </c>
      <c r="BY46" s="577" t="s">
        <v>363</v>
      </c>
      <c r="BZ46" s="6" t="s">
        <v>390</v>
      </c>
      <c r="CA46" s="6" t="s">
        <v>781</v>
      </c>
    </row>
    <row r="47" spans="2:79" ht="30" customHeight="1">
      <c r="B47" s="551" t="str">
        <f t="shared" si="0"/>
        <v/>
      </c>
      <c r="C47" s="551" t="str">
        <f t="shared" si="1"/>
        <v/>
      </c>
      <c r="D47" s="551" t="str">
        <f>IF(UPPER(TRIM(N11))="X",C47,B47)</f>
        <v/>
      </c>
      <c r="E47" s="551" cm="1">
        <f t="array" ref="E47">IF(H46&lt;&gt;"",E46,IF(E46="","",IFERROR(MATCH(TRUE(),INDEX(INDEX(K:K,E46+1):K203&lt;&gt;"",0),0)+E46,"")))</f>
        <v>39</v>
      </c>
      <c r="F47" s="551" t="str" cm="1">
        <f t="array" ref="F47">IF(E47="","",IF(H46&lt;&gt;"",H46,INDEX(D:D,E47)))</f>
        <v>7. Enfournez pendant 30 minutes jusqu’à ce que la tarte soit dorée.</v>
      </c>
      <c r="G47" s="551" t="str">
        <f t="shared" si="2"/>
        <v>7. Enfournez pendant 30 minutes jusqu’à ce que la tarte soit dorée.</v>
      </c>
      <c r="H47" s="561" t="str">
        <f t="shared" si="3"/>
        <v/>
      </c>
      <c r="I47" s="566" t="str">
        <f>IF(AND(F47&lt;&gt;"",N10&gt;0,M47&gt;N10),"Mot &gt; limite","")</f>
        <v/>
      </c>
      <c r="J47" s="562" t="str">
        <f>IF(K47="","",COUNTIF(K18:K47,"&lt;&gt;"))</f>
        <v/>
      </c>
      <c r="K47" s="563"/>
      <c r="L47" s="562" t="str">
        <f t="shared" si="4"/>
        <v/>
      </c>
      <c r="M47" s="532">
        <f>IF(OR(F47="",N10="",N10&lt;=0),"",IF(LEN(F47)&lt;=N10,LEN(F47),IFERROR(FIND("♦",SUBSTITUTE(LEFT(F47,N10)," ","♦",LEN(LEFT(F47,N10))-LEN(SUBSTITUTE(LEFT(F47,N10)," ","")))),FIND(" ",F47&amp;" ",N10+1)-1)))</f>
        <v>67</v>
      </c>
      <c r="N47" s="564">
        <f t="shared" si="5"/>
        <v>30</v>
      </c>
      <c r="O47" s="565" t="str">
        <f t="shared" si="6"/>
        <v>7. Enfournez pendant 30 minutes jusqu’à ce que la tarte soit dorée.</v>
      </c>
      <c r="P47" s="564">
        <f t="shared" si="7"/>
        <v>12</v>
      </c>
      <c r="Q47" s="564">
        <f t="shared" si="8"/>
        <v>67</v>
      </c>
      <c r="S47" s="588">
        <f t="shared" si="9"/>
        <v>47</v>
      </c>
      <c r="T47" s="464" t="str">
        <f t="shared" si="37"/>
        <v>7. Enfournez pendant 30 minutes jusqu’à ce que la tarte soit dorée.</v>
      </c>
      <c r="U47" s="588" t="s">
        <v>188</v>
      </c>
      <c r="V47" s="465" t="str">
        <f t="shared" si="10"/>
        <v>7. Enfournez pendant 30 minutes jusqu’à ce que la tarte soit dorée.</v>
      </c>
      <c r="W47" s="466" t="str">
        <f t="shared" si="11"/>
        <v/>
      </c>
      <c r="X47" s="589" t="str">
        <f t="shared" si="12"/>
        <v>7. Enfournez pendant 30 minutes jusqu’à ce que la tarte soit dorée.</v>
      </c>
      <c r="Y47" s="590" t="str">
        <f t="shared" si="13"/>
        <v/>
      </c>
      <c r="Z47" s="588">
        <f t="shared" si="14"/>
        <v>0</v>
      </c>
      <c r="AA47" s="588">
        <f t="shared" si="15"/>
        <v>0</v>
      </c>
      <c r="AB47" s="590" t="str">
        <f t="shared" si="16"/>
        <v>aucun match</v>
      </c>
      <c r="AC47" s="36" t="str">
        <f t="shared" si="17"/>
        <v>7. enfournez pendant 30 minutes jusqu’à ce que la tarte soit dorée.</v>
      </c>
      <c r="AD47" s="36" t="str">
        <f t="shared" si="18"/>
        <v>7. enfournez pendant 30 minutes jusqu’a ce que la tarte soit doree.</v>
      </c>
      <c r="AE47" s="36" t="str">
        <f t="shared" si="19"/>
        <v xml:space="preserve">7  enfournez pendant 30 minutes jusqu’a ce que la tarte soit doree </v>
      </c>
      <c r="AF47" s="36" t="str">
        <f t="shared" si="20"/>
        <v xml:space="preserve"> 7 enfournez pendant 30 minutes jusqu’a ce que la tarte soit doree </v>
      </c>
      <c r="AG47" s="36" cm="1">
        <f t="array" ref="AG47">IF(T47="",0,SUMPRODUCT((BX4:BX795="Gluten")*(BY4:BY795="INFO")*(COUNTIF(AF47,"*"&amp;BZ4:BZ795&amp;"*")&gt;0)*1))</f>
        <v>0</v>
      </c>
      <c r="AH47" s="36" cm="1">
        <f t="array" ref="AH47">IF(T47="",0,SUMPRODUCT((BX4:BX795="Gluten")*(BY4:BY795="EXCL")*(COUNTIF(AF47,"*"&amp;BZ4:BZ795&amp;"*")&gt;0)*1))</f>
        <v>0</v>
      </c>
      <c r="AI47" s="36" cm="1">
        <f t="array" ref="AI47">IF(T47="",0,SUMPRODUCT((BX4:BX795="Gluten")*(BY4:BY795="ALERTE")*(COUNTIF(AF47,"*"&amp;BZ4:BZ795&amp;"*")&gt;0)*1))</f>
        <v>0</v>
      </c>
      <c r="AJ47" s="36" cm="1">
        <f t="array" ref="AJ47">IF(T47="",0,SUMPRODUCT((BX4:BX795="Gluten")*(BY4:BY795="SUSP")*(COUNTIF(AF47,"*"&amp;BZ4:BZ795&amp;"*")&gt;0)*1))</f>
        <v>0</v>
      </c>
      <c r="AK47" s="36" cm="1">
        <f t="array" ref="AK47">IF(T47="",0,SUMPRODUCT((BX4:BX795="Crustaces")*(BY4:BY795="ALERTE")*(COUNTIF(AF47,"*"&amp;BZ4:BZ795&amp;"*")&gt;0)*1))</f>
        <v>0</v>
      </c>
      <c r="AL47" s="36" cm="1">
        <f t="array" ref="AL47">IF(T47="",0,SUMPRODUCT((BX4:BX795="Oeufs")*(BY4:BY795="ALERTE")*(COUNTIF(AF47,"*"&amp;BZ4:BZ795&amp;"*")&gt;0)*1))</f>
        <v>0</v>
      </c>
      <c r="AM47" s="36" cm="1">
        <f t="array" ref="AM47">IF(T47="",0,SUMPRODUCT((BX4:BX795="Poissons")*(BY4:BY795="INFO")*(COUNTIF(AF47,"*"&amp;BZ4:BZ795&amp;"*")&gt;0)*1))</f>
        <v>0</v>
      </c>
      <c r="AN47" s="36" cm="1">
        <f t="array" ref="AN47">IF(T47="",0,SUMPRODUCT((BX4:BX795="Poissons")*(BY4:BY795="EXCL")*(COUNTIF(AF47,"*"&amp;BZ4:BZ795&amp;"*")&gt;0)*1))</f>
        <v>0</v>
      </c>
      <c r="AO47" s="36" cm="1">
        <f t="array" ref="AO47">IF(T47="",0,SUMPRODUCT((BX4:BX795="Poissons")*(BY4:BY795="ALERTE")*(COUNTIF(AF47,"*"&amp;BZ4:BZ795&amp;"*")&gt;0)*1))</f>
        <v>0</v>
      </c>
      <c r="AP47" s="36" cm="1">
        <f t="array" ref="AP47">IF(T47="",0,SUMPRODUCT((BX4:BX795="Arachides")*(BY4:BY795="ALERTE")*(COUNTIF(AF47,"*"&amp;BZ4:BZ795&amp;"*")&gt;0)*1))</f>
        <v>0</v>
      </c>
      <c r="AQ47" s="36" cm="1">
        <f t="array" ref="AQ47">IF(T47="",0,SUMPRODUCT((BX4:BX795="Soja")*(BY4:BY795="INFO")*(COUNTIF(AF47,"*"&amp;BZ4:BZ795&amp;"*")&gt;0)*1))</f>
        <v>0</v>
      </c>
      <c r="AR47" s="36" cm="1">
        <f t="array" ref="AR47">IF(T47="",0,SUMPRODUCT((BX4:BX795="Soja")*(BY4:BY795="ALERTE")*(COUNTIF(AF47,"*"&amp;BZ4:BZ795&amp;"*")&gt;0)*1))</f>
        <v>0</v>
      </c>
      <c r="AS47" s="36" cm="1">
        <f t="array" ref="AS47">IF(T47="",0,SUMPRODUCT((BX4:BX795="Lait")*(BY4:BY795="INFO")*(COUNTIF(AF47,"*"&amp;BZ4:BZ795&amp;"*")&gt;0)*1))</f>
        <v>0</v>
      </c>
      <c r="AT47" s="36" cm="1">
        <f t="array" ref="AT47">IF(T47="",0,SUMPRODUCT((BX4:BX795="Lait")*(BY4:BY795="EXCL")*(COUNTIF(AF47,"*"&amp;BZ4:BZ795&amp;"*")&gt;0)*1))</f>
        <v>0</v>
      </c>
      <c r="AU47" s="36" cm="1">
        <f t="array" ref="AU47">IF(T47="",0,SUMPRODUCT((BX4:BX795="Lait")*(BY4:BY795="ALERTE")*(COUNTIF(AF47,"*"&amp;BZ4:BZ795&amp;"*")&gt;0)*1))</f>
        <v>0</v>
      </c>
      <c r="AV47" s="36" cm="1">
        <f t="array" ref="AV47">IF(T47="",0,SUMPRODUCT((BX4:BX795="Lait")*(BY4:BY795="SUSP")*(COUNTIF(AF47,"*"&amp;BZ4:BZ795&amp;"*")&gt;0)*1))</f>
        <v>0</v>
      </c>
      <c r="AW47" s="36" cm="1">
        <f t="array" ref="AW47">IF(T47="",0,SUMPRODUCT((BX4:BX795="Fruits a coque")*(BY4:BY795="EXCL")*(COUNTIF(AF47,"*"&amp;BZ4:BZ795&amp;"*")&gt;0)*1))</f>
        <v>0</v>
      </c>
      <c r="AX47" s="36" cm="1">
        <f t="array" ref="AX47">IF(T47="",0,SUMPRODUCT((BX4:BX795="Fruits a coque")*(BY4:BY795="ALERTE")*(COUNTIF(AF47,"*"&amp;BZ4:BZ795&amp;"*")&gt;0)*1))</f>
        <v>0</v>
      </c>
      <c r="AY47" s="36" cm="1">
        <f t="array" ref="AY47">IF(T47="",0,SUMPRODUCT((BX4:BX795="Celeri")*(BY4:BY795="ALERTE")*(COUNTIF(AF47,"*"&amp;BZ4:BZ795&amp;"*")&gt;0)*1))</f>
        <v>0</v>
      </c>
      <c r="AZ47" s="36" cm="1">
        <f t="array" ref="AZ47">IF(T47="",0,SUMPRODUCT((BX4:BX795="Moutarde")*(BY4:BY795="ALERTE")*(COUNTIF(AF47,"*"&amp;BZ4:BZ795&amp;"*")&gt;0)*1))</f>
        <v>0</v>
      </c>
      <c r="BA47" s="36" cm="1">
        <f t="array" ref="BA47">IF(T47="",0,SUMPRODUCT((BX4:BX795="Sesame")*(BY4:BY795="ALERTE")*(COUNTIF(AF47,"*"&amp;BZ4:BZ795&amp;"*")&gt;0)*1))</f>
        <v>0</v>
      </c>
      <c r="BB47" s="36" cm="1">
        <f t="array" ref="BB47">IF(T47="",0,SUMPRODUCT((BX4:BX795="Sulfites")*(BY4:BY795="ALERTE")*(COUNTIF(AF47,"*"&amp;BZ4:BZ795&amp;"*")&gt;0)*1))</f>
        <v>0</v>
      </c>
      <c r="BC47" s="36" cm="1">
        <f t="array" ref="BC47">IF(T47="",0,SUMPRODUCT((BX4:BX795="Lupin")*(BY4:BY795="ALERTE")*(COUNTIF(AF47,"*"&amp;BZ4:BZ795&amp;"*")&gt;0)*1))</f>
        <v>0</v>
      </c>
      <c r="BD47" s="36" cm="1">
        <f t="array" ref="BD47">IF(T47="",0,SUMPRODUCT((BX4:BX795="Mollusques")*(BY4:BY795="EXCL")*(COUNTIF(AF47,"*"&amp;BZ4:BZ795&amp;"*")&gt;0)*1))</f>
        <v>0</v>
      </c>
      <c r="BE47" s="36" cm="1">
        <f t="array" ref="BE47">IF(T47="",0,SUMPRODUCT((BX4:BX795="Mollusques")*(BY4:BY795="ALERTE")*(COUNTIF(AF47,"*"&amp;BZ4:BZ795&amp;"*")&gt;0)*1))</f>
        <v>0</v>
      </c>
      <c r="BF47" s="36" t="str">
        <f t="shared" si="21"/>
        <v/>
      </c>
      <c r="BG47" s="36" t="str">
        <f t="shared" si="22"/>
        <v/>
      </c>
      <c r="BH47" s="36" t="str">
        <f t="shared" si="23"/>
        <v/>
      </c>
      <c r="BI47" s="36" t="str">
        <f t="shared" si="24"/>
        <v/>
      </c>
      <c r="BJ47" s="36" t="str">
        <f t="shared" si="25"/>
        <v/>
      </c>
      <c r="BK47" s="36" t="str">
        <f t="shared" si="26"/>
        <v/>
      </c>
      <c r="BL47" s="36" t="str">
        <f t="shared" si="27"/>
        <v/>
      </c>
      <c r="BM47" s="36" t="str">
        <f t="shared" si="28"/>
        <v/>
      </c>
      <c r="BN47" s="36" t="str">
        <f t="shared" si="29"/>
        <v/>
      </c>
      <c r="BO47" s="36" t="str">
        <f t="shared" si="30"/>
        <v/>
      </c>
      <c r="BP47" s="36" t="str">
        <f t="shared" si="31"/>
        <v/>
      </c>
      <c r="BQ47" s="36" t="str">
        <f t="shared" si="32"/>
        <v/>
      </c>
      <c r="BR47" s="36" t="str">
        <f t="shared" si="33"/>
        <v/>
      </c>
      <c r="BS47" s="36" t="str">
        <f t="shared" si="34"/>
        <v/>
      </c>
      <c r="BT47" s="36" t="str">
        <f t="shared" si="35"/>
        <v/>
      </c>
      <c r="BU47" s="36" t="str">
        <f t="shared" si="36"/>
        <v/>
      </c>
      <c r="BX47" s="6" t="s">
        <v>350</v>
      </c>
      <c r="BY47" s="577" t="s">
        <v>363</v>
      </c>
      <c r="BZ47" s="6" t="s">
        <v>1287</v>
      </c>
      <c r="CA47" s="6" t="s">
        <v>782</v>
      </c>
    </row>
    <row r="48" spans="2:79" ht="30" customHeight="1">
      <c r="B48" s="551" t="str">
        <f t="shared" si="0"/>
        <v/>
      </c>
      <c r="C48" s="551" t="str">
        <f t="shared" si="1"/>
        <v/>
      </c>
      <c r="D48" s="551" t="str">
        <f>IF(UPPER(TRIM(N11))="X",C48,B48)</f>
        <v/>
      </c>
      <c r="E48" s="551" cm="1">
        <f t="array" ref="E48">IF(H47&lt;&gt;"",E47,IF(E47="","",IFERROR(MATCH(TRUE(),INDEX(INDEX(K:K,E47+1):K203&lt;&gt;"",0),0)+E47,"")))</f>
        <v>40</v>
      </c>
      <c r="F48" s="551" t="str" cm="1">
        <f t="array" ref="F48">IF(E48="","",IF(H47&lt;&gt;"",H47,INDEX(D:D,E48)))</f>
        <v>8. Laissez tiédir, saupoudrez de sucre glace et servez avec une touche de crème fraîche.</v>
      </c>
      <c r="G48" s="551" t="str">
        <f t="shared" si="2"/>
        <v xml:space="preserve">8. Laissez tiédir, saupoudrez de sucre glace et servez avec une touche de crème </v>
      </c>
      <c r="H48" s="561" t="str">
        <f t="shared" si="3"/>
        <v>fraîche.</v>
      </c>
      <c r="I48" s="566" t="str">
        <f>IF(AND(F48&lt;&gt;"",N10&gt;0,M48&gt;N10),"Mot &gt; limite","")</f>
        <v/>
      </c>
      <c r="J48" s="562" t="str">
        <f>IF(K48="","",COUNTIF(K18:K48,"&lt;&gt;"))</f>
        <v/>
      </c>
      <c r="K48" s="563"/>
      <c r="L48" s="562" t="str">
        <f t="shared" si="4"/>
        <v/>
      </c>
      <c r="M48" s="532">
        <f>IF(OR(F48="",N10="",N10&lt;=0),"",IF(LEN(F48)&lt;=N10,LEN(F48),IFERROR(FIND("♦",SUBSTITUTE(LEFT(F48,N10)," ","♦",LEN(LEFT(F48,N10))-LEN(SUBSTITUTE(LEFT(F48,N10)," ","")))),FIND(" ",F48&amp;" ",N10+1)-1)))</f>
        <v>80</v>
      </c>
      <c r="N48" s="564">
        <f t="shared" si="5"/>
        <v>31</v>
      </c>
      <c r="O48" s="565" t="str">
        <f t="shared" si="6"/>
        <v xml:space="preserve">8. Laissez tiédir, saupoudrez de sucre glace et servez avec une touche de crème </v>
      </c>
      <c r="P48" s="564">
        <f t="shared" si="7"/>
        <v>14</v>
      </c>
      <c r="Q48" s="564">
        <f t="shared" si="8"/>
        <v>80</v>
      </c>
      <c r="S48" s="588">
        <f t="shared" si="9"/>
        <v>48</v>
      </c>
      <c r="T48" s="464" t="str">
        <f t="shared" si="37"/>
        <v xml:space="preserve">8. Laissez tiédir, saupoudrez de sucre glace et servez avec une touche de crème </v>
      </c>
      <c r="U48" s="588" t="s">
        <v>188</v>
      </c>
      <c r="V48" s="465" t="str">
        <f t="shared" si="10"/>
        <v>8. Laissez tiédir, saupoudrez de sucre glace et servez avec une touche de crème</v>
      </c>
      <c r="W48" s="466" t="str">
        <f t="shared" si="11"/>
        <v/>
      </c>
      <c r="X48" s="589" t="str">
        <f t="shared" si="12"/>
        <v>8. Laissez tiédir, saupoudrez de sucre glace et servez avec une touche de crème</v>
      </c>
      <c r="Y48" s="590" t="str">
        <f t="shared" si="13"/>
        <v>suspicion Lait</v>
      </c>
      <c r="Z48" s="588">
        <f t="shared" si="14"/>
        <v>0</v>
      </c>
      <c r="AA48" s="588">
        <f t="shared" si="15"/>
        <v>1</v>
      </c>
      <c r="AB48" s="590" t="str">
        <f t="shared" si="16"/>
        <v>suspicion Lait</v>
      </c>
      <c r="AC48" s="36" t="str">
        <f t="shared" si="17"/>
        <v xml:space="preserve">8. laissez tiédir, saupoudrez de sucre glace et servez avec une touche de crème </v>
      </c>
      <c r="AD48" s="36" t="str">
        <f t="shared" si="18"/>
        <v xml:space="preserve">8. laissez tiedir, saupoudrez de sucre glace et servez avec une touche de creme </v>
      </c>
      <c r="AE48" s="36" t="str">
        <f t="shared" si="19"/>
        <v xml:space="preserve">8  laissez tiedir  saupoudrez de sucre glace et servez avec une touche de creme </v>
      </c>
      <c r="AF48" s="36" t="str">
        <f t="shared" si="20"/>
        <v xml:space="preserve"> 8 laissez tiedir saupoudrez de sucre glace et servez avec une touche de creme </v>
      </c>
      <c r="AG48" s="36" cm="1">
        <f t="array" ref="AG48">IF(T48="",0,SUMPRODUCT((BX4:BX795="Gluten")*(BY4:BY795="INFO")*(COUNTIF(AF48,"*"&amp;BZ4:BZ795&amp;"*")&gt;0)*1))</f>
        <v>0</v>
      </c>
      <c r="AH48" s="36" cm="1">
        <f t="array" ref="AH48">IF(T48="",0,SUMPRODUCT((BX4:BX795="Gluten")*(BY4:BY795="EXCL")*(COUNTIF(AF48,"*"&amp;BZ4:BZ795&amp;"*")&gt;0)*1))</f>
        <v>0</v>
      </c>
      <c r="AI48" s="36" cm="1">
        <f t="array" ref="AI48">IF(T48="",0,SUMPRODUCT((BX4:BX795="Gluten")*(BY4:BY795="ALERTE")*(COUNTIF(AF48,"*"&amp;BZ4:BZ795&amp;"*")&gt;0)*1))</f>
        <v>0</v>
      </c>
      <c r="AJ48" s="36" cm="1">
        <f t="array" ref="AJ48">IF(T48="",0,SUMPRODUCT((BX4:BX795="Gluten")*(BY4:BY795="SUSP")*(COUNTIF(AF48,"*"&amp;BZ4:BZ795&amp;"*")&gt;0)*1))</f>
        <v>0</v>
      </c>
      <c r="AK48" s="36" cm="1">
        <f t="array" ref="AK48">IF(T48="",0,SUMPRODUCT((BX4:BX795="Crustaces")*(BY4:BY795="ALERTE")*(COUNTIF(AF48,"*"&amp;BZ4:BZ795&amp;"*")&gt;0)*1))</f>
        <v>0</v>
      </c>
      <c r="AL48" s="36" cm="1">
        <f t="array" ref="AL48">IF(T48="",0,SUMPRODUCT((BX4:BX795="Oeufs")*(BY4:BY795="ALERTE")*(COUNTIF(AF48,"*"&amp;BZ4:BZ795&amp;"*")&gt;0)*1))</f>
        <v>0</v>
      </c>
      <c r="AM48" s="36" cm="1">
        <f t="array" ref="AM48">IF(T48="",0,SUMPRODUCT((BX4:BX795="Poissons")*(BY4:BY795="INFO")*(COUNTIF(AF48,"*"&amp;BZ4:BZ795&amp;"*")&gt;0)*1))</f>
        <v>0</v>
      </c>
      <c r="AN48" s="36" cm="1">
        <f t="array" ref="AN48">IF(T48="",0,SUMPRODUCT((BX4:BX795="Poissons")*(BY4:BY795="EXCL")*(COUNTIF(AF48,"*"&amp;BZ4:BZ795&amp;"*")&gt;0)*1))</f>
        <v>0</v>
      </c>
      <c r="AO48" s="36" cm="1">
        <f t="array" ref="AO48">IF(T48="",0,SUMPRODUCT((BX4:BX795="Poissons")*(BY4:BY795="ALERTE")*(COUNTIF(AF48,"*"&amp;BZ4:BZ795&amp;"*")&gt;0)*1))</f>
        <v>0</v>
      </c>
      <c r="AP48" s="36" cm="1">
        <f t="array" ref="AP48">IF(T48="",0,SUMPRODUCT((BX4:BX795="Arachides")*(BY4:BY795="ALERTE")*(COUNTIF(AF48,"*"&amp;BZ4:BZ795&amp;"*")&gt;0)*1))</f>
        <v>0</v>
      </c>
      <c r="AQ48" s="36" cm="1">
        <f t="array" ref="AQ48">IF(T48="",0,SUMPRODUCT((BX4:BX795="Soja")*(BY4:BY795="INFO")*(COUNTIF(AF48,"*"&amp;BZ4:BZ795&amp;"*")&gt;0)*1))</f>
        <v>0</v>
      </c>
      <c r="AR48" s="36" cm="1">
        <f t="array" ref="AR48">IF(T48="",0,SUMPRODUCT((BX4:BX795="Soja")*(BY4:BY795="ALERTE")*(COUNTIF(AF48,"*"&amp;BZ4:BZ795&amp;"*")&gt;0)*1))</f>
        <v>0</v>
      </c>
      <c r="AS48" s="36" cm="1">
        <f t="array" ref="AS48">IF(T48="",0,SUMPRODUCT((BX4:BX795="Lait")*(BY4:BY795="INFO")*(COUNTIF(AF48,"*"&amp;BZ4:BZ795&amp;"*")&gt;0)*1))</f>
        <v>0</v>
      </c>
      <c r="AT48" s="36" cm="1">
        <f t="array" ref="AT48">IF(T48="",0,SUMPRODUCT((BX4:BX795="Lait")*(BY4:BY795="EXCL")*(COUNTIF(AF48,"*"&amp;BZ4:BZ795&amp;"*")&gt;0)*1))</f>
        <v>0</v>
      </c>
      <c r="AU48" s="36" cm="1">
        <f t="array" ref="AU48">IF(T48="",0,SUMPRODUCT((BX4:BX795="Lait")*(BY4:BY795="ALERTE")*(COUNTIF(AF48,"*"&amp;BZ4:BZ795&amp;"*")&gt;0)*1))</f>
        <v>0</v>
      </c>
      <c r="AV48" s="36" cm="1">
        <f t="array" ref="AV48">IF(T48="",0,SUMPRODUCT((BX4:BX795="Lait")*(BY4:BY795="SUSP")*(COUNTIF(AF48,"*"&amp;BZ4:BZ795&amp;"*")&gt;0)*1))</f>
        <v>1</v>
      </c>
      <c r="AW48" s="36" cm="1">
        <f t="array" ref="AW48">IF(T48="",0,SUMPRODUCT((BX4:BX795="Fruits a coque")*(BY4:BY795="EXCL")*(COUNTIF(AF48,"*"&amp;BZ4:BZ795&amp;"*")&gt;0)*1))</f>
        <v>0</v>
      </c>
      <c r="AX48" s="36" cm="1">
        <f t="array" ref="AX48">IF(T48="",0,SUMPRODUCT((BX4:BX795="Fruits a coque")*(BY4:BY795="ALERTE")*(COUNTIF(AF48,"*"&amp;BZ4:BZ795&amp;"*")&gt;0)*1))</f>
        <v>0</v>
      </c>
      <c r="AY48" s="36" cm="1">
        <f t="array" ref="AY48">IF(T48="",0,SUMPRODUCT((BX4:BX795="Celeri")*(BY4:BY795="ALERTE")*(COUNTIF(AF48,"*"&amp;BZ4:BZ795&amp;"*")&gt;0)*1))</f>
        <v>0</v>
      </c>
      <c r="AZ48" s="36" cm="1">
        <f t="array" ref="AZ48">IF(T48="",0,SUMPRODUCT((BX4:BX795="Moutarde")*(BY4:BY795="ALERTE")*(COUNTIF(AF48,"*"&amp;BZ4:BZ795&amp;"*")&gt;0)*1))</f>
        <v>0</v>
      </c>
      <c r="BA48" s="36" cm="1">
        <f t="array" ref="BA48">IF(T48="",0,SUMPRODUCT((BX4:BX795="Sesame")*(BY4:BY795="ALERTE")*(COUNTIF(AF48,"*"&amp;BZ4:BZ795&amp;"*")&gt;0)*1))</f>
        <v>0</v>
      </c>
      <c r="BB48" s="36" cm="1">
        <f t="array" ref="BB48">IF(T48="",0,SUMPRODUCT((BX4:BX795="Sulfites")*(BY4:BY795="ALERTE")*(COUNTIF(AF48,"*"&amp;BZ4:BZ795&amp;"*")&gt;0)*1))</f>
        <v>0</v>
      </c>
      <c r="BC48" s="36" cm="1">
        <f t="array" ref="BC48">IF(T48="",0,SUMPRODUCT((BX4:BX795="Lupin")*(BY4:BY795="ALERTE")*(COUNTIF(AF48,"*"&amp;BZ4:BZ795&amp;"*")&gt;0)*1))</f>
        <v>0</v>
      </c>
      <c r="BD48" s="36" cm="1">
        <f t="array" ref="BD48">IF(T48="",0,SUMPRODUCT((BX4:BX795="Mollusques")*(BY4:BY795="EXCL")*(COUNTIF(AF48,"*"&amp;BZ4:BZ795&amp;"*")&gt;0)*1))</f>
        <v>0</v>
      </c>
      <c r="BE48" s="36" cm="1">
        <f t="array" ref="BE48">IF(T48="",0,SUMPRODUCT((BX4:BX795="Mollusques")*(BY4:BY795="ALERTE")*(COUNTIF(AF48,"*"&amp;BZ4:BZ795&amp;"*")&gt;0)*1))</f>
        <v>0</v>
      </c>
      <c r="BF48" s="36" t="str">
        <f t="shared" si="21"/>
        <v/>
      </c>
      <c r="BG48" s="36" t="str">
        <f t="shared" si="22"/>
        <v/>
      </c>
      <c r="BH48" s="36" t="str">
        <f t="shared" si="23"/>
        <v/>
      </c>
      <c r="BI48" s="36" t="str">
        <f t="shared" si="24"/>
        <v/>
      </c>
      <c r="BJ48" s="36" t="str">
        <f t="shared" si="25"/>
        <v/>
      </c>
      <c r="BK48" s="36" t="str">
        <f t="shared" si="26"/>
        <v/>
      </c>
      <c r="BL48" s="36" t="str">
        <f t="shared" si="27"/>
        <v/>
      </c>
      <c r="BM48" s="36" t="str">
        <f t="shared" si="28"/>
        <v/>
      </c>
      <c r="BN48" s="36" t="str">
        <f t="shared" si="29"/>
        <v>suspicion Lait</v>
      </c>
      <c r="BO48" s="36" t="str">
        <f t="shared" si="30"/>
        <v/>
      </c>
      <c r="BP48" s="36" t="str">
        <f t="shared" si="31"/>
        <v/>
      </c>
      <c r="BQ48" s="36" t="str">
        <f t="shared" si="32"/>
        <v/>
      </c>
      <c r="BR48" s="36" t="str">
        <f t="shared" si="33"/>
        <v/>
      </c>
      <c r="BS48" s="36" t="str">
        <f t="shared" si="34"/>
        <v/>
      </c>
      <c r="BT48" s="36" t="str">
        <f t="shared" si="35"/>
        <v/>
      </c>
      <c r="BU48" s="36" t="str">
        <f t="shared" si="36"/>
        <v/>
      </c>
      <c r="BX48" s="6" t="s">
        <v>350</v>
      </c>
      <c r="BY48" s="577" t="s">
        <v>363</v>
      </c>
      <c r="BZ48" s="6" t="s">
        <v>1288</v>
      </c>
      <c r="CA48" s="6" t="s">
        <v>783</v>
      </c>
    </row>
    <row r="49" spans="2:79" ht="30" customHeight="1">
      <c r="B49" s="551" t="str">
        <f t="shared" si="0"/>
        <v/>
      </c>
      <c r="C49" s="551" t="str">
        <f t="shared" si="1"/>
        <v/>
      </c>
      <c r="D49" s="551" t="str">
        <f>IF(UPPER(TRIM(N11))="X",C49,B49)</f>
        <v/>
      </c>
      <c r="E49" s="551" cm="1">
        <f t="array" ref="E49">IF(H48&lt;&gt;"",E48,IF(E48="","",IFERROR(MATCH(TRUE(),INDEX(INDEX(K:K,E48+1):K203&lt;&gt;"",0),0)+E48,"")))</f>
        <v>40</v>
      </c>
      <c r="F49" s="551" t="str" cm="1">
        <f t="array" ref="F49">IF(E49="","",IF(H48&lt;&gt;"",H48,INDEX(D:D,E49)))</f>
        <v>fraîche.</v>
      </c>
      <c r="G49" s="551" t="str">
        <f t="shared" si="2"/>
        <v>fraîche.</v>
      </c>
      <c r="H49" s="561" t="str">
        <f t="shared" si="3"/>
        <v/>
      </c>
      <c r="I49" s="566" t="str">
        <f>IF(AND(F49&lt;&gt;"",N10&gt;0,M49&gt;N10),"Mot &gt; limite","")</f>
        <v/>
      </c>
      <c r="J49" s="562" t="str">
        <f>IF(K49="","",COUNTIF(K18:K49,"&lt;&gt;"))</f>
        <v/>
      </c>
      <c r="K49" s="563"/>
      <c r="L49" s="562" t="str">
        <f t="shared" si="4"/>
        <v/>
      </c>
      <c r="M49" s="532">
        <f>IF(OR(F49="",N10="",N10&lt;=0),"",IF(LEN(F49)&lt;=N10,LEN(F49),IFERROR(FIND("♦",SUBSTITUTE(LEFT(F49,N10)," ","♦",LEN(LEFT(F49,N10))-LEN(SUBSTITUTE(LEFT(F49,N10)," ","")))),FIND(" ",F49&amp;" ",N10+1)-1)))</f>
        <v>8</v>
      </c>
      <c r="N49" s="564">
        <f t="shared" si="5"/>
        <v>32</v>
      </c>
      <c r="O49" s="565" t="str">
        <f t="shared" si="6"/>
        <v>fraîche.</v>
      </c>
      <c r="P49" s="564">
        <f t="shared" si="7"/>
        <v>1</v>
      </c>
      <c r="Q49" s="564">
        <f t="shared" si="8"/>
        <v>8</v>
      </c>
      <c r="S49" s="588">
        <f t="shared" si="9"/>
        <v>49</v>
      </c>
      <c r="T49" s="464" t="str">
        <f t="shared" si="37"/>
        <v>fraîche.</v>
      </c>
      <c r="U49" s="588" t="s">
        <v>188</v>
      </c>
      <c r="V49" s="465" t="str">
        <f t="shared" si="10"/>
        <v>fraîche.</v>
      </c>
      <c r="W49" s="466" t="str">
        <f t="shared" si="11"/>
        <v/>
      </c>
      <c r="X49" s="589" t="str">
        <f t="shared" si="12"/>
        <v>fraîche.</v>
      </c>
      <c r="Y49" s="590" t="str">
        <f t="shared" si="13"/>
        <v/>
      </c>
      <c r="Z49" s="588">
        <f t="shared" si="14"/>
        <v>0</v>
      </c>
      <c r="AA49" s="588">
        <f t="shared" si="15"/>
        <v>0</v>
      </c>
      <c r="AB49" s="590" t="str">
        <f t="shared" si="16"/>
        <v>aucun match</v>
      </c>
      <c r="AC49" s="36" t="str">
        <f t="shared" si="17"/>
        <v>fraîche.</v>
      </c>
      <c r="AD49" s="36" t="str">
        <f t="shared" si="18"/>
        <v>fraiche.</v>
      </c>
      <c r="AE49" s="36" t="str">
        <f t="shared" si="19"/>
        <v xml:space="preserve">fraiche </v>
      </c>
      <c r="AF49" s="36" t="str">
        <f t="shared" si="20"/>
        <v xml:space="preserve"> fraiche </v>
      </c>
      <c r="AG49" s="36" cm="1">
        <f t="array" ref="AG49">IF(T49="",0,SUMPRODUCT((BX4:BX795="Gluten")*(BY4:BY795="INFO")*(COUNTIF(AF49,"*"&amp;BZ4:BZ795&amp;"*")&gt;0)*1))</f>
        <v>0</v>
      </c>
      <c r="AH49" s="36" cm="1">
        <f t="array" ref="AH49">IF(T49="",0,SUMPRODUCT((BX4:BX795="Gluten")*(BY4:BY795="EXCL")*(COUNTIF(AF49,"*"&amp;BZ4:BZ795&amp;"*")&gt;0)*1))</f>
        <v>0</v>
      </c>
      <c r="AI49" s="36" cm="1">
        <f t="array" ref="AI49">IF(T49="",0,SUMPRODUCT((BX4:BX795="Gluten")*(BY4:BY795="ALERTE")*(COUNTIF(AF49,"*"&amp;BZ4:BZ795&amp;"*")&gt;0)*1))</f>
        <v>0</v>
      </c>
      <c r="AJ49" s="36" cm="1">
        <f t="array" ref="AJ49">IF(T49="",0,SUMPRODUCT((BX4:BX795="Gluten")*(BY4:BY795="SUSP")*(COUNTIF(AF49,"*"&amp;BZ4:BZ795&amp;"*")&gt;0)*1))</f>
        <v>0</v>
      </c>
      <c r="AK49" s="36" cm="1">
        <f t="array" ref="AK49">IF(T49="",0,SUMPRODUCT((BX4:BX795="Crustaces")*(BY4:BY795="ALERTE")*(COUNTIF(AF49,"*"&amp;BZ4:BZ795&amp;"*")&gt;0)*1))</f>
        <v>0</v>
      </c>
      <c r="AL49" s="36" cm="1">
        <f t="array" ref="AL49">IF(T49="",0,SUMPRODUCT((BX4:BX795="Oeufs")*(BY4:BY795="ALERTE")*(COUNTIF(AF49,"*"&amp;BZ4:BZ795&amp;"*")&gt;0)*1))</f>
        <v>0</v>
      </c>
      <c r="AM49" s="36" cm="1">
        <f t="array" ref="AM49">IF(T49="",0,SUMPRODUCT((BX4:BX795="Poissons")*(BY4:BY795="INFO")*(COUNTIF(AF49,"*"&amp;BZ4:BZ795&amp;"*")&gt;0)*1))</f>
        <v>0</v>
      </c>
      <c r="AN49" s="36" cm="1">
        <f t="array" ref="AN49">IF(T49="",0,SUMPRODUCT((BX4:BX795="Poissons")*(BY4:BY795="EXCL")*(COUNTIF(AF49,"*"&amp;BZ4:BZ795&amp;"*")&gt;0)*1))</f>
        <v>0</v>
      </c>
      <c r="AO49" s="36" cm="1">
        <f t="array" ref="AO49">IF(T49="",0,SUMPRODUCT((BX4:BX795="Poissons")*(BY4:BY795="ALERTE")*(COUNTIF(AF49,"*"&amp;BZ4:BZ795&amp;"*")&gt;0)*1))</f>
        <v>0</v>
      </c>
      <c r="AP49" s="36" cm="1">
        <f t="array" ref="AP49">IF(T49="",0,SUMPRODUCT((BX4:BX795="Arachides")*(BY4:BY795="ALERTE")*(COUNTIF(AF49,"*"&amp;BZ4:BZ795&amp;"*")&gt;0)*1))</f>
        <v>0</v>
      </c>
      <c r="AQ49" s="36" cm="1">
        <f t="array" ref="AQ49">IF(T49="",0,SUMPRODUCT((BX4:BX795="Soja")*(BY4:BY795="INFO")*(COUNTIF(AF49,"*"&amp;BZ4:BZ795&amp;"*")&gt;0)*1))</f>
        <v>0</v>
      </c>
      <c r="AR49" s="36" cm="1">
        <f t="array" ref="AR49">IF(T49="",0,SUMPRODUCT((BX4:BX795="Soja")*(BY4:BY795="ALERTE")*(COUNTIF(AF49,"*"&amp;BZ4:BZ795&amp;"*")&gt;0)*1))</f>
        <v>0</v>
      </c>
      <c r="AS49" s="36" cm="1">
        <f t="array" ref="AS49">IF(T49="",0,SUMPRODUCT((BX4:BX795="Lait")*(BY4:BY795="INFO")*(COUNTIF(AF49,"*"&amp;BZ4:BZ795&amp;"*")&gt;0)*1))</f>
        <v>0</v>
      </c>
      <c r="AT49" s="36" cm="1">
        <f t="array" ref="AT49">IF(T49="",0,SUMPRODUCT((BX4:BX795="Lait")*(BY4:BY795="EXCL")*(COUNTIF(AF49,"*"&amp;BZ4:BZ795&amp;"*")&gt;0)*1))</f>
        <v>0</v>
      </c>
      <c r="AU49" s="36" cm="1">
        <f t="array" ref="AU49">IF(T49="",0,SUMPRODUCT((BX4:BX795="Lait")*(BY4:BY795="ALERTE")*(COUNTIF(AF49,"*"&amp;BZ4:BZ795&amp;"*")&gt;0)*1))</f>
        <v>0</v>
      </c>
      <c r="AV49" s="36" cm="1">
        <f t="array" ref="AV49">IF(T49="",0,SUMPRODUCT((BX4:BX795="Lait")*(BY4:BY795="SUSP")*(COUNTIF(AF49,"*"&amp;BZ4:BZ795&amp;"*")&gt;0)*1))</f>
        <v>0</v>
      </c>
      <c r="AW49" s="36" cm="1">
        <f t="array" ref="AW49">IF(T49="",0,SUMPRODUCT((BX4:BX795="Fruits a coque")*(BY4:BY795="EXCL")*(COUNTIF(AF49,"*"&amp;BZ4:BZ795&amp;"*")&gt;0)*1))</f>
        <v>0</v>
      </c>
      <c r="AX49" s="36" cm="1">
        <f t="array" ref="AX49">IF(T49="",0,SUMPRODUCT((BX4:BX795="Fruits a coque")*(BY4:BY795="ALERTE")*(COUNTIF(AF49,"*"&amp;BZ4:BZ795&amp;"*")&gt;0)*1))</f>
        <v>0</v>
      </c>
      <c r="AY49" s="36" cm="1">
        <f t="array" ref="AY49">IF(T49="",0,SUMPRODUCT((BX4:BX795="Celeri")*(BY4:BY795="ALERTE")*(COUNTIF(AF49,"*"&amp;BZ4:BZ795&amp;"*")&gt;0)*1))</f>
        <v>0</v>
      </c>
      <c r="AZ49" s="36" cm="1">
        <f t="array" ref="AZ49">IF(T49="",0,SUMPRODUCT((BX4:BX795="Moutarde")*(BY4:BY795="ALERTE")*(COUNTIF(AF49,"*"&amp;BZ4:BZ795&amp;"*")&gt;0)*1))</f>
        <v>0</v>
      </c>
      <c r="BA49" s="36" cm="1">
        <f t="array" ref="BA49">IF(T49="",0,SUMPRODUCT((BX4:BX795="Sesame")*(BY4:BY795="ALERTE")*(COUNTIF(AF49,"*"&amp;BZ4:BZ795&amp;"*")&gt;0)*1))</f>
        <v>0</v>
      </c>
      <c r="BB49" s="36" cm="1">
        <f t="array" ref="BB49">IF(T49="",0,SUMPRODUCT((BX4:BX795="Sulfites")*(BY4:BY795="ALERTE")*(COUNTIF(AF49,"*"&amp;BZ4:BZ795&amp;"*")&gt;0)*1))</f>
        <v>0</v>
      </c>
      <c r="BC49" s="36" cm="1">
        <f t="array" ref="BC49">IF(T49="",0,SUMPRODUCT((BX4:BX795="Lupin")*(BY4:BY795="ALERTE")*(COUNTIF(AF49,"*"&amp;BZ4:BZ795&amp;"*")&gt;0)*1))</f>
        <v>0</v>
      </c>
      <c r="BD49" s="36" cm="1">
        <f t="array" ref="BD49">IF(T49="",0,SUMPRODUCT((BX4:BX795="Mollusques")*(BY4:BY795="EXCL")*(COUNTIF(AF49,"*"&amp;BZ4:BZ795&amp;"*")&gt;0)*1))</f>
        <v>0</v>
      </c>
      <c r="BE49" s="36" cm="1">
        <f t="array" ref="BE49">IF(T49="",0,SUMPRODUCT((BX4:BX795="Mollusques")*(BY4:BY795="ALERTE")*(COUNTIF(AF49,"*"&amp;BZ4:BZ795&amp;"*")&gt;0)*1))</f>
        <v>0</v>
      </c>
      <c r="BF49" s="36" t="str">
        <f t="shared" si="21"/>
        <v/>
      </c>
      <c r="BG49" s="36" t="str">
        <f t="shared" si="22"/>
        <v/>
      </c>
      <c r="BH49" s="36" t="str">
        <f t="shared" si="23"/>
        <v/>
      </c>
      <c r="BI49" s="36" t="str">
        <f t="shared" si="24"/>
        <v/>
      </c>
      <c r="BJ49" s="36" t="str">
        <f t="shared" si="25"/>
        <v/>
      </c>
      <c r="BK49" s="36" t="str">
        <f t="shared" si="26"/>
        <v/>
      </c>
      <c r="BL49" s="36" t="str">
        <f t="shared" si="27"/>
        <v/>
      </c>
      <c r="BM49" s="36" t="str">
        <f t="shared" si="28"/>
        <v/>
      </c>
      <c r="BN49" s="36" t="str">
        <f t="shared" si="29"/>
        <v/>
      </c>
      <c r="BO49" s="36" t="str">
        <f t="shared" si="30"/>
        <v/>
      </c>
      <c r="BP49" s="36" t="str">
        <f t="shared" si="31"/>
        <v/>
      </c>
      <c r="BQ49" s="36" t="str">
        <f t="shared" si="32"/>
        <v/>
      </c>
      <c r="BR49" s="36" t="str">
        <f t="shared" si="33"/>
        <v/>
      </c>
      <c r="BS49" s="36" t="str">
        <f t="shared" si="34"/>
        <v/>
      </c>
      <c r="BT49" s="36" t="str">
        <f t="shared" si="35"/>
        <v/>
      </c>
      <c r="BU49" s="36" t="str">
        <f t="shared" si="36"/>
        <v/>
      </c>
      <c r="BX49" s="6" t="s">
        <v>350</v>
      </c>
      <c r="BY49" s="577" t="s">
        <v>363</v>
      </c>
      <c r="BZ49" s="6" t="s">
        <v>1289</v>
      </c>
      <c r="CA49" s="6" t="s">
        <v>784</v>
      </c>
    </row>
    <row r="50" spans="2:79" ht="30" customHeight="1">
      <c r="B50" s="551" t="str">
        <f t="shared" si="0"/>
        <v/>
      </c>
      <c r="C50" s="551" t="str">
        <f t="shared" si="1"/>
        <v/>
      </c>
      <c r="D50" s="551" t="str">
        <f>IF(UPPER(TRIM(N11))="X",C50,B50)</f>
        <v/>
      </c>
      <c r="E50" s="551" cm="1">
        <f t="array" ref="E50">IF(H49&lt;&gt;"",E49,IF(E49="","",IFERROR(MATCH(TRUE(),INDEX(INDEX(K:K,E49+1):K203&lt;&gt;"",0),0)+E49,"")))</f>
        <v>41</v>
      </c>
      <c r="F50" s="551" t="str" cm="1">
        <f t="array" ref="F50">IF(E50="","",IF(H49&lt;&gt;"",H49,INDEX(D:D,E50)))</f>
        <v>Préparation : 20 min</v>
      </c>
      <c r="G50" s="551" t="str">
        <f t="shared" si="2"/>
        <v>Préparation : 20 min</v>
      </c>
      <c r="H50" s="561" t="str">
        <f t="shared" si="3"/>
        <v/>
      </c>
      <c r="I50" s="566" t="str">
        <f>IF(AND(F50&lt;&gt;"",N10&gt;0,M50&gt;N10),"Mot &gt; limite","")</f>
        <v/>
      </c>
      <c r="J50" s="562" t="str">
        <f>IF(K50="","",COUNTIF(K18:K50,"&lt;&gt;"))</f>
        <v/>
      </c>
      <c r="K50" s="563"/>
      <c r="L50" s="562" t="str">
        <f t="shared" si="4"/>
        <v/>
      </c>
      <c r="M50" s="532">
        <f>IF(OR(F50="",N10="",N10&lt;=0),"",IF(LEN(F50)&lt;=N10,LEN(F50),IFERROR(FIND("♦",SUBSTITUTE(LEFT(F50,N10)," ","♦",LEN(LEFT(F50,N10))-LEN(SUBSTITUTE(LEFT(F50,N10)," ","")))),FIND(" ",F50&amp;" ",N10+1)-1)))</f>
        <v>20</v>
      </c>
      <c r="N50" s="564">
        <f t="shared" si="5"/>
        <v>33</v>
      </c>
      <c r="O50" s="565" t="str">
        <f t="shared" si="6"/>
        <v>Préparation : 20 min</v>
      </c>
      <c r="P50" s="564">
        <f t="shared" si="7"/>
        <v>4</v>
      </c>
      <c r="Q50" s="564">
        <f t="shared" si="8"/>
        <v>20</v>
      </c>
      <c r="S50" s="588">
        <f t="shared" si="9"/>
        <v>50</v>
      </c>
      <c r="T50" s="464" t="str">
        <f t="shared" si="37"/>
        <v>Préparation : 20 min</v>
      </c>
      <c r="U50" s="588" t="s">
        <v>188</v>
      </c>
      <c r="V50" s="465" t="str">
        <f t="shared" si="10"/>
        <v>Préparation : 20 min</v>
      </c>
      <c r="W50" s="466" t="str">
        <f t="shared" si="11"/>
        <v/>
      </c>
      <c r="X50" s="589" t="str">
        <f t="shared" si="12"/>
        <v>Préparation : 20 min</v>
      </c>
      <c r="Y50" s="590" t="str">
        <f t="shared" si="13"/>
        <v/>
      </c>
      <c r="Z50" s="588">
        <f t="shared" si="14"/>
        <v>0</v>
      </c>
      <c r="AA50" s="588">
        <f t="shared" si="15"/>
        <v>0</v>
      </c>
      <c r="AB50" s="590" t="str">
        <f t="shared" si="16"/>
        <v>aucun match</v>
      </c>
      <c r="AC50" s="36" t="str">
        <f t="shared" si="17"/>
        <v>préparation : 20 min</v>
      </c>
      <c r="AD50" s="36" t="str">
        <f t="shared" si="18"/>
        <v>preparation : 20 min</v>
      </c>
      <c r="AE50" s="36" t="str">
        <f t="shared" si="19"/>
        <v>preparation   20 min</v>
      </c>
      <c r="AF50" s="36" t="str">
        <f t="shared" si="20"/>
        <v xml:space="preserve"> preparation 20 min </v>
      </c>
      <c r="AG50" s="36" cm="1">
        <f t="array" ref="AG50">IF(T50="",0,SUMPRODUCT((BX4:BX795="Gluten")*(BY4:BY795="INFO")*(COUNTIF(AF50,"*"&amp;BZ4:BZ795&amp;"*")&gt;0)*1))</f>
        <v>0</v>
      </c>
      <c r="AH50" s="36" cm="1">
        <f t="array" ref="AH50">IF(T50="",0,SUMPRODUCT((BX4:BX795="Gluten")*(BY4:BY795="EXCL")*(COUNTIF(AF50,"*"&amp;BZ4:BZ795&amp;"*")&gt;0)*1))</f>
        <v>0</v>
      </c>
      <c r="AI50" s="36" cm="1">
        <f t="array" ref="AI50">IF(T50="",0,SUMPRODUCT((BX4:BX795="Gluten")*(BY4:BY795="ALERTE")*(COUNTIF(AF50,"*"&amp;BZ4:BZ795&amp;"*")&gt;0)*1))</f>
        <v>0</v>
      </c>
      <c r="AJ50" s="36" cm="1">
        <f t="array" ref="AJ50">IF(T50="",0,SUMPRODUCT((BX4:BX795="Gluten")*(BY4:BY795="SUSP")*(COUNTIF(AF50,"*"&amp;BZ4:BZ795&amp;"*")&gt;0)*1))</f>
        <v>0</v>
      </c>
      <c r="AK50" s="36" cm="1">
        <f t="array" ref="AK50">IF(T50="",0,SUMPRODUCT((BX4:BX795="Crustaces")*(BY4:BY795="ALERTE")*(COUNTIF(AF50,"*"&amp;BZ4:BZ795&amp;"*")&gt;0)*1))</f>
        <v>0</v>
      </c>
      <c r="AL50" s="36" cm="1">
        <f t="array" ref="AL50">IF(T50="",0,SUMPRODUCT((BX4:BX795="Oeufs")*(BY4:BY795="ALERTE")*(COUNTIF(AF50,"*"&amp;BZ4:BZ795&amp;"*")&gt;0)*1))</f>
        <v>0</v>
      </c>
      <c r="AM50" s="36" cm="1">
        <f t="array" ref="AM50">IF(T50="",0,SUMPRODUCT((BX4:BX795="Poissons")*(BY4:BY795="INFO")*(COUNTIF(AF50,"*"&amp;BZ4:BZ795&amp;"*")&gt;0)*1))</f>
        <v>0</v>
      </c>
      <c r="AN50" s="36" cm="1">
        <f t="array" ref="AN50">IF(T50="",0,SUMPRODUCT((BX4:BX795="Poissons")*(BY4:BY795="EXCL")*(COUNTIF(AF50,"*"&amp;BZ4:BZ795&amp;"*")&gt;0)*1))</f>
        <v>0</v>
      </c>
      <c r="AO50" s="36" cm="1">
        <f t="array" ref="AO50">IF(T50="",0,SUMPRODUCT((BX4:BX795="Poissons")*(BY4:BY795="ALERTE")*(COUNTIF(AF50,"*"&amp;BZ4:BZ795&amp;"*")&gt;0)*1))</f>
        <v>0</v>
      </c>
      <c r="AP50" s="36" cm="1">
        <f t="array" ref="AP50">IF(T50="",0,SUMPRODUCT((BX4:BX795="Arachides")*(BY4:BY795="ALERTE")*(COUNTIF(AF50,"*"&amp;BZ4:BZ795&amp;"*")&gt;0)*1))</f>
        <v>0</v>
      </c>
      <c r="AQ50" s="36" cm="1">
        <f t="array" ref="AQ50">IF(T50="",0,SUMPRODUCT((BX4:BX795="Soja")*(BY4:BY795="INFO")*(COUNTIF(AF50,"*"&amp;BZ4:BZ795&amp;"*")&gt;0)*1))</f>
        <v>0</v>
      </c>
      <c r="AR50" s="36" cm="1">
        <f t="array" ref="AR50">IF(T50="",0,SUMPRODUCT((BX4:BX795="Soja")*(BY4:BY795="ALERTE")*(COUNTIF(AF50,"*"&amp;BZ4:BZ795&amp;"*")&gt;0)*1))</f>
        <v>0</v>
      </c>
      <c r="AS50" s="36" cm="1">
        <f t="array" ref="AS50">IF(T50="",0,SUMPRODUCT((BX4:BX795="Lait")*(BY4:BY795="INFO")*(COUNTIF(AF50,"*"&amp;BZ4:BZ795&amp;"*")&gt;0)*1))</f>
        <v>0</v>
      </c>
      <c r="AT50" s="36" cm="1">
        <f t="array" ref="AT50">IF(T50="",0,SUMPRODUCT((BX4:BX795="Lait")*(BY4:BY795="EXCL")*(COUNTIF(AF50,"*"&amp;BZ4:BZ795&amp;"*")&gt;0)*1))</f>
        <v>0</v>
      </c>
      <c r="AU50" s="36" cm="1">
        <f t="array" ref="AU50">IF(T50="",0,SUMPRODUCT((BX4:BX795="Lait")*(BY4:BY795="ALERTE")*(COUNTIF(AF50,"*"&amp;BZ4:BZ795&amp;"*")&gt;0)*1))</f>
        <v>0</v>
      </c>
      <c r="AV50" s="36" cm="1">
        <f t="array" ref="AV50">IF(T50="",0,SUMPRODUCT((BX4:BX795="Lait")*(BY4:BY795="SUSP")*(COUNTIF(AF50,"*"&amp;BZ4:BZ795&amp;"*")&gt;0)*1))</f>
        <v>0</v>
      </c>
      <c r="AW50" s="36" cm="1">
        <f t="array" ref="AW50">IF(T50="",0,SUMPRODUCT((BX4:BX795="Fruits a coque")*(BY4:BY795="EXCL")*(COUNTIF(AF50,"*"&amp;BZ4:BZ795&amp;"*")&gt;0)*1))</f>
        <v>0</v>
      </c>
      <c r="AX50" s="36" cm="1">
        <f t="array" ref="AX50">IF(T50="",0,SUMPRODUCT((BX4:BX795="Fruits a coque")*(BY4:BY795="ALERTE")*(COUNTIF(AF50,"*"&amp;BZ4:BZ795&amp;"*")&gt;0)*1))</f>
        <v>0</v>
      </c>
      <c r="AY50" s="36" cm="1">
        <f t="array" ref="AY50">IF(T50="",0,SUMPRODUCT((BX4:BX795="Celeri")*(BY4:BY795="ALERTE")*(COUNTIF(AF50,"*"&amp;BZ4:BZ795&amp;"*")&gt;0)*1))</f>
        <v>0</v>
      </c>
      <c r="AZ50" s="36" cm="1">
        <f t="array" ref="AZ50">IF(T50="",0,SUMPRODUCT((BX4:BX795="Moutarde")*(BY4:BY795="ALERTE")*(COUNTIF(AF50,"*"&amp;BZ4:BZ795&amp;"*")&gt;0)*1))</f>
        <v>0</v>
      </c>
      <c r="BA50" s="36" cm="1">
        <f t="array" ref="BA50">IF(T50="",0,SUMPRODUCT((BX4:BX795="Sesame")*(BY4:BY795="ALERTE")*(COUNTIF(AF50,"*"&amp;BZ4:BZ795&amp;"*")&gt;0)*1))</f>
        <v>0</v>
      </c>
      <c r="BB50" s="36" cm="1">
        <f t="array" ref="BB50">IF(T50="",0,SUMPRODUCT((BX4:BX795="Sulfites")*(BY4:BY795="ALERTE")*(COUNTIF(AF50,"*"&amp;BZ4:BZ795&amp;"*")&gt;0)*1))</f>
        <v>0</v>
      </c>
      <c r="BC50" s="36" cm="1">
        <f t="array" ref="BC50">IF(T50="",0,SUMPRODUCT((BX4:BX795="Lupin")*(BY4:BY795="ALERTE")*(COUNTIF(AF50,"*"&amp;BZ4:BZ795&amp;"*")&gt;0)*1))</f>
        <v>0</v>
      </c>
      <c r="BD50" s="36" cm="1">
        <f t="array" ref="BD50">IF(T50="",0,SUMPRODUCT((BX4:BX795="Mollusques")*(BY4:BY795="EXCL")*(COUNTIF(AF50,"*"&amp;BZ4:BZ795&amp;"*")&gt;0)*1))</f>
        <v>0</v>
      </c>
      <c r="BE50" s="36" cm="1">
        <f t="array" ref="BE50">IF(T50="",0,SUMPRODUCT((BX4:BX795="Mollusques")*(BY4:BY795="ALERTE")*(COUNTIF(AF50,"*"&amp;BZ4:BZ795&amp;"*")&gt;0)*1))</f>
        <v>0</v>
      </c>
      <c r="BF50" s="36" t="str">
        <f t="shared" si="21"/>
        <v/>
      </c>
      <c r="BG50" s="36" t="str">
        <f t="shared" si="22"/>
        <v/>
      </c>
      <c r="BH50" s="36" t="str">
        <f t="shared" si="23"/>
        <v/>
      </c>
      <c r="BI50" s="36" t="str">
        <f t="shared" si="24"/>
        <v/>
      </c>
      <c r="BJ50" s="36" t="str">
        <f t="shared" si="25"/>
        <v/>
      </c>
      <c r="BK50" s="36" t="str">
        <f t="shared" si="26"/>
        <v/>
      </c>
      <c r="BL50" s="36" t="str">
        <f t="shared" si="27"/>
        <v/>
      </c>
      <c r="BM50" s="36" t="str">
        <f t="shared" si="28"/>
        <v/>
      </c>
      <c r="BN50" s="36" t="str">
        <f t="shared" si="29"/>
        <v/>
      </c>
      <c r="BO50" s="36" t="str">
        <f t="shared" si="30"/>
        <v/>
      </c>
      <c r="BP50" s="36" t="str">
        <f t="shared" si="31"/>
        <v/>
      </c>
      <c r="BQ50" s="36" t="str">
        <f t="shared" si="32"/>
        <v/>
      </c>
      <c r="BR50" s="36" t="str">
        <f t="shared" si="33"/>
        <v/>
      </c>
      <c r="BS50" s="36" t="str">
        <f t="shared" si="34"/>
        <v/>
      </c>
      <c r="BT50" s="36" t="str">
        <f t="shared" si="35"/>
        <v/>
      </c>
      <c r="BU50" s="36" t="str">
        <f t="shared" si="36"/>
        <v/>
      </c>
      <c r="BX50" s="6" t="s">
        <v>350</v>
      </c>
      <c r="BY50" s="577" t="s">
        <v>363</v>
      </c>
      <c r="BZ50" s="6" t="s">
        <v>1290</v>
      </c>
      <c r="CA50" s="6" t="s">
        <v>785</v>
      </c>
    </row>
    <row r="51" spans="2:79" ht="30" customHeight="1">
      <c r="B51" s="551" t="str">
        <f t="shared" si="0"/>
        <v/>
      </c>
      <c r="C51" s="551" t="str">
        <f t="shared" si="1"/>
        <v/>
      </c>
      <c r="D51" s="551" t="str">
        <f>IF(UPPER(TRIM(N11))="X",C51,B51)</f>
        <v/>
      </c>
      <c r="E51" s="551" cm="1">
        <f t="array" ref="E51">IF(H50&lt;&gt;"",E50,IF(E50="","",IFERROR(MATCH(TRUE(),INDEX(INDEX(K:K,E50+1):K203&lt;&gt;"",0),0)+E50,"")))</f>
        <v>42</v>
      </c>
      <c r="F51" s="551" t="str" cm="1">
        <f t="array" ref="F51">IF(E51="","",IF(H50&lt;&gt;"",H50,INDEX(D:D,E51)))</f>
        <v>Cuisson : 30 min</v>
      </c>
      <c r="G51" s="551" t="str">
        <f t="shared" si="2"/>
        <v>Cuisson : 30 min</v>
      </c>
      <c r="H51" s="561" t="str">
        <f t="shared" si="3"/>
        <v/>
      </c>
      <c r="I51" s="566" t="str">
        <f>IF(AND(F51&lt;&gt;"",N10&gt;0,M51&gt;N10),"Mot &gt; limite","")</f>
        <v/>
      </c>
      <c r="J51" s="562" t="str">
        <f>IF(K51="","",COUNTIF(K18:K51,"&lt;&gt;"))</f>
        <v/>
      </c>
      <c r="K51" s="563"/>
      <c r="L51" s="562" t="str">
        <f t="shared" si="4"/>
        <v/>
      </c>
      <c r="M51" s="532">
        <f>IF(OR(F51="",N10="",N10&lt;=0),"",IF(LEN(F51)&lt;=N10,LEN(F51),IFERROR(FIND("♦",SUBSTITUTE(LEFT(F51,N10)," ","♦",LEN(LEFT(F51,N10))-LEN(SUBSTITUTE(LEFT(F51,N10)," ","")))),FIND(" ",F51&amp;" ",N10+1)-1)))</f>
        <v>16</v>
      </c>
      <c r="N51" s="564">
        <f t="shared" si="5"/>
        <v>34</v>
      </c>
      <c r="O51" s="565" t="str">
        <f t="shared" si="6"/>
        <v>Cuisson : 30 min</v>
      </c>
      <c r="P51" s="564">
        <f t="shared" si="7"/>
        <v>4</v>
      </c>
      <c r="Q51" s="564">
        <f t="shared" si="8"/>
        <v>16</v>
      </c>
      <c r="S51" s="588">
        <f t="shared" si="9"/>
        <v>51</v>
      </c>
      <c r="T51" s="464" t="str">
        <f t="shared" si="37"/>
        <v>Cuisson : 30 min</v>
      </c>
      <c r="U51" s="588" t="s">
        <v>188</v>
      </c>
      <c r="V51" s="465" t="str">
        <f t="shared" si="10"/>
        <v>Cuisson : 30 min</v>
      </c>
      <c r="W51" s="466" t="str">
        <f t="shared" si="11"/>
        <v/>
      </c>
      <c r="X51" s="589" t="str">
        <f t="shared" si="12"/>
        <v>Cuisson : 30 min</v>
      </c>
      <c r="Y51" s="590" t="str">
        <f t="shared" si="13"/>
        <v/>
      </c>
      <c r="Z51" s="588">
        <f t="shared" si="14"/>
        <v>0</v>
      </c>
      <c r="AA51" s="588">
        <f t="shared" si="15"/>
        <v>0</v>
      </c>
      <c r="AB51" s="590" t="str">
        <f t="shared" si="16"/>
        <v>aucun match</v>
      </c>
      <c r="AC51" s="36" t="str">
        <f t="shared" si="17"/>
        <v>cuisson : 30 min</v>
      </c>
      <c r="AD51" s="36" t="str">
        <f t="shared" si="18"/>
        <v>cuisson : 30 min</v>
      </c>
      <c r="AE51" s="36" t="str">
        <f t="shared" si="19"/>
        <v>cuisson   30 min</v>
      </c>
      <c r="AF51" s="36" t="str">
        <f t="shared" si="20"/>
        <v xml:space="preserve"> cuisson 30 min </v>
      </c>
      <c r="AG51" s="36" cm="1">
        <f t="array" ref="AG51">IF(T51="",0,SUMPRODUCT((BX4:BX795="Gluten")*(BY4:BY795="INFO")*(COUNTIF(AF51,"*"&amp;BZ4:BZ795&amp;"*")&gt;0)*1))</f>
        <v>0</v>
      </c>
      <c r="AH51" s="36" cm="1">
        <f t="array" ref="AH51">IF(T51="",0,SUMPRODUCT((BX4:BX795="Gluten")*(BY4:BY795="EXCL")*(COUNTIF(AF51,"*"&amp;BZ4:BZ795&amp;"*")&gt;0)*1))</f>
        <v>0</v>
      </c>
      <c r="AI51" s="36" cm="1">
        <f t="array" ref="AI51">IF(T51="",0,SUMPRODUCT((BX4:BX795="Gluten")*(BY4:BY795="ALERTE")*(COUNTIF(AF51,"*"&amp;BZ4:BZ795&amp;"*")&gt;0)*1))</f>
        <v>0</v>
      </c>
      <c r="AJ51" s="36" cm="1">
        <f t="array" ref="AJ51">IF(T51="",0,SUMPRODUCT((BX4:BX795="Gluten")*(BY4:BY795="SUSP")*(COUNTIF(AF51,"*"&amp;BZ4:BZ795&amp;"*")&gt;0)*1))</f>
        <v>0</v>
      </c>
      <c r="AK51" s="36" cm="1">
        <f t="array" ref="AK51">IF(T51="",0,SUMPRODUCT((BX4:BX795="Crustaces")*(BY4:BY795="ALERTE")*(COUNTIF(AF51,"*"&amp;BZ4:BZ795&amp;"*")&gt;0)*1))</f>
        <v>0</v>
      </c>
      <c r="AL51" s="36" cm="1">
        <f t="array" ref="AL51">IF(T51="",0,SUMPRODUCT((BX4:BX795="Oeufs")*(BY4:BY795="ALERTE")*(COUNTIF(AF51,"*"&amp;BZ4:BZ795&amp;"*")&gt;0)*1))</f>
        <v>0</v>
      </c>
      <c r="AM51" s="36" cm="1">
        <f t="array" ref="AM51">IF(T51="",0,SUMPRODUCT((BX4:BX795="Poissons")*(BY4:BY795="INFO")*(COUNTIF(AF51,"*"&amp;BZ4:BZ795&amp;"*")&gt;0)*1))</f>
        <v>0</v>
      </c>
      <c r="AN51" s="36" cm="1">
        <f t="array" ref="AN51">IF(T51="",0,SUMPRODUCT((BX4:BX795="Poissons")*(BY4:BY795="EXCL")*(COUNTIF(AF51,"*"&amp;BZ4:BZ795&amp;"*")&gt;0)*1))</f>
        <v>0</v>
      </c>
      <c r="AO51" s="36" cm="1">
        <f t="array" ref="AO51">IF(T51="",0,SUMPRODUCT((BX4:BX795="Poissons")*(BY4:BY795="ALERTE")*(COUNTIF(AF51,"*"&amp;BZ4:BZ795&amp;"*")&gt;0)*1))</f>
        <v>0</v>
      </c>
      <c r="AP51" s="36" cm="1">
        <f t="array" ref="AP51">IF(T51="",0,SUMPRODUCT((BX4:BX795="Arachides")*(BY4:BY795="ALERTE")*(COUNTIF(AF51,"*"&amp;BZ4:BZ795&amp;"*")&gt;0)*1))</f>
        <v>0</v>
      </c>
      <c r="AQ51" s="36" cm="1">
        <f t="array" ref="AQ51">IF(T51="",0,SUMPRODUCT((BX4:BX795="Soja")*(BY4:BY795="INFO")*(COUNTIF(AF51,"*"&amp;BZ4:BZ795&amp;"*")&gt;0)*1))</f>
        <v>0</v>
      </c>
      <c r="AR51" s="36" cm="1">
        <f t="array" ref="AR51">IF(T51="",0,SUMPRODUCT((BX4:BX795="Soja")*(BY4:BY795="ALERTE")*(COUNTIF(AF51,"*"&amp;BZ4:BZ795&amp;"*")&gt;0)*1))</f>
        <v>0</v>
      </c>
      <c r="AS51" s="36" cm="1">
        <f t="array" ref="AS51">IF(T51="",0,SUMPRODUCT((BX4:BX795="Lait")*(BY4:BY795="INFO")*(COUNTIF(AF51,"*"&amp;BZ4:BZ795&amp;"*")&gt;0)*1))</f>
        <v>0</v>
      </c>
      <c r="AT51" s="36" cm="1">
        <f t="array" ref="AT51">IF(T51="",0,SUMPRODUCT((BX4:BX795="Lait")*(BY4:BY795="EXCL")*(COUNTIF(AF51,"*"&amp;BZ4:BZ795&amp;"*")&gt;0)*1))</f>
        <v>0</v>
      </c>
      <c r="AU51" s="36" cm="1">
        <f t="array" ref="AU51">IF(T51="",0,SUMPRODUCT((BX4:BX795="Lait")*(BY4:BY795="ALERTE")*(COUNTIF(AF51,"*"&amp;BZ4:BZ795&amp;"*")&gt;0)*1))</f>
        <v>0</v>
      </c>
      <c r="AV51" s="36" cm="1">
        <f t="array" ref="AV51">IF(T51="",0,SUMPRODUCT((BX4:BX795="Lait")*(BY4:BY795="SUSP")*(COUNTIF(AF51,"*"&amp;BZ4:BZ795&amp;"*")&gt;0)*1))</f>
        <v>0</v>
      </c>
      <c r="AW51" s="36" cm="1">
        <f t="array" ref="AW51">IF(T51="",0,SUMPRODUCT((BX4:BX795="Fruits a coque")*(BY4:BY795="EXCL")*(COUNTIF(AF51,"*"&amp;BZ4:BZ795&amp;"*")&gt;0)*1))</f>
        <v>0</v>
      </c>
      <c r="AX51" s="36" cm="1">
        <f t="array" ref="AX51">IF(T51="",0,SUMPRODUCT((BX4:BX795="Fruits a coque")*(BY4:BY795="ALERTE")*(COUNTIF(AF51,"*"&amp;BZ4:BZ795&amp;"*")&gt;0)*1))</f>
        <v>0</v>
      </c>
      <c r="AY51" s="36" cm="1">
        <f t="array" ref="AY51">IF(T51="",0,SUMPRODUCT((BX4:BX795="Celeri")*(BY4:BY795="ALERTE")*(COUNTIF(AF51,"*"&amp;BZ4:BZ795&amp;"*")&gt;0)*1))</f>
        <v>0</v>
      </c>
      <c r="AZ51" s="36" cm="1">
        <f t="array" ref="AZ51">IF(T51="",0,SUMPRODUCT((BX4:BX795="Moutarde")*(BY4:BY795="ALERTE")*(COUNTIF(AF51,"*"&amp;BZ4:BZ795&amp;"*")&gt;0)*1))</f>
        <v>0</v>
      </c>
      <c r="BA51" s="36" cm="1">
        <f t="array" ref="BA51">IF(T51="",0,SUMPRODUCT((BX4:BX795="Sesame")*(BY4:BY795="ALERTE")*(COUNTIF(AF51,"*"&amp;BZ4:BZ795&amp;"*")&gt;0)*1))</f>
        <v>0</v>
      </c>
      <c r="BB51" s="36" cm="1">
        <f t="array" ref="BB51">IF(T51="",0,SUMPRODUCT((BX4:BX795="Sulfites")*(BY4:BY795="ALERTE")*(COUNTIF(AF51,"*"&amp;BZ4:BZ795&amp;"*")&gt;0)*1))</f>
        <v>0</v>
      </c>
      <c r="BC51" s="36" cm="1">
        <f t="array" ref="BC51">IF(T51="",0,SUMPRODUCT((BX4:BX795="Lupin")*(BY4:BY795="ALERTE")*(COUNTIF(AF51,"*"&amp;BZ4:BZ795&amp;"*")&gt;0)*1))</f>
        <v>0</v>
      </c>
      <c r="BD51" s="36" cm="1">
        <f t="array" ref="BD51">IF(T51="",0,SUMPRODUCT((BX4:BX795="Mollusques")*(BY4:BY795="EXCL")*(COUNTIF(AF51,"*"&amp;BZ4:BZ795&amp;"*")&gt;0)*1))</f>
        <v>0</v>
      </c>
      <c r="BE51" s="36" cm="1">
        <f t="array" ref="BE51">IF(T51="",0,SUMPRODUCT((BX4:BX795="Mollusques")*(BY4:BY795="ALERTE")*(COUNTIF(AF51,"*"&amp;BZ4:BZ795&amp;"*")&gt;0)*1))</f>
        <v>0</v>
      </c>
      <c r="BF51" s="36" t="str">
        <f t="shared" si="21"/>
        <v/>
      </c>
      <c r="BG51" s="36" t="str">
        <f t="shared" si="22"/>
        <v/>
      </c>
      <c r="BH51" s="36" t="str">
        <f t="shared" si="23"/>
        <v/>
      </c>
      <c r="BI51" s="36" t="str">
        <f t="shared" si="24"/>
        <v/>
      </c>
      <c r="BJ51" s="36" t="str">
        <f t="shared" si="25"/>
        <v/>
      </c>
      <c r="BK51" s="36" t="str">
        <f t="shared" si="26"/>
        <v/>
      </c>
      <c r="BL51" s="36" t="str">
        <f t="shared" si="27"/>
        <v/>
      </c>
      <c r="BM51" s="36" t="str">
        <f t="shared" si="28"/>
        <v/>
      </c>
      <c r="BN51" s="36" t="str">
        <f t="shared" si="29"/>
        <v/>
      </c>
      <c r="BO51" s="36" t="str">
        <f t="shared" si="30"/>
        <v/>
      </c>
      <c r="BP51" s="36" t="str">
        <f t="shared" si="31"/>
        <v/>
      </c>
      <c r="BQ51" s="36" t="str">
        <f t="shared" si="32"/>
        <v/>
      </c>
      <c r="BR51" s="36" t="str">
        <f t="shared" si="33"/>
        <v/>
      </c>
      <c r="BS51" s="36" t="str">
        <f t="shared" si="34"/>
        <v/>
      </c>
      <c r="BT51" s="36" t="str">
        <f t="shared" si="35"/>
        <v/>
      </c>
      <c r="BU51" s="36" t="str">
        <f t="shared" si="36"/>
        <v/>
      </c>
      <c r="BX51" s="6" t="s">
        <v>350</v>
      </c>
      <c r="BY51" s="577" t="s">
        <v>363</v>
      </c>
      <c r="BZ51" s="6" t="s">
        <v>391</v>
      </c>
      <c r="CA51" s="6" t="s">
        <v>786</v>
      </c>
    </row>
    <row r="52" spans="2:79" ht="30" customHeight="1">
      <c r="B52" s="551" t="str">
        <f t="shared" si="0"/>
        <v/>
      </c>
      <c r="C52" s="551" t="str">
        <f t="shared" si="1"/>
        <v/>
      </c>
      <c r="D52" s="551" t="str">
        <f>IF(UPPER(TRIM(N11))="X",C52,B52)</f>
        <v/>
      </c>
      <c r="E52" s="551" cm="1">
        <f t="array" ref="E52">IF(H51&lt;&gt;"",E51,IF(E51="","",IFERROR(MATCH(TRUE(),INDEX(INDEX(K:K,E51+1):K203&lt;&gt;"",0),0)+E51,"")))</f>
        <v>43</v>
      </c>
      <c r="F52" s="551" t="str" cm="1">
        <f t="array" ref="F52">IF(E52="","",IF(H51&lt;&gt;"",H51,INDEX(D:D,E52)))</f>
        <v>Portions : 4</v>
      </c>
      <c r="G52" s="551" t="str">
        <f t="shared" si="2"/>
        <v>Portions : 4</v>
      </c>
      <c r="H52" s="561" t="str">
        <f t="shared" si="3"/>
        <v/>
      </c>
      <c r="I52" s="566" t="str">
        <f>IF(AND(F52&lt;&gt;"",N10&gt;0,M52&gt;N10),"Mot &gt; limite","")</f>
        <v/>
      </c>
      <c r="J52" s="562" t="str">
        <f>IF(K52="","",COUNTIF(K18:K52,"&lt;&gt;"))</f>
        <v/>
      </c>
      <c r="K52" s="563"/>
      <c r="L52" s="562" t="str">
        <f t="shared" si="4"/>
        <v/>
      </c>
      <c r="M52" s="532">
        <f>IF(OR(F52="",N10="",N10&lt;=0),"",IF(LEN(F52)&lt;=N10,LEN(F52),IFERROR(FIND("♦",SUBSTITUTE(LEFT(F52,N10)," ","♦",LEN(LEFT(F52,N10))-LEN(SUBSTITUTE(LEFT(F52,N10)," ","")))),FIND(" ",F52&amp;" ",N10+1)-1)))</f>
        <v>12</v>
      </c>
      <c r="N52" s="564">
        <f t="shared" si="5"/>
        <v>35</v>
      </c>
      <c r="O52" s="565" t="str">
        <f t="shared" si="6"/>
        <v>Portions : 4</v>
      </c>
      <c r="P52" s="564">
        <f t="shared" si="7"/>
        <v>3</v>
      </c>
      <c r="Q52" s="564">
        <f t="shared" si="8"/>
        <v>12</v>
      </c>
      <c r="S52" s="588">
        <f t="shared" si="9"/>
        <v>52</v>
      </c>
      <c r="T52" s="464" t="str">
        <f t="shared" si="37"/>
        <v>Portions : 4</v>
      </c>
      <c r="U52" s="588" t="s">
        <v>188</v>
      </c>
      <c r="V52" s="465" t="str">
        <f t="shared" si="10"/>
        <v>Portions : 4</v>
      </c>
      <c r="W52" s="466" t="str">
        <f t="shared" si="11"/>
        <v/>
      </c>
      <c r="X52" s="589" t="str">
        <f t="shared" si="12"/>
        <v>Portions : 4</v>
      </c>
      <c r="Y52" s="590" t="str">
        <f t="shared" si="13"/>
        <v/>
      </c>
      <c r="Z52" s="588">
        <f t="shared" si="14"/>
        <v>0</v>
      </c>
      <c r="AA52" s="588">
        <f t="shared" si="15"/>
        <v>0</v>
      </c>
      <c r="AB52" s="590" t="str">
        <f t="shared" si="16"/>
        <v>aucun match</v>
      </c>
      <c r="AC52" s="36" t="str">
        <f t="shared" si="17"/>
        <v>portions : 4</v>
      </c>
      <c r="AD52" s="36" t="str">
        <f t="shared" si="18"/>
        <v>portions : 4</v>
      </c>
      <c r="AE52" s="36" t="str">
        <f t="shared" si="19"/>
        <v>portions   4</v>
      </c>
      <c r="AF52" s="36" t="str">
        <f t="shared" si="20"/>
        <v xml:space="preserve"> portions 4 </v>
      </c>
      <c r="AG52" s="36" cm="1">
        <f t="array" ref="AG52">IF(T52="",0,SUMPRODUCT((BX4:BX795="Gluten")*(BY4:BY795="INFO")*(COUNTIF(AF52,"*"&amp;BZ4:BZ795&amp;"*")&gt;0)*1))</f>
        <v>0</v>
      </c>
      <c r="AH52" s="36" cm="1">
        <f t="array" ref="AH52">IF(T52="",0,SUMPRODUCT((BX4:BX795="Gluten")*(BY4:BY795="EXCL")*(COUNTIF(AF52,"*"&amp;BZ4:BZ795&amp;"*")&gt;0)*1))</f>
        <v>0</v>
      </c>
      <c r="AI52" s="36" cm="1">
        <f t="array" ref="AI52">IF(T52="",0,SUMPRODUCT((BX4:BX795="Gluten")*(BY4:BY795="ALERTE")*(COUNTIF(AF52,"*"&amp;BZ4:BZ795&amp;"*")&gt;0)*1))</f>
        <v>0</v>
      </c>
      <c r="AJ52" s="36" cm="1">
        <f t="array" ref="AJ52">IF(T52="",0,SUMPRODUCT((BX4:BX795="Gluten")*(BY4:BY795="SUSP")*(COUNTIF(AF52,"*"&amp;BZ4:BZ795&amp;"*")&gt;0)*1))</f>
        <v>0</v>
      </c>
      <c r="AK52" s="36" cm="1">
        <f t="array" ref="AK52">IF(T52="",0,SUMPRODUCT((BX4:BX795="Crustaces")*(BY4:BY795="ALERTE")*(COUNTIF(AF52,"*"&amp;BZ4:BZ795&amp;"*")&gt;0)*1))</f>
        <v>0</v>
      </c>
      <c r="AL52" s="36" cm="1">
        <f t="array" ref="AL52">IF(T52="",0,SUMPRODUCT((BX4:BX795="Oeufs")*(BY4:BY795="ALERTE")*(COUNTIF(AF52,"*"&amp;BZ4:BZ795&amp;"*")&gt;0)*1))</f>
        <v>0</v>
      </c>
      <c r="AM52" s="36" cm="1">
        <f t="array" ref="AM52">IF(T52="",0,SUMPRODUCT((BX4:BX795="Poissons")*(BY4:BY795="INFO")*(COUNTIF(AF52,"*"&amp;BZ4:BZ795&amp;"*")&gt;0)*1))</f>
        <v>0</v>
      </c>
      <c r="AN52" s="36" cm="1">
        <f t="array" ref="AN52">IF(T52="",0,SUMPRODUCT((BX4:BX795="Poissons")*(BY4:BY795="EXCL")*(COUNTIF(AF52,"*"&amp;BZ4:BZ795&amp;"*")&gt;0)*1))</f>
        <v>0</v>
      </c>
      <c r="AO52" s="36" cm="1">
        <f t="array" ref="AO52">IF(T52="",0,SUMPRODUCT((BX4:BX795="Poissons")*(BY4:BY795="ALERTE")*(COUNTIF(AF52,"*"&amp;BZ4:BZ795&amp;"*")&gt;0)*1))</f>
        <v>0</v>
      </c>
      <c r="AP52" s="36" cm="1">
        <f t="array" ref="AP52">IF(T52="",0,SUMPRODUCT((BX4:BX795="Arachides")*(BY4:BY795="ALERTE")*(COUNTIF(AF52,"*"&amp;BZ4:BZ795&amp;"*")&gt;0)*1))</f>
        <v>0</v>
      </c>
      <c r="AQ52" s="36" cm="1">
        <f t="array" ref="AQ52">IF(T52="",0,SUMPRODUCT((BX4:BX795="Soja")*(BY4:BY795="INFO")*(COUNTIF(AF52,"*"&amp;BZ4:BZ795&amp;"*")&gt;0)*1))</f>
        <v>0</v>
      </c>
      <c r="AR52" s="36" cm="1">
        <f t="array" ref="AR52">IF(T52="",0,SUMPRODUCT((BX4:BX795="Soja")*(BY4:BY795="ALERTE")*(COUNTIF(AF52,"*"&amp;BZ4:BZ795&amp;"*")&gt;0)*1))</f>
        <v>0</v>
      </c>
      <c r="AS52" s="36" cm="1">
        <f t="array" ref="AS52">IF(T52="",0,SUMPRODUCT((BX4:BX795="Lait")*(BY4:BY795="INFO")*(COUNTIF(AF52,"*"&amp;BZ4:BZ795&amp;"*")&gt;0)*1))</f>
        <v>0</v>
      </c>
      <c r="AT52" s="36" cm="1">
        <f t="array" ref="AT52">IF(T52="",0,SUMPRODUCT((BX4:BX795="Lait")*(BY4:BY795="EXCL")*(COUNTIF(AF52,"*"&amp;BZ4:BZ795&amp;"*")&gt;0)*1))</f>
        <v>0</v>
      </c>
      <c r="AU52" s="36" cm="1">
        <f t="array" ref="AU52">IF(T52="",0,SUMPRODUCT((BX4:BX795="Lait")*(BY4:BY795="ALERTE")*(COUNTIF(AF52,"*"&amp;BZ4:BZ795&amp;"*")&gt;0)*1))</f>
        <v>0</v>
      </c>
      <c r="AV52" s="36" cm="1">
        <f t="array" ref="AV52">IF(T52="",0,SUMPRODUCT((BX4:BX795="Lait")*(BY4:BY795="SUSP")*(COUNTIF(AF52,"*"&amp;BZ4:BZ795&amp;"*")&gt;0)*1))</f>
        <v>0</v>
      </c>
      <c r="AW52" s="36" cm="1">
        <f t="array" ref="AW52">IF(T52="",0,SUMPRODUCT((BX4:BX795="Fruits a coque")*(BY4:BY795="EXCL")*(COUNTIF(AF52,"*"&amp;BZ4:BZ795&amp;"*")&gt;0)*1))</f>
        <v>0</v>
      </c>
      <c r="AX52" s="36" cm="1">
        <f t="array" ref="AX52">IF(T52="",0,SUMPRODUCT((BX4:BX795="Fruits a coque")*(BY4:BY795="ALERTE")*(COUNTIF(AF52,"*"&amp;BZ4:BZ795&amp;"*")&gt;0)*1))</f>
        <v>0</v>
      </c>
      <c r="AY52" s="36" cm="1">
        <f t="array" ref="AY52">IF(T52="",0,SUMPRODUCT((BX4:BX795="Celeri")*(BY4:BY795="ALERTE")*(COUNTIF(AF52,"*"&amp;BZ4:BZ795&amp;"*")&gt;0)*1))</f>
        <v>0</v>
      </c>
      <c r="AZ52" s="36" cm="1">
        <f t="array" ref="AZ52">IF(T52="",0,SUMPRODUCT((BX4:BX795="Moutarde")*(BY4:BY795="ALERTE")*(COUNTIF(AF52,"*"&amp;BZ4:BZ795&amp;"*")&gt;0)*1))</f>
        <v>0</v>
      </c>
      <c r="BA52" s="36" cm="1">
        <f t="array" ref="BA52">IF(T52="",0,SUMPRODUCT((BX4:BX795="Sesame")*(BY4:BY795="ALERTE")*(COUNTIF(AF52,"*"&amp;BZ4:BZ795&amp;"*")&gt;0)*1))</f>
        <v>0</v>
      </c>
      <c r="BB52" s="36" cm="1">
        <f t="array" ref="BB52">IF(T52="",0,SUMPRODUCT((BX4:BX795="Sulfites")*(BY4:BY795="ALERTE")*(COUNTIF(AF52,"*"&amp;BZ4:BZ795&amp;"*")&gt;0)*1))</f>
        <v>0</v>
      </c>
      <c r="BC52" s="36" cm="1">
        <f t="array" ref="BC52">IF(T52="",0,SUMPRODUCT((BX4:BX795="Lupin")*(BY4:BY795="ALERTE")*(COUNTIF(AF52,"*"&amp;BZ4:BZ795&amp;"*")&gt;0)*1))</f>
        <v>0</v>
      </c>
      <c r="BD52" s="36" cm="1">
        <f t="array" ref="BD52">IF(T52="",0,SUMPRODUCT((BX4:BX795="Mollusques")*(BY4:BY795="EXCL")*(COUNTIF(AF52,"*"&amp;BZ4:BZ795&amp;"*")&gt;0)*1))</f>
        <v>0</v>
      </c>
      <c r="BE52" s="36" cm="1">
        <f t="array" ref="BE52">IF(T52="",0,SUMPRODUCT((BX4:BX795="Mollusques")*(BY4:BY795="ALERTE")*(COUNTIF(AF52,"*"&amp;BZ4:BZ795&amp;"*")&gt;0)*1))</f>
        <v>0</v>
      </c>
      <c r="BF52" s="36" t="str">
        <f t="shared" si="21"/>
        <v/>
      </c>
      <c r="BG52" s="36" t="str">
        <f t="shared" si="22"/>
        <v/>
      </c>
      <c r="BH52" s="36" t="str">
        <f t="shared" si="23"/>
        <v/>
      </c>
      <c r="BI52" s="36" t="str">
        <f t="shared" si="24"/>
        <v/>
      </c>
      <c r="BJ52" s="36" t="str">
        <f t="shared" si="25"/>
        <v/>
      </c>
      <c r="BK52" s="36" t="str">
        <f t="shared" si="26"/>
        <v/>
      </c>
      <c r="BL52" s="36" t="str">
        <f t="shared" si="27"/>
        <v/>
      </c>
      <c r="BM52" s="36" t="str">
        <f t="shared" si="28"/>
        <v/>
      </c>
      <c r="BN52" s="36" t="str">
        <f t="shared" si="29"/>
        <v/>
      </c>
      <c r="BO52" s="36" t="str">
        <f t="shared" si="30"/>
        <v/>
      </c>
      <c r="BP52" s="36" t="str">
        <f t="shared" si="31"/>
        <v/>
      </c>
      <c r="BQ52" s="36" t="str">
        <f t="shared" si="32"/>
        <v/>
      </c>
      <c r="BR52" s="36" t="str">
        <f t="shared" si="33"/>
        <v/>
      </c>
      <c r="BS52" s="36" t="str">
        <f t="shared" si="34"/>
        <v/>
      </c>
      <c r="BT52" s="36" t="str">
        <f t="shared" si="35"/>
        <v/>
      </c>
      <c r="BU52" s="36" t="str">
        <f t="shared" si="36"/>
        <v/>
      </c>
      <c r="BX52" s="6" t="s">
        <v>350</v>
      </c>
      <c r="BY52" s="577" t="s">
        <v>363</v>
      </c>
      <c r="BZ52" s="6" t="s">
        <v>392</v>
      </c>
      <c r="CA52" s="6" t="s">
        <v>787</v>
      </c>
    </row>
    <row r="53" spans="2:79" ht="30" customHeight="1">
      <c r="B53" s="551" t="str">
        <f t="shared" si="0"/>
        <v/>
      </c>
      <c r="C53" s="551" t="str">
        <f t="shared" si="1"/>
        <v/>
      </c>
      <c r="D53" s="551" t="str">
        <f>IF(UPPER(TRIM(N11))="X",C53,B53)</f>
        <v/>
      </c>
      <c r="E53" s="551" cm="1">
        <f t="array" ref="E53">IF(H52&lt;&gt;"",E52,IF(E52="","",IFERROR(MATCH(TRUE(),INDEX(INDEX(K:K,E52+1):K203&lt;&gt;"",0),0)+E52,"")))</f>
        <v>44</v>
      </c>
      <c r="F53" s="551" t="str" cm="1">
        <f t="array" ref="F53">IF(E53="","",IF(H52&lt;&gt;"",H52,INDEX(D:D,E53)))</f>
        <v>Calories : ≈ 410 kcal par part</v>
      </c>
      <c r="G53" s="551" t="str">
        <f t="shared" si="2"/>
        <v>Calories : ≈ 410 kcal par part</v>
      </c>
      <c r="H53" s="561" t="str">
        <f t="shared" si="3"/>
        <v/>
      </c>
      <c r="I53" s="566" t="str">
        <f>IF(AND(F53&lt;&gt;"",N10&gt;0,M53&gt;N10),"Mot &gt; limite","")</f>
        <v/>
      </c>
      <c r="J53" s="562" t="str">
        <f>IF(K53="","",COUNTIF(K18:K53,"&lt;&gt;"))</f>
        <v/>
      </c>
      <c r="K53" s="563"/>
      <c r="L53" s="562" t="str">
        <f t="shared" si="4"/>
        <v/>
      </c>
      <c r="M53" s="532">
        <f>IF(OR(F53="",N10="",N10&lt;=0),"",IF(LEN(F53)&lt;=N10,LEN(F53),IFERROR(FIND("♦",SUBSTITUTE(LEFT(F53,N10)," ","♦",LEN(LEFT(F53,N10))-LEN(SUBSTITUTE(LEFT(F53,N10)," ","")))),FIND(" ",F53&amp;" ",N10+1)-1)))</f>
        <v>30</v>
      </c>
      <c r="N53" s="564">
        <f t="shared" si="5"/>
        <v>36</v>
      </c>
      <c r="O53" s="565" t="str">
        <f t="shared" si="6"/>
        <v>Calories : ≈ 410 kcal par part</v>
      </c>
      <c r="P53" s="564">
        <f t="shared" si="7"/>
        <v>7</v>
      </c>
      <c r="Q53" s="564">
        <f t="shared" si="8"/>
        <v>30</v>
      </c>
      <c r="S53" s="588">
        <f t="shared" si="9"/>
        <v>53</v>
      </c>
      <c r="T53" s="464" t="str">
        <f t="shared" si="37"/>
        <v>Calories : ≈ 410 kcal par part</v>
      </c>
      <c r="U53" s="588" t="s">
        <v>188</v>
      </c>
      <c r="V53" s="465" t="str">
        <f t="shared" si="10"/>
        <v>Calories : ≈ 410 kcal par part</v>
      </c>
      <c r="W53" s="466" t="str">
        <f t="shared" si="11"/>
        <v/>
      </c>
      <c r="X53" s="589" t="str">
        <f t="shared" si="12"/>
        <v>Calories : ≈ 410 kcal par part</v>
      </c>
      <c r="Y53" s="590" t="str">
        <f t="shared" si="13"/>
        <v/>
      </c>
      <c r="Z53" s="588">
        <f t="shared" si="14"/>
        <v>0</v>
      </c>
      <c r="AA53" s="588">
        <f t="shared" si="15"/>
        <v>0</v>
      </c>
      <c r="AB53" s="590" t="str">
        <f t="shared" si="16"/>
        <v>aucun match</v>
      </c>
      <c r="AC53" s="36" t="str">
        <f t="shared" si="17"/>
        <v>calories : ≈ 410 kcal par part</v>
      </c>
      <c r="AD53" s="36" t="str">
        <f t="shared" si="18"/>
        <v>calories : ≈ 410 kcal par part</v>
      </c>
      <c r="AE53" s="36" t="str">
        <f t="shared" si="19"/>
        <v>calories   ≈ 410 kcal par part</v>
      </c>
      <c r="AF53" s="36" t="str">
        <f t="shared" si="20"/>
        <v xml:space="preserve"> calories ≈ 410 kcal par part </v>
      </c>
      <c r="AG53" s="36" cm="1">
        <f t="array" ref="AG53">IF(T53="",0,SUMPRODUCT((BX4:BX795="Gluten")*(BY4:BY795="INFO")*(COUNTIF(AF53,"*"&amp;BZ4:BZ795&amp;"*")&gt;0)*1))</f>
        <v>0</v>
      </c>
      <c r="AH53" s="36" cm="1">
        <f t="array" ref="AH53">IF(T53="",0,SUMPRODUCT((BX4:BX795="Gluten")*(BY4:BY795="EXCL")*(COUNTIF(AF53,"*"&amp;BZ4:BZ795&amp;"*")&gt;0)*1))</f>
        <v>0</v>
      </c>
      <c r="AI53" s="36" cm="1">
        <f t="array" ref="AI53">IF(T53="",0,SUMPRODUCT((BX4:BX795="Gluten")*(BY4:BY795="ALERTE")*(COUNTIF(AF53,"*"&amp;BZ4:BZ795&amp;"*")&gt;0)*1))</f>
        <v>0</v>
      </c>
      <c r="AJ53" s="36" cm="1">
        <f t="array" ref="AJ53">IF(T53="",0,SUMPRODUCT((BX4:BX795="Gluten")*(BY4:BY795="SUSP")*(COUNTIF(AF53,"*"&amp;BZ4:BZ795&amp;"*")&gt;0)*1))</f>
        <v>0</v>
      </c>
      <c r="AK53" s="36" cm="1">
        <f t="array" ref="AK53">IF(T53="",0,SUMPRODUCT((BX4:BX795="Crustaces")*(BY4:BY795="ALERTE")*(COUNTIF(AF53,"*"&amp;BZ4:BZ795&amp;"*")&gt;0)*1))</f>
        <v>0</v>
      </c>
      <c r="AL53" s="36" cm="1">
        <f t="array" ref="AL53">IF(T53="",0,SUMPRODUCT((BX4:BX795="Oeufs")*(BY4:BY795="ALERTE")*(COUNTIF(AF53,"*"&amp;BZ4:BZ795&amp;"*")&gt;0)*1))</f>
        <v>0</v>
      </c>
      <c r="AM53" s="36" cm="1">
        <f t="array" ref="AM53">IF(T53="",0,SUMPRODUCT((BX4:BX795="Poissons")*(BY4:BY795="INFO")*(COUNTIF(AF53,"*"&amp;BZ4:BZ795&amp;"*")&gt;0)*1))</f>
        <v>0</v>
      </c>
      <c r="AN53" s="36" cm="1">
        <f t="array" ref="AN53">IF(T53="",0,SUMPRODUCT((BX4:BX795="Poissons")*(BY4:BY795="EXCL")*(COUNTIF(AF53,"*"&amp;BZ4:BZ795&amp;"*")&gt;0)*1))</f>
        <v>0</v>
      </c>
      <c r="AO53" s="36" cm="1">
        <f t="array" ref="AO53">IF(T53="",0,SUMPRODUCT((BX4:BX795="Poissons")*(BY4:BY795="ALERTE")*(COUNTIF(AF53,"*"&amp;BZ4:BZ795&amp;"*")&gt;0)*1))</f>
        <v>0</v>
      </c>
      <c r="AP53" s="36" cm="1">
        <f t="array" ref="AP53">IF(T53="",0,SUMPRODUCT((BX4:BX795="Arachides")*(BY4:BY795="ALERTE")*(COUNTIF(AF53,"*"&amp;BZ4:BZ795&amp;"*")&gt;0)*1))</f>
        <v>0</v>
      </c>
      <c r="AQ53" s="36" cm="1">
        <f t="array" ref="AQ53">IF(T53="",0,SUMPRODUCT((BX4:BX795="Soja")*(BY4:BY795="INFO")*(COUNTIF(AF53,"*"&amp;BZ4:BZ795&amp;"*")&gt;0)*1))</f>
        <v>0</v>
      </c>
      <c r="AR53" s="36" cm="1">
        <f t="array" ref="AR53">IF(T53="",0,SUMPRODUCT((BX4:BX795="Soja")*(BY4:BY795="ALERTE")*(COUNTIF(AF53,"*"&amp;BZ4:BZ795&amp;"*")&gt;0)*1))</f>
        <v>0</v>
      </c>
      <c r="AS53" s="36" cm="1">
        <f t="array" ref="AS53">IF(T53="",0,SUMPRODUCT((BX4:BX795="Lait")*(BY4:BY795="INFO")*(COUNTIF(AF53,"*"&amp;BZ4:BZ795&amp;"*")&gt;0)*1))</f>
        <v>0</v>
      </c>
      <c r="AT53" s="36" cm="1">
        <f t="array" ref="AT53">IF(T53="",0,SUMPRODUCT((BX4:BX795="Lait")*(BY4:BY795="EXCL")*(COUNTIF(AF53,"*"&amp;BZ4:BZ795&amp;"*")&gt;0)*1))</f>
        <v>0</v>
      </c>
      <c r="AU53" s="36" cm="1">
        <f t="array" ref="AU53">IF(T53="",0,SUMPRODUCT((BX4:BX795="Lait")*(BY4:BY795="ALERTE")*(COUNTIF(AF53,"*"&amp;BZ4:BZ795&amp;"*")&gt;0)*1))</f>
        <v>0</v>
      </c>
      <c r="AV53" s="36" cm="1">
        <f t="array" ref="AV53">IF(T53="",0,SUMPRODUCT((BX4:BX795="Lait")*(BY4:BY795="SUSP")*(COUNTIF(AF53,"*"&amp;BZ4:BZ795&amp;"*")&gt;0)*1))</f>
        <v>0</v>
      </c>
      <c r="AW53" s="36" cm="1">
        <f t="array" ref="AW53">IF(T53="",0,SUMPRODUCT((BX4:BX795="Fruits a coque")*(BY4:BY795="EXCL")*(COUNTIF(AF53,"*"&amp;BZ4:BZ795&amp;"*")&gt;0)*1))</f>
        <v>0</v>
      </c>
      <c r="AX53" s="36" cm="1">
        <f t="array" ref="AX53">IF(T53="",0,SUMPRODUCT((BX4:BX795="Fruits a coque")*(BY4:BY795="ALERTE")*(COUNTIF(AF53,"*"&amp;BZ4:BZ795&amp;"*")&gt;0)*1))</f>
        <v>0</v>
      </c>
      <c r="AY53" s="36" cm="1">
        <f t="array" ref="AY53">IF(T53="",0,SUMPRODUCT((BX4:BX795="Celeri")*(BY4:BY795="ALERTE")*(COUNTIF(AF53,"*"&amp;BZ4:BZ795&amp;"*")&gt;0)*1))</f>
        <v>0</v>
      </c>
      <c r="AZ53" s="36" cm="1">
        <f t="array" ref="AZ53">IF(T53="",0,SUMPRODUCT((BX4:BX795="Moutarde")*(BY4:BY795="ALERTE")*(COUNTIF(AF53,"*"&amp;BZ4:BZ795&amp;"*")&gt;0)*1))</f>
        <v>0</v>
      </c>
      <c r="BA53" s="36" cm="1">
        <f t="array" ref="BA53">IF(T53="",0,SUMPRODUCT((BX4:BX795="Sesame")*(BY4:BY795="ALERTE")*(COUNTIF(AF53,"*"&amp;BZ4:BZ795&amp;"*")&gt;0)*1))</f>
        <v>0</v>
      </c>
      <c r="BB53" s="36" cm="1">
        <f t="array" ref="BB53">IF(T53="",0,SUMPRODUCT((BX4:BX795="Sulfites")*(BY4:BY795="ALERTE")*(COUNTIF(AF53,"*"&amp;BZ4:BZ795&amp;"*")&gt;0)*1))</f>
        <v>0</v>
      </c>
      <c r="BC53" s="36" cm="1">
        <f t="array" ref="BC53">IF(T53="",0,SUMPRODUCT((BX4:BX795="Lupin")*(BY4:BY795="ALERTE")*(COUNTIF(AF53,"*"&amp;BZ4:BZ795&amp;"*")&gt;0)*1))</f>
        <v>0</v>
      </c>
      <c r="BD53" s="36" cm="1">
        <f t="array" ref="BD53">IF(T53="",0,SUMPRODUCT((BX4:BX795="Mollusques")*(BY4:BY795="EXCL")*(COUNTIF(AF53,"*"&amp;BZ4:BZ795&amp;"*")&gt;0)*1))</f>
        <v>0</v>
      </c>
      <c r="BE53" s="36" cm="1">
        <f t="array" ref="BE53">IF(T53="",0,SUMPRODUCT((BX4:BX795="Mollusques")*(BY4:BY795="ALERTE")*(COUNTIF(AF53,"*"&amp;BZ4:BZ795&amp;"*")&gt;0)*1))</f>
        <v>0</v>
      </c>
      <c r="BF53" s="36" t="str">
        <f t="shared" si="21"/>
        <v/>
      </c>
      <c r="BG53" s="36" t="str">
        <f t="shared" si="22"/>
        <v/>
      </c>
      <c r="BH53" s="36" t="str">
        <f t="shared" si="23"/>
        <v/>
      </c>
      <c r="BI53" s="36" t="str">
        <f t="shared" si="24"/>
        <v/>
      </c>
      <c r="BJ53" s="36" t="str">
        <f t="shared" si="25"/>
        <v/>
      </c>
      <c r="BK53" s="36" t="str">
        <f t="shared" si="26"/>
        <v/>
      </c>
      <c r="BL53" s="36" t="str">
        <f t="shared" si="27"/>
        <v/>
      </c>
      <c r="BM53" s="36" t="str">
        <f t="shared" si="28"/>
        <v/>
      </c>
      <c r="BN53" s="36" t="str">
        <f t="shared" si="29"/>
        <v/>
      </c>
      <c r="BO53" s="36" t="str">
        <f t="shared" si="30"/>
        <v/>
      </c>
      <c r="BP53" s="36" t="str">
        <f t="shared" si="31"/>
        <v/>
      </c>
      <c r="BQ53" s="36" t="str">
        <f t="shared" si="32"/>
        <v/>
      </c>
      <c r="BR53" s="36" t="str">
        <f t="shared" si="33"/>
        <v/>
      </c>
      <c r="BS53" s="36" t="str">
        <f t="shared" si="34"/>
        <v/>
      </c>
      <c r="BT53" s="36" t="str">
        <f t="shared" si="35"/>
        <v/>
      </c>
      <c r="BU53" s="36" t="str">
        <f t="shared" si="36"/>
        <v/>
      </c>
      <c r="BX53" s="6" t="s">
        <v>350</v>
      </c>
      <c r="BY53" s="577" t="s">
        <v>363</v>
      </c>
      <c r="BZ53" s="6" t="s">
        <v>393</v>
      </c>
      <c r="CA53" s="6" t="s">
        <v>788</v>
      </c>
    </row>
    <row r="54" spans="2:79" ht="30" customHeight="1">
      <c r="B54" s="551" t="str">
        <f t="shared" si="0"/>
        <v/>
      </c>
      <c r="C54" s="551" t="str">
        <f t="shared" si="1"/>
        <v/>
      </c>
      <c r="D54" s="551" t="str">
        <f>IF(UPPER(TRIM(N11))="X",C54,B54)</f>
        <v/>
      </c>
      <c r="E54" s="551" cm="1">
        <f t="array" ref="E54">IF(H53&lt;&gt;"",E53,IF(E53="","",IFERROR(MATCH(TRUE(),INDEX(INDEX(K:K,E53+1):K203&lt;&gt;"",0),0)+E53,"")))</f>
        <v>91</v>
      </c>
      <c r="F54" s="551" t="str" cm="1">
        <f t="array" ref="F54">IF(E54="","",IF(H53&lt;&gt;"",H53,INDEX(D:D,E54)))</f>
        <v>►&gt; &gt; &gt;</v>
      </c>
      <c r="G54" s="551" t="str">
        <f t="shared" si="2"/>
        <v>►&gt; &gt; &gt;</v>
      </c>
      <c r="H54" s="561" t="str">
        <f t="shared" si="3"/>
        <v/>
      </c>
      <c r="I54" s="566" t="str">
        <f>IF(AND(F54&lt;&gt;"",N10&gt;0,M54&gt;N10),"Mot &gt; limite","")</f>
        <v/>
      </c>
      <c r="J54" s="562" t="str">
        <f>IF(K54="","",COUNTIF(K18:K54,"&lt;&gt;"))</f>
        <v/>
      </c>
      <c r="K54" s="563"/>
      <c r="L54" s="562" t="str">
        <f t="shared" si="4"/>
        <v/>
      </c>
      <c r="M54" s="532">
        <f>IF(OR(F54="",N10="",N10&lt;=0),"",IF(LEN(F54)&lt;=N10,LEN(F54),IFERROR(FIND("♦",SUBSTITUTE(LEFT(F54,N10)," ","♦",LEN(LEFT(F54,N10))-LEN(SUBSTITUTE(LEFT(F54,N10)," ","")))),FIND(" ",F54&amp;" ",N10+1)-1)))</f>
        <v>6</v>
      </c>
      <c r="N54" s="564">
        <f t="shared" si="5"/>
        <v>37</v>
      </c>
      <c r="O54" s="565" t="str">
        <f t="shared" si="6"/>
        <v>►&gt; &gt; &gt;</v>
      </c>
      <c r="P54" s="564">
        <f t="shared" si="7"/>
        <v>3</v>
      </c>
      <c r="Q54" s="564">
        <f t="shared" si="8"/>
        <v>6</v>
      </c>
      <c r="S54" s="588">
        <f t="shared" si="9"/>
        <v>54</v>
      </c>
      <c r="T54" s="464" t="str">
        <f t="shared" si="37"/>
        <v>►&gt; &gt; &gt;</v>
      </c>
      <c r="U54" s="588" t="s">
        <v>188</v>
      </c>
      <c r="V54" s="465" t="str">
        <f t="shared" si="10"/>
        <v>►&gt; &gt; &gt;</v>
      </c>
      <c r="W54" s="466" t="str">
        <f t="shared" si="11"/>
        <v/>
      </c>
      <c r="X54" s="589" t="str">
        <f t="shared" si="12"/>
        <v>►&gt; &gt; &gt;</v>
      </c>
      <c r="Y54" s="590" t="str">
        <f t="shared" si="13"/>
        <v/>
      </c>
      <c r="Z54" s="588">
        <f t="shared" si="14"/>
        <v>0</v>
      </c>
      <c r="AA54" s="588">
        <f t="shared" si="15"/>
        <v>0</v>
      </c>
      <c r="AB54" s="590" t="str">
        <f t="shared" si="16"/>
        <v>aucun match</v>
      </c>
      <c r="AC54" s="36" t="str">
        <f t="shared" si="17"/>
        <v>►&gt; &gt; &gt;</v>
      </c>
      <c r="AD54" s="36" t="str">
        <f t="shared" si="18"/>
        <v>►&gt; &gt; &gt;</v>
      </c>
      <c r="AE54" s="36" t="str">
        <f t="shared" si="19"/>
        <v>►&gt; &gt; &gt;</v>
      </c>
      <c r="AF54" s="36" t="str">
        <f t="shared" si="20"/>
        <v xml:space="preserve"> ►&gt; &gt; &gt; </v>
      </c>
      <c r="AG54" s="36" cm="1">
        <f t="array" ref="AG54">IF(T54="",0,SUMPRODUCT((BX4:BX795="Gluten")*(BY4:BY795="INFO")*(COUNTIF(AF54,"*"&amp;BZ4:BZ795&amp;"*")&gt;0)*1))</f>
        <v>0</v>
      </c>
      <c r="AH54" s="36" cm="1">
        <f t="array" ref="AH54">IF(T54="",0,SUMPRODUCT((BX4:BX795="Gluten")*(BY4:BY795="EXCL")*(COUNTIF(AF54,"*"&amp;BZ4:BZ795&amp;"*")&gt;0)*1))</f>
        <v>0</v>
      </c>
      <c r="AI54" s="36" cm="1">
        <f t="array" ref="AI54">IF(T54="",0,SUMPRODUCT((BX4:BX795="Gluten")*(BY4:BY795="ALERTE")*(COUNTIF(AF54,"*"&amp;BZ4:BZ795&amp;"*")&gt;0)*1))</f>
        <v>0</v>
      </c>
      <c r="AJ54" s="36" cm="1">
        <f t="array" ref="AJ54">IF(T54="",0,SUMPRODUCT((BX4:BX795="Gluten")*(BY4:BY795="SUSP")*(COUNTIF(AF54,"*"&amp;BZ4:BZ795&amp;"*")&gt;0)*1))</f>
        <v>0</v>
      </c>
      <c r="AK54" s="36" cm="1">
        <f t="array" ref="AK54">IF(T54="",0,SUMPRODUCT((BX4:BX795="Crustaces")*(BY4:BY795="ALERTE")*(COUNTIF(AF54,"*"&amp;BZ4:BZ795&amp;"*")&gt;0)*1))</f>
        <v>0</v>
      </c>
      <c r="AL54" s="36" cm="1">
        <f t="array" ref="AL54">IF(T54="",0,SUMPRODUCT((BX4:BX795="Oeufs")*(BY4:BY795="ALERTE")*(COUNTIF(AF54,"*"&amp;BZ4:BZ795&amp;"*")&gt;0)*1))</f>
        <v>0</v>
      </c>
      <c r="AM54" s="36" cm="1">
        <f t="array" ref="AM54">IF(T54="",0,SUMPRODUCT((BX4:BX795="Poissons")*(BY4:BY795="INFO")*(COUNTIF(AF54,"*"&amp;BZ4:BZ795&amp;"*")&gt;0)*1))</f>
        <v>0</v>
      </c>
      <c r="AN54" s="36" cm="1">
        <f t="array" ref="AN54">IF(T54="",0,SUMPRODUCT((BX4:BX795="Poissons")*(BY4:BY795="EXCL")*(COUNTIF(AF54,"*"&amp;BZ4:BZ795&amp;"*")&gt;0)*1))</f>
        <v>0</v>
      </c>
      <c r="AO54" s="36" cm="1">
        <f t="array" ref="AO54">IF(T54="",0,SUMPRODUCT((BX4:BX795="Poissons")*(BY4:BY795="ALERTE")*(COUNTIF(AF54,"*"&amp;BZ4:BZ795&amp;"*")&gt;0)*1))</f>
        <v>0</v>
      </c>
      <c r="AP54" s="36" cm="1">
        <f t="array" ref="AP54">IF(T54="",0,SUMPRODUCT((BX4:BX795="Arachides")*(BY4:BY795="ALERTE")*(COUNTIF(AF54,"*"&amp;BZ4:BZ795&amp;"*")&gt;0)*1))</f>
        <v>0</v>
      </c>
      <c r="AQ54" s="36" cm="1">
        <f t="array" ref="AQ54">IF(T54="",0,SUMPRODUCT((BX4:BX795="Soja")*(BY4:BY795="INFO")*(COUNTIF(AF54,"*"&amp;BZ4:BZ795&amp;"*")&gt;0)*1))</f>
        <v>0</v>
      </c>
      <c r="AR54" s="36" cm="1">
        <f t="array" ref="AR54">IF(T54="",0,SUMPRODUCT((BX4:BX795="Soja")*(BY4:BY795="ALERTE")*(COUNTIF(AF54,"*"&amp;BZ4:BZ795&amp;"*")&gt;0)*1))</f>
        <v>0</v>
      </c>
      <c r="AS54" s="36" cm="1">
        <f t="array" ref="AS54">IF(T54="",0,SUMPRODUCT((BX4:BX795="Lait")*(BY4:BY795="INFO")*(COUNTIF(AF54,"*"&amp;BZ4:BZ795&amp;"*")&gt;0)*1))</f>
        <v>0</v>
      </c>
      <c r="AT54" s="36" cm="1">
        <f t="array" ref="AT54">IF(T54="",0,SUMPRODUCT((BX4:BX795="Lait")*(BY4:BY795="EXCL")*(COUNTIF(AF54,"*"&amp;BZ4:BZ795&amp;"*")&gt;0)*1))</f>
        <v>0</v>
      </c>
      <c r="AU54" s="36" cm="1">
        <f t="array" ref="AU54">IF(T54="",0,SUMPRODUCT((BX4:BX795="Lait")*(BY4:BY795="ALERTE")*(COUNTIF(AF54,"*"&amp;BZ4:BZ795&amp;"*")&gt;0)*1))</f>
        <v>0</v>
      </c>
      <c r="AV54" s="36" cm="1">
        <f t="array" ref="AV54">IF(T54="",0,SUMPRODUCT((BX4:BX795="Lait")*(BY4:BY795="SUSP")*(COUNTIF(AF54,"*"&amp;BZ4:BZ795&amp;"*")&gt;0)*1))</f>
        <v>0</v>
      </c>
      <c r="AW54" s="36" cm="1">
        <f t="array" ref="AW54">IF(T54="",0,SUMPRODUCT((BX4:BX795="Fruits a coque")*(BY4:BY795="EXCL")*(COUNTIF(AF54,"*"&amp;BZ4:BZ795&amp;"*")&gt;0)*1))</f>
        <v>0</v>
      </c>
      <c r="AX54" s="36" cm="1">
        <f t="array" ref="AX54">IF(T54="",0,SUMPRODUCT((BX4:BX795="Fruits a coque")*(BY4:BY795="ALERTE")*(COUNTIF(AF54,"*"&amp;BZ4:BZ795&amp;"*")&gt;0)*1))</f>
        <v>0</v>
      </c>
      <c r="AY54" s="36" cm="1">
        <f t="array" ref="AY54">IF(T54="",0,SUMPRODUCT((BX4:BX795="Celeri")*(BY4:BY795="ALERTE")*(COUNTIF(AF54,"*"&amp;BZ4:BZ795&amp;"*")&gt;0)*1))</f>
        <v>0</v>
      </c>
      <c r="AZ54" s="36" cm="1">
        <f t="array" ref="AZ54">IF(T54="",0,SUMPRODUCT((BX4:BX795="Moutarde")*(BY4:BY795="ALERTE")*(COUNTIF(AF54,"*"&amp;BZ4:BZ795&amp;"*")&gt;0)*1))</f>
        <v>0</v>
      </c>
      <c r="BA54" s="36" cm="1">
        <f t="array" ref="BA54">IF(T54="",0,SUMPRODUCT((BX4:BX795="Sesame")*(BY4:BY795="ALERTE")*(COUNTIF(AF54,"*"&amp;BZ4:BZ795&amp;"*")&gt;0)*1))</f>
        <v>0</v>
      </c>
      <c r="BB54" s="36" cm="1">
        <f t="array" ref="BB54">IF(T54="",0,SUMPRODUCT((BX4:BX795="Sulfites")*(BY4:BY795="ALERTE")*(COUNTIF(AF54,"*"&amp;BZ4:BZ795&amp;"*")&gt;0)*1))</f>
        <v>0</v>
      </c>
      <c r="BC54" s="36" cm="1">
        <f t="array" ref="BC54">IF(T54="",0,SUMPRODUCT((BX4:BX795="Lupin")*(BY4:BY795="ALERTE")*(COUNTIF(AF54,"*"&amp;BZ4:BZ795&amp;"*")&gt;0)*1))</f>
        <v>0</v>
      </c>
      <c r="BD54" s="36" cm="1">
        <f t="array" ref="BD54">IF(T54="",0,SUMPRODUCT((BX4:BX795="Mollusques")*(BY4:BY795="EXCL")*(COUNTIF(AF54,"*"&amp;BZ4:BZ795&amp;"*")&gt;0)*1))</f>
        <v>0</v>
      </c>
      <c r="BE54" s="36" cm="1">
        <f t="array" ref="BE54">IF(T54="",0,SUMPRODUCT((BX4:BX795="Mollusques")*(BY4:BY795="ALERTE")*(COUNTIF(AF54,"*"&amp;BZ4:BZ795&amp;"*")&gt;0)*1))</f>
        <v>0</v>
      </c>
      <c r="BF54" s="36" t="str">
        <f t="shared" si="21"/>
        <v/>
      </c>
      <c r="BG54" s="36" t="str">
        <f t="shared" si="22"/>
        <v/>
      </c>
      <c r="BH54" s="36" t="str">
        <f t="shared" si="23"/>
        <v/>
      </c>
      <c r="BI54" s="36" t="str">
        <f t="shared" si="24"/>
        <v/>
      </c>
      <c r="BJ54" s="36" t="str">
        <f t="shared" si="25"/>
        <v/>
      </c>
      <c r="BK54" s="36" t="str">
        <f t="shared" si="26"/>
        <v/>
      </c>
      <c r="BL54" s="36" t="str">
        <f t="shared" si="27"/>
        <v/>
      </c>
      <c r="BM54" s="36" t="str">
        <f t="shared" si="28"/>
        <v/>
      </c>
      <c r="BN54" s="36" t="str">
        <f t="shared" si="29"/>
        <v/>
      </c>
      <c r="BO54" s="36" t="str">
        <f t="shared" si="30"/>
        <v/>
      </c>
      <c r="BP54" s="36" t="str">
        <f t="shared" si="31"/>
        <v/>
      </c>
      <c r="BQ54" s="36" t="str">
        <f t="shared" si="32"/>
        <v/>
      </c>
      <c r="BR54" s="36" t="str">
        <f t="shared" si="33"/>
        <v/>
      </c>
      <c r="BS54" s="36" t="str">
        <f t="shared" si="34"/>
        <v/>
      </c>
      <c r="BT54" s="36" t="str">
        <f t="shared" si="35"/>
        <v/>
      </c>
      <c r="BU54" s="36" t="str">
        <f t="shared" si="36"/>
        <v/>
      </c>
      <c r="BX54" s="6" t="s">
        <v>350</v>
      </c>
      <c r="BY54" s="577" t="s">
        <v>363</v>
      </c>
      <c r="BZ54" s="6" t="s">
        <v>394</v>
      </c>
      <c r="CA54" s="6" t="s">
        <v>789</v>
      </c>
    </row>
    <row r="55" spans="2:79" ht="30" customHeight="1">
      <c r="B55" s="551" t="str">
        <f t="shared" si="0"/>
        <v/>
      </c>
      <c r="C55" s="551" t="str">
        <f t="shared" si="1"/>
        <v/>
      </c>
      <c r="D55" s="551" t="str">
        <f>IF(UPPER(TRIM(N11))="X",C55,B55)</f>
        <v/>
      </c>
      <c r="E55" s="551" cm="1">
        <f t="array" ref="E55">IF(H54&lt;&gt;"",E54,IF(E54="","",IFERROR(MATCH(TRUE(),INDEX(INDEX(K:K,E54+1):K203&lt;&gt;"",0),0)+E54,"")))</f>
        <v>203</v>
      </c>
      <c r="F55" s="551" t="str" cm="1">
        <f t="array" ref="F55">IF(E55="","",IF(H54&lt;&gt;"",H54,INDEX(D:D,E55)))</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5" s="551" t="str">
        <f t="shared" si="2"/>
        <v xml:space="preserve">Si vous récupérez du texte sur internet, collez-le d’abord dans la colonne 1️⃣ </v>
      </c>
      <c r="H55" s="561" t="str">
        <f t="shared" si="3"/>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5" s="566" t="str">
        <f>IF(AND(F55&lt;&gt;"",N10&gt;0,M55&gt;N10),"Mot &gt; limite","")</f>
        <v/>
      </c>
      <c r="J55" s="562" t="str">
        <f>IF(K55="","",COUNTIF(K18:K55,"&lt;&gt;"))</f>
        <v/>
      </c>
      <c r="K55" s="563"/>
      <c r="L55" s="562" t="str">
        <f t="shared" si="4"/>
        <v/>
      </c>
      <c r="M55" s="532">
        <f>IF(OR(F55="",N10="",N10&lt;=0),"",IF(LEN(F55)&lt;=N10,LEN(F55),IFERROR(FIND("♦",SUBSTITUTE(LEFT(F55,N10)," ","♦",LEN(LEFT(F55,N10))-LEN(SUBSTITUTE(LEFT(F55,N10)," ","")))),FIND(" ",F55&amp;" ",N10+1)-1)))</f>
        <v>79</v>
      </c>
      <c r="N55" s="564">
        <f t="shared" si="5"/>
        <v>38</v>
      </c>
      <c r="O55" s="565" t="str">
        <f t="shared" si="6"/>
        <v xml:space="preserve">Si vous récupérez du texte sur internet, collez-le d’abord dans la colonne 1️⃣ </v>
      </c>
      <c r="P55" s="564">
        <f t="shared" si="7"/>
        <v>13</v>
      </c>
      <c r="Q55" s="564">
        <f t="shared" si="8"/>
        <v>79</v>
      </c>
      <c r="S55" s="588">
        <f t="shared" si="9"/>
        <v>55</v>
      </c>
      <c r="T55" s="464" t="str">
        <f t="shared" si="37"/>
        <v xml:space="preserve">Si vous récupérez du texte sur internet, collez-le d’abord dans la colonne 1️⃣ </v>
      </c>
      <c r="U55" s="588" t="s">
        <v>188</v>
      </c>
      <c r="V55" s="465" t="str">
        <f t="shared" si="10"/>
        <v>Si vous récupérez du texte sur internet, collez-le d’abord dans la colonne 1️⃣</v>
      </c>
      <c r="W55" s="466" t="str">
        <f t="shared" si="11"/>
        <v/>
      </c>
      <c r="X55" s="589" t="str">
        <f t="shared" si="12"/>
        <v>Si vous récupérez du texte sur internet, collez-le d’abord dans la colonne 1️⃣</v>
      </c>
      <c r="Y55" s="590" t="str">
        <f t="shared" si="13"/>
        <v/>
      </c>
      <c r="Z55" s="588">
        <f t="shared" si="14"/>
        <v>0</v>
      </c>
      <c r="AA55" s="588">
        <f t="shared" si="15"/>
        <v>0</v>
      </c>
      <c r="AB55" s="590" t="str">
        <f t="shared" si="16"/>
        <v>aucun match</v>
      </c>
      <c r="AC55" s="36" t="str">
        <f t="shared" si="17"/>
        <v xml:space="preserve">si vous récupérez du texte sur internet, collez-le d’abord dans la colonne 1️⃣ </v>
      </c>
      <c r="AD55" s="36" t="str">
        <f t="shared" si="18"/>
        <v xml:space="preserve">si vous recuperez du texte sur internet, collez-le d’abord dans la colonne 1️⃣ </v>
      </c>
      <c r="AE55" s="36" t="str">
        <f t="shared" si="19"/>
        <v xml:space="preserve">si vous recuperez du texte sur internet  collez le d’abord dans la colonne 1️⃣ </v>
      </c>
      <c r="AF55" s="36" t="str">
        <f t="shared" si="20"/>
        <v xml:space="preserve"> si vous recuperez du texte sur internet collez le d’abord dans la colonne 1️⃣ </v>
      </c>
      <c r="AG55" s="36" cm="1">
        <f t="array" ref="AG55">IF(T55="",0,SUMPRODUCT((BX4:BX795="Gluten")*(BY4:BY795="INFO")*(COUNTIF(AF55,"*"&amp;BZ4:BZ795&amp;"*")&gt;0)*1))</f>
        <v>0</v>
      </c>
      <c r="AH55" s="36" cm="1">
        <f t="array" ref="AH55">IF(T55="",0,SUMPRODUCT((BX4:BX795="Gluten")*(BY4:BY795="EXCL")*(COUNTIF(AF55,"*"&amp;BZ4:BZ795&amp;"*")&gt;0)*1))</f>
        <v>0</v>
      </c>
      <c r="AI55" s="36" cm="1">
        <f t="array" ref="AI55">IF(T55="",0,SUMPRODUCT((BX4:BX795="Gluten")*(BY4:BY795="ALERTE")*(COUNTIF(AF55,"*"&amp;BZ4:BZ795&amp;"*")&gt;0)*1))</f>
        <v>0</v>
      </c>
      <c r="AJ55" s="36" cm="1">
        <f t="array" ref="AJ55">IF(T55="",0,SUMPRODUCT((BX4:BX795="Gluten")*(BY4:BY795="SUSP")*(COUNTIF(AF55,"*"&amp;BZ4:BZ795&amp;"*")&gt;0)*1))</f>
        <v>0</v>
      </c>
      <c r="AK55" s="36" cm="1">
        <f t="array" ref="AK55">IF(T55="",0,SUMPRODUCT((BX4:BX795="Crustaces")*(BY4:BY795="ALERTE")*(COUNTIF(AF55,"*"&amp;BZ4:BZ795&amp;"*")&gt;0)*1))</f>
        <v>0</v>
      </c>
      <c r="AL55" s="36" cm="1">
        <f t="array" ref="AL55">IF(T55="",0,SUMPRODUCT((BX4:BX795="Oeufs")*(BY4:BY795="ALERTE")*(COUNTIF(AF55,"*"&amp;BZ4:BZ795&amp;"*")&gt;0)*1))</f>
        <v>0</v>
      </c>
      <c r="AM55" s="36" cm="1">
        <f t="array" ref="AM55">IF(T55="",0,SUMPRODUCT((BX4:BX795="Poissons")*(BY4:BY795="INFO")*(COUNTIF(AF55,"*"&amp;BZ4:BZ795&amp;"*")&gt;0)*1))</f>
        <v>0</v>
      </c>
      <c r="AN55" s="36" cm="1">
        <f t="array" ref="AN55">IF(T55="",0,SUMPRODUCT((BX4:BX795="Poissons")*(BY4:BY795="EXCL")*(COUNTIF(AF55,"*"&amp;BZ4:BZ795&amp;"*")&gt;0)*1))</f>
        <v>0</v>
      </c>
      <c r="AO55" s="36" cm="1">
        <f t="array" ref="AO55">IF(T55="",0,SUMPRODUCT((BX4:BX795="Poissons")*(BY4:BY795="ALERTE")*(COUNTIF(AF55,"*"&amp;BZ4:BZ795&amp;"*")&gt;0)*1))</f>
        <v>0</v>
      </c>
      <c r="AP55" s="36" cm="1">
        <f t="array" ref="AP55">IF(T55="",0,SUMPRODUCT((BX4:BX795="Arachides")*(BY4:BY795="ALERTE")*(COUNTIF(AF55,"*"&amp;BZ4:BZ795&amp;"*")&gt;0)*1))</f>
        <v>0</v>
      </c>
      <c r="AQ55" s="36" cm="1">
        <f t="array" ref="AQ55">IF(T55="",0,SUMPRODUCT((BX4:BX795="Soja")*(BY4:BY795="INFO")*(COUNTIF(AF55,"*"&amp;BZ4:BZ795&amp;"*")&gt;0)*1))</f>
        <v>0</v>
      </c>
      <c r="AR55" s="36" cm="1">
        <f t="array" ref="AR55">IF(T55="",0,SUMPRODUCT((BX4:BX795="Soja")*(BY4:BY795="ALERTE")*(COUNTIF(AF55,"*"&amp;BZ4:BZ795&amp;"*")&gt;0)*1))</f>
        <v>0</v>
      </c>
      <c r="AS55" s="36" cm="1">
        <f t="array" ref="AS55">IF(T55="",0,SUMPRODUCT((BX4:BX795="Lait")*(BY4:BY795="INFO")*(COUNTIF(AF55,"*"&amp;BZ4:BZ795&amp;"*")&gt;0)*1))</f>
        <v>0</v>
      </c>
      <c r="AT55" s="36" cm="1">
        <f t="array" ref="AT55">IF(T55="",0,SUMPRODUCT((BX4:BX795="Lait")*(BY4:BY795="EXCL")*(COUNTIF(AF55,"*"&amp;BZ4:BZ795&amp;"*")&gt;0)*1))</f>
        <v>0</v>
      </c>
      <c r="AU55" s="36" cm="1">
        <f t="array" ref="AU55">IF(T55="",0,SUMPRODUCT((BX4:BX795="Lait")*(BY4:BY795="ALERTE")*(COUNTIF(AF55,"*"&amp;BZ4:BZ795&amp;"*")&gt;0)*1))</f>
        <v>0</v>
      </c>
      <c r="AV55" s="36" cm="1">
        <f t="array" ref="AV55">IF(T55="",0,SUMPRODUCT((BX4:BX795="Lait")*(BY4:BY795="SUSP")*(COUNTIF(AF55,"*"&amp;BZ4:BZ795&amp;"*")&gt;0)*1))</f>
        <v>0</v>
      </c>
      <c r="AW55" s="36" cm="1">
        <f t="array" ref="AW55">IF(T55="",0,SUMPRODUCT((BX4:BX795="Fruits a coque")*(BY4:BY795="EXCL")*(COUNTIF(AF55,"*"&amp;BZ4:BZ795&amp;"*")&gt;0)*1))</f>
        <v>0</v>
      </c>
      <c r="AX55" s="36" cm="1">
        <f t="array" ref="AX55">IF(T55="",0,SUMPRODUCT((BX4:BX795="Fruits a coque")*(BY4:BY795="ALERTE")*(COUNTIF(AF55,"*"&amp;BZ4:BZ795&amp;"*")&gt;0)*1))</f>
        <v>0</v>
      </c>
      <c r="AY55" s="36" cm="1">
        <f t="array" ref="AY55">IF(T55="",0,SUMPRODUCT((BX4:BX795="Celeri")*(BY4:BY795="ALERTE")*(COUNTIF(AF55,"*"&amp;BZ4:BZ795&amp;"*")&gt;0)*1))</f>
        <v>0</v>
      </c>
      <c r="AZ55" s="36" cm="1">
        <f t="array" ref="AZ55">IF(T55="",0,SUMPRODUCT((BX4:BX795="Moutarde")*(BY4:BY795="ALERTE")*(COUNTIF(AF55,"*"&amp;BZ4:BZ795&amp;"*")&gt;0)*1))</f>
        <v>0</v>
      </c>
      <c r="BA55" s="36" cm="1">
        <f t="array" ref="BA55">IF(T55="",0,SUMPRODUCT((BX4:BX795="Sesame")*(BY4:BY795="ALERTE")*(COUNTIF(AF55,"*"&amp;BZ4:BZ795&amp;"*")&gt;0)*1))</f>
        <v>0</v>
      </c>
      <c r="BB55" s="36" cm="1">
        <f t="array" ref="BB55">IF(T55="",0,SUMPRODUCT((BX4:BX795="Sulfites")*(BY4:BY795="ALERTE")*(COUNTIF(AF55,"*"&amp;BZ4:BZ795&amp;"*")&gt;0)*1))</f>
        <v>0</v>
      </c>
      <c r="BC55" s="36" cm="1">
        <f t="array" ref="BC55">IF(T55="",0,SUMPRODUCT((BX4:BX795="Lupin")*(BY4:BY795="ALERTE")*(COUNTIF(AF55,"*"&amp;BZ4:BZ795&amp;"*")&gt;0)*1))</f>
        <v>0</v>
      </c>
      <c r="BD55" s="36" cm="1">
        <f t="array" ref="BD55">IF(T55="",0,SUMPRODUCT((BX4:BX795="Mollusques")*(BY4:BY795="EXCL")*(COUNTIF(AF55,"*"&amp;BZ4:BZ795&amp;"*")&gt;0)*1))</f>
        <v>0</v>
      </c>
      <c r="BE55" s="36" cm="1">
        <f t="array" ref="BE55">IF(T55="",0,SUMPRODUCT((BX4:BX795="Mollusques")*(BY4:BY795="ALERTE")*(COUNTIF(AF55,"*"&amp;BZ4:BZ795&amp;"*")&gt;0)*1))</f>
        <v>0</v>
      </c>
      <c r="BF55" s="36" t="str">
        <f t="shared" si="21"/>
        <v/>
      </c>
      <c r="BG55" s="36" t="str">
        <f t="shared" si="22"/>
        <v/>
      </c>
      <c r="BH55" s="36" t="str">
        <f t="shared" si="23"/>
        <v/>
      </c>
      <c r="BI55" s="36" t="str">
        <f t="shared" si="24"/>
        <v/>
      </c>
      <c r="BJ55" s="36" t="str">
        <f t="shared" si="25"/>
        <v/>
      </c>
      <c r="BK55" s="36" t="str">
        <f t="shared" si="26"/>
        <v/>
      </c>
      <c r="BL55" s="36" t="str">
        <f t="shared" si="27"/>
        <v/>
      </c>
      <c r="BM55" s="36" t="str">
        <f t="shared" si="28"/>
        <v/>
      </c>
      <c r="BN55" s="36" t="str">
        <f t="shared" si="29"/>
        <v/>
      </c>
      <c r="BO55" s="36" t="str">
        <f t="shared" si="30"/>
        <v/>
      </c>
      <c r="BP55" s="36" t="str">
        <f t="shared" si="31"/>
        <v/>
      </c>
      <c r="BQ55" s="36" t="str">
        <f t="shared" si="32"/>
        <v/>
      </c>
      <c r="BR55" s="36" t="str">
        <f t="shared" si="33"/>
        <v/>
      </c>
      <c r="BS55" s="36" t="str">
        <f t="shared" si="34"/>
        <v/>
      </c>
      <c r="BT55" s="36" t="str">
        <f t="shared" si="35"/>
        <v/>
      </c>
      <c r="BU55" s="36" t="str">
        <f t="shared" si="36"/>
        <v/>
      </c>
      <c r="BX55" s="6" t="s">
        <v>350</v>
      </c>
      <c r="BY55" s="577" t="s">
        <v>363</v>
      </c>
      <c r="BZ55" s="6" t="s">
        <v>1291</v>
      </c>
      <c r="CA55" s="6" t="s">
        <v>790</v>
      </c>
    </row>
    <row r="56" spans="2:79" ht="30" customHeight="1">
      <c r="B56" s="551" t="str">
        <f t="shared" si="0"/>
        <v/>
      </c>
      <c r="C56" s="551" t="str">
        <f t="shared" si="1"/>
        <v/>
      </c>
      <c r="D56" s="551" t="str">
        <f>IF(UPPER(TRIM(N11))="X",C56,B56)</f>
        <v/>
      </c>
      <c r="E56" s="551" cm="1">
        <f t="array" ref="E56">IF(H55&lt;&gt;"",E55,IF(E55="","",IFERROR(MATCH(TRUE(),INDEX(INDEX(K:K,E55+1):K203&lt;&gt;"",0),0)+E55,"")))</f>
        <v>203</v>
      </c>
      <c r="F56" s="551" t="str" cm="1">
        <f t="array" ref="F56">IF(E56="","",IF(H55&lt;&gt;"",H55,INDEX(D:D,E56)))</f>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6" s="551" t="str">
        <f t="shared" si="2"/>
        <v xml:space="preserve">pour le “nettoyer” : cela supprime les espaces insécables, tabulations </v>
      </c>
      <c r="H56" s="561" t="str">
        <f t="shared" si="3"/>
        <v>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6" s="566" t="str">
        <f>IF(AND(F56&lt;&gt;"",N10&gt;0,M56&gt;N10),"Mot &gt; limite","")</f>
        <v/>
      </c>
      <c r="J56" s="562" t="str">
        <f>IF(K56="","",COUNTIF(K18:K56,"&lt;&gt;"))</f>
        <v/>
      </c>
      <c r="K56" s="563"/>
      <c r="L56" s="562" t="str">
        <f t="shared" si="4"/>
        <v/>
      </c>
      <c r="M56" s="532">
        <f>IF(OR(F56="",N10="",N10&lt;=0),"",IF(LEN(F56)&lt;=N10,LEN(F56),IFERROR(FIND("♦",SUBSTITUTE(LEFT(F56,N10)," ","♦",LEN(LEFT(F56,N10))-LEN(SUBSTITUTE(LEFT(F56,N10)," ","")))),FIND(" ",F56&amp;" ",N10+1)-1)))</f>
        <v>71</v>
      </c>
      <c r="N56" s="564">
        <f t="shared" si="5"/>
        <v>39</v>
      </c>
      <c r="O56" s="565" t="str">
        <f t="shared" si="6"/>
        <v xml:space="preserve">pour le “nettoyer” : cela supprime les espaces insécables, tabulations </v>
      </c>
      <c r="P56" s="564">
        <f t="shared" si="7"/>
        <v>10</v>
      </c>
      <c r="Q56" s="564">
        <f t="shared" si="8"/>
        <v>71</v>
      </c>
      <c r="S56" s="588">
        <f t="shared" si="9"/>
        <v>56</v>
      </c>
      <c r="T56" s="464" t="str">
        <f t="shared" si="37"/>
        <v xml:space="preserve">pour le “nettoyer” : cela supprime les espaces insécables, tabulations </v>
      </c>
      <c r="U56" s="588" t="s">
        <v>188</v>
      </c>
      <c r="V56" s="465" t="str">
        <f t="shared" si="10"/>
        <v>pour le “nettoyer” : cela supprime les espaces insécables, tabulations *</v>
      </c>
      <c r="W56" s="466" t="str">
        <f t="shared" si="11"/>
        <v>⚠ Gluten</v>
      </c>
      <c r="X56" s="589" t="str">
        <f t="shared" si="12"/>
        <v>pour le “nettoyer” : cela supprime les espaces insécables, tabulations *</v>
      </c>
      <c r="Y56" s="590" t="str">
        <f t="shared" si="13"/>
        <v/>
      </c>
      <c r="Z56" s="588">
        <f t="shared" si="14"/>
        <v>1</v>
      </c>
      <c r="AA56" s="588">
        <f t="shared" si="15"/>
        <v>0</v>
      </c>
      <c r="AB56" s="590" t="str">
        <f t="shared" si="16"/>
        <v>⚠ Gluten</v>
      </c>
      <c r="AC56" s="36" t="str">
        <f t="shared" si="17"/>
        <v xml:space="preserve">pour le “nettoyer” : cela supprime les espaces insécables, tabulations </v>
      </c>
      <c r="AD56" s="36" t="str">
        <f t="shared" si="18"/>
        <v xml:space="preserve">pour le “nettoyer” : cela supprime les espaces insecables, tabulations </v>
      </c>
      <c r="AE56" s="36" t="str">
        <f t="shared" si="19"/>
        <v xml:space="preserve">pour le “nettoyer”   cela supprime les espaces insecables  tabulations </v>
      </c>
      <c r="AF56" s="36" t="str">
        <f t="shared" si="20"/>
        <v xml:space="preserve"> pour le “nettoyer” cela supprime les espaces insecables tabulations </v>
      </c>
      <c r="AG56" s="36" cm="1">
        <f t="array" ref="AG56">IF(T56="",0,SUMPRODUCT((BX4:BX795="Gluten")*(BY4:BY795="INFO")*(COUNTIF(AF56,"*"&amp;BZ4:BZ795&amp;"*")&gt;0)*1))</f>
        <v>0</v>
      </c>
      <c r="AH56" s="36" cm="1">
        <f t="array" ref="AH56">IF(T56="",0,SUMPRODUCT((BX4:BX795="Gluten")*(BY4:BY795="EXCL")*(COUNTIF(AF56,"*"&amp;BZ4:BZ795&amp;"*")&gt;0)*1))</f>
        <v>0</v>
      </c>
      <c r="AI56" s="36" cm="1">
        <f t="array" ref="AI56">IF(T56="",0,SUMPRODUCT((BX4:BX795="Gluten")*(BY4:BY795="ALERTE")*(COUNTIF(AF56,"*"&amp;BZ4:BZ795&amp;"*")&gt;0)*1))</f>
        <v>1</v>
      </c>
      <c r="AJ56" s="36" cm="1">
        <f t="array" ref="AJ56">IF(T56="",0,SUMPRODUCT((BX4:BX795="Gluten")*(BY4:BY795="SUSP")*(COUNTIF(AF56,"*"&amp;BZ4:BZ795&amp;"*")&gt;0)*1))</f>
        <v>0</v>
      </c>
      <c r="AK56" s="36" cm="1">
        <f t="array" ref="AK56">IF(T56="",0,SUMPRODUCT((BX4:BX795="Crustaces")*(BY4:BY795="ALERTE")*(COUNTIF(AF56,"*"&amp;BZ4:BZ795&amp;"*")&gt;0)*1))</f>
        <v>0</v>
      </c>
      <c r="AL56" s="36" cm="1">
        <f t="array" ref="AL56">IF(T56="",0,SUMPRODUCT((BX4:BX795="Oeufs")*(BY4:BY795="ALERTE")*(COUNTIF(AF56,"*"&amp;BZ4:BZ795&amp;"*")&gt;0)*1))</f>
        <v>0</v>
      </c>
      <c r="AM56" s="36" cm="1">
        <f t="array" ref="AM56">IF(T56="",0,SUMPRODUCT((BX4:BX795="Poissons")*(BY4:BY795="INFO")*(COUNTIF(AF56,"*"&amp;BZ4:BZ795&amp;"*")&gt;0)*1))</f>
        <v>0</v>
      </c>
      <c r="AN56" s="36" cm="1">
        <f t="array" ref="AN56">IF(T56="",0,SUMPRODUCT((BX4:BX795="Poissons")*(BY4:BY795="EXCL")*(COUNTIF(AF56,"*"&amp;BZ4:BZ795&amp;"*")&gt;0)*1))</f>
        <v>0</v>
      </c>
      <c r="AO56" s="36" cm="1">
        <f t="array" ref="AO56">IF(T56="",0,SUMPRODUCT((BX4:BX795="Poissons")*(BY4:BY795="ALERTE")*(COUNTIF(AF56,"*"&amp;BZ4:BZ795&amp;"*")&gt;0)*1))</f>
        <v>0</v>
      </c>
      <c r="AP56" s="36" cm="1">
        <f t="array" ref="AP56">IF(T56="",0,SUMPRODUCT((BX4:BX795="Arachides")*(BY4:BY795="ALERTE")*(COUNTIF(AF56,"*"&amp;BZ4:BZ795&amp;"*")&gt;0)*1))</f>
        <v>0</v>
      </c>
      <c r="AQ56" s="36" cm="1">
        <f t="array" ref="AQ56">IF(T56="",0,SUMPRODUCT((BX4:BX795="Soja")*(BY4:BY795="INFO")*(COUNTIF(AF56,"*"&amp;BZ4:BZ795&amp;"*")&gt;0)*1))</f>
        <v>0</v>
      </c>
      <c r="AR56" s="36" cm="1">
        <f t="array" ref="AR56">IF(T56="",0,SUMPRODUCT((BX4:BX795="Soja")*(BY4:BY795="ALERTE")*(COUNTIF(AF56,"*"&amp;BZ4:BZ795&amp;"*")&gt;0)*1))</f>
        <v>0</v>
      </c>
      <c r="AS56" s="36" cm="1">
        <f t="array" ref="AS56">IF(T56="",0,SUMPRODUCT((BX4:BX795="Lait")*(BY4:BY795="INFO")*(COUNTIF(AF56,"*"&amp;BZ4:BZ795&amp;"*")&gt;0)*1))</f>
        <v>0</v>
      </c>
      <c r="AT56" s="36" cm="1">
        <f t="array" ref="AT56">IF(T56="",0,SUMPRODUCT((BX4:BX795="Lait")*(BY4:BY795="EXCL")*(COUNTIF(AF56,"*"&amp;BZ4:BZ795&amp;"*")&gt;0)*1))</f>
        <v>0</v>
      </c>
      <c r="AU56" s="36" cm="1">
        <f t="array" ref="AU56">IF(T56="",0,SUMPRODUCT((BX4:BX795="Lait")*(BY4:BY795="ALERTE")*(COUNTIF(AF56,"*"&amp;BZ4:BZ795&amp;"*")&gt;0)*1))</f>
        <v>0</v>
      </c>
      <c r="AV56" s="36" cm="1">
        <f t="array" ref="AV56">IF(T56="",0,SUMPRODUCT((BX4:BX795="Lait")*(BY4:BY795="SUSP")*(COUNTIF(AF56,"*"&amp;BZ4:BZ795&amp;"*")&gt;0)*1))</f>
        <v>0</v>
      </c>
      <c r="AW56" s="36" cm="1">
        <f t="array" ref="AW56">IF(T56="",0,SUMPRODUCT((BX4:BX795="Fruits a coque")*(BY4:BY795="EXCL")*(COUNTIF(AF56,"*"&amp;BZ4:BZ795&amp;"*")&gt;0)*1))</f>
        <v>0</v>
      </c>
      <c r="AX56" s="36" cm="1">
        <f t="array" ref="AX56">IF(T56="",0,SUMPRODUCT((BX4:BX795="Fruits a coque")*(BY4:BY795="ALERTE")*(COUNTIF(AF56,"*"&amp;BZ4:BZ795&amp;"*")&gt;0)*1))</f>
        <v>0</v>
      </c>
      <c r="AY56" s="36" cm="1">
        <f t="array" ref="AY56">IF(T56="",0,SUMPRODUCT((BX4:BX795="Celeri")*(BY4:BY795="ALERTE")*(COUNTIF(AF56,"*"&amp;BZ4:BZ795&amp;"*")&gt;0)*1))</f>
        <v>0</v>
      </c>
      <c r="AZ56" s="36" cm="1">
        <f t="array" ref="AZ56">IF(T56="",0,SUMPRODUCT((BX4:BX795="Moutarde")*(BY4:BY795="ALERTE")*(COUNTIF(AF56,"*"&amp;BZ4:BZ795&amp;"*")&gt;0)*1))</f>
        <v>0</v>
      </c>
      <c r="BA56" s="36" cm="1">
        <f t="array" ref="BA56">IF(T56="",0,SUMPRODUCT((BX4:BX795="Sesame")*(BY4:BY795="ALERTE")*(COUNTIF(AF56,"*"&amp;BZ4:BZ795&amp;"*")&gt;0)*1))</f>
        <v>0</v>
      </c>
      <c r="BB56" s="36" cm="1">
        <f t="array" ref="BB56">IF(T56="",0,SUMPRODUCT((BX4:BX795="Sulfites")*(BY4:BY795="ALERTE")*(COUNTIF(AF56,"*"&amp;BZ4:BZ795&amp;"*")&gt;0)*1))</f>
        <v>0</v>
      </c>
      <c r="BC56" s="36" cm="1">
        <f t="array" ref="BC56">IF(T56="",0,SUMPRODUCT((BX4:BX795="Lupin")*(BY4:BY795="ALERTE")*(COUNTIF(AF56,"*"&amp;BZ4:BZ795&amp;"*")&gt;0)*1))</f>
        <v>0</v>
      </c>
      <c r="BD56" s="36" cm="1">
        <f t="array" ref="BD56">IF(T56="",0,SUMPRODUCT((BX4:BX795="Mollusques")*(BY4:BY795="EXCL")*(COUNTIF(AF56,"*"&amp;BZ4:BZ795&amp;"*")&gt;0)*1))</f>
        <v>0</v>
      </c>
      <c r="BE56" s="36" cm="1">
        <f t="array" ref="BE56">IF(T56="",0,SUMPRODUCT((BX4:BX795="Mollusques")*(BY4:BY795="ALERTE")*(COUNTIF(AF56,"*"&amp;BZ4:BZ795&amp;"*")&gt;0)*1))</f>
        <v>0</v>
      </c>
      <c r="BF56" s="36" t="str">
        <f t="shared" si="21"/>
        <v>⚠ Gluten</v>
      </c>
      <c r="BG56" s="36" t="str">
        <f t="shared" si="22"/>
        <v/>
      </c>
      <c r="BH56" s="36" t="str">
        <f t="shared" si="23"/>
        <v/>
      </c>
      <c r="BI56" s="36" t="str">
        <f t="shared" si="24"/>
        <v/>
      </c>
      <c r="BJ56" s="36" t="str">
        <f t="shared" si="25"/>
        <v/>
      </c>
      <c r="BK56" s="36" t="str">
        <f t="shared" si="26"/>
        <v/>
      </c>
      <c r="BL56" s="36" t="str">
        <f t="shared" si="27"/>
        <v/>
      </c>
      <c r="BM56" s="36" t="str">
        <f t="shared" si="28"/>
        <v/>
      </c>
      <c r="BN56" s="36" t="str">
        <f t="shared" si="29"/>
        <v/>
      </c>
      <c r="BO56" s="36" t="str">
        <f t="shared" si="30"/>
        <v/>
      </c>
      <c r="BP56" s="36" t="str">
        <f t="shared" si="31"/>
        <v/>
      </c>
      <c r="BQ56" s="36" t="str">
        <f t="shared" si="32"/>
        <v/>
      </c>
      <c r="BR56" s="36" t="str">
        <f t="shared" si="33"/>
        <v/>
      </c>
      <c r="BS56" s="36" t="str">
        <f t="shared" si="34"/>
        <v/>
      </c>
      <c r="BT56" s="36" t="str">
        <f t="shared" si="35"/>
        <v/>
      </c>
      <c r="BU56" s="36" t="str">
        <f t="shared" si="36"/>
        <v/>
      </c>
      <c r="BX56" s="6" t="s">
        <v>350</v>
      </c>
      <c r="BY56" s="577" t="s">
        <v>363</v>
      </c>
      <c r="BZ56" s="6" t="s">
        <v>1292</v>
      </c>
      <c r="CA56" s="6" t="s">
        <v>791</v>
      </c>
    </row>
    <row r="57" spans="2:79" ht="30" customHeight="1">
      <c r="B57" s="551" t="str">
        <f t="shared" si="0"/>
        <v/>
      </c>
      <c r="C57" s="551" t="str">
        <f t="shared" si="1"/>
        <v/>
      </c>
      <c r="D57" s="551" t="str">
        <f>IF(UPPER(TRIM(N11))="X",C57,B57)</f>
        <v/>
      </c>
      <c r="E57" s="551" cm="1">
        <f t="array" ref="E57">IF(H56&lt;&gt;"",E56,IF(E56="","",IFERROR(MATCH(TRUE(),INDEX(INDEX(K:K,E56+1):K203&lt;&gt;"",0),0)+E56,"")))</f>
        <v>203</v>
      </c>
      <c r="F57" s="551" t="str" cm="1">
        <f t="array" ref="F57">IF(E57="","",IF(H56&lt;&gt;"",H56,INDEX(D:D,E57)))</f>
        <v>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7" s="551" t="str">
        <f t="shared" si="2"/>
        <v xml:space="preserve">invisibles et autres “pollutions”.◄ 2️⃣ Saisissez la largeur du document dans </v>
      </c>
      <c r="H57" s="561" t="str">
        <f t="shared" si="3"/>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7" s="566" t="str">
        <f>IF(AND(F57&lt;&gt;"",N10&gt;0,M57&gt;N10),"Mot &gt; limite","")</f>
        <v/>
      </c>
      <c r="J57" s="562" t="str">
        <f>IF(K57="","",COUNTIF(K18:K57,"&lt;&gt;"))</f>
        <v/>
      </c>
      <c r="K57" s="563"/>
      <c r="L57" s="562" t="str">
        <f t="shared" si="4"/>
        <v/>
      </c>
      <c r="M57" s="532">
        <f>IF(OR(F57="",N10="",N10&lt;=0),"",IF(LEN(F57)&lt;=N10,LEN(F57),IFERROR(FIND("♦",SUBSTITUTE(LEFT(F57,N10)," ","♦",LEN(LEFT(F57,N10))-LEN(SUBSTITUTE(LEFT(F57,N10)," ","")))),FIND(" ",F57&amp;" ",N10+1)-1)))</f>
        <v>78</v>
      </c>
      <c r="N57" s="564">
        <f t="shared" si="5"/>
        <v>40</v>
      </c>
      <c r="O57" s="565" t="str">
        <f t="shared" si="6"/>
        <v xml:space="preserve">invisibles et autres “pollutions”.◄ 2️⃣ Saisissez la largeur du document dans </v>
      </c>
      <c r="P57" s="564">
        <f t="shared" si="7"/>
        <v>11</v>
      </c>
      <c r="Q57" s="564">
        <f t="shared" si="8"/>
        <v>78</v>
      </c>
      <c r="S57" s="588">
        <f t="shared" si="9"/>
        <v>57</v>
      </c>
      <c r="T57" s="464" t="str">
        <f t="shared" si="37"/>
        <v xml:space="preserve">invisibles et autres “pollutions”.◄ 2️⃣ Saisissez la largeur du document dans </v>
      </c>
      <c r="U57" s="588" t="s">
        <v>188</v>
      </c>
      <c r="V57" s="465" t="str">
        <f t="shared" si="10"/>
        <v>invisibles et autres “pollutions”.◄ 2️⃣ Saisissez la largeur du document dans *</v>
      </c>
      <c r="W57" s="466" t="str">
        <f t="shared" si="11"/>
        <v>⚠ Gluten</v>
      </c>
      <c r="X57" s="589" t="str">
        <f t="shared" si="12"/>
        <v>invisibles et autres “pollutions”.◄ 2️⃣ Saisissez la largeur du document dans *</v>
      </c>
      <c r="Y57" s="590" t="str">
        <f t="shared" si="13"/>
        <v/>
      </c>
      <c r="Z57" s="588">
        <f t="shared" si="14"/>
        <v>1</v>
      </c>
      <c r="AA57" s="588">
        <f t="shared" si="15"/>
        <v>0</v>
      </c>
      <c r="AB57" s="590" t="str">
        <f t="shared" si="16"/>
        <v>⚠ Gluten</v>
      </c>
      <c r="AC57" s="36" t="str">
        <f t="shared" si="17"/>
        <v xml:space="preserve">invisibles et autres “pollutions”.◄ 2️⃣ saisissez la largeur du document dans </v>
      </c>
      <c r="AD57" s="36" t="str">
        <f t="shared" si="18"/>
        <v xml:space="preserve">invisibles et autres “pollutions”.◄ 2️⃣ saisissez la largeur du document dans </v>
      </c>
      <c r="AE57" s="36" t="str">
        <f t="shared" si="19"/>
        <v xml:space="preserve">invisibles et autres “pollutions” ◄ 2️⃣ saisissez la largeur du document dans </v>
      </c>
      <c r="AF57" s="36" t="str">
        <f t="shared" si="20"/>
        <v xml:space="preserve"> invisibles et autres “pollutions” ◄ 2️⃣ saisissez la largeur du document dans </v>
      </c>
      <c r="AG57" s="36" cm="1">
        <f t="array" ref="AG57">IF(T57="",0,SUMPRODUCT((BX4:BX795="Gluten")*(BY4:BY795="INFO")*(COUNTIF(AF57,"*"&amp;BZ4:BZ795&amp;"*")&gt;0)*1))</f>
        <v>0</v>
      </c>
      <c r="AH57" s="36" cm="1">
        <f t="array" ref="AH57">IF(T57="",0,SUMPRODUCT((BX4:BX795="Gluten")*(BY4:BY795="EXCL")*(COUNTIF(AF57,"*"&amp;BZ4:BZ795&amp;"*")&gt;0)*1))</f>
        <v>0</v>
      </c>
      <c r="AI57" s="36" cm="1">
        <f t="array" ref="AI57">IF(T57="",0,SUMPRODUCT((BX4:BX795="Gluten")*(BY4:BY795="ALERTE")*(COUNTIF(AF57,"*"&amp;BZ4:BZ795&amp;"*")&gt;0)*1))</f>
        <v>1</v>
      </c>
      <c r="AJ57" s="36" cm="1">
        <f t="array" ref="AJ57">IF(T57="",0,SUMPRODUCT((BX4:BX795="Gluten")*(BY4:BY795="SUSP")*(COUNTIF(AF57,"*"&amp;BZ4:BZ795&amp;"*")&gt;0)*1))</f>
        <v>0</v>
      </c>
      <c r="AK57" s="36" cm="1">
        <f t="array" ref="AK57">IF(T57="",0,SUMPRODUCT((BX4:BX795="Crustaces")*(BY4:BY795="ALERTE")*(COUNTIF(AF57,"*"&amp;BZ4:BZ795&amp;"*")&gt;0)*1))</f>
        <v>0</v>
      </c>
      <c r="AL57" s="36" cm="1">
        <f t="array" ref="AL57">IF(T57="",0,SUMPRODUCT((BX4:BX795="Oeufs")*(BY4:BY795="ALERTE")*(COUNTIF(AF57,"*"&amp;BZ4:BZ795&amp;"*")&gt;0)*1))</f>
        <v>0</v>
      </c>
      <c r="AM57" s="36" cm="1">
        <f t="array" ref="AM57">IF(T57="",0,SUMPRODUCT((BX4:BX795="Poissons")*(BY4:BY795="INFO")*(COUNTIF(AF57,"*"&amp;BZ4:BZ795&amp;"*")&gt;0)*1))</f>
        <v>0</v>
      </c>
      <c r="AN57" s="36" cm="1">
        <f t="array" ref="AN57">IF(T57="",0,SUMPRODUCT((BX4:BX795="Poissons")*(BY4:BY795="EXCL")*(COUNTIF(AF57,"*"&amp;BZ4:BZ795&amp;"*")&gt;0)*1))</f>
        <v>0</v>
      </c>
      <c r="AO57" s="36" cm="1">
        <f t="array" ref="AO57">IF(T57="",0,SUMPRODUCT((BX4:BX795="Poissons")*(BY4:BY795="ALERTE")*(COUNTIF(AF57,"*"&amp;BZ4:BZ795&amp;"*")&gt;0)*1))</f>
        <v>0</v>
      </c>
      <c r="AP57" s="36" cm="1">
        <f t="array" ref="AP57">IF(T57="",0,SUMPRODUCT((BX4:BX795="Arachides")*(BY4:BY795="ALERTE")*(COUNTIF(AF57,"*"&amp;BZ4:BZ795&amp;"*")&gt;0)*1))</f>
        <v>0</v>
      </c>
      <c r="AQ57" s="36" cm="1">
        <f t="array" ref="AQ57">IF(T57="",0,SUMPRODUCT((BX4:BX795="Soja")*(BY4:BY795="INFO")*(COUNTIF(AF57,"*"&amp;BZ4:BZ795&amp;"*")&gt;0)*1))</f>
        <v>0</v>
      </c>
      <c r="AR57" s="36" cm="1">
        <f t="array" ref="AR57">IF(T57="",0,SUMPRODUCT((BX4:BX795="Soja")*(BY4:BY795="ALERTE")*(COUNTIF(AF57,"*"&amp;BZ4:BZ795&amp;"*")&gt;0)*1))</f>
        <v>0</v>
      </c>
      <c r="AS57" s="36" cm="1">
        <f t="array" ref="AS57">IF(T57="",0,SUMPRODUCT((BX4:BX795="Lait")*(BY4:BY795="INFO")*(COUNTIF(AF57,"*"&amp;BZ4:BZ795&amp;"*")&gt;0)*1))</f>
        <v>0</v>
      </c>
      <c r="AT57" s="36" cm="1">
        <f t="array" ref="AT57">IF(T57="",0,SUMPRODUCT((BX4:BX795="Lait")*(BY4:BY795="EXCL")*(COUNTIF(AF57,"*"&amp;BZ4:BZ795&amp;"*")&gt;0)*1))</f>
        <v>0</v>
      </c>
      <c r="AU57" s="36" cm="1">
        <f t="array" ref="AU57">IF(T57="",0,SUMPRODUCT((BX4:BX795="Lait")*(BY4:BY795="ALERTE")*(COUNTIF(AF57,"*"&amp;BZ4:BZ795&amp;"*")&gt;0)*1))</f>
        <v>0</v>
      </c>
      <c r="AV57" s="36" cm="1">
        <f t="array" ref="AV57">IF(T57="",0,SUMPRODUCT((BX4:BX795="Lait")*(BY4:BY795="SUSP")*(COUNTIF(AF57,"*"&amp;BZ4:BZ795&amp;"*")&gt;0)*1))</f>
        <v>0</v>
      </c>
      <c r="AW57" s="36" cm="1">
        <f t="array" ref="AW57">IF(T57="",0,SUMPRODUCT((BX4:BX795="Fruits a coque")*(BY4:BY795="EXCL")*(COUNTIF(AF57,"*"&amp;BZ4:BZ795&amp;"*")&gt;0)*1))</f>
        <v>0</v>
      </c>
      <c r="AX57" s="36" cm="1">
        <f t="array" ref="AX57">IF(T57="",0,SUMPRODUCT((BX4:BX795="Fruits a coque")*(BY4:BY795="ALERTE")*(COUNTIF(AF57,"*"&amp;BZ4:BZ795&amp;"*")&gt;0)*1))</f>
        <v>0</v>
      </c>
      <c r="AY57" s="36" cm="1">
        <f t="array" ref="AY57">IF(T57="",0,SUMPRODUCT((BX4:BX795="Celeri")*(BY4:BY795="ALERTE")*(COUNTIF(AF57,"*"&amp;BZ4:BZ795&amp;"*")&gt;0)*1))</f>
        <v>0</v>
      </c>
      <c r="AZ57" s="36" cm="1">
        <f t="array" ref="AZ57">IF(T57="",0,SUMPRODUCT((BX4:BX795="Moutarde")*(BY4:BY795="ALERTE")*(COUNTIF(AF57,"*"&amp;BZ4:BZ795&amp;"*")&gt;0)*1))</f>
        <v>0</v>
      </c>
      <c r="BA57" s="36" cm="1">
        <f t="array" ref="BA57">IF(T57="",0,SUMPRODUCT((BX4:BX795="Sesame")*(BY4:BY795="ALERTE")*(COUNTIF(AF57,"*"&amp;BZ4:BZ795&amp;"*")&gt;0)*1))</f>
        <v>0</v>
      </c>
      <c r="BB57" s="36" cm="1">
        <f t="array" ref="BB57">IF(T57="",0,SUMPRODUCT((BX4:BX795="Sulfites")*(BY4:BY795="ALERTE")*(COUNTIF(AF57,"*"&amp;BZ4:BZ795&amp;"*")&gt;0)*1))</f>
        <v>0</v>
      </c>
      <c r="BC57" s="36" cm="1">
        <f t="array" ref="BC57">IF(T57="",0,SUMPRODUCT((BX4:BX795="Lupin")*(BY4:BY795="ALERTE")*(COUNTIF(AF57,"*"&amp;BZ4:BZ795&amp;"*")&gt;0)*1))</f>
        <v>0</v>
      </c>
      <c r="BD57" s="36" cm="1">
        <f t="array" ref="BD57">IF(T57="",0,SUMPRODUCT((BX4:BX795="Mollusques")*(BY4:BY795="EXCL")*(COUNTIF(AF57,"*"&amp;BZ4:BZ795&amp;"*")&gt;0)*1))</f>
        <v>0</v>
      </c>
      <c r="BE57" s="36" cm="1">
        <f t="array" ref="BE57">IF(T57="",0,SUMPRODUCT((BX4:BX795="Mollusques")*(BY4:BY795="ALERTE")*(COUNTIF(AF57,"*"&amp;BZ4:BZ795&amp;"*")&gt;0)*1))</f>
        <v>0</v>
      </c>
      <c r="BF57" s="36" t="str">
        <f t="shared" si="21"/>
        <v>⚠ Gluten</v>
      </c>
      <c r="BG57" s="36" t="str">
        <f t="shared" si="22"/>
        <v/>
      </c>
      <c r="BH57" s="36" t="str">
        <f t="shared" si="23"/>
        <v/>
      </c>
      <c r="BI57" s="36" t="str">
        <f t="shared" si="24"/>
        <v/>
      </c>
      <c r="BJ57" s="36" t="str">
        <f t="shared" si="25"/>
        <v/>
      </c>
      <c r="BK57" s="36" t="str">
        <f t="shared" si="26"/>
        <v/>
      </c>
      <c r="BL57" s="36" t="str">
        <f t="shared" si="27"/>
        <v/>
      </c>
      <c r="BM57" s="36" t="str">
        <f t="shared" si="28"/>
        <v/>
      </c>
      <c r="BN57" s="36" t="str">
        <f t="shared" si="29"/>
        <v/>
      </c>
      <c r="BO57" s="36" t="str">
        <f t="shared" si="30"/>
        <v/>
      </c>
      <c r="BP57" s="36" t="str">
        <f t="shared" si="31"/>
        <v/>
      </c>
      <c r="BQ57" s="36" t="str">
        <f t="shared" si="32"/>
        <v/>
      </c>
      <c r="BR57" s="36" t="str">
        <f t="shared" si="33"/>
        <v/>
      </c>
      <c r="BS57" s="36" t="str">
        <f t="shared" si="34"/>
        <v/>
      </c>
      <c r="BT57" s="36" t="str">
        <f t="shared" si="35"/>
        <v/>
      </c>
      <c r="BU57" s="36" t="str">
        <f t="shared" si="36"/>
        <v/>
      </c>
      <c r="BX57" s="6" t="s">
        <v>350</v>
      </c>
      <c r="BY57" s="577" t="s">
        <v>363</v>
      </c>
      <c r="BZ57" s="6" t="s">
        <v>395</v>
      </c>
      <c r="CA57" s="6" t="s">
        <v>792</v>
      </c>
    </row>
    <row r="58" spans="2:79" ht="30" customHeight="1">
      <c r="B58" s="551" t="str">
        <f t="shared" si="0"/>
        <v/>
      </c>
      <c r="C58" s="551" t="str">
        <f t="shared" si="1"/>
        <v/>
      </c>
      <c r="D58" s="551" t="str">
        <f>IF(UPPER(TRIM(N11))="X",C58,B58)</f>
        <v/>
      </c>
      <c r="E58" s="551" cm="1">
        <f t="array" ref="E58">IF(H57&lt;&gt;"",E57,IF(E57="","",IFERROR(MATCH(TRUE(),INDEX(INDEX(K:K,E57+1):K203&lt;&gt;"",0),0)+E57,"")))</f>
        <v>203</v>
      </c>
      <c r="F58" s="551" t="str" cm="1">
        <f t="array" ref="F58">IF(E58="","",IF(H57&lt;&gt;"",H57,INDEX(D:D,E58)))</f>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8" s="551" t="str">
        <f t="shared" si="2"/>
        <v xml:space="preserve">lequel vous collerez ensuite le texte. ◄ 3️⃣ saisissez un nombre de caractères </v>
      </c>
      <c r="H58" s="561" t="str">
        <f t="shared" si="3"/>
        <v>par lignes ◄ 4️⃣ Si vous ne voulez pas de ponctuation saisissez un X dans la cellule - Ensuite, dans la colonne B copiez le texte nettoyé - puis dans votre document faites Collage spécial &gt; 1.2.3 Valeurs pour ne coller que le texte, sans formules.</v>
      </c>
      <c r="I58" s="566" t="str">
        <f>IF(AND(F58&lt;&gt;"",N10&gt;0,M58&gt;N10),"Mot &gt; limite","")</f>
        <v/>
      </c>
      <c r="J58" s="562" t="str">
        <f>IF(K58="","",COUNTIF(K18:K58,"&lt;&gt;"))</f>
        <v/>
      </c>
      <c r="K58" s="563"/>
      <c r="L58" s="562" t="str">
        <f t="shared" si="4"/>
        <v/>
      </c>
      <c r="M58" s="532">
        <f>IF(OR(F58="",N10="",N10&lt;=0),"",IF(LEN(F58)&lt;=N10,LEN(F58),IFERROR(FIND("♦",SUBSTITUTE(LEFT(F58,N10)," ","♦",LEN(LEFT(F58,N10))-LEN(SUBSTITUTE(LEFT(F58,N10)," ","")))),FIND(" ",F58&amp;" ",N10+1)-1)))</f>
        <v>79</v>
      </c>
      <c r="N58" s="564">
        <f t="shared" si="5"/>
        <v>41</v>
      </c>
      <c r="O58" s="565" t="str">
        <f t="shared" si="6"/>
        <v xml:space="preserve">lequel vous collerez ensuite le texte. ◄ 3️⃣ saisissez un nombre de caractères </v>
      </c>
      <c r="P58" s="564">
        <f t="shared" si="7"/>
        <v>13</v>
      </c>
      <c r="Q58" s="564">
        <f t="shared" si="8"/>
        <v>79</v>
      </c>
      <c r="S58" s="588">
        <f t="shared" si="9"/>
        <v>58</v>
      </c>
      <c r="T58" s="464" t="str">
        <f t="shared" si="37"/>
        <v xml:space="preserve">lequel vous collerez ensuite le texte. ◄ 3️⃣ saisissez un nombre de caractères </v>
      </c>
      <c r="U58" s="588" t="s">
        <v>188</v>
      </c>
      <c r="V58" s="465" t="str">
        <f t="shared" si="10"/>
        <v>lequel vous collerez ensuite le texte. ◄ 3️⃣ saisissez un nombre de caractères</v>
      </c>
      <c r="W58" s="466" t="str">
        <f t="shared" si="11"/>
        <v/>
      </c>
      <c r="X58" s="589" t="str">
        <f t="shared" si="12"/>
        <v>lequel vous collerez ensuite le texte. ◄ 3️⃣ saisissez un nombre de caractères</v>
      </c>
      <c r="Y58" s="590" t="str">
        <f t="shared" si="13"/>
        <v/>
      </c>
      <c r="Z58" s="588">
        <f t="shared" si="14"/>
        <v>0</v>
      </c>
      <c r="AA58" s="588">
        <f t="shared" si="15"/>
        <v>0</v>
      </c>
      <c r="AB58" s="590" t="str">
        <f t="shared" si="16"/>
        <v>aucun match</v>
      </c>
      <c r="AC58" s="36" t="str">
        <f t="shared" si="17"/>
        <v xml:space="preserve">lequel vous collerez ensuite le texte. ◄ 3️⃣ saisissez un nombre de caractères </v>
      </c>
      <c r="AD58" s="36" t="str">
        <f t="shared" si="18"/>
        <v xml:space="preserve">lequel vous collerez ensuite le texte. ◄ 3️⃣ saisissez un nombre de caracteres </v>
      </c>
      <c r="AE58" s="36" t="str">
        <f t="shared" si="19"/>
        <v xml:space="preserve">lequel vous collerez ensuite le texte  ◄ 3️⃣ saisissez un nombre de caracteres </v>
      </c>
      <c r="AF58" s="36" t="str">
        <f t="shared" si="20"/>
        <v xml:space="preserve"> lequel vous collerez ensuite le texte ◄ 3️⃣ saisissez un nombre de caracteres </v>
      </c>
      <c r="AG58" s="36" cm="1">
        <f t="array" ref="AG58">IF(T58="",0,SUMPRODUCT((BX4:BX795="Gluten")*(BY4:BY795="INFO")*(COUNTIF(AF58,"*"&amp;BZ4:BZ795&amp;"*")&gt;0)*1))</f>
        <v>0</v>
      </c>
      <c r="AH58" s="36" cm="1">
        <f t="array" ref="AH58">IF(T58="",0,SUMPRODUCT((BX4:BX795="Gluten")*(BY4:BY795="EXCL")*(COUNTIF(AF58,"*"&amp;BZ4:BZ795&amp;"*")&gt;0)*1))</f>
        <v>0</v>
      </c>
      <c r="AI58" s="36" cm="1">
        <f t="array" ref="AI58">IF(T58="",0,SUMPRODUCT((BX4:BX795="Gluten")*(BY4:BY795="ALERTE")*(COUNTIF(AF58,"*"&amp;BZ4:BZ795&amp;"*")&gt;0)*1))</f>
        <v>0</v>
      </c>
      <c r="AJ58" s="36" cm="1">
        <f t="array" ref="AJ58">IF(T58="",0,SUMPRODUCT((BX4:BX795="Gluten")*(BY4:BY795="SUSP")*(COUNTIF(AF58,"*"&amp;BZ4:BZ795&amp;"*")&gt;0)*1))</f>
        <v>0</v>
      </c>
      <c r="AK58" s="36" cm="1">
        <f t="array" ref="AK58">IF(T58="",0,SUMPRODUCT((BX4:BX795="Crustaces")*(BY4:BY795="ALERTE")*(COUNTIF(AF58,"*"&amp;BZ4:BZ795&amp;"*")&gt;0)*1))</f>
        <v>0</v>
      </c>
      <c r="AL58" s="36" cm="1">
        <f t="array" ref="AL58">IF(T58="",0,SUMPRODUCT((BX4:BX795="Oeufs")*(BY4:BY795="ALERTE")*(COUNTIF(AF58,"*"&amp;BZ4:BZ795&amp;"*")&gt;0)*1))</f>
        <v>0</v>
      </c>
      <c r="AM58" s="36" cm="1">
        <f t="array" ref="AM58">IF(T58="",0,SUMPRODUCT((BX4:BX795="Poissons")*(BY4:BY795="INFO")*(COUNTIF(AF58,"*"&amp;BZ4:BZ795&amp;"*")&gt;0)*1))</f>
        <v>0</v>
      </c>
      <c r="AN58" s="36" cm="1">
        <f t="array" ref="AN58">IF(T58="",0,SUMPRODUCT((BX4:BX795="Poissons")*(BY4:BY795="EXCL")*(COUNTIF(AF58,"*"&amp;BZ4:BZ795&amp;"*")&gt;0)*1))</f>
        <v>0</v>
      </c>
      <c r="AO58" s="36" cm="1">
        <f t="array" ref="AO58">IF(T58="",0,SUMPRODUCT((BX4:BX795="Poissons")*(BY4:BY795="ALERTE")*(COUNTIF(AF58,"*"&amp;BZ4:BZ795&amp;"*")&gt;0)*1))</f>
        <v>0</v>
      </c>
      <c r="AP58" s="36" cm="1">
        <f t="array" ref="AP58">IF(T58="",0,SUMPRODUCT((BX4:BX795="Arachides")*(BY4:BY795="ALERTE")*(COUNTIF(AF58,"*"&amp;BZ4:BZ795&amp;"*")&gt;0)*1))</f>
        <v>0</v>
      </c>
      <c r="AQ58" s="36" cm="1">
        <f t="array" ref="AQ58">IF(T58="",0,SUMPRODUCT((BX4:BX795="Soja")*(BY4:BY795="INFO")*(COUNTIF(AF58,"*"&amp;BZ4:BZ795&amp;"*")&gt;0)*1))</f>
        <v>0</v>
      </c>
      <c r="AR58" s="36" cm="1">
        <f t="array" ref="AR58">IF(T58="",0,SUMPRODUCT((BX4:BX795="Soja")*(BY4:BY795="ALERTE")*(COUNTIF(AF58,"*"&amp;BZ4:BZ795&amp;"*")&gt;0)*1))</f>
        <v>0</v>
      </c>
      <c r="AS58" s="36" cm="1">
        <f t="array" ref="AS58">IF(T58="",0,SUMPRODUCT((BX4:BX795="Lait")*(BY4:BY795="INFO")*(COUNTIF(AF58,"*"&amp;BZ4:BZ795&amp;"*")&gt;0)*1))</f>
        <v>0</v>
      </c>
      <c r="AT58" s="36" cm="1">
        <f t="array" ref="AT58">IF(T58="",0,SUMPRODUCT((BX4:BX795="Lait")*(BY4:BY795="EXCL")*(COUNTIF(AF58,"*"&amp;BZ4:BZ795&amp;"*")&gt;0)*1))</f>
        <v>0</v>
      </c>
      <c r="AU58" s="36" cm="1">
        <f t="array" ref="AU58">IF(T58="",0,SUMPRODUCT((BX4:BX795="Lait")*(BY4:BY795="ALERTE")*(COUNTIF(AF58,"*"&amp;BZ4:BZ795&amp;"*")&gt;0)*1))</f>
        <v>0</v>
      </c>
      <c r="AV58" s="36" cm="1">
        <f t="array" ref="AV58">IF(T58="",0,SUMPRODUCT((BX4:BX795="Lait")*(BY4:BY795="SUSP")*(COUNTIF(AF58,"*"&amp;BZ4:BZ795&amp;"*")&gt;0)*1))</f>
        <v>0</v>
      </c>
      <c r="AW58" s="36" cm="1">
        <f t="array" ref="AW58">IF(T58="",0,SUMPRODUCT((BX4:BX795="Fruits a coque")*(BY4:BY795="EXCL")*(COUNTIF(AF58,"*"&amp;BZ4:BZ795&amp;"*")&gt;0)*1))</f>
        <v>0</v>
      </c>
      <c r="AX58" s="36" cm="1">
        <f t="array" ref="AX58">IF(T58="",0,SUMPRODUCT((BX4:BX795="Fruits a coque")*(BY4:BY795="ALERTE")*(COUNTIF(AF58,"*"&amp;BZ4:BZ795&amp;"*")&gt;0)*1))</f>
        <v>0</v>
      </c>
      <c r="AY58" s="36" cm="1">
        <f t="array" ref="AY58">IF(T58="",0,SUMPRODUCT((BX4:BX795="Celeri")*(BY4:BY795="ALERTE")*(COUNTIF(AF58,"*"&amp;BZ4:BZ795&amp;"*")&gt;0)*1))</f>
        <v>0</v>
      </c>
      <c r="AZ58" s="36" cm="1">
        <f t="array" ref="AZ58">IF(T58="",0,SUMPRODUCT((BX4:BX795="Moutarde")*(BY4:BY795="ALERTE")*(COUNTIF(AF58,"*"&amp;BZ4:BZ795&amp;"*")&gt;0)*1))</f>
        <v>0</v>
      </c>
      <c r="BA58" s="36" cm="1">
        <f t="array" ref="BA58">IF(T58="",0,SUMPRODUCT((BX4:BX795="Sesame")*(BY4:BY795="ALERTE")*(COUNTIF(AF58,"*"&amp;BZ4:BZ795&amp;"*")&gt;0)*1))</f>
        <v>0</v>
      </c>
      <c r="BB58" s="36" cm="1">
        <f t="array" ref="BB58">IF(T58="",0,SUMPRODUCT((BX4:BX795="Sulfites")*(BY4:BY795="ALERTE")*(COUNTIF(AF58,"*"&amp;BZ4:BZ795&amp;"*")&gt;0)*1))</f>
        <v>0</v>
      </c>
      <c r="BC58" s="36" cm="1">
        <f t="array" ref="BC58">IF(T58="",0,SUMPRODUCT((BX4:BX795="Lupin")*(BY4:BY795="ALERTE")*(COUNTIF(AF58,"*"&amp;BZ4:BZ795&amp;"*")&gt;0)*1))</f>
        <v>0</v>
      </c>
      <c r="BD58" s="36" cm="1">
        <f t="array" ref="BD58">IF(T58="",0,SUMPRODUCT((BX4:BX795="Mollusques")*(BY4:BY795="EXCL")*(COUNTIF(AF58,"*"&amp;BZ4:BZ795&amp;"*")&gt;0)*1))</f>
        <v>0</v>
      </c>
      <c r="BE58" s="36" cm="1">
        <f t="array" ref="BE58">IF(T58="",0,SUMPRODUCT((BX4:BX795="Mollusques")*(BY4:BY795="ALERTE")*(COUNTIF(AF58,"*"&amp;BZ4:BZ795&amp;"*")&gt;0)*1))</f>
        <v>0</v>
      </c>
      <c r="BF58" s="36" t="str">
        <f t="shared" si="21"/>
        <v/>
      </c>
      <c r="BG58" s="36" t="str">
        <f t="shared" si="22"/>
        <v/>
      </c>
      <c r="BH58" s="36" t="str">
        <f t="shared" si="23"/>
        <v/>
      </c>
      <c r="BI58" s="36" t="str">
        <f t="shared" si="24"/>
        <v/>
      </c>
      <c r="BJ58" s="36" t="str">
        <f t="shared" si="25"/>
        <v/>
      </c>
      <c r="BK58" s="36" t="str">
        <f t="shared" si="26"/>
        <v/>
      </c>
      <c r="BL58" s="36" t="str">
        <f t="shared" si="27"/>
        <v/>
      </c>
      <c r="BM58" s="36" t="str">
        <f t="shared" si="28"/>
        <v/>
      </c>
      <c r="BN58" s="36" t="str">
        <f t="shared" si="29"/>
        <v/>
      </c>
      <c r="BO58" s="36" t="str">
        <f t="shared" si="30"/>
        <v/>
      </c>
      <c r="BP58" s="36" t="str">
        <f t="shared" si="31"/>
        <v/>
      </c>
      <c r="BQ58" s="36" t="str">
        <f t="shared" si="32"/>
        <v/>
      </c>
      <c r="BR58" s="36" t="str">
        <f t="shared" si="33"/>
        <v/>
      </c>
      <c r="BS58" s="36" t="str">
        <f t="shared" si="34"/>
        <v/>
      </c>
      <c r="BT58" s="36" t="str">
        <f t="shared" si="35"/>
        <v/>
      </c>
      <c r="BU58" s="36" t="str">
        <f t="shared" si="36"/>
        <v/>
      </c>
      <c r="BX58" s="6" t="s">
        <v>350</v>
      </c>
      <c r="BY58" s="577" t="s">
        <v>363</v>
      </c>
      <c r="BZ58" s="6" t="s">
        <v>396</v>
      </c>
      <c r="CA58" s="6" t="s">
        <v>793</v>
      </c>
    </row>
    <row r="59" spans="2:79" ht="30" customHeight="1">
      <c r="B59" s="551" t="str">
        <f t="shared" si="0"/>
        <v/>
      </c>
      <c r="C59" s="551" t="str">
        <f t="shared" si="1"/>
        <v/>
      </c>
      <c r="D59" s="551" t="str">
        <f>IF(UPPER(TRIM(N11))="X",C59,B59)</f>
        <v/>
      </c>
      <c r="E59" s="551" cm="1">
        <f t="array" ref="E59">IF(H58&lt;&gt;"",E58,IF(E58="","",IFERROR(MATCH(TRUE(),INDEX(INDEX(K:K,E58+1):K203&lt;&gt;"",0),0)+E58,"")))</f>
        <v>203</v>
      </c>
      <c r="F59" s="551" t="str" cm="1">
        <f t="array" ref="F59">IF(E59="","",IF(H58&lt;&gt;"",H58,INDEX(D:D,E59)))</f>
        <v>par lignes ◄ 4️⃣ Si vous ne voulez pas de ponctuation saisissez un X dans la cellule - Ensuite, dans la colonne B copiez le texte nettoyé - puis dans votre document faites Collage spécial &gt; 1.2.3 Valeurs pour ne coller que le texte, sans formules.</v>
      </c>
      <c r="G59" s="551" t="str">
        <f t="shared" si="2"/>
        <v xml:space="preserve">par lignes ◄ 4️⃣ Si vous ne voulez pas de ponctuation saisissez un X dans la </v>
      </c>
      <c r="H59" s="561" t="str">
        <f t="shared" si="3"/>
        <v>cellule - Ensuite, dans la colonne B copiez le texte nettoyé - puis dans votre document faites Collage spécial &gt; 1.2.3 Valeurs pour ne coller que le texte, sans formules.</v>
      </c>
      <c r="I59" s="566" t="str">
        <f>IF(AND(F59&lt;&gt;"",N10&gt;0,M59&gt;N10),"Mot &gt; limite","")</f>
        <v/>
      </c>
      <c r="J59" s="562" t="str">
        <f>IF(K59="","",COUNTIF(K18:K59,"&lt;&gt;"))</f>
        <v/>
      </c>
      <c r="K59" s="563"/>
      <c r="L59" s="562" t="str">
        <f t="shared" si="4"/>
        <v/>
      </c>
      <c r="M59" s="532">
        <f>IF(OR(F59="",N10="",N10&lt;=0),"",IF(LEN(F59)&lt;=N10,LEN(F59),IFERROR(FIND("♦",SUBSTITUTE(LEFT(F59,N10)," ","♦",LEN(LEFT(F59,N10))-LEN(SUBSTITUTE(LEFT(F59,N10)," ","")))),FIND(" ",F59&amp;" ",N10+1)-1)))</f>
        <v>77</v>
      </c>
      <c r="N59" s="564">
        <f t="shared" si="5"/>
        <v>42</v>
      </c>
      <c r="O59" s="565" t="str">
        <f t="shared" si="6"/>
        <v xml:space="preserve">par lignes ◄ 4️⃣ Si vous ne voulez pas de ponctuation saisissez un X dans la </v>
      </c>
      <c r="P59" s="564">
        <f t="shared" si="7"/>
        <v>16</v>
      </c>
      <c r="Q59" s="564">
        <f t="shared" si="8"/>
        <v>77</v>
      </c>
      <c r="S59" s="588">
        <f t="shared" si="9"/>
        <v>59</v>
      </c>
      <c r="T59" s="464" t="str">
        <f t="shared" si="37"/>
        <v xml:space="preserve">par lignes ◄ 4️⃣ Si vous ne voulez pas de ponctuation saisissez un X dans la </v>
      </c>
      <c r="U59" s="588" t="s">
        <v>188</v>
      </c>
      <c r="V59" s="465" t="str">
        <f t="shared" si="10"/>
        <v>par lignes ◄ 4️⃣ Si vous ne voulez pas de ponctuation saisissez un X dans la</v>
      </c>
      <c r="W59" s="466" t="str">
        <f t="shared" si="11"/>
        <v/>
      </c>
      <c r="X59" s="589" t="str">
        <f t="shared" si="12"/>
        <v>par lignes ◄ 4️⃣ Si vous ne voulez pas de ponctuation saisissez un X dans la</v>
      </c>
      <c r="Y59" s="590" t="str">
        <f t="shared" si="13"/>
        <v/>
      </c>
      <c r="Z59" s="588">
        <f t="shared" si="14"/>
        <v>0</v>
      </c>
      <c r="AA59" s="588">
        <f t="shared" si="15"/>
        <v>0</v>
      </c>
      <c r="AB59" s="590" t="str">
        <f t="shared" si="16"/>
        <v>aucun match</v>
      </c>
      <c r="AC59" s="36" t="str">
        <f t="shared" si="17"/>
        <v xml:space="preserve">par lignes ◄ 4️⃣ si vous ne voulez pas de ponctuation saisissez un x dans la </v>
      </c>
      <c r="AD59" s="36" t="str">
        <f t="shared" si="18"/>
        <v xml:space="preserve">par lignes ◄ 4️⃣ si vous ne voulez pas de ponctuation saisissez un x dans la </v>
      </c>
      <c r="AE59" s="36" t="str">
        <f t="shared" si="19"/>
        <v xml:space="preserve">par lignes ◄ 4️⃣ si vous ne voulez pas de ponctuation saisissez un x dans la </v>
      </c>
      <c r="AF59" s="36" t="str">
        <f t="shared" si="20"/>
        <v xml:space="preserve"> par lignes ◄ 4️⃣ si vous ne voulez pas de ponctuation saisissez un x dans la </v>
      </c>
      <c r="AG59" s="36" cm="1">
        <f t="array" ref="AG59">IF(T59="",0,SUMPRODUCT((BX4:BX795="Gluten")*(BY4:BY795="INFO")*(COUNTIF(AF59,"*"&amp;BZ4:BZ795&amp;"*")&gt;0)*1))</f>
        <v>0</v>
      </c>
      <c r="AH59" s="36" cm="1">
        <f t="array" ref="AH59">IF(T59="",0,SUMPRODUCT((BX4:BX795="Gluten")*(BY4:BY795="EXCL")*(COUNTIF(AF59,"*"&amp;BZ4:BZ795&amp;"*")&gt;0)*1))</f>
        <v>0</v>
      </c>
      <c r="AI59" s="36" cm="1">
        <f t="array" ref="AI59">IF(T59="",0,SUMPRODUCT((BX4:BX795="Gluten")*(BY4:BY795="ALERTE")*(COUNTIF(AF59,"*"&amp;BZ4:BZ795&amp;"*")&gt;0)*1))</f>
        <v>0</v>
      </c>
      <c r="AJ59" s="36" cm="1">
        <f t="array" ref="AJ59">IF(T59="",0,SUMPRODUCT((BX4:BX795="Gluten")*(BY4:BY795="SUSP")*(COUNTIF(AF59,"*"&amp;BZ4:BZ795&amp;"*")&gt;0)*1))</f>
        <v>0</v>
      </c>
      <c r="AK59" s="36" cm="1">
        <f t="array" ref="AK59">IF(T59="",0,SUMPRODUCT((BX4:BX795="Crustaces")*(BY4:BY795="ALERTE")*(COUNTIF(AF59,"*"&amp;BZ4:BZ795&amp;"*")&gt;0)*1))</f>
        <v>0</v>
      </c>
      <c r="AL59" s="36" cm="1">
        <f t="array" ref="AL59">IF(T59="",0,SUMPRODUCT((BX4:BX795="Oeufs")*(BY4:BY795="ALERTE")*(COUNTIF(AF59,"*"&amp;BZ4:BZ795&amp;"*")&gt;0)*1))</f>
        <v>0</v>
      </c>
      <c r="AM59" s="36" cm="1">
        <f t="array" ref="AM59">IF(T59="",0,SUMPRODUCT((BX4:BX795="Poissons")*(BY4:BY795="INFO")*(COUNTIF(AF59,"*"&amp;BZ4:BZ795&amp;"*")&gt;0)*1))</f>
        <v>0</v>
      </c>
      <c r="AN59" s="36" cm="1">
        <f t="array" ref="AN59">IF(T59="",0,SUMPRODUCT((BX4:BX795="Poissons")*(BY4:BY795="EXCL")*(COUNTIF(AF59,"*"&amp;BZ4:BZ795&amp;"*")&gt;0)*1))</f>
        <v>0</v>
      </c>
      <c r="AO59" s="36" cm="1">
        <f t="array" ref="AO59">IF(T59="",0,SUMPRODUCT((BX4:BX795="Poissons")*(BY4:BY795="ALERTE")*(COUNTIF(AF59,"*"&amp;BZ4:BZ795&amp;"*")&gt;0)*1))</f>
        <v>0</v>
      </c>
      <c r="AP59" s="36" cm="1">
        <f t="array" ref="AP59">IF(T59="",0,SUMPRODUCT((BX4:BX795="Arachides")*(BY4:BY795="ALERTE")*(COUNTIF(AF59,"*"&amp;BZ4:BZ795&amp;"*")&gt;0)*1))</f>
        <v>0</v>
      </c>
      <c r="AQ59" s="36" cm="1">
        <f t="array" ref="AQ59">IF(T59="",0,SUMPRODUCT((BX4:BX795="Soja")*(BY4:BY795="INFO")*(COUNTIF(AF59,"*"&amp;BZ4:BZ795&amp;"*")&gt;0)*1))</f>
        <v>0</v>
      </c>
      <c r="AR59" s="36" cm="1">
        <f t="array" ref="AR59">IF(T59="",0,SUMPRODUCT((BX4:BX795="Soja")*(BY4:BY795="ALERTE")*(COUNTIF(AF59,"*"&amp;BZ4:BZ795&amp;"*")&gt;0)*1))</f>
        <v>0</v>
      </c>
      <c r="AS59" s="36" cm="1">
        <f t="array" ref="AS59">IF(T59="",0,SUMPRODUCT((BX4:BX795="Lait")*(BY4:BY795="INFO")*(COUNTIF(AF59,"*"&amp;BZ4:BZ795&amp;"*")&gt;0)*1))</f>
        <v>0</v>
      </c>
      <c r="AT59" s="36" cm="1">
        <f t="array" ref="AT59">IF(T59="",0,SUMPRODUCT((BX4:BX795="Lait")*(BY4:BY795="EXCL")*(COUNTIF(AF59,"*"&amp;BZ4:BZ795&amp;"*")&gt;0)*1))</f>
        <v>0</v>
      </c>
      <c r="AU59" s="36" cm="1">
        <f t="array" ref="AU59">IF(T59="",0,SUMPRODUCT((BX4:BX795="Lait")*(BY4:BY795="ALERTE")*(COUNTIF(AF59,"*"&amp;BZ4:BZ795&amp;"*")&gt;0)*1))</f>
        <v>0</v>
      </c>
      <c r="AV59" s="36" cm="1">
        <f t="array" ref="AV59">IF(T59="",0,SUMPRODUCT((BX4:BX795="Lait")*(BY4:BY795="SUSP")*(COUNTIF(AF59,"*"&amp;BZ4:BZ795&amp;"*")&gt;0)*1))</f>
        <v>0</v>
      </c>
      <c r="AW59" s="36" cm="1">
        <f t="array" ref="AW59">IF(T59="",0,SUMPRODUCT((BX4:BX795="Fruits a coque")*(BY4:BY795="EXCL")*(COUNTIF(AF59,"*"&amp;BZ4:BZ795&amp;"*")&gt;0)*1))</f>
        <v>0</v>
      </c>
      <c r="AX59" s="36" cm="1">
        <f t="array" ref="AX59">IF(T59="",0,SUMPRODUCT((BX4:BX795="Fruits a coque")*(BY4:BY795="ALERTE")*(COUNTIF(AF59,"*"&amp;BZ4:BZ795&amp;"*")&gt;0)*1))</f>
        <v>0</v>
      </c>
      <c r="AY59" s="36" cm="1">
        <f t="array" ref="AY59">IF(T59="",0,SUMPRODUCT((BX4:BX795="Celeri")*(BY4:BY795="ALERTE")*(COUNTIF(AF59,"*"&amp;BZ4:BZ795&amp;"*")&gt;0)*1))</f>
        <v>0</v>
      </c>
      <c r="AZ59" s="36" cm="1">
        <f t="array" ref="AZ59">IF(T59="",0,SUMPRODUCT((BX4:BX795="Moutarde")*(BY4:BY795="ALERTE")*(COUNTIF(AF59,"*"&amp;BZ4:BZ795&amp;"*")&gt;0)*1))</f>
        <v>0</v>
      </c>
      <c r="BA59" s="36" cm="1">
        <f t="array" ref="BA59">IF(T59="",0,SUMPRODUCT((BX4:BX795="Sesame")*(BY4:BY795="ALERTE")*(COUNTIF(AF59,"*"&amp;BZ4:BZ795&amp;"*")&gt;0)*1))</f>
        <v>0</v>
      </c>
      <c r="BB59" s="36" cm="1">
        <f t="array" ref="BB59">IF(T59="",0,SUMPRODUCT((BX4:BX795="Sulfites")*(BY4:BY795="ALERTE")*(COUNTIF(AF59,"*"&amp;BZ4:BZ795&amp;"*")&gt;0)*1))</f>
        <v>0</v>
      </c>
      <c r="BC59" s="36" cm="1">
        <f t="array" ref="BC59">IF(T59="",0,SUMPRODUCT((BX4:BX795="Lupin")*(BY4:BY795="ALERTE")*(COUNTIF(AF59,"*"&amp;BZ4:BZ795&amp;"*")&gt;0)*1))</f>
        <v>0</v>
      </c>
      <c r="BD59" s="36" cm="1">
        <f t="array" ref="BD59">IF(T59="",0,SUMPRODUCT((BX4:BX795="Mollusques")*(BY4:BY795="EXCL")*(COUNTIF(AF59,"*"&amp;BZ4:BZ795&amp;"*")&gt;0)*1))</f>
        <v>0</v>
      </c>
      <c r="BE59" s="36" cm="1">
        <f t="array" ref="BE59">IF(T59="",0,SUMPRODUCT((BX4:BX795="Mollusques")*(BY4:BY795="ALERTE")*(COUNTIF(AF59,"*"&amp;BZ4:BZ795&amp;"*")&gt;0)*1))</f>
        <v>0</v>
      </c>
      <c r="BF59" s="36" t="str">
        <f t="shared" si="21"/>
        <v/>
      </c>
      <c r="BG59" s="36" t="str">
        <f t="shared" si="22"/>
        <v/>
      </c>
      <c r="BH59" s="36" t="str">
        <f t="shared" si="23"/>
        <v/>
      </c>
      <c r="BI59" s="36" t="str">
        <f t="shared" si="24"/>
        <v/>
      </c>
      <c r="BJ59" s="36" t="str">
        <f t="shared" si="25"/>
        <v/>
      </c>
      <c r="BK59" s="36" t="str">
        <f t="shared" si="26"/>
        <v/>
      </c>
      <c r="BL59" s="36" t="str">
        <f t="shared" si="27"/>
        <v/>
      </c>
      <c r="BM59" s="36" t="str">
        <f t="shared" si="28"/>
        <v/>
      </c>
      <c r="BN59" s="36" t="str">
        <f t="shared" si="29"/>
        <v/>
      </c>
      <c r="BO59" s="36" t="str">
        <f t="shared" si="30"/>
        <v/>
      </c>
      <c r="BP59" s="36" t="str">
        <f t="shared" si="31"/>
        <v/>
      </c>
      <c r="BQ59" s="36" t="str">
        <f t="shared" si="32"/>
        <v/>
      </c>
      <c r="BR59" s="36" t="str">
        <f t="shared" si="33"/>
        <v/>
      </c>
      <c r="BS59" s="36" t="str">
        <f t="shared" si="34"/>
        <v/>
      </c>
      <c r="BT59" s="36" t="str">
        <f t="shared" si="35"/>
        <v/>
      </c>
      <c r="BU59" s="36" t="str">
        <f t="shared" si="36"/>
        <v/>
      </c>
      <c r="BX59" s="6" t="s">
        <v>351</v>
      </c>
      <c r="BY59" s="577" t="s">
        <v>363</v>
      </c>
      <c r="BZ59" s="6" t="s">
        <v>397</v>
      </c>
      <c r="CA59" s="6" t="s">
        <v>794</v>
      </c>
    </row>
    <row r="60" spans="2:79" ht="30" customHeight="1">
      <c r="B60" s="551" t="str">
        <f t="shared" si="0"/>
        <v/>
      </c>
      <c r="C60" s="551" t="str">
        <f t="shared" si="1"/>
        <v/>
      </c>
      <c r="D60" s="551" t="str">
        <f>IF(UPPER(TRIM(N11))="X",C60,B60)</f>
        <v/>
      </c>
      <c r="E60" s="551" cm="1">
        <f t="array" ref="E60">IF(H59&lt;&gt;"",E59,IF(E59="","",IFERROR(MATCH(TRUE(),INDEX(INDEX(K:K,E59+1):K203&lt;&gt;"",0),0)+E59,"")))</f>
        <v>203</v>
      </c>
      <c r="F60" s="551" t="str" cm="1">
        <f t="array" ref="F60">IF(E60="","",IF(H59&lt;&gt;"",H59,INDEX(D:D,E60)))</f>
        <v>cellule - Ensuite, dans la colonne B copiez le texte nettoyé - puis dans votre document faites Collage spécial &gt; 1.2.3 Valeurs pour ne coller que le texte, sans formules.</v>
      </c>
      <c r="G60" s="551" t="str">
        <f t="shared" si="2"/>
        <v xml:space="preserve">cellule - Ensuite, dans la colonne B copiez le texte nettoyé - puis dans votre </v>
      </c>
      <c r="H60" s="561" t="str">
        <f t="shared" si="3"/>
        <v>document faites Collage spécial &gt; 1.2.3 Valeurs pour ne coller que le texte, sans formules.</v>
      </c>
      <c r="I60" s="566" t="str">
        <f>IF(AND(F60&lt;&gt;"",N10&gt;0,M60&gt;N10),"Mot &gt; limite","")</f>
        <v/>
      </c>
      <c r="J60" s="562" t="str">
        <f>IF(K60="","",COUNTIF(K18:K60,"&lt;&gt;"))</f>
        <v/>
      </c>
      <c r="K60" s="563"/>
      <c r="L60" s="562" t="str">
        <f t="shared" si="4"/>
        <v/>
      </c>
      <c r="M60" s="532">
        <f>IF(OR(F60="",N10="",N10&lt;=0),"",IF(LEN(F60)&lt;=N10,LEN(F60),IFERROR(FIND("♦",SUBSTITUTE(LEFT(F60,N10)," ","♦",LEN(LEFT(F60,N10))-LEN(SUBSTITUTE(LEFT(F60,N10)," ","")))),FIND(" ",F60&amp;" ",N10+1)-1)))</f>
        <v>79</v>
      </c>
      <c r="N60" s="564">
        <f t="shared" si="5"/>
        <v>43</v>
      </c>
      <c r="O60" s="565" t="str">
        <f t="shared" si="6"/>
        <v xml:space="preserve">cellule - Ensuite, dans la colonne B copiez le texte nettoyé - puis dans votre </v>
      </c>
      <c r="P60" s="564">
        <f t="shared" si="7"/>
        <v>15</v>
      </c>
      <c r="Q60" s="564">
        <f t="shared" si="8"/>
        <v>79</v>
      </c>
      <c r="S60" s="588">
        <f t="shared" si="9"/>
        <v>60</v>
      </c>
      <c r="T60" s="464" t="str">
        <f t="shared" si="37"/>
        <v xml:space="preserve">cellule - Ensuite, dans la colonne B copiez le texte nettoyé - puis dans votre </v>
      </c>
      <c r="U60" s="588" t="s">
        <v>188</v>
      </c>
      <c r="V60" s="465" t="str">
        <f t="shared" si="10"/>
        <v>cellule - Ensuite, dans la colonne B copiez le texte nettoyé - puis dans votre</v>
      </c>
      <c r="W60" s="466" t="str">
        <f t="shared" si="11"/>
        <v/>
      </c>
      <c r="X60" s="589" t="str">
        <f t="shared" si="12"/>
        <v>cellule - Ensuite, dans la colonne B copiez le texte nettoyé - puis dans votre</v>
      </c>
      <c r="Y60" s="590" t="str">
        <f t="shared" si="13"/>
        <v/>
      </c>
      <c r="Z60" s="588">
        <f t="shared" si="14"/>
        <v>0</v>
      </c>
      <c r="AA60" s="588">
        <f t="shared" si="15"/>
        <v>0</v>
      </c>
      <c r="AB60" s="590" t="str">
        <f t="shared" si="16"/>
        <v>aucun match</v>
      </c>
      <c r="AC60" s="36" t="str">
        <f t="shared" si="17"/>
        <v xml:space="preserve">cellule - ensuite, dans la colonne b copiez le texte nettoyé - puis dans votre </v>
      </c>
      <c r="AD60" s="36" t="str">
        <f t="shared" si="18"/>
        <v xml:space="preserve">cellule - ensuite, dans la colonne b copiez le texte nettoye - puis dans votre </v>
      </c>
      <c r="AE60" s="36" t="str">
        <f t="shared" si="19"/>
        <v xml:space="preserve">cellule   ensuite  dans la colonne b copiez le texte nettoye   puis dans votre </v>
      </c>
      <c r="AF60" s="36" t="str">
        <f t="shared" si="20"/>
        <v xml:space="preserve"> cellule ensuite dans la colonne b copiez le texte nettoye puis dans votre </v>
      </c>
      <c r="AG60" s="36" cm="1">
        <f t="array" ref="AG60">IF(T60="",0,SUMPRODUCT((BX4:BX795="Gluten")*(BY4:BY795="INFO")*(COUNTIF(AF60,"*"&amp;BZ4:BZ795&amp;"*")&gt;0)*1))</f>
        <v>0</v>
      </c>
      <c r="AH60" s="36" cm="1">
        <f t="array" ref="AH60">IF(T60="",0,SUMPRODUCT((BX4:BX795="Gluten")*(BY4:BY795="EXCL")*(COUNTIF(AF60,"*"&amp;BZ4:BZ795&amp;"*")&gt;0)*1))</f>
        <v>0</v>
      </c>
      <c r="AI60" s="36" cm="1">
        <f t="array" ref="AI60">IF(T60="",0,SUMPRODUCT((BX4:BX795="Gluten")*(BY4:BY795="ALERTE")*(COUNTIF(AF60,"*"&amp;BZ4:BZ795&amp;"*")&gt;0)*1))</f>
        <v>0</v>
      </c>
      <c r="AJ60" s="36" cm="1">
        <f t="array" ref="AJ60">IF(T60="",0,SUMPRODUCT((BX4:BX795="Gluten")*(BY4:BY795="SUSP")*(COUNTIF(AF60,"*"&amp;BZ4:BZ795&amp;"*")&gt;0)*1))</f>
        <v>0</v>
      </c>
      <c r="AK60" s="36" cm="1">
        <f t="array" ref="AK60">IF(T60="",0,SUMPRODUCT((BX4:BX795="Crustaces")*(BY4:BY795="ALERTE")*(COUNTIF(AF60,"*"&amp;BZ4:BZ795&amp;"*")&gt;0)*1))</f>
        <v>0</v>
      </c>
      <c r="AL60" s="36" cm="1">
        <f t="array" ref="AL60">IF(T60="",0,SUMPRODUCT((BX4:BX795="Oeufs")*(BY4:BY795="ALERTE")*(COUNTIF(AF60,"*"&amp;BZ4:BZ795&amp;"*")&gt;0)*1))</f>
        <v>0</v>
      </c>
      <c r="AM60" s="36" cm="1">
        <f t="array" ref="AM60">IF(T60="",0,SUMPRODUCT((BX4:BX795="Poissons")*(BY4:BY795="INFO")*(COUNTIF(AF60,"*"&amp;BZ4:BZ795&amp;"*")&gt;0)*1))</f>
        <v>0</v>
      </c>
      <c r="AN60" s="36" cm="1">
        <f t="array" ref="AN60">IF(T60="",0,SUMPRODUCT((BX4:BX795="Poissons")*(BY4:BY795="EXCL")*(COUNTIF(AF60,"*"&amp;BZ4:BZ795&amp;"*")&gt;0)*1))</f>
        <v>0</v>
      </c>
      <c r="AO60" s="36" cm="1">
        <f t="array" ref="AO60">IF(T60="",0,SUMPRODUCT((BX4:BX795="Poissons")*(BY4:BY795="ALERTE")*(COUNTIF(AF60,"*"&amp;BZ4:BZ795&amp;"*")&gt;0)*1))</f>
        <v>0</v>
      </c>
      <c r="AP60" s="36" cm="1">
        <f t="array" ref="AP60">IF(T60="",0,SUMPRODUCT((BX4:BX795="Arachides")*(BY4:BY795="ALERTE")*(COUNTIF(AF60,"*"&amp;BZ4:BZ795&amp;"*")&gt;0)*1))</f>
        <v>0</v>
      </c>
      <c r="AQ60" s="36" cm="1">
        <f t="array" ref="AQ60">IF(T60="",0,SUMPRODUCT((BX4:BX795="Soja")*(BY4:BY795="INFO")*(COUNTIF(AF60,"*"&amp;BZ4:BZ795&amp;"*")&gt;0)*1))</f>
        <v>0</v>
      </c>
      <c r="AR60" s="36" cm="1">
        <f t="array" ref="AR60">IF(T60="",0,SUMPRODUCT((BX4:BX795="Soja")*(BY4:BY795="ALERTE")*(COUNTIF(AF60,"*"&amp;BZ4:BZ795&amp;"*")&gt;0)*1))</f>
        <v>0</v>
      </c>
      <c r="AS60" s="36" cm="1">
        <f t="array" ref="AS60">IF(T60="",0,SUMPRODUCT((BX4:BX795="Lait")*(BY4:BY795="INFO")*(COUNTIF(AF60,"*"&amp;BZ4:BZ795&amp;"*")&gt;0)*1))</f>
        <v>0</v>
      </c>
      <c r="AT60" s="36" cm="1">
        <f t="array" ref="AT60">IF(T60="",0,SUMPRODUCT((BX4:BX795="Lait")*(BY4:BY795="EXCL")*(COUNTIF(AF60,"*"&amp;BZ4:BZ795&amp;"*")&gt;0)*1))</f>
        <v>0</v>
      </c>
      <c r="AU60" s="36" cm="1">
        <f t="array" ref="AU60">IF(T60="",0,SUMPRODUCT((BX4:BX795="Lait")*(BY4:BY795="ALERTE")*(COUNTIF(AF60,"*"&amp;BZ4:BZ795&amp;"*")&gt;0)*1))</f>
        <v>0</v>
      </c>
      <c r="AV60" s="36" cm="1">
        <f t="array" ref="AV60">IF(T60="",0,SUMPRODUCT((BX4:BX795="Lait")*(BY4:BY795="SUSP")*(COUNTIF(AF60,"*"&amp;BZ4:BZ795&amp;"*")&gt;0)*1))</f>
        <v>0</v>
      </c>
      <c r="AW60" s="36" cm="1">
        <f t="array" ref="AW60">IF(T60="",0,SUMPRODUCT((BX4:BX795="Fruits a coque")*(BY4:BY795="EXCL")*(COUNTIF(AF60,"*"&amp;BZ4:BZ795&amp;"*")&gt;0)*1))</f>
        <v>0</v>
      </c>
      <c r="AX60" s="36" cm="1">
        <f t="array" ref="AX60">IF(T60="",0,SUMPRODUCT((BX4:BX795="Fruits a coque")*(BY4:BY795="ALERTE")*(COUNTIF(AF60,"*"&amp;BZ4:BZ795&amp;"*")&gt;0)*1))</f>
        <v>0</v>
      </c>
      <c r="AY60" s="36" cm="1">
        <f t="array" ref="AY60">IF(T60="",0,SUMPRODUCT((BX4:BX795="Celeri")*(BY4:BY795="ALERTE")*(COUNTIF(AF60,"*"&amp;BZ4:BZ795&amp;"*")&gt;0)*1))</f>
        <v>0</v>
      </c>
      <c r="AZ60" s="36" cm="1">
        <f t="array" ref="AZ60">IF(T60="",0,SUMPRODUCT((BX4:BX795="Moutarde")*(BY4:BY795="ALERTE")*(COUNTIF(AF60,"*"&amp;BZ4:BZ795&amp;"*")&gt;0)*1))</f>
        <v>0</v>
      </c>
      <c r="BA60" s="36" cm="1">
        <f t="array" ref="BA60">IF(T60="",0,SUMPRODUCT((BX4:BX795="Sesame")*(BY4:BY795="ALERTE")*(COUNTIF(AF60,"*"&amp;BZ4:BZ795&amp;"*")&gt;0)*1))</f>
        <v>0</v>
      </c>
      <c r="BB60" s="36" cm="1">
        <f t="array" ref="BB60">IF(T60="",0,SUMPRODUCT((BX4:BX795="Sulfites")*(BY4:BY795="ALERTE")*(COUNTIF(AF60,"*"&amp;BZ4:BZ795&amp;"*")&gt;0)*1))</f>
        <v>0</v>
      </c>
      <c r="BC60" s="36" cm="1">
        <f t="array" ref="BC60">IF(T60="",0,SUMPRODUCT((BX4:BX795="Lupin")*(BY4:BY795="ALERTE")*(COUNTIF(AF60,"*"&amp;BZ4:BZ795&amp;"*")&gt;0)*1))</f>
        <v>0</v>
      </c>
      <c r="BD60" s="36" cm="1">
        <f t="array" ref="BD60">IF(T60="",0,SUMPRODUCT((BX4:BX795="Mollusques")*(BY4:BY795="EXCL")*(COUNTIF(AF60,"*"&amp;BZ4:BZ795&amp;"*")&gt;0)*1))</f>
        <v>0</v>
      </c>
      <c r="BE60" s="36" cm="1">
        <f t="array" ref="BE60">IF(T60="",0,SUMPRODUCT((BX4:BX795="Mollusques")*(BY4:BY795="ALERTE")*(COUNTIF(AF60,"*"&amp;BZ4:BZ795&amp;"*")&gt;0)*1))</f>
        <v>0</v>
      </c>
      <c r="BF60" s="36" t="str">
        <f t="shared" si="21"/>
        <v/>
      </c>
      <c r="BG60" s="36" t="str">
        <f t="shared" si="22"/>
        <v/>
      </c>
      <c r="BH60" s="36" t="str">
        <f t="shared" si="23"/>
        <v/>
      </c>
      <c r="BI60" s="36" t="str">
        <f t="shared" si="24"/>
        <v/>
      </c>
      <c r="BJ60" s="36" t="str">
        <f t="shared" si="25"/>
        <v/>
      </c>
      <c r="BK60" s="36" t="str">
        <f t="shared" si="26"/>
        <v/>
      </c>
      <c r="BL60" s="36" t="str">
        <f t="shared" si="27"/>
        <v/>
      </c>
      <c r="BM60" s="36" t="str">
        <f t="shared" si="28"/>
        <v/>
      </c>
      <c r="BN60" s="36" t="str">
        <f t="shared" si="29"/>
        <v/>
      </c>
      <c r="BO60" s="36" t="str">
        <f t="shared" si="30"/>
        <v/>
      </c>
      <c r="BP60" s="36" t="str">
        <f t="shared" si="31"/>
        <v/>
      </c>
      <c r="BQ60" s="36" t="str">
        <f t="shared" si="32"/>
        <v/>
      </c>
      <c r="BR60" s="36" t="str">
        <f t="shared" si="33"/>
        <v/>
      </c>
      <c r="BS60" s="36" t="str">
        <f t="shared" si="34"/>
        <v/>
      </c>
      <c r="BT60" s="36" t="str">
        <f t="shared" si="35"/>
        <v/>
      </c>
      <c r="BU60" s="36" t="str">
        <f t="shared" si="36"/>
        <v/>
      </c>
      <c r="BX60" s="6" t="s">
        <v>351</v>
      </c>
      <c r="BY60" s="577" t="s">
        <v>363</v>
      </c>
      <c r="BZ60" s="6" t="s">
        <v>1293</v>
      </c>
      <c r="CA60" s="6" t="s">
        <v>795</v>
      </c>
    </row>
    <row r="61" spans="2:79" ht="30" customHeight="1">
      <c r="B61" s="551" t="str">
        <f t="shared" si="0"/>
        <v/>
      </c>
      <c r="C61" s="551" t="str">
        <f t="shared" si="1"/>
        <v/>
      </c>
      <c r="D61" s="551" t="str">
        <f>IF(UPPER(TRIM(N11))="X",C61,B61)</f>
        <v/>
      </c>
      <c r="E61" s="551" cm="1">
        <f t="array" ref="E61">IF(H60&lt;&gt;"",E60,IF(E60="","",IFERROR(MATCH(TRUE(),INDEX(INDEX(K:K,E60+1):K203&lt;&gt;"",0),0)+E60,"")))</f>
        <v>203</v>
      </c>
      <c r="F61" s="551" t="str" cm="1">
        <f t="array" ref="F61">IF(E61="","",IF(H60&lt;&gt;"",H60,INDEX(D:D,E61)))</f>
        <v>document faites Collage spécial &gt; 1.2.3 Valeurs pour ne coller que le texte, sans formules.</v>
      </c>
      <c r="G61" s="551" t="str">
        <f t="shared" si="2"/>
        <v xml:space="preserve">document faites Collage spécial &gt; 1.2.3 Valeurs pour ne coller que le texte, </v>
      </c>
      <c r="H61" s="561" t="str">
        <f t="shared" si="3"/>
        <v>sans formules.</v>
      </c>
      <c r="I61" s="566" t="str">
        <f>IF(AND(F61&lt;&gt;"",N10&gt;0,M61&gt;N10),"Mot &gt; limite","")</f>
        <v/>
      </c>
      <c r="J61" s="562" t="str">
        <f>IF(K61="","",COUNTIF(K18:K61,"&lt;&gt;"))</f>
        <v/>
      </c>
      <c r="K61" s="563"/>
      <c r="L61" s="562" t="str">
        <f t="shared" si="4"/>
        <v/>
      </c>
      <c r="M61" s="532">
        <f>IF(OR(F61="",N10="",N10&lt;=0),"",IF(LEN(F61)&lt;=N10,LEN(F61),IFERROR(FIND("♦",SUBSTITUTE(LEFT(F61,N10)," ","♦",LEN(LEFT(F61,N10))-LEN(SUBSTITUTE(LEFT(F61,N10)," ","")))),FIND(" ",F61&amp;" ",N10+1)-1)))</f>
        <v>77</v>
      </c>
      <c r="N61" s="564">
        <f t="shared" si="5"/>
        <v>44</v>
      </c>
      <c r="O61" s="565" t="str">
        <f t="shared" si="6"/>
        <v xml:space="preserve">document faites Collage spécial &gt; 1.2.3 Valeurs pour ne coller que le texte, </v>
      </c>
      <c r="P61" s="564">
        <f t="shared" si="7"/>
        <v>13</v>
      </c>
      <c r="Q61" s="564">
        <f t="shared" si="8"/>
        <v>77</v>
      </c>
      <c r="S61" s="588">
        <f t="shared" si="9"/>
        <v>61</v>
      </c>
      <c r="T61" s="464" t="str">
        <f t="shared" si="37"/>
        <v xml:space="preserve">document faites Collage spécial &gt; 1.2.3 Valeurs pour ne coller que le texte, </v>
      </c>
      <c r="U61" s="588" t="s">
        <v>188</v>
      </c>
      <c r="V61" s="465" t="str">
        <f t="shared" si="10"/>
        <v>document faites Collage spécial &gt; 1.2.3 Valeurs pour ne coller que le texte,</v>
      </c>
      <c r="W61" s="466" t="str">
        <f t="shared" si="11"/>
        <v/>
      </c>
      <c r="X61" s="589" t="str">
        <f t="shared" si="12"/>
        <v>document faites Collage spécial &gt; 1.2.3 Valeurs pour ne coller que le texte,</v>
      </c>
      <c r="Y61" s="590" t="str">
        <f t="shared" si="13"/>
        <v/>
      </c>
      <c r="Z61" s="588">
        <f t="shared" si="14"/>
        <v>0</v>
      </c>
      <c r="AA61" s="588">
        <f t="shared" si="15"/>
        <v>0</v>
      </c>
      <c r="AB61" s="590" t="str">
        <f t="shared" si="16"/>
        <v>aucun match</v>
      </c>
      <c r="AC61" s="36" t="str">
        <f t="shared" si="17"/>
        <v xml:space="preserve">document faites collage spécial &gt; 1.2.3 valeurs pour ne coller que le texte, </v>
      </c>
      <c r="AD61" s="36" t="str">
        <f t="shared" si="18"/>
        <v xml:space="preserve">document faites collage special &gt; 1.2.3 valeurs pour ne coller que le texte, </v>
      </c>
      <c r="AE61" s="36" t="str">
        <f t="shared" si="19"/>
        <v xml:space="preserve">document faites collage special &gt; 1 2 3 valeurs pour ne coller que le texte  </v>
      </c>
      <c r="AF61" s="36" t="str">
        <f t="shared" si="20"/>
        <v xml:space="preserve"> document faites collage special &gt; 1 2 3 valeurs pour ne coller que le texte </v>
      </c>
      <c r="AG61" s="36" cm="1">
        <f t="array" ref="AG61">IF(T61="",0,SUMPRODUCT((BX4:BX795="Gluten")*(BY4:BY795="INFO")*(COUNTIF(AF61,"*"&amp;BZ4:BZ795&amp;"*")&gt;0)*1))</f>
        <v>0</v>
      </c>
      <c r="AH61" s="36" cm="1">
        <f t="array" ref="AH61">IF(T61="",0,SUMPRODUCT((BX4:BX795="Gluten")*(BY4:BY795="EXCL")*(COUNTIF(AF61,"*"&amp;BZ4:BZ795&amp;"*")&gt;0)*1))</f>
        <v>0</v>
      </c>
      <c r="AI61" s="36" cm="1">
        <f t="array" ref="AI61">IF(T61="",0,SUMPRODUCT((BX4:BX795="Gluten")*(BY4:BY795="ALERTE")*(COUNTIF(AF61,"*"&amp;BZ4:BZ795&amp;"*")&gt;0)*1))</f>
        <v>0</v>
      </c>
      <c r="AJ61" s="36" cm="1">
        <f t="array" ref="AJ61">IF(T61="",0,SUMPRODUCT((BX4:BX795="Gluten")*(BY4:BY795="SUSP")*(COUNTIF(AF61,"*"&amp;BZ4:BZ795&amp;"*")&gt;0)*1))</f>
        <v>0</v>
      </c>
      <c r="AK61" s="36" cm="1">
        <f t="array" ref="AK61">IF(T61="",0,SUMPRODUCT((BX4:BX795="Crustaces")*(BY4:BY795="ALERTE")*(COUNTIF(AF61,"*"&amp;BZ4:BZ795&amp;"*")&gt;0)*1))</f>
        <v>0</v>
      </c>
      <c r="AL61" s="36" cm="1">
        <f t="array" ref="AL61">IF(T61="",0,SUMPRODUCT((BX4:BX795="Oeufs")*(BY4:BY795="ALERTE")*(COUNTIF(AF61,"*"&amp;BZ4:BZ795&amp;"*")&gt;0)*1))</f>
        <v>0</v>
      </c>
      <c r="AM61" s="36" cm="1">
        <f t="array" ref="AM61">IF(T61="",0,SUMPRODUCT((BX4:BX795="Poissons")*(BY4:BY795="INFO")*(COUNTIF(AF61,"*"&amp;BZ4:BZ795&amp;"*")&gt;0)*1))</f>
        <v>0</v>
      </c>
      <c r="AN61" s="36" cm="1">
        <f t="array" ref="AN61">IF(T61="",0,SUMPRODUCT((BX4:BX795="Poissons")*(BY4:BY795="EXCL")*(COUNTIF(AF61,"*"&amp;BZ4:BZ795&amp;"*")&gt;0)*1))</f>
        <v>0</v>
      </c>
      <c r="AO61" s="36" cm="1">
        <f t="array" ref="AO61">IF(T61="",0,SUMPRODUCT((BX4:BX795="Poissons")*(BY4:BY795="ALERTE")*(COUNTIF(AF61,"*"&amp;BZ4:BZ795&amp;"*")&gt;0)*1))</f>
        <v>0</v>
      </c>
      <c r="AP61" s="36" cm="1">
        <f t="array" ref="AP61">IF(T61="",0,SUMPRODUCT((BX4:BX795="Arachides")*(BY4:BY795="ALERTE")*(COUNTIF(AF61,"*"&amp;BZ4:BZ795&amp;"*")&gt;0)*1))</f>
        <v>0</v>
      </c>
      <c r="AQ61" s="36" cm="1">
        <f t="array" ref="AQ61">IF(T61="",0,SUMPRODUCT((BX4:BX795="Soja")*(BY4:BY795="INFO")*(COUNTIF(AF61,"*"&amp;BZ4:BZ795&amp;"*")&gt;0)*1))</f>
        <v>0</v>
      </c>
      <c r="AR61" s="36" cm="1">
        <f t="array" ref="AR61">IF(T61="",0,SUMPRODUCT((BX4:BX795="Soja")*(BY4:BY795="ALERTE")*(COUNTIF(AF61,"*"&amp;BZ4:BZ795&amp;"*")&gt;0)*1))</f>
        <v>0</v>
      </c>
      <c r="AS61" s="36" cm="1">
        <f t="array" ref="AS61">IF(T61="",0,SUMPRODUCT((BX4:BX795="Lait")*(BY4:BY795="INFO")*(COUNTIF(AF61,"*"&amp;BZ4:BZ795&amp;"*")&gt;0)*1))</f>
        <v>0</v>
      </c>
      <c r="AT61" s="36" cm="1">
        <f t="array" ref="AT61">IF(T61="",0,SUMPRODUCT((BX4:BX795="Lait")*(BY4:BY795="EXCL")*(COUNTIF(AF61,"*"&amp;BZ4:BZ795&amp;"*")&gt;0)*1))</f>
        <v>0</v>
      </c>
      <c r="AU61" s="36" cm="1">
        <f t="array" ref="AU61">IF(T61="",0,SUMPRODUCT((BX4:BX795="Lait")*(BY4:BY795="ALERTE")*(COUNTIF(AF61,"*"&amp;BZ4:BZ795&amp;"*")&gt;0)*1))</f>
        <v>0</v>
      </c>
      <c r="AV61" s="36" cm="1">
        <f t="array" ref="AV61">IF(T61="",0,SUMPRODUCT((BX4:BX795="Lait")*(BY4:BY795="SUSP")*(COUNTIF(AF61,"*"&amp;BZ4:BZ795&amp;"*")&gt;0)*1))</f>
        <v>0</v>
      </c>
      <c r="AW61" s="36" cm="1">
        <f t="array" ref="AW61">IF(T61="",0,SUMPRODUCT((BX4:BX795="Fruits a coque")*(BY4:BY795="EXCL")*(COUNTIF(AF61,"*"&amp;BZ4:BZ795&amp;"*")&gt;0)*1))</f>
        <v>0</v>
      </c>
      <c r="AX61" s="36" cm="1">
        <f t="array" ref="AX61">IF(T61="",0,SUMPRODUCT((BX4:BX795="Fruits a coque")*(BY4:BY795="ALERTE")*(COUNTIF(AF61,"*"&amp;BZ4:BZ795&amp;"*")&gt;0)*1))</f>
        <v>0</v>
      </c>
      <c r="AY61" s="36" cm="1">
        <f t="array" ref="AY61">IF(T61="",0,SUMPRODUCT((BX4:BX795="Celeri")*(BY4:BY795="ALERTE")*(COUNTIF(AF61,"*"&amp;BZ4:BZ795&amp;"*")&gt;0)*1))</f>
        <v>0</v>
      </c>
      <c r="AZ61" s="36" cm="1">
        <f t="array" ref="AZ61">IF(T61="",0,SUMPRODUCT((BX4:BX795="Moutarde")*(BY4:BY795="ALERTE")*(COUNTIF(AF61,"*"&amp;BZ4:BZ795&amp;"*")&gt;0)*1))</f>
        <v>0</v>
      </c>
      <c r="BA61" s="36" cm="1">
        <f t="array" ref="BA61">IF(T61="",0,SUMPRODUCT((BX4:BX795="Sesame")*(BY4:BY795="ALERTE")*(COUNTIF(AF61,"*"&amp;BZ4:BZ795&amp;"*")&gt;0)*1))</f>
        <v>0</v>
      </c>
      <c r="BB61" s="36" cm="1">
        <f t="array" ref="BB61">IF(T61="",0,SUMPRODUCT((BX4:BX795="Sulfites")*(BY4:BY795="ALERTE")*(COUNTIF(AF61,"*"&amp;BZ4:BZ795&amp;"*")&gt;0)*1))</f>
        <v>0</v>
      </c>
      <c r="BC61" s="36" cm="1">
        <f t="array" ref="BC61">IF(T61="",0,SUMPRODUCT((BX4:BX795="Lupin")*(BY4:BY795="ALERTE")*(COUNTIF(AF61,"*"&amp;BZ4:BZ795&amp;"*")&gt;0)*1))</f>
        <v>0</v>
      </c>
      <c r="BD61" s="36" cm="1">
        <f t="array" ref="BD61">IF(T61="",0,SUMPRODUCT((BX4:BX795="Mollusques")*(BY4:BY795="EXCL")*(COUNTIF(AF61,"*"&amp;BZ4:BZ795&amp;"*")&gt;0)*1))</f>
        <v>0</v>
      </c>
      <c r="BE61" s="36" cm="1">
        <f t="array" ref="BE61">IF(T61="",0,SUMPRODUCT((BX4:BX795="Mollusques")*(BY4:BY795="ALERTE")*(COUNTIF(AF61,"*"&amp;BZ4:BZ795&amp;"*")&gt;0)*1))</f>
        <v>0</v>
      </c>
      <c r="BF61" s="36" t="str">
        <f t="shared" si="21"/>
        <v/>
      </c>
      <c r="BG61" s="36" t="str">
        <f t="shared" si="22"/>
        <v/>
      </c>
      <c r="BH61" s="36" t="str">
        <f t="shared" si="23"/>
        <v/>
      </c>
      <c r="BI61" s="36" t="str">
        <f t="shared" si="24"/>
        <v/>
      </c>
      <c r="BJ61" s="36" t="str">
        <f t="shared" si="25"/>
        <v/>
      </c>
      <c r="BK61" s="36" t="str">
        <f t="shared" si="26"/>
        <v/>
      </c>
      <c r="BL61" s="36" t="str">
        <f t="shared" si="27"/>
        <v/>
      </c>
      <c r="BM61" s="36" t="str">
        <f t="shared" si="28"/>
        <v/>
      </c>
      <c r="BN61" s="36" t="str">
        <f t="shared" si="29"/>
        <v/>
      </c>
      <c r="BO61" s="36" t="str">
        <f t="shared" si="30"/>
        <v/>
      </c>
      <c r="BP61" s="36" t="str">
        <f t="shared" si="31"/>
        <v/>
      </c>
      <c r="BQ61" s="36" t="str">
        <f t="shared" si="32"/>
        <v/>
      </c>
      <c r="BR61" s="36" t="str">
        <f t="shared" si="33"/>
        <v/>
      </c>
      <c r="BS61" s="36" t="str">
        <f t="shared" si="34"/>
        <v/>
      </c>
      <c r="BT61" s="36" t="str">
        <f t="shared" si="35"/>
        <v/>
      </c>
      <c r="BU61" s="36" t="str">
        <f t="shared" si="36"/>
        <v/>
      </c>
      <c r="BX61" s="6" t="s">
        <v>351</v>
      </c>
      <c r="BY61" s="577" t="s">
        <v>363</v>
      </c>
      <c r="BZ61" s="6" t="s">
        <v>1294</v>
      </c>
      <c r="CA61" s="6" t="s">
        <v>796</v>
      </c>
    </row>
    <row r="62" spans="2:79" ht="30" customHeight="1">
      <c r="B62" s="551" t="str">
        <f t="shared" si="0"/>
        <v/>
      </c>
      <c r="C62" s="551" t="str">
        <f t="shared" si="1"/>
        <v/>
      </c>
      <c r="D62" s="551" t="str">
        <f>IF(UPPER(TRIM(N11))="X",C62,B62)</f>
        <v/>
      </c>
      <c r="E62" s="551" cm="1">
        <f t="array" ref="E62">IF(H61&lt;&gt;"",E61,IF(E61="","",IFERROR(MATCH(TRUE(),INDEX(INDEX(K:K,E61+1):K203&lt;&gt;"",0),0)+E61,"")))</f>
        <v>203</v>
      </c>
      <c r="F62" s="551" t="str" cm="1">
        <f t="array" ref="F62">IF(E62="","",IF(H61&lt;&gt;"",H61,INDEX(D:D,E62)))</f>
        <v>sans formules.</v>
      </c>
      <c r="G62" s="551" t="str">
        <f t="shared" si="2"/>
        <v>sans formules.</v>
      </c>
      <c r="H62" s="561" t="str">
        <f t="shared" si="3"/>
        <v/>
      </c>
      <c r="I62" s="566" t="str">
        <f>IF(AND(F62&lt;&gt;"",N10&gt;0,M62&gt;N10),"Mot &gt; limite","")</f>
        <v/>
      </c>
      <c r="J62" s="562" t="str">
        <f>IF(K62="","",COUNTIF(K18:K62,"&lt;&gt;"))</f>
        <v/>
      </c>
      <c r="K62" s="563"/>
      <c r="L62" s="562" t="str">
        <f t="shared" si="4"/>
        <v/>
      </c>
      <c r="M62" s="532">
        <f>IF(OR(F62="",N10="",N10&lt;=0),"",IF(LEN(F62)&lt;=N10,LEN(F62),IFERROR(FIND("♦",SUBSTITUTE(LEFT(F62,N10)," ","♦",LEN(LEFT(F62,N10))-LEN(SUBSTITUTE(LEFT(F62,N10)," ","")))),FIND(" ",F62&amp;" ",N10+1)-1)))</f>
        <v>14</v>
      </c>
      <c r="N62" s="564">
        <f t="shared" si="5"/>
        <v>45</v>
      </c>
      <c r="O62" s="565" t="str">
        <f t="shared" si="6"/>
        <v>sans formules.</v>
      </c>
      <c r="P62" s="564">
        <f t="shared" si="7"/>
        <v>2</v>
      </c>
      <c r="Q62" s="564">
        <f t="shared" si="8"/>
        <v>14</v>
      </c>
      <c r="S62" s="588">
        <f t="shared" si="9"/>
        <v>62</v>
      </c>
      <c r="T62" s="464" t="str">
        <f t="shared" si="37"/>
        <v>sans formules.</v>
      </c>
      <c r="U62" s="588" t="s">
        <v>188</v>
      </c>
      <c r="V62" s="465" t="str">
        <f t="shared" si="10"/>
        <v>sans formules.</v>
      </c>
      <c r="W62" s="466" t="str">
        <f t="shared" si="11"/>
        <v/>
      </c>
      <c r="X62" s="589" t="str">
        <f t="shared" si="12"/>
        <v>sans formules.</v>
      </c>
      <c r="Y62" s="590" t="str">
        <f t="shared" si="13"/>
        <v/>
      </c>
      <c r="Z62" s="588">
        <f t="shared" si="14"/>
        <v>0</v>
      </c>
      <c r="AA62" s="588">
        <f t="shared" si="15"/>
        <v>0</v>
      </c>
      <c r="AB62" s="590" t="str">
        <f t="shared" si="16"/>
        <v>aucun match</v>
      </c>
      <c r="AC62" s="36" t="str">
        <f t="shared" si="17"/>
        <v>sans formules.</v>
      </c>
      <c r="AD62" s="36" t="str">
        <f t="shared" si="18"/>
        <v>sans formules.</v>
      </c>
      <c r="AE62" s="36" t="str">
        <f t="shared" si="19"/>
        <v xml:space="preserve">sans formules </v>
      </c>
      <c r="AF62" s="36" t="str">
        <f t="shared" si="20"/>
        <v xml:space="preserve"> sans formules </v>
      </c>
      <c r="AG62" s="36" cm="1">
        <f t="array" ref="AG62">IF(T62="",0,SUMPRODUCT((BX4:BX795="Gluten")*(BY4:BY795="INFO")*(COUNTIF(AF62,"*"&amp;BZ4:BZ795&amp;"*")&gt;0)*1))</f>
        <v>0</v>
      </c>
      <c r="AH62" s="36" cm="1">
        <f t="array" ref="AH62">IF(T62="",0,SUMPRODUCT((BX4:BX795="Gluten")*(BY4:BY795="EXCL")*(COUNTIF(AF62,"*"&amp;BZ4:BZ795&amp;"*")&gt;0)*1))</f>
        <v>0</v>
      </c>
      <c r="AI62" s="36" cm="1">
        <f t="array" ref="AI62">IF(T62="",0,SUMPRODUCT((BX4:BX795="Gluten")*(BY4:BY795="ALERTE")*(COUNTIF(AF62,"*"&amp;BZ4:BZ795&amp;"*")&gt;0)*1))</f>
        <v>0</v>
      </c>
      <c r="AJ62" s="36" cm="1">
        <f t="array" ref="AJ62">IF(T62="",0,SUMPRODUCT((BX4:BX795="Gluten")*(BY4:BY795="SUSP")*(COUNTIF(AF62,"*"&amp;BZ4:BZ795&amp;"*")&gt;0)*1))</f>
        <v>0</v>
      </c>
      <c r="AK62" s="36" cm="1">
        <f t="array" ref="AK62">IF(T62="",0,SUMPRODUCT((BX4:BX795="Crustaces")*(BY4:BY795="ALERTE")*(COUNTIF(AF62,"*"&amp;BZ4:BZ795&amp;"*")&gt;0)*1))</f>
        <v>0</v>
      </c>
      <c r="AL62" s="36" cm="1">
        <f t="array" ref="AL62">IF(T62="",0,SUMPRODUCT((BX4:BX795="Oeufs")*(BY4:BY795="ALERTE")*(COUNTIF(AF62,"*"&amp;BZ4:BZ795&amp;"*")&gt;0)*1))</f>
        <v>0</v>
      </c>
      <c r="AM62" s="36" cm="1">
        <f t="array" ref="AM62">IF(T62="",0,SUMPRODUCT((BX4:BX795="Poissons")*(BY4:BY795="INFO")*(COUNTIF(AF62,"*"&amp;BZ4:BZ795&amp;"*")&gt;0)*1))</f>
        <v>0</v>
      </c>
      <c r="AN62" s="36" cm="1">
        <f t="array" ref="AN62">IF(T62="",0,SUMPRODUCT((BX4:BX795="Poissons")*(BY4:BY795="EXCL")*(COUNTIF(AF62,"*"&amp;BZ4:BZ795&amp;"*")&gt;0)*1))</f>
        <v>0</v>
      </c>
      <c r="AO62" s="36" cm="1">
        <f t="array" ref="AO62">IF(T62="",0,SUMPRODUCT((BX4:BX795="Poissons")*(BY4:BY795="ALERTE")*(COUNTIF(AF62,"*"&amp;BZ4:BZ795&amp;"*")&gt;0)*1))</f>
        <v>0</v>
      </c>
      <c r="AP62" s="36" cm="1">
        <f t="array" ref="AP62">IF(T62="",0,SUMPRODUCT((BX4:BX795="Arachides")*(BY4:BY795="ALERTE")*(COUNTIF(AF62,"*"&amp;BZ4:BZ795&amp;"*")&gt;0)*1))</f>
        <v>0</v>
      </c>
      <c r="AQ62" s="36" cm="1">
        <f t="array" ref="AQ62">IF(T62="",0,SUMPRODUCT((BX4:BX795="Soja")*(BY4:BY795="INFO")*(COUNTIF(AF62,"*"&amp;BZ4:BZ795&amp;"*")&gt;0)*1))</f>
        <v>0</v>
      </c>
      <c r="AR62" s="36" cm="1">
        <f t="array" ref="AR62">IF(T62="",0,SUMPRODUCT((BX4:BX795="Soja")*(BY4:BY795="ALERTE")*(COUNTIF(AF62,"*"&amp;BZ4:BZ795&amp;"*")&gt;0)*1))</f>
        <v>0</v>
      </c>
      <c r="AS62" s="36" cm="1">
        <f t="array" ref="AS62">IF(T62="",0,SUMPRODUCT((BX4:BX795="Lait")*(BY4:BY795="INFO")*(COUNTIF(AF62,"*"&amp;BZ4:BZ795&amp;"*")&gt;0)*1))</f>
        <v>0</v>
      </c>
      <c r="AT62" s="36" cm="1">
        <f t="array" ref="AT62">IF(T62="",0,SUMPRODUCT((BX4:BX795="Lait")*(BY4:BY795="EXCL")*(COUNTIF(AF62,"*"&amp;BZ4:BZ795&amp;"*")&gt;0)*1))</f>
        <v>0</v>
      </c>
      <c r="AU62" s="36" cm="1">
        <f t="array" ref="AU62">IF(T62="",0,SUMPRODUCT((BX4:BX795="Lait")*(BY4:BY795="ALERTE")*(COUNTIF(AF62,"*"&amp;BZ4:BZ795&amp;"*")&gt;0)*1))</f>
        <v>0</v>
      </c>
      <c r="AV62" s="36" cm="1">
        <f t="array" ref="AV62">IF(T62="",0,SUMPRODUCT((BX4:BX795="Lait")*(BY4:BY795="SUSP")*(COUNTIF(AF62,"*"&amp;BZ4:BZ795&amp;"*")&gt;0)*1))</f>
        <v>0</v>
      </c>
      <c r="AW62" s="36" cm="1">
        <f t="array" ref="AW62">IF(T62="",0,SUMPRODUCT((BX4:BX795="Fruits a coque")*(BY4:BY795="EXCL")*(COUNTIF(AF62,"*"&amp;BZ4:BZ795&amp;"*")&gt;0)*1))</f>
        <v>0</v>
      </c>
      <c r="AX62" s="36" cm="1">
        <f t="array" ref="AX62">IF(T62="",0,SUMPRODUCT((BX4:BX795="Fruits a coque")*(BY4:BY795="ALERTE")*(COUNTIF(AF62,"*"&amp;BZ4:BZ795&amp;"*")&gt;0)*1))</f>
        <v>0</v>
      </c>
      <c r="AY62" s="36" cm="1">
        <f t="array" ref="AY62">IF(T62="",0,SUMPRODUCT((BX4:BX795="Celeri")*(BY4:BY795="ALERTE")*(COUNTIF(AF62,"*"&amp;BZ4:BZ795&amp;"*")&gt;0)*1))</f>
        <v>0</v>
      </c>
      <c r="AZ62" s="36" cm="1">
        <f t="array" ref="AZ62">IF(T62="",0,SUMPRODUCT((BX4:BX795="Moutarde")*(BY4:BY795="ALERTE")*(COUNTIF(AF62,"*"&amp;BZ4:BZ795&amp;"*")&gt;0)*1))</f>
        <v>0</v>
      </c>
      <c r="BA62" s="36" cm="1">
        <f t="array" ref="BA62">IF(T62="",0,SUMPRODUCT((BX4:BX795="Sesame")*(BY4:BY795="ALERTE")*(COUNTIF(AF62,"*"&amp;BZ4:BZ795&amp;"*")&gt;0)*1))</f>
        <v>0</v>
      </c>
      <c r="BB62" s="36" cm="1">
        <f t="array" ref="BB62">IF(T62="",0,SUMPRODUCT((BX4:BX795="Sulfites")*(BY4:BY795="ALERTE")*(COUNTIF(AF62,"*"&amp;BZ4:BZ795&amp;"*")&gt;0)*1))</f>
        <v>0</v>
      </c>
      <c r="BC62" s="36" cm="1">
        <f t="array" ref="BC62">IF(T62="",0,SUMPRODUCT((BX4:BX795="Lupin")*(BY4:BY795="ALERTE")*(COUNTIF(AF62,"*"&amp;BZ4:BZ795&amp;"*")&gt;0)*1))</f>
        <v>0</v>
      </c>
      <c r="BD62" s="36" cm="1">
        <f t="array" ref="BD62">IF(T62="",0,SUMPRODUCT((BX4:BX795="Mollusques")*(BY4:BY795="EXCL")*(COUNTIF(AF62,"*"&amp;BZ4:BZ795&amp;"*")&gt;0)*1))</f>
        <v>0</v>
      </c>
      <c r="BE62" s="36" cm="1">
        <f t="array" ref="BE62">IF(T62="",0,SUMPRODUCT((BX4:BX795="Mollusques")*(BY4:BY795="ALERTE")*(COUNTIF(AF62,"*"&amp;BZ4:BZ795&amp;"*")&gt;0)*1))</f>
        <v>0</v>
      </c>
      <c r="BF62" s="36" t="str">
        <f t="shared" si="21"/>
        <v/>
      </c>
      <c r="BG62" s="36" t="str">
        <f t="shared" si="22"/>
        <v/>
      </c>
      <c r="BH62" s="36" t="str">
        <f t="shared" si="23"/>
        <v/>
      </c>
      <c r="BI62" s="36" t="str">
        <f t="shared" si="24"/>
        <v/>
      </c>
      <c r="BJ62" s="36" t="str">
        <f t="shared" si="25"/>
        <v/>
      </c>
      <c r="BK62" s="36" t="str">
        <f t="shared" si="26"/>
        <v/>
      </c>
      <c r="BL62" s="36" t="str">
        <f t="shared" si="27"/>
        <v/>
      </c>
      <c r="BM62" s="36" t="str">
        <f t="shared" si="28"/>
        <v/>
      </c>
      <c r="BN62" s="36" t="str">
        <f t="shared" si="29"/>
        <v/>
      </c>
      <c r="BO62" s="36" t="str">
        <f t="shared" si="30"/>
        <v/>
      </c>
      <c r="BP62" s="36" t="str">
        <f t="shared" si="31"/>
        <v/>
      </c>
      <c r="BQ62" s="36" t="str">
        <f t="shared" si="32"/>
        <v/>
      </c>
      <c r="BR62" s="36" t="str">
        <f t="shared" si="33"/>
        <v/>
      </c>
      <c r="BS62" s="36" t="str">
        <f t="shared" si="34"/>
        <v/>
      </c>
      <c r="BT62" s="36" t="str">
        <f t="shared" si="35"/>
        <v/>
      </c>
      <c r="BU62" s="36" t="str">
        <f t="shared" si="36"/>
        <v/>
      </c>
      <c r="BX62" s="6" t="s">
        <v>351</v>
      </c>
      <c r="BY62" s="577" t="s">
        <v>363</v>
      </c>
      <c r="BZ62" s="6" t="s">
        <v>1295</v>
      </c>
      <c r="CA62" s="6" t="s">
        <v>797</v>
      </c>
    </row>
    <row r="63" spans="2:79" ht="30" customHeight="1">
      <c r="B63" s="551" t="str">
        <f t="shared" si="0"/>
        <v/>
      </c>
      <c r="C63" s="551" t="str">
        <f t="shared" si="1"/>
        <v/>
      </c>
      <c r="D63" s="551" t="str">
        <f>IF(UPPER(TRIM(N11))="X",C63,B63)</f>
        <v/>
      </c>
      <c r="E63" s="551" cm="1">
        <f t="array" ref="E63">IF(H62&lt;&gt;"",E62,IF(E62="","",IFERROR(MATCH(TRUE(),INDEX(INDEX(K:K,E62+1):K203&lt;&gt;"",0),0)+E62,"")))</f>
        <v>204</v>
      </c>
      <c r="F63" s="551" cm="1">
        <f t="array" ref="F63">IF(E63="","",IF(H62&lt;&gt;"",H62,INDEX(D:D,E63)))</f>
        <v>0</v>
      </c>
      <c r="G63" s="551" t="str">
        <f t="shared" si="2"/>
        <v>0</v>
      </c>
      <c r="H63" s="561" t="str">
        <f t="shared" si="3"/>
        <v/>
      </c>
      <c r="I63" s="566" t="str">
        <f>IF(AND(F63&lt;&gt;"",N10&gt;0,M63&gt;N10),"Mot &gt; limite","")</f>
        <v/>
      </c>
      <c r="J63" s="562" t="str">
        <f>IF(K63="","",COUNTIF(K18:K63,"&lt;&gt;"))</f>
        <v/>
      </c>
      <c r="K63" s="563"/>
      <c r="L63" s="562" t="str">
        <f t="shared" si="4"/>
        <v/>
      </c>
      <c r="M63" s="532">
        <f>IF(OR(F63="",N10="",N10&lt;=0),"",IF(LEN(F63)&lt;=N10,LEN(F63),IFERROR(FIND("♦",SUBSTITUTE(LEFT(F63,N10)," ","♦",LEN(LEFT(F63,N10))-LEN(SUBSTITUTE(LEFT(F63,N10)," ","")))),FIND(" ",F63&amp;" ",N10+1)-1)))</f>
        <v>1</v>
      </c>
      <c r="N63" s="564">
        <f t="shared" si="5"/>
        <v>46</v>
      </c>
      <c r="O63" s="565" t="str">
        <f t="shared" si="6"/>
        <v>0</v>
      </c>
      <c r="P63" s="564">
        <f t="shared" si="7"/>
        <v>1</v>
      </c>
      <c r="Q63" s="564">
        <f t="shared" si="8"/>
        <v>1</v>
      </c>
      <c r="S63" s="588">
        <f t="shared" si="9"/>
        <v>63</v>
      </c>
      <c r="T63" s="464" t="str">
        <f t="shared" si="37"/>
        <v>0</v>
      </c>
      <c r="U63" s="588" t="s">
        <v>188</v>
      </c>
      <c r="V63" s="465" t="str">
        <f t="shared" si="10"/>
        <v>0</v>
      </c>
      <c r="W63" s="466" t="str">
        <f t="shared" si="11"/>
        <v/>
      </c>
      <c r="X63" s="589" t="str">
        <f t="shared" si="12"/>
        <v>0</v>
      </c>
      <c r="Y63" s="590" t="str">
        <f t="shared" si="13"/>
        <v/>
      </c>
      <c r="Z63" s="588">
        <f t="shared" si="14"/>
        <v>0</v>
      </c>
      <c r="AA63" s="588">
        <f t="shared" si="15"/>
        <v>0</v>
      </c>
      <c r="AB63" s="590" t="str">
        <f t="shared" si="16"/>
        <v>aucun match</v>
      </c>
      <c r="AC63" s="36" t="str">
        <f t="shared" si="17"/>
        <v>0</v>
      </c>
      <c r="AD63" s="36" t="str">
        <f t="shared" si="18"/>
        <v>0</v>
      </c>
      <c r="AE63" s="36" t="str">
        <f t="shared" si="19"/>
        <v>0</v>
      </c>
      <c r="AF63" s="36" t="str">
        <f t="shared" si="20"/>
        <v xml:space="preserve"> 0 </v>
      </c>
      <c r="AG63" s="36" cm="1">
        <f t="array" ref="AG63">IF(T63="",0,SUMPRODUCT((BX4:BX795="Gluten")*(BY4:BY795="INFO")*(COUNTIF(AF63,"*"&amp;BZ4:BZ795&amp;"*")&gt;0)*1))</f>
        <v>0</v>
      </c>
      <c r="AH63" s="36" cm="1">
        <f t="array" ref="AH63">IF(T63="",0,SUMPRODUCT((BX4:BX795="Gluten")*(BY4:BY795="EXCL")*(COUNTIF(AF63,"*"&amp;BZ4:BZ795&amp;"*")&gt;0)*1))</f>
        <v>0</v>
      </c>
      <c r="AI63" s="36" cm="1">
        <f t="array" ref="AI63">IF(T63="",0,SUMPRODUCT((BX4:BX795="Gluten")*(BY4:BY795="ALERTE")*(COUNTIF(AF63,"*"&amp;BZ4:BZ795&amp;"*")&gt;0)*1))</f>
        <v>0</v>
      </c>
      <c r="AJ63" s="36" cm="1">
        <f t="array" ref="AJ63">IF(T63="",0,SUMPRODUCT((BX4:BX795="Gluten")*(BY4:BY795="SUSP")*(COUNTIF(AF63,"*"&amp;BZ4:BZ795&amp;"*")&gt;0)*1))</f>
        <v>0</v>
      </c>
      <c r="AK63" s="36" cm="1">
        <f t="array" ref="AK63">IF(T63="",0,SUMPRODUCT((BX4:BX795="Crustaces")*(BY4:BY795="ALERTE")*(COUNTIF(AF63,"*"&amp;BZ4:BZ795&amp;"*")&gt;0)*1))</f>
        <v>0</v>
      </c>
      <c r="AL63" s="36" cm="1">
        <f t="array" ref="AL63">IF(T63="",0,SUMPRODUCT((BX4:BX795="Oeufs")*(BY4:BY795="ALERTE")*(COUNTIF(AF63,"*"&amp;BZ4:BZ795&amp;"*")&gt;0)*1))</f>
        <v>0</v>
      </c>
      <c r="AM63" s="36" cm="1">
        <f t="array" ref="AM63">IF(T63="",0,SUMPRODUCT((BX4:BX795="Poissons")*(BY4:BY795="INFO")*(COUNTIF(AF63,"*"&amp;BZ4:BZ795&amp;"*")&gt;0)*1))</f>
        <v>0</v>
      </c>
      <c r="AN63" s="36" cm="1">
        <f t="array" ref="AN63">IF(T63="",0,SUMPRODUCT((BX4:BX795="Poissons")*(BY4:BY795="EXCL")*(COUNTIF(AF63,"*"&amp;BZ4:BZ795&amp;"*")&gt;0)*1))</f>
        <v>0</v>
      </c>
      <c r="AO63" s="36" cm="1">
        <f t="array" ref="AO63">IF(T63="",0,SUMPRODUCT((BX4:BX795="Poissons")*(BY4:BY795="ALERTE")*(COUNTIF(AF63,"*"&amp;BZ4:BZ795&amp;"*")&gt;0)*1))</f>
        <v>0</v>
      </c>
      <c r="AP63" s="36" cm="1">
        <f t="array" ref="AP63">IF(T63="",0,SUMPRODUCT((BX4:BX795="Arachides")*(BY4:BY795="ALERTE")*(COUNTIF(AF63,"*"&amp;BZ4:BZ795&amp;"*")&gt;0)*1))</f>
        <v>0</v>
      </c>
      <c r="AQ63" s="36" cm="1">
        <f t="array" ref="AQ63">IF(T63="",0,SUMPRODUCT((BX4:BX795="Soja")*(BY4:BY795="INFO")*(COUNTIF(AF63,"*"&amp;BZ4:BZ795&amp;"*")&gt;0)*1))</f>
        <v>0</v>
      </c>
      <c r="AR63" s="36" cm="1">
        <f t="array" ref="AR63">IF(T63="",0,SUMPRODUCT((BX4:BX795="Soja")*(BY4:BY795="ALERTE")*(COUNTIF(AF63,"*"&amp;BZ4:BZ795&amp;"*")&gt;0)*1))</f>
        <v>0</v>
      </c>
      <c r="AS63" s="36" cm="1">
        <f t="array" ref="AS63">IF(T63="",0,SUMPRODUCT((BX4:BX795="Lait")*(BY4:BY795="INFO")*(COUNTIF(AF63,"*"&amp;BZ4:BZ795&amp;"*")&gt;0)*1))</f>
        <v>0</v>
      </c>
      <c r="AT63" s="36" cm="1">
        <f t="array" ref="AT63">IF(T63="",0,SUMPRODUCT((BX4:BX795="Lait")*(BY4:BY795="EXCL")*(COUNTIF(AF63,"*"&amp;BZ4:BZ795&amp;"*")&gt;0)*1))</f>
        <v>0</v>
      </c>
      <c r="AU63" s="36" cm="1">
        <f t="array" ref="AU63">IF(T63="",0,SUMPRODUCT((BX4:BX795="Lait")*(BY4:BY795="ALERTE")*(COUNTIF(AF63,"*"&amp;BZ4:BZ795&amp;"*")&gt;0)*1))</f>
        <v>0</v>
      </c>
      <c r="AV63" s="36" cm="1">
        <f t="array" ref="AV63">IF(T63="",0,SUMPRODUCT((BX4:BX795="Lait")*(BY4:BY795="SUSP")*(COUNTIF(AF63,"*"&amp;BZ4:BZ795&amp;"*")&gt;0)*1))</f>
        <v>0</v>
      </c>
      <c r="AW63" s="36" cm="1">
        <f t="array" ref="AW63">IF(T63="",0,SUMPRODUCT((BX4:BX795="Fruits a coque")*(BY4:BY795="EXCL")*(COUNTIF(AF63,"*"&amp;BZ4:BZ795&amp;"*")&gt;0)*1))</f>
        <v>0</v>
      </c>
      <c r="AX63" s="36" cm="1">
        <f t="array" ref="AX63">IF(T63="",0,SUMPRODUCT((BX4:BX795="Fruits a coque")*(BY4:BY795="ALERTE")*(COUNTIF(AF63,"*"&amp;BZ4:BZ795&amp;"*")&gt;0)*1))</f>
        <v>0</v>
      </c>
      <c r="AY63" s="36" cm="1">
        <f t="array" ref="AY63">IF(T63="",0,SUMPRODUCT((BX4:BX795="Celeri")*(BY4:BY795="ALERTE")*(COUNTIF(AF63,"*"&amp;BZ4:BZ795&amp;"*")&gt;0)*1))</f>
        <v>0</v>
      </c>
      <c r="AZ63" s="36" cm="1">
        <f t="array" ref="AZ63">IF(T63="",0,SUMPRODUCT((BX4:BX795="Moutarde")*(BY4:BY795="ALERTE")*(COUNTIF(AF63,"*"&amp;BZ4:BZ795&amp;"*")&gt;0)*1))</f>
        <v>0</v>
      </c>
      <c r="BA63" s="36" cm="1">
        <f t="array" ref="BA63">IF(T63="",0,SUMPRODUCT((BX4:BX795="Sesame")*(BY4:BY795="ALERTE")*(COUNTIF(AF63,"*"&amp;BZ4:BZ795&amp;"*")&gt;0)*1))</f>
        <v>0</v>
      </c>
      <c r="BB63" s="36" cm="1">
        <f t="array" ref="BB63">IF(T63="",0,SUMPRODUCT((BX4:BX795="Sulfites")*(BY4:BY795="ALERTE")*(COUNTIF(AF63,"*"&amp;BZ4:BZ795&amp;"*")&gt;0)*1))</f>
        <v>0</v>
      </c>
      <c r="BC63" s="36" cm="1">
        <f t="array" ref="BC63">IF(T63="",0,SUMPRODUCT((BX4:BX795="Lupin")*(BY4:BY795="ALERTE")*(COUNTIF(AF63,"*"&amp;BZ4:BZ795&amp;"*")&gt;0)*1))</f>
        <v>0</v>
      </c>
      <c r="BD63" s="36" cm="1">
        <f t="array" ref="BD63">IF(T63="",0,SUMPRODUCT((BX4:BX795="Mollusques")*(BY4:BY795="EXCL")*(COUNTIF(AF63,"*"&amp;BZ4:BZ795&amp;"*")&gt;0)*1))</f>
        <v>0</v>
      </c>
      <c r="BE63" s="36" cm="1">
        <f t="array" ref="BE63">IF(T63="",0,SUMPRODUCT((BX4:BX795="Mollusques")*(BY4:BY795="ALERTE")*(COUNTIF(AF63,"*"&amp;BZ4:BZ795&amp;"*")&gt;0)*1))</f>
        <v>0</v>
      </c>
      <c r="BF63" s="36" t="str">
        <f t="shared" si="21"/>
        <v/>
      </c>
      <c r="BG63" s="36" t="str">
        <f t="shared" si="22"/>
        <v/>
      </c>
      <c r="BH63" s="36" t="str">
        <f t="shared" si="23"/>
        <v/>
      </c>
      <c r="BI63" s="36" t="str">
        <f t="shared" si="24"/>
        <v/>
      </c>
      <c r="BJ63" s="36" t="str">
        <f t="shared" si="25"/>
        <v/>
      </c>
      <c r="BK63" s="36" t="str">
        <f t="shared" si="26"/>
        <v/>
      </c>
      <c r="BL63" s="36" t="str">
        <f t="shared" si="27"/>
        <v/>
      </c>
      <c r="BM63" s="36" t="str">
        <f t="shared" si="28"/>
        <v/>
      </c>
      <c r="BN63" s="36" t="str">
        <f t="shared" si="29"/>
        <v/>
      </c>
      <c r="BO63" s="36" t="str">
        <f t="shared" si="30"/>
        <v/>
      </c>
      <c r="BP63" s="36" t="str">
        <f t="shared" si="31"/>
        <v/>
      </c>
      <c r="BQ63" s="36" t="str">
        <f t="shared" si="32"/>
        <v/>
      </c>
      <c r="BR63" s="36" t="str">
        <f t="shared" si="33"/>
        <v/>
      </c>
      <c r="BS63" s="36" t="str">
        <f t="shared" si="34"/>
        <v/>
      </c>
      <c r="BT63" s="36" t="str">
        <f t="shared" si="35"/>
        <v/>
      </c>
      <c r="BU63" s="36" t="str">
        <f t="shared" si="36"/>
        <v/>
      </c>
      <c r="BX63" s="6" t="s">
        <v>351</v>
      </c>
      <c r="BY63" s="577" t="s">
        <v>363</v>
      </c>
      <c r="BZ63" s="6" t="s">
        <v>1296</v>
      </c>
      <c r="CA63" s="6" t="s">
        <v>798</v>
      </c>
    </row>
    <row r="64" spans="2:79" ht="30" customHeight="1">
      <c r="B64" s="551" t="str">
        <f t="shared" si="0"/>
        <v/>
      </c>
      <c r="C64" s="551" t="str">
        <f t="shared" si="1"/>
        <v/>
      </c>
      <c r="D64" s="551" t="str">
        <f>IF(UPPER(TRIM(N11))="X",C64,B64)</f>
        <v/>
      </c>
      <c r="E64" s="551" cm="1">
        <f t="array" ref="E64">IF(H63&lt;&gt;"",E63,IF(E63="","",IFERROR(MATCH(TRUE(),INDEX(INDEX(K:K,E63+1):K203&lt;&gt;"",0),0)+E63,"")))</f>
        <v>205</v>
      </c>
      <c r="F64" s="551" cm="1">
        <f t="array" ref="F64">IF(E64="","",IF(H63&lt;&gt;"",H63,INDEX(D:D,E64)))</f>
        <v>0</v>
      </c>
      <c r="G64" s="551" t="str">
        <f t="shared" si="2"/>
        <v>0</v>
      </c>
      <c r="H64" s="561" t="str">
        <f t="shared" si="3"/>
        <v/>
      </c>
      <c r="I64" s="566" t="str">
        <f>IF(AND(F64&lt;&gt;"",N10&gt;0,M64&gt;N10),"Mot &gt; limite","")</f>
        <v/>
      </c>
      <c r="J64" s="562" t="str">
        <f>IF(K64="","",COUNTIF(K18:K64,"&lt;&gt;"))</f>
        <v/>
      </c>
      <c r="K64" s="563"/>
      <c r="L64" s="562" t="str">
        <f t="shared" si="4"/>
        <v/>
      </c>
      <c r="M64" s="532">
        <f>IF(OR(F64="",N10="",N10&lt;=0),"",IF(LEN(F64)&lt;=N10,LEN(F64),IFERROR(FIND("♦",SUBSTITUTE(LEFT(F64,N10)," ","♦",LEN(LEFT(F64,N10))-LEN(SUBSTITUTE(LEFT(F64,N10)," ","")))),FIND(" ",F64&amp;" ",N10+1)-1)))</f>
        <v>1</v>
      </c>
      <c r="N64" s="564">
        <f t="shared" si="5"/>
        <v>47</v>
      </c>
      <c r="O64" s="565" t="str">
        <f t="shared" si="6"/>
        <v>0</v>
      </c>
      <c r="P64" s="564">
        <f t="shared" si="7"/>
        <v>1</v>
      </c>
      <c r="Q64" s="564">
        <f t="shared" si="8"/>
        <v>1</v>
      </c>
      <c r="S64" s="588">
        <f t="shared" si="9"/>
        <v>64</v>
      </c>
      <c r="T64" s="464" t="str">
        <f t="shared" si="37"/>
        <v>0</v>
      </c>
      <c r="U64" s="588" t="s">
        <v>188</v>
      </c>
      <c r="V64" s="465" t="str">
        <f t="shared" si="10"/>
        <v>0</v>
      </c>
      <c r="W64" s="466" t="str">
        <f t="shared" si="11"/>
        <v/>
      </c>
      <c r="X64" s="589" t="str">
        <f t="shared" si="12"/>
        <v>0</v>
      </c>
      <c r="Y64" s="590" t="str">
        <f t="shared" si="13"/>
        <v/>
      </c>
      <c r="Z64" s="588">
        <f t="shared" si="14"/>
        <v>0</v>
      </c>
      <c r="AA64" s="588">
        <f t="shared" si="15"/>
        <v>0</v>
      </c>
      <c r="AB64" s="590" t="str">
        <f t="shared" si="16"/>
        <v>aucun match</v>
      </c>
      <c r="AC64" s="36" t="str">
        <f t="shared" si="17"/>
        <v>0</v>
      </c>
      <c r="AD64" s="36" t="str">
        <f t="shared" si="18"/>
        <v>0</v>
      </c>
      <c r="AE64" s="36" t="str">
        <f t="shared" si="19"/>
        <v>0</v>
      </c>
      <c r="AF64" s="36" t="str">
        <f t="shared" si="20"/>
        <v xml:space="preserve"> 0 </v>
      </c>
      <c r="AG64" s="36" cm="1">
        <f t="array" ref="AG64">IF(T64="",0,SUMPRODUCT((BX4:BX795="Gluten")*(BY4:BY795="INFO")*(COUNTIF(AF64,"*"&amp;BZ4:BZ795&amp;"*")&gt;0)*1))</f>
        <v>0</v>
      </c>
      <c r="AH64" s="36" cm="1">
        <f t="array" ref="AH64">IF(T64="",0,SUMPRODUCT((BX4:BX795="Gluten")*(BY4:BY795="EXCL")*(COUNTIF(AF64,"*"&amp;BZ4:BZ795&amp;"*")&gt;0)*1))</f>
        <v>0</v>
      </c>
      <c r="AI64" s="36" cm="1">
        <f t="array" ref="AI64">IF(T64="",0,SUMPRODUCT((BX4:BX795="Gluten")*(BY4:BY795="ALERTE")*(COUNTIF(AF64,"*"&amp;BZ4:BZ795&amp;"*")&gt;0)*1))</f>
        <v>0</v>
      </c>
      <c r="AJ64" s="36" cm="1">
        <f t="array" ref="AJ64">IF(T64="",0,SUMPRODUCT((BX4:BX795="Gluten")*(BY4:BY795="SUSP")*(COUNTIF(AF64,"*"&amp;BZ4:BZ795&amp;"*")&gt;0)*1))</f>
        <v>0</v>
      </c>
      <c r="AK64" s="36" cm="1">
        <f t="array" ref="AK64">IF(T64="",0,SUMPRODUCT((BX4:BX795="Crustaces")*(BY4:BY795="ALERTE")*(COUNTIF(AF64,"*"&amp;BZ4:BZ795&amp;"*")&gt;0)*1))</f>
        <v>0</v>
      </c>
      <c r="AL64" s="36" cm="1">
        <f t="array" ref="AL64">IF(T64="",0,SUMPRODUCT((BX4:BX795="Oeufs")*(BY4:BY795="ALERTE")*(COUNTIF(AF64,"*"&amp;BZ4:BZ795&amp;"*")&gt;0)*1))</f>
        <v>0</v>
      </c>
      <c r="AM64" s="36" cm="1">
        <f t="array" ref="AM64">IF(T64="",0,SUMPRODUCT((BX4:BX795="Poissons")*(BY4:BY795="INFO")*(COUNTIF(AF64,"*"&amp;BZ4:BZ795&amp;"*")&gt;0)*1))</f>
        <v>0</v>
      </c>
      <c r="AN64" s="36" cm="1">
        <f t="array" ref="AN64">IF(T64="",0,SUMPRODUCT((BX4:BX795="Poissons")*(BY4:BY795="EXCL")*(COUNTIF(AF64,"*"&amp;BZ4:BZ795&amp;"*")&gt;0)*1))</f>
        <v>0</v>
      </c>
      <c r="AO64" s="36" cm="1">
        <f t="array" ref="AO64">IF(T64="",0,SUMPRODUCT((BX4:BX795="Poissons")*(BY4:BY795="ALERTE")*(COUNTIF(AF64,"*"&amp;BZ4:BZ795&amp;"*")&gt;0)*1))</f>
        <v>0</v>
      </c>
      <c r="AP64" s="36" cm="1">
        <f t="array" ref="AP64">IF(T64="",0,SUMPRODUCT((BX4:BX795="Arachides")*(BY4:BY795="ALERTE")*(COUNTIF(AF64,"*"&amp;BZ4:BZ795&amp;"*")&gt;0)*1))</f>
        <v>0</v>
      </c>
      <c r="AQ64" s="36" cm="1">
        <f t="array" ref="AQ64">IF(T64="",0,SUMPRODUCT((BX4:BX795="Soja")*(BY4:BY795="INFO")*(COUNTIF(AF64,"*"&amp;BZ4:BZ795&amp;"*")&gt;0)*1))</f>
        <v>0</v>
      </c>
      <c r="AR64" s="36" cm="1">
        <f t="array" ref="AR64">IF(T64="",0,SUMPRODUCT((BX4:BX795="Soja")*(BY4:BY795="ALERTE")*(COUNTIF(AF64,"*"&amp;BZ4:BZ795&amp;"*")&gt;0)*1))</f>
        <v>0</v>
      </c>
      <c r="AS64" s="36" cm="1">
        <f t="array" ref="AS64">IF(T64="",0,SUMPRODUCT((BX4:BX795="Lait")*(BY4:BY795="INFO")*(COUNTIF(AF64,"*"&amp;BZ4:BZ795&amp;"*")&gt;0)*1))</f>
        <v>0</v>
      </c>
      <c r="AT64" s="36" cm="1">
        <f t="array" ref="AT64">IF(T64="",0,SUMPRODUCT((BX4:BX795="Lait")*(BY4:BY795="EXCL")*(COUNTIF(AF64,"*"&amp;BZ4:BZ795&amp;"*")&gt;0)*1))</f>
        <v>0</v>
      </c>
      <c r="AU64" s="36" cm="1">
        <f t="array" ref="AU64">IF(T64="",0,SUMPRODUCT((BX4:BX795="Lait")*(BY4:BY795="ALERTE")*(COUNTIF(AF64,"*"&amp;BZ4:BZ795&amp;"*")&gt;0)*1))</f>
        <v>0</v>
      </c>
      <c r="AV64" s="36" cm="1">
        <f t="array" ref="AV64">IF(T64="",0,SUMPRODUCT((BX4:BX795="Lait")*(BY4:BY795="SUSP")*(COUNTIF(AF64,"*"&amp;BZ4:BZ795&amp;"*")&gt;0)*1))</f>
        <v>0</v>
      </c>
      <c r="AW64" s="36" cm="1">
        <f t="array" ref="AW64">IF(T64="",0,SUMPRODUCT((BX4:BX795="Fruits a coque")*(BY4:BY795="EXCL")*(COUNTIF(AF64,"*"&amp;BZ4:BZ795&amp;"*")&gt;0)*1))</f>
        <v>0</v>
      </c>
      <c r="AX64" s="36" cm="1">
        <f t="array" ref="AX64">IF(T64="",0,SUMPRODUCT((BX4:BX795="Fruits a coque")*(BY4:BY795="ALERTE")*(COUNTIF(AF64,"*"&amp;BZ4:BZ795&amp;"*")&gt;0)*1))</f>
        <v>0</v>
      </c>
      <c r="AY64" s="36" cm="1">
        <f t="array" ref="AY64">IF(T64="",0,SUMPRODUCT((BX4:BX795="Celeri")*(BY4:BY795="ALERTE")*(COUNTIF(AF64,"*"&amp;BZ4:BZ795&amp;"*")&gt;0)*1))</f>
        <v>0</v>
      </c>
      <c r="AZ64" s="36" cm="1">
        <f t="array" ref="AZ64">IF(T64="",0,SUMPRODUCT((BX4:BX795="Moutarde")*(BY4:BY795="ALERTE")*(COUNTIF(AF64,"*"&amp;BZ4:BZ795&amp;"*")&gt;0)*1))</f>
        <v>0</v>
      </c>
      <c r="BA64" s="36" cm="1">
        <f t="array" ref="BA64">IF(T64="",0,SUMPRODUCT((BX4:BX795="Sesame")*(BY4:BY795="ALERTE")*(COUNTIF(AF64,"*"&amp;BZ4:BZ795&amp;"*")&gt;0)*1))</f>
        <v>0</v>
      </c>
      <c r="BB64" s="36" cm="1">
        <f t="array" ref="BB64">IF(T64="",0,SUMPRODUCT((BX4:BX795="Sulfites")*(BY4:BY795="ALERTE")*(COUNTIF(AF64,"*"&amp;BZ4:BZ795&amp;"*")&gt;0)*1))</f>
        <v>0</v>
      </c>
      <c r="BC64" s="36" cm="1">
        <f t="array" ref="BC64">IF(T64="",0,SUMPRODUCT((BX4:BX795="Lupin")*(BY4:BY795="ALERTE")*(COUNTIF(AF64,"*"&amp;BZ4:BZ795&amp;"*")&gt;0)*1))</f>
        <v>0</v>
      </c>
      <c r="BD64" s="36" cm="1">
        <f t="array" ref="BD64">IF(T64="",0,SUMPRODUCT((BX4:BX795="Mollusques")*(BY4:BY795="EXCL")*(COUNTIF(AF64,"*"&amp;BZ4:BZ795&amp;"*")&gt;0)*1))</f>
        <v>0</v>
      </c>
      <c r="BE64" s="36" cm="1">
        <f t="array" ref="BE64">IF(T64="",0,SUMPRODUCT((BX4:BX795="Mollusques")*(BY4:BY795="ALERTE")*(COUNTIF(AF64,"*"&amp;BZ4:BZ795&amp;"*")&gt;0)*1))</f>
        <v>0</v>
      </c>
      <c r="BF64" s="36" t="str">
        <f t="shared" si="21"/>
        <v/>
      </c>
      <c r="BG64" s="36" t="str">
        <f t="shared" si="22"/>
        <v/>
      </c>
      <c r="BH64" s="36" t="str">
        <f t="shared" si="23"/>
        <v/>
      </c>
      <c r="BI64" s="36" t="str">
        <f t="shared" si="24"/>
        <v/>
      </c>
      <c r="BJ64" s="36" t="str">
        <f t="shared" si="25"/>
        <v/>
      </c>
      <c r="BK64" s="36" t="str">
        <f t="shared" si="26"/>
        <v/>
      </c>
      <c r="BL64" s="36" t="str">
        <f t="shared" si="27"/>
        <v/>
      </c>
      <c r="BM64" s="36" t="str">
        <f t="shared" si="28"/>
        <v/>
      </c>
      <c r="BN64" s="36" t="str">
        <f t="shared" si="29"/>
        <v/>
      </c>
      <c r="BO64" s="36" t="str">
        <f t="shared" si="30"/>
        <v/>
      </c>
      <c r="BP64" s="36" t="str">
        <f t="shared" si="31"/>
        <v/>
      </c>
      <c r="BQ64" s="36" t="str">
        <f t="shared" si="32"/>
        <v/>
      </c>
      <c r="BR64" s="36" t="str">
        <f t="shared" si="33"/>
        <v/>
      </c>
      <c r="BS64" s="36" t="str">
        <f t="shared" si="34"/>
        <v/>
      </c>
      <c r="BT64" s="36" t="str">
        <f t="shared" si="35"/>
        <v/>
      </c>
      <c r="BU64" s="36" t="str">
        <f t="shared" si="36"/>
        <v/>
      </c>
      <c r="BX64" s="6" t="s">
        <v>351</v>
      </c>
      <c r="BY64" s="577" t="s">
        <v>363</v>
      </c>
      <c r="BZ64" s="6" t="s">
        <v>398</v>
      </c>
      <c r="CA64" s="6" t="s">
        <v>799</v>
      </c>
    </row>
    <row r="65" spans="2:79" ht="30" customHeight="1">
      <c r="B65" s="551" t="str">
        <f t="shared" si="0"/>
        <v/>
      </c>
      <c r="C65" s="551" t="str">
        <f t="shared" si="1"/>
        <v/>
      </c>
      <c r="D65" s="551" t="str">
        <f>IF(UPPER(TRIM(N11))="X",C65,B65)</f>
        <v/>
      </c>
      <c r="E65" s="551" cm="1">
        <f t="array" ref="E65">IF(H64&lt;&gt;"",E64,IF(E64="","",IFERROR(MATCH(TRUE(),INDEX(INDEX(K:K,E64+1):K203&lt;&gt;"",0),0)+E64,"")))</f>
        <v>206</v>
      </c>
      <c r="F65" s="551" cm="1">
        <f t="array" ref="F65">IF(E65="","",IF(H64&lt;&gt;"",H64,INDEX(D:D,E65)))</f>
        <v>0</v>
      </c>
      <c r="G65" s="551" t="str">
        <f t="shared" si="2"/>
        <v>0</v>
      </c>
      <c r="H65" s="561" t="str">
        <f t="shared" si="3"/>
        <v/>
      </c>
      <c r="I65" s="566" t="str">
        <f>IF(AND(F65&lt;&gt;"",N10&gt;0,M65&gt;N10),"Mot &gt; limite","")</f>
        <v/>
      </c>
      <c r="J65" s="562" t="str">
        <f>IF(K65="","",COUNTIF(K18:K65,"&lt;&gt;"))</f>
        <v/>
      </c>
      <c r="K65" s="563"/>
      <c r="L65" s="562" t="str">
        <f t="shared" si="4"/>
        <v/>
      </c>
      <c r="M65" s="532">
        <f>IF(OR(F65="",N10="",N10&lt;=0),"",IF(LEN(F65)&lt;=N10,LEN(F65),IFERROR(FIND("♦",SUBSTITUTE(LEFT(F65,N10)," ","♦",LEN(LEFT(F65,N10))-LEN(SUBSTITUTE(LEFT(F65,N10)," ","")))),FIND(" ",F65&amp;" ",N10+1)-1)))</f>
        <v>1</v>
      </c>
      <c r="N65" s="564">
        <f t="shared" si="5"/>
        <v>48</v>
      </c>
      <c r="O65" s="565" t="str">
        <f t="shared" si="6"/>
        <v>0</v>
      </c>
      <c r="P65" s="564">
        <f t="shared" si="7"/>
        <v>1</v>
      </c>
      <c r="Q65" s="564">
        <f t="shared" si="8"/>
        <v>1</v>
      </c>
      <c r="S65" s="588">
        <f t="shared" si="9"/>
        <v>65</v>
      </c>
      <c r="T65" s="464" t="str">
        <f t="shared" si="37"/>
        <v>0</v>
      </c>
      <c r="U65" s="588" t="s">
        <v>188</v>
      </c>
      <c r="V65" s="465" t="str">
        <f t="shared" si="10"/>
        <v>0</v>
      </c>
      <c r="W65" s="466" t="str">
        <f t="shared" si="11"/>
        <v/>
      </c>
      <c r="X65" s="589" t="str">
        <f t="shared" si="12"/>
        <v>0</v>
      </c>
      <c r="Y65" s="590" t="str">
        <f t="shared" si="13"/>
        <v/>
      </c>
      <c r="Z65" s="588">
        <f t="shared" si="14"/>
        <v>0</v>
      </c>
      <c r="AA65" s="588">
        <f t="shared" si="15"/>
        <v>0</v>
      </c>
      <c r="AB65" s="590" t="str">
        <f t="shared" si="16"/>
        <v>aucun match</v>
      </c>
      <c r="AC65" s="36" t="str">
        <f t="shared" si="17"/>
        <v>0</v>
      </c>
      <c r="AD65" s="36" t="str">
        <f t="shared" si="18"/>
        <v>0</v>
      </c>
      <c r="AE65" s="36" t="str">
        <f t="shared" si="19"/>
        <v>0</v>
      </c>
      <c r="AF65" s="36" t="str">
        <f t="shared" si="20"/>
        <v xml:space="preserve"> 0 </v>
      </c>
      <c r="AG65" s="36" cm="1">
        <f t="array" ref="AG65">IF(T65="",0,SUMPRODUCT((BX4:BX795="Gluten")*(BY4:BY795="INFO")*(COUNTIF(AF65,"*"&amp;BZ4:BZ795&amp;"*")&gt;0)*1))</f>
        <v>0</v>
      </c>
      <c r="AH65" s="36" cm="1">
        <f t="array" ref="AH65">IF(T65="",0,SUMPRODUCT((BX4:BX795="Gluten")*(BY4:BY795="EXCL")*(COUNTIF(AF65,"*"&amp;BZ4:BZ795&amp;"*")&gt;0)*1))</f>
        <v>0</v>
      </c>
      <c r="AI65" s="36" cm="1">
        <f t="array" ref="AI65">IF(T65="",0,SUMPRODUCT((BX4:BX795="Gluten")*(BY4:BY795="ALERTE")*(COUNTIF(AF65,"*"&amp;BZ4:BZ795&amp;"*")&gt;0)*1))</f>
        <v>0</v>
      </c>
      <c r="AJ65" s="36" cm="1">
        <f t="array" ref="AJ65">IF(T65="",0,SUMPRODUCT((BX4:BX795="Gluten")*(BY4:BY795="SUSP")*(COUNTIF(AF65,"*"&amp;BZ4:BZ795&amp;"*")&gt;0)*1))</f>
        <v>0</v>
      </c>
      <c r="AK65" s="36" cm="1">
        <f t="array" ref="AK65">IF(T65="",0,SUMPRODUCT((BX4:BX795="Crustaces")*(BY4:BY795="ALERTE")*(COUNTIF(AF65,"*"&amp;BZ4:BZ795&amp;"*")&gt;0)*1))</f>
        <v>0</v>
      </c>
      <c r="AL65" s="36" cm="1">
        <f t="array" ref="AL65">IF(T65="",0,SUMPRODUCT((BX4:BX795="Oeufs")*(BY4:BY795="ALERTE")*(COUNTIF(AF65,"*"&amp;BZ4:BZ795&amp;"*")&gt;0)*1))</f>
        <v>0</v>
      </c>
      <c r="AM65" s="36" cm="1">
        <f t="array" ref="AM65">IF(T65="",0,SUMPRODUCT((BX4:BX795="Poissons")*(BY4:BY795="INFO")*(COUNTIF(AF65,"*"&amp;BZ4:BZ795&amp;"*")&gt;0)*1))</f>
        <v>0</v>
      </c>
      <c r="AN65" s="36" cm="1">
        <f t="array" ref="AN65">IF(T65="",0,SUMPRODUCT((BX4:BX795="Poissons")*(BY4:BY795="EXCL")*(COUNTIF(AF65,"*"&amp;BZ4:BZ795&amp;"*")&gt;0)*1))</f>
        <v>0</v>
      </c>
      <c r="AO65" s="36" cm="1">
        <f t="array" ref="AO65">IF(T65="",0,SUMPRODUCT((BX4:BX795="Poissons")*(BY4:BY795="ALERTE")*(COUNTIF(AF65,"*"&amp;BZ4:BZ795&amp;"*")&gt;0)*1))</f>
        <v>0</v>
      </c>
      <c r="AP65" s="36" cm="1">
        <f t="array" ref="AP65">IF(T65="",0,SUMPRODUCT((BX4:BX795="Arachides")*(BY4:BY795="ALERTE")*(COUNTIF(AF65,"*"&amp;BZ4:BZ795&amp;"*")&gt;0)*1))</f>
        <v>0</v>
      </c>
      <c r="AQ65" s="36" cm="1">
        <f t="array" ref="AQ65">IF(T65="",0,SUMPRODUCT((BX4:BX795="Soja")*(BY4:BY795="INFO")*(COUNTIF(AF65,"*"&amp;BZ4:BZ795&amp;"*")&gt;0)*1))</f>
        <v>0</v>
      </c>
      <c r="AR65" s="36" cm="1">
        <f t="array" ref="AR65">IF(T65="",0,SUMPRODUCT((BX4:BX795="Soja")*(BY4:BY795="ALERTE")*(COUNTIF(AF65,"*"&amp;BZ4:BZ795&amp;"*")&gt;0)*1))</f>
        <v>0</v>
      </c>
      <c r="AS65" s="36" cm="1">
        <f t="array" ref="AS65">IF(T65="",0,SUMPRODUCT((BX4:BX795="Lait")*(BY4:BY795="INFO")*(COUNTIF(AF65,"*"&amp;BZ4:BZ795&amp;"*")&gt;0)*1))</f>
        <v>0</v>
      </c>
      <c r="AT65" s="36" cm="1">
        <f t="array" ref="AT65">IF(T65="",0,SUMPRODUCT((BX4:BX795="Lait")*(BY4:BY795="EXCL")*(COUNTIF(AF65,"*"&amp;BZ4:BZ795&amp;"*")&gt;0)*1))</f>
        <v>0</v>
      </c>
      <c r="AU65" s="36" cm="1">
        <f t="array" ref="AU65">IF(T65="",0,SUMPRODUCT((BX4:BX795="Lait")*(BY4:BY795="ALERTE")*(COUNTIF(AF65,"*"&amp;BZ4:BZ795&amp;"*")&gt;0)*1))</f>
        <v>0</v>
      </c>
      <c r="AV65" s="36" cm="1">
        <f t="array" ref="AV65">IF(T65="",0,SUMPRODUCT((BX4:BX795="Lait")*(BY4:BY795="SUSP")*(COUNTIF(AF65,"*"&amp;BZ4:BZ795&amp;"*")&gt;0)*1))</f>
        <v>0</v>
      </c>
      <c r="AW65" s="36" cm="1">
        <f t="array" ref="AW65">IF(T65="",0,SUMPRODUCT((BX4:BX795="Fruits a coque")*(BY4:BY795="EXCL")*(COUNTIF(AF65,"*"&amp;BZ4:BZ795&amp;"*")&gt;0)*1))</f>
        <v>0</v>
      </c>
      <c r="AX65" s="36" cm="1">
        <f t="array" ref="AX65">IF(T65="",0,SUMPRODUCT((BX4:BX795="Fruits a coque")*(BY4:BY795="ALERTE")*(COUNTIF(AF65,"*"&amp;BZ4:BZ795&amp;"*")&gt;0)*1))</f>
        <v>0</v>
      </c>
      <c r="AY65" s="36" cm="1">
        <f t="array" ref="AY65">IF(T65="",0,SUMPRODUCT((BX4:BX795="Celeri")*(BY4:BY795="ALERTE")*(COUNTIF(AF65,"*"&amp;BZ4:BZ795&amp;"*")&gt;0)*1))</f>
        <v>0</v>
      </c>
      <c r="AZ65" s="36" cm="1">
        <f t="array" ref="AZ65">IF(T65="",0,SUMPRODUCT((BX4:BX795="Moutarde")*(BY4:BY795="ALERTE")*(COUNTIF(AF65,"*"&amp;BZ4:BZ795&amp;"*")&gt;0)*1))</f>
        <v>0</v>
      </c>
      <c r="BA65" s="36" cm="1">
        <f t="array" ref="BA65">IF(T65="",0,SUMPRODUCT((BX4:BX795="Sesame")*(BY4:BY795="ALERTE")*(COUNTIF(AF65,"*"&amp;BZ4:BZ795&amp;"*")&gt;0)*1))</f>
        <v>0</v>
      </c>
      <c r="BB65" s="36" cm="1">
        <f t="array" ref="BB65">IF(T65="",0,SUMPRODUCT((BX4:BX795="Sulfites")*(BY4:BY795="ALERTE")*(COUNTIF(AF65,"*"&amp;BZ4:BZ795&amp;"*")&gt;0)*1))</f>
        <v>0</v>
      </c>
      <c r="BC65" s="36" cm="1">
        <f t="array" ref="BC65">IF(T65="",0,SUMPRODUCT((BX4:BX795="Lupin")*(BY4:BY795="ALERTE")*(COUNTIF(AF65,"*"&amp;BZ4:BZ795&amp;"*")&gt;0)*1))</f>
        <v>0</v>
      </c>
      <c r="BD65" s="36" cm="1">
        <f t="array" ref="BD65">IF(T65="",0,SUMPRODUCT((BX4:BX795="Mollusques")*(BY4:BY795="EXCL")*(COUNTIF(AF65,"*"&amp;BZ4:BZ795&amp;"*")&gt;0)*1))</f>
        <v>0</v>
      </c>
      <c r="BE65" s="36" cm="1">
        <f t="array" ref="BE65">IF(T65="",0,SUMPRODUCT((BX4:BX795="Mollusques")*(BY4:BY795="ALERTE")*(COUNTIF(AF65,"*"&amp;BZ4:BZ795&amp;"*")&gt;0)*1))</f>
        <v>0</v>
      </c>
      <c r="BF65" s="36" t="str">
        <f t="shared" si="21"/>
        <v/>
      </c>
      <c r="BG65" s="36" t="str">
        <f t="shared" si="22"/>
        <v/>
      </c>
      <c r="BH65" s="36" t="str">
        <f t="shared" si="23"/>
        <v/>
      </c>
      <c r="BI65" s="36" t="str">
        <f t="shared" si="24"/>
        <v/>
      </c>
      <c r="BJ65" s="36" t="str">
        <f t="shared" si="25"/>
        <v/>
      </c>
      <c r="BK65" s="36" t="str">
        <f t="shared" si="26"/>
        <v/>
      </c>
      <c r="BL65" s="36" t="str">
        <f t="shared" si="27"/>
        <v/>
      </c>
      <c r="BM65" s="36" t="str">
        <f t="shared" si="28"/>
        <v/>
      </c>
      <c r="BN65" s="36" t="str">
        <f t="shared" si="29"/>
        <v/>
      </c>
      <c r="BO65" s="36" t="str">
        <f t="shared" si="30"/>
        <v/>
      </c>
      <c r="BP65" s="36" t="str">
        <f t="shared" si="31"/>
        <v/>
      </c>
      <c r="BQ65" s="36" t="str">
        <f t="shared" si="32"/>
        <v/>
      </c>
      <c r="BR65" s="36" t="str">
        <f t="shared" si="33"/>
        <v/>
      </c>
      <c r="BS65" s="36" t="str">
        <f t="shared" si="34"/>
        <v/>
      </c>
      <c r="BT65" s="36" t="str">
        <f t="shared" si="35"/>
        <v/>
      </c>
      <c r="BU65" s="36" t="str">
        <f t="shared" si="36"/>
        <v/>
      </c>
      <c r="BX65" s="6" t="s">
        <v>351</v>
      </c>
      <c r="BY65" s="577" t="s">
        <v>363</v>
      </c>
      <c r="BZ65" s="6" t="s">
        <v>399</v>
      </c>
      <c r="CA65" s="6" t="s">
        <v>800</v>
      </c>
    </row>
    <row r="66" spans="2:79" ht="30" customHeight="1">
      <c r="B66" s="551" t="str">
        <f t="shared" si="0"/>
        <v/>
      </c>
      <c r="C66" s="551" t="str">
        <f t="shared" si="1"/>
        <v/>
      </c>
      <c r="D66" s="551" t="str">
        <f>IF(UPPER(TRIM(N11))="X",C66,B66)</f>
        <v/>
      </c>
      <c r="E66" s="551" cm="1">
        <f t="array" ref="E66">IF(H65&lt;&gt;"",E65,IF(E65="","",IFERROR(MATCH(TRUE(),INDEX(INDEX(K:K,E65+1):K203&lt;&gt;"",0),0)+E65,"")))</f>
        <v>207</v>
      </c>
      <c r="F66" s="551" cm="1">
        <f t="array" ref="F66">IF(E66="","",IF(H65&lt;&gt;"",H65,INDEX(D:D,E66)))</f>
        <v>0</v>
      </c>
      <c r="G66" s="551" t="str">
        <f t="shared" si="2"/>
        <v>0</v>
      </c>
      <c r="H66" s="561" t="str">
        <f t="shared" si="3"/>
        <v/>
      </c>
      <c r="I66" s="566" t="str">
        <f>IF(AND(F66&lt;&gt;"",N10&gt;0,M66&gt;N10),"Mot &gt; limite","")</f>
        <v/>
      </c>
      <c r="J66" s="562" t="str">
        <f>IF(K66="","",COUNTIF(K18:K66,"&lt;&gt;"))</f>
        <v/>
      </c>
      <c r="K66" s="563"/>
      <c r="L66" s="562" t="str">
        <f t="shared" si="4"/>
        <v/>
      </c>
      <c r="M66" s="532">
        <f>IF(OR(F66="",N10="",N10&lt;=0),"",IF(LEN(F66)&lt;=N10,LEN(F66),IFERROR(FIND("♦",SUBSTITUTE(LEFT(F66,N10)," ","♦",LEN(LEFT(F66,N10))-LEN(SUBSTITUTE(LEFT(F66,N10)," ","")))),FIND(" ",F66&amp;" ",N10+1)-1)))</f>
        <v>1</v>
      </c>
      <c r="N66" s="564">
        <f t="shared" si="5"/>
        <v>49</v>
      </c>
      <c r="O66" s="565" t="str">
        <f t="shared" si="6"/>
        <v>0</v>
      </c>
      <c r="P66" s="564">
        <f t="shared" si="7"/>
        <v>1</v>
      </c>
      <c r="Q66" s="564">
        <f t="shared" si="8"/>
        <v>1</v>
      </c>
      <c r="S66" s="588">
        <f t="shared" si="9"/>
        <v>66</v>
      </c>
      <c r="T66" s="464" t="str">
        <f t="shared" si="37"/>
        <v>0</v>
      </c>
      <c r="U66" s="588" t="s">
        <v>188</v>
      </c>
      <c r="V66" s="465" t="str">
        <f t="shared" si="10"/>
        <v>0</v>
      </c>
      <c r="W66" s="466" t="str">
        <f t="shared" si="11"/>
        <v/>
      </c>
      <c r="X66" s="589" t="str">
        <f t="shared" si="12"/>
        <v>0</v>
      </c>
      <c r="Y66" s="590" t="str">
        <f t="shared" si="13"/>
        <v/>
      </c>
      <c r="Z66" s="588">
        <f t="shared" si="14"/>
        <v>0</v>
      </c>
      <c r="AA66" s="588">
        <f t="shared" si="15"/>
        <v>0</v>
      </c>
      <c r="AB66" s="590" t="str">
        <f t="shared" si="16"/>
        <v>aucun match</v>
      </c>
      <c r="AC66" s="36" t="str">
        <f t="shared" si="17"/>
        <v>0</v>
      </c>
      <c r="AD66" s="36" t="str">
        <f t="shared" si="18"/>
        <v>0</v>
      </c>
      <c r="AE66" s="36" t="str">
        <f t="shared" si="19"/>
        <v>0</v>
      </c>
      <c r="AF66" s="36" t="str">
        <f t="shared" si="20"/>
        <v xml:space="preserve"> 0 </v>
      </c>
      <c r="AG66" s="36" cm="1">
        <f t="array" ref="AG66">IF(T66="",0,SUMPRODUCT((BX4:BX795="Gluten")*(BY4:BY795="INFO")*(COUNTIF(AF66,"*"&amp;BZ4:BZ795&amp;"*")&gt;0)*1))</f>
        <v>0</v>
      </c>
      <c r="AH66" s="36" cm="1">
        <f t="array" ref="AH66">IF(T66="",0,SUMPRODUCT((BX4:BX795="Gluten")*(BY4:BY795="EXCL")*(COUNTIF(AF66,"*"&amp;BZ4:BZ795&amp;"*")&gt;0)*1))</f>
        <v>0</v>
      </c>
      <c r="AI66" s="36" cm="1">
        <f t="array" ref="AI66">IF(T66="",0,SUMPRODUCT((BX4:BX795="Gluten")*(BY4:BY795="ALERTE")*(COUNTIF(AF66,"*"&amp;BZ4:BZ795&amp;"*")&gt;0)*1))</f>
        <v>0</v>
      </c>
      <c r="AJ66" s="36" cm="1">
        <f t="array" ref="AJ66">IF(T66="",0,SUMPRODUCT((BX4:BX795="Gluten")*(BY4:BY795="SUSP")*(COUNTIF(AF66,"*"&amp;BZ4:BZ795&amp;"*")&gt;0)*1))</f>
        <v>0</v>
      </c>
      <c r="AK66" s="36" cm="1">
        <f t="array" ref="AK66">IF(T66="",0,SUMPRODUCT((BX4:BX795="Crustaces")*(BY4:BY795="ALERTE")*(COUNTIF(AF66,"*"&amp;BZ4:BZ795&amp;"*")&gt;0)*1))</f>
        <v>0</v>
      </c>
      <c r="AL66" s="36" cm="1">
        <f t="array" ref="AL66">IF(T66="",0,SUMPRODUCT((BX4:BX795="Oeufs")*(BY4:BY795="ALERTE")*(COUNTIF(AF66,"*"&amp;BZ4:BZ795&amp;"*")&gt;0)*1))</f>
        <v>0</v>
      </c>
      <c r="AM66" s="36" cm="1">
        <f t="array" ref="AM66">IF(T66="",0,SUMPRODUCT((BX4:BX795="Poissons")*(BY4:BY795="INFO")*(COUNTIF(AF66,"*"&amp;BZ4:BZ795&amp;"*")&gt;0)*1))</f>
        <v>0</v>
      </c>
      <c r="AN66" s="36" cm="1">
        <f t="array" ref="AN66">IF(T66="",0,SUMPRODUCT((BX4:BX795="Poissons")*(BY4:BY795="EXCL")*(COUNTIF(AF66,"*"&amp;BZ4:BZ795&amp;"*")&gt;0)*1))</f>
        <v>0</v>
      </c>
      <c r="AO66" s="36" cm="1">
        <f t="array" ref="AO66">IF(T66="",0,SUMPRODUCT((BX4:BX795="Poissons")*(BY4:BY795="ALERTE")*(COUNTIF(AF66,"*"&amp;BZ4:BZ795&amp;"*")&gt;0)*1))</f>
        <v>0</v>
      </c>
      <c r="AP66" s="36" cm="1">
        <f t="array" ref="AP66">IF(T66="",0,SUMPRODUCT((BX4:BX795="Arachides")*(BY4:BY795="ALERTE")*(COUNTIF(AF66,"*"&amp;BZ4:BZ795&amp;"*")&gt;0)*1))</f>
        <v>0</v>
      </c>
      <c r="AQ66" s="36" cm="1">
        <f t="array" ref="AQ66">IF(T66="",0,SUMPRODUCT((BX4:BX795="Soja")*(BY4:BY795="INFO")*(COUNTIF(AF66,"*"&amp;BZ4:BZ795&amp;"*")&gt;0)*1))</f>
        <v>0</v>
      </c>
      <c r="AR66" s="36" cm="1">
        <f t="array" ref="AR66">IF(T66="",0,SUMPRODUCT((BX4:BX795="Soja")*(BY4:BY795="ALERTE")*(COUNTIF(AF66,"*"&amp;BZ4:BZ795&amp;"*")&gt;0)*1))</f>
        <v>0</v>
      </c>
      <c r="AS66" s="36" cm="1">
        <f t="array" ref="AS66">IF(T66="",0,SUMPRODUCT((BX4:BX795="Lait")*(BY4:BY795="INFO")*(COUNTIF(AF66,"*"&amp;BZ4:BZ795&amp;"*")&gt;0)*1))</f>
        <v>0</v>
      </c>
      <c r="AT66" s="36" cm="1">
        <f t="array" ref="AT66">IF(T66="",0,SUMPRODUCT((BX4:BX795="Lait")*(BY4:BY795="EXCL")*(COUNTIF(AF66,"*"&amp;BZ4:BZ795&amp;"*")&gt;0)*1))</f>
        <v>0</v>
      </c>
      <c r="AU66" s="36" cm="1">
        <f t="array" ref="AU66">IF(T66="",0,SUMPRODUCT((BX4:BX795="Lait")*(BY4:BY795="ALERTE")*(COUNTIF(AF66,"*"&amp;BZ4:BZ795&amp;"*")&gt;0)*1))</f>
        <v>0</v>
      </c>
      <c r="AV66" s="36" cm="1">
        <f t="array" ref="AV66">IF(T66="",0,SUMPRODUCT((BX4:BX795="Lait")*(BY4:BY795="SUSP")*(COUNTIF(AF66,"*"&amp;BZ4:BZ795&amp;"*")&gt;0)*1))</f>
        <v>0</v>
      </c>
      <c r="AW66" s="36" cm="1">
        <f t="array" ref="AW66">IF(T66="",0,SUMPRODUCT((BX4:BX795="Fruits a coque")*(BY4:BY795="EXCL")*(COUNTIF(AF66,"*"&amp;BZ4:BZ795&amp;"*")&gt;0)*1))</f>
        <v>0</v>
      </c>
      <c r="AX66" s="36" cm="1">
        <f t="array" ref="AX66">IF(T66="",0,SUMPRODUCT((BX4:BX795="Fruits a coque")*(BY4:BY795="ALERTE")*(COUNTIF(AF66,"*"&amp;BZ4:BZ795&amp;"*")&gt;0)*1))</f>
        <v>0</v>
      </c>
      <c r="AY66" s="36" cm="1">
        <f t="array" ref="AY66">IF(T66="",0,SUMPRODUCT((BX4:BX795="Celeri")*(BY4:BY795="ALERTE")*(COUNTIF(AF66,"*"&amp;BZ4:BZ795&amp;"*")&gt;0)*1))</f>
        <v>0</v>
      </c>
      <c r="AZ66" s="36" cm="1">
        <f t="array" ref="AZ66">IF(T66="",0,SUMPRODUCT((BX4:BX795="Moutarde")*(BY4:BY795="ALERTE")*(COUNTIF(AF66,"*"&amp;BZ4:BZ795&amp;"*")&gt;0)*1))</f>
        <v>0</v>
      </c>
      <c r="BA66" s="36" cm="1">
        <f t="array" ref="BA66">IF(T66="",0,SUMPRODUCT((BX4:BX795="Sesame")*(BY4:BY795="ALERTE")*(COUNTIF(AF66,"*"&amp;BZ4:BZ795&amp;"*")&gt;0)*1))</f>
        <v>0</v>
      </c>
      <c r="BB66" s="36" cm="1">
        <f t="array" ref="BB66">IF(T66="",0,SUMPRODUCT((BX4:BX795="Sulfites")*(BY4:BY795="ALERTE")*(COUNTIF(AF66,"*"&amp;BZ4:BZ795&amp;"*")&gt;0)*1))</f>
        <v>0</v>
      </c>
      <c r="BC66" s="36" cm="1">
        <f t="array" ref="BC66">IF(T66="",0,SUMPRODUCT((BX4:BX795="Lupin")*(BY4:BY795="ALERTE")*(COUNTIF(AF66,"*"&amp;BZ4:BZ795&amp;"*")&gt;0)*1))</f>
        <v>0</v>
      </c>
      <c r="BD66" s="36" cm="1">
        <f t="array" ref="BD66">IF(T66="",0,SUMPRODUCT((BX4:BX795="Mollusques")*(BY4:BY795="EXCL")*(COUNTIF(AF66,"*"&amp;BZ4:BZ795&amp;"*")&gt;0)*1))</f>
        <v>0</v>
      </c>
      <c r="BE66" s="36" cm="1">
        <f t="array" ref="BE66">IF(T66="",0,SUMPRODUCT((BX4:BX795="Mollusques")*(BY4:BY795="ALERTE")*(COUNTIF(AF66,"*"&amp;BZ4:BZ795&amp;"*")&gt;0)*1))</f>
        <v>0</v>
      </c>
      <c r="BF66" s="36" t="str">
        <f t="shared" si="21"/>
        <v/>
      </c>
      <c r="BG66" s="36" t="str">
        <f t="shared" si="22"/>
        <v/>
      </c>
      <c r="BH66" s="36" t="str">
        <f t="shared" si="23"/>
        <v/>
      </c>
      <c r="BI66" s="36" t="str">
        <f t="shared" si="24"/>
        <v/>
      </c>
      <c r="BJ66" s="36" t="str">
        <f t="shared" si="25"/>
        <v/>
      </c>
      <c r="BK66" s="36" t="str">
        <f t="shared" si="26"/>
        <v/>
      </c>
      <c r="BL66" s="36" t="str">
        <f t="shared" si="27"/>
        <v/>
      </c>
      <c r="BM66" s="36" t="str">
        <f t="shared" si="28"/>
        <v/>
      </c>
      <c r="BN66" s="36" t="str">
        <f t="shared" si="29"/>
        <v/>
      </c>
      <c r="BO66" s="36" t="str">
        <f t="shared" si="30"/>
        <v/>
      </c>
      <c r="BP66" s="36" t="str">
        <f t="shared" si="31"/>
        <v/>
      </c>
      <c r="BQ66" s="36" t="str">
        <f t="shared" si="32"/>
        <v/>
      </c>
      <c r="BR66" s="36" t="str">
        <f t="shared" si="33"/>
        <v/>
      </c>
      <c r="BS66" s="36" t="str">
        <f t="shared" si="34"/>
        <v/>
      </c>
      <c r="BT66" s="36" t="str">
        <f t="shared" si="35"/>
        <v/>
      </c>
      <c r="BU66" s="36" t="str">
        <f t="shared" si="36"/>
        <v/>
      </c>
      <c r="BX66" s="6" t="s">
        <v>351</v>
      </c>
      <c r="BY66" s="577" t="s">
        <v>363</v>
      </c>
      <c r="BZ66" s="6" t="s">
        <v>400</v>
      </c>
      <c r="CA66" s="6" t="s">
        <v>801</v>
      </c>
    </row>
    <row r="67" spans="2:79" ht="30" customHeight="1">
      <c r="B67" s="551" t="str">
        <f t="shared" si="0"/>
        <v/>
      </c>
      <c r="C67" s="551" t="str">
        <f t="shared" si="1"/>
        <v/>
      </c>
      <c r="D67" s="551" t="str">
        <f>IF(UPPER(TRIM(N11))="X",C67,B67)</f>
        <v/>
      </c>
      <c r="E67" s="551" cm="1">
        <f t="array" ref="E67">IF(H66&lt;&gt;"",E66,IF(E66="","",IFERROR(MATCH(TRUE(),INDEX(INDEX(K:K,E66+1):K203&lt;&gt;"",0),0)+E66,"")))</f>
        <v>208</v>
      </c>
      <c r="F67" s="551" cm="1">
        <f t="array" ref="F67">IF(E67="","",IF(H66&lt;&gt;"",H66,INDEX(D:D,E67)))</f>
        <v>0</v>
      </c>
      <c r="G67" s="551" t="str">
        <f t="shared" si="2"/>
        <v>0</v>
      </c>
      <c r="H67" s="561" t="str">
        <f t="shared" si="3"/>
        <v/>
      </c>
      <c r="I67" s="566" t="str">
        <f>IF(AND(F67&lt;&gt;"",N10&gt;0,M67&gt;N10),"Mot &gt; limite","")</f>
        <v/>
      </c>
      <c r="J67" s="562" t="str">
        <f>IF(K67="","",COUNTIF(K18:K67,"&lt;&gt;"))</f>
        <v/>
      </c>
      <c r="K67" s="563"/>
      <c r="L67" s="562" t="str">
        <f t="shared" si="4"/>
        <v/>
      </c>
      <c r="M67" s="532">
        <f>IF(OR(F67="",N10="",N10&lt;=0),"",IF(LEN(F67)&lt;=N10,LEN(F67),IFERROR(FIND("♦",SUBSTITUTE(LEFT(F67,N10)," ","♦",LEN(LEFT(F67,N10))-LEN(SUBSTITUTE(LEFT(F67,N10)," ","")))),FIND(" ",F67&amp;" ",N10+1)-1)))</f>
        <v>1</v>
      </c>
      <c r="N67" s="564">
        <f t="shared" si="5"/>
        <v>50</v>
      </c>
      <c r="O67" s="565" t="str">
        <f t="shared" si="6"/>
        <v>0</v>
      </c>
      <c r="P67" s="564">
        <f t="shared" si="7"/>
        <v>1</v>
      </c>
      <c r="Q67" s="564">
        <f t="shared" si="8"/>
        <v>1</v>
      </c>
      <c r="S67" s="588">
        <f t="shared" si="9"/>
        <v>67</v>
      </c>
      <c r="T67" s="464" t="str">
        <f t="shared" si="37"/>
        <v>0</v>
      </c>
      <c r="U67" s="588" t="s">
        <v>188</v>
      </c>
      <c r="V67" s="465" t="str">
        <f t="shared" si="10"/>
        <v>0</v>
      </c>
      <c r="W67" s="466" t="str">
        <f t="shared" si="11"/>
        <v/>
      </c>
      <c r="X67" s="589" t="str">
        <f t="shared" si="12"/>
        <v>0</v>
      </c>
      <c r="Y67" s="590" t="str">
        <f t="shared" si="13"/>
        <v/>
      </c>
      <c r="Z67" s="588">
        <f t="shared" si="14"/>
        <v>0</v>
      </c>
      <c r="AA67" s="588">
        <f t="shared" si="15"/>
        <v>0</v>
      </c>
      <c r="AB67" s="590" t="str">
        <f t="shared" si="16"/>
        <v>aucun match</v>
      </c>
      <c r="AC67" s="36" t="str">
        <f t="shared" si="17"/>
        <v>0</v>
      </c>
      <c r="AD67" s="36" t="str">
        <f t="shared" si="18"/>
        <v>0</v>
      </c>
      <c r="AE67" s="36" t="str">
        <f t="shared" si="19"/>
        <v>0</v>
      </c>
      <c r="AF67" s="36" t="str">
        <f t="shared" si="20"/>
        <v xml:space="preserve"> 0 </v>
      </c>
      <c r="AG67" s="36" cm="1">
        <f t="array" ref="AG67">IF(T67="",0,SUMPRODUCT((BX4:BX795="Gluten")*(BY4:BY795="INFO")*(COUNTIF(AF67,"*"&amp;BZ4:BZ795&amp;"*")&gt;0)*1))</f>
        <v>0</v>
      </c>
      <c r="AH67" s="36" cm="1">
        <f t="array" ref="AH67">IF(T67="",0,SUMPRODUCT((BX4:BX795="Gluten")*(BY4:BY795="EXCL")*(COUNTIF(AF67,"*"&amp;BZ4:BZ795&amp;"*")&gt;0)*1))</f>
        <v>0</v>
      </c>
      <c r="AI67" s="36" cm="1">
        <f t="array" ref="AI67">IF(T67="",0,SUMPRODUCT((BX4:BX795="Gluten")*(BY4:BY795="ALERTE")*(COUNTIF(AF67,"*"&amp;BZ4:BZ795&amp;"*")&gt;0)*1))</f>
        <v>0</v>
      </c>
      <c r="AJ67" s="36" cm="1">
        <f t="array" ref="AJ67">IF(T67="",0,SUMPRODUCT((BX4:BX795="Gluten")*(BY4:BY795="SUSP")*(COUNTIF(AF67,"*"&amp;BZ4:BZ795&amp;"*")&gt;0)*1))</f>
        <v>0</v>
      </c>
      <c r="AK67" s="36" cm="1">
        <f t="array" ref="AK67">IF(T67="",0,SUMPRODUCT((BX4:BX795="Crustaces")*(BY4:BY795="ALERTE")*(COUNTIF(AF67,"*"&amp;BZ4:BZ795&amp;"*")&gt;0)*1))</f>
        <v>0</v>
      </c>
      <c r="AL67" s="36" cm="1">
        <f t="array" ref="AL67">IF(T67="",0,SUMPRODUCT((BX4:BX795="Oeufs")*(BY4:BY795="ALERTE")*(COUNTIF(AF67,"*"&amp;BZ4:BZ795&amp;"*")&gt;0)*1))</f>
        <v>0</v>
      </c>
      <c r="AM67" s="36" cm="1">
        <f t="array" ref="AM67">IF(T67="",0,SUMPRODUCT((BX4:BX795="Poissons")*(BY4:BY795="INFO")*(COUNTIF(AF67,"*"&amp;BZ4:BZ795&amp;"*")&gt;0)*1))</f>
        <v>0</v>
      </c>
      <c r="AN67" s="36" cm="1">
        <f t="array" ref="AN67">IF(T67="",0,SUMPRODUCT((BX4:BX795="Poissons")*(BY4:BY795="EXCL")*(COUNTIF(AF67,"*"&amp;BZ4:BZ795&amp;"*")&gt;0)*1))</f>
        <v>0</v>
      </c>
      <c r="AO67" s="36" cm="1">
        <f t="array" ref="AO67">IF(T67="",0,SUMPRODUCT((BX4:BX795="Poissons")*(BY4:BY795="ALERTE")*(COUNTIF(AF67,"*"&amp;BZ4:BZ795&amp;"*")&gt;0)*1))</f>
        <v>0</v>
      </c>
      <c r="AP67" s="36" cm="1">
        <f t="array" ref="AP67">IF(T67="",0,SUMPRODUCT((BX4:BX795="Arachides")*(BY4:BY795="ALERTE")*(COUNTIF(AF67,"*"&amp;BZ4:BZ795&amp;"*")&gt;0)*1))</f>
        <v>0</v>
      </c>
      <c r="AQ67" s="36" cm="1">
        <f t="array" ref="AQ67">IF(T67="",0,SUMPRODUCT((BX4:BX795="Soja")*(BY4:BY795="INFO")*(COUNTIF(AF67,"*"&amp;BZ4:BZ795&amp;"*")&gt;0)*1))</f>
        <v>0</v>
      </c>
      <c r="AR67" s="36" cm="1">
        <f t="array" ref="AR67">IF(T67="",0,SUMPRODUCT((BX4:BX795="Soja")*(BY4:BY795="ALERTE")*(COUNTIF(AF67,"*"&amp;BZ4:BZ795&amp;"*")&gt;0)*1))</f>
        <v>0</v>
      </c>
      <c r="AS67" s="36" cm="1">
        <f t="array" ref="AS67">IF(T67="",0,SUMPRODUCT((BX4:BX795="Lait")*(BY4:BY795="INFO")*(COUNTIF(AF67,"*"&amp;BZ4:BZ795&amp;"*")&gt;0)*1))</f>
        <v>0</v>
      </c>
      <c r="AT67" s="36" cm="1">
        <f t="array" ref="AT67">IF(T67="",0,SUMPRODUCT((BX4:BX795="Lait")*(BY4:BY795="EXCL")*(COUNTIF(AF67,"*"&amp;BZ4:BZ795&amp;"*")&gt;0)*1))</f>
        <v>0</v>
      </c>
      <c r="AU67" s="36" cm="1">
        <f t="array" ref="AU67">IF(T67="",0,SUMPRODUCT((BX4:BX795="Lait")*(BY4:BY795="ALERTE")*(COUNTIF(AF67,"*"&amp;BZ4:BZ795&amp;"*")&gt;0)*1))</f>
        <v>0</v>
      </c>
      <c r="AV67" s="36" cm="1">
        <f t="array" ref="AV67">IF(T67="",0,SUMPRODUCT((BX4:BX795="Lait")*(BY4:BY795="SUSP")*(COUNTIF(AF67,"*"&amp;BZ4:BZ795&amp;"*")&gt;0)*1))</f>
        <v>0</v>
      </c>
      <c r="AW67" s="36" cm="1">
        <f t="array" ref="AW67">IF(T67="",0,SUMPRODUCT((BX4:BX795="Fruits a coque")*(BY4:BY795="EXCL")*(COUNTIF(AF67,"*"&amp;BZ4:BZ795&amp;"*")&gt;0)*1))</f>
        <v>0</v>
      </c>
      <c r="AX67" s="36" cm="1">
        <f t="array" ref="AX67">IF(T67="",0,SUMPRODUCT((BX4:BX795="Fruits a coque")*(BY4:BY795="ALERTE")*(COUNTIF(AF67,"*"&amp;BZ4:BZ795&amp;"*")&gt;0)*1))</f>
        <v>0</v>
      </c>
      <c r="AY67" s="36" cm="1">
        <f t="array" ref="AY67">IF(T67="",0,SUMPRODUCT((BX4:BX795="Celeri")*(BY4:BY795="ALERTE")*(COUNTIF(AF67,"*"&amp;BZ4:BZ795&amp;"*")&gt;0)*1))</f>
        <v>0</v>
      </c>
      <c r="AZ67" s="36" cm="1">
        <f t="array" ref="AZ67">IF(T67="",0,SUMPRODUCT((BX4:BX795="Moutarde")*(BY4:BY795="ALERTE")*(COUNTIF(AF67,"*"&amp;BZ4:BZ795&amp;"*")&gt;0)*1))</f>
        <v>0</v>
      </c>
      <c r="BA67" s="36" cm="1">
        <f t="array" ref="BA67">IF(T67="",0,SUMPRODUCT((BX4:BX795="Sesame")*(BY4:BY795="ALERTE")*(COUNTIF(AF67,"*"&amp;BZ4:BZ795&amp;"*")&gt;0)*1))</f>
        <v>0</v>
      </c>
      <c r="BB67" s="36" cm="1">
        <f t="array" ref="BB67">IF(T67="",0,SUMPRODUCT((BX4:BX795="Sulfites")*(BY4:BY795="ALERTE")*(COUNTIF(AF67,"*"&amp;BZ4:BZ795&amp;"*")&gt;0)*1))</f>
        <v>0</v>
      </c>
      <c r="BC67" s="36" cm="1">
        <f t="array" ref="BC67">IF(T67="",0,SUMPRODUCT((BX4:BX795="Lupin")*(BY4:BY795="ALERTE")*(COUNTIF(AF67,"*"&amp;BZ4:BZ795&amp;"*")&gt;0)*1))</f>
        <v>0</v>
      </c>
      <c r="BD67" s="36" cm="1">
        <f t="array" ref="BD67">IF(T67="",0,SUMPRODUCT((BX4:BX795="Mollusques")*(BY4:BY795="EXCL")*(COUNTIF(AF67,"*"&amp;BZ4:BZ795&amp;"*")&gt;0)*1))</f>
        <v>0</v>
      </c>
      <c r="BE67" s="36" cm="1">
        <f t="array" ref="BE67">IF(T67="",0,SUMPRODUCT((BX4:BX795="Mollusques")*(BY4:BY795="ALERTE")*(COUNTIF(AF67,"*"&amp;BZ4:BZ795&amp;"*")&gt;0)*1))</f>
        <v>0</v>
      </c>
      <c r="BF67" s="36" t="str">
        <f t="shared" si="21"/>
        <v/>
      </c>
      <c r="BG67" s="36" t="str">
        <f t="shared" si="22"/>
        <v/>
      </c>
      <c r="BH67" s="36" t="str">
        <f t="shared" si="23"/>
        <v/>
      </c>
      <c r="BI67" s="36" t="str">
        <f t="shared" si="24"/>
        <v/>
      </c>
      <c r="BJ67" s="36" t="str">
        <f t="shared" si="25"/>
        <v/>
      </c>
      <c r="BK67" s="36" t="str">
        <f t="shared" si="26"/>
        <v/>
      </c>
      <c r="BL67" s="36" t="str">
        <f t="shared" si="27"/>
        <v/>
      </c>
      <c r="BM67" s="36" t="str">
        <f t="shared" si="28"/>
        <v/>
      </c>
      <c r="BN67" s="36" t="str">
        <f t="shared" si="29"/>
        <v/>
      </c>
      <c r="BO67" s="36" t="str">
        <f t="shared" si="30"/>
        <v/>
      </c>
      <c r="BP67" s="36" t="str">
        <f t="shared" si="31"/>
        <v/>
      </c>
      <c r="BQ67" s="36" t="str">
        <f t="shared" si="32"/>
        <v/>
      </c>
      <c r="BR67" s="36" t="str">
        <f t="shared" si="33"/>
        <v/>
      </c>
      <c r="BS67" s="36" t="str">
        <f t="shared" si="34"/>
        <v/>
      </c>
      <c r="BT67" s="36" t="str">
        <f t="shared" si="35"/>
        <v/>
      </c>
      <c r="BU67" s="36" t="str">
        <f t="shared" si="36"/>
        <v/>
      </c>
      <c r="BX67" s="6" t="s">
        <v>351</v>
      </c>
      <c r="BY67" s="577" t="s">
        <v>363</v>
      </c>
      <c r="BZ67" s="6" t="s">
        <v>401</v>
      </c>
      <c r="CA67" s="6" t="s">
        <v>802</v>
      </c>
    </row>
    <row r="68" spans="2:79" ht="30" customHeight="1">
      <c r="B68" s="551" t="str">
        <f t="shared" si="0"/>
        <v/>
      </c>
      <c r="C68" s="551" t="str">
        <f t="shared" si="1"/>
        <v/>
      </c>
      <c r="D68" s="551" t="str">
        <f>IF(UPPER(TRIM(N11))="X",C68,B68)</f>
        <v/>
      </c>
      <c r="E68" s="551" cm="1">
        <f t="array" ref="E68">IF(H67&lt;&gt;"",E67,IF(E67="","",IFERROR(MATCH(TRUE(),INDEX(INDEX(K:K,E67+1):K203&lt;&gt;"",0),0)+E67,"")))</f>
        <v>209</v>
      </c>
      <c r="F68" s="551" cm="1">
        <f t="array" ref="F68">IF(E68="","",IF(H67&lt;&gt;"",H67,INDEX(D:D,E68)))</f>
        <v>0</v>
      </c>
      <c r="G68" s="551" t="str">
        <f t="shared" si="2"/>
        <v>0</v>
      </c>
      <c r="H68" s="561" t="str">
        <f t="shared" si="3"/>
        <v/>
      </c>
      <c r="I68" s="566" t="str">
        <f>IF(AND(F68&lt;&gt;"",N10&gt;0,M68&gt;N10),"Mot &gt; limite","")</f>
        <v/>
      </c>
      <c r="J68" s="562" t="str">
        <f>IF(K68="","",COUNTIF(K18:K68,"&lt;&gt;"))</f>
        <v/>
      </c>
      <c r="K68" s="563"/>
      <c r="L68" s="562" t="str">
        <f t="shared" si="4"/>
        <v/>
      </c>
      <c r="M68" s="532">
        <f>IF(OR(F68="",N10="",N10&lt;=0),"",IF(LEN(F68)&lt;=N10,LEN(F68),IFERROR(FIND("♦",SUBSTITUTE(LEFT(F68,N10)," ","♦",LEN(LEFT(F68,N10))-LEN(SUBSTITUTE(LEFT(F68,N10)," ","")))),FIND(" ",F68&amp;" ",N10+1)-1)))</f>
        <v>1</v>
      </c>
      <c r="N68" s="564">
        <f t="shared" si="5"/>
        <v>51</v>
      </c>
      <c r="O68" s="565" t="str">
        <f t="shared" si="6"/>
        <v>0</v>
      </c>
      <c r="P68" s="564">
        <f t="shared" si="7"/>
        <v>1</v>
      </c>
      <c r="Q68" s="564">
        <f t="shared" si="8"/>
        <v>1</v>
      </c>
      <c r="S68" s="588">
        <f t="shared" si="9"/>
        <v>68</v>
      </c>
      <c r="T68" s="464" t="str">
        <f t="shared" si="37"/>
        <v>0</v>
      </c>
      <c r="U68" s="588" t="s">
        <v>188</v>
      </c>
      <c r="V68" s="465" t="str">
        <f t="shared" si="10"/>
        <v>0</v>
      </c>
      <c r="W68" s="466" t="str">
        <f t="shared" si="11"/>
        <v/>
      </c>
      <c r="X68" s="589" t="str">
        <f t="shared" si="12"/>
        <v>0</v>
      </c>
      <c r="Y68" s="590" t="str">
        <f t="shared" si="13"/>
        <v/>
      </c>
      <c r="Z68" s="588">
        <f t="shared" si="14"/>
        <v>0</v>
      </c>
      <c r="AA68" s="588">
        <f t="shared" si="15"/>
        <v>0</v>
      </c>
      <c r="AB68" s="590" t="str">
        <f t="shared" si="16"/>
        <v>aucun match</v>
      </c>
      <c r="AC68" s="36" t="str">
        <f t="shared" si="17"/>
        <v>0</v>
      </c>
      <c r="AD68" s="36" t="str">
        <f t="shared" si="18"/>
        <v>0</v>
      </c>
      <c r="AE68" s="36" t="str">
        <f t="shared" si="19"/>
        <v>0</v>
      </c>
      <c r="AF68" s="36" t="str">
        <f t="shared" si="20"/>
        <v xml:space="preserve"> 0 </v>
      </c>
      <c r="AG68" s="36" cm="1">
        <f t="array" ref="AG68">IF(T68="",0,SUMPRODUCT((BX4:BX795="Gluten")*(BY4:BY795="INFO")*(COUNTIF(AF68,"*"&amp;BZ4:BZ795&amp;"*")&gt;0)*1))</f>
        <v>0</v>
      </c>
      <c r="AH68" s="36" cm="1">
        <f t="array" ref="AH68">IF(T68="",0,SUMPRODUCT((BX4:BX795="Gluten")*(BY4:BY795="EXCL")*(COUNTIF(AF68,"*"&amp;BZ4:BZ795&amp;"*")&gt;0)*1))</f>
        <v>0</v>
      </c>
      <c r="AI68" s="36" cm="1">
        <f t="array" ref="AI68">IF(T68="",0,SUMPRODUCT((BX4:BX795="Gluten")*(BY4:BY795="ALERTE")*(COUNTIF(AF68,"*"&amp;BZ4:BZ795&amp;"*")&gt;0)*1))</f>
        <v>0</v>
      </c>
      <c r="AJ68" s="36" cm="1">
        <f t="array" ref="AJ68">IF(T68="",0,SUMPRODUCT((BX4:BX795="Gluten")*(BY4:BY795="SUSP")*(COUNTIF(AF68,"*"&amp;BZ4:BZ795&amp;"*")&gt;0)*1))</f>
        <v>0</v>
      </c>
      <c r="AK68" s="36" cm="1">
        <f t="array" ref="AK68">IF(T68="",0,SUMPRODUCT((BX4:BX795="Crustaces")*(BY4:BY795="ALERTE")*(COUNTIF(AF68,"*"&amp;BZ4:BZ795&amp;"*")&gt;0)*1))</f>
        <v>0</v>
      </c>
      <c r="AL68" s="36" cm="1">
        <f t="array" ref="AL68">IF(T68="",0,SUMPRODUCT((BX4:BX795="Oeufs")*(BY4:BY795="ALERTE")*(COUNTIF(AF68,"*"&amp;BZ4:BZ795&amp;"*")&gt;0)*1))</f>
        <v>0</v>
      </c>
      <c r="AM68" s="36" cm="1">
        <f t="array" ref="AM68">IF(T68="",0,SUMPRODUCT((BX4:BX795="Poissons")*(BY4:BY795="INFO")*(COUNTIF(AF68,"*"&amp;BZ4:BZ795&amp;"*")&gt;0)*1))</f>
        <v>0</v>
      </c>
      <c r="AN68" s="36" cm="1">
        <f t="array" ref="AN68">IF(T68="",0,SUMPRODUCT((BX4:BX795="Poissons")*(BY4:BY795="EXCL")*(COUNTIF(AF68,"*"&amp;BZ4:BZ795&amp;"*")&gt;0)*1))</f>
        <v>0</v>
      </c>
      <c r="AO68" s="36" cm="1">
        <f t="array" ref="AO68">IF(T68="",0,SUMPRODUCT((BX4:BX795="Poissons")*(BY4:BY795="ALERTE")*(COUNTIF(AF68,"*"&amp;BZ4:BZ795&amp;"*")&gt;0)*1))</f>
        <v>0</v>
      </c>
      <c r="AP68" s="36" cm="1">
        <f t="array" ref="AP68">IF(T68="",0,SUMPRODUCT((BX4:BX795="Arachides")*(BY4:BY795="ALERTE")*(COUNTIF(AF68,"*"&amp;BZ4:BZ795&amp;"*")&gt;0)*1))</f>
        <v>0</v>
      </c>
      <c r="AQ68" s="36" cm="1">
        <f t="array" ref="AQ68">IF(T68="",0,SUMPRODUCT((BX4:BX795="Soja")*(BY4:BY795="INFO")*(COUNTIF(AF68,"*"&amp;BZ4:BZ795&amp;"*")&gt;0)*1))</f>
        <v>0</v>
      </c>
      <c r="AR68" s="36" cm="1">
        <f t="array" ref="AR68">IF(T68="",0,SUMPRODUCT((BX4:BX795="Soja")*(BY4:BY795="ALERTE")*(COUNTIF(AF68,"*"&amp;BZ4:BZ795&amp;"*")&gt;0)*1))</f>
        <v>0</v>
      </c>
      <c r="AS68" s="36" cm="1">
        <f t="array" ref="AS68">IF(T68="",0,SUMPRODUCT((BX4:BX795="Lait")*(BY4:BY795="INFO")*(COUNTIF(AF68,"*"&amp;BZ4:BZ795&amp;"*")&gt;0)*1))</f>
        <v>0</v>
      </c>
      <c r="AT68" s="36" cm="1">
        <f t="array" ref="AT68">IF(T68="",0,SUMPRODUCT((BX4:BX795="Lait")*(BY4:BY795="EXCL")*(COUNTIF(AF68,"*"&amp;BZ4:BZ795&amp;"*")&gt;0)*1))</f>
        <v>0</v>
      </c>
      <c r="AU68" s="36" cm="1">
        <f t="array" ref="AU68">IF(T68="",0,SUMPRODUCT((BX4:BX795="Lait")*(BY4:BY795="ALERTE")*(COUNTIF(AF68,"*"&amp;BZ4:BZ795&amp;"*")&gt;0)*1))</f>
        <v>0</v>
      </c>
      <c r="AV68" s="36" cm="1">
        <f t="array" ref="AV68">IF(T68="",0,SUMPRODUCT((BX4:BX795="Lait")*(BY4:BY795="SUSP")*(COUNTIF(AF68,"*"&amp;BZ4:BZ795&amp;"*")&gt;0)*1))</f>
        <v>0</v>
      </c>
      <c r="AW68" s="36" cm="1">
        <f t="array" ref="AW68">IF(T68="",0,SUMPRODUCT((BX4:BX795="Fruits a coque")*(BY4:BY795="EXCL")*(COUNTIF(AF68,"*"&amp;BZ4:BZ795&amp;"*")&gt;0)*1))</f>
        <v>0</v>
      </c>
      <c r="AX68" s="36" cm="1">
        <f t="array" ref="AX68">IF(T68="",0,SUMPRODUCT((BX4:BX795="Fruits a coque")*(BY4:BY795="ALERTE")*(COUNTIF(AF68,"*"&amp;BZ4:BZ795&amp;"*")&gt;0)*1))</f>
        <v>0</v>
      </c>
      <c r="AY68" s="36" cm="1">
        <f t="array" ref="AY68">IF(T68="",0,SUMPRODUCT((BX4:BX795="Celeri")*(BY4:BY795="ALERTE")*(COUNTIF(AF68,"*"&amp;BZ4:BZ795&amp;"*")&gt;0)*1))</f>
        <v>0</v>
      </c>
      <c r="AZ68" s="36" cm="1">
        <f t="array" ref="AZ68">IF(T68="",0,SUMPRODUCT((BX4:BX795="Moutarde")*(BY4:BY795="ALERTE")*(COUNTIF(AF68,"*"&amp;BZ4:BZ795&amp;"*")&gt;0)*1))</f>
        <v>0</v>
      </c>
      <c r="BA68" s="36" cm="1">
        <f t="array" ref="BA68">IF(T68="",0,SUMPRODUCT((BX4:BX795="Sesame")*(BY4:BY795="ALERTE")*(COUNTIF(AF68,"*"&amp;BZ4:BZ795&amp;"*")&gt;0)*1))</f>
        <v>0</v>
      </c>
      <c r="BB68" s="36" cm="1">
        <f t="array" ref="BB68">IF(T68="",0,SUMPRODUCT((BX4:BX795="Sulfites")*(BY4:BY795="ALERTE")*(COUNTIF(AF68,"*"&amp;BZ4:BZ795&amp;"*")&gt;0)*1))</f>
        <v>0</v>
      </c>
      <c r="BC68" s="36" cm="1">
        <f t="array" ref="BC68">IF(T68="",0,SUMPRODUCT((BX4:BX795="Lupin")*(BY4:BY795="ALERTE")*(COUNTIF(AF68,"*"&amp;BZ4:BZ795&amp;"*")&gt;0)*1))</f>
        <v>0</v>
      </c>
      <c r="BD68" s="36" cm="1">
        <f t="array" ref="BD68">IF(T68="",0,SUMPRODUCT((BX4:BX795="Mollusques")*(BY4:BY795="EXCL")*(COUNTIF(AF68,"*"&amp;BZ4:BZ795&amp;"*")&gt;0)*1))</f>
        <v>0</v>
      </c>
      <c r="BE68" s="36" cm="1">
        <f t="array" ref="BE68">IF(T68="",0,SUMPRODUCT((BX4:BX795="Mollusques")*(BY4:BY795="ALERTE")*(COUNTIF(AF68,"*"&amp;BZ4:BZ795&amp;"*")&gt;0)*1))</f>
        <v>0</v>
      </c>
      <c r="BF68" s="36" t="str">
        <f t="shared" si="21"/>
        <v/>
      </c>
      <c r="BG68" s="36" t="str">
        <f t="shared" si="22"/>
        <v/>
      </c>
      <c r="BH68" s="36" t="str">
        <f t="shared" si="23"/>
        <v/>
      </c>
      <c r="BI68" s="36" t="str">
        <f t="shared" si="24"/>
        <v/>
      </c>
      <c r="BJ68" s="36" t="str">
        <f t="shared" si="25"/>
        <v/>
      </c>
      <c r="BK68" s="36" t="str">
        <f t="shared" si="26"/>
        <v/>
      </c>
      <c r="BL68" s="36" t="str">
        <f t="shared" si="27"/>
        <v/>
      </c>
      <c r="BM68" s="36" t="str">
        <f t="shared" si="28"/>
        <v/>
      </c>
      <c r="BN68" s="36" t="str">
        <f t="shared" si="29"/>
        <v/>
      </c>
      <c r="BO68" s="36" t="str">
        <f t="shared" si="30"/>
        <v/>
      </c>
      <c r="BP68" s="36" t="str">
        <f t="shared" si="31"/>
        <v/>
      </c>
      <c r="BQ68" s="36" t="str">
        <f t="shared" si="32"/>
        <v/>
      </c>
      <c r="BR68" s="36" t="str">
        <f t="shared" si="33"/>
        <v/>
      </c>
      <c r="BS68" s="36" t="str">
        <f t="shared" si="34"/>
        <v/>
      </c>
      <c r="BT68" s="36" t="str">
        <f t="shared" si="35"/>
        <v/>
      </c>
      <c r="BU68" s="36" t="str">
        <f t="shared" si="36"/>
        <v/>
      </c>
      <c r="BX68" s="6" t="s">
        <v>351</v>
      </c>
      <c r="BY68" s="577" t="s">
        <v>363</v>
      </c>
      <c r="BZ68" s="6" t="s">
        <v>402</v>
      </c>
      <c r="CA68" s="6" t="s">
        <v>803</v>
      </c>
    </row>
    <row r="69" spans="2:79" ht="30" customHeight="1">
      <c r="B69" s="551" t="str">
        <f t="shared" si="0"/>
        <v/>
      </c>
      <c r="C69" s="551" t="str">
        <f t="shared" si="1"/>
        <v/>
      </c>
      <c r="D69" s="551" t="str">
        <f>IF(UPPER(TRIM(N11))="X",C69,B69)</f>
        <v/>
      </c>
      <c r="E69" s="551" cm="1">
        <f t="array" ref="E69">IF(H68&lt;&gt;"",E68,IF(E68="","",IFERROR(MATCH(TRUE(),INDEX(INDEX(K:K,E68+1):K203&lt;&gt;"",0),0)+E68,"")))</f>
        <v>210</v>
      </c>
      <c r="F69" s="551" cm="1">
        <f t="array" ref="F69">IF(E69="","",IF(H68&lt;&gt;"",H68,INDEX(D:D,E69)))</f>
        <v>0</v>
      </c>
      <c r="G69" s="551" t="str">
        <f t="shared" si="2"/>
        <v>0</v>
      </c>
      <c r="H69" s="561" t="str">
        <f t="shared" si="3"/>
        <v/>
      </c>
      <c r="I69" s="566" t="str">
        <f>IF(AND(F69&lt;&gt;"",N10&gt;0,M69&gt;N10),"Mot &gt; limite","")</f>
        <v/>
      </c>
      <c r="J69" s="562" t="str">
        <f>IF(K69="","",COUNTIF(K18:K69,"&lt;&gt;"))</f>
        <v/>
      </c>
      <c r="K69" s="563"/>
      <c r="L69" s="562" t="str">
        <f t="shared" si="4"/>
        <v/>
      </c>
      <c r="M69" s="532">
        <f>IF(OR(F69="",N10="",N10&lt;=0),"",IF(LEN(F69)&lt;=N10,LEN(F69),IFERROR(FIND("♦",SUBSTITUTE(LEFT(F69,N10)," ","♦",LEN(LEFT(F69,N10))-LEN(SUBSTITUTE(LEFT(F69,N10)," ","")))),FIND(" ",F69&amp;" ",N10+1)-1)))</f>
        <v>1</v>
      </c>
      <c r="N69" s="564">
        <f t="shared" si="5"/>
        <v>52</v>
      </c>
      <c r="O69" s="565" t="str">
        <f t="shared" si="6"/>
        <v>0</v>
      </c>
      <c r="P69" s="564">
        <f t="shared" si="7"/>
        <v>1</v>
      </c>
      <c r="Q69" s="564">
        <f t="shared" si="8"/>
        <v>1</v>
      </c>
      <c r="S69" s="588">
        <f t="shared" si="9"/>
        <v>69</v>
      </c>
      <c r="T69" s="464" t="str">
        <f t="shared" si="37"/>
        <v>0</v>
      </c>
      <c r="U69" s="588" t="s">
        <v>188</v>
      </c>
      <c r="V69" s="465" t="str">
        <f t="shared" si="10"/>
        <v>0</v>
      </c>
      <c r="W69" s="466" t="str">
        <f t="shared" si="11"/>
        <v/>
      </c>
      <c r="X69" s="589" t="str">
        <f t="shared" si="12"/>
        <v>0</v>
      </c>
      <c r="Y69" s="590" t="str">
        <f t="shared" si="13"/>
        <v/>
      </c>
      <c r="Z69" s="588">
        <f t="shared" si="14"/>
        <v>0</v>
      </c>
      <c r="AA69" s="588">
        <f t="shared" si="15"/>
        <v>0</v>
      </c>
      <c r="AB69" s="590" t="str">
        <f t="shared" si="16"/>
        <v>aucun match</v>
      </c>
      <c r="AC69" s="36" t="str">
        <f t="shared" si="17"/>
        <v>0</v>
      </c>
      <c r="AD69" s="36" t="str">
        <f t="shared" si="18"/>
        <v>0</v>
      </c>
      <c r="AE69" s="36" t="str">
        <f t="shared" si="19"/>
        <v>0</v>
      </c>
      <c r="AF69" s="36" t="str">
        <f t="shared" si="20"/>
        <v xml:space="preserve"> 0 </v>
      </c>
      <c r="AG69" s="36" cm="1">
        <f t="array" ref="AG69">IF(T69="",0,SUMPRODUCT((BX4:BX795="Gluten")*(BY4:BY795="INFO")*(COUNTIF(AF69,"*"&amp;BZ4:BZ795&amp;"*")&gt;0)*1))</f>
        <v>0</v>
      </c>
      <c r="AH69" s="36" cm="1">
        <f t="array" ref="AH69">IF(T69="",0,SUMPRODUCT((BX4:BX795="Gluten")*(BY4:BY795="EXCL")*(COUNTIF(AF69,"*"&amp;BZ4:BZ795&amp;"*")&gt;0)*1))</f>
        <v>0</v>
      </c>
      <c r="AI69" s="36" cm="1">
        <f t="array" ref="AI69">IF(T69="",0,SUMPRODUCT((BX4:BX795="Gluten")*(BY4:BY795="ALERTE")*(COUNTIF(AF69,"*"&amp;BZ4:BZ795&amp;"*")&gt;0)*1))</f>
        <v>0</v>
      </c>
      <c r="AJ69" s="36" cm="1">
        <f t="array" ref="AJ69">IF(T69="",0,SUMPRODUCT((BX4:BX795="Gluten")*(BY4:BY795="SUSP")*(COUNTIF(AF69,"*"&amp;BZ4:BZ795&amp;"*")&gt;0)*1))</f>
        <v>0</v>
      </c>
      <c r="AK69" s="36" cm="1">
        <f t="array" ref="AK69">IF(T69="",0,SUMPRODUCT((BX4:BX795="Crustaces")*(BY4:BY795="ALERTE")*(COUNTIF(AF69,"*"&amp;BZ4:BZ795&amp;"*")&gt;0)*1))</f>
        <v>0</v>
      </c>
      <c r="AL69" s="36" cm="1">
        <f t="array" ref="AL69">IF(T69="",0,SUMPRODUCT((BX4:BX795="Oeufs")*(BY4:BY795="ALERTE")*(COUNTIF(AF69,"*"&amp;BZ4:BZ795&amp;"*")&gt;0)*1))</f>
        <v>0</v>
      </c>
      <c r="AM69" s="36" cm="1">
        <f t="array" ref="AM69">IF(T69="",0,SUMPRODUCT((BX4:BX795="Poissons")*(BY4:BY795="INFO")*(COUNTIF(AF69,"*"&amp;BZ4:BZ795&amp;"*")&gt;0)*1))</f>
        <v>0</v>
      </c>
      <c r="AN69" s="36" cm="1">
        <f t="array" ref="AN69">IF(T69="",0,SUMPRODUCT((BX4:BX795="Poissons")*(BY4:BY795="EXCL")*(COUNTIF(AF69,"*"&amp;BZ4:BZ795&amp;"*")&gt;0)*1))</f>
        <v>0</v>
      </c>
      <c r="AO69" s="36" cm="1">
        <f t="array" ref="AO69">IF(T69="",0,SUMPRODUCT((BX4:BX795="Poissons")*(BY4:BY795="ALERTE")*(COUNTIF(AF69,"*"&amp;BZ4:BZ795&amp;"*")&gt;0)*1))</f>
        <v>0</v>
      </c>
      <c r="AP69" s="36" cm="1">
        <f t="array" ref="AP69">IF(T69="",0,SUMPRODUCT((BX4:BX795="Arachides")*(BY4:BY795="ALERTE")*(COUNTIF(AF69,"*"&amp;BZ4:BZ795&amp;"*")&gt;0)*1))</f>
        <v>0</v>
      </c>
      <c r="AQ69" s="36" cm="1">
        <f t="array" ref="AQ69">IF(T69="",0,SUMPRODUCT((BX4:BX795="Soja")*(BY4:BY795="INFO")*(COUNTIF(AF69,"*"&amp;BZ4:BZ795&amp;"*")&gt;0)*1))</f>
        <v>0</v>
      </c>
      <c r="AR69" s="36" cm="1">
        <f t="array" ref="AR69">IF(T69="",0,SUMPRODUCT((BX4:BX795="Soja")*(BY4:BY795="ALERTE")*(COUNTIF(AF69,"*"&amp;BZ4:BZ795&amp;"*")&gt;0)*1))</f>
        <v>0</v>
      </c>
      <c r="AS69" s="36" cm="1">
        <f t="array" ref="AS69">IF(T69="",0,SUMPRODUCT((BX4:BX795="Lait")*(BY4:BY795="INFO")*(COUNTIF(AF69,"*"&amp;BZ4:BZ795&amp;"*")&gt;0)*1))</f>
        <v>0</v>
      </c>
      <c r="AT69" s="36" cm="1">
        <f t="array" ref="AT69">IF(T69="",0,SUMPRODUCT((BX4:BX795="Lait")*(BY4:BY795="EXCL")*(COUNTIF(AF69,"*"&amp;BZ4:BZ795&amp;"*")&gt;0)*1))</f>
        <v>0</v>
      </c>
      <c r="AU69" s="36" cm="1">
        <f t="array" ref="AU69">IF(T69="",0,SUMPRODUCT((BX4:BX795="Lait")*(BY4:BY795="ALERTE")*(COUNTIF(AF69,"*"&amp;BZ4:BZ795&amp;"*")&gt;0)*1))</f>
        <v>0</v>
      </c>
      <c r="AV69" s="36" cm="1">
        <f t="array" ref="AV69">IF(T69="",0,SUMPRODUCT((BX4:BX795="Lait")*(BY4:BY795="SUSP")*(COUNTIF(AF69,"*"&amp;BZ4:BZ795&amp;"*")&gt;0)*1))</f>
        <v>0</v>
      </c>
      <c r="AW69" s="36" cm="1">
        <f t="array" ref="AW69">IF(T69="",0,SUMPRODUCT((BX4:BX795="Fruits a coque")*(BY4:BY795="EXCL")*(COUNTIF(AF69,"*"&amp;BZ4:BZ795&amp;"*")&gt;0)*1))</f>
        <v>0</v>
      </c>
      <c r="AX69" s="36" cm="1">
        <f t="array" ref="AX69">IF(T69="",0,SUMPRODUCT((BX4:BX795="Fruits a coque")*(BY4:BY795="ALERTE")*(COUNTIF(AF69,"*"&amp;BZ4:BZ795&amp;"*")&gt;0)*1))</f>
        <v>0</v>
      </c>
      <c r="AY69" s="36" cm="1">
        <f t="array" ref="AY69">IF(T69="",0,SUMPRODUCT((BX4:BX795="Celeri")*(BY4:BY795="ALERTE")*(COUNTIF(AF69,"*"&amp;BZ4:BZ795&amp;"*")&gt;0)*1))</f>
        <v>0</v>
      </c>
      <c r="AZ69" s="36" cm="1">
        <f t="array" ref="AZ69">IF(T69="",0,SUMPRODUCT((BX4:BX795="Moutarde")*(BY4:BY795="ALERTE")*(COUNTIF(AF69,"*"&amp;BZ4:BZ795&amp;"*")&gt;0)*1))</f>
        <v>0</v>
      </c>
      <c r="BA69" s="36" cm="1">
        <f t="array" ref="BA69">IF(T69="",0,SUMPRODUCT((BX4:BX795="Sesame")*(BY4:BY795="ALERTE")*(COUNTIF(AF69,"*"&amp;BZ4:BZ795&amp;"*")&gt;0)*1))</f>
        <v>0</v>
      </c>
      <c r="BB69" s="36" cm="1">
        <f t="array" ref="BB69">IF(T69="",0,SUMPRODUCT((BX4:BX795="Sulfites")*(BY4:BY795="ALERTE")*(COUNTIF(AF69,"*"&amp;BZ4:BZ795&amp;"*")&gt;0)*1))</f>
        <v>0</v>
      </c>
      <c r="BC69" s="36" cm="1">
        <f t="array" ref="BC69">IF(T69="",0,SUMPRODUCT((BX4:BX795="Lupin")*(BY4:BY795="ALERTE")*(COUNTIF(AF69,"*"&amp;BZ4:BZ795&amp;"*")&gt;0)*1))</f>
        <v>0</v>
      </c>
      <c r="BD69" s="36" cm="1">
        <f t="array" ref="BD69">IF(T69="",0,SUMPRODUCT((BX4:BX795="Mollusques")*(BY4:BY795="EXCL")*(COUNTIF(AF69,"*"&amp;BZ4:BZ795&amp;"*")&gt;0)*1))</f>
        <v>0</v>
      </c>
      <c r="BE69" s="36" cm="1">
        <f t="array" ref="BE69">IF(T69="",0,SUMPRODUCT((BX4:BX795="Mollusques")*(BY4:BY795="ALERTE")*(COUNTIF(AF69,"*"&amp;BZ4:BZ795&amp;"*")&gt;0)*1))</f>
        <v>0</v>
      </c>
      <c r="BF69" s="36" t="str">
        <f t="shared" si="21"/>
        <v/>
      </c>
      <c r="BG69" s="36" t="str">
        <f t="shared" si="22"/>
        <v/>
      </c>
      <c r="BH69" s="36" t="str">
        <f t="shared" si="23"/>
        <v/>
      </c>
      <c r="BI69" s="36" t="str">
        <f t="shared" si="24"/>
        <v/>
      </c>
      <c r="BJ69" s="36" t="str">
        <f t="shared" si="25"/>
        <v/>
      </c>
      <c r="BK69" s="36" t="str">
        <f t="shared" si="26"/>
        <v/>
      </c>
      <c r="BL69" s="36" t="str">
        <f t="shared" si="27"/>
        <v/>
      </c>
      <c r="BM69" s="36" t="str">
        <f t="shared" si="28"/>
        <v/>
      </c>
      <c r="BN69" s="36" t="str">
        <f t="shared" si="29"/>
        <v/>
      </c>
      <c r="BO69" s="36" t="str">
        <f t="shared" si="30"/>
        <v/>
      </c>
      <c r="BP69" s="36" t="str">
        <f t="shared" si="31"/>
        <v/>
      </c>
      <c r="BQ69" s="36" t="str">
        <f t="shared" si="32"/>
        <v/>
      </c>
      <c r="BR69" s="36" t="str">
        <f t="shared" si="33"/>
        <v/>
      </c>
      <c r="BS69" s="36" t="str">
        <f t="shared" si="34"/>
        <v/>
      </c>
      <c r="BT69" s="36" t="str">
        <f t="shared" si="35"/>
        <v/>
      </c>
      <c r="BU69" s="36" t="str">
        <f t="shared" si="36"/>
        <v/>
      </c>
      <c r="BX69" s="6" t="s">
        <v>351</v>
      </c>
      <c r="BY69" s="577" t="s">
        <v>363</v>
      </c>
      <c r="BZ69" s="6" t="s">
        <v>403</v>
      </c>
      <c r="CA69" s="6" t="s">
        <v>804</v>
      </c>
    </row>
    <row r="70" spans="2:79" ht="30" customHeight="1">
      <c r="B70" s="551" t="str">
        <f t="shared" si="0"/>
        <v/>
      </c>
      <c r="C70" s="551" t="str">
        <f t="shared" si="1"/>
        <v/>
      </c>
      <c r="D70" s="551" t="str">
        <f>IF(UPPER(TRIM(N11))="X",C70,B70)</f>
        <v/>
      </c>
      <c r="E70" s="551" cm="1">
        <f t="array" ref="E70">IF(H69&lt;&gt;"",E69,IF(E69="","",IFERROR(MATCH(TRUE(),INDEX(INDEX(K:K,E69+1):K203&lt;&gt;"",0),0)+E69,"")))</f>
        <v>211</v>
      </c>
      <c r="F70" s="551" cm="1">
        <f t="array" ref="F70">IF(E70="","",IF(H69&lt;&gt;"",H69,INDEX(D:D,E70)))</f>
        <v>0</v>
      </c>
      <c r="G70" s="551" t="str">
        <f t="shared" si="2"/>
        <v>0</v>
      </c>
      <c r="H70" s="561" t="str">
        <f t="shared" si="3"/>
        <v/>
      </c>
      <c r="I70" s="566" t="str">
        <f>IF(AND(F70&lt;&gt;"",N10&gt;0,M70&gt;N10),"Mot &gt; limite","")</f>
        <v/>
      </c>
      <c r="J70" s="562" t="str">
        <f>IF(K70="","",COUNTIF(K18:K70,"&lt;&gt;"))</f>
        <v/>
      </c>
      <c r="K70" s="563"/>
      <c r="L70" s="562" t="str">
        <f t="shared" si="4"/>
        <v/>
      </c>
      <c r="M70" s="532">
        <f>IF(OR(F70="",N10="",N10&lt;=0),"",IF(LEN(F70)&lt;=N10,LEN(F70),IFERROR(FIND("♦",SUBSTITUTE(LEFT(F70,N10)," ","♦",LEN(LEFT(F70,N10))-LEN(SUBSTITUTE(LEFT(F70,N10)," ","")))),FIND(" ",F70&amp;" ",N10+1)-1)))</f>
        <v>1</v>
      </c>
      <c r="N70" s="564">
        <f t="shared" si="5"/>
        <v>53</v>
      </c>
      <c r="O70" s="565" t="str">
        <f t="shared" si="6"/>
        <v>0</v>
      </c>
      <c r="P70" s="564">
        <f t="shared" si="7"/>
        <v>1</v>
      </c>
      <c r="Q70" s="564">
        <f t="shared" si="8"/>
        <v>1</v>
      </c>
      <c r="S70" s="588">
        <f t="shared" si="9"/>
        <v>70</v>
      </c>
      <c r="T70" s="464" t="str">
        <f t="shared" si="37"/>
        <v>0</v>
      </c>
      <c r="U70" s="588" t="s">
        <v>188</v>
      </c>
      <c r="V70" s="465" t="str">
        <f t="shared" si="10"/>
        <v>0</v>
      </c>
      <c r="W70" s="466" t="str">
        <f t="shared" si="11"/>
        <v/>
      </c>
      <c r="X70" s="589" t="str">
        <f t="shared" si="12"/>
        <v>0</v>
      </c>
      <c r="Y70" s="590" t="str">
        <f t="shared" si="13"/>
        <v/>
      </c>
      <c r="Z70" s="588">
        <f t="shared" si="14"/>
        <v>0</v>
      </c>
      <c r="AA70" s="588">
        <f t="shared" si="15"/>
        <v>0</v>
      </c>
      <c r="AB70" s="590" t="str">
        <f t="shared" si="16"/>
        <v>aucun match</v>
      </c>
      <c r="AC70" s="36" t="str">
        <f t="shared" si="17"/>
        <v>0</v>
      </c>
      <c r="AD70" s="36" t="str">
        <f t="shared" si="18"/>
        <v>0</v>
      </c>
      <c r="AE70" s="36" t="str">
        <f t="shared" si="19"/>
        <v>0</v>
      </c>
      <c r="AF70" s="36" t="str">
        <f t="shared" si="20"/>
        <v xml:space="preserve"> 0 </v>
      </c>
      <c r="AG70" s="36" cm="1">
        <f t="array" ref="AG70">IF(T70="",0,SUMPRODUCT((BX4:BX795="Gluten")*(BY4:BY795="INFO")*(COUNTIF(AF70,"*"&amp;BZ4:BZ795&amp;"*")&gt;0)*1))</f>
        <v>0</v>
      </c>
      <c r="AH70" s="36" cm="1">
        <f t="array" ref="AH70">IF(T70="",0,SUMPRODUCT((BX4:BX795="Gluten")*(BY4:BY795="EXCL")*(COUNTIF(AF70,"*"&amp;BZ4:BZ795&amp;"*")&gt;0)*1))</f>
        <v>0</v>
      </c>
      <c r="AI70" s="36" cm="1">
        <f t="array" ref="AI70">IF(T70="",0,SUMPRODUCT((BX4:BX795="Gluten")*(BY4:BY795="ALERTE")*(COUNTIF(AF70,"*"&amp;BZ4:BZ795&amp;"*")&gt;0)*1))</f>
        <v>0</v>
      </c>
      <c r="AJ70" s="36" cm="1">
        <f t="array" ref="AJ70">IF(T70="",0,SUMPRODUCT((BX4:BX795="Gluten")*(BY4:BY795="SUSP")*(COUNTIF(AF70,"*"&amp;BZ4:BZ795&amp;"*")&gt;0)*1))</f>
        <v>0</v>
      </c>
      <c r="AK70" s="36" cm="1">
        <f t="array" ref="AK70">IF(T70="",0,SUMPRODUCT((BX4:BX795="Crustaces")*(BY4:BY795="ALERTE")*(COUNTIF(AF70,"*"&amp;BZ4:BZ795&amp;"*")&gt;0)*1))</f>
        <v>0</v>
      </c>
      <c r="AL70" s="36" cm="1">
        <f t="array" ref="AL70">IF(T70="",0,SUMPRODUCT((BX4:BX795="Oeufs")*(BY4:BY795="ALERTE")*(COUNTIF(AF70,"*"&amp;BZ4:BZ795&amp;"*")&gt;0)*1))</f>
        <v>0</v>
      </c>
      <c r="AM70" s="36" cm="1">
        <f t="array" ref="AM70">IF(T70="",0,SUMPRODUCT((BX4:BX795="Poissons")*(BY4:BY795="INFO")*(COUNTIF(AF70,"*"&amp;BZ4:BZ795&amp;"*")&gt;0)*1))</f>
        <v>0</v>
      </c>
      <c r="AN70" s="36" cm="1">
        <f t="array" ref="AN70">IF(T70="",0,SUMPRODUCT((BX4:BX795="Poissons")*(BY4:BY795="EXCL")*(COUNTIF(AF70,"*"&amp;BZ4:BZ795&amp;"*")&gt;0)*1))</f>
        <v>0</v>
      </c>
      <c r="AO70" s="36" cm="1">
        <f t="array" ref="AO70">IF(T70="",0,SUMPRODUCT((BX4:BX795="Poissons")*(BY4:BY795="ALERTE")*(COUNTIF(AF70,"*"&amp;BZ4:BZ795&amp;"*")&gt;0)*1))</f>
        <v>0</v>
      </c>
      <c r="AP70" s="36" cm="1">
        <f t="array" ref="AP70">IF(T70="",0,SUMPRODUCT((BX4:BX795="Arachides")*(BY4:BY795="ALERTE")*(COUNTIF(AF70,"*"&amp;BZ4:BZ795&amp;"*")&gt;0)*1))</f>
        <v>0</v>
      </c>
      <c r="AQ70" s="36" cm="1">
        <f t="array" ref="AQ70">IF(T70="",0,SUMPRODUCT((BX4:BX795="Soja")*(BY4:BY795="INFO")*(COUNTIF(AF70,"*"&amp;BZ4:BZ795&amp;"*")&gt;0)*1))</f>
        <v>0</v>
      </c>
      <c r="AR70" s="36" cm="1">
        <f t="array" ref="AR70">IF(T70="",0,SUMPRODUCT((BX4:BX795="Soja")*(BY4:BY795="ALERTE")*(COUNTIF(AF70,"*"&amp;BZ4:BZ795&amp;"*")&gt;0)*1))</f>
        <v>0</v>
      </c>
      <c r="AS70" s="36" cm="1">
        <f t="array" ref="AS70">IF(T70="",0,SUMPRODUCT((BX4:BX795="Lait")*(BY4:BY795="INFO")*(COUNTIF(AF70,"*"&amp;BZ4:BZ795&amp;"*")&gt;0)*1))</f>
        <v>0</v>
      </c>
      <c r="AT70" s="36" cm="1">
        <f t="array" ref="AT70">IF(T70="",0,SUMPRODUCT((BX4:BX795="Lait")*(BY4:BY795="EXCL")*(COUNTIF(AF70,"*"&amp;BZ4:BZ795&amp;"*")&gt;0)*1))</f>
        <v>0</v>
      </c>
      <c r="AU70" s="36" cm="1">
        <f t="array" ref="AU70">IF(T70="",0,SUMPRODUCT((BX4:BX795="Lait")*(BY4:BY795="ALERTE")*(COUNTIF(AF70,"*"&amp;BZ4:BZ795&amp;"*")&gt;0)*1))</f>
        <v>0</v>
      </c>
      <c r="AV70" s="36" cm="1">
        <f t="array" ref="AV70">IF(T70="",0,SUMPRODUCT((BX4:BX795="Lait")*(BY4:BY795="SUSP")*(COUNTIF(AF70,"*"&amp;BZ4:BZ795&amp;"*")&gt;0)*1))</f>
        <v>0</v>
      </c>
      <c r="AW70" s="36" cm="1">
        <f t="array" ref="AW70">IF(T70="",0,SUMPRODUCT((BX4:BX795="Fruits a coque")*(BY4:BY795="EXCL")*(COUNTIF(AF70,"*"&amp;BZ4:BZ795&amp;"*")&gt;0)*1))</f>
        <v>0</v>
      </c>
      <c r="AX70" s="36" cm="1">
        <f t="array" ref="AX70">IF(T70="",0,SUMPRODUCT((BX4:BX795="Fruits a coque")*(BY4:BY795="ALERTE")*(COUNTIF(AF70,"*"&amp;BZ4:BZ795&amp;"*")&gt;0)*1))</f>
        <v>0</v>
      </c>
      <c r="AY70" s="36" cm="1">
        <f t="array" ref="AY70">IF(T70="",0,SUMPRODUCT((BX4:BX795="Celeri")*(BY4:BY795="ALERTE")*(COUNTIF(AF70,"*"&amp;BZ4:BZ795&amp;"*")&gt;0)*1))</f>
        <v>0</v>
      </c>
      <c r="AZ70" s="36" cm="1">
        <f t="array" ref="AZ70">IF(T70="",0,SUMPRODUCT((BX4:BX795="Moutarde")*(BY4:BY795="ALERTE")*(COUNTIF(AF70,"*"&amp;BZ4:BZ795&amp;"*")&gt;0)*1))</f>
        <v>0</v>
      </c>
      <c r="BA70" s="36" cm="1">
        <f t="array" ref="BA70">IF(T70="",0,SUMPRODUCT((BX4:BX795="Sesame")*(BY4:BY795="ALERTE")*(COUNTIF(AF70,"*"&amp;BZ4:BZ795&amp;"*")&gt;0)*1))</f>
        <v>0</v>
      </c>
      <c r="BB70" s="36" cm="1">
        <f t="array" ref="BB70">IF(T70="",0,SUMPRODUCT((BX4:BX795="Sulfites")*(BY4:BY795="ALERTE")*(COUNTIF(AF70,"*"&amp;BZ4:BZ795&amp;"*")&gt;0)*1))</f>
        <v>0</v>
      </c>
      <c r="BC70" s="36" cm="1">
        <f t="array" ref="BC70">IF(T70="",0,SUMPRODUCT((BX4:BX795="Lupin")*(BY4:BY795="ALERTE")*(COUNTIF(AF70,"*"&amp;BZ4:BZ795&amp;"*")&gt;0)*1))</f>
        <v>0</v>
      </c>
      <c r="BD70" s="36" cm="1">
        <f t="array" ref="BD70">IF(T70="",0,SUMPRODUCT((BX4:BX795="Mollusques")*(BY4:BY795="EXCL")*(COUNTIF(AF70,"*"&amp;BZ4:BZ795&amp;"*")&gt;0)*1))</f>
        <v>0</v>
      </c>
      <c r="BE70" s="36" cm="1">
        <f t="array" ref="BE70">IF(T70="",0,SUMPRODUCT((BX4:BX795="Mollusques")*(BY4:BY795="ALERTE")*(COUNTIF(AF70,"*"&amp;BZ4:BZ795&amp;"*")&gt;0)*1))</f>
        <v>0</v>
      </c>
      <c r="BF70" s="36" t="str">
        <f t="shared" si="21"/>
        <v/>
      </c>
      <c r="BG70" s="36" t="str">
        <f t="shared" si="22"/>
        <v/>
      </c>
      <c r="BH70" s="36" t="str">
        <f t="shared" si="23"/>
        <v/>
      </c>
      <c r="BI70" s="36" t="str">
        <f t="shared" si="24"/>
        <v/>
      </c>
      <c r="BJ70" s="36" t="str">
        <f t="shared" si="25"/>
        <v/>
      </c>
      <c r="BK70" s="36" t="str">
        <f t="shared" si="26"/>
        <v/>
      </c>
      <c r="BL70" s="36" t="str">
        <f t="shared" si="27"/>
        <v/>
      </c>
      <c r="BM70" s="36" t="str">
        <f t="shared" si="28"/>
        <v/>
      </c>
      <c r="BN70" s="36" t="str">
        <f t="shared" si="29"/>
        <v/>
      </c>
      <c r="BO70" s="36" t="str">
        <f t="shared" si="30"/>
        <v/>
      </c>
      <c r="BP70" s="36" t="str">
        <f t="shared" si="31"/>
        <v/>
      </c>
      <c r="BQ70" s="36" t="str">
        <f t="shared" si="32"/>
        <v/>
      </c>
      <c r="BR70" s="36" t="str">
        <f t="shared" si="33"/>
        <v/>
      </c>
      <c r="BS70" s="36" t="str">
        <f t="shared" si="34"/>
        <v/>
      </c>
      <c r="BT70" s="36" t="str">
        <f t="shared" si="35"/>
        <v/>
      </c>
      <c r="BU70" s="36" t="str">
        <f t="shared" si="36"/>
        <v/>
      </c>
      <c r="BX70" s="6" t="s">
        <v>351</v>
      </c>
      <c r="BY70" s="577" t="s">
        <v>363</v>
      </c>
      <c r="BZ70" s="6" t="s">
        <v>404</v>
      </c>
      <c r="CA70" s="6" t="s">
        <v>805</v>
      </c>
    </row>
    <row r="71" spans="2:79" ht="30" customHeight="1">
      <c r="B71" s="551" t="str">
        <f t="shared" si="0"/>
        <v/>
      </c>
      <c r="C71" s="551" t="str">
        <f t="shared" si="1"/>
        <v/>
      </c>
      <c r="D71" s="551" t="str">
        <f>IF(UPPER(TRIM(N11))="X",C71,B71)</f>
        <v/>
      </c>
      <c r="E71" s="551" cm="1">
        <f t="array" ref="E71">IF(H70&lt;&gt;"",E70,IF(E70="","",IFERROR(MATCH(TRUE(),INDEX(INDEX(K:K,E70+1):K203&lt;&gt;"",0),0)+E70,"")))</f>
        <v>212</v>
      </c>
      <c r="F71" s="551" cm="1">
        <f t="array" ref="F71">IF(E71="","",IF(H70&lt;&gt;"",H70,INDEX(D:D,E71)))</f>
        <v>0</v>
      </c>
      <c r="G71" s="551" t="str">
        <f t="shared" si="2"/>
        <v>0</v>
      </c>
      <c r="H71" s="561" t="str">
        <f t="shared" si="3"/>
        <v/>
      </c>
      <c r="I71" s="566" t="str">
        <f>IF(AND(F71&lt;&gt;"",N10&gt;0,M71&gt;N10),"Mot &gt; limite","")</f>
        <v/>
      </c>
      <c r="J71" s="562" t="str">
        <f>IF(K71="","",COUNTIF(K18:K71,"&lt;&gt;"))</f>
        <v/>
      </c>
      <c r="K71" s="563"/>
      <c r="L71" s="562" t="str">
        <f t="shared" si="4"/>
        <v/>
      </c>
      <c r="M71" s="532">
        <f>IF(OR(F71="",N10="",N10&lt;=0),"",IF(LEN(F71)&lt;=N10,LEN(F71),IFERROR(FIND("♦",SUBSTITUTE(LEFT(F71,N10)," ","♦",LEN(LEFT(F71,N10))-LEN(SUBSTITUTE(LEFT(F71,N10)," ","")))),FIND(" ",F71&amp;" ",N10+1)-1)))</f>
        <v>1</v>
      </c>
      <c r="N71" s="564">
        <f t="shared" si="5"/>
        <v>54</v>
      </c>
      <c r="O71" s="565" t="str">
        <f t="shared" si="6"/>
        <v>0</v>
      </c>
      <c r="P71" s="564">
        <f t="shared" si="7"/>
        <v>1</v>
      </c>
      <c r="Q71" s="564">
        <f t="shared" si="8"/>
        <v>1</v>
      </c>
      <c r="S71" s="588">
        <f t="shared" si="9"/>
        <v>71</v>
      </c>
      <c r="T71" s="464" t="str">
        <f t="shared" si="37"/>
        <v>0</v>
      </c>
      <c r="U71" s="588" t="s">
        <v>188</v>
      </c>
      <c r="V71" s="465" t="str">
        <f t="shared" si="10"/>
        <v>0</v>
      </c>
      <c r="W71" s="466" t="str">
        <f t="shared" si="11"/>
        <v/>
      </c>
      <c r="X71" s="589" t="str">
        <f t="shared" si="12"/>
        <v>0</v>
      </c>
      <c r="Y71" s="590" t="str">
        <f t="shared" si="13"/>
        <v/>
      </c>
      <c r="Z71" s="588">
        <f t="shared" si="14"/>
        <v>0</v>
      </c>
      <c r="AA71" s="588">
        <f t="shared" si="15"/>
        <v>0</v>
      </c>
      <c r="AB71" s="590" t="str">
        <f t="shared" si="16"/>
        <v>aucun match</v>
      </c>
      <c r="AC71" s="36" t="str">
        <f t="shared" si="17"/>
        <v>0</v>
      </c>
      <c r="AD71" s="36" t="str">
        <f t="shared" si="18"/>
        <v>0</v>
      </c>
      <c r="AE71" s="36" t="str">
        <f t="shared" si="19"/>
        <v>0</v>
      </c>
      <c r="AF71" s="36" t="str">
        <f t="shared" si="20"/>
        <v xml:space="preserve"> 0 </v>
      </c>
      <c r="AG71" s="36" cm="1">
        <f t="array" ref="AG71">IF(T71="",0,SUMPRODUCT((BX4:BX795="Gluten")*(BY4:BY795="INFO")*(COUNTIF(AF71,"*"&amp;BZ4:BZ795&amp;"*")&gt;0)*1))</f>
        <v>0</v>
      </c>
      <c r="AH71" s="36" cm="1">
        <f t="array" ref="AH71">IF(T71="",0,SUMPRODUCT((BX4:BX795="Gluten")*(BY4:BY795="EXCL")*(COUNTIF(AF71,"*"&amp;BZ4:BZ795&amp;"*")&gt;0)*1))</f>
        <v>0</v>
      </c>
      <c r="AI71" s="36" cm="1">
        <f t="array" ref="AI71">IF(T71="",0,SUMPRODUCT((BX4:BX795="Gluten")*(BY4:BY795="ALERTE")*(COUNTIF(AF71,"*"&amp;BZ4:BZ795&amp;"*")&gt;0)*1))</f>
        <v>0</v>
      </c>
      <c r="AJ71" s="36" cm="1">
        <f t="array" ref="AJ71">IF(T71="",0,SUMPRODUCT((BX4:BX795="Gluten")*(BY4:BY795="SUSP")*(COUNTIF(AF71,"*"&amp;BZ4:BZ795&amp;"*")&gt;0)*1))</f>
        <v>0</v>
      </c>
      <c r="AK71" s="36" cm="1">
        <f t="array" ref="AK71">IF(T71="",0,SUMPRODUCT((BX4:BX795="Crustaces")*(BY4:BY795="ALERTE")*(COUNTIF(AF71,"*"&amp;BZ4:BZ795&amp;"*")&gt;0)*1))</f>
        <v>0</v>
      </c>
      <c r="AL71" s="36" cm="1">
        <f t="array" ref="AL71">IF(T71="",0,SUMPRODUCT((BX4:BX795="Oeufs")*(BY4:BY795="ALERTE")*(COUNTIF(AF71,"*"&amp;BZ4:BZ795&amp;"*")&gt;0)*1))</f>
        <v>0</v>
      </c>
      <c r="AM71" s="36" cm="1">
        <f t="array" ref="AM71">IF(T71="",0,SUMPRODUCT((BX4:BX795="Poissons")*(BY4:BY795="INFO")*(COUNTIF(AF71,"*"&amp;BZ4:BZ795&amp;"*")&gt;0)*1))</f>
        <v>0</v>
      </c>
      <c r="AN71" s="36" cm="1">
        <f t="array" ref="AN71">IF(T71="",0,SUMPRODUCT((BX4:BX795="Poissons")*(BY4:BY795="EXCL")*(COUNTIF(AF71,"*"&amp;BZ4:BZ795&amp;"*")&gt;0)*1))</f>
        <v>0</v>
      </c>
      <c r="AO71" s="36" cm="1">
        <f t="array" ref="AO71">IF(T71="",0,SUMPRODUCT((BX4:BX795="Poissons")*(BY4:BY795="ALERTE")*(COUNTIF(AF71,"*"&amp;BZ4:BZ795&amp;"*")&gt;0)*1))</f>
        <v>0</v>
      </c>
      <c r="AP71" s="36" cm="1">
        <f t="array" ref="AP71">IF(T71="",0,SUMPRODUCT((BX4:BX795="Arachides")*(BY4:BY795="ALERTE")*(COUNTIF(AF71,"*"&amp;BZ4:BZ795&amp;"*")&gt;0)*1))</f>
        <v>0</v>
      </c>
      <c r="AQ71" s="36" cm="1">
        <f t="array" ref="AQ71">IF(T71="",0,SUMPRODUCT((BX4:BX795="Soja")*(BY4:BY795="INFO")*(COUNTIF(AF71,"*"&amp;BZ4:BZ795&amp;"*")&gt;0)*1))</f>
        <v>0</v>
      </c>
      <c r="AR71" s="36" cm="1">
        <f t="array" ref="AR71">IF(T71="",0,SUMPRODUCT((BX4:BX795="Soja")*(BY4:BY795="ALERTE")*(COUNTIF(AF71,"*"&amp;BZ4:BZ795&amp;"*")&gt;0)*1))</f>
        <v>0</v>
      </c>
      <c r="AS71" s="36" cm="1">
        <f t="array" ref="AS71">IF(T71="",0,SUMPRODUCT((BX4:BX795="Lait")*(BY4:BY795="INFO")*(COUNTIF(AF71,"*"&amp;BZ4:BZ795&amp;"*")&gt;0)*1))</f>
        <v>0</v>
      </c>
      <c r="AT71" s="36" cm="1">
        <f t="array" ref="AT71">IF(T71="",0,SUMPRODUCT((BX4:BX795="Lait")*(BY4:BY795="EXCL")*(COUNTIF(AF71,"*"&amp;BZ4:BZ795&amp;"*")&gt;0)*1))</f>
        <v>0</v>
      </c>
      <c r="AU71" s="36" cm="1">
        <f t="array" ref="AU71">IF(T71="",0,SUMPRODUCT((BX4:BX795="Lait")*(BY4:BY795="ALERTE")*(COUNTIF(AF71,"*"&amp;BZ4:BZ795&amp;"*")&gt;0)*1))</f>
        <v>0</v>
      </c>
      <c r="AV71" s="36" cm="1">
        <f t="array" ref="AV71">IF(T71="",0,SUMPRODUCT((BX4:BX795="Lait")*(BY4:BY795="SUSP")*(COUNTIF(AF71,"*"&amp;BZ4:BZ795&amp;"*")&gt;0)*1))</f>
        <v>0</v>
      </c>
      <c r="AW71" s="36" cm="1">
        <f t="array" ref="AW71">IF(T71="",0,SUMPRODUCT((BX4:BX795="Fruits a coque")*(BY4:BY795="EXCL")*(COUNTIF(AF71,"*"&amp;BZ4:BZ795&amp;"*")&gt;0)*1))</f>
        <v>0</v>
      </c>
      <c r="AX71" s="36" cm="1">
        <f t="array" ref="AX71">IF(T71="",0,SUMPRODUCT((BX4:BX795="Fruits a coque")*(BY4:BY795="ALERTE")*(COUNTIF(AF71,"*"&amp;BZ4:BZ795&amp;"*")&gt;0)*1))</f>
        <v>0</v>
      </c>
      <c r="AY71" s="36" cm="1">
        <f t="array" ref="AY71">IF(T71="",0,SUMPRODUCT((BX4:BX795="Celeri")*(BY4:BY795="ALERTE")*(COUNTIF(AF71,"*"&amp;BZ4:BZ795&amp;"*")&gt;0)*1))</f>
        <v>0</v>
      </c>
      <c r="AZ71" s="36" cm="1">
        <f t="array" ref="AZ71">IF(T71="",0,SUMPRODUCT((BX4:BX795="Moutarde")*(BY4:BY795="ALERTE")*(COUNTIF(AF71,"*"&amp;BZ4:BZ795&amp;"*")&gt;0)*1))</f>
        <v>0</v>
      </c>
      <c r="BA71" s="36" cm="1">
        <f t="array" ref="BA71">IF(T71="",0,SUMPRODUCT((BX4:BX795="Sesame")*(BY4:BY795="ALERTE")*(COUNTIF(AF71,"*"&amp;BZ4:BZ795&amp;"*")&gt;0)*1))</f>
        <v>0</v>
      </c>
      <c r="BB71" s="36" cm="1">
        <f t="array" ref="BB71">IF(T71="",0,SUMPRODUCT((BX4:BX795="Sulfites")*(BY4:BY795="ALERTE")*(COUNTIF(AF71,"*"&amp;BZ4:BZ795&amp;"*")&gt;0)*1))</f>
        <v>0</v>
      </c>
      <c r="BC71" s="36" cm="1">
        <f t="array" ref="BC71">IF(T71="",0,SUMPRODUCT((BX4:BX795="Lupin")*(BY4:BY795="ALERTE")*(COUNTIF(AF71,"*"&amp;BZ4:BZ795&amp;"*")&gt;0)*1))</f>
        <v>0</v>
      </c>
      <c r="BD71" s="36" cm="1">
        <f t="array" ref="BD71">IF(T71="",0,SUMPRODUCT((BX4:BX795="Mollusques")*(BY4:BY795="EXCL")*(COUNTIF(AF71,"*"&amp;BZ4:BZ795&amp;"*")&gt;0)*1))</f>
        <v>0</v>
      </c>
      <c r="BE71" s="36" cm="1">
        <f t="array" ref="BE71">IF(T71="",0,SUMPRODUCT((BX4:BX795="Mollusques")*(BY4:BY795="ALERTE")*(COUNTIF(AF71,"*"&amp;BZ4:BZ795&amp;"*")&gt;0)*1))</f>
        <v>0</v>
      </c>
      <c r="BF71" s="36" t="str">
        <f t="shared" si="21"/>
        <v/>
      </c>
      <c r="BG71" s="36" t="str">
        <f t="shared" si="22"/>
        <v/>
      </c>
      <c r="BH71" s="36" t="str">
        <f t="shared" si="23"/>
        <v/>
      </c>
      <c r="BI71" s="36" t="str">
        <f t="shared" si="24"/>
        <v/>
      </c>
      <c r="BJ71" s="36" t="str">
        <f t="shared" si="25"/>
        <v/>
      </c>
      <c r="BK71" s="36" t="str">
        <f t="shared" si="26"/>
        <v/>
      </c>
      <c r="BL71" s="36" t="str">
        <f t="shared" si="27"/>
        <v/>
      </c>
      <c r="BM71" s="36" t="str">
        <f t="shared" si="28"/>
        <v/>
      </c>
      <c r="BN71" s="36" t="str">
        <f t="shared" si="29"/>
        <v/>
      </c>
      <c r="BO71" s="36" t="str">
        <f t="shared" si="30"/>
        <v/>
      </c>
      <c r="BP71" s="36" t="str">
        <f t="shared" si="31"/>
        <v/>
      </c>
      <c r="BQ71" s="36" t="str">
        <f t="shared" si="32"/>
        <v/>
      </c>
      <c r="BR71" s="36" t="str">
        <f t="shared" si="33"/>
        <v/>
      </c>
      <c r="BS71" s="36" t="str">
        <f t="shared" si="34"/>
        <v/>
      </c>
      <c r="BT71" s="36" t="str">
        <f t="shared" si="35"/>
        <v/>
      </c>
      <c r="BU71" s="36" t="str">
        <f t="shared" si="36"/>
        <v/>
      </c>
      <c r="BX71" s="6" t="s">
        <v>351</v>
      </c>
      <c r="BY71" s="577" t="s">
        <v>363</v>
      </c>
      <c r="BZ71" s="6" t="s">
        <v>1297</v>
      </c>
      <c r="CA71" s="6" t="s">
        <v>806</v>
      </c>
    </row>
    <row r="72" spans="2:79" ht="30" customHeight="1">
      <c r="B72" s="551" t="str">
        <f t="shared" si="0"/>
        <v/>
      </c>
      <c r="C72" s="551" t="str">
        <f t="shared" si="1"/>
        <v/>
      </c>
      <c r="D72" s="551" t="str">
        <f>IF(UPPER(TRIM(N11))="X",C72,B72)</f>
        <v/>
      </c>
      <c r="E72" s="551" cm="1">
        <f t="array" ref="E72">IF(H71&lt;&gt;"",E71,IF(E71="","",IFERROR(MATCH(TRUE(),INDEX(INDEX(K:K,E71+1):K203&lt;&gt;"",0),0)+E71,"")))</f>
        <v>213</v>
      </c>
      <c r="F72" s="551" cm="1">
        <f t="array" ref="F72">IF(E72="","",IF(H71&lt;&gt;"",H71,INDEX(D:D,E72)))</f>
        <v>0</v>
      </c>
      <c r="G72" s="551" t="str">
        <f t="shared" si="2"/>
        <v>0</v>
      </c>
      <c r="H72" s="561" t="str">
        <f t="shared" si="3"/>
        <v/>
      </c>
      <c r="I72" s="566" t="str">
        <f>IF(AND(F72&lt;&gt;"",N10&gt;0,M72&gt;N10),"Mot &gt; limite","")</f>
        <v/>
      </c>
      <c r="J72" s="562" t="str">
        <f>IF(K72="","",COUNTIF(K18:K72,"&lt;&gt;"))</f>
        <v/>
      </c>
      <c r="K72" s="563"/>
      <c r="L72" s="562" t="str">
        <f t="shared" si="4"/>
        <v/>
      </c>
      <c r="M72" s="532">
        <f>IF(OR(F72="",N10="",N10&lt;=0),"",IF(LEN(F72)&lt;=N10,LEN(F72),IFERROR(FIND("♦",SUBSTITUTE(LEFT(F72,N10)," ","♦",LEN(LEFT(F72,N10))-LEN(SUBSTITUTE(LEFT(F72,N10)," ","")))),FIND(" ",F72&amp;" ",N10+1)-1)))</f>
        <v>1</v>
      </c>
      <c r="N72" s="564">
        <f t="shared" si="5"/>
        <v>55</v>
      </c>
      <c r="O72" s="565" t="str">
        <f t="shared" si="6"/>
        <v>0</v>
      </c>
      <c r="P72" s="564">
        <f t="shared" si="7"/>
        <v>1</v>
      </c>
      <c r="Q72" s="564">
        <f t="shared" si="8"/>
        <v>1</v>
      </c>
      <c r="S72" s="588">
        <f t="shared" si="9"/>
        <v>72</v>
      </c>
      <c r="T72" s="464" t="str">
        <f t="shared" si="37"/>
        <v>0</v>
      </c>
      <c r="U72" s="588" t="s">
        <v>188</v>
      </c>
      <c r="V72" s="465" t="str">
        <f t="shared" si="10"/>
        <v>0</v>
      </c>
      <c r="W72" s="466" t="str">
        <f t="shared" si="11"/>
        <v/>
      </c>
      <c r="X72" s="589" t="str">
        <f t="shared" si="12"/>
        <v>0</v>
      </c>
      <c r="Y72" s="590" t="str">
        <f t="shared" si="13"/>
        <v/>
      </c>
      <c r="Z72" s="588">
        <f t="shared" si="14"/>
        <v>0</v>
      </c>
      <c r="AA72" s="588">
        <f t="shared" si="15"/>
        <v>0</v>
      </c>
      <c r="AB72" s="590" t="str">
        <f t="shared" si="16"/>
        <v>aucun match</v>
      </c>
      <c r="AC72" s="36" t="str">
        <f t="shared" si="17"/>
        <v>0</v>
      </c>
      <c r="AD72" s="36" t="str">
        <f t="shared" si="18"/>
        <v>0</v>
      </c>
      <c r="AE72" s="36" t="str">
        <f t="shared" si="19"/>
        <v>0</v>
      </c>
      <c r="AF72" s="36" t="str">
        <f t="shared" si="20"/>
        <v xml:space="preserve"> 0 </v>
      </c>
      <c r="AG72" s="36" cm="1">
        <f t="array" ref="AG72">IF(T72="",0,SUMPRODUCT((BX4:BX795="Gluten")*(BY4:BY795="INFO")*(COUNTIF(AF72,"*"&amp;BZ4:BZ795&amp;"*")&gt;0)*1))</f>
        <v>0</v>
      </c>
      <c r="AH72" s="36" cm="1">
        <f t="array" ref="AH72">IF(T72="",0,SUMPRODUCT((BX4:BX795="Gluten")*(BY4:BY795="EXCL")*(COUNTIF(AF72,"*"&amp;BZ4:BZ795&amp;"*")&gt;0)*1))</f>
        <v>0</v>
      </c>
      <c r="AI72" s="36" cm="1">
        <f t="array" ref="AI72">IF(T72="",0,SUMPRODUCT((BX4:BX795="Gluten")*(BY4:BY795="ALERTE")*(COUNTIF(AF72,"*"&amp;BZ4:BZ795&amp;"*")&gt;0)*1))</f>
        <v>0</v>
      </c>
      <c r="AJ72" s="36" cm="1">
        <f t="array" ref="AJ72">IF(T72="",0,SUMPRODUCT((BX4:BX795="Gluten")*(BY4:BY795="SUSP")*(COUNTIF(AF72,"*"&amp;BZ4:BZ795&amp;"*")&gt;0)*1))</f>
        <v>0</v>
      </c>
      <c r="AK72" s="36" cm="1">
        <f t="array" ref="AK72">IF(T72="",0,SUMPRODUCT((BX4:BX795="Crustaces")*(BY4:BY795="ALERTE")*(COUNTIF(AF72,"*"&amp;BZ4:BZ795&amp;"*")&gt;0)*1))</f>
        <v>0</v>
      </c>
      <c r="AL72" s="36" cm="1">
        <f t="array" ref="AL72">IF(T72="",0,SUMPRODUCT((BX4:BX795="Oeufs")*(BY4:BY795="ALERTE")*(COUNTIF(AF72,"*"&amp;BZ4:BZ795&amp;"*")&gt;0)*1))</f>
        <v>0</v>
      </c>
      <c r="AM72" s="36" cm="1">
        <f t="array" ref="AM72">IF(T72="",0,SUMPRODUCT((BX4:BX795="Poissons")*(BY4:BY795="INFO")*(COUNTIF(AF72,"*"&amp;BZ4:BZ795&amp;"*")&gt;0)*1))</f>
        <v>0</v>
      </c>
      <c r="AN72" s="36" cm="1">
        <f t="array" ref="AN72">IF(T72="",0,SUMPRODUCT((BX4:BX795="Poissons")*(BY4:BY795="EXCL")*(COUNTIF(AF72,"*"&amp;BZ4:BZ795&amp;"*")&gt;0)*1))</f>
        <v>0</v>
      </c>
      <c r="AO72" s="36" cm="1">
        <f t="array" ref="AO72">IF(T72="",0,SUMPRODUCT((BX4:BX795="Poissons")*(BY4:BY795="ALERTE")*(COUNTIF(AF72,"*"&amp;BZ4:BZ795&amp;"*")&gt;0)*1))</f>
        <v>0</v>
      </c>
      <c r="AP72" s="36" cm="1">
        <f t="array" ref="AP72">IF(T72="",0,SUMPRODUCT((BX4:BX795="Arachides")*(BY4:BY795="ALERTE")*(COUNTIF(AF72,"*"&amp;BZ4:BZ795&amp;"*")&gt;0)*1))</f>
        <v>0</v>
      </c>
      <c r="AQ72" s="36" cm="1">
        <f t="array" ref="AQ72">IF(T72="",0,SUMPRODUCT((BX4:BX795="Soja")*(BY4:BY795="INFO")*(COUNTIF(AF72,"*"&amp;BZ4:BZ795&amp;"*")&gt;0)*1))</f>
        <v>0</v>
      </c>
      <c r="AR72" s="36" cm="1">
        <f t="array" ref="AR72">IF(T72="",0,SUMPRODUCT((BX4:BX795="Soja")*(BY4:BY795="ALERTE")*(COUNTIF(AF72,"*"&amp;BZ4:BZ795&amp;"*")&gt;0)*1))</f>
        <v>0</v>
      </c>
      <c r="AS72" s="36" cm="1">
        <f t="array" ref="AS72">IF(T72="",0,SUMPRODUCT((BX4:BX795="Lait")*(BY4:BY795="INFO")*(COUNTIF(AF72,"*"&amp;BZ4:BZ795&amp;"*")&gt;0)*1))</f>
        <v>0</v>
      </c>
      <c r="AT72" s="36" cm="1">
        <f t="array" ref="AT72">IF(T72="",0,SUMPRODUCT((BX4:BX795="Lait")*(BY4:BY795="EXCL")*(COUNTIF(AF72,"*"&amp;BZ4:BZ795&amp;"*")&gt;0)*1))</f>
        <v>0</v>
      </c>
      <c r="AU72" s="36" cm="1">
        <f t="array" ref="AU72">IF(T72="",0,SUMPRODUCT((BX4:BX795="Lait")*(BY4:BY795="ALERTE")*(COUNTIF(AF72,"*"&amp;BZ4:BZ795&amp;"*")&gt;0)*1))</f>
        <v>0</v>
      </c>
      <c r="AV72" s="36" cm="1">
        <f t="array" ref="AV72">IF(T72="",0,SUMPRODUCT((BX4:BX795="Lait")*(BY4:BY795="SUSP")*(COUNTIF(AF72,"*"&amp;BZ4:BZ795&amp;"*")&gt;0)*1))</f>
        <v>0</v>
      </c>
      <c r="AW72" s="36" cm="1">
        <f t="array" ref="AW72">IF(T72="",0,SUMPRODUCT((BX4:BX795="Fruits a coque")*(BY4:BY795="EXCL")*(COUNTIF(AF72,"*"&amp;BZ4:BZ795&amp;"*")&gt;0)*1))</f>
        <v>0</v>
      </c>
      <c r="AX72" s="36" cm="1">
        <f t="array" ref="AX72">IF(T72="",0,SUMPRODUCT((BX4:BX795="Fruits a coque")*(BY4:BY795="ALERTE")*(COUNTIF(AF72,"*"&amp;BZ4:BZ795&amp;"*")&gt;0)*1))</f>
        <v>0</v>
      </c>
      <c r="AY72" s="36" cm="1">
        <f t="array" ref="AY72">IF(T72="",0,SUMPRODUCT((BX4:BX795="Celeri")*(BY4:BY795="ALERTE")*(COUNTIF(AF72,"*"&amp;BZ4:BZ795&amp;"*")&gt;0)*1))</f>
        <v>0</v>
      </c>
      <c r="AZ72" s="36" cm="1">
        <f t="array" ref="AZ72">IF(T72="",0,SUMPRODUCT((BX4:BX795="Moutarde")*(BY4:BY795="ALERTE")*(COUNTIF(AF72,"*"&amp;BZ4:BZ795&amp;"*")&gt;0)*1))</f>
        <v>0</v>
      </c>
      <c r="BA72" s="36" cm="1">
        <f t="array" ref="BA72">IF(T72="",0,SUMPRODUCT((BX4:BX795="Sesame")*(BY4:BY795="ALERTE")*(COUNTIF(AF72,"*"&amp;BZ4:BZ795&amp;"*")&gt;0)*1))</f>
        <v>0</v>
      </c>
      <c r="BB72" s="36" cm="1">
        <f t="array" ref="BB72">IF(T72="",0,SUMPRODUCT((BX4:BX795="Sulfites")*(BY4:BY795="ALERTE")*(COUNTIF(AF72,"*"&amp;BZ4:BZ795&amp;"*")&gt;0)*1))</f>
        <v>0</v>
      </c>
      <c r="BC72" s="36" cm="1">
        <f t="array" ref="BC72">IF(T72="",0,SUMPRODUCT((BX4:BX795="Lupin")*(BY4:BY795="ALERTE")*(COUNTIF(AF72,"*"&amp;BZ4:BZ795&amp;"*")&gt;0)*1))</f>
        <v>0</v>
      </c>
      <c r="BD72" s="36" cm="1">
        <f t="array" ref="BD72">IF(T72="",0,SUMPRODUCT((BX4:BX795="Mollusques")*(BY4:BY795="EXCL")*(COUNTIF(AF72,"*"&amp;BZ4:BZ795&amp;"*")&gt;0)*1))</f>
        <v>0</v>
      </c>
      <c r="BE72" s="36" cm="1">
        <f t="array" ref="BE72">IF(T72="",0,SUMPRODUCT((BX4:BX795="Mollusques")*(BY4:BY795="ALERTE")*(COUNTIF(AF72,"*"&amp;BZ4:BZ795&amp;"*")&gt;0)*1))</f>
        <v>0</v>
      </c>
      <c r="BF72" s="36" t="str">
        <f t="shared" si="21"/>
        <v/>
      </c>
      <c r="BG72" s="36" t="str">
        <f t="shared" si="22"/>
        <v/>
      </c>
      <c r="BH72" s="36" t="str">
        <f t="shared" si="23"/>
        <v/>
      </c>
      <c r="BI72" s="36" t="str">
        <f t="shared" si="24"/>
        <v/>
      </c>
      <c r="BJ72" s="36" t="str">
        <f t="shared" si="25"/>
        <v/>
      </c>
      <c r="BK72" s="36" t="str">
        <f t="shared" si="26"/>
        <v/>
      </c>
      <c r="BL72" s="36" t="str">
        <f t="shared" si="27"/>
        <v/>
      </c>
      <c r="BM72" s="36" t="str">
        <f t="shared" si="28"/>
        <v/>
      </c>
      <c r="BN72" s="36" t="str">
        <f t="shared" si="29"/>
        <v/>
      </c>
      <c r="BO72" s="36" t="str">
        <f t="shared" si="30"/>
        <v/>
      </c>
      <c r="BP72" s="36" t="str">
        <f t="shared" si="31"/>
        <v/>
      </c>
      <c r="BQ72" s="36" t="str">
        <f t="shared" si="32"/>
        <v/>
      </c>
      <c r="BR72" s="36" t="str">
        <f t="shared" si="33"/>
        <v/>
      </c>
      <c r="BS72" s="36" t="str">
        <f t="shared" si="34"/>
        <v/>
      </c>
      <c r="BT72" s="36" t="str">
        <f t="shared" si="35"/>
        <v/>
      </c>
      <c r="BU72" s="36" t="str">
        <f t="shared" si="36"/>
        <v/>
      </c>
      <c r="BX72" s="6" t="s">
        <v>351</v>
      </c>
      <c r="BY72" s="577" t="s">
        <v>363</v>
      </c>
      <c r="BZ72" s="6" t="s">
        <v>1298</v>
      </c>
      <c r="CA72" s="6" t="s">
        <v>807</v>
      </c>
    </row>
    <row r="73" spans="2:79" ht="30" customHeight="1">
      <c r="B73" s="551" t="str">
        <f t="shared" si="0"/>
        <v/>
      </c>
      <c r="C73" s="551" t="str">
        <f t="shared" si="1"/>
        <v/>
      </c>
      <c r="D73" s="551" t="str">
        <f>IF(UPPER(TRIM(N11))="X",C73,B73)</f>
        <v/>
      </c>
      <c r="E73" s="551" cm="1">
        <f t="array" ref="E73">IF(H72&lt;&gt;"",E72,IF(E72="","",IFERROR(MATCH(TRUE(),INDEX(INDEX(K:K,E72+1):K203&lt;&gt;"",0),0)+E72,"")))</f>
        <v>214</v>
      </c>
      <c r="F73" s="551" cm="1">
        <f t="array" ref="F73">IF(E73="","",IF(H72&lt;&gt;"",H72,INDEX(D:D,E73)))</f>
        <v>0</v>
      </c>
      <c r="G73" s="551" t="str">
        <f t="shared" si="2"/>
        <v>0</v>
      </c>
      <c r="H73" s="561" t="str">
        <f t="shared" si="3"/>
        <v/>
      </c>
      <c r="I73" s="566" t="str">
        <f>IF(AND(F73&lt;&gt;"",N10&gt;0,M73&gt;N10),"Mot &gt; limite","")</f>
        <v/>
      </c>
      <c r="J73" s="562" t="str">
        <f>IF(K73="","",COUNTIF(K18:K73,"&lt;&gt;"))</f>
        <v/>
      </c>
      <c r="K73" s="563"/>
      <c r="L73" s="562" t="str">
        <f t="shared" si="4"/>
        <v/>
      </c>
      <c r="M73" s="532">
        <f>IF(OR(F73="",N10="",N10&lt;=0),"",IF(LEN(F73)&lt;=N10,LEN(F73),IFERROR(FIND("♦",SUBSTITUTE(LEFT(F73,N10)," ","♦",LEN(LEFT(F73,N10))-LEN(SUBSTITUTE(LEFT(F73,N10)," ","")))),FIND(" ",F73&amp;" ",N10+1)-1)))</f>
        <v>1</v>
      </c>
      <c r="N73" s="564">
        <f t="shared" si="5"/>
        <v>56</v>
      </c>
      <c r="O73" s="565" t="str">
        <f t="shared" si="6"/>
        <v>0</v>
      </c>
      <c r="P73" s="564">
        <f t="shared" si="7"/>
        <v>1</v>
      </c>
      <c r="Q73" s="564">
        <f t="shared" si="8"/>
        <v>1</v>
      </c>
      <c r="S73" s="588">
        <f t="shared" si="9"/>
        <v>73</v>
      </c>
      <c r="T73" s="464" t="str">
        <f t="shared" si="37"/>
        <v>0</v>
      </c>
      <c r="U73" s="588" t="s">
        <v>188</v>
      </c>
      <c r="V73" s="465" t="str">
        <f t="shared" si="10"/>
        <v>0</v>
      </c>
      <c r="W73" s="466" t="str">
        <f t="shared" si="11"/>
        <v/>
      </c>
      <c r="X73" s="589" t="str">
        <f t="shared" si="12"/>
        <v>0</v>
      </c>
      <c r="Y73" s="590" t="str">
        <f t="shared" si="13"/>
        <v/>
      </c>
      <c r="Z73" s="588">
        <f t="shared" si="14"/>
        <v>0</v>
      </c>
      <c r="AA73" s="588">
        <f t="shared" si="15"/>
        <v>0</v>
      </c>
      <c r="AB73" s="590" t="str">
        <f t="shared" si="16"/>
        <v>aucun match</v>
      </c>
      <c r="AC73" s="36" t="str">
        <f t="shared" si="17"/>
        <v>0</v>
      </c>
      <c r="AD73" s="36" t="str">
        <f t="shared" si="18"/>
        <v>0</v>
      </c>
      <c r="AE73" s="36" t="str">
        <f t="shared" si="19"/>
        <v>0</v>
      </c>
      <c r="AF73" s="36" t="str">
        <f t="shared" si="20"/>
        <v xml:space="preserve"> 0 </v>
      </c>
      <c r="AG73" s="36" cm="1">
        <f t="array" ref="AG73">IF(T73="",0,SUMPRODUCT((BX4:BX795="Gluten")*(BY4:BY795="INFO")*(COUNTIF(AF73,"*"&amp;BZ4:BZ795&amp;"*")&gt;0)*1))</f>
        <v>0</v>
      </c>
      <c r="AH73" s="36" cm="1">
        <f t="array" ref="AH73">IF(T73="",0,SUMPRODUCT((BX4:BX795="Gluten")*(BY4:BY795="EXCL")*(COUNTIF(AF73,"*"&amp;BZ4:BZ795&amp;"*")&gt;0)*1))</f>
        <v>0</v>
      </c>
      <c r="AI73" s="36" cm="1">
        <f t="array" ref="AI73">IF(T73="",0,SUMPRODUCT((BX4:BX795="Gluten")*(BY4:BY795="ALERTE")*(COUNTIF(AF73,"*"&amp;BZ4:BZ795&amp;"*")&gt;0)*1))</f>
        <v>0</v>
      </c>
      <c r="AJ73" s="36" cm="1">
        <f t="array" ref="AJ73">IF(T73="",0,SUMPRODUCT((BX4:BX795="Gluten")*(BY4:BY795="SUSP")*(COUNTIF(AF73,"*"&amp;BZ4:BZ795&amp;"*")&gt;0)*1))</f>
        <v>0</v>
      </c>
      <c r="AK73" s="36" cm="1">
        <f t="array" ref="AK73">IF(T73="",0,SUMPRODUCT((BX4:BX795="Crustaces")*(BY4:BY795="ALERTE")*(COUNTIF(AF73,"*"&amp;BZ4:BZ795&amp;"*")&gt;0)*1))</f>
        <v>0</v>
      </c>
      <c r="AL73" s="36" cm="1">
        <f t="array" ref="AL73">IF(T73="",0,SUMPRODUCT((BX4:BX795="Oeufs")*(BY4:BY795="ALERTE")*(COUNTIF(AF73,"*"&amp;BZ4:BZ795&amp;"*")&gt;0)*1))</f>
        <v>0</v>
      </c>
      <c r="AM73" s="36" cm="1">
        <f t="array" ref="AM73">IF(T73="",0,SUMPRODUCT((BX4:BX795="Poissons")*(BY4:BY795="INFO")*(COUNTIF(AF73,"*"&amp;BZ4:BZ795&amp;"*")&gt;0)*1))</f>
        <v>0</v>
      </c>
      <c r="AN73" s="36" cm="1">
        <f t="array" ref="AN73">IF(T73="",0,SUMPRODUCT((BX4:BX795="Poissons")*(BY4:BY795="EXCL")*(COUNTIF(AF73,"*"&amp;BZ4:BZ795&amp;"*")&gt;0)*1))</f>
        <v>0</v>
      </c>
      <c r="AO73" s="36" cm="1">
        <f t="array" ref="AO73">IF(T73="",0,SUMPRODUCT((BX4:BX795="Poissons")*(BY4:BY795="ALERTE")*(COUNTIF(AF73,"*"&amp;BZ4:BZ795&amp;"*")&gt;0)*1))</f>
        <v>0</v>
      </c>
      <c r="AP73" s="36" cm="1">
        <f t="array" ref="AP73">IF(T73="",0,SUMPRODUCT((BX4:BX795="Arachides")*(BY4:BY795="ALERTE")*(COUNTIF(AF73,"*"&amp;BZ4:BZ795&amp;"*")&gt;0)*1))</f>
        <v>0</v>
      </c>
      <c r="AQ73" s="36" cm="1">
        <f t="array" ref="AQ73">IF(T73="",0,SUMPRODUCT((BX4:BX795="Soja")*(BY4:BY795="INFO")*(COUNTIF(AF73,"*"&amp;BZ4:BZ795&amp;"*")&gt;0)*1))</f>
        <v>0</v>
      </c>
      <c r="AR73" s="36" cm="1">
        <f t="array" ref="AR73">IF(T73="",0,SUMPRODUCT((BX4:BX795="Soja")*(BY4:BY795="ALERTE")*(COUNTIF(AF73,"*"&amp;BZ4:BZ795&amp;"*")&gt;0)*1))</f>
        <v>0</v>
      </c>
      <c r="AS73" s="36" cm="1">
        <f t="array" ref="AS73">IF(T73="",0,SUMPRODUCT((BX4:BX795="Lait")*(BY4:BY795="INFO")*(COUNTIF(AF73,"*"&amp;BZ4:BZ795&amp;"*")&gt;0)*1))</f>
        <v>0</v>
      </c>
      <c r="AT73" s="36" cm="1">
        <f t="array" ref="AT73">IF(T73="",0,SUMPRODUCT((BX4:BX795="Lait")*(BY4:BY795="EXCL")*(COUNTIF(AF73,"*"&amp;BZ4:BZ795&amp;"*")&gt;0)*1))</f>
        <v>0</v>
      </c>
      <c r="AU73" s="36" cm="1">
        <f t="array" ref="AU73">IF(T73="",0,SUMPRODUCT((BX4:BX795="Lait")*(BY4:BY795="ALERTE")*(COUNTIF(AF73,"*"&amp;BZ4:BZ795&amp;"*")&gt;0)*1))</f>
        <v>0</v>
      </c>
      <c r="AV73" s="36" cm="1">
        <f t="array" ref="AV73">IF(T73="",0,SUMPRODUCT((BX4:BX795="Lait")*(BY4:BY795="SUSP")*(COUNTIF(AF73,"*"&amp;BZ4:BZ795&amp;"*")&gt;0)*1))</f>
        <v>0</v>
      </c>
      <c r="AW73" s="36" cm="1">
        <f t="array" ref="AW73">IF(T73="",0,SUMPRODUCT((BX4:BX795="Fruits a coque")*(BY4:BY795="EXCL")*(COUNTIF(AF73,"*"&amp;BZ4:BZ795&amp;"*")&gt;0)*1))</f>
        <v>0</v>
      </c>
      <c r="AX73" s="36" cm="1">
        <f t="array" ref="AX73">IF(T73="",0,SUMPRODUCT((BX4:BX795="Fruits a coque")*(BY4:BY795="ALERTE")*(COUNTIF(AF73,"*"&amp;BZ4:BZ795&amp;"*")&gt;0)*1))</f>
        <v>0</v>
      </c>
      <c r="AY73" s="36" cm="1">
        <f t="array" ref="AY73">IF(T73="",0,SUMPRODUCT((BX4:BX795="Celeri")*(BY4:BY795="ALERTE")*(COUNTIF(AF73,"*"&amp;BZ4:BZ795&amp;"*")&gt;0)*1))</f>
        <v>0</v>
      </c>
      <c r="AZ73" s="36" cm="1">
        <f t="array" ref="AZ73">IF(T73="",0,SUMPRODUCT((BX4:BX795="Moutarde")*(BY4:BY795="ALERTE")*(COUNTIF(AF73,"*"&amp;BZ4:BZ795&amp;"*")&gt;0)*1))</f>
        <v>0</v>
      </c>
      <c r="BA73" s="36" cm="1">
        <f t="array" ref="BA73">IF(T73="",0,SUMPRODUCT((BX4:BX795="Sesame")*(BY4:BY795="ALERTE")*(COUNTIF(AF73,"*"&amp;BZ4:BZ795&amp;"*")&gt;0)*1))</f>
        <v>0</v>
      </c>
      <c r="BB73" s="36" cm="1">
        <f t="array" ref="BB73">IF(T73="",0,SUMPRODUCT((BX4:BX795="Sulfites")*(BY4:BY795="ALERTE")*(COUNTIF(AF73,"*"&amp;BZ4:BZ795&amp;"*")&gt;0)*1))</f>
        <v>0</v>
      </c>
      <c r="BC73" s="36" cm="1">
        <f t="array" ref="BC73">IF(T73="",0,SUMPRODUCT((BX4:BX795="Lupin")*(BY4:BY795="ALERTE")*(COUNTIF(AF73,"*"&amp;BZ4:BZ795&amp;"*")&gt;0)*1))</f>
        <v>0</v>
      </c>
      <c r="BD73" s="36" cm="1">
        <f t="array" ref="BD73">IF(T73="",0,SUMPRODUCT((BX4:BX795="Mollusques")*(BY4:BY795="EXCL")*(COUNTIF(AF73,"*"&amp;BZ4:BZ795&amp;"*")&gt;0)*1))</f>
        <v>0</v>
      </c>
      <c r="BE73" s="36" cm="1">
        <f t="array" ref="BE73">IF(T73="",0,SUMPRODUCT((BX4:BX795="Mollusques")*(BY4:BY795="ALERTE")*(COUNTIF(AF73,"*"&amp;BZ4:BZ795&amp;"*")&gt;0)*1))</f>
        <v>0</v>
      </c>
      <c r="BF73" s="36" t="str">
        <f t="shared" si="21"/>
        <v/>
      </c>
      <c r="BG73" s="36" t="str">
        <f t="shared" si="22"/>
        <v/>
      </c>
      <c r="BH73" s="36" t="str">
        <f t="shared" si="23"/>
        <v/>
      </c>
      <c r="BI73" s="36" t="str">
        <f t="shared" si="24"/>
        <v/>
      </c>
      <c r="BJ73" s="36" t="str">
        <f t="shared" si="25"/>
        <v/>
      </c>
      <c r="BK73" s="36" t="str">
        <f t="shared" si="26"/>
        <v/>
      </c>
      <c r="BL73" s="36" t="str">
        <f t="shared" si="27"/>
        <v/>
      </c>
      <c r="BM73" s="36" t="str">
        <f t="shared" si="28"/>
        <v/>
      </c>
      <c r="BN73" s="36" t="str">
        <f t="shared" si="29"/>
        <v/>
      </c>
      <c r="BO73" s="36" t="str">
        <f t="shared" si="30"/>
        <v/>
      </c>
      <c r="BP73" s="36" t="str">
        <f t="shared" si="31"/>
        <v/>
      </c>
      <c r="BQ73" s="36" t="str">
        <f t="shared" si="32"/>
        <v/>
      </c>
      <c r="BR73" s="36" t="str">
        <f t="shared" si="33"/>
        <v/>
      </c>
      <c r="BS73" s="36" t="str">
        <f t="shared" si="34"/>
        <v/>
      </c>
      <c r="BT73" s="36" t="str">
        <f t="shared" si="35"/>
        <v/>
      </c>
      <c r="BU73" s="36" t="str">
        <f t="shared" si="36"/>
        <v/>
      </c>
      <c r="BX73" s="6" t="s">
        <v>351</v>
      </c>
      <c r="BY73" s="577" t="s">
        <v>363</v>
      </c>
      <c r="BZ73" s="6" t="s">
        <v>405</v>
      </c>
      <c r="CA73" s="6" t="s">
        <v>808</v>
      </c>
    </row>
    <row r="74" spans="2:79" ht="30" customHeight="1">
      <c r="B74" s="551" t="str">
        <f t="shared" si="0"/>
        <v/>
      </c>
      <c r="C74" s="551" t="str">
        <f t="shared" si="1"/>
        <v/>
      </c>
      <c r="D74" s="551" t="str">
        <f>IF(UPPER(TRIM(N11))="X",C74,B74)</f>
        <v/>
      </c>
      <c r="E74" s="551" cm="1">
        <f t="array" ref="E74">IF(H73&lt;&gt;"",E73,IF(E73="","",IFERROR(MATCH(TRUE(),INDEX(INDEX(K:K,E73+1):K203&lt;&gt;"",0),0)+E73,"")))</f>
        <v>215</v>
      </c>
      <c r="F74" s="551" cm="1">
        <f t="array" ref="F74">IF(E74="","",IF(H73&lt;&gt;"",H73,INDEX(D:D,E74)))</f>
        <v>0</v>
      </c>
      <c r="G74" s="551" t="str">
        <f t="shared" si="2"/>
        <v>0</v>
      </c>
      <c r="H74" s="561" t="str">
        <f t="shared" si="3"/>
        <v/>
      </c>
      <c r="I74" s="566" t="str">
        <f>IF(AND(F74&lt;&gt;"",N10&gt;0,M74&gt;N10),"Mot &gt; limite","")</f>
        <v/>
      </c>
      <c r="J74" s="562" t="str">
        <f>IF(K74="","",COUNTIF(K18:K74,"&lt;&gt;"))</f>
        <v/>
      </c>
      <c r="K74" s="563"/>
      <c r="L74" s="562" t="str">
        <f t="shared" si="4"/>
        <v/>
      </c>
      <c r="M74" s="532">
        <f>IF(OR(F74="",N10="",N10&lt;=0),"",IF(LEN(F74)&lt;=N10,LEN(F74),IFERROR(FIND("♦",SUBSTITUTE(LEFT(F74,N10)," ","♦",LEN(LEFT(F74,N10))-LEN(SUBSTITUTE(LEFT(F74,N10)," ","")))),FIND(" ",F74&amp;" ",N10+1)-1)))</f>
        <v>1</v>
      </c>
      <c r="N74" s="564">
        <f t="shared" si="5"/>
        <v>57</v>
      </c>
      <c r="O74" s="565" t="str">
        <f t="shared" si="6"/>
        <v>0</v>
      </c>
      <c r="P74" s="564">
        <f t="shared" si="7"/>
        <v>1</v>
      </c>
      <c r="Q74" s="564">
        <f t="shared" si="8"/>
        <v>1</v>
      </c>
      <c r="S74" s="588">
        <f t="shared" si="9"/>
        <v>74</v>
      </c>
      <c r="T74" s="464" t="str">
        <f t="shared" si="37"/>
        <v>0</v>
      </c>
      <c r="U74" s="588" t="s">
        <v>188</v>
      </c>
      <c r="V74" s="465" t="str">
        <f t="shared" si="10"/>
        <v>0</v>
      </c>
      <c r="W74" s="466" t="str">
        <f t="shared" si="11"/>
        <v/>
      </c>
      <c r="X74" s="589" t="str">
        <f t="shared" si="12"/>
        <v>0</v>
      </c>
      <c r="Y74" s="590" t="str">
        <f t="shared" si="13"/>
        <v/>
      </c>
      <c r="Z74" s="588">
        <f t="shared" si="14"/>
        <v>0</v>
      </c>
      <c r="AA74" s="588">
        <f t="shared" si="15"/>
        <v>0</v>
      </c>
      <c r="AB74" s="590" t="str">
        <f t="shared" si="16"/>
        <v>aucun match</v>
      </c>
      <c r="AC74" s="36" t="str">
        <f t="shared" si="17"/>
        <v>0</v>
      </c>
      <c r="AD74" s="36" t="str">
        <f t="shared" si="18"/>
        <v>0</v>
      </c>
      <c r="AE74" s="36" t="str">
        <f t="shared" si="19"/>
        <v>0</v>
      </c>
      <c r="AF74" s="36" t="str">
        <f t="shared" si="20"/>
        <v xml:space="preserve"> 0 </v>
      </c>
      <c r="AG74" s="36" cm="1">
        <f t="array" ref="AG74">IF(T74="",0,SUMPRODUCT((BX4:BX795="Gluten")*(BY4:BY795="INFO")*(COUNTIF(AF74,"*"&amp;BZ4:BZ795&amp;"*")&gt;0)*1))</f>
        <v>0</v>
      </c>
      <c r="AH74" s="36" cm="1">
        <f t="array" ref="AH74">IF(T74="",0,SUMPRODUCT((BX4:BX795="Gluten")*(BY4:BY795="EXCL")*(COUNTIF(AF74,"*"&amp;BZ4:BZ795&amp;"*")&gt;0)*1))</f>
        <v>0</v>
      </c>
      <c r="AI74" s="36" cm="1">
        <f t="array" ref="AI74">IF(T74="",0,SUMPRODUCT((BX4:BX795="Gluten")*(BY4:BY795="ALERTE")*(COUNTIF(AF74,"*"&amp;BZ4:BZ795&amp;"*")&gt;0)*1))</f>
        <v>0</v>
      </c>
      <c r="AJ74" s="36" cm="1">
        <f t="array" ref="AJ74">IF(T74="",0,SUMPRODUCT((BX4:BX795="Gluten")*(BY4:BY795="SUSP")*(COUNTIF(AF74,"*"&amp;BZ4:BZ795&amp;"*")&gt;0)*1))</f>
        <v>0</v>
      </c>
      <c r="AK74" s="36" cm="1">
        <f t="array" ref="AK74">IF(T74="",0,SUMPRODUCT((BX4:BX795="Crustaces")*(BY4:BY795="ALERTE")*(COUNTIF(AF74,"*"&amp;BZ4:BZ795&amp;"*")&gt;0)*1))</f>
        <v>0</v>
      </c>
      <c r="AL74" s="36" cm="1">
        <f t="array" ref="AL74">IF(T74="",0,SUMPRODUCT((BX4:BX795="Oeufs")*(BY4:BY795="ALERTE")*(COUNTIF(AF74,"*"&amp;BZ4:BZ795&amp;"*")&gt;0)*1))</f>
        <v>0</v>
      </c>
      <c r="AM74" s="36" cm="1">
        <f t="array" ref="AM74">IF(T74="",0,SUMPRODUCT((BX4:BX795="Poissons")*(BY4:BY795="INFO")*(COUNTIF(AF74,"*"&amp;BZ4:BZ795&amp;"*")&gt;0)*1))</f>
        <v>0</v>
      </c>
      <c r="AN74" s="36" cm="1">
        <f t="array" ref="AN74">IF(T74="",0,SUMPRODUCT((BX4:BX795="Poissons")*(BY4:BY795="EXCL")*(COUNTIF(AF74,"*"&amp;BZ4:BZ795&amp;"*")&gt;0)*1))</f>
        <v>0</v>
      </c>
      <c r="AO74" s="36" cm="1">
        <f t="array" ref="AO74">IF(T74="",0,SUMPRODUCT((BX4:BX795="Poissons")*(BY4:BY795="ALERTE")*(COUNTIF(AF74,"*"&amp;BZ4:BZ795&amp;"*")&gt;0)*1))</f>
        <v>0</v>
      </c>
      <c r="AP74" s="36" cm="1">
        <f t="array" ref="AP74">IF(T74="",0,SUMPRODUCT((BX4:BX795="Arachides")*(BY4:BY795="ALERTE")*(COUNTIF(AF74,"*"&amp;BZ4:BZ795&amp;"*")&gt;0)*1))</f>
        <v>0</v>
      </c>
      <c r="AQ74" s="36" cm="1">
        <f t="array" ref="AQ74">IF(T74="",0,SUMPRODUCT((BX4:BX795="Soja")*(BY4:BY795="INFO")*(COUNTIF(AF74,"*"&amp;BZ4:BZ795&amp;"*")&gt;0)*1))</f>
        <v>0</v>
      </c>
      <c r="AR74" s="36" cm="1">
        <f t="array" ref="AR74">IF(T74="",0,SUMPRODUCT((BX4:BX795="Soja")*(BY4:BY795="ALERTE")*(COUNTIF(AF74,"*"&amp;BZ4:BZ795&amp;"*")&gt;0)*1))</f>
        <v>0</v>
      </c>
      <c r="AS74" s="36" cm="1">
        <f t="array" ref="AS74">IF(T74="",0,SUMPRODUCT((BX4:BX795="Lait")*(BY4:BY795="INFO")*(COUNTIF(AF74,"*"&amp;BZ4:BZ795&amp;"*")&gt;0)*1))</f>
        <v>0</v>
      </c>
      <c r="AT74" s="36" cm="1">
        <f t="array" ref="AT74">IF(T74="",0,SUMPRODUCT((BX4:BX795="Lait")*(BY4:BY795="EXCL")*(COUNTIF(AF74,"*"&amp;BZ4:BZ795&amp;"*")&gt;0)*1))</f>
        <v>0</v>
      </c>
      <c r="AU74" s="36" cm="1">
        <f t="array" ref="AU74">IF(T74="",0,SUMPRODUCT((BX4:BX795="Lait")*(BY4:BY795="ALERTE")*(COUNTIF(AF74,"*"&amp;BZ4:BZ795&amp;"*")&gt;0)*1))</f>
        <v>0</v>
      </c>
      <c r="AV74" s="36" cm="1">
        <f t="array" ref="AV74">IF(T74="",0,SUMPRODUCT((BX4:BX795="Lait")*(BY4:BY795="SUSP")*(COUNTIF(AF74,"*"&amp;BZ4:BZ795&amp;"*")&gt;0)*1))</f>
        <v>0</v>
      </c>
      <c r="AW74" s="36" cm="1">
        <f t="array" ref="AW74">IF(T74="",0,SUMPRODUCT((BX4:BX795="Fruits a coque")*(BY4:BY795="EXCL")*(COUNTIF(AF74,"*"&amp;BZ4:BZ795&amp;"*")&gt;0)*1))</f>
        <v>0</v>
      </c>
      <c r="AX74" s="36" cm="1">
        <f t="array" ref="AX74">IF(T74="",0,SUMPRODUCT((BX4:BX795="Fruits a coque")*(BY4:BY795="ALERTE")*(COUNTIF(AF74,"*"&amp;BZ4:BZ795&amp;"*")&gt;0)*1))</f>
        <v>0</v>
      </c>
      <c r="AY74" s="36" cm="1">
        <f t="array" ref="AY74">IF(T74="",0,SUMPRODUCT((BX4:BX795="Celeri")*(BY4:BY795="ALERTE")*(COUNTIF(AF74,"*"&amp;BZ4:BZ795&amp;"*")&gt;0)*1))</f>
        <v>0</v>
      </c>
      <c r="AZ74" s="36" cm="1">
        <f t="array" ref="AZ74">IF(T74="",0,SUMPRODUCT((BX4:BX795="Moutarde")*(BY4:BY795="ALERTE")*(COUNTIF(AF74,"*"&amp;BZ4:BZ795&amp;"*")&gt;0)*1))</f>
        <v>0</v>
      </c>
      <c r="BA74" s="36" cm="1">
        <f t="array" ref="BA74">IF(T74="",0,SUMPRODUCT((BX4:BX795="Sesame")*(BY4:BY795="ALERTE")*(COUNTIF(AF74,"*"&amp;BZ4:BZ795&amp;"*")&gt;0)*1))</f>
        <v>0</v>
      </c>
      <c r="BB74" s="36" cm="1">
        <f t="array" ref="BB74">IF(T74="",0,SUMPRODUCT((BX4:BX795="Sulfites")*(BY4:BY795="ALERTE")*(COUNTIF(AF74,"*"&amp;BZ4:BZ795&amp;"*")&gt;0)*1))</f>
        <v>0</v>
      </c>
      <c r="BC74" s="36" cm="1">
        <f t="array" ref="BC74">IF(T74="",0,SUMPRODUCT((BX4:BX795="Lupin")*(BY4:BY795="ALERTE")*(COUNTIF(AF74,"*"&amp;BZ4:BZ795&amp;"*")&gt;0)*1))</f>
        <v>0</v>
      </c>
      <c r="BD74" s="36" cm="1">
        <f t="array" ref="BD74">IF(T74="",0,SUMPRODUCT((BX4:BX795="Mollusques")*(BY4:BY795="EXCL")*(COUNTIF(AF74,"*"&amp;BZ4:BZ795&amp;"*")&gt;0)*1))</f>
        <v>0</v>
      </c>
      <c r="BE74" s="36" cm="1">
        <f t="array" ref="BE74">IF(T74="",0,SUMPRODUCT((BX4:BX795="Mollusques")*(BY4:BY795="ALERTE")*(COUNTIF(AF74,"*"&amp;BZ4:BZ795&amp;"*")&gt;0)*1))</f>
        <v>0</v>
      </c>
      <c r="BF74" s="36" t="str">
        <f t="shared" si="21"/>
        <v/>
      </c>
      <c r="BG74" s="36" t="str">
        <f t="shared" si="22"/>
        <v/>
      </c>
      <c r="BH74" s="36" t="str">
        <f t="shared" si="23"/>
        <v/>
      </c>
      <c r="BI74" s="36" t="str">
        <f t="shared" si="24"/>
        <v/>
      </c>
      <c r="BJ74" s="36" t="str">
        <f t="shared" si="25"/>
        <v/>
      </c>
      <c r="BK74" s="36" t="str">
        <f t="shared" si="26"/>
        <v/>
      </c>
      <c r="BL74" s="36" t="str">
        <f t="shared" si="27"/>
        <v/>
      </c>
      <c r="BM74" s="36" t="str">
        <f t="shared" si="28"/>
        <v/>
      </c>
      <c r="BN74" s="36" t="str">
        <f t="shared" si="29"/>
        <v/>
      </c>
      <c r="BO74" s="36" t="str">
        <f t="shared" si="30"/>
        <v/>
      </c>
      <c r="BP74" s="36" t="str">
        <f t="shared" si="31"/>
        <v/>
      </c>
      <c r="BQ74" s="36" t="str">
        <f t="shared" si="32"/>
        <v/>
      </c>
      <c r="BR74" s="36" t="str">
        <f t="shared" si="33"/>
        <v/>
      </c>
      <c r="BS74" s="36" t="str">
        <f t="shared" si="34"/>
        <v/>
      </c>
      <c r="BT74" s="36" t="str">
        <f t="shared" si="35"/>
        <v/>
      </c>
      <c r="BU74" s="36" t="str">
        <f t="shared" si="36"/>
        <v/>
      </c>
      <c r="BX74" s="6" t="s">
        <v>351</v>
      </c>
      <c r="BY74" s="577" t="s">
        <v>363</v>
      </c>
      <c r="BZ74" s="6" t="s">
        <v>406</v>
      </c>
      <c r="CA74" s="6" t="s">
        <v>809</v>
      </c>
    </row>
    <row r="75" spans="2:79" ht="30" customHeight="1">
      <c r="B75" s="551" t="str">
        <f t="shared" si="0"/>
        <v/>
      </c>
      <c r="C75" s="551" t="str">
        <f t="shared" si="1"/>
        <v/>
      </c>
      <c r="D75" s="551" t="str">
        <f>IF(UPPER(TRIM(N11))="X",C75,B75)</f>
        <v/>
      </c>
      <c r="E75" s="551" cm="1">
        <f t="array" ref="E75">IF(H74&lt;&gt;"",E74,IF(E74="","",IFERROR(MATCH(TRUE(),INDEX(INDEX(K:K,E74+1):K203&lt;&gt;"",0),0)+E74,"")))</f>
        <v>216</v>
      </c>
      <c r="F75" s="551" cm="1">
        <f t="array" ref="F75">IF(E75="","",IF(H74&lt;&gt;"",H74,INDEX(D:D,E75)))</f>
        <v>0</v>
      </c>
      <c r="G75" s="551" t="str">
        <f t="shared" si="2"/>
        <v>0</v>
      </c>
      <c r="H75" s="561" t="str">
        <f t="shared" si="3"/>
        <v/>
      </c>
      <c r="I75" s="566" t="str">
        <f>IF(AND(F75&lt;&gt;"",N10&gt;0,M75&gt;N10),"Mot &gt; limite","")</f>
        <v/>
      </c>
      <c r="J75" s="562" t="str">
        <f>IF(K75="","",COUNTIF(K18:K75,"&lt;&gt;"))</f>
        <v/>
      </c>
      <c r="K75" s="563"/>
      <c r="L75" s="562" t="str">
        <f t="shared" si="4"/>
        <v/>
      </c>
      <c r="M75" s="532">
        <f>IF(OR(F75="",N10="",N10&lt;=0),"",IF(LEN(F75)&lt;=N10,LEN(F75),IFERROR(FIND("♦",SUBSTITUTE(LEFT(F75,N10)," ","♦",LEN(LEFT(F75,N10))-LEN(SUBSTITUTE(LEFT(F75,N10)," ","")))),FIND(" ",F75&amp;" ",N10+1)-1)))</f>
        <v>1</v>
      </c>
      <c r="N75" s="564">
        <f t="shared" si="5"/>
        <v>58</v>
      </c>
      <c r="O75" s="565" t="str">
        <f t="shared" si="6"/>
        <v>0</v>
      </c>
      <c r="P75" s="564">
        <f t="shared" si="7"/>
        <v>1</v>
      </c>
      <c r="Q75" s="564">
        <f t="shared" si="8"/>
        <v>1</v>
      </c>
      <c r="S75" s="588">
        <f t="shared" si="9"/>
        <v>75</v>
      </c>
      <c r="T75" s="464" t="str">
        <f t="shared" si="37"/>
        <v>0</v>
      </c>
      <c r="U75" s="588" t="s">
        <v>188</v>
      </c>
      <c r="V75" s="465" t="str">
        <f t="shared" si="10"/>
        <v>0</v>
      </c>
      <c r="W75" s="466" t="str">
        <f t="shared" si="11"/>
        <v/>
      </c>
      <c r="X75" s="589" t="str">
        <f t="shared" si="12"/>
        <v>0</v>
      </c>
      <c r="Y75" s="590" t="str">
        <f t="shared" si="13"/>
        <v/>
      </c>
      <c r="Z75" s="588">
        <f t="shared" si="14"/>
        <v>0</v>
      </c>
      <c r="AA75" s="588">
        <f t="shared" si="15"/>
        <v>0</v>
      </c>
      <c r="AB75" s="590" t="str">
        <f t="shared" si="16"/>
        <v>aucun match</v>
      </c>
      <c r="AC75" s="36" t="str">
        <f t="shared" si="17"/>
        <v>0</v>
      </c>
      <c r="AD75" s="36" t="str">
        <f t="shared" si="18"/>
        <v>0</v>
      </c>
      <c r="AE75" s="36" t="str">
        <f t="shared" si="19"/>
        <v>0</v>
      </c>
      <c r="AF75" s="36" t="str">
        <f t="shared" si="20"/>
        <v xml:space="preserve"> 0 </v>
      </c>
      <c r="AG75" s="36" cm="1">
        <f t="array" ref="AG75">IF(T75="",0,SUMPRODUCT((BX4:BX795="Gluten")*(BY4:BY795="INFO")*(COUNTIF(AF75,"*"&amp;BZ4:BZ795&amp;"*")&gt;0)*1))</f>
        <v>0</v>
      </c>
      <c r="AH75" s="36" cm="1">
        <f t="array" ref="AH75">IF(T75="",0,SUMPRODUCT((BX4:BX795="Gluten")*(BY4:BY795="EXCL")*(COUNTIF(AF75,"*"&amp;BZ4:BZ795&amp;"*")&gt;0)*1))</f>
        <v>0</v>
      </c>
      <c r="AI75" s="36" cm="1">
        <f t="array" ref="AI75">IF(T75="",0,SUMPRODUCT((BX4:BX795="Gluten")*(BY4:BY795="ALERTE")*(COUNTIF(AF75,"*"&amp;BZ4:BZ795&amp;"*")&gt;0)*1))</f>
        <v>0</v>
      </c>
      <c r="AJ75" s="36" cm="1">
        <f t="array" ref="AJ75">IF(T75="",0,SUMPRODUCT((BX4:BX795="Gluten")*(BY4:BY795="SUSP")*(COUNTIF(AF75,"*"&amp;BZ4:BZ795&amp;"*")&gt;0)*1))</f>
        <v>0</v>
      </c>
      <c r="AK75" s="36" cm="1">
        <f t="array" ref="AK75">IF(T75="",0,SUMPRODUCT((BX4:BX795="Crustaces")*(BY4:BY795="ALERTE")*(COUNTIF(AF75,"*"&amp;BZ4:BZ795&amp;"*")&gt;0)*1))</f>
        <v>0</v>
      </c>
      <c r="AL75" s="36" cm="1">
        <f t="array" ref="AL75">IF(T75="",0,SUMPRODUCT((BX4:BX795="Oeufs")*(BY4:BY795="ALERTE")*(COUNTIF(AF75,"*"&amp;BZ4:BZ795&amp;"*")&gt;0)*1))</f>
        <v>0</v>
      </c>
      <c r="AM75" s="36" cm="1">
        <f t="array" ref="AM75">IF(T75="",0,SUMPRODUCT((BX4:BX795="Poissons")*(BY4:BY795="INFO")*(COUNTIF(AF75,"*"&amp;BZ4:BZ795&amp;"*")&gt;0)*1))</f>
        <v>0</v>
      </c>
      <c r="AN75" s="36" cm="1">
        <f t="array" ref="AN75">IF(T75="",0,SUMPRODUCT((BX4:BX795="Poissons")*(BY4:BY795="EXCL")*(COUNTIF(AF75,"*"&amp;BZ4:BZ795&amp;"*")&gt;0)*1))</f>
        <v>0</v>
      </c>
      <c r="AO75" s="36" cm="1">
        <f t="array" ref="AO75">IF(T75="",0,SUMPRODUCT((BX4:BX795="Poissons")*(BY4:BY795="ALERTE")*(COUNTIF(AF75,"*"&amp;BZ4:BZ795&amp;"*")&gt;0)*1))</f>
        <v>0</v>
      </c>
      <c r="AP75" s="36" cm="1">
        <f t="array" ref="AP75">IF(T75="",0,SUMPRODUCT((BX4:BX795="Arachides")*(BY4:BY795="ALERTE")*(COUNTIF(AF75,"*"&amp;BZ4:BZ795&amp;"*")&gt;0)*1))</f>
        <v>0</v>
      </c>
      <c r="AQ75" s="36" cm="1">
        <f t="array" ref="AQ75">IF(T75="",0,SUMPRODUCT((BX4:BX795="Soja")*(BY4:BY795="INFO")*(COUNTIF(AF75,"*"&amp;BZ4:BZ795&amp;"*")&gt;0)*1))</f>
        <v>0</v>
      </c>
      <c r="AR75" s="36" cm="1">
        <f t="array" ref="AR75">IF(T75="",0,SUMPRODUCT((BX4:BX795="Soja")*(BY4:BY795="ALERTE")*(COUNTIF(AF75,"*"&amp;BZ4:BZ795&amp;"*")&gt;0)*1))</f>
        <v>0</v>
      </c>
      <c r="AS75" s="36" cm="1">
        <f t="array" ref="AS75">IF(T75="",0,SUMPRODUCT((BX4:BX795="Lait")*(BY4:BY795="INFO")*(COUNTIF(AF75,"*"&amp;BZ4:BZ795&amp;"*")&gt;0)*1))</f>
        <v>0</v>
      </c>
      <c r="AT75" s="36" cm="1">
        <f t="array" ref="AT75">IF(T75="",0,SUMPRODUCT((BX4:BX795="Lait")*(BY4:BY795="EXCL")*(COUNTIF(AF75,"*"&amp;BZ4:BZ795&amp;"*")&gt;0)*1))</f>
        <v>0</v>
      </c>
      <c r="AU75" s="36" cm="1">
        <f t="array" ref="AU75">IF(T75="",0,SUMPRODUCT((BX4:BX795="Lait")*(BY4:BY795="ALERTE")*(COUNTIF(AF75,"*"&amp;BZ4:BZ795&amp;"*")&gt;0)*1))</f>
        <v>0</v>
      </c>
      <c r="AV75" s="36" cm="1">
        <f t="array" ref="AV75">IF(T75="",0,SUMPRODUCT((BX4:BX795="Lait")*(BY4:BY795="SUSP")*(COUNTIF(AF75,"*"&amp;BZ4:BZ795&amp;"*")&gt;0)*1))</f>
        <v>0</v>
      </c>
      <c r="AW75" s="36" cm="1">
        <f t="array" ref="AW75">IF(T75="",0,SUMPRODUCT((BX4:BX795="Fruits a coque")*(BY4:BY795="EXCL")*(COUNTIF(AF75,"*"&amp;BZ4:BZ795&amp;"*")&gt;0)*1))</f>
        <v>0</v>
      </c>
      <c r="AX75" s="36" cm="1">
        <f t="array" ref="AX75">IF(T75="",0,SUMPRODUCT((BX4:BX795="Fruits a coque")*(BY4:BY795="ALERTE")*(COUNTIF(AF75,"*"&amp;BZ4:BZ795&amp;"*")&gt;0)*1))</f>
        <v>0</v>
      </c>
      <c r="AY75" s="36" cm="1">
        <f t="array" ref="AY75">IF(T75="",0,SUMPRODUCT((BX4:BX795="Celeri")*(BY4:BY795="ALERTE")*(COUNTIF(AF75,"*"&amp;BZ4:BZ795&amp;"*")&gt;0)*1))</f>
        <v>0</v>
      </c>
      <c r="AZ75" s="36" cm="1">
        <f t="array" ref="AZ75">IF(T75="",0,SUMPRODUCT((BX4:BX795="Moutarde")*(BY4:BY795="ALERTE")*(COUNTIF(AF75,"*"&amp;BZ4:BZ795&amp;"*")&gt;0)*1))</f>
        <v>0</v>
      </c>
      <c r="BA75" s="36" cm="1">
        <f t="array" ref="BA75">IF(T75="",0,SUMPRODUCT((BX4:BX795="Sesame")*(BY4:BY795="ALERTE")*(COUNTIF(AF75,"*"&amp;BZ4:BZ795&amp;"*")&gt;0)*1))</f>
        <v>0</v>
      </c>
      <c r="BB75" s="36" cm="1">
        <f t="array" ref="BB75">IF(T75="",0,SUMPRODUCT((BX4:BX795="Sulfites")*(BY4:BY795="ALERTE")*(COUNTIF(AF75,"*"&amp;BZ4:BZ795&amp;"*")&gt;0)*1))</f>
        <v>0</v>
      </c>
      <c r="BC75" s="36" cm="1">
        <f t="array" ref="BC75">IF(T75="",0,SUMPRODUCT((BX4:BX795="Lupin")*(BY4:BY795="ALERTE")*(COUNTIF(AF75,"*"&amp;BZ4:BZ795&amp;"*")&gt;0)*1))</f>
        <v>0</v>
      </c>
      <c r="BD75" s="36" cm="1">
        <f t="array" ref="BD75">IF(T75="",0,SUMPRODUCT((BX4:BX795="Mollusques")*(BY4:BY795="EXCL")*(COUNTIF(AF75,"*"&amp;BZ4:BZ795&amp;"*")&gt;0)*1))</f>
        <v>0</v>
      </c>
      <c r="BE75" s="36" cm="1">
        <f t="array" ref="BE75">IF(T75="",0,SUMPRODUCT((BX4:BX795="Mollusques")*(BY4:BY795="ALERTE")*(COUNTIF(AF75,"*"&amp;BZ4:BZ795&amp;"*")&gt;0)*1))</f>
        <v>0</v>
      </c>
      <c r="BF75" s="36" t="str">
        <f t="shared" si="21"/>
        <v/>
      </c>
      <c r="BG75" s="36" t="str">
        <f t="shared" si="22"/>
        <v/>
      </c>
      <c r="BH75" s="36" t="str">
        <f t="shared" si="23"/>
        <v/>
      </c>
      <c r="BI75" s="36" t="str">
        <f t="shared" si="24"/>
        <v/>
      </c>
      <c r="BJ75" s="36" t="str">
        <f t="shared" si="25"/>
        <v/>
      </c>
      <c r="BK75" s="36" t="str">
        <f t="shared" si="26"/>
        <v/>
      </c>
      <c r="BL75" s="36" t="str">
        <f t="shared" si="27"/>
        <v/>
      </c>
      <c r="BM75" s="36" t="str">
        <f t="shared" si="28"/>
        <v/>
      </c>
      <c r="BN75" s="36" t="str">
        <f t="shared" si="29"/>
        <v/>
      </c>
      <c r="BO75" s="36" t="str">
        <f t="shared" si="30"/>
        <v/>
      </c>
      <c r="BP75" s="36" t="str">
        <f t="shared" si="31"/>
        <v/>
      </c>
      <c r="BQ75" s="36" t="str">
        <f t="shared" si="32"/>
        <v/>
      </c>
      <c r="BR75" s="36" t="str">
        <f t="shared" si="33"/>
        <v/>
      </c>
      <c r="BS75" s="36" t="str">
        <f t="shared" si="34"/>
        <v/>
      </c>
      <c r="BT75" s="36" t="str">
        <f t="shared" si="35"/>
        <v/>
      </c>
      <c r="BU75" s="36" t="str">
        <f t="shared" si="36"/>
        <v/>
      </c>
      <c r="BX75" s="6" t="s">
        <v>351</v>
      </c>
      <c r="BY75" s="577" t="s">
        <v>363</v>
      </c>
      <c r="BZ75" s="6" t="s">
        <v>1299</v>
      </c>
      <c r="CA75" s="6" t="s">
        <v>810</v>
      </c>
    </row>
    <row r="76" spans="2:79" ht="30" customHeight="1">
      <c r="B76" s="551" t="str">
        <f t="shared" si="0"/>
        <v/>
      </c>
      <c r="C76" s="551" t="str">
        <f t="shared" si="1"/>
        <v/>
      </c>
      <c r="D76" s="551" t="str">
        <f>IF(UPPER(TRIM(N11))="X",C76,B76)</f>
        <v/>
      </c>
      <c r="E76" s="551" cm="1">
        <f t="array" ref="E76">IF(H75&lt;&gt;"",E75,IF(E75="","",IFERROR(MATCH(TRUE(),INDEX(INDEX(K:K,E75+1):K203&lt;&gt;"",0),0)+E75,"")))</f>
        <v>217</v>
      </c>
      <c r="F76" s="551" cm="1">
        <f t="array" ref="F76">IF(E76="","",IF(H75&lt;&gt;"",H75,INDEX(D:D,E76)))</f>
        <v>0</v>
      </c>
      <c r="G76" s="551" t="str">
        <f t="shared" si="2"/>
        <v>0</v>
      </c>
      <c r="H76" s="561" t="str">
        <f t="shared" si="3"/>
        <v/>
      </c>
      <c r="I76" s="566" t="str">
        <f>IF(AND(F76&lt;&gt;"",N10&gt;0,M76&gt;N10),"Mot &gt; limite","")</f>
        <v/>
      </c>
      <c r="J76" s="562" t="str">
        <f>IF(K76="","",COUNTIF(K18:K76,"&lt;&gt;"))</f>
        <v/>
      </c>
      <c r="K76" s="563"/>
      <c r="L76" s="562" t="str">
        <f t="shared" si="4"/>
        <v/>
      </c>
      <c r="M76" s="532">
        <f>IF(OR(F76="",N10="",N10&lt;=0),"",IF(LEN(F76)&lt;=N10,LEN(F76),IFERROR(FIND("♦",SUBSTITUTE(LEFT(F76,N10)," ","♦",LEN(LEFT(F76,N10))-LEN(SUBSTITUTE(LEFT(F76,N10)," ","")))),FIND(" ",F76&amp;" ",N10+1)-1)))</f>
        <v>1</v>
      </c>
      <c r="N76" s="564">
        <f t="shared" si="5"/>
        <v>59</v>
      </c>
      <c r="O76" s="565" t="str">
        <f t="shared" si="6"/>
        <v>0</v>
      </c>
      <c r="P76" s="564">
        <f t="shared" si="7"/>
        <v>1</v>
      </c>
      <c r="Q76" s="564">
        <f t="shared" si="8"/>
        <v>1</v>
      </c>
      <c r="S76" s="588">
        <f t="shared" si="9"/>
        <v>76</v>
      </c>
      <c r="T76" s="464" t="str">
        <f t="shared" si="37"/>
        <v>0</v>
      </c>
      <c r="U76" s="588" t="s">
        <v>188</v>
      </c>
      <c r="V76" s="465" t="str">
        <f t="shared" si="10"/>
        <v>0</v>
      </c>
      <c r="W76" s="466" t="str">
        <f t="shared" si="11"/>
        <v/>
      </c>
      <c r="X76" s="589" t="str">
        <f t="shared" si="12"/>
        <v>0</v>
      </c>
      <c r="Y76" s="590" t="str">
        <f t="shared" si="13"/>
        <v/>
      </c>
      <c r="Z76" s="588">
        <f t="shared" si="14"/>
        <v>0</v>
      </c>
      <c r="AA76" s="588">
        <f t="shared" si="15"/>
        <v>0</v>
      </c>
      <c r="AB76" s="590" t="str">
        <f t="shared" si="16"/>
        <v>aucun match</v>
      </c>
      <c r="AC76" s="36" t="str">
        <f t="shared" si="17"/>
        <v>0</v>
      </c>
      <c r="AD76" s="36" t="str">
        <f t="shared" si="18"/>
        <v>0</v>
      </c>
      <c r="AE76" s="36" t="str">
        <f t="shared" si="19"/>
        <v>0</v>
      </c>
      <c r="AF76" s="36" t="str">
        <f t="shared" si="20"/>
        <v xml:space="preserve"> 0 </v>
      </c>
      <c r="AG76" s="36" cm="1">
        <f t="array" ref="AG76">IF(T76="",0,SUMPRODUCT((BX4:BX795="Gluten")*(BY4:BY795="INFO")*(COUNTIF(AF76,"*"&amp;BZ4:BZ795&amp;"*")&gt;0)*1))</f>
        <v>0</v>
      </c>
      <c r="AH76" s="36" cm="1">
        <f t="array" ref="AH76">IF(T76="",0,SUMPRODUCT((BX4:BX795="Gluten")*(BY4:BY795="EXCL")*(COUNTIF(AF76,"*"&amp;BZ4:BZ795&amp;"*")&gt;0)*1))</f>
        <v>0</v>
      </c>
      <c r="AI76" s="36" cm="1">
        <f t="array" ref="AI76">IF(T76="",0,SUMPRODUCT((BX4:BX795="Gluten")*(BY4:BY795="ALERTE")*(COUNTIF(AF76,"*"&amp;BZ4:BZ795&amp;"*")&gt;0)*1))</f>
        <v>0</v>
      </c>
      <c r="AJ76" s="36" cm="1">
        <f t="array" ref="AJ76">IF(T76="",0,SUMPRODUCT((BX4:BX795="Gluten")*(BY4:BY795="SUSP")*(COUNTIF(AF76,"*"&amp;BZ4:BZ795&amp;"*")&gt;0)*1))</f>
        <v>0</v>
      </c>
      <c r="AK76" s="36" cm="1">
        <f t="array" ref="AK76">IF(T76="",0,SUMPRODUCT((BX4:BX795="Crustaces")*(BY4:BY795="ALERTE")*(COUNTIF(AF76,"*"&amp;BZ4:BZ795&amp;"*")&gt;0)*1))</f>
        <v>0</v>
      </c>
      <c r="AL76" s="36" cm="1">
        <f t="array" ref="AL76">IF(T76="",0,SUMPRODUCT((BX4:BX795="Oeufs")*(BY4:BY795="ALERTE")*(COUNTIF(AF76,"*"&amp;BZ4:BZ795&amp;"*")&gt;0)*1))</f>
        <v>0</v>
      </c>
      <c r="AM76" s="36" cm="1">
        <f t="array" ref="AM76">IF(T76="",0,SUMPRODUCT((BX4:BX795="Poissons")*(BY4:BY795="INFO")*(COUNTIF(AF76,"*"&amp;BZ4:BZ795&amp;"*")&gt;0)*1))</f>
        <v>0</v>
      </c>
      <c r="AN76" s="36" cm="1">
        <f t="array" ref="AN76">IF(T76="",0,SUMPRODUCT((BX4:BX795="Poissons")*(BY4:BY795="EXCL")*(COUNTIF(AF76,"*"&amp;BZ4:BZ795&amp;"*")&gt;0)*1))</f>
        <v>0</v>
      </c>
      <c r="AO76" s="36" cm="1">
        <f t="array" ref="AO76">IF(T76="",0,SUMPRODUCT((BX4:BX795="Poissons")*(BY4:BY795="ALERTE")*(COUNTIF(AF76,"*"&amp;BZ4:BZ795&amp;"*")&gt;0)*1))</f>
        <v>0</v>
      </c>
      <c r="AP76" s="36" cm="1">
        <f t="array" ref="AP76">IF(T76="",0,SUMPRODUCT((BX4:BX795="Arachides")*(BY4:BY795="ALERTE")*(COUNTIF(AF76,"*"&amp;BZ4:BZ795&amp;"*")&gt;0)*1))</f>
        <v>0</v>
      </c>
      <c r="AQ76" s="36" cm="1">
        <f t="array" ref="AQ76">IF(T76="",0,SUMPRODUCT((BX4:BX795="Soja")*(BY4:BY795="INFO")*(COUNTIF(AF76,"*"&amp;BZ4:BZ795&amp;"*")&gt;0)*1))</f>
        <v>0</v>
      </c>
      <c r="AR76" s="36" cm="1">
        <f t="array" ref="AR76">IF(T76="",0,SUMPRODUCT((BX4:BX795="Soja")*(BY4:BY795="ALERTE")*(COUNTIF(AF76,"*"&amp;BZ4:BZ795&amp;"*")&gt;0)*1))</f>
        <v>0</v>
      </c>
      <c r="AS76" s="36" cm="1">
        <f t="array" ref="AS76">IF(T76="",0,SUMPRODUCT((BX4:BX795="Lait")*(BY4:BY795="INFO")*(COUNTIF(AF76,"*"&amp;BZ4:BZ795&amp;"*")&gt;0)*1))</f>
        <v>0</v>
      </c>
      <c r="AT76" s="36" cm="1">
        <f t="array" ref="AT76">IF(T76="",0,SUMPRODUCT((BX4:BX795="Lait")*(BY4:BY795="EXCL")*(COUNTIF(AF76,"*"&amp;BZ4:BZ795&amp;"*")&gt;0)*1))</f>
        <v>0</v>
      </c>
      <c r="AU76" s="36" cm="1">
        <f t="array" ref="AU76">IF(T76="",0,SUMPRODUCT((BX4:BX795="Lait")*(BY4:BY795="ALERTE")*(COUNTIF(AF76,"*"&amp;BZ4:BZ795&amp;"*")&gt;0)*1))</f>
        <v>0</v>
      </c>
      <c r="AV76" s="36" cm="1">
        <f t="array" ref="AV76">IF(T76="",0,SUMPRODUCT((BX4:BX795="Lait")*(BY4:BY795="SUSP")*(COUNTIF(AF76,"*"&amp;BZ4:BZ795&amp;"*")&gt;0)*1))</f>
        <v>0</v>
      </c>
      <c r="AW76" s="36" cm="1">
        <f t="array" ref="AW76">IF(T76="",0,SUMPRODUCT((BX4:BX795="Fruits a coque")*(BY4:BY795="EXCL")*(COUNTIF(AF76,"*"&amp;BZ4:BZ795&amp;"*")&gt;0)*1))</f>
        <v>0</v>
      </c>
      <c r="AX76" s="36" cm="1">
        <f t="array" ref="AX76">IF(T76="",0,SUMPRODUCT((BX4:BX795="Fruits a coque")*(BY4:BY795="ALERTE")*(COUNTIF(AF76,"*"&amp;BZ4:BZ795&amp;"*")&gt;0)*1))</f>
        <v>0</v>
      </c>
      <c r="AY76" s="36" cm="1">
        <f t="array" ref="AY76">IF(T76="",0,SUMPRODUCT((BX4:BX795="Celeri")*(BY4:BY795="ALERTE")*(COUNTIF(AF76,"*"&amp;BZ4:BZ795&amp;"*")&gt;0)*1))</f>
        <v>0</v>
      </c>
      <c r="AZ76" s="36" cm="1">
        <f t="array" ref="AZ76">IF(T76="",0,SUMPRODUCT((BX4:BX795="Moutarde")*(BY4:BY795="ALERTE")*(COUNTIF(AF76,"*"&amp;BZ4:BZ795&amp;"*")&gt;0)*1))</f>
        <v>0</v>
      </c>
      <c r="BA76" s="36" cm="1">
        <f t="array" ref="BA76">IF(T76="",0,SUMPRODUCT((BX4:BX795="Sesame")*(BY4:BY795="ALERTE")*(COUNTIF(AF76,"*"&amp;BZ4:BZ795&amp;"*")&gt;0)*1))</f>
        <v>0</v>
      </c>
      <c r="BB76" s="36" cm="1">
        <f t="array" ref="BB76">IF(T76="",0,SUMPRODUCT((BX4:BX795="Sulfites")*(BY4:BY795="ALERTE")*(COUNTIF(AF76,"*"&amp;BZ4:BZ795&amp;"*")&gt;0)*1))</f>
        <v>0</v>
      </c>
      <c r="BC76" s="36" cm="1">
        <f t="array" ref="BC76">IF(T76="",0,SUMPRODUCT((BX4:BX795="Lupin")*(BY4:BY795="ALERTE")*(COUNTIF(AF76,"*"&amp;BZ4:BZ795&amp;"*")&gt;0)*1))</f>
        <v>0</v>
      </c>
      <c r="BD76" s="36" cm="1">
        <f t="array" ref="BD76">IF(T76="",0,SUMPRODUCT((BX4:BX795="Mollusques")*(BY4:BY795="EXCL")*(COUNTIF(AF76,"*"&amp;BZ4:BZ795&amp;"*")&gt;0)*1))</f>
        <v>0</v>
      </c>
      <c r="BE76" s="36" cm="1">
        <f t="array" ref="BE76">IF(T76="",0,SUMPRODUCT((BX4:BX795="Mollusques")*(BY4:BY795="ALERTE")*(COUNTIF(AF76,"*"&amp;BZ4:BZ795&amp;"*")&gt;0)*1))</f>
        <v>0</v>
      </c>
      <c r="BF76" s="36" t="str">
        <f t="shared" si="21"/>
        <v/>
      </c>
      <c r="BG76" s="36" t="str">
        <f t="shared" si="22"/>
        <v/>
      </c>
      <c r="BH76" s="36" t="str">
        <f t="shared" si="23"/>
        <v/>
      </c>
      <c r="BI76" s="36" t="str">
        <f t="shared" si="24"/>
        <v/>
      </c>
      <c r="BJ76" s="36" t="str">
        <f t="shared" si="25"/>
        <v/>
      </c>
      <c r="BK76" s="36" t="str">
        <f t="shared" si="26"/>
        <v/>
      </c>
      <c r="BL76" s="36" t="str">
        <f t="shared" si="27"/>
        <v/>
      </c>
      <c r="BM76" s="36" t="str">
        <f t="shared" si="28"/>
        <v/>
      </c>
      <c r="BN76" s="36" t="str">
        <f t="shared" si="29"/>
        <v/>
      </c>
      <c r="BO76" s="36" t="str">
        <f t="shared" si="30"/>
        <v/>
      </c>
      <c r="BP76" s="36" t="str">
        <f t="shared" si="31"/>
        <v/>
      </c>
      <c r="BQ76" s="36" t="str">
        <f t="shared" si="32"/>
        <v/>
      </c>
      <c r="BR76" s="36" t="str">
        <f t="shared" si="33"/>
        <v/>
      </c>
      <c r="BS76" s="36" t="str">
        <f t="shared" si="34"/>
        <v/>
      </c>
      <c r="BT76" s="36" t="str">
        <f t="shared" si="35"/>
        <v/>
      </c>
      <c r="BU76" s="36" t="str">
        <f t="shared" si="36"/>
        <v/>
      </c>
      <c r="BX76" s="6" t="s">
        <v>351</v>
      </c>
      <c r="BY76" s="577" t="s">
        <v>363</v>
      </c>
      <c r="BZ76" s="6" t="s">
        <v>1300</v>
      </c>
      <c r="CA76" s="6" t="s">
        <v>811</v>
      </c>
    </row>
    <row r="77" spans="2:79" ht="30" customHeight="1">
      <c r="B77" s="551" t="str">
        <f t="shared" si="0"/>
        <v/>
      </c>
      <c r="C77" s="551" t="str">
        <f t="shared" si="1"/>
        <v/>
      </c>
      <c r="D77" s="551" t="str">
        <f>IF(UPPER(TRIM(N11))="X",C77,B77)</f>
        <v/>
      </c>
      <c r="E77" s="551" cm="1">
        <f t="array" ref="E77">IF(H76&lt;&gt;"",E76,IF(E76="","",IFERROR(MATCH(TRUE(),INDEX(INDEX(K:K,E76+1):K203&lt;&gt;"",0),0)+E76,"")))</f>
        <v>218</v>
      </c>
      <c r="F77" s="551" cm="1">
        <f t="array" ref="F77">IF(E77="","",IF(H76&lt;&gt;"",H76,INDEX(D:D,E77)))</f>
        <v>0</v>
      </c>
      <c r="G77" s="551" t="str">
        <f t="shared" si="2"/>
        <v>0</v>
      </c>
      <c r="H77" s="561" t="str">
        <f t="shared" si="3"/>
        <v/>
      </c>
      <c r="I77" s="566" t="str">
        <f>IF(AND(F77&lt;&gt;"",N10&gt;0,M77&gt;N10),"Mot &gt; limite","")</f>
        <v/>
      </c>
      <c r="J77" s="562" t="str">
        <f>IF(K77="","",COUNTIF(K18:K77,"&lt;&gt;"))</f>
        <v/>
      </c>
      <c r="K77" s="563"/>
      <c r="L77" s="562" t="str">
        <f t="shared" si="4"/>
        <v/>
      </c>
      <c r="M77" s="532">
        <f>IF(OR(F77="",N10="",N10&lt;=0),"",IF(LEN(F77)&lt;=N10,LEN(F77),IFERROR(FIND("♦",SUBSTITUTE(LEFT(F77,N10)," ","♦",LEN(LEFT(F77,N10))-LEN(SUBSTITUTE(LEFT(F77,N10)," ","")))),FIND(" ",F77&amp;" ",N10+1)-1)))</f>
        <v>1</v>
      </c>
      <c r="N77" s="564">
        <f t="shared" si="5"/>
        <v>60</v>
      </c>
      <c r="O77" s="565" t="str">
        <f t="shared" si="6"/>
        <v>0</v>
      </c>
      <c r="P77" s="564">
        <f t="shared" si="7"/>
        <v>1</v>
      </c>
      <c r="Q77" s="564">
        <f t="shared" si="8"/>
        <v>1</v>
      </c>
      <c r="S77" s="588">
        <f t="shared" si="9"/>
        <v>77</v>
      </c>
      <c r="T77" s="464" t="str">
        <f t="shared" si="37"/>
        <v>0</v>
      </c>
      <c r="U77" s="588" t="s">
        <v>188</v>
      </c>
      <c r="V77" s="465" t="str">
        <f t="shared" si="10"/>
        <v>0</v>
      </c>
      <c r="W77" s="466" t="str">
        <f t="shared" si="11"/>
        <v/>
      </c>
      <c r="X77" s="589" t="str">
        <f t="shared" si="12"/>
        <v>0</v>
      </c>
      <c r="Y77" s="590" t="str">
        <f t="shared" si="13"/>
        <v/>
      </c>
      <c r="Z77" s="588">
        <f t="shared" si="14"/>
        <v>0</v>
      </c>
      <c r="AA77" s="588">
        <f t="shared" si="15"/>
        <v>0</v>
      </c>
      <c r="AB77" s="590" t="str">
        <f t="shared" si="16"/>
        <v>aucun match</v>
      </c>
      <c r="AC77" s="36" t="str">
        <f t="shared" si="17"/>
        <v>0</v>
      </c>
      <c r="AD77" s="36" t="str">
        <f t="shared" si="18"/>
        <v>0</v>
      </c>
      <c r="AE77" s="36" t="str">
        <f t="shared" si="19"/>
        <v>0</v>
      </c>
      <c r="AF77" s="36" t="str">
        <f t="shared" si="20"/>
        <v xml:space="preserve"> 0 </v>
      </c>
      <c r="AG77" s="36" cm="1">
        <f t="array" ref="AG77">IF(T77="",0,SUMPRODUCT((BX4:BX795="Gluten")*(BY4:BY795="INFO")*(COUNTIF(AF77,"*"&amp;BZ4:BZ795&amp;"*")&gt;0)*1))</f>
        <v>0</v>
      </c>
      <c r="AH77" s="36" cm="1">
        <f t="array" ref="AH77">IF(T77="",0,SUMPRODUCT((BX4:BX795="Gluten")*(BY4:BY795="EXCL")*(COUNTIF(AF77,"*"&amp;BZ4:BZ795&amp;"*")&gt;0)*1))</f>
        <v>0</v>
      </c>
      <c r="AI77" s="36" cm="1">
        <f t="array" ref="AI77">IF(T77="",0,SUMPRODUCT((BX4:BX795="Gluten")*(BY4:BY795="ALERTE")*(COUNTIF(AF77,"*"&amp;BZ4:BZ795&amp;"*")&gt;0)*1))</f>
        <v>0</v>
      </c>
      <c r="AJ77" s="36" cm="1">
        <f t="array" ref="AJ77">IF(T77="",0,SUMPRODUCT((BX4:BX795="Gluten")*(BY4:BY795="SUSP")*(COUNTIF(AF77,"*"&amp;BZ4:BZ795&amp;"*")&gt;0)*1))</f>
        <v>0</v>
      </c>
      <c r="AK77" s="36" cm="1">
        <f t="array" ref="AK77">IF(T77="",0,SUMPRODUCT((BX4:BX795="Crustaces")*(BY4:BY795="ALERTE")*(COUNTIF(AF77,"*"&amp;BZ4:BZ795&amp;"*")&gt;0)*1))</f>
        <v>0</v>
      </c>
      <c r="AL77" s="36" cm="1">
        <f t="array" ref="AL77">IF(T77="",0,SUMPRODUCT((BX4:BX795="Oeufs")*(BY4:BY795="ALERTE")*(COUNTIF(AF77,"*"&amp;BZ4:BZ795&amp;"*")&gt;0)*1))</f>
        <v>0</v>
      </c>
      <c r="AM77" s="36" cm="1">
        <f t="array" ref="AM77">IF(T77="",0,SUMPRODUCT((BX4:BX795="Poissons")*(BY4:BY795="INFO")*(COUNTIF(AF77,"*"&amp;BZ4:BZ795&amp;"*")&gt;0)*1))</f>
        <v>0</v>
      </c>
      <c r="AN77" s="36" cm="1">
        <f t="array" ref="AN77">IF(T77="",0,SUMPRODUCT((BX4:BX795="Poissons")*(BY4:BY795="EXCL")*(COUNTIF(AF77,"*"&amp;BZ4:BZ795&amp;"*")&gt;0)*1))</f>
        <v>0</v>
      </c>
      <c r="AO77" s="36" cm="1">
        <f t="array" ref="AO77">IF(T77="",0,SUMPRODUCT((BX4:BX795="Poissons")*(BY4:BY795="ALERTE")*(COUNTIF(AF77,"*"&amp;BZ4:BZ795&amp;"*")&gt;0)*1))</f>
        <v>0</v>
      </c>
      <c r="AP77" s="36" cm="1">
        <f t="array" ref="AP77">IF(T77="",0,SUMPRODUCT((BX4:BX795="Arachides")*(BY4:BY795="ALERTE")*(COUNTIF(AF77,"*"&amp;BZ4:BZ795&amp;"*")&gt;0)*1))</f>
        <v>0</v>
      </c>
      <c r="AQ77" s="36" cm="1">
        <f t="array" ref="AQ77">IF(T77="",0,SUMPRODUCT((BX4:BX795="Soja")*(BY4:BY795="INFO")*(COUNTIF(AF77,"*"&amp;BZ4:BZ795&amp;"*")&gt;0)*1))</f>
        <v>0</v>
      </c>
      <c r="AR77" s="36" cm="1">
        <f t="array" ref="AR77">IF(T77="",0,SUMPRODUCT((BX4:BX795="Soja")*(BY4:BY795="ALERTE")*(COUNTIF(AF77,"*"&amp;BZ4:BZ795&amp;"*")&gt;0)*1))</f>
        <v>0</v>
      </c>
      <c r="AS77" s="36" cm="1">
        <f t="array" ref="AS77">IF(T77="",0,SUMPRODUCT((BX4:BX795="Lait")*(BY4:BY795="INFO")*(COUNTIF(AF77,"*"&amp;BZ4:BZ795&amp;"*")&gt;0)*1))</f>
        <v>0</v>
      </c>
      <c r="AT77" s="36" cm="1">
        <f t="array" ref="AT77">IF(T77="",0,SUMPRODUCT((BX4:BX795="Lait")*(BY4:BY795="EXCL")*(COUNTIF(AF77,"*"&amp;BZ4:BZ795&amp;"*")&gt;0)*1))</f>
        <v>0</v>
      </c>
      <c r="AU77" s="36" cm="1">
        <f t="array" ref="AU77">IF(T77="",0,SUMPRODUCT((BX4:BX795="Lait")*(BY4:BY795="ALERTE")*(COUNTIF(AF77,"*"&amp;BZ4:BZ795&amp;"*")&gt;0)*1))</f>
        <v>0</v>
      </c>
      <c r="AV77" s="36" cm="1">
        <f t="array" ref="AV77">IF(T77="",0,SUMPRODUCT((BX4:BX795="Lait")*(BY4:BY795="SUSP")*(COUNTIF(AF77,"*"&amp;BZ4:BZ795&amp;"*")&gt;0)*1))</f>
        <v>0</v>
      </c>
      <c r="AW77" s="36" cm="1">
        <f t="array" ref="AW77">IF(T77="",0,SUMPRODUCT((BX4:BX795="Fruits a coque")*(BY4:BY795="EXCL")*(COUNTIF(AF77,"*"&amp;BZ4:BZ795&amp;"*")&gt;0)*1))</f>
        <v>0</v>
      </c>
      <c r="AX77" s="36" cm="1">
        <f t="array" ref="AX77">IF(T77="",0,SUMPRODUCT((BX4:BX795="Fruits a coque")*(BY4:BY795="ALERTE")*(COUNTIF(AF77,"*"&amp;BZ4:BZ795&amp;"*")&gt;0)*1))</f>
        <v>0</v>
      </c>
      <c r="AY77" s="36" cm="1">
        <f t="array" ref="AY77">IF(T77="",0,SUMPRODUCT((BX4:BX795="Celeri")*(BY4:BY795="ALERTE")*(COUNTIF(AF77,"*"&amp;BZ4:BZ795&amp;"*")&gt;0)*1))</f>
        <v>0</v>
      </c>
      <c r="AZ77" s="36" cm="1">
        <f t="array" ref="AZ77">IF(T77="",0,SUMPRODUCT((BX4:BX795="Moutarde")*(BY4:BY795="ALERTE")*(COUNTIF(AF77,"*"&amp;BZ4:BZ795&amp;"*")&gt;0)*1))</f>
        <v>0</v>
      </c>
      <c r="BA77" s="36" cm="1">
        <f t="array" ref="BA77">IF(T77="",0,SUMPRODUCT((BX4:BX795="Sesame")*(BY4:BY795="ALERTE")*(COUNTIF(AF77,"*"&amp;BZ4:BZ795&amp;"*")&gt;0)*1))</f>
        <v>0</v>
      </c>
      <c r="BB77" s="36" cm="1">
        <f t="array" ref="BB77">IF(T77="",0,SUMPRODUCT((BX4:BX795="Sulfites")*(BY4:BY795="ALERTE")*(COUNTIF(AF77,"*"&amp;BZ4:BZ795&amp;"*")&gt;0)*1))</f>
        <v>0</v>
      </c>
      <c r="BC77" s="36" cm="1">
        <f t="array" ref="BC77">IF(T77="",0,SUMPRODUCT((BX4:BX795="Lupin")*(BY4:BY795="ALERTE")*(COUNTIF(AF77,"*"&amp;BZ4:BZ795&amp;"*")&gt;0)*1))</f>
        <v>0</v>
      </c>
      <c r="BD77" s="36" cm="1">
        <f t="array" ref="BD77">IF(T77="",0,SUMPRODUCT((BX4:BX795="Mollusques")*(BY4:BY795="EXCL")*(COUNTIF(AF77,"*"&amp;BZ4:BZ795&amp;"*")&gt;0)*1))</f>
        <v>0</v>
      </c>
      <c r="BE77" s="36" cm="1">
        <f t="array" ref="BE77">IF(T77="",0,SUMPRODUCT((BX4:BX795="Mollusques")*(BY4:BY795="ALERTE")*(COUNTIF(AF77,"*"&amp;BZ4:BZ795&amp;"*")&gt;0)*1))</f>
        <v>0</v>
      </c>
      <c r="BF77" s="36" t="str">
        <f t="shared" si="21"/>
        <v/>
      </c>
      <c r="BG77" s="36" t="str">
        <f t="shared" si="22"/>
        <v/>
      </c>
      <c r="BH77" s="36" t="str">
        <f t="shared" si="23"/>
        <v/>
      </c>
      <c r="BI77" s="36" t="str">
        <f t="shared" si="24"/>
        <v/>
      </c>
      <c r="BJ77" s="36" t="str">
        <f t="shared" si="25"/>
        <v/>
      </c>
      <c r="BK77" s="36" t="str">
        <f t="shared" si="26"/>
        <v/>
      </c>
      <c r="BL77" s="36" t="str">
        <f t="shared" si="27"/>
        <v/>
      </c>
      <c r="BM77" s="36" t="str">
        <f t="shared" si="28"/>
        <v/>
      </c>
      <c r="BN77" s="36" t="str">
        <f t="shared" si="29"/>
        <v/>
      </c>
      <c r="BO77" s="36" t="str">
        <f t="shared" si="30"/>
        <v/>
      </c>
      <c r="BP77" s="36" t="str">
        <f t="shared" si="31"/>
        <v/>
      </c>
      <c r="BQ77" s="36" t="str">
        <f t="shared" si="32"/>
        <v/>
      </c>
      <c r="BR77" s="36" t="str">
        <f t="shared" si="33"/>
        <v/>
      </c>
      <c r="BS77" s="36" t="str">
        <f t="shared" si="34"/>
        <v/>
      </c>
      <c r="BT77" s="36" t="str">
        <f t="shared" si="35"/>
        <v/>
      </c>
      <c r="BU77" s="36" t="str">
        <f t="shared" si="36"/>
        <v/>
      </c>
      <c r="BX77" s="6" t="s">
        <v>351</v>
      </c>
      <c r="BY77" s="577" t="s">
        <v>363</v>
      </c>
      <c r="BZ77" s="6" t="s">
        <v>407</v>
      </c>
      <c r="CA77" s="6" t="s">
        <v>812</v>
      </c>
    </row>
    <row r="78" spans="2:79" ht="30" customHeight="1">
      <c r="B78" s="551" t="str">
        <f t="shared" si="0"/>
        <v/>
      </c>
      <c r="C78" s="551" t="str">
        <f t="shared" si="1"/>
        <v/>
      </c>
      <c r="D78" s="551" t="str">
        <f>IF(UPPER(TRIM(N11))="X",C78,B78)</f>
        <v/>
      </c>
      <c r="E78" s="551" cm="1">
        <f t="array" ref="E78">IF(H77&lt;&gt;"",E77,IF(E77="","",IFERROR(MATCH(TRUE(),INDEX(INDEX(K:K,E77+1):K203&lt;&gt;"",0),0)+E77,"")))</f>
        <v>219</v>
      </c>
      <c r="F78" s="551" cm="1">
        <f t="array" ref="F78">IF(E78="","",IF(H77&lt;&gt;"",H77,INDEX(D:D,E78)))</f>
        <v>0</v>
      </c>
      <c r="G78" s="551" t="str">
        <f t="shared" si="2"/>
        <v>0</v>
      </c>
      <c r="H78" s="561" t="str">
        <f t="shared" si="3"/>
        <v/>
      </c>
      <c r="I78" s="566" t="str">
        <f>IF(AND(F78&lt;&gt;"",N10&gt;0,M78&gt;N10),"Mot &gt; limite","")</f>
        <v/>
      </c>
      <c r="J78" s="562" t="str">
        <f>IF(K78="","",COUNTIF(K18:K78,"&lt;&gt;"))</f>
        <v/>
      </c>
      <c r="K78" s="563"/>
      <c r="L78" s="562" t="str">
        <f t="shared" si="4"/>
        <v/>
      </c>
      <c r="M78" s="532">
        <f>IF(OR(F78="",N10="",N10&lt;=0),"",IF(LEN(F78)&lt;=N10,LEN(F78),IFERROR(FIND("♦",SUBSTITUTE(LEFT(F78,N10)," ","♦",LEN(LEFT(F78,N10))-LEN(SUBSTITUTE(LEFT(F78,N10)," ","")))),FIND(" ",F78&amp;" ",N10+1)-1)))</f>
        <v>1</v>
      </c>
      <c r="N78" s="564">
        <f t="shared" si="5"/>
        <v>61</v>
      </c>
      <c r="O78" s="565" t="str">
        <f t="shared" si="6"/>
        <v>0</v>
      </c>
      <c r="P78" s="564">
        <f t="shared" si="7"/>
        <v>1</v>
      </c>
      <c r="Q78" s="564">
        <f t="shared" si="8"/>
        <v>1</v>
      </c>
      <c r="S78" s="588">
        <f t="shared" si="9"/>
        <v>78</v>
      </c>
      <c r="T78" s="464" t="str">
        <f t="shared" si="37"/>
        <v>0</v>
      </c>
      <c r="U78" s="588" t="s">
        <v>188</v>
      </c>
      <c r="V78" s="465" t="str">
        <f t="shared" si="10"/>
        <v>0</v>
      </c>
      <c r="W78" s="466" t="str">
        <f t="shared" si="11"/>
        <v/>
      </c>
      <c r="X78" s="589" t="str">
        <f t="shared" si="12"/>
        <v>0</v>
      </c>
      <c r="Y78" s="590" t="str">
        <f t="shared" si="13"/>
        <v/>
      </c>
      <c r="Z78" s="588">
        <f t="shared" si="14"/>
        <v>0</v>
      </c>
      <c r="AA78" s="588">
        <f t="shared" si="15"/>
        <v>0</v>
      </c>
      <c r="AB78" s="590" t="str">
        <f t="shared" si="16"/>
        <v>aucun match</v>
      </c>
      <c r="AC78" s="36" t="str">
        <f t="shared" si="17"/>
        <v>0</v>
      </c>
      <c r="AD78" s="36" t="str">
        <f t="shared" si="18"/>
        <v>0</v>
      </c>
      <c r="AE78" s="36" t="str">
        <f t="shared" si="19"/>
        <v>0</v>
      </c>
      <c r="AF78" s="36" t="str">
        <f t="shared" si="20"/>
        <v xml:space="preserve"> 0 </v>
      </c>
      <c r="AG78" s="36" cm="1">
        <f t="array" ref="AG78">IF(T78="",0,SUMPRODUCT((BX4:BX795="Gluten")*(BY4:BY795="INFO")*(COUNTIF(AF78,"*"&amp;BZ4:BZ795&amp;"*")&gt;0)*1))</f>
        <v>0</v>
      </c>
      <c r="AH78" s="36" cm="1">
        <f t="array" ref="AH78">IF(T78="",0,SUMPRODUCT((BX4:BX795="Gluten")*(BY4:BY795="EXCL")*(COUNTIF(AF78,"*"&amp;BZ4:BZ795&amp;"*")&gt;0)*1))</f>
        <v>0</v>
      </c>
      <c r="AI78" s="36" cm="1">
        <f t="array" ref="AI78">IF(T78="",0,SUMPRODUCT((BX4:BX795="Gluten")*(BY4:BY795="ALERTE")*(COUNTIF(AF78,"*"&amp;BZ4:BZ795&amp;"*")&gt;0)*1))</f>
        <v>0</v>
      </c>
      <c r="AJ78" s="36" cm="1">
        <f t="array" ref="AJ78">IF(T78="",0,SUMPRODUCT((BX4:BX795="Gluten")*(BY4:BY795="SUSP")*(COUNTIF(AF78,"*"&amp;BZ4:BZ795&amp;"*")&gt;0)*1))</f>
        <v>0</v>
      </c>
      <c r="AK78" s="36" cm="1">
        <f t="array" ref="AK78">IF(T78="",0,SUMPRODUCT((BX4:BX795="Crustaces")*(BY4:BY795="ALERTE")*(COUNTIF(AF78,"*"&amp;BZ4:BZ795&amp;"*")&gt;0)*1))</f>
        <v>0</v>
      </c>
      <c r="AL78" s="36" cm="1">
        <f t="array" ref="AL78">IF(T78="",0,SUMPRODUCT((BX4:BX795="Oeufs")*(BY4:BY795="ALERTE")*(COUNTIF(AF78,"*"&amp;BZ4:BZ795&amp;"*")&gt;0)*1))</f>
        <v>0</v>
      </c>
      <c r="AM78" s="36" cm="1">
        <f t="array" ref="AM78">IF(T78="",0,SUMPRODUCT((BX4:BX795="Poissons")*(BY4:BY795="INFO")*(COUNTIF(AF78,"*"&amp;BZ4:BZ795&amp;"*")&gt;0)*1))</f>
        <v>0</v>
      </c>
      <c r="AN78" s="36" cm="1">
        <f t="array" ref="AN78">IF(T78="",0,SUMPRODUCT((BX4:BX795="Poissons")*(BY4:BY795="EXCL")*(COUNTIF(AF78,"*"&amp;BZ4:BZ795&amp;"*")&gt;0)*1))</f>
        <v>0</v>
      </c>
      <c r="AO78" s="36" cm="1">
        <f t="array" ref="AO78">IF(T78="",0,SUMPRODUCT((BX4:BX795="Poissons")*(BY4:BY795="ALERTE")*(COUNTIF(AF78,"*"&amp;BZ4:BZ795&amp;"*")&gt;0)*1))</f>
        <v>0</v>
      </c>
      <c r="AP78" s="36" cm="1">
        <f t="array" ref="AP78">IF(T78="",0,SUMPRODUCT((BX4:BX795="Arachides")*(BY4:BY795="ALERTE")*(COUNTIF(AF78,"*"&amp;BZ4:BZ795&amp;"*")&gt;0)*1))</f>
        <v>0</v>
      </c>
      <c r="AQ78" s="36" cm="1">
        <f t="array" ref="AQ78">IF(T78="",0,SUMPRODUCT((BX4:BX795="Soja")*(BY4:BY795="INFO")*(COUNTIF(AF78,"*"&amp;BZ4:BZ795&amp;"*")&gt;0)*1))</f>
        <v>0</v>
      </c>
      <c r="AR78" s="36" cm="1">
        <f t="array" ref="AR78">IF(T78="",0,SUMPRODUCT((BX4:BX795="Soja")*(BY4:BY795="ALERTE")*(COUNTIF(AF78,"*"&amp;BZ4:BZ795&amp;"*")&gt;0)*1))</f>
        <v>0</v>
      </c>
      <c r="AS78" s="36" cm="1">
        <f t="array" ref="AS78">IF(T78="",0,SUMPRODUCT((BX4:BX795="Lait")*(BY4:BY795="INFO")*(COUNTIF(AF78,"*"&amp;BZ4:BZ795&amp;"*")&gt;0)*1))</f>
        <v>0</v>
      </c>
      <c r="AT78" s="36" cm="1">
        <f t="array" ref="AT78">IF(T78="",0,SUMPRODUCT((BX4:BX795="Lait")*(BY4:BY795="EXCL")*(COUNTIF(AF78,"*"&amp;BZ4:BZ795&amp;"*")&gt;0)*1))</f>
        <v>0</v>
      </c>
      <c r="AU78" s="36" cm="1">
        <f t="array" ref="AU78">IF(T78="",0,SUMPRODUCT((BX4:BX795="Lait")*(BY4:BY795="ALERTE")*(COUNTIF(AF78,"*"&amp;BZ4:BZ795&amp;"*")&gt;0)*1))</f>
        <v>0</v>
      </c>
      <c r="AV78" s="36" cm="1">
        <f t="array" ref="AV78">IF(T78="",0,SUMPRODUCT((BX4:BX795="Lait")*(BY4:BY795="SUSP")*(COUNTIF(AF78,"*"&amp;BZ4:BZ795&amp;"*")&gt;0)*1))</f>
        <v>0</v>
      </c>
      <c r="AW78" s="36" cm="1">
        <f t="array" ref="AW78">IF(T78="",0,SUMPRODUCT((BX4:BX795="Fruits a coque")*(BY4:BY795="EXCL")*(COUNTIF(AF78,"*"&amp;BZ4:BZ795&amp;"*")&gt;0)*1))</f>
        <v>0</v>
      </c>
      <c r="AX78" s="36" cm="1">
        <f t="array" ref="AX78">IF(T78="",0,SUMPRODUCT((BX4:BX795="Fruits a coque")*(BY4:BY795="ALERTE")*(COUNTIF(AF78,"*"&amp;BZ4:BZ795&amp;"*")&gt;0)*1))</f>
        <v>0</v>
      </c>
      <c r="AY78" s="36" cm="1">
        <f t="array" ref="AY78">IF(T78="",0,SUMPRODUCT((BX4:BX795="Celeri")*(BY4:BY795="ALERTE")*(COUNTIF(AF78,"*"&amp;BZ4:BZ795&amp;"*")&gt;0)*1))</f>
        <v>0</v>
      </c>
      <c r="AZ78" s="36" cm="1">
        <f t="array" ref="AZ78">IF(T78="",0,SUMPRODUCT((BX4:BX795="Moutarde")*(BY4:BY795="ALERTE")*(COUNTIF(AF78,"*"&amp;BZ4:BZ795&amp;"*")&gt;0)*1))</f>
        <v>0</v>
      </c>
      <c r="BA78" s="36" cm="1">
        <f t="array" ref="BA78">IF(T78="",0,SUMPRODUCT((BX4:BX795="Sesame")*(BY4:BY795="ALERTE")*(COUNTIF(AF78,"*"&amp;BZ4:BZ795&amp;"*")&gt;0)*1))</f>
        <v>0</v>
      </c>
      <c r="BB78" s="36" cm="1">
        <f t="array" ref="BB78">IF(T78="",0,SUMPRODUCT((BX4:BX795="Sulfites")*(BY4:BY795="ALERTE")*(COUNTIF(AF78,"*"&amp;BZ4:BZ795&amp;"*")&gt;0)*1))</f>
        <v>0</v>
      </c>
      <c r="BC78" s="36" cm="1">
        <f t="array" ref="BC78">IF(T78="",0,SUMPRODUCT((BX4:BX795="Lupin")*(BY4:BY795="ALERTE")*(COUNTIF(AF78,"*"&amp;BZ4:BZ795&amp;"*")&gt;0)*1))</f>
        <v>0</v>
      </c>
      <c r="BD78" s="36" cm="1">
        <f t="array" ref="BD78">IF(T78="",0,SUMPRODUCT((BX4:BX795="Mollusques")*(BY4:BY795="EXCL")*(COUNTIF(AF78,"*"&amp;BZ4:BZ795&amp;"*")&gt;0)*1))</f>
        <v>0</v>
      </c>
      <c r="BE78" s="36" cm="1">
        <f t="array" ref="BE78">IF(T78="",0,SUMPRODUCT((BX4:BX795="Mollusques")*(BY4:BY795="ALERTE")*(COUNTIF(AF78,"*"&amp;BZ4:BZ795&amp;"*")&gt;0)*1))</f>
        <v>0</v>
      </c>
      <c r="BF78" s="36" t="str">
        <f t="shared" si="21"/>
        <v/>
      </c>
      <c r="BG78" s="36" t="str">
        <f t="shared" si="22"/>
        <v/>
      </c>
      <c r="BH78" s="36" t="str">
        <f t="shared" si="23"/>
        <v/>
      </c>
      <c r="BI78" s="36" t="str">
        <f t="shared" si="24"/>
        <v/>
      </c>
      <c r="BJ78" s="36" t="str">
        <f t="shared" si="25"/>
        <v/>
      </c>
      <c r="BK78" s="36" t="str">
        <f t="shared" si="26"/>
        <v/>
      </c>
      <c r="BL78" s="36" t="str">
        <f t="shared" si="27"/>
        <v/>
      </c>
      <c r="BM78" s="36" t="str">
        <f t="shared" si="28"/>
        <v/>
      </c>
      <c r="BN78" s="36" t="str">
        <f t="shared" si="29"/>
        <v/>
      </c>
      <c r="BO78" s="36" t="str">
        <f t="shared" si="30"/>
        <v/>
      </c>
      <c r="BP78" s="36" t="str">
        <f t="shared" si="31"/>
        <v/>
      </c>
      <c r="BQ78" s="36" t="str">
        <f t="shared" si="32"/>
        <v/>
      </c>
      <c r="BR78" s="36" t="str">
        <f t="shared" si="33"/>
        <v/>
      </c>
      <c r="BS78" s="36" t="str">
        <f t="shared" si="34"/>
        <v/>
      </c>
      <c r="BT78" s="36" t="str">
        <f t="shared" si="35"/>
        <v/>
      </c>
      <c r="BU78" s="36" t="str">
        <f t="shared" si="36"/>
        <v/>
      </c>
      <c r="BX78" s="6" t="s">
        <v>351</v>
      </c>
      <c r="BY78" s="577" t="s">
        <v>363</v>
      </c>
      <c r="BZ78" s="6" t="s">
        <v>408</v>
      </c>
      <c r="CA78" s="6" t="s">
        <v>813</v>
      </c>
    </row>
    <row r="79" spans="2:79" ht="30" customHeight="1">
      <c r="B79" s="551" t="str">
        <f t="shared" si="0"/>
        <v/>
      </c>
      <c r="C79" s="551" t="str">
        <f t="shared" si="1"/>
        <v/>
      </c>
      <c r="D79" s="551" t="str">
        <f>IF(UPPER(TRIM(N11))="X",C79,B79)</f>
        <v/>
      </c>
      <c r="E79" s="551" cm="1">
        <f t="array" ref="E79">IF(H78&lt;&gt;"",E78,IF(E78="","",IFERROR(MATCH(TRUE(),INDEX(INDEX(K:K,E78+1):K203&lt;&gt;"",0),0)+E78,"")))</f>
        <v>220</v>
      </c>
      <c r="F79" s="551" cm="1">
        <f t="array" ref="F79">IF(E79="","",IF(H78&lt;&gt;"",H78,INDEX(D:D,E79)))</f>
        <v>0</v>
      </c>
      <c r="G79" s="551" t="str">
        <f t="shared" si="2"/>
        <v>0</v>
      </c>
      <c r="H79" s="561" t="str">
        <f t="shared" si="3"/>
        <v/>
      </c>
      <c r="I79" s="566" t="str">
        <f>IF(AND(F79&lt;&gt;"",N10&gt;0,M79&gt;N10),"Mot &gt; limite","")</f>
        <v/>
      </c>
      <c r="J79" s="562" t="str">
        <f>IF(K79="","",COUNTIF(K18:K79,"&lt;&gt;"))</f>
        <v/>
      </c>
      <c r="K79" s="563"/>
      <c r="L79" s="562" t="str">
        <f t="shared" si="4"/>
        <v/>
      </c>
      <c r="M79" s="532">
        <f>IF(OR(F79="",N10="",N10&lt;=0),"",IF(LEN(F79)&lt;=N10,LEN(F79),IFERROR(FIND("♦",SUBSTITUTE(LEFT(F79,N10)," ","♦",LEN(LEFT(F79,N10))-LEN(SUBSTITUTE(LEFT(F79,N10)," ","")))),FIND(" ",F79&amp;" ",N10+1)-1)))</f>
        <v>1</v>
      </c>
      <c r="N79" s="564">
        <f t="shared" si="5"/>
        <v>62</v>
      </c>
      <c r="O79" s="565" t="str">
        <f t="shared" si="6"/>
        <v>0</v>
      </c>
      <c r="P79" s="564">
        <f t="shared" si="7"/>
        <v>1</v>
      </c>
      <c r="Q79" s="564">
        <f t="shared" si="8"/>
        <v>1</v>
      </c>
      <c r="S79" s="588">
        <f t="shared" si="9"/>
        <v>79</v>
      </c>
      <c r="T79" s="464" t="str">
        <f t="shared" si="37"/>
        <v>0</v>
      </c>
      <c r="U79" s="588" t="s">
        <v>188</v>
      </c>
      <c r="V79" s="465" t="str">
        <f t="shared" si="10"/>
        <v>0</v>
      </c>
      <c r="W79" s="466" t="str">
        <f t="shared" si="11"/>
        <v/>
      </c>
      <c r="X79" s="589" t="str">
        <f t="shared" si="12"/>
        <v>0</v>
      </c>
      <c r="Y79" s="590" t="str">
        <f t="shared" si="13"/>
        <v/>
      </c>
      <c r="Z79" s="588">
        <f t="shared" si="14"/>
        <v>0</v>
      </c>
      <c r="AA79" s="588">
        <f t="shared" si="15"/>
        <v>0</v>
      </c>
      <c r="AB79" s="590" t="str">
        <f t="shared" si="16"/>
        <v>aucun match</v>
      </c>
      <c r="AC79" s="36" t="str">
        <f t="shared" si="17"/>
        <v>0</v>
      </c>
      <c r="AD79" s="36" t="str">
        <f t="shared" si="18"/>
        <v>0</v>
      </c>
      <c r="AE79" s="36" t="str">
        <f t="shared" si="19"/>
        <v>0</v>
      </c>
      <c r="AF79" s="36" t="str">
        <f t="shared" si="20"/>
        <v xml:space="preserve"> 0 </v>
      </c>
      <c r="AG79" s="36" cm="1">
        <f t="array" ref="AG79">IF(T79="",0,SUMPRODUCT((BX4:BX795="Gluten")*(BY4:BY795="INFO")*(COUNTIF(AF79,"*"&amp;BZ4:BZ795&amp;"*")&gt;0)*1))</f>
        <v>0</v>
      </c>
      <c r="AH79" s="36" cm="1">
        <f t="array" ref="AH79">IF(T79="",0,SUMPRODUCT((BX4:BX795="Gluten")*(BY4:BY795="EXCL")*(COUNTIF(AF79,"*"&amp;BZ4:BZ795&amp;"*")&gt;0)*1))</f>
        <v>0</v>
      </c>
      <c r="AI79" s="36" cm="1">
        <f t="array" ref="AI79">IF(T79="",0,SUMPRODUCT((BX4:BX795="Gluten")*(BY4:BY795="ALERTE")*(COUNTIF(AF79,"*"&amp;BZ4:BZ795&amp;"*")&gt;0)*1))</f>
        <v>0</v>
      </c>
      <c r="AJ79" s="36" cm="1">
        <f t="array" ref="AJ79">IF(T79="",0,SUMPRODUCT((BX4:BX795="Gluten")*(BY4:BY795="SUSP")*(COUNTIF(AF79,"*"&amp;BZ4:BZ795&amp;"*")&gt;0)*1))</f>
        <v>0</v>
      </c>
      <c r="AK79" s="36" cm="1">
        <f t="array" ref="AK79">IF(T79="",0,SUMPRODUCT((BX4:BX795="Crustaces")*(BY4:BY795="ALERTE")*(COUNTIF(AF79,"*"&amp;BZ4:BZ795&amp;"*")&gt;0)*1))</f>
        <v>0</v>
      </c>
      <c r="AL79" s="36" cm="1">
        <f t="array" ref="AL79">IF(T79="",0,SUMPRODUCT((BX4:BX795="Oeufs")*(BY4:BY795="ALERTE")*(COUNTIF(AF79,"*"&amp;BZ4:BZ795&amp;"*")&gt;0)*1))</f>
        <v>0</v>
      </c>
      <c r="AM79" s="36" cm="1">
        <f t="array" ref="AM79">IF(T79="",0,SUMPRODUCT((BX4:BX795="Poissons")*(BY4:BY795="INFO")*(COUNTIF(AF79,"*"&amp;BZ4:BZ795&amp;"*")&gt;0)*1))</f>
        <v>0</v>
      </c>
      <c r="AN79" s="36" cm="1">
        <f t="array" ref="AN79">IF(T79="",0,SUMPRODUCT((BX4:BX795="Poissons")*(BY4:BY795="EXCL")*(COUNTIF(AF79,"*"&amp;BZ4:BZ795&amp;"*")&gt;0)*1))</f>
        <v>0</v>
      </c>
      <c r="AO79" s="36" cm="1">
        <f t="array" ref="AO79">IF(T79="",0,SUMPRODUCT((BX4:BX795="Poissons")*(BY4:BY795="ALERTE")*(COUNTIF(AF79,"*"&amp;BZ4:BZ795&amp;"*")&gt;0)*1))</f>
        <v>0</v>
      </c>
      <c r="AP79" s="36" cm="1">
        <f t="array" ref="AP79">IF(T79="",0,SUMPRODUCT((BX4:BX795="Arachides")*(BY4:BY795="ALERTE")*(COUNTIF(AF79,"*"&amp;BZ4:BZ795&amp;"*")&gt;0)*1))</f>
        <v>0</v>
      </c>
      <c r="AQ79" s="36" cm="1">
        <f t="array" ref="AQ79">IF(T79="",0,SUMPRODUCT((BX4:BX795="Soja")*(BY4:BY795="INFO")*(COUNTIF(AF79,"*"&amp;BZ4:BZ795&amp;"*")&gt;0)*1))</f>
        <v>0</v>
      </c>
      <c r="AR79" s="36" cm="1">
        <f t="array" ref="AR79">IF(T79="",0,SUMPRODUCT((BX4:BX795="Soja")*(BY4:BY795="ALERTE")*(COUNTIF(AF79,"*"&amp;BZ4:BZ795&amp;"*")&gt;0)*1))</f>
        <v>0</v>
      </c>
      <c r="AS79" s="36" cm="1">
        <f t="array" ref="AS79">IF(T79="",0,SUMPRODUCT((BX4:BX795="Lait")*(BY4:BY795="INFO")*(COUNTIF(AF79,"*"&amp;BZ4:BZ795&amp;"*")&gt;0)*1))</f>
        <v>0</v>
      </c>
      <c r="AT79" s="36" cm="1">
        <f t="array" ref="AT79">IF(T79="",0,SUMPRODUCT((BX4:BX795="Lait")*(BY4:BY795="EXCL")*(COUNTIF(AF79,"*"&amp;BZ4:BZ795&amp;"*")&gt;0)*1))</f>
        <v>0</v>
      </c>
      <c r="AU79" s="36" cm="1">
        <f t="array" ref="AU79">IF(T79="",0,SUMPRODUCT((BX4:BX795="Lait")*(BY4:BY795="ALERTE")*(COUNTIF(AF79,"*"&amp;BZ4:BZ795&amp;"*")&gt;0)*1))</f>
        <v>0</v>
      </c>
      <c r="AV79" s="36" cm="1">
        <f t="array" ref="AV79">IF(T79="",0,SUMPRODUCT((BX4:BX795="Lait")*(BY4:BY795="SUSP")*(COUNTIF(AF79,"*"&amp;BZ4:BZ795&amp;"*")&gt;0)*1))</f>
        <v>0</v>
      </c>
      <c r="AW79" s="36" cm="1">
        <f t="array" ref="AW79">IF(T79="",0,SUMPRODUCT((BX4:BX795="Fruits a coque")*(BY4:BY795="EXCL")*(COUNTIF(AF79,"*"&amp;BZ4:BZ795&amp;"*")&gt;0)*1))</f>
        <v>0</v>
      </c>
      <c r="AX79" s="36" cm="1">
        <f t="array" ref="AX79">IF(T79="",0,SUMPRODUCT((BX4:BX795="Fruits a coque")*(BY4:BY795="ALERTE")*(COUNTIF(AF79,"*"&amp;BZ4:BZ795&amp;"*")&gt;0)*1))</f>
        <v>0</v>
      </c>
      <c r="AY79" s="36" cm="1">
        <f t="array" ref="AY79">IF(T79="",0,SUMPRODUCT((BX4:BX795="Celeri")*(BY4:BY795="ALERTE")*(COUNTIF(AF79,"*"&amp;BZ4:BZ795&amp;"*")&gt;0)*1))</f>
        <v>0</v>
      </c>
      <c r="AZ79" s="36" cm="1">
        <f t="array" ref="AZ79">IF(T79="",0,SUMPRODUCT((BX4:BX795="Moutarde")*(BY4:BY795="ALERTE")*(COUNTIF(AF79,"*"&amp;BZ4:BZ795&amp;"*")&gt;0)*1))</f>
        <v>0</v>
      </c>
      <c r="BA79" s="36" cm="1">
        <f t="array" ref="BA79">IF(T79="",0,SUMPRODUCT((BX4:BX795="Sesame")*(BY4:BY795="ALERTE")*(COUNTIF(AF79,"*"&amp;BZ4:BZ795&amp;"*")&gt;0)*1))</f>
        <v>0</v>
      </c>
      <c r="BB79" s="36" cm="1">
        <f t="array" ref="BB79">IF(T79="",0,SUMPRODUCT((BX4:BX795="Sulfites")*(BY4:BY795="ALERTE")*(COUNTIF(AF79,"*"&amp;BZ4:BZ795&amp;"*")&gt;0)*1))</f>
        <v>0</v>
      </c>
      <c r="BC79" s="36" cm="1">
        <f t="array" ref="BC79">IF(T79="",0,SUMPRODUCT((BX4:BX795="Lupin")*(BY4:BY795="ALERTE")*(COUNTIF(AF79,"*"&amp;BZ4:BZ795&amp;"*")&gt;0)*1))</f>
        <v>0</v>
      </c>
      <c r="BD79" s="36" cm="1">
        <f t="array" ref="BD79">IF(T79="",0,SUMPRODUCT((BX4:BX795="Mollusques")*(BY4:BY795="EXCL")*(COUNTIF(AF79,"*"&amp;BZ4:BZ795&amp;"*")&gt;0)*1))</f>
        <v>0</v>
      </c>
      <c r="BE79" s="36" cm="1">
        <f t="array" ref="BE79">IF(T79="",0,SUMPRODUCT((BX4:BX795="Mollusques")*(BY4:BY795="ALERTE")*(COUNTIF(AF79,"*"&amp;BZ4:BZ795&amp;"*")&gt;0)*1))</f>
        <v>0</v>
      </c>
      <c r="BF79" s="36" t="str">
        <f t="shared" si="21"/>
        <v/>
      </c>
      <c r="BG79" s="36" t="str">
        <f t="shared" si="22"/>
        <v/>
      </c>
      <c r="BH79" s="36" t="str">
        <f t="shared" si="23"/>
        <v/>
      </c>
      <c r="BI79" s="36" t="str">
        <f t="shared" si="24"/>
        <v/>
      </c>
      <c r="BJ79" s="36" t="str">
        <f t="shared" si="25"/>
        <v/>
      </c>
      <c r="BK79" s="36" t="str">
        <f t="shared" si="26"/>
        <v/>
      </c>
      <c r="BL79" s="36" t="str">
        <f t="shared" si="27"/>
        <v/>
      </c>
      <c r="BM79" s="36" t="str">
        <f t="shared" si="28"/>
        <v/>
      </c>
      <c r="BN79" s="36" t="str">
        <f t="shared" si="29"/>
        <v/>
      </c>
      <c r="BO79" s="36" t="str">
        <f t="shared" si="30"/>
        <v/>
      </c>
      <c r="BP79" s="36" t="str">
        <f t="shared" si="31"/>
        <v/>
      </c>
      <c r="BQ79" s="36" t="str">
        <f t="shared" si="32"/>
        <v/>
      </c>
      <c r="BR79" s="36" t="str">
        <f t="shared" si="33"/>
        <v/>
      </c>
      <c r="BS79" s="36" t="str">
        <f t="shared" si="34"/>
        <v/>
      </c>
      <c r="BT79" s="36" t="str">
        <f t="shared" si="35"/>
        <v/>
      </c>
      <c r="BU79" s="36" t="str">
        <f t="shared" si="36"/>
        <v/>
      </c>
      <c r="BX79" s="6" t="s">
        <v>351</v>
      </c>
      <c r="BY79" s="577" t="s">
        <v>363</v>
      </c>
      <c r="BZ79" s="6" t="s">
        <v>1301</v>
      </c>
      <c r="CA79" s="6" t="s">
        <v>814</v>
      </c>
    </row>
    <row r="80" spans="2:79" ht="30" customHeight="1">
      <c r="B80" s="551" t="str">
        <f t="shared" si="0"/>
        <v/>
      </c>
      <c r="C80" s="551" t="str">
        <f t="shared" si="1"/>
        <v/>
      </c>
      <c r="D80" s="551" t="str">
        <f>IF(UPPER(TRIM(N11))="X",C80,B80)</f>
        <v/>
      </c>
      <c r="E80" s="551" cm="1">
        <f t="array" ref="E80">IF(H79&lt;&gt;"",E79,IF(E79="","",IFERROR(MATCH(TRUE(),INDEX(INDEX(K:K,E79+1):K203&lt;&gt;"",0),0)+E79,"")))</f>
        <v>221</v>
      </c>
      <c r="F80" s="551" cm="1">
        <f t="array" ref="F80">IF(E80="","",IF(H79&lt;&gt;"",H79,INDEX(D:D,E80)))</f>
        <v>0</v>
      </c>
      <c r="G80" s="551" t="str">
        <f t="shared" si="2"/>
        <v>0</v>
      </c>
      <c r="H80" s="561" t="str">
        <f t="shared" si="3"/>
        <v/>
      </c>
      <c r="I80" s="566" t="str">
        <f>IF(AND(F80&lt;&gt;"",N10&gt;0,M80&gt;N10),"Mot &gt; limite","")</f>
        <v/>
      </c>
      <c r="J80" s="562" t="str">
        <f>IF(K80="","",COUNTIF(K18:K80,"&lt;&gt;"))</f>
        <v/>
      </c>
      <c r="K80" s="563"/>
      <c r="L80" s="562" t="str">
        <f t="shared" si="4"/>
        <v/>
      </c>
      <c r="M80" s="532">
        <f>IF(OR(F80="",N10="",N10&lt;=0),"",IF(LEN(F80)&lt;=N10,LEN(F80),IFERROR(FIND("♦",SUBSTITUTE(LEFT(F80,N10)," ","♦",LEN(LEFT(F80,N10))-LEN(SUBSTITUTE(LEFT(F80,N10)," ","")))),FIND(" ",F80&amp;" ",N10+1)-1)))</f>
        <v>1</v>
      </c>
      <c r="N80" s="564">
        <f t="shared" si="5"/>
        <v>63</v>
      </c>
      <c r="O80" s="565" t="str">
        <f t="shared" si="6"/>
        <v>0</v>
      </c>
      <c r="P80" s="564">
        <f t="shared" si="7"/>
        <v>1</v>
      </c>
      <c r="Q80" s="564">
        <f t="shared" si="8"/>
        <v>1</v>
      </c>
      <c r="S80" s="588">
        <f t="shared" si="9"/>
        <v>80</v>
      </c>
      <c r="T80" s="464" t="str">
        <f t="shared" si="37"/>
        <v>0</v>
      </c>
      <c r="U80" s="588" t="s">
        <v>188</v>
      </c>
      <c r="V80" s="465" t="str">
        <f t="shared" si="10"/>
        <v>0</v>
      </c>
      <c r="W80" s="466" t="str">
        <f t="shared" si="11"/>
        <v/>
      </c>
      <c r="X80" s="589" t="str">
        <f t="shared" si="12"/>
        <v>0</v>
      </c>
      <c r="Y80" s="590" t="str">
        <f t="shared" si="13"/>
        <v/>
      </c>
      <c r="Z80" s="588">
        <f t="shared" si="14"/>
        <v>0</v>
      </c>
      <c r="AA80" s="588">
        <f t="shared" si="15"/>
        <v>0</v>
      </c>
      <c r="AB80" s="590" t="str">
        <f t="shared" si="16"/>
        <v>aucun match</v>
      </c>
      <c r="AC80" s="36" t="str">
        <f t="shared" si="17"/>
        <v>0</v>
      </c>
      <c r="AD80" s="36" t="str">
        <f t="shared" si="18"/>
        <v>0</v>
      </c>
      <c r="AE80" s="36" t="str">
        <f t="shared" si="19"/>
        <v>0</v>
      </c>
      <c r="AF80" s="36" t="str">
        <f t="shared" si="20"/>
        <v xml:space="preserve"> 0 </v>
      </c>
      <c r="AG80" s="36" cm="1">
        <f t="array" ref="AG80">IF(T80="",0,SUMPRODUCT((BX4:BX795="Gluten")*(BY4:BY795="INFO")*(COUNTIF(AF80,"*"&amp;BZ4:BZ795&amp;"*")&gt;0)*1))</f>
        <v>0</v>
      </c>
      <c r="AH80" s="36" cm="1">
        <f t="array" ref="AH80">IF(T80="",0,SUMPRODUCT((BX4:BX795="Gluten")*(BY4:BY795="EXCL")*(COUNTIF(AF80,"*"&amp;BZ4:BZ795&amp;"*")&gt;0)*1))</f>
        <v>0</v>
      </c>
      <c r="AI80" s="36" cm="1">
        <f t="array" ref="AI80">IF(T80="",0,SUMPRODUCT((BX4:BX795="Gluten")*(BY4:BY795="ALERTE")*(COUNTIF(AF80,"*"&amp;BZ4:BZ795&amp;"*")&gt;0)*1))</f>
        <v>0</v>
      </c>
      <c r="AJ80" s="36" cm="1">
        <f t="array" ref="AJ80">IF(T80="",0,SUMPRODUCT((BX4:BX795="Gluten")*(BY4:BY795="SUSP")*(COUNTIF(AF80,"*"&amp;BZ4:BZ795&amp;"*")&gt;0)*1))</f>
        <v>0</v>
      </c>
      <c r="AK80" s="36" cm="1">
        <f t="array" ref="AK80">IF(T80="",0,SUMPRODUCT((BX4:BX795="Crustaces")*(BY4:BY795="ALERTE")*(COUNTIF(AF80,"*"&amp;BZ4:BZ795&amp;"*")&gt;0)*1))</f>
        <v>0</v>
      </c>
      <c r="AL80" s="36" cm="1">
        <f t="array" ref="AL80">IF(T80="",0,SUMPRODUCT((BX4:BX795="Oeufs")*(BY4:BY795="ALERTE")*(COUNTIF(AF80,"*"&amp;BZ4:BZ795&amp;"*")&gt;0)*1))</f>
        <v>0</v>
      </c>
      <c r="AM80" s="36" cm="1">
        <f t="array" ref="AM80">IF(T80="",0,SUMPRODUCT((BX4:BX795="Poissons")*(BY4:BY795="INFO")*(COUNTIF(AF80,"*"&amp;BZ4:BZ795&amp;"*")&gt;0)*1))</f>
        <v>0</v>
      </c>
      <c r="AN80" s="36" cm="1">
        <f t="array" ref="AN80">IF(T80="",0,SUMPRODUCT((BX4:BX795="Poissons")*(BY4:BY795="EXCL")*(COUNTIF(AF80,"*"&amp;BZ4:BZ795&amp;"*")&gt;0)*1))</f>
        <v>0</v>
      </c>
      <c r="AO80" s="36" cm="1">
        <f t="array" ref="AO80">IF(T80="",0,SUMPRODUCT((BX4:BX795="Poissons")*(BY4:BY795="ALERTE")*(COUNTIF(AF80,"*"&amp;BZ4:BZ795&amp;"*")&gt;0)*1))</f>
        <v>0</v>
      </c>
      <c r="AP80" s="36" cm="1">
        <f t="array" ref="AP80">IF(T80="",0,SUMPRODUCT((BX4:BX795="Arachides")*(BY4:BY795="ALERTE")*(COUNTIF(AF80,"*"&amp;BZ4:BZ795&amp;"*")&gt;0)*1))</f>
        <v>0</v>
      </c>
      <c r="AQ80" s="36" cm="1">
        <f t="array" ref="AQ80">IF(T80="",0,SUMPRODUCT((BX4:BX795="Soja")*(BY4:BY795="INFO")*(COUNTIF(AF80,"*"&amp;BZ4:BZ795&amp;"*")&gt;0)*1))</f>
        <v>0</v>
      </c>
      <c r="AR80" s="36" cm="1">
        <f t="array" ref="AR80">IF(T80="",0,SUMPRODUCT((BX4:BX795="Soja")*(BY4:BY795="ALERTE")*(COUNTIF(AF80,"*"&amp;BZ4:BZ795&amp;"*")&gt;0)*1))</f>
        <v>0</v>
      </c>
      <c r="AS80" s="36" cm="1">
        <f t="array" ref="AS80">IF(T80="",0,SUMPRODUCT((BX4:BX795="Lait")*(BY4:BY795="INFO")*(COUNTIF(AF80,"*"&amp;BZ4:BZ795&amp;"*")&gt;0)*1))</f>
        <v>0</v>
      </c>
      <c r="AT80" s="36" cm="1">
        <f t="array" ref="AT80">IF(T80="",0,SUMPRODUCT((BX4:BX795="Lait")*(BY4:BY795="EXCL")*(COUNTIF(AF80,"*"&amp;BZ4:BZ795&amp;"*")&gt;0)*1))</f>
        <v>0</v>
      </c>
      <c r="AU80" s="36" cm="1">
        <f t="array" ref="AU80">IF(T80="",0,SUMPRODUCT((BX4:BX795="Lait")*(BY4:BY795="ALERTE")*(COUNTIF(AF80,"*"&amp;BZ4:BZ795&amp;"*")&gt;0)*1))</f>
        <v>0</v>
      </c>
      <c r="AV80" s="36" cm="1">
        <f t="array" ref="AV80">IF(T80="",0,SUMPRODUCT((BX4:BX795="Lait")*(BY4:BY795="SUSP")*(COUNTIF(AF80,"*"&amp;BZ4:BZ795&amp;"*")&gt;0)*1))</f>
        <v>0</v>
      </c>
      <c r="AW80" s="36" cm="1">
        <f t="array" ref="AW80">IF(T80="",0,SUMPRODUCT((BX4:BX795="Fruits a coque")*(BY4:BY795="EXCL")*(COUNTIF(AF80,"*"&amp;BZ4:BZ795&amp;"*")&gt;0)*1))</f>
        <v>0</v>
      </c>
      <c r="AX80" s="36" cm="1">
        <f t="array" ref="AX80">IF(T80="",0,SUMPRODUCT((BX4:BX795="Fruits a coque")*(BY4:BY795="ALERTE")*(COUNTIF(AF80,"*"&amp;BZ4:BZ795&amp;"*")&gt;0)*1))</f>
        <v>0</v>
      </c>
      <c r="AY80" s="36" cm="1">
        <f t="array" ref="AY80">IF(T80="",0,SUMPRODUCT((BX4:BX795="Celeri")*(BY4:BY795="ALERTE")*(COUNTIF(AF80,"*"&amp;BZ4:BZ795&amp;"*")&gt;0)*1))</f>
        <v>0</v>
      </c>
      <c r="AZ80" s="36" cm="1">
        <f t="array" ref="AZ80">IF(T80="",0,SUMPRODUCT((BX4:BX795="Moutarde")*(BY4:BY795="ALERTE")*(COUNTIF(AF80,"*"&amp;BZ4:BZ795&amp;"*")&gt;0)*1))</f>
        <v>0</v>
      </c>
      <c r="BA80" s="36" cm="1">
        <f t="array" ref="BA80">IF(T80="",0,SUMPRODUCT((BX4:BX795="Sesame")*(BY4:BY795="ALERTE")*(COUNTIF(AF80,"*"&amp;BZ4:BZ795&amp;"*")&gt;0)*1))</f>
        <v>0</v>
      </c>
      <c r="BB80" s="36" cm="1">
        <f t="array" ref="BB80">IF(T80="",0,SUMPRODUCT((BX4:BX795="Sulfites")*(BY4:BY795="ALERTE")*(COUNTIF(AF80,"*"&amp;BZ4:BZ795&amp;"*")&gt;0)*1))</f>
        <v>0</v>
      </c>
      <c r="BC80" s="36" cm="1">
        <f t="array" ref="BC80">IF(T80="",0,SUMPRODUCT((BX4:BX795="Lupin")*(BY4:BY795="ALERTE")*(COUNTIF(AF80,"*"&amp;BZ4:BZ795&amp;"*")&gt;0)*1))</f>
        <v>0</v>
      </c>
      <c r="BD80" s="36" cm="1">
        <f t="array" ref="BD80">IF(T80="",0,SUMPRODUCT((BX4:BX795="Mollusques")*(BY4:BY795="EXCL")*(COUNTIF(AF80,"*"&amp;BZ4:BZ795&amp;"*")&gt;0)*1))</f>
        <v>0</v>
      </c>
      <c r="BE80" s="36" cm="1">
        <f t="array" ref="BE80">IF(T80="",0,SUMPRODUCT((BX4:BX795="Mollusques")*(BY4:BY795="ALERTE")*(COUNTIF(AF80,"*"&amp;BZ4:BZ795&amp;"*")&gt;0)*1))</f>
        <v>0</v>
      </c>
      <c r="BF80" s="36" t="str">
        <f t="shared" si="21"/>
        <v/>
      </c>
      <c r="BG80" s="36" t="str">
        <f t="shared" si="22"/>
        <v/>
      </c>
      <c r="BH80" s="36" t="str">
        <f t="shared" si="23"/>
        <v/>
      </c>
      <c r="BI80" s="36" t="str">
        <f t="shared" si="24"/>
        <v/>
      </c>
      <c r="BJ80" s="36" t="str">
        <f t="shared" si="25"/>
        <v/>
      </c>
      <c r="BK80" s="36" t="str">
        <f t="shared" si="26"/>
        <v/>
      </c>
      <c r="BL80" s="36" t="str">
        <f t="shared" si="27"/>
        <v/>
      </c>
      <c r="BM80" s="36" t="str">
        <f t="shared" si="28"/>
        <v/>
      </c>
      <c r="BN80" s="36" t="str">
        <f t="shared" si="29"/>
        <v/>
      </c>
      <c r="BO80" s="36" t="str">
        <f t="shared" si="30"/>
        <v/>
      </c>
      <c r="BP80" s="36" t="str">
        <f t="shared" si="31"/>
        <v/>
      </c>
      <c r="BQ80" s="36" t="str">
        <f t="shared" si="32"/>
        <v/>
      </c>
      <c r="BR80" s="36" t="str">
        <f t="shared" si="33"/>
        <v/>
      </c>
      <c r="BS80" s="36" t="str">
        <f t="shared" si="34"/>
        <v/>
      </c>
      <c r="BT80" s="36" t="str">
        <f t="shared" si="35"/>
        <v/>
      </c>
      <c r="BU80" s="36" t="str">
        <f t="shared" si="36"/>
        <v/>
      </c>
      <c r="BX80" s="6" t="s">
        <v>351</v>
      </c>
      <c r="BY80" s="577" t="s">
        <v>363</v>
      </c>
      <c r="BZ80" s="6" t="s">
        <v>409</v>
      </c>
      <c r="CA80" s="6" t="s">
        <v>815</v>
      </c>
    </row>
    <row r="81" spans="2:79" ht="30" customHeight="1">
      <c r="B81" s="551" t="str">
        <f t="shared" si="0"/>
        <v/>
      </c>
      <c r="C81" s="551" t="str">
        <f t="shared" si="1"/>
        <v/>
      </c>
      <c r="D81" s="551" t="str">
        <f>IF(UPPER(TRIM(N11))="X",C81,B81)</f>
        <v/>
      </c>
      <c r="E81" s="551" cm="1">
        <f t="array" ref="E81">IF(H80&lt;&gt;"",E80,IF(E80="","",IFERROR(MATCH(TRUE(),INDEX(INDEX(K:K,E80+1):K203&lt;&gt;"",0),0)+E80,"")))</f>
        <v>222</v>
      </c>
      <c r="F81" s="551" cm="1">
        <f t="array" ref="F81">IF(E81="","",IF(H80&lt;&gt;"",H80,INDEX(D:D,E81)))</f>
        <v>0</v>
      </c>
      <c r="G81" s="551" t="str">
        <f t="shared" si="2"/>
        <v>0</v>
      </c>
      <c r="H81" s="561" t="str">
        <f t="shared" si="3"/>
        <v/>
      </c>
      <c r="I81" s="566" t="str">
        <f>IF(AND(F81&lt;&gt;"",N10&gt;0,M81&gt;N10),"Mot &gt; limite","")</f>
        <v/>
      </c>
      <c r="J81" s="562" t="str">
        <f>IF(K81="","",COUNTIF(K18:K81,"&lt;&gt;"))</f>
        <v/>
      </c>
      <c r="K81" s="563"/>
      <c r="L81" s="562" t="str">
        <f t="shared" si="4"/>
        <v/>
      </c>
      <c r="M81" s="532">
        <f>IF(OR(F81="",N10="",N10&lt;=0),"",IF(LEN(F81)&lt;=N10,LEN(F81),IFERROR(FIND("♦",SUBSTITUTE(LEFT(F81,N10)," ","♦",LEN(LEFT(F81,N10))-LEN(SUBSTITUTE(LEFT(F81,N10)," ","")))),FIND(" ",F81&amp;" ",N10+1)-1)))</f>
        <v>1</v>
      </c>
      <c r="N81" s="564">
        <f t="shared" si="5"/>
        <v>64</v>
      </c>
      <c r="O81" s="565" t="str">
        <f t="shared" si="6"/>
        <v>0</v>
      </c>
      <c r="P81" s="564">
        <f t="shared" si="7"/>
        <v>1</v>
      </c>
      <c r="Q81" s="564">
        <f t="shared" si="8"/>
        <v>1</v>
      </c>
      <c r="S81" s="588">
        <f t="shared" si="9"/>
        <v>81</v>
      </c>
      <c r="T81" s="464" t="str">
        <f t="shared" si="37"/>
        <v>0</v>
      </c>
      <c r="U81" s="588" t="s">
        <v>188</v>
      </c>
      <c r="V81" s="465" t="str">
        <f t="shared" si="10"/>
        <v>0</v>
      </c>
      <c r="W81" s="466" t="str">
        <f t="shared" si="11"/>
        <v/>
      </c>
      <c r="X81" s="589" t="str">
        <f t="shared" si="12"/>
        <v>0</v>
      </c>
      <c r="Y81" s="590" t="str">
        <f t="shared" si="13"/>
        <v/>
      </c>
      <c r="Z81" s="588">
        <f t="shared" si="14"/>
        <v>0</v>
      </c>
      <c r="AA81" s="588">
        <f t="shared" si="15"/>
        <v>0</v>
      </c>
      <c r="AB81" s="590" t="str">
        <f t="shared" si="16"/>
        <v>aucun match</v>
      </c>
      <c r="AC81" s="36" t="str">
        <f t="shared" si="17"/>
        <v>0</v>
      </c>
      <c r="AD81" s="36" t="str">
        <f t="shared" si="18"/>
        <v>0</v>
      </c>
      <c r="AE81" s="36" t="str">
        <f t="shared" si="19"/>
        <v>0</v>
      </c>
      <c r="AF81" s="36" t="str">
        <f t="shared" si="20"/>
        <v xml:space="preserve"> 0 </v>
      </c>
      <c r="AG81" s="36" cm="1">
        <f t="array" ref="AG81">IF(T81="",0,SUMPRODUCT((BX4:BX795="Gluten")*(BY4:BY795="INFO")*(COUNTIF(AF81,"*"&amp;BZ4:BZ795&amp;"*")&gt;0)*1))</f>
        <v>0</v>
      </c>
      <c r="AH81" s="36" cm="1">
        <f t="array" ref="AH81">IF(T81="",0,SUMPRODUCT((BX4:BX795="Gluten")*(BY4:BY795="EXCL")*(COUNTIF(AF81,"*"&amp;BZ4:BZ795&amp;"*")&gt;0)*1))</f>
        <v>0</v>
      </c>
      <c r="AI81" s="36" cm="1">
        <f t="array" ref="AI81">IF(T81="",0,SUMPRODUCT((BX4:BX795="Gluten")*(BY4:BY795="ALERTE")*(COUNTIF(AF81,"*"&amp;BZ4:BZ795&amp;"*")&gt;0)*1))</f>
        <v>0</v>
      </c>
      <c r="AJ81" s="36" cm="1">
        <f t="array" ref="AJ81">IF(T81="",0,SUMPRODUCT((BX4:BX795="Gluten")*(BY4:BY795="SUSP")*(COUNTIF(AF81,"*"&amp;BZ4:BZ795&amp;"*")&gt;0)*1))</f>
        <v>0</v>
      </c>
      <c r="AK81" s="36" cm="1">
        <f t="array" ref="AK81">IF(T81="",0,SUMPRODUCT((BX4:BX795="Crustaces")*(BY4:BY795="ALERTE")*(COUNTIF(AF81,"*"&amp;BZ4:BZ795&amp;"*")&gt;0)*1))</f>
        <v>0</v>
      </c>
      <c r="AL81" s="36" cm="1">
        <f t="array" ref="AL81">IF(T81="",0,SUMPRODUCT((BX4:BX795="Oeufs")*(BY4:BY795="ALERTE")*(COUNTIF(AF81,"*"&amp;BZ4:BZ795&amp;"*")&gt;0)*1))</f>
        <v>0</v>
      </c>
      <c r="AM81" s="36" cm="1">
        <f t="array" ref="AM81">IF(T81="",0,SUMPRODUCT((BX4:BX795="Poissons")*(BY4:BY795="INFO")*(COUNTIF(AF81,"*"&amp;BZ4:BZ795&amp;"*")&gt;0)*1))</f>
        <v>0</v>
      </c>
      <c r="AN81" s="36" cm="1">
        <f t="array" ref="AN81">IF(T81="",0,SUMPRODUCT((BX4:BX795="Poissons")*(BY4:BY795="EXCL")*(COUNTIF(AF81,"*"&amp;BZ4:BZ795&amp;"*")&gt;0)*1))</f>
        <v>0</v>
      </c>
      <c r="AO81" s="36" cm="1">
        <f t="array" ref="AO81">IF(T81="",0,SUMPRODUCT((BX4:BX795="Poissons")*(BY4:BY795="ALERTE")*(COUNTIF(AF81,"*"&amp;BZ4:BZ795&amp;"*")&gt;0)*1))</f>
        <v>0</v>
      </c>
      <c r="AP81" s="36" cm="1">
        <f t="array" ref="AP81">IF(T81="",0,SUMPRODUCT((BX4:BX795="Arachides")*(BY4:BY795="ALERTE")*(COUNTIF(AF81,"*"&amp;BZ4:BZ795&amp;"*")&gt;0)*1))</f>
        <v>0</v>
      </c>
      <c r="AQ81" s="36" cm="1">
        <f t="array" ref="AQ81">IF(T81="",0,SUMPRODUCT((BX4:BX795="Soja")*(BY4:BY795="INFO")*(COUNTIF(AF81,"*"&amp;BZ4:BZ795&amp;"*")&gt;0)*1))</f>
        <v>0</v>
      </c>
      <c r="AR81" s="36" cm="1">
        <f t="array" ref="AR81">IF(T81="",0,SUMPRODUCT((BX4:BX795="Soja")*(BY4:BY795="ALERTE")*(COUNTIF(AF81,"*"&amp;BZ4:BZ795&amp;"*")&gt;0)*1))</f>
        <v>0</v>
      </c>
      <c r="AS81" s="36" cm="1">
        <f t="array" ref="AS81">IF(T81="",0,SUMPRODUCT((BX4:BX795="Lait")*(BY4:BY795="INFO")*(COUNTIF(AF81,"*"&amp;BZ4:BZ795&amp;"*")&gt;0)*1))</f>
        <v>0</v>
      </c>
      <c r="AT81" s="36" cm="1">
        <f t="array" ref="AT81">IF(T81="",0,SUMPRODUCT((BX4:BX795="Lait")*(BY4:BY795="EXCL")*(COUNTIF(AF81,"*"&amp;BZ4:BZ795&amp;"*")&gt;0)*1))</f>
        <v>0</v>
      </c>
      <c r="AU81" s="36" cm="1">
        <f t="array" ref="AU81">IF(T81="",0,SUMPRODUCT((BX4:BX795="Lait")*(BY4:BY795="ALERTE")*(COUNTIF(AF81,"*"&amp;BZ4:BZ795&amp;"*")&gt;0)*1))</f>
        <v>0</v>
      </c>
      <c r="AV81" s="36" cm="1">
        <f t="array" ref="AV81">IF(T81="",0,SUMPRODUCT((BX4:BX795="Lait")*(BY4:BY795="SUSP")*(COUNTIF(AF81,"*"&amp;BZ4:BZ795&amp;"*")&gt;0)*1))</f>
        <v>0</v>
      </c>
      <c r="AW81" s="36" cm="1">
        <f t="array" ref="AW81">IF(T81="",0,SUMPRODUCT((BX4:BX795="Fruits a coque")*(BY4:BY795="EXCL")*(COUNTIF(AF81,"*"&amp;BZ4:BZ795&amp;"*")&gt;0)*1))</f>
        <v>0</v>
      </c>
      <c r="AX81" s="36" cm="1">
        <f t="array" ref="AX81">IF(T81="",0,SUMPRODUCT((BX4:BX795="Fruits a coque")*(BY4:BY795="ALERTE")*(COUNTIF(AF81,"*"&amp;BZ4:BZ795&amp;"*")&gt;0)*1))</f>
        <v>0</v>
      </c>
      <c r="AY81" s="36" cm="1">
        <f t="array" ref="AY81">IF(T81="",0,SUMPRODUCT((BX4:BX795="Celeri")*(BY4:BY795="ALERTE")*(COUNTIF(AF81,"*"&amp;BZ4:BZ795&amp;"*")&gt;0)*1))</f>
        <v>0</v>
      </c>
      <c r="AZ81" s="36" cm="1">
        <f t="array" ref="AZ81">IF(T81="",0,SUMPRODUCT((BX4:BX795="Moutarde")*(BY4:BY795="ALERTE")*(COUNTIF(AF81,"*"&amp;BZ4:BZ795&amp;"*")&gt;0)*1))</f>
        <v>0</v>
      </c>
      <c r="BA81" s="36" cm="1">
        <f t="array" ref="BA81">IF(T81="",0,SUMPRODUCT((BX4:BX795="Sesame")*(BY4:BY795="ALERTE")*(COUNTIF(AF81,"*"&amp;BZ4:BZ795&amp;"*")&gt;0)*1))</f>
        <v>0</v>
      </c>
      <c r="BB81" s="36" cm="1">
        <f t="array" ref="BB81">IF(T81="",0,SUMPRODUCT((BX4:BX795="Sulfites")*(BY4:BY795="ALERTE")*(COUNTIF(AF81,"*"&amp;BZ4:BZ795&amp;"*")&gt;0)*1))</f>
        <v>0</v>
      </c>
      <c r="BC81" s="36" cm="1">
        <f t="array" ref="BC81">IF(T81="",0,SUMPRODUCT((BX4:BX795="Lupin")*(BY4:BY795="ALERTE")*(COUNTIF(AF81,"*"&amp;BZ4:BZ795&amp;"*")&gt;0)*1))</f>
        <v>0</v>
      </c>
      <c r="BD81" s="36" cm="1">
        <f t="array" ref="BD81">IF(T81="",0,SUMPRODUCT((BX4:BX795="Mollusques")*(BY4:BY795="EXCL")*(COUNTIF(AF81,"*"&amp;BZ4:BZ795&amp;"*")&gt;0)*1))</f>
        <v>0</v>
      </c>
      <c r="BE81" s="36" cm="1">
        <f t="array" ref="BE81">IF(T81="",0,SUMPRODUCT((BX4:BX795="Mollusques")*(BY4:BY795="ALERTE")*(COUNTIF(AF81,"*"&amp;BZ4:BZ795&amp;"*")&gt;0)*1))</f>
        <v>0</v>
      </c>
      <c r="BF81" s="36" t="str">
        <f t="shared" si="21"/>
        <v/>
      </c>
      <c r="BG81" s="36" t="str">
        <f t="shared" si="22"/>
        <v/>
      </c>
      <c r="BH81" s="36" t="str">
        <f t="shared" si="23"/>
        <v/>
      </c>
      <c r="BI81" s="36" t="str">
        <f t="shared" si="24"/>
        <v/>
      </c>
      <c r="BJ81" s="36" t="str">
        <f t="shared" si="25"/>
        <v/>
      </c>
      <c r="BK81" s="36" t="str">
        <f t="shared" si="26"/>
        <v/>
      </c>
      <c r="BL81" s="36" t="str">
        <f t="shared" si="27"/>
        <v/>
      </c>
      <c r="BM81" s="36" t="str">
        <f t="shared" si="28"/>
        <v/>
      </c>
      <c r="BN81" s="36" t="str">
        <f t="shared" si="29"/>
        <v/>
      </c>
      <c r="BO81" s="36" t="str">
        <f t="shared" si="30"/>
        <v/>
      </c>
      <c r="BP81" s="36" t="str">
        <f t="shared" si="31"/>
        <v/>
      </c>
      <c r="BQ81" s="36" t="str">
        <f t="shared" si="32"/>
        <v/>
      </c>
      <c r="BR81" s="36" t="str">
        <f t="shared" si="33"/>
        <v/>
      </c>
      <c r="BS81" s="36" t="str">
        <f t="shared" si="34"/>
        <v/>
      </c>
      <c r="BT81" s="36" t="str">
        <f t="shared" si="35"/>
        <v/>
      </c>
      <c r="BU81" s="36" t="str">
        <f t="shared" si="36"/>
        <v/>
      </c>
      <c r="BX81" s="6" t="s">
        <v>351</v>
      </c>
      <c r="BY81" s="577" t="s">
        <v>363</v>
      </c>
      <c r="BZ81" s="6" t="s">
        <v>1302</v>
      </c>
      <c r="CA81" s="6" t="s">
        <v>816</v>
      </c>
    </row>
    <row r="82" spans="2:79" ht="30" customHeight="1">
      <c r="B82" s="551" t="str">
        <f t="shared" ref="B82:B145" si="38">IF(TRIM(SUBSTITUTE(K82,CHAR(160),""))="","",TRIM(SUBSTITUTE(SUBSTITUTE(SUBSTITUTE(SUBSTITUTE(CLEAN(K82),CHAR(160)," "),CHAR(9)," "),CHAR(10)," "),CHAR(13)," ")))</f>
        <v/>
      </c>
      <c r="C82" s="551" t="str">
        <f t="shared" ref="C82:C145" si="39">IF(B82="","",TRIM(SUBSTITUTE(SUBSTITUTE(SUBSTITUTE(SUBSTITUTE(SUBSTITUTE(SUBSTITUTE(SUBSTITUTE(SUBSTITUTE(SUBSTITUTE(SUBSTITUTE(B82,","," "),";"," "),":"," "),"."," "),"?"," "), "!"," "),"/"," "), "("," "), ")"," "), "-"," ")))</f>
        <v/>
      </c>
      <c r="D82" s="551" t="str">
        <f>IF(UPPER(TRIM(N11))="X",C82,B82)</f>
        <v/>
      </c>
      <c r="E82" s="551" cm="1">
        <f t="array" ref="E82">IF(H81&lt;&gt;"",E81,IF(E81="","",IFERROR(MATCH(TRUE(),INDEX(INDEX(K:K,E81+1):K203&lt;&gt;"",0),0)+E81,"")))</f>
        <v>223</v>
      </c>
      <c r="F82" s="551" cm="1">
        <f t="array" ref="F82">IF(E82="","",IF(H81&lt;&gt;"",H81,INDEX(D:D,E82)))</f>
        <v>0</v>
      </c>
      <c r="G82" s="551" t="str">
        <f t="shared" ref="G82:G145" si="40">IF(OR(F82="",M82=""),"",LEFT(F82,M82))</f>
        <v>0</v>
      </c>
      <c r="H82" s="561" t="str">
        <f t="shared" ref="H82:H145" si="41">IF(OR(F82="",M82=""),"",TRIM(MID(F82,M82+1,99999)))</f>
        <v/>
      </c>
      <c r="I82" s="566" t="str">
        <f>IF(AND(F82&lt;&gt;"",N10&gt;0,M82&gt;N10),"Mot &gt; limite","")</f>
        <v/>
      </c>
      <c r="J82" s="562" t="str">
        <f>IF(K82="","",COUNTIF(K18:K82,"&lt;&gt;"))</f>
        <v/>
      </c>
      <c r="K82" s="563"/>
      <c r="L82" s="562" t="str">
        <f t="shared" ref="L82:L145" si="42">IF(TRIM(SUBSTITUTE(K82,CHAR(160),""))="","",LEN(K82))</f>
        <v/>
      </c>
      <c r="M82" s="532">
        <f>IF(OR(F82="",N10="",N10&lt;=0),"",IF(LEN(F82)&lt;=N10,LEN(F82),IFERROR(FIND("♦",SUBSTITUTE(LEFT(F82,N10)," ","♦",LEN(LEFT(F82,N10))-LEN(SUBSTITUTE(LEFT(F82,N10)," ","")))),FIND(" ",F82&amp;" ",N10+1)-1)))</f>
        <v>1</v>
      </c>
      <c r="N82" s="564">
        <f t="shared" ref="N82:N145" si="43">IF(O82="","",ROW()-17)</f>
        <v>65</v>
      </c>
      <c r="O82" s="565" t="str">
        <f t="shared" ref="O82:O145" si="44">G82</f>
        <v>0</v>
      </c>
      <c r="P82" s="564">
        <f t="shared" ref="P82:P145" si="45">IF(O82="","",LEN(TRIM(O82))-LEN(SUBSTITUTE(TRIM(O82)," ",""))+1)</f>
        <v>1</v>
      </c>
      <c r="Q82" s="564">
        <f t="shared" ref="Q82:Q145" si="46">IF(O82="","",LEN(O82))</f>
        <v>1</v>
      </c>
      <c r="S82" s="588">
        <f t="shared" ref="S82:S145" si="47">IF(T82="","",ROW())</f>
        <v>82</v>
      </c>
      <c r="T82" s="464" t="str">
        <f t="shared" si="37"/>
        <v>0</v>
      </c>
      <c r="U82" s="588" t="s">
        <v>188</v>
      </c>
      <c r="V82" s="465" t="str">
        <f t="shared" ref="V82:V145" si="48">IF(T82="","",TRIM(SUBSTITUTE(T82,"*",""))&amp;IF(COUNTIF(W82,"*⚠*")&gt;0," *",""))</f>
        <v>0</v>
      </c>
      <c r="W82" s="466" t="str">
        <f t="shared" ref="W82:W145" si="49">IF(T82="","",MID(IF(BF82&lt;&gt;""," • "&amp;BF82,"")&amp;IF(BH82&lt;&gt;""," • "&amp;BH82,"")&amp;IF(BI82&lt;&gt;""," • "&amp;BI82,"")&amp;IF(BJ82&lt;&gt;""," • "&amp;BJ82,"")&amp;IF(BK82&lt;&gt;""," • "&amp;BK82,"")&amp;IF(BL82&lt;&gt;""," • "&amp;BL82,"")&amp;IF(BM82&lt;&gt;""," • "&amp;BM82,"")&amp;IF(BO82&lt;&gt;""," • "&amp;BO82,"")&amp;IF(BP82&lt;&gt;""," • "&amp;BP82,"")&amp;IF(BQ82&lt;&gt;""," • "&amp;BQ82,"")&amp;IF(BR82&lt;&gt;""," • "&amp;BR82,"")&amp;IF(BS82&lt;&gt;""," • "&amp;BS82,"")&amp;IF(BT82&lt;&gt;""," • "&amp;BT82,"")&amp;IF(BU82&lt;&gt;""," • "&amp;BU82,""),4,32767))</f>
        <v/>
      </c>
      <c r="X82" s="589" t="str">
        <f t="shared" ref="X82:X145" si="50">IF(T82="","",TRIM(T82)&amp;IF(Z82&gt;0," *",""))</f>
        <v>0</v>
      </c>
      <c r="Y82" s="590" t="str">
        <f t="shared" ref="Y82:Y145" si="51">IF(T82="","",MID(IF(BG82&lt;&gt;""," • "&amp;BG82,"")&amp;IF(BN82&lt;&gt;""," • "&amp;BN82,""),4,32767))</f>
        <v/>
      </c>
      <c r="Z82" s="588">
        <f t="shared" ref="Z82:Z145" si="52">IF(T82="","",--(BF82&lt;&gt;"")+--(BH82&lt;&gt;"")+--(BI82&lt;&gt;"")+--(BJ82&lt;&gt;"")+--(BK82&lt;&gt;"")+--(BL82&lt;&gt;"")+--(BM82&lt;&gt;"")+--(BO82&lt;&gt;"")+--(BP82&lt;&gt;"")+--(BQ82&lt;&gt;"")+--(BR82&lt;&gt;"")+--(BS82&lt;&gt;"")+--(BT82&lt;&gt;"")+--(BU82&lt;&gt;""))</f>
        <v>0</v>
      </c>
      <c r="AA82" s="588">
        <f t="shared" ref="AA82:AA145" si="53">IF(T82="","",--(BG82&lt;&gt;"")+--(BN82&lt;&gt;""))</f>
        <v>0</v>
      </c>
      <c r="AB82" s="590" t="str">
        <f t="shared" ref="AB82:AB145" si="54">IF(T82="","",IF(W82&lt;&gt;"",W82,IF(Y82&lt;&gt;"",Y82,"aucun match")))</f>
        <v>aucun match</v>
      </c>
      <c r="AC82" s="36" t="str">
        <f t="shared" ref="AC82:AC145" si="55">IF(T82="","",LOWER(T82))</f>
        <v>0</v>
      </c>
      <c r="AD82" s="36" t="str">
        <f t="shared" ref="AD82:AD145" si="56">IF(AC82="","",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C82,"œ","oe"),"æ","ae"),"à","a"),"á","a"),"â","a"),"ä","a"),"ã","a"),"å","a"),"ç","c"),"è","e"),"é","e"),"ê","e"),"ë","e"),"ì","i"),"í","i"),"î","i"),"ï","i"),"ñ","n"),"ò","o"),"ó","o"),"ô","o"),"ö","o"),"õ","o"),"ù","u"),"ú","u"),"û","u"),"ü","u"),"ý","y"),"ÿ","y"))</f>
        <v>0</v>
      </c>
      <c r="AE82" s="36" t="str">
        <f t="shared" ref="AE82:AE145" si="57">IF(AD82="","",SUBSTITUTE(SUBSTITUTE(SUBSTITUTE(SUBSTITUTE(SUBSTITUTE(SUBSTITUTE(SUBSTITUTE(SUBSTITUTE(SUBSTITUTE(SUBSTITUTE(SUBSTITUTE(SUBSTITUTE(SUBSTITUTE(SUBSTITUTE(SUBSTITUTE(SUBSTITUTE(SUBSTITUTE(AD82,CHAR(10)," "),CHAR(13)," "),","," "),"."," "),":"," "),"/"," "),"-"," "),"_"," "),CHAR(34)," "),CHAR(40)," "),CHAR(41)," "),CHAR(39)," "),"?"," "),"!"," "),"+"," "),"*"," "),"&amp;"," "))</f>
        <v>0</v>
      </c>
      <c r="AF82" s="36" t="str">
        <f t="shared" ref="AF82:AF145" si="58">IF(AE82="",""," "&amp;TRIM(SUBSTITUTE(SUBSTITUTE(SUBSTITUTE(AE82,"  "," "),"  "," "),"  "," "))&amp;" ")</f>
        <v xml:space="preserve"> 0 </v>
      </c>
      <c r="AG82" s="36" cm="1">
        <f t="array" ref="AG82">IF(T82="",0,SUMPRODUCT((BX4:BX795="Gluten")*(BY4:BY795="INFO")*(COUNTIF(AF82,"*"&amp;BZ4:BZ795&amp;"*")&gt;0)*1))</f>
        <v>0</v>
      </c>
      <c r="AH82" s="36" cm="1">
        <f t="array" ref="AH82">IF(T82="",0,SUMPRODUCT((BX4:BX795="Gluten")*(BY4:BY795="EXCL")*(COUNTIF(AF82,"*"&amp;BZ4:BZ795&amp;"*")&gt;0)*1))</f>
        <v>0</v>
      </c>
      <c r="AI82" s="36" cm="1">
        <f t="array" ref="AI82">IF(T82="",0,SUMPRODUCT((BX4:BX795="Gluten")*(BY4:BY795="ALERTE")*(COUNTIF(AF82,"*"&amp;BZ4:BZ795&amp;"*")&gt;0)*1))</f>
        <v>0</v>
      </c>
      <c r="AJ82" s="36" cm="1">
        <f t="array" ref="AJ82">IF(T82="",0,SUMPRODUCT((BX4:BX795="Gluten")*(BY4:BY795="SUSP")*(COUNTIF(AF82,"*"&amp;BZ4:BZ795&amp;"*")&gt;0)*1))</f>
        <v>0</v>
      </c>
      <c r="AK82" s="36" cm="1">
        <f t="array" ref="AK82">IF(T82="",0,SUMPRODUCT((BX4:BX795="Crustaces")*(BY4:BY795="ALERTE")*(COUNTIF(AF82,"*"&amp;BZ4:BZ795&amp;"*")&gt;0)*1))</f>
        <v>0</v>
      </c>
      <c r="AL82" s="36" cm="1">
        <f t="array" ref="AL82">IF(T82="",0,SUMPRODUCT((BX4:BX795="Oeufs")*(BY4:BY795="ALERTE")*(COUNTIF(AF82,"*"&amp;BZ4:BZ795&amp;"*")&gt;0)*1))</f>
        <v>0</v>
      </c>
      <c r="AM82" s="36" cm="1">
        <f t="array" ref="AM82">IF(T82="",0,SUMPRODUCT((BX4:BX795="Poissons")*(BY4:BY795="INFO")*(COUNTIF(AF82,"*"&amp;BZ4:BZ795&amp;"*")&gt;0)*1))</f>
        <v>0</v>
      </c>
      <c r="AN82" s="36" cm="1">
        <f t="array" ref="AN82">IF(T82="",0,SUMPRODUCT((BX4:BX795="Poissons")*(BY4:BY795="EXCL")*(COUNTIF(AF82,"*"&amp;BZ4:BZ795&amp;"*")&gt;0)*1))</f>
        <v>0</v>
      </c>
      <c r="AO82" s="36" cm="1">
        <f t="array" ref="AO82">IF(T82="",0,SUMPRODUCT((BX4:BX795="Poissons")*(BY4:BY795="ALERTE")*(COUNTIF(AF82,"*"&amp;BZ4:BZ795&amp;"*")&gt;0)*1))</f>
        <v>0</v>
      </c>
      <c r="AP82" s="36" cm="1">
        <f t="array" ref="AP82">IF(T82="",0,SUMPRODUCT((BX4:BX795="Arachides")*(BY4:BY795="ALERTE")*(COUNTIF(AF82,"*"&amp;BZ4:BZ795&amp;"*")&gt;0)*1))</f>
        <v>0</v>
      </c>
      <c r="AQ82" s="36" cm="1">
        <f t="array" ref="AQ82">IF(T82="",0,SUMPRODUCT((BX4:BX795="Soja")*(BY4:BY795="INFO")*(COUNTIF(AF82,"*"&amp;BZ4:BZ795&amp;"*")&gt;0)*1))</f>
        <v>0</v>
      </c>
      <c r="AR82" s="36" cm="1">
        <f t="array" ref="AR82">IF(T82="",0,SUMPRODUCT((BX4:BX795="Soja")*(BY4:BY795="ALERTE")*(COUNTIF(AF82,"*"&amp;BZ4:BZ795&amp;"*")&gt;0)*1))</f>
        <v>0</v>
      </c>
      <c r="AS82" s="36" cm="1">
        <f t="array" ref="AS82">IF(T82="",0,SUMPRODUCT((BX4:BX795="Lait")*(BY4:BY795="INFO")*(COUNTIF(AF82,"*"&amp;BZ4:BZ795&amp;"*")&gt;0)*1))</f>
        <v>0</v>
      </c>
      <c r="AT82" s="36" cm="1">
        <f t="array" ref="AT82">IF(T82="",0,SUMPRODUCT((BX4:BX795="Lait")*(BY4:BY795="EXCL")*(COUNTIF(AF82,"*"&amp;BZ4:BZ795&amp;"*")&gt;0)*1))</f>
        <v>0</v>
      </c>
      <c r="AU82" s="36" cm="1">
        <f t="array" ref="AU82">IF(T82="",0,SUMPRODUCT((BX4:BX795="Lait")*(BY4:BY795="ALERTE")*(COUNTIF(AF82,"*"&amp;BZ4:BZ795&amp;"*")&gt;0)*1))</f>
        <v>0</v>
      </c>
      <c r="AV82" s="36" cm="1">
        <f t="array" ref="AV82">IF(T82="",0,SUMPRODUCT((BX4:BX795="Lait")*(BY4:BY795="SUSP")*(COUNTIF(AF82,"*"&amp;BZ4:BZ795&amp;"*")&gt;0)*1))</f>
        <v>0</v>
      </c>
      <c r="AW82" s="36" cm="1">
        <f t="array" ref="AW82">IF(T82="",0,SUMPRODUCT((BX4:BX795="Fruits a coque")*(BY4:BY795="EXCL")*(COUNTIF(AF82,"*"&amp;BZ4:BZ795&amp;"*")&gt;0)*1))</f>
        <v>0</v>
      </c>
      <c r="AX82" s="36" cm="1">
        <f t="array" ref="AX82">IF(T82="",0,SUMPRODUCT((BX4:BX795="Fruits a coque")*(BY4:BY795="ALERTE")*(COUNTIF(AF82,"*"&amp;BZ4:BZ795&amp;"*")&gt;0)*1))</f>
        <v>0</v>
      </c>
      <c r="AY82" s="36" cm="1">
        <f t="array" ref="AY82">IF(T82="",0,SUMPRODUCT((BX4:BX795="Celeri")*(BY4:BY795="ALERTE")*(COUNTIF(AF82,"*"&amp;BZ4:BZ795&amp;"*")&gt;0)*1))</f>
        <v>0</v>
      </c>
      <c r="AZ82" s="36" cm="1">
        <f t="array" ref="AZ82">IF(T82="",0,SUMPRODUCT((BX4:BX795="Moutarde")*(BY4:BY795="ALERTE")*(COUNTIF(AF82,"*"&amp;BZ4:BZ795&amp;"*")&gt;0)*1))</f>
        <v>0</v>
      </c>
      <c r="BA82" s="36" cm="1">
        <f t="array" ref="BA82">IF(T82="",0,SUMPRODUCT((BX4:BX795="Sesame")*(BY4:BY795="ALERTE")*(COUNTIF(AF82,"*"&amp;BZ4:BZ795&amp;"*")&gt;0)*1))</f>
        <v>0</v>
      </c>
      <c r="BB82" s="36" cm="1">
        <f t="array" ref="BB82">IF(T82="",0,SUMPRODUCT((BX4:BX795="Sulfites")*(BY4:BY795="ALERTE")*(COUNTIF(AF82,"*"&amp;BZ4:BZ795&amp;"*")&gt;0)*1))</f>
        <v>0</v>
      </c>
      <c r="BC82" s="36" cm="1">
        <f t="array" ref="BC82">IF(T82="",0,SUMPRODUCT((BX4:BX795="Lupin")*(BY4:BY795="ALERTE")*(COUNTIF(AF82,"*"&amp;BZ4:BZ795&amp;"*")&gt;0)*1))</f>
        <v>0</v>
      </c>
      <c r="BD82" s="36" cm="1">
        <f t="array" ref="BD82">IF(T82="",0,SUMPRODUCT((BX4:BX795="Mollusques")*(BY4:BY795="EXCL")*(COUNTIF(AF82,"*"&amp;BZ4:BZ795&amp;"*")&gt;0)*1))</f>
        <v>0</v>
      </c>
      <c r="BE82" s="36" cm="1">
        <f t="array" ref="BE82">IF(T82="",0,SUMPRODUCT((BX4:BX795="Mollusques")*(BY4:BY795="ALERTE")*(COUNTIF(AF82,"*"&amp;BZ4:BZ795&amp;"*")&gt;0)*1))</f>
        <v>0</v>
      </c>
      <c r="BF82" s="36" t="str">
        <f t="shared" ref="BF82:BF145" si="59">IF(T82="","",IF(AG82&gt;0,"info Gluten",IF(AND(AI82&gt;0,AH82=0),"⚠ Gluten","")))</f>
        <v/>
      </c>
      <c r="BG82" s="36" t="str">
        <f t="shared" ref="BG82:BG145" si="60">IF(T82="","",IF(AND(BF82="",AJ82&gt;0,AH82=0),"suspicion Gluten",""))</f>
        <v/>
      </c>
      <c r="BH82" s="36" t="str">
        <f t="shared" ref="BH82:BH145" si="61">IF(T82="","",IF(AK82&gt;0,"⚠ Crustaces",""))</f>
        <v/>
      </c>
      <c r="BI82" s="36" t="str">
        <f t="shared" ref="BI82:BI145" si="62">IF(T82="","",IF(AL82&gt;0,"⚠ Oeufs",""))</f>
        <v/>
      </c>
      <c r="BJ82" s="36" t="str">
        <f t="shared" ref="BJ82:BJ145" si="63">IF(T82="","",IF(AM82&gt;0,"info Poissons",IF(AND(AO82&gt;0,AN82=0),"⚠ Poissons","")))</f>
        <v/>
      </c>
      <c r="BK82" s="36" t="str">
        <f t="shared" ref="BK82:BK145" si="64">IF(T82="","",IF(AP82&gt;0,"⚠ Arachides",""))</f>
        <v/>
      </c>
      <c r="BL82" s="36" t="str">
        <f t="shared" ref="BL82:BL145" si="65">IF(T82="","",IF(AQ82&gt;0,"info Soja",IF(AR82&gt;0,"⚠ Soja","")))</f>
        <v/>
      </c>
      <c r="BM82" s="36" t="str">
        <f t="shared" ref="BM82:BM145" si="66">IF(T82="","",IF(AS82&gt;0,"info Lait",IF(AND(AU82&gt;0,AT82=0),"⚠ Lait","")))</f>
        <v/>
      </c>
      <c r="BN82" s="36" t="str">
        <f t="shared" ref="BN82:BN145" si="67">IF(T82="","",IF(AND(BM82="",AV82&gt;0,AT82=0),"suspicion Lait",""))</f>
        <v/>
      </c>
      <c r="BO82" s="36" t="str">
        <f t="shared" ref="BO82:BO145" si="68">IF(T82="","",IF(AND(AX82&gt;0,AW82=0),"⚠ Fruits a coque",""))</f>
        <v/>
      </c>
      <c r="BP82" s="36" t="str">
        <f t="shared" ref="BP82:BP145" si="69">IF(T82="","",IF(AY82&gt;0,"⚠ Celeri",""))</f>
        <v/>
      </c>
      <c r="BQ82" s="36" t="str">
        <f t="shared" ref="BQ82:BQ145" si="70">IF(T82="","",IF(AZ82&gt;0,"⚠ Moutarde",""))</f>
        <v/>
      </c>
      <c r="BR82" s="36" t="str">
        <f t="shared" ref="BR82:BR145" si="71">IF(T82="","",IF(BA82&gt;0,"⚠ Sesame",""))</f>
        <v/>
      </c>
      <c r="BS82" s="36" t="str">
        <f t="shared" ref="BS82:BS145" si="72">IF(T82="","",IF(BB82&gt;0,"⚠ Sulfites",""))</f>
        <v/>
      </c>
      <c r="BT82" s="36" t="str">
        <f t="shared" ref="BT82:BT145" si="73">IF(T82="","",IF(BC82&gt;0,"⚠ Lupin",""))</f>
        <v/>
      </c>
      <c r="BU82" s="36" t="str">
        <f t="shared" ref="BU82:BU145" si="74">IF(T82="","",IF(AND(BE82&gt;0,BD82=0),"⚠ Mollusques",""))</f>
        <v/>
      </c>
      <c r="BX82" s="6" t="s">
        <v>351</v>
      </c>
      <c r="BY82" s="577" t="s">
        <v>363</v>
      </c>
      <c r="BZ82" s="6" t="s">
        <v>1303</v>
      </c>
      <c r="CA82" s="6" t="s">
        <v>817</v>
      </c>
    </row>
    <row r="83" spans="2:79" ht="30" customHeight="1">
      <c r="B83" s="551" t="str">
        <f t="shared" si="38"/>
        <v/>
      </c>
      <c r="C83" s="551" t="str">
        <f t="shared" si="39"/>
        <v/>
      </c>
      <c r="D83" s="551" t="str">
        <f>IF(UPPER(TRIM(N11))="X",C83,B83)</f>
        <v/>
      </c>
      <c r="E83" s="551" cm="1">
        <f t="array" ref="E83">IF(H82&lt;&gt;"",E82,IF(E82="","",IFERROR(MATCH(TRUE(),INDEX(INDEX(K:K,E82+1):K203&lt;&gt;"",0),0)+E82,"")))</f>
        <v>224</v>
      </c>
      <c r="F83" s="551" cm="1">
        <f t="array" ref="F83">IF(E83="","",IF(H82&lt;&gt;"",H82,INDEX(D:D,E83)))</f>
        <v>0</v>
      </c>
      <c r="G83" s="551" t="str">
        <f t="shared" si="40"/>
        <v>0</v>
      </c>
      <c r="H83" s="561" t="str">
        <f t="shared" si="41"/>
        <v/>
      </c>
      <c r="I83" s="566" t="str">
        <f>IF(AND(F83&lt;&gt;"",N10&gt;0,M83&gt;N10),"Mot &gt; limite","")</f>
        <v/>
      </c>
      <c r="J83" s="562" t="str">
        <f>IF(K83="","",COUNTIF(K18:K83,"&lt;&gt;"))</f>
        <v/>
      </c>
      <c r="K83" s="563"/>
      <c r="L83" s="562" t="str">
        <f t="shared" si="42"/>
        <v/>
      </c>
      <c r="M83" s="532">
        <f>IF(OR(F83="",N10="",N10&lt;=0),"",IF(LEN(F83)&lt;=N10,LEN(F83),IFERROR(FIND("♦",SUBSTITUTE(LEFT(F83,N10)," ","♦",LEN(LEFT(F83,N10))-LEN(SUBSTITUTE(LEFT(F83,N10)," ","")))),FIND(" ",F83&amp;" ",N10+1)-1)))</f>
        <v>1</v>
      </c>
      <c r="N83" s="564">
        <f t="shared" si="43"/>
        <v>66</v>
      </c>
      <c r="O83" s="565" t="str">
        <f t="shared" si="44"/>
        <v>0</v>
      </c>
      <c r="P83" s="564">
        <f t="shared" si="45"/>
        <v>1</v>
      </c>
      <c r="Q83" s="564">
        <f t="shared" si="46"/>
        <v>1</v>
      </c>
      <c r="S83" s="588">
        <f t="shared" si="47"/>
        <v>83</v>
      </c>
      <c r="T83" s="464" t="str">
        <f t="shared" ref="T83:T146" si="75">O83</f>
        <v>0</v>
      </c>
      <c r="U83" s="588" t="s">
        <v>188</v>
      </c>
      <c r="V83" s="465" t="str">
        <f t="shared" si="48"/>
        <v>0</v>
      </c>
      <c r="W83" s="466" t="str">
        <f t="shared" si="49"/>
        <v/>
      </c>
      <c r="X83" s="589" t="str">
        <f t="shared" si="50"/>
        <v>0</v>
      </c>
      <c r="Y83" s="590" t="str">
        <f t="shared" si="51"/>
        <v/>
      </c>
      <c r="Z83" s="588">
        <f t="shared" si="52"/>
        <v>0</v>
      </c>
      <c r="AA83" s="588">
        <f t="shared" si="53"/>
        <v>0</v>
      </c>
      <c r="AB83" s="590" t="str">
        <f t="shared" si="54"/>
        <v>aucun match</v>
      </c>
      <c r="AC83" s="36" t="str">
        <f t="shared" si="55"/>
        <v>0</v>
      </c>
      <c r="AD83" s="36" t="str">
        <f t="shared" si="56"/>
        <v>0</v>
      </c>
      <c r="AE83" s="36" t="str">
        <f t="shared" si="57"/>
        <v>0</v>
      </c>
      <c r="AF83" s="36" t="str">
        <f t="shared" si="58"/>
        <v xml:space="preserve"> 0 </v>
      </c>
      <c r="AG83" s="36" cm="1">
        <f t="array" ref="AG83">IF(T83="",0,SUMPRODUCT((BX4:BX795="Gluten")*(BY4:BY795="INFO")*(COUNTIF(AF83,"*"&amp;BZ4:BZ795&amp;"*")&gt;0)*1))</f>
        <v>0</v>
      </c>
      <c r="AH83" s="36" cm="1">
        <f t="array" ref="AH83">IF(T83="",0,SUMPRODUCT((BX4:BX795="Gluten")*(BY4:BY795="EXCL")*(COUNTIF(AF83,"*"&amp;BZ4:BZ795&amp;"*")&gt;0)*1))</f>
        <v>0</v>
      </c>
      <c r="AI83" s="36" cm="1">
        <f t="array" ref="AI83">IF(T83="",0,SUMPRODUCT((BX4:BX795="Gluten")*(BY4:BY795="ALERTE")*(COUNTIF(AF83,"*"&amp;BZ4:BZ795&amp;"*")&gt;0)*1))</f>
        <v>0</v>
      </c>
      <c r="AJ83" s="36" cm="1">
        <f t="array" ref="AJ83">IF(T83="",0,SUMPRODUCT((BX4:BX795="Gluten")*(BY4:BY795="SUSP")*(COUNTIF(AF83,"*"&amp;BZ4:BZ795&amp;"*")&gt;0)*1))</f>
        <v>0</v>
      </c>
      <c r="AK83" s="36" cm="1">
        <f t="array" ref="AK83">IF(T83="",0,SUMPRODUCT((BX4:BX795="Crustaces")*(BY4:BY795="ALERTE")*(COUNTIF(AF83,"*"&amp;BZ4:BZ795&amp;"*")&gt;0)*1))</f>
        <v>0</v>
      </c>
      <c r="AL83" s="36" cm="1">
        <f t="array" ref="AL83">IF(T83="",0,SUMPRODUCT((BX4:BX795="Oeufs")*(BY4:BY795="ALERTE")*(COUNTIF(AF83,"*"&amp;BZ4:BZ795&amp;"*")&gt;0)*1))</f>
        <v>0</v>
      </c>
      <c r="AM83" s="36" cm="1">
        <f t="array" ref="AM83">IF(T83="",0,SUMPRODUCT((BX4:BX795="Poissons")*(BY4:BY795="INFO")*(COUNTIF(AF83,"*"&amp;BZ4:BZ795&amp;"*")&gt;0)*1))</f>
        <v>0</v>
      </c>
      <c r="AN83" s="36" cm="1">
        <f t="array" ref="AN83">IF(T83="",0,SUMPRODUCT((BX4:BX795="Poissons")*(BY4:BY795="EXCL")*(COUNTIF(AF83,"*"&amp;BZ4:BZ795&amp;"*")&gt;0)*1))</f>
        <v>0</v>
      </c>
      <c r="AO83" s="36" cm="1">
        <f t="array" ref="AO83">IF(T83="",0,SUMPRODUCT((BX4:BX795="Poissons")*(BY4:BY795="ALERTE")*(COUNTIF(AF83,"*"&amp;BZ4:BZ795&amp;"*")&gt;0)*1))</f>
        <v>0</v>
      </c>
      <c r="AP83" s="36" cm="1">
        <f t="array" ref="AP83">IF(T83="",0,SUMPRODUCT((BX4:BX795="Arachides")*(BY4:BY795="ALERTE")*(COUNTIF(AF83,"*"&amp;BZ4:BZ795&amp;"*")&gt;0)*1))</f>
        <v>0</v>
      </c>
      <c r="AQ83" s="36" cm="1">
        <f t="array" ref="AQ83">IF(T83="",0,SUMPRODUCT((BX4:BX795="Soja")*(BY4:BY795="INFO")*(COUNTIF(AF83,"*"&amp;BZ4:BZ795&amp;"*")&gt;0)*1))</f>
        <v>0</v>
      </c>
      <c r="AR83" s="36" cm="1">
        <f t="array" ref="AR83">IF(T83="",0,SUMPRODUCT((BX4:BX795="Soja")*(BY4:BY795="ALERTE")*(COUNTIF(AF83,"*"&amp;BZ4:BZ795&amp;"*")&gt;0)*1))</f>
        <v>0</v>
      </c>
      <c r="AS83" s="36" cm="1">
        <f t="array" ref="AS83">IF(T83="",0,SUMPRODUCT((BX4:BX795="Lait")*(BY4:BY795="INFO")*(COUNTIF(AF83,"*"&amp;BZ4:BZ795&amp;"*")&gt;0)*1))</f>
        <v>0</v>
      </c>
      <c r="AT83" s="36" cm="1">
        <f t="array" ref="AT83">IF(T83="",0,SUMPRODUCT((BX4:BX795="Lait")*(BY4:BY795="EXCL")*(COUNTIF(AF83,"*"&amp;BZ4:BZ795&amp;"*")&gt;0)*1))</f>
        <v>0</v>
      </c>
      <c r="AU83" s="36" cm="1">
        <f t="array" ref="AU83">IF(T83="",0,SUMPRODUCT((BX4:BX795="Lait")*(BY4:BY795="ALERTE")*(COUNTIF(AF83,"*"&amp;BZ4:BZ795&amp;"*")&gt;0)*1))</f>
        <v>0</v>
      </c>
      <c r="AV83" s="36" cm="1">
        <f t="array" ref="AV83">IF(T83="",0,SUMPRODUCT((BX4:BX795="Lait")*(BY4:BY795="SUSP")*(COUNTIF(AF83,"*"&amp;BZ4:BZ795&amp;"*")&gt;0)*1))</f>
        <v>0</v>
      </c>
      <c r="AW83" s="36" cm="1">
        <f t="array" ref="AW83">IF(T83="",0,SUMPRODUCT((BX4:BX795="Fruits a coque")*(BY4:BY795="EXCL")*(COUNTIF(AF83,"*"&amp;BZ4:BZ795&amp;"*")&gt;0)*1))</f>
        <v>0</v>
      </c>
      <c r="AX83" s="36" cm="1">
        <f t="array" ref="AX83">IF(T83="",0,SUMPRODUCT((BX4:BX795="Fruits a coque")*(BY4:BY795="ALERTE")*(COUNTIF(AF83,"*"&amp;BZ4:BZ795&amp;"*")&gt;0)*1))</f>
        <v>0</v>
      </c>
      <c r="AY83" s="36" cm="1">
        <f t="array" ref="AY83">IF(T83="",0,SUMPRODUCT((BX4:BX795="Celeri")*(BY4:BY795="ALERTE")*(COUNTIF(AF83,"*"&amp;BZ4:BZ795&amp;"*")&gt;0)*1))</f>
        <v>0</v>
      </c>
      <c r="AZ83" s="36" cm="1">
        <f t="array" ref="AZ83">IF(T83="",0,SUMPRODUCT((BX4:BX795="Moutarde")*(BY4:BY795="ALERTE")*(COUNTIF(AF83,"*"&amp;BZ4:BZ795&amp;"*")&gt;0)*1))</f>
        <v>0</v>
      </c>
      <c r="BA83" s="36" cm="1">
        <f t="array" ref="BA83">IF(T83="",0,SUMPRODUCT((BX4:BX795="Sesame")*(BY4:BY795="ALERTE")*(COUNTIF(AF83,"*"&amp;BZ4:BZ795&amp;"*")&gt;0)*1))</f>
        <v>0</v>
      </c>
      <c r="BB83" s="36" cm="1">
        <f t="array" ref="BB83">IF(T83="",0,SUMPRODUCT((BX4:BX795="Sulfites")*(BY4:BY795="ALERTE")*(COUNTIF(AF83,"*"&amp;BZ4:BZ795&amp;"*")&gt;0)*1))</f>
        <v>0</v>
      </c>
      <c r="BC83" s="36" cm="1">
        <f t="array" ref="BC83">IF(T83="",0,SUMPRODUCT((BX4:BX795="Lupin")*(BY4:BY795="ALERTE")*(COUNTIF(AF83,"*"&amp;BZ4:BZ795&amp;"*")&gt;0)*1))</f>
        <v>0</v>
      </c>
      <c r="BD83" s="36" cm="1">
        <f t="array" ref="BD83">IF(T83="",0,SUMPRODUCT((BX4:BX795="Mollusques")*(BY4:BY795="EXCL")*(COUNTIF(AF83,"*"&amp;BZ4:BZ795&amp;"*")&gt;0)*1))</f>
        <v>0</v>
      </c>
      <c r="BE83" s="36" cm="1">
        <f t="array" ref="BE83">IF(T83="",0,SUMPRODUCT((BX4:BX795="Mollusques")*(BY4:BY795="ALERTE")*(COUNTIF(AF83,"*"&amp;BZ4:BZ795&amp;"*")&gt;0)*1))</f>
        <v>0</v>
      </c>
      <c r="BF83" s="36" t="str">
        <f t="shared" si="59"/>
        <v/>
      </c>
      <c r="BG83" s="36" t="str">
        <f t="shared" si="60"/>
        <v/>
      </c>
      <c r="BH83" s="36" t="str">
        <f t="shared" si="61"/>
        <v/>
      </c>
      <c r="BI83" s="36" t="str">
        <f t="shared" si="62"/>
        <v/>
      </c>
      <c r="BJ83" s="36" t="str">
        <f t="shared" si="63"/>
        <v/>
      </c>
      <c r="BK83" s="36" t="str">
        <f t="shared" si="64"/>
        <v/>
      </c>
      <c r="BL83" s="36" t="str">
        <f t="shared" si="65"/>
        <v/>
      </c>
      <c r="BM83" s="36" t="str">
        <f t="shared" si="66"/>
        <v/>
      </c>
      <c r="BN83" s="36" t="str">
        <f t="shared" si="67"/>
        <v/>
      </c>
      <c r="BO83" s="36" t="str">
        <f t="shared" si="68"/>
        <v/>
      </c>
      <c r="BP83" s="36" t="str">
        <f t="shared" si="69"/>
        <v/>
      </c>
      <c r="BQ83" s="36" t="str">
        <f t="shared" si="70"/>
        <v/>
      </c>
      <c r="BR83" s="36" t="str">
        <f t="shared" si="71"/>
        <v/>
      </c>
      <c r="BS83" s="36" t="str">
        <f t="shared" si="72"/>
        <v/>
      </c>
      <c r="BT83" s="36" t="str">
        <f t="shared" si="73"/>
        <v/>
      </c>
      <c r="BU83" s="36" t="str">
        <f t="shared" si="74"/>
        <v/>
      </c>
      <c r="BX83" s="6" t="s">
        <v>351</v>
      </c>
      <c r="BY83" s="577" t="s">
        <v>363</v>
      </c>
      <c r="BZ83" s="6" t="s">
        <v>1304</v>
      </c>
      <c r="CA83" s="6" t="s">
        <v>818</v>
      </c>
    </row>
    <row r="84" spans="2:79" ht="30" customHeight="1">
      <c r="B84" s="551" t="str">
        <f t="shared" si="38"/>
        <v/>
      </c>
      <c r="C84" s="551" t="str">
        <f t="shared" si="39"/>
        <v/>
      </c>
      <c r="D84" s="551" t="str">
        <f>IF(UPPER(TRIM(N11))="X",C84,B84)</f>
        <v/>
      </c>
      <c r="E84" s="551" cm="1">
        <f t="array" ref="E84">IF(H83&lt;&gt;"",E83,IF(E83="","",IFERROR(MATCH(TRUE(),INDEX(INDEX(K:K,E83+1):K203&lt;&gt;"",0),0)+E83,"")))</f>
        <v>225</v>
      </c>
      <c r="F84" s="551" cm="1">
        <f t="array" ref="F84">IF(E84="","",IF(H83&lt;&gt;"",H83,INDEX(D:D,E84)))</f>
        <v>0</v>
      </c>
      <c r="G84" s="551" t="str">
        <f t="shared" si="40"/>
        <v>0</v>
      </c>
      <c r="H84" s="561" t="str">
        <f t="shared" si="41"/>
        <v/>
      </c>
      <c r="I84" s="566" t="str">
        <f>IF(AND(F84&lt;&gt;"",N10&gt;0,M84&gt;N10),"Mot &gt; limite","")</f>
        <v/>
      </c>
      <c r="J84" s="562" t="str">
        <f>IF(K84="","",COUNTIF(K18:K84,"&lt;&gt;"))</f>
        <v/>
      </c>
      <c r="K84" s="563"/>
      <c r="L84" s="562" t="str">
        <f t="shared" si="42"/>
        <v/>
      </c>
      <c r="M84" s="532">
        <f>IF(OR(F84="",N10="",N10&lt;=0),"",IF(LEN(F84)&lt;=N10,LEN(F84),IFERROR(FIND("♦",SUBSTITUTE(LEFT(F84,N10)," ","♦",LEN(LEFT(F84,N10))-LEN(SUBSTITUTE(LEFT(F84,N10)," ","")))),FIND(" ",F84&amp;" ",N10+1)-1)))</f>
        <v>1</v>
      </c>
      <c r="N84" s="564">
        <f t="shared" si="43"/>
        <v>67</v>
      </c>
      <c r="O84" s="565" t="str">
        <f t="shared" si="44"/>
        <v>0</v>
      </c>
      <c r="P84" s="564">
        <f t="shared" si="45"/>
        <v>1</v>
      </c>
      <c r="Q84" s="564">
        <f t="shared" si="46"/>
        <v>1</v>
      </c>
      <c r="S84" s="588">
        <f t="shared" si="47"/>
        <v>84</v>
      </c>
      <c r="T84" s="464" t="str">
        <f t="shared" si="75"/>
        <v>0</v>
      </c>
      <c r="U84" s="588" t="s">
        <v>188</v>
      </c>
      <c r="V84" s="465" t="str">
        <f t="shared" si="48"/>
        <v>0</v>
      </c>
      <c r="W84" s="466" t="str">
        <f t="shared" si="49"/>
        <v/>
      </c>
      <c r="X84" s="589" t="str">
        <f t="shared" si="50"/>
        <v>0</v>
      </c>
      <c r="Y84" s="590" t="str">
        <f t="shared" si="51"/>
        <v/>
      </c>
      <c r="Z84" s="588">
        <f t="shared" si="52"/>
        <v>0</v>
      </c>
      <c r="AA84" s="588">
        <f t="shared" si="53"/>
        <v>0</v>
      </c>
      <c r="AB84" s="590" t="str">
        <f t="shared" si="54"/>
        <v>aucun match</v>
      </c>
      <c r="AC84" s="36" t="str">
        <f t="shared" si="55"/>
        <v>0</v>
      </c>
      <c r="AD84" s="36" t="str">
        <f t="shared" si="56"/>
        <v>0</v>
      </c>
      <c r="AE84" s="36" t="str">
        <f t="shared" si="57"/>
        <v>0</v>
      </c>
      <c r="AF84" s="36" t="str">
        <f t="shared" si="58"/>
        <v xml:space="preserve"> 0 </v>
      </c>
      <c r="AG84" s="36" cm="1">
        <f t="array" ref="AG84">IF(T84="",0,SUMPRODUCT((BX4:BX795="Gluten")*(BY4:BY795="INFO")*(COUNTIF(AF84,"*"&amp;BZ4:BZ795&amp;"*")&gt;0)*1))</f>
        <v>0</v>
      </c>
      <c r="AH84" s="36" cm="1">
        <f t="array" ref="AH84">IF(T84="",0,SUMPRODUCT((BX4:BX795="Gluten")*(BY4:BY795="EXCL")*(COUNTIF(AF84,"*"&amp;BZ4:BZ795&amp;"*")&gt;0)*1))</f>
        <v>0</v>
      </c>
      <c r="AI84" s="36" cm="1">
        <f t="array" ref="AI84">IF(T84="",0,SUMPRODUCT((BX4:BX795="Gluten")*(BY4:BY795="ALERTE")*(COUNTIF(AF84,"*"&amp;BZ4:BZ795&amp;"*")&gt;0)*1))</f>
        <v>0</v>
      </c>
      <c r="AJ84" s="36" cm="1">
        <f t="array" ref="AJ84">IF(T84="",0,SUMPRODUCT((BX4:BX795="Gluten")*(BY4:BY795="SUSP")*(COUNTIF(AF84,"*"&amp;BZ4:BZ795&amp;"*")&gt;0)*1))</f>
        <v>0</v>
      </c>
      <c r="AK84" s="36" cm="1">
        <f t="array" ref="AK84">IF(T84="",0,SUMPRODUCT((BX4:BX795="Crustaces")*(BY4:BY795="ALERTE")*(COUNTIF(AF84,"*"&amp;BZ4:BZ795&amp;"*")&gt;0)*1))</f>
        <v>0</v>
      </c>
      <c r="AL84" s="36" cm="1">
        <f t="array" ref="AL84">IF(T84="",0,SUMPRODUCT((BX4:BX795="Oeufs")*(BY4:BY795="ALERTE")*(COUNTIF(AF84,"*"&amp;BZ4:BZ795&amp;"*")&gt;0)*1))</f>
        <v>0</v>
      </c>
      <c r="AM84" s="36" cm="1">
        <f t="array" ref="AM84">IF(T84="",0,SUMPRODUCT((BX4:BX795="Poissons")*(BY4:BY795="INFO")*(COUNTIF(AF84,"*"&amp;BZ4:BZ795&amp;"*")&gt;0)*1))</f>
        <v>0</v>
      </c>
      <c r="AN84" s="36" cm="1">
        <f t="array" ref="AN84">IF(T84="",0,SUMPRODUCT((BX4:BX795="Poissons")*(BY4:BY795="EXCL")*(COUNTIF(AF84,"*"&amp;BZ4:BZ795&amp;"*")&gt;0)*1))</f>
        <v>0</v>
      </c>
      <c r="AO84" s="36" cm="1">
        <f t="array" ref="AO84">IF(T84="",0,SUMPRODUCT((BX4:BX795="Poissons")*(BY4:BY795="ALERTE")*(COUNTIF(AF84,"*"&amp;BZ4:BZ795&amp;"*")&gt;0)*1))</f>
        <v>0</v>
      </c>
      <c r="AP84" s="36" cm="1">
        <f t="array" ref="AP84">IF(T84="",0,SUMPRODUCT((BX4:BX795="Arachides")*(BY4:BY795="ALERTE")*(COUNTIF(AF84,"*"&amp;BZ4:BZ795&amp;"*")&gt;0)*1))</f>
        <v>0</v>
      </c>
      <c r="AQ84" s="36" cm="1">
        <f t="array" ref="AQ84">IF(T84="",0,SUMPRODUCT((BX4:BX795="Soja")*(BY4:BY795="INFO")*(COUNTIF(AF84,"*"&amp;BZ4:BZ795&amp;"*")&gt;0)*1))</f>
        <v>0</v>
      </c>
      <c r="AR84" s="36" cm="1">
        <f t="array" ref="AR84">IF(T84="",0,SUMPRODUCT((BX4:BX795="Soja")*(BY4:BY795="ALERTE")*(COUNTIF(AF84,"*"&amp;BZ4:BZ795&amp;"*")&gt;0)*1))</f>
        <v>0</v>
      </c>
      <c r="AS84" s="36" cm="1">
        <f t="array" ref="AS84">IF(T84="",0,SUMPRODUCT((BX4:BX795="Lait")*(BY4:BY795="INFO")*(COUNTIF(AF84,"*"&amp;BZ4:BZ795&amp;"*")&gt;0)*1))</f>
        <v>0</v>
      </c>
      <c r="AT84" s="36" cm="1">
        <f t="array" ref="AT84">IF(T84="",0,SUMPRODUCT((BX4:BX795="Lait")*(BY4:BY795="EXCL")*(COUNTIF(AF84,"*"&amp;BZ4:BZ795&amp;"*")&gt;0)*1))</f>
        <v>0</v>
      </c>
      <c r="AU84" s="36" cm="1">
        <f t="array" ref="AU84">IF(T84="",0,SUMPRODUCT((BX4:BX795="Lait")*(BY4:BY795="ALERTE")*(COUNTIF(AF84,"*"&amp;BZ4:BZ795&amp;"*")&gt;0)*1))</f>
        <v>0</v>
      </c>
      <c r="AV84" s="36" cm="1">
        <f t="array" ref="AV84">IF(T84="",0,SUMPRODUCT((BX4:BX795="Lait")*(BY4:BY795="SUSP")*(COUNTIF(AF84,"*"&amp;BZ4:BZ795&amp;"*")&gt;0)*1))</f>
        <v>0</v>
      </c>
      <c r="AW84" s="36" cm="1">
        <f t="array" ref="AW84">IF(T84="",0,SUMPRODUCT((BX4:BX795="Fruits a coque")*(BY4:BY795="EXCL")*(COUNTIF(AF84,"*"&amp;BZ4:BZ795&amp;"*")&gt;0)*1))</f>
        <v>0</v>
      </c>
      <c r="AX84" s="36" cm="1">
        <f t="array" ref="AX84">IF(T84="",0,SUMPRODUCT((BX4:BX795="Fruits a coque")*(BY4:BY795="ALERTE")*(COUNTIF(AF84,"*"&amp;BZ4:BZ795&amp;"*")&gt;0)*1))</f>
        <v>0</v>
      </c>
      <c r="AY84" s="36" cm="1">
        <f t="array" ref="AY84">IF(T84="",0,SUMPRODUCT((BX4:BX795="Celeri")*(BY4:BY795="ALERTE")*(COUNTIF(AF84,"*"&amp;BZ4:BZ795&amp;"*")&gt;0)*1))</f>
        <v>0</v>
      </c>
      <c r="AZ84" s="36" cm="1">
        <f t="array" ref="AZ84">IF(T84="",0,SUMPRODUCT((BX4:BX795="Moutarde")*(BY4:BY795="ALERTE")*(COUNTIF(AF84,"*"&amp;BZ4:BZ795&amp;"*")&gt;0)*1))</f>
        <v>0</v>
      </c>
      <c r="BA84" s="36" cm="1">
        <f t="array" ref="BA84">IF(T84="",0,SUMPRODUCT((BX4:BX795="Sesame")*(BY4:BY795="ALERTE")*(COUNTIF(AF84,"*"&amp;BZ4:BZ795&amp;"*")&gt;0)*1))</f>
        <v>0</v>
      </c>
      <c r="BB84" s="36" cm="1">
        <f t="array" ref="BB84">IF(T84="",0,SUMPRODUCT((BX4:BX795="Sulfites")*(BY4:BY795="ALERTE")*(COUNTIF(AF84,"*"&amp;BZ4:BZ795&amp;"*")&gt;0)*1))</f>
        <v>0</v>
      </c>
      <c r="BC84" s="36" cm="1">
        <f t="array" ref="BC84">IF(T84="",0,SUMPRODUCT((BX4:BX795="Lupin")*(BY4:BY795="ALERTE")*(COUNTIF(AF84,"*"&amp;BZ4:BZ795&amp;"*")&gt;0)*1))</f>
        <v>0</v>
      </c>
      <c r="BD84" s="36" cm="1">
        <f t="array" ref="BD84">IF(T84="",0,SUMPRODUCT((BX4:BX795="Mollusques")*(BY4:BY795="EXCL")*(COUNTIF(AF84,"*"&amp;BZ4:BZ795&amp;"*")&gt;0)*1))</f>
        <v>0</v>
      </c>
      <c r="BE84" s="36" cm="1">
        <f t="array" ref="BE84">IF(T84="",0,SUMPRODUCT((BX4:BX795="Mollusques")*(BY4:BY795="ALERTE")*(COUNTIF(AF84,"*"&amp;BZ4:BZ795&amp;"*")&gt;0)*1))</f>
        <v>0</v>
      </c>
      <c r="BF84" s="36" t="str">
        <f t="shared" si="59"/>
        <v/>
      </c>
      <c r="BG84" s="36" t="str">
        <f t="shared" si="60"/>
        <v/>
      </c>
      <c r="BH84" s="36" t="str">
        <f t="shared" si="61"/>
        <v/>
      </c>
      <c r="BI84" s="36" t="str">
        <f t="shared" si="62"/>
        <v/>
      </c>
      <c r="BJ84" s="36" t="str">
        <f t="shared" si="63"/>
        <v/>
      </c>
      <c r="BK84" s="36" t="str">
        <f t="shared" si="64"/>
        <v/>
      </c>
      <c r="BL84" s="36" t="str">
        <f t="shared" si="65"/>
        <v/>
      </c>
      <c r="BM84" s="36" t="str">
        <f t="shared" si="66"/>
        <v/>
      </c>
      <c r="BN84" s="36" t="str">
        <f t="shared" si="67"/>
        <v/>
      </c>
      <c r="BO84" s="36" t="str">
        <f t="shared" si="68"/>
        <v/>
      </c>
      <c r="BP84" s="36" t="str">
        <f t="shared" si="69"/>
        <v/>
      </c>
      <c r="BQ84" s="36" t="str">
        <f t="shared" si="70"/>
        <v/>
      </c>
      <c r="BR84" s="36" t="str">
        <f t="shared" si="71"/>
        <v/>
      </c>
      <c r="BS84" s="36" t="str">
        <f t="shared" si="72"/>
        <v/>
      </c>
      <c r="BT84" s="36" t="str">
        <f t="shared" si="73"/>
        <v/>
      </c>
      <c r="BU84" s="36" t="str">
        <f t="shared" si="74"/>
        <v/>
      </c>
      <c r="BX84" s="6" t="s">
        <v>351</v>
      </c>
      <c r="BY84" s="577" t="s">
        <v>363</v>
      </c>
      <c r="BZ84" s="6" t="s">
        <v>1305</v>
      </c>
      <c r="CA84" s="6" t="s">
        <v>819</v>
      </c>
    </row>
    <row r="85" spans="2:79" ht="30" customHeight="1">
      <c r="B85" s="551" t="str">
        <f t="shared" si="38"/>
        <v/>
      </c>
      <c r="C85" s="551" t="str">
        <f t="shared" si="39"/>
        <v/>
      </c>
      <c r="D85" s="551" t="str">
        <f>IF(UPPER(TRIM(N11))="X",C85,B85)</f>
        <v/>
      </c>
      <c r="E85" s="551" cm="1">
        <f t="array" ref="E85">IF(H84&lt;&gt;"",E84,IF(E84="","",IFERROR(MATCH(TRUE(),INDEX(INDEX(K:K,E84+1):K203&lt;&gt;"",0),0)+E84,"")))</f>
        <v>226</v>
      </c>
      <c r="F85" s="551" cm="1">
        <f t="array" ref="F85">IF(E85="","",IF(H84&lt;&gt;"",H84,INDEX(D:D,E85)))</f>
        <v>0</v>
      </c>
      <c r="G85" s="551" t="str">
        <f t="shared" si="40"/>
        <v>0</v>
      </c>
      <c r="H85" s="561" t="str">
        <f t="shared" si="41"/>
        <v/>
      </c>
      <c r="I85" s="566" t="str">
        <f>IF(AND(F85&lt;&gt;"",N10&gt;0,M85&gt;N10),"Mot &gt; limite","")</f>
        <v/>
      </c>
      <c r="J85" s="562" t="str">
        <f>IF(K85="","",COUNTIF(K18:K85,"&lt;&gt;"))</f>
        <v/>
      </c>
      <c r="K85" s="563"/>
      <c r="L85" s="562" t="str">
        <f t="shared" si="42"/>
        <v/>
      </c>
      <c r="M85" s="532">
        <f>IF(OR(F85="",N10="",N10&lt;=0),"",IF(LEN(F85)&lt;=N10,LEN(F85),IFERROR(FIND("♦",SUBSTITUTE(LEFT(F85,N10)," ","♦",LEN(LEFT(F85,N10))-LEN(SUBSTITUTE(LEFT(F85,N10)," ","")))),FIND(" ",F85&amp;" ",N10+1)-1)))</f>
        <v>1</v>
      </c>
      <c r="N85" s="564">
        <f t="shared" si="43"/>
        <v>68</v>
      </c>
      <c r="O85" s="565" t="str">
        <f t="shared" si="44"/>
        <v>0</v>
      </c>
      <c r="P85" s="564">
        <f t="shared" si="45"/>
        <v>1</v>
      </c>
      <c r="Q85" s="564">
        <f t="shared" si="46"/>
        <v>1</v>
      </c>
      <c r="S85" s="588">
        <f t="shared" si="47"/>
        <v>85</v>
      </c>
      <c r="T85" s="464" t="str">
        <f t="shared" si="75"/>
        <v>0</v>
      </c>
      <c r="U85" s="588" t="s">
        <v>188</v>
      </c>
      <c r="V85" s="465" t="str">
        <f t="shared" si="48"/>
        <v>0</v>
      </c>
      <c r="W85" s="466" t="str">
        <f t="shared" si="49"/>
        <v/>
      </c>
      <c r="X85" s="589" t="str">
        <f t="shared" si="50"/>
        <v>0</v>
      </c>
      <c r="Y85" s="590" t="str">
        <f t="shared" si="51"/>
        <v/>
      </c>
      <c r="Z85" s="588">
        <f t="shared" si="52"/>
        <v>0</v>
      </c>
      <c r="AA85" s="588">
        <f t="shared" si="53"/>
        <v>0</v>
      </c>
      <c r="AB85" s="590" t="str">
        <f t="shared" si="54"/>
        <v>aucun match</v>
      </c>
      <c r="AC85" s="36" t="str">
        <f t="shared" si="55"/>
        <v>0</v>
      </c>
      <c r="AD85" s="36" t="str">
        <f t="shared" si="56"/>
        <v>0</v>
      </c>
      <c r="AE85" s="36" t="str">
        <f t="shared" si="57"/>
        <v>0</v>
      </c>
      <c r="AF85" s="36" t="str">
        <f t="shared" si="58"/>
        <v xml:space="preserve"> 0 </v>
      </c>
      <c r="AG85" s="36" cm="1">
        <f t="array" ref="AG85">IF(T85="",0,SUMPRODUCT((BX4:BX795="Gluten")*(BY4:BY795="INFO")*(COUNTIF(AF85,"*"&amp;BZ4:BZ795&amp;"*")&gt;0)*1))</f>
        <v>0</v>
      </c>
      <c r="AH85" s="36" cm="1">
        <f t="array" ref="AH85">IF(T85="",0,SUMPRODUCT((BX4:BX795="Gluten")*(BY4:BY795="EXCL")*(COUNTIF(AF85,"*"&amp;BZ4:BZ795&amp;"*")&gt;0)*1))</f>
        <v>0</v>
      </c>
      <c r="AI85" s="36" cm="1">
        <f t="array" ref="AI85">IF(T85="",0,SUMPRODUCT((BX4:BX795="Gluten")*(BY4:BY795="ALERTE")*(COUNTIF(AF85,"*"&amp;BZ4:BZ795&amp;"*")&gt;0)*1))</f>
        <v>0</v>
      </c>
      <c r="AJ85" s="36" cm="1">
        <f t="array" ref="AJ85">IF(T85="",0,SUMPRODUCT((BX4:BX795="Gluten")*(BY4:BY795="SUSP")*(COUNTIF(AF85,"*"&amp;BZ4:BZ795&amp;"*")&gt;0)*1))</f>
        <v>0</v>
      </c>
      <c r="AK85" s="36" cm="1">
        <f t="array" ref="AK85">IF(T85="",0,SUMPRODUCT((BX4:BX795="Crustaces")*(BY4:BY795="ALERTE")*(COUNTIF(AF85,"*"&amp;BZ4:BZ795&amp;"*")&gt;0)*1))</f>
        <v>0</v>
      </c>
      <c r="AL85" s="36" cm="1">
        <f t="array" ref="AL85">IF(T85="",0,SUMPRODUCT((BX4:BX795="Oeufs")*(BY4:BY795="ALERTE")*(COUNTIF(AF85,"*"&amp;BZ4:BZ795&amp;"*")&gt;0)*1))</f>
        <v>0</v>
      </c>
      <c r="AM85" s="36" cm="1">
        <f t="array" ref="AM85">IF(T85="",0,SUMPRODUCT((BX4:BX795="Poissons")*(BY4:BY795="INFO")*(COUNTIF(AF85,"*"&amp;BZ4:BZ795&amp;"*")&gt;0)*1))</f>
        <v>0</v>
      </c>
      <c r="AN85" s="36" cm="1">
        <f t="array" ref="AN85">IF(T85="",0,SUMPRODUCT((BX4:BX795="Poissons")*(BY4:BY795="EXCL")*(COUNTIF(AF85,"*"&amp;BZ4:BZ795&amp;"*")&gt;0)*1))</f>
        <v>0</v>
      </c>
      <c r="AO85" s="36" cm="1">
        <f t="array" ref="AO85">IF(T85="",0,SUMPRODUCT((BX4:BX795="Poissons")*(BY4:BY795="ALERTE")*(COUNTIF(AF85,"*"&amp;BZ4:BZ795&amp;"*")&gt;0)*1))</f>
        <v>0</v>
      </c>
      <c r="AP85" s="36" cm="1">
        <f t="array" ref="AP85">IF(T85="",0,SUMPRODUCT((BX4:BX795="Arachides")*(BY4:BY795="ALERTE")*(COUNTIF(AF85,"*"&amp;BZ4:BZ795&amp;"*")&gt;0)*1))</f>
        <v>0</v>
      </c>
      <c r="AQ85" s="36" cm="1">
        <f t="array" ref="AQ85">IF(T85="",0,SUMPRODUCT((BX4:BX795="Soja")*(BY4:BY795="INFO")*(COUNTIF(AF85,"*"&amp;BZ4:BZ795&amp;"*")&gt;0)*1))</f>
        <v>0</v>
      </c>
      <c r="AR85" s="36" cm="1">
        <f t="array" ref="AR85">IF(T85="",0,SUMPRODUCT((BX4:BX795="Soja")*(BY4:BY795="ALERTE")*(COUNTIF(AF85,"*"&amp;BZ4:BZ795&amp;"*")&gt;0)*1))</f>
        <v>0</v>
      </c>
      <c r="AS85" s="36" cm="1">
        <f t="array" ref="AS85">IF(T85="",0,SUMPRODUCT((BX4:BX795="Lait")*(BY4:BY795="INFO")*(COUNTIF(AF85,"*"&amp;BZ4:BZ795&amp;"*")&gt;0)*1))</f>
        <v>0</v>
      </c>
      <c r="AT85" s="36" cm="1">
        <f t="array" ref="AT85">IF(T85="",0,SUMPRODUCT((BX4:BX795="Lait")*(BY4:BY795="EXCL")*(COUNTIF(AF85,"*"&amp;BZ4:BZ795&amp;"*")&gt;0)*1))</f>
        <v>0</v>
      </c>
      <c r="AU85" s="36" cm="1">
        <f t="array" ref="AU85">IF(T85="",0,SUMPRODUCT((BX4:BX795="Lait")*(BY4:BY795="ALERTE")*(COUNTIF(AF85,"*"&amp;BZ4:BZ795&amp;"*")&gt;0)*1))</f>
        <v>0</v>
      </c>
      <c r="AV85" s="36" cm="1">
        <f t="array" ref="AV85">IF(T85="",0,SUMPRODUCT((BX4:BX795="Lait")*(BY4:BY795="SUSP")*(COUNTIF(AF85,"*"&amp;BZ4:BZ795&amp;"*")&gt;0)*1))</f>
        <v>0</v>
      </c>
      <c r="AW85" s="36" cm="1">
        <f t="array" ref="AW85">IF(T85="",0,SUMPRODUCT((BX4:BX795="Fruits a coque")*(BY4:BY795="EXCL")*(COUNTIF(AF85,"*"&amp;BZ4:BZ795&amp;"*")&gt;0)*1))</f>
        <v>0</v>
      </c>
      <c r="AX85" s="36" cm="1">
        <f t="array" ref="AX85">IF(T85="",0,SUMPRODUCT((BX4:BX795="Fruits a coque")*(BY4:BY795="ALERTE")*(COUNTIF(AF85,"*"&amp;BZ4:BZ795&amp;"*")&gt;0)*1))</f>
        <v>0</v>
      </c>
      <c r="AY85" s="36" cm="1">
        <f t="array" ref="AY85">IF(T85="",0,SUMPRODUCT((BX4:BX795="Celeri")*(BY4:BY795="ALERTE")*(COUNTIF(AF85,"*"&amp;BZ4:BZ795&amp;"*")&gt;0)*1))</f>
        <v>0</v>
      </c>
      <c r="AZ85" s="36" cm="1">
        <f t="array" ref="AZ85">IF(T85="",0,SUMPRODUCT((BX4:BX795="Moutarde")*(BY4:BY795="ALERTE")*(COUNTIF(AF85,"*"&amp;BZ4:BZ795&amp;"*")&gt;0)*1))</f>
        <v>0</v>
      </c>
      <c r="BA85" s="36" cm="1">
        <f t="array" ref="BA85">IF(T85="",0,SUMPRODUCT((BX4:BX795="Sesame")*(BY4:BY795="ALERTE")*(COUNTIF(AF85,"*"&amp;BZ4:BZ795&amp;"*")&gt;0)*1))</f>
        <v>0</v>
      </c>
      <c r="BB85" s="36" cm="1">
        <f t="array" ref="BB85">IF(T85="",0,SUMPRODUCT((BX4:BX795="Sulfites")*(BY4:BY795="ALERTE")*(COUNTIF(AF85,"*"&amp;BZ4:BZ795&amp;"*")&gt;0)*1))</f>
        <v>0</v>
      </c>
      <c r="BC85" s="36" cm="1">
        <f t="array" ref="BC85">IF(T85="",0,SUMPRODUCT((BX4:BX795="Lupin")*(BY4:BY795="ALERTE")*(COUNTIF(AF85,"*"&amp;BZ4:BZ795&amp;"*")&gt;0)*1))</f>
        <v>0</v>
      </c>
      <c r="BD85" s="36" cm="1">
        <f t="array" ref="BD85">IF(T85="",0,SUMPRODUCT((BX4:BX795="Mollusques")*(BY4:BY795="EXCL")*(COUNTIF(AF85,"*"&amp;BZ4:BZ795&amp;"*")&gt;0)*1))</f>
        <v>0</v>
      </c>
      <c r="BE85" s="36" cm="1">
        <f t="array" ref="BE85">IF(T85="",0,SUMPRODUCT((BX4:BX795="Mollusques")*(BY4:BY795="ALERTE")*(COUNTIF(AF85,"*"&amp;BZ4:BZ795&amp;"*")&gt;0)*1))</f>
        <v>0</v>
      </c>
      <c r="BF85" s="36" t="str">
        <f t="shared" si="59"/>
        <v/>
      </c>
      <c r="BG85" s="36" t="str">
        <f t="shared" si="60"/>
        <v/>
      </c>
      <c r="BH85" s="36" t="str">
        <f t="shared" si="61"/>
        <v/>
      </c>
      <c r="BI85" s="36" t="str">
        <f t="shared" si="62"/>
        <v/>
      </c>
      <c r="BJ85" s="36" t="str">
        <f t="shared" si="63"/>
        <v/>
      </c>
      <c r="BK85" s="36" t="str">
        <f t="shared" si="64"/>
        <v/>
      </c>
      <c r="BL85" s="36" t="str">
        <f t="shared" si="65"/>
        <v/>
      </c>
      <c r="BM85" s="36" t="str">
        <f t="shared" si="66"/>
        <v/>
      </c>
      <c r="BN85" s="36" t="str">
        <f t="shared" si="67"/>
        <v/>
      </c>
      <c r="BO85" s="36" t="str">
        <f t="shared" si="68"/>
        <v/>
      </c>
      <c r="BP85" s="36" t="str">
        <f t="shared" si="69"/>
        <v/>
      </c>
      <c r="BQ85" s="36" t="str">
        <f t="shared" si="70"/>
        <v/>
      </c>
      <c r="BR85" s="36" t="str">
        <f t="shared" si="71"/>
        <v/>
      </c>
      <c r="BS85" s="36" t="str">
        <f t="shared" si="72"/>
        <v/>
      </c>
      <c r="BT85" s="36" t="str">
        <f t="shared" si="73"/>
        <v/>
      </c>
      <c r="BU85" s="36" t="str">
        <f t="shared" si="74"/>
        <v/>
      </c>
      <c r="BX85" s="6" t="s">
        <v>351</v>
      </c>
      <c r="BY85" s="577" t="s">
        <v>363</v>
      </c>
      <c r="BZ85" s="6" t="s">
        <v>1306</v>
      </c>
      <c r="CA85" s="6" t="s">
        <v>820</v>
      </c>
    </row>
    <row r="86" spans="2:79" ht="30" customHeight="1">
      <c r="B86" s="551" t="str">
        <f t="shared" si="38"/>
        <v/>
      </c>
      <c r="C86" s="551" t="str">
        <f t="shared" si="39"/>
        <v/>
      </c>
      <c r="D86" s="551" t="str">
        <f>IF(UPPER(TRIM(N11))="X",C86,B86)</f>
        <v/>
      </c>
      <c r="E86" s="551" cm="1">
        <f t="array" ref="E86">IF(H85&lt;&gt;"",E85,IF(E85="","",IFERROR(MATCH(TRUE(),INDEX(INDEX(K:K,E85+1):K203&lt;&gt;"",0),0)+E85,"")))</f>
        <v>227</v>
      </c>
      <c r="F86" s="551" cm="1">
        <f t="array" ref="F86">IF(E86="","",IF(H85&lt;&gt;"",H85,INDEX(D:D,E86)))</f>
        <v>0</v>
      </c>
      <c r="G86" s="551" t="str">
        <f t="shared" si="40"/>
        <v>0</v>
      </c>
      <c r="H86" s="561" t="str">
        <f t="shared" si="41"/>
        <v/>
      </c>
      <c r="I86" s="566" t="str">
        <f>IF(AND(F86&lt;&gt;"",N10&gt;0,M86&gt;N10),"Mot &gt; limite","")</f>
        <v/>
      </c>
      <c r="J86" s="562" t="str">
        <f>IF(K86="","",COUNTIF(K18:K86,"&lt;&gt;"))</f>
        <v/>
      </c>
      <c r="K86" s="563"/>
      <c r="L86" s="562" t="str">
        <f t="shared" si="42"/>
        <v/>
      </c>
      <c r="M86" s="532">
        <f>IF(OR(F86="",N10="",N10&lt;=0),"",IF(LEN(F86)&lt;=N10,LEN(F86),IFERROR(FIND("♦",SUBSTITUTE(LEFT(F86,N10)," ","♦",LEN(LEFT(F86,N10))-LEN(SUBSTITUTE(LEFT(F86,N10)," ","")))),FIND(" ",F86&amp;" ",N10+1)-1)))</f>
        <v>1</v>
      </c>
      <c r="N86" s="564">
        <f t="shared" si="43"/>
        <v>69</v>
      </c>
      <c r="O86" s="565" t="str">
        <f t="shared" si="44"/>
        <v>0</v>
      </c>
      <c r="P86" s="564">
        <f t="shared" si="45"/>
        <v>1</v>
      </c>
      <c r="Q86" s="564">
        <f t="shared" si="46"/>
        <v>1</v>
      </c>
      <c r="S86" s="588">
        <f t="shared" si="47"/>
        <v>86</v>
      </c>
      <c r="T86" s="464" t="str">
        <f t="shared" si="75"/>
        <v>0</v>
      </c>
      <c r="U86" s="588" t="s">
        <v>188</v>
      </c>
      <c r="V86" s="465" t="str">
        <f t="shared" si="48"/>
        <v>0</v>
      </c>
      <c r="W86" s="466" t="str">
        <f t="shared" si="49"/>
        <v/>
      </c>
      <c r="X86" s="589" t="str">
        <f t="shared" si="50"/>
        <v>0</v>
      </c>
      <c r="Y86" s="590" t="str">
        <f t="shared" si="51"/>
        <v/>
      </c>
      <c r="Z86" s="588">
        <f t="shared" si="52"/>
        <v>0</v>
      </c>
      <c r="AA86" s="588">
        <f t="shared" si="53"/>
        <v>0</v>
      </c>
      <c r="AB86" s="590" t="str">
        <f t="shared" si="54"/>
        <v>aucun match</v>
      </c>
      <c r="AC86" s="36" t="str">
        <f t="shared" si="55"/>
        <v>0</v>
      </c>
      <c r="AD86" s="36" t="str">
        <f t="shared" si="56"/>
        <v>0</v>
      </c>
      <c r="AE86" s="36" t="str">
        <f t="shared" si="57"/>
        <v>0</v>
      </c>
      <c r="AF86" s="36" t="str">
        <f t="shared" si="58"/>
        <v xml:space="preserve"> 0 </v>
      </c>
      <c r="AG86" s="36" cm="1">
        <f t="array" ref="AG86">IF(T86="",0,SUMPRODUCT((BX4:BX795="Gluten")*(BY4:BY795="INFO")*(COUNTIF(AF86,"*"&amp;BZ4:BZ795&amp;"*")&gt;0)*1))</f>
        <v>0</v>
      </c>
      <c r="AH86" s="36" cm="1">
        <f t="array" ref="AH86">IF(T86="",0,SUMPRODUCT((BX4:BX795="Gluten")*(BY4:BY795="EXCL")*(COUNTIF(AF86,"*"&amp;BZ4:BZ795&amp;"*")&gt;0)*1))</f>
        <v>0</v>
      </c>
      <c r="AI86" s="36" cm="1">
        <f t="array" ref="AI86">IF(T86="",0,SUMPRODUCT((BX4:BX795="Gluten")*(BY4:BY795="ALERTE")*(COUNTIF(AF86,"*"&amp;BZ4:BZ795&amp;"*")&gt;0)*1))</f>
        <v>0</v>
      </c>
      <c r="AJ86" s="36" cm="1">
        <f t="array" ref="AJ86">IF(T86="",0,SUMPRODUCT((BX4:BX795="Gluten")*(BY4:BY795="SUSP")*(COUNTIF(AF86,"*"&amp;BZ4:BZ795&amp;"*")&gt;0)*1))</f>
        <v>0</v>
      </c>
      <c r="AK86" s="36" cm="1">
        <f t="array" ref="AK86">IF(T86="",0,SUMPRODUCT((BX4:BX795="Crustaces")*(BY4:BY795="ALERTE")*(COUNTIF(AF86,"*"&amp;BZ4:BZ795&amp;"*")&gt;0)*1))</f>
        <v>0</v>
      </c>
      <c r="AL86" s="36" cm="1">
        <f t="array" ref="AL86">IF(T86="",0,SUMPRODUCT((BX4:BX795="Oeufs")*(BY4:BY795="ALERTE")*(COUNTIF(AF86,"*"&amp;BZ4:BZ795&amp;"*")&gt;0)*1))</f>
        <v>0</v>
      </c>
      <c r="AM86" s="36" cm="1">
        <f t="array" ref="AM86">IF(T86="",0,SUMPRODUCT((BX4:BX795="Poissons")*(BY4:BY795="INFO")*(COUNTIF(AF86,"*"&amp;BZ4:BZ795&amp;"*")&gt;0)*1))</f>
        <v>0</v>
      </c>
      <c r="AN86" s="36" cm="1">
        <f t="array" ref="AN86">IF(T86="",0,SUMPRODUCT((BX4:BX795="Poissons")*(BY4:BY795="EXCL")*(COUNTIF(AF86,"*"&amp;BZ4:BZ795&amp;"*")&gt;0)*1))</f>
        <v>0</v>
      </c>
      <c r="AO86" s="36" cm="1">
        <f t="array" ref="AO86">IF(T86="",0,SUMPRODUCT((BX4:BX795="Poissons")*(BY4:BY795="ALERTE")*(COUNTIF(AF86,"*"&amp;BZ4:BZ795&amp;"*")&gt;0)*1))</f>
        <v>0</v>
      </c>
      <c r="AP86" s="36" cm="1">
        <f t="array" ref="AP86">IF(T86="",0,SUMPRODUCT((BX4:BX795="Arachides")*(BY4:BY795="ALERTE")*(COUNTIF(AF86,"*"&amp;BZ4:BZ795&amp;"*")&gt;0)*1))</f>
        <v>0</v>
      </c>
      <c r="AQ86" s="36" cm="1">
        <f t="array" ref="AQ86">IF(T86="",0,SUMPRODUCT((BX4:BX795="Soja")*(BY4:BY795="INFO")*(COUNTIF(AF86,"*"&amp;BZ4:BZ795&amp;"*")&gt;0)*1))</f>
        <v>0</v>
      </c>
      <c r="AR86" s="36" cm="1">
        <f t="array" ref="AR86">IF(T86="",0,SUMPRODUCT((BX4:BX795="Soja")*(BY4:BY795="ALERTE")*(COUNTIF(AF86,"*"&amp;BZ4:BZ795&amp;"*")&gt;0)*1))</f>
        <v>0</v>
      </c>
      <c r="AS86" s="36" cm="1">
        <f t="array" ref="AS86">IF(T86="",0,SUMPRODUCT((BX4:BX795="Lait")*(BY4:BY795="INFO")*(COUNTIF(AF86,"*"&amp;BZ4:BZ795&amp;"*")&gt;0)*1))</f>
        <v>0</v>
      </c>
      <c r="AT86" s="36" cm="1">
        <f t="array" ref="AT86">IF(T86="",0,SUMPRODUCT((BX4:BX795="Lait")*(BY4:BY795="EXCL")*(COUNTIF(AF86,"*"&amp;BZ4:BZ795&amp;"*")&gt;0)*1))</f>
        <v>0</v>
      </c>
      <c r="AU86" s="36" cm="1">
        <f t="array" ref="AU86">IF(T86="",0,SUMPRODUCT((BX4:BX795="Lait")*(BY4:BY795="ALERTE")*(COUNTIF(AF86,"*"&amp;BZ4:BZ795&amp;"*")&gt;0)*1))</f>
        <v>0</v>
      </c>
      <c r="AV86" s="36" cm="1">
        <f t="array" ref="AV86">IF(T86="",0,SUMPRODUCT((BX4:BX795="Lait")*(BY4:BY795="SUSP")*(COUNTIF(AF86,"*"&amp;BZ4:BZ795&amp;"*")&gt;0)*1))</f>
        <v>0</v>
      </c>
      <c r="AW86" s="36" cm="1">
        <f t="array" ref="AW86">IF(T86="",0,SUMPRODUCT((BX4:BX795="Fruits a coque")*(BY4:BY795="EXCL")*(COUNTIF(AF86,"*"&amp;BZ4:BZ795&amp;"*")&gt;0)*1))</f>
        <v>0</v>
      </c>
      <c r="AX86" s="36" cm="1">
        <f t="array" ref="AX86">IF(T86="",0,SUMPRODUCT((BX4:BX795="Fruits a coque")*(BY4:BY795="ALERTE")*(COUNTIF(AF86,"*"&amp;BZ4:BZ795&amp;"*")&gt;0)*1))</f>
        <v>0</v>
      </c>
      <c r="AY86" s="36" cm="1">
        <f t="array" ref="AY86">IF(T86="",0,SUMPRODUCT((BX4:BX795="Celeri")*(BY4:BY795="ALERTE")*(COUNTIF(AF86,"*"&amp;BZ4:BZ795&amp;"*")&gt;0)*1))</f>
        <v>0</v>
      </c>
      <c r="AZ86" s="36" cm="1">
        <f t="array" ref="AZ86">IF(T86="",0,SUMPRODUCT((BX4:BX795="Moutarde")*(BY4:BY795="ALERTE")*(COUNTIF(AF86,"*"&amp;BZ4:BZ795&amp;"*")&gt;0)*1))</f>
        <v>0</v>
      </c>
      <c r="BA86" s="36" cm="1">
        <f t="array" ref="BA86">IF(T86="",0,SUMPRODUCT((BX4:BX795="Sesame")*(BY4:BY795="ALERTE")*(COUNTIF(AF86,"*"&amp;BZ4:BZ795&amp;"*")&gt;0)*1))</f>
        <v>0</v>
      </c>
      <c r="BB86" s="36" cm="1">
        <f t="array" ref="BB86">IF(T86="",0,SUMPRODUCT((BX4:BX795="Sulfites")*(BY4:BY795="ALERTE")*(COUNTIF(AF86,"*"&amp;BZ4:BZ795&amp;"*")&gt;0)*1))</f>
        <v>0</v>
      </c>
      <c r="BC86" s="36" cm="1">
        <f t="array" ref="BC86">IF(T86="",0,SUMPRODUCT((BX4:BX795="Lupin")*(BY4:BY795="ALERTE")*(COUNTIF(AF86,"*"&amp;BZ4:BZ795&amp;"*")&gt;0)*1))</f>
        <v>0</v>
      </c>
      <c r="BD86" s="36" cm="1">
        <f t="array" ref="BD86">IF(T86="",0,SUMPRODUCT((BX4:BX795="Mollusques")*(BY4:BY795="EXCL")*(COUNTIF(AF86,"*"&amp;BZ4:BZ795&amp;"*")&gt;0)*1))</f>
        <v>0</v>
      </c>
      <c r="BE86" s="36" cm="1">
        <f t="array" ref="BE86">IF(T86="",0,SUMPRODUCT((BX4:BX795="Mollusques")*(BY4:BY795="ALERTE")*(COUNTIF(AF86,"*"&amp;BZ4:BZ795&amp;"*")&gt;0)*1))</f>
        <v>0</v>
      </c>
      <c r="BF86" s="36" t="str">
        <f t="shared" si="59"/>
        <v/>
      </c>
      <c r="BG86" s="36" t="str">
        <f t="shared" si="60"/>
        <v/>
      </c>
      <c r="BH86" s="36" t="str">
        <f t="shared" si="61"/>
        <v/>
      </c>
      <c r="BI86" s="36" t="str">
        <f t="shared" si="62"/>
        <v/>
      </c>
      <c r="BJ86" s="36" t="str">
        <f t="shared" si="63"/>
        <v/>
      </c>
      <c r="BK86" s="36" t="str">
        <f t="shared" si="64"/>
        <v/>
      </c>
      <c r="BL86" s="36" t="str">
        <f t="shared" si="65"/>
        <v/>
      </c>
      <c r="BM86" s="36" t="str">
        <f t="shared" si="66"/>
        <v/>
      </c>
      <c r="BN86" s="36" t="str">
        <f t="shared" si="67"/>
        <v/>
      </c>
      <c r="BO86" s="36" t="str">
        <f t="shared" si="68"/>
        <v/>
      </c>
      <c r="BP86" s="36" t="str">
        <f t="shared" si="69"/>
        <v/>
      </c>
      <c r="BQ86" s="36" t="str">
        <f t="shared" si="70"/>
        <v/>
      </c>
      <c r="BR86" s="36" t="str">
        <f t="shared" si="71"/>
        <v/>
      </c>
      <c r="BS86" s="36" t="str">
        <f t="shared" si="72"/>
        <v/>
      </c>
      <c r="BT86" s="36" t="str">
        <f t="shared" si="73"/>
        <v/>
      </c>
      <c r="BU86" s="36" t="str">
        <f t="shared" si="74"/>
        <v/>
      </c>
      <c r="BX86" s="6" t="s">
        <v>352</v>
      </c>
      <c r="BY86" s="577" t="s">
        <v>363</v>
      </c>
      <c r="BZ86" s="6" t="s">
        <v>410</v>
      </c>
      <c r="CA86" s="6" t="s">
        <v>821</v>
      </c>
    </row>
    <row r="87" spans="2:79" ht="30" customHeight="1">
      <c r="B87" s="551" t="str">
        <f t="shared" si="38"/>
        <v/>
      </c>
      <c r="C87" s="551" t="str">
        <f t="shared" si="39"/>
        <v/>
      </c>
      <c r="D87" s="551" t="str">
        <f>IF(UPPER(TRIM(N11))="X",C87,B87)</f>
        <v/>
      </c>
      <c r="E87" s="551" cm="1">
        <f t="array" ref="E87">IF(H86&lt;&gt;"",E86,IF(E86="","",IFERROR(MATCH(TRUE(),INDEX(INDEX(K:K,E86+1):K203&lt;&gt;"",0),0)+E86,"")))</f>
        <v>228</v>
      </c>
      <c r="F87" s="551" cm="1">
        <f t="array" ref="F87">IF(E87="","",IF(H86&lt;&gt;"",H86,INDEX(D:D,E87)))</f>
        <v>0</v>
      </c>
      <c r="G87" s="551" t="str">
        <f t="shared" si="40"/>
        <v>0</v>
      </c>
      <c r="H87" s="561" t="str">
        <f t="shared" si="41"/>
        <v/>
      </c>
      <c r="I87" s="566" t="str">
        <f>IF(AND(F87&lt;&gt;"",N10&gt;0,M87&gt;N10),"Mot &gt; limite","")</f>
        <v/>
      </c>
      <c r="J87" s="562" t="str">
        <f>IF(K87="","",COUNTIF(K18:K87,"&lt;&gt;"))</f>
        <v/>
      </c>
      <c r="K87" s="563"/>
      <c r="L87" s="562" t="str">
        <f t="shared" si="42"/>
        <v/>
      </c>
      <c r="M87" s="532">
        <f>IF(OR(F87="",N10="",N10&lt;=0),"",IF(LEN(F87)&lt;=N10,LEN(F87),IFERROR(FIND("♦",SUBSTITUTE(LEFT(F87,N10)," ","♦",LEN(LEFT(F87,N10))-LEN(SUBSTITUTE(LEFT(F87,N10)," ","")))),FIND(" ",F87&amp;" ",N10+1)-1)))</f>
        <v>1</v>
      </c>
      <c r="N87" s="564">
        <f t="shared" si="43"/>
        <v>70</v>
      </c>
      <c r="O87" s="565" t="str">
        <f t="shared" si="44"/>
        <v>0</v>
      </c>
      <c r="P87" s="564">
        <f t="shared" si="45"/>
        <v>1</v>
      </c>
      <c r="Q87" s="564">
        <f t="shared" si="46"/>
        <v>1</v>
      </c>
      <c r="S87" s="588">
        <f t="shared" si="47"/>
        <v>87</v>
      </c>
      <c r="T87" s="464" t="str">
        <f t="shared" si="75"/>
        <v>0</v>
      </c>
      <c r="U87" s="588" t="s">
        <v>188</v>
      </c>
      <c r="V87" s="465" t="str">
        <f t="shared" si="48"/>
        <v>0</v>
      </c>
      <c r="W87" s="466" t="str">
        <f t="shared" si="49"/>
        <v/>
      </c>
      <c r="X87" s="589" t="str">
        <f t="shared" si="50"/>
        <v>0</v>
      </c>
      <c r="Y87" s="590" t="str">
        <f t="shared" si="51"/>
        <v/>
      </c>
      <c r="Z87" s="588">
        <f t="shared" si="52"/>
        <v>0</v>
      </c>
      <c r="AA87" s="588">
        <f t="shared" si="53"/>
        <v>0</v>
      </c>
      <c r="AB87" s="590" t="str">
        <f t="shared" si="54"/>
        <v>aucun match</v>
      </c>
      <c r="AC87" s="36" t="str">
        <f t="shared" si="55"/>
        <v>0</v>
      </c>
      <c r="AD87" s="36" t="str">
        <f t="shared" si="56"/>
        <v>0</v>
      </c>
      <c r="AE87" s="36" t="str">
        <f t="shared" si="57"/>
        <v>0</v>
      </c>
      <c r="AF87" s="36" t="str">
        <f t="shared" si="58"/>
        <v xml:space="preserve"> 0 </v>
      </c>
      <c r="AG87" s="36" cm="1">
        <f t="array" ref="AG87">IF(T87="",0,SUMPRODUCT((BX4:BX795="Gluten")*(BY4:BY795="INFO")*(COUNTIF(AF87,"*"&amp;BZ4:BZ795&amp;"*")&gt;0)*1))</f>
        <v>0</v>
      </c>
      <c r="AH87" s="36" cm="1">
        <f t="array" ref="AH87">IF(T87="",0,SUMPRODUCT((BX4:BX795="Gluten")*(BY4:BY795="EXCL")*(COUNTIF(AF87,"*"&amp;BZ4:BZ795&amp;"*")&gt;0)*1))</f>
        <v>0</v>
      </c>
      <c r="AI87" s="36" cm="1">
        <f t="array" ref="AI87">IF(T87="",0,SUMPRODUCT((BX4:BX795="Gluten")*(BY4:BY795="ALERTE")*(COUNTIF(AF87,"*"&amp;BZ4:BZ795&amp;"*")&gt;0)*1))</f>
        <v>0</v>
      </c>
      <c r="AJ87" s="36" cm="1">
        <f t="array" ref="AJ87">IF(T87="",0,SUMPRODUCT((BX4:BX795="Gluten")*(BY4:BY795="SUSP")*(COUNTIF(AF87,"*"&amp;BZ4:BZ795&amp;"*")&gt;0)*1))</f>
        <v>0</v>
      </c>
      <c r="AK87" s="36" cm="1">
        <f t="array" ref="AK87">IF(T87="",0,SUMPRODUCT((BX4:BX795="Crustaces")*(BY4:BY795="ALERTE")*(COUNTIF(AF87,"*"&amp;BZ4:BZ795&amp;"*")&gt;0)*1))</f>
        <v>0</v>
      </c>
      <c r="AL87" s="36" cm="1">
        <f t="array" ref="AL87">IF(T87="",0,SUMPRODUCT((BX4:BX795="Oeufs")*(BY4:BY795="ALERTE")*(COUNTIF(AF87,"*"&amp;BZ4:BZ795&amp;"*")&gt;0)*1))</f>
        <v>0</v>
      </c>
      <c r="AM87" s="36" cm="1">
        <f t="array" ref="AM87">IF(T87="",0,SUMPRODUCT((BX4:BX795="Poissons")*(BY4:BY795="INFO")*(COUNTIF(AF87,"*"&amp;BZ4:BZ795&amp;"*")&gt;0)*1))</f>
        <v>0</v>
      </c>
      <c r="AN87" s="36" cm="1">
        <f t="array" ref="AN87">IF(T87="",0,SUMPRODUCT((BX4:BX795="Poissons")*(BY4:BY795="EXCL")*(COUNTIF(AF87,"*"&amp;BZ4:BZ795&amp;"*")&gt;0)*1))</f>
        <v>0</v>
      </c>
      <c r="AO87" s="36" cm="1">
        <f t="array" ref="AO87">IF(T87="",0,SUMPRODUCT((BX4:BX795="Poissons")*(BY4:BY795="ALERTE")*(COUNTIF(AF87,"*"&amp;BZ4:BZ795&amp;"*")&gt;0)*1))</f>
        <v>0</v>
      </c>
      <c r="AP87" s="36" cm="1">
        <f t="array" ref="AP87">IF(T87="",0,SUMPRODUCT((BX4:BX795="Arachides")*(BY4:BY795="ALERTE")*(COUNTIF(AF87,"*"&amp;BZ4:BZ795&amp;"*")&gt;0)*1))</f>
        <v>0</v>
      </c>
      <c r="AQ87" s="36" cm="1">
        <f t="array" ref="AQ87">IF(T87="",0,SUMPRODUCT((BX4:BX795="Soja")*(BY4:BY795="INFO")*(COUNTIF(AF87,"*"&amp;BZ4:BZ795&amp;"*")&gt;0)*1))</f>
        <v>0</v>
      </c>
      <c r="AR87" s="36" cm="1">
        <f t="array" ref="AR87">IF(T87="",0,SUMPRODUCT((BX4:BX795="Soja")*(BY4:BY795="ALERTE")*(COUNTIF(AF87,"*"&amp;BZ4:BZ795&amp;"*")&gt;0)*1))</f>
        <v>0</v>
      </c>
      <c r="AS87" s="36" cm="1">
        <f t="array" ref="AS87">IF(T87="",0,SUMPRODUCT((BX4:BX795="Lait")*(BY4:BY795="INFO")*(COUNTIF(AF87,"*"&amp;BZ4:BZ795&amp;"*")&gt;0)*1))</f>
        <v>0</v>
      </c>
      <c r="AT87" s="36" cm="1">
        <f t="array" ref="AT87">IF(T87="",0,SUMPRODUCT((BX4:BX795="Lait")*(BY4:BY795="EXCL")*(COUNTIF(AF87,"*"&amp;BZ4:BZ795&amp;"*")&gt;0)*1))</f>
        <v>0</v>
      </c>
      <c r="AU87" s="36" cm="1">
        <f t="array" ref="AU87">IF(T87="",0,SUMPRODUCT((BX4:BX795="Lait")*(BY4:BY795="ALERTE")*(COUNTIF(AF87,"*"&amp;BZ4:BZ795&amp;"*")&gt;0)*1))</f>
        <v>0</v>
      </c>
      <c r="AV87" s="36" cm="1">
        <f t="array" ref="AV87">IF(T87="",0,SUMPRODUCT((BX4:BX795="Lait")*(BY4:BY795="SUSP")*(COUNTIF(AF87,"*"&amp;BZ4:BZ795&amp;"*")&gt;0)*1))</f>
        <v>0</v>
      </c>
      <c r="AW87" s="36" cm="1">
        <f t="array" ref="AW87">IF(T87="",0,SUMPRODUCT((BX4:BX795="Fruits a coque")*(BY4:BY795="EXCL")*(COUNTIF(AF87,"*"&amp;BZ4:BZ795&amp;"*")&gt;0)*1))</f>
        <v>0</v>
      </c>
      <c r="AX87" s="36" cm="1">
        <f t="array" ref="AX87">IF(T87="",0,SUMPRODUCT((BX4:BX795="Fruits a coque")*(BY4:BY795="ALERTE")*(COUNTIF(AF87,"*"&amp;BZ4:BZ795&amp;"*")&gt;0)*1))</f>
        <v>0</v>
      </c>
      <c r="AY87" s="36" cm="1">
        <f t="array" ref="AY87">IF(T87="",0,SUMPRODUCT((BX4:BX795="Celeri")*(BY4:BY795="ALERTE")*(COUNTIF(AF87,"*"&amp;BZ4:BZ795&amp;"*")&gt;0)*1))</f>
        <v>0</v>
      </c>
      <c r="AZ87" s="36" cm="1">
        <f t="array" ref="AZ87">IF(T87="",0,SUMPRODUCT((BX4:BX795="Moutarde")*(BY4:BY795="ALERTE")*(COUNTIF(AF87,"*"&amp;BZ4:BZ795&amp;"*")&gt;0)*1))</f>
        <v>0</v>
      </c>
      <c r="BA87" s="36" cm="1">
        <f t="array" ref="BA87">IF(T87="",0,SUMPRODUCT((BX4:BX795="Sesame")*(BY4:BY795="ALERTE")*(COUNTIF(AF87,"*"&amp;BZ4:BZ795&amp;"*")&gt;0)*1))</f>
        <v>0</v>
      </c>
      <c r="BB87" s="36" cm="1">
        <f t="array" ref="BB87">IF(T87="",0,SUMPRODUCT((BX4:BX795="Sulfites")*(BY4:BY795="ALERTE")*(COUNTIF(AF87,"*"&amp;BZ4:BZ795&amp;"*")&gt;0)*1))</f>
        <v>0</v>
      </c>
      <c r="BC87" s="36" cm="1">
        <f t="array" ref="BC87">IF(T87="",0,SUMPRODUCT((BX4:BX795="Lupin")*(BY4:BY795="ALERTE")*(COUNTIF(AF87,"*"&amp;BZ4:BZ795&amp;"*")&gt;0)*1))</f>
        <v>0</v>
      </c>
      <c r="BD87" s="36" cm="1">
        <f t="array" ref="BD87">IF(T87="",0,SUMPRODUCT((BX4:BX795="Mollusques")*(BY4:BY795="EXCL")*(COUNTIF(AF87,"*"&amp;BZ4:BZ795&amp;"*")&gt;0)*1))</f>
        <v>0</v>
      </c>
      <c r="BE87" s="36" cm="1">
        <f t="array" ref="BE87">IF(T87="",0,SUMPRODUCT((BX4:BX795="Mollusques")*(BY4:BY795="ALERTE")*(COUNTIF(AF87,"*"&amp;BZ4:BZ795&amp;"*")&gt;0)*1))</f>
        <v>0</v>
      </c>
      <c r="BF87" s="36" t="str">
        <f t="shared" si="59"/>
        <v/>
      </c>
      <c r="BG87" s="36" t="str">
        <f t="shared" si="60"/>
        <v/>
      </c>
      <c r="BH87" s="36" t="str">
        <f t="shared" si="61"/>
        <v/>
      </c>
      <c r="BI87" s="36" t="str">
        <f t="shared" si="62"/>
        <v/>
      </c>
      <c r="BJ87" s="36" t="str">
        <f t="shared" si="63"/>
        <v/>
      </c>
      <c r="BK87" s="36" t="str">
        <f t="shared" si="64"/>
        <v/>
      </c>
      <c r="BL87" s="36" t="str">
        <f t="shared" si="65"/>
        <v/>
      </c>
      <c r="BM87" s="36" t="str">
        <f t="shared" si="66"/>
        <v/>
      </c>
      <c r="BN87" s="36" t="str">
        <f t="shared" si="67"/>
        <v/>
      </c>
      <c r="BO87" s="36" t="str">
        <f t="shared" si="68"/>
        <v/>
      </c>
      <c r="BP87" s="36" t="str">
        <f t="shared" si="69"/>
        <v/>
      </c>
      <c r="BQ87" s="36" t="str">
        <f t="shared" si="70"/>
        <v/>
      </c>
      <c r="BR87" s="36" t="str">
        <f t="shared" si="71"/>
        <v/>
      </c>
      <c r="BS87" s="36" t="str">
        <f t="shared" si="72"/>
        <v/>
      </c>
      <c r="BT87" s="36" t="str">
        <f t="shared" si="73"/>
        <v/>
      </c>
      <c r="BU87" s="36" t="str">
        <f t="shared" si="74"/>
        <v/>
      </c>
      <c r="BX87" s="6" t="s">
        <v>352</v>
      </c>
      <c r="BY87" s="577" t="s">
        <v>363</v>
      </c>
      <c r="BZ87" s="6" t="s">
        <v>411</v>
      </c>
      <c r="CA87" s="6" t="s">
        <v>822</v>
      </c>
    </row>
    <row r="88" spans="2:79" ht="30" customHeight="1">
      <c r="B88" s="551" t="str">
        <f t="shared" si="38"/>
        <v/>
      </c>
      <c r="C88" s="551" t="str">
        <f t="shared" si="39"/>
        <v/>
      </c>
      <c r="D88" s="551" t="str">
        <f>IF(UPPER(TRIM(N11))="X",C88,B88)</f>
        <v/>
      </c>
      <c r="E88" s="551" cm="1">
        <f t="array" ref="E88">IF(H87&lt;&gt;"",E87,IF(E87="","",IFERROR(MATCH(TRUE(),INDEX(INDEX(K:K,E87+1):K203&lt;&gt;"",0),0)+E87,"")))</f>
        <v>229</v>
      </c>
      <c r="F88" s="551" cm="1">
        <f t="array" ref="F88">IF(E88="","",IF(H87&lt;&gt;"",H87,INDEX(D:D,E88)))</f>
        <v>0</v>
      </c>
      <c r="G88" s="551" t="str">
        <f t="shared" si="40"/>
        <v>0</v>
      </c>
      <c r="H88" s="561" t="str">
        <f t="shared" si="41"/>
        <v/>
      </c>
      <c r="I88" s="566" t="str">
        <f>IF(AND(F88&lt;&gt;"",N10&gt;0,M88&gt;N10),"Mot &gt; limite","")</f>
        <v/>
      </c>
      <c r="J88" s="562" t="str">
        <f>IF(K88="","",COUNTIF(K18:K88,"&lt;&gt;"))</f>
        <v/>
      </c>
      <c r="K88" s="563"/>
      <c r="L88" s="562" t="str">
        <f t="shared" si="42"/>
        <v/>
      </c>
      <c r="M88" s="532">
        <f>IF(OR(F88="",N10="",N10&lt;=0),"",IF(LEN(F88)&lt;=N10,LEN(F88),IFERROR(FIND("♦",SUBSTITUTE(LEFT(F88,N10)," ","♦",LEN(LEFT(F88,N10))-LEN(SUBSTITUTE(LEFT(F88,N10)," ","")))),FIND(" ",F88&amp;" ",N10+1)-1)))</f>
        <v>1</v>
      </c>
      <c r="N88" s="564">
        <f t="shared" si="43"/>
        <v>71</v>
      </c>
      <c r="O88" s="565" t="str">
        <f t="shared" si="44"/>
        <v>0</v>
      </c>
      <c r="P88" s="564">
        <f t="shared" si="45"/>
        <v>1</v>
      </c>
      <c r="Q88" s="564">
        <f t="shared" si="46"/>
        <v>1</v>
      </c>
      <c r="S88" s="588">
        <f t="shared" si="47"/>
        <v>88</v>
      </c>
      <c r="T88" s="464" t="str">
        <f t="shared" si="75"/>
        <v>0</v>
      </c>
      <c r="U88" s="588" t="s">
        <v>188</v>
      </c>
      <c r="V88" s="465" t="str">
        <f t="shared" si="48"/>
        <v>0</v>
      </c>
      <c r="W88" s="466" t="str">
        <f t="shared" si="49"/>
        <v/>
      </c>
      <c r="X88" s="589" t="str">
        <f t="shared" si="50"/>
        <v>0</v>
      </c>
      <c r="Y88" s="590" t="str">
        <f t="shared" si="51"/>
        <v/>
      </c>
      <c r="Z88" s="588">
        <f t="shared" si="52"/>
        <v>0</v>
      </c>
      <c r="AA88" s="588">
        <f t="shared" si="53"/>
        <v>0</v>
      </c>
      <c r="AB88" s="590" t="str">
        <f t="shared" si="54"/>
        <v>aucun match</v>
      </c>
      <c r="AC88" s="36" t="str">
        <f t="shared" si="55"/>
        <v>0</v>
      </c>
      <c r="AD88" s="36" t="str">
        <f t="shared" si="56"/>
        <v>0</v>
      </c>
      <c r="AE88" s="36" t="str">
        <f t="shared" si="57"/>
        <v>0</v>
      </c>
      <c r="AF88" s="36" t="str">
        <f t="shared" si="58"/>
        <v xml:space="preserve"> 0 </v>
      </c>
      <c r="AG88" s="36" cm="1">
        <f t="array" ref="AG88">IF(T88="",0,SUMPRODUCT((BX4:BX795="Gluten")*(BY4:BY795="INFO")*(COUNTIF(AF88,"*"&amp;BZ4:BZ795&amp;"*")&gt;0)*1))</f>
        <v>0</v>
      </c>
      <c r="AH88" s="36" cm="1">
        <f t="array" ref="AH88">IF(T88="",0,SUMPRODUCT((BX4:BX795="Gluten")*(BY4:BY795="EXCL")*(COUNTIF(AF88,"*"&amp;BZ4:BZ795&amp;"*")&gt;0)*1))</f>
        <v>0</v>
      </c>
      <c r="AI88" s="36" cm="1">
        <f t="array" ref="AI88">IF(T88="",0,SUMPRODUCT((BX4:BX795="Gluten")*(BY4:BY795="ALERTE")*(COUNTIF(AF88,"*"&amp;BZ4:BZ795&amp;"*")&gt;0)*1))</f>
        <v>0</v>
      </c>
      <c r="AJ88" s="36" cm="1">
        <f t="array" ref="AJ88">IF(T88="",0,SUMPRODUCT((BX4:BX795="Gluten")*(BY4:BY795="SUSP")*(COUNTIF(AF88,"*"&amp;BZ4:BZ795&amp;"*")&gt;0)*1))</f>
        <v>0</v>
      </c>
      <c r="AK88" s="36" cm="1">
        <f t="array" ref="AK88">IF(T88="",0,SUMPRODUCT((BX4:BX795="Crustaces")*(BY4:BY795="ALERTE")*(COUNTIF(AF88,"*"&amp;BZ4:BZ795&amp;"*")&gt;0)*1))</f>
        <v>0</v>
      </c>
      <c r="AL88" s="36" cm="1">
        <f t="array" ref="AL88">IF(T88="",0,SUMPRODUCT((BX4:BX795="Oeufs")*(BY4:BY795="ALERTE")*(COUNTIF(AF88,"*"&amp;BZ4:BZ795&amp;"*")&gt;0)*1))</f>
        <v>0</v>
      </c>
      <c r="AM88" s="36" cm="1">
        <f t="array" ref="AM88">IF(T88="",0,SUMPRODUCT((BX4:BX795="Poissons")*(BY4:BY795="INFO")*(COUNTIF(AF88,"*"&amp;BZ4:BZ795&amp;"*")&gt;0)*1))</f>
        <v>0</v>
      </c>
      <c r="AN88" s="36" cm="1">
        <f t="array" ref="AN88">IF(T88="",0,SUMPRODUCT((BX4:BX795="Poissons")*(BY4:BY795="EXCL")*(COUNTIF(AF88,"*"&amp;BZ4:BZ795&amp;"*")&gt;0)*1))</f>
        <v>0</v>
      </c>
      <c r="AO88" s="36" cm="1">
        <f t="array" ref="AO88">IF(T88="",0,SUMPRODUCT((BX4:BX795="Poissons")*(BY4:BY795="ALERTE")*(COUNTIF(AF88,"*"&amp;BZ4:BZ795&amp;"*")&gt;0)*1))</f>
        <v>0</v>
      </c>
      <c r="AP88" s="36" cm="1">
        <f t="array" ref="AP88">IF(T88="",0,SUMPRODUCT((BX4:BX795="Arachides")*(BY4:BY795="ALERTE")*(COUNTIF(AF88,"*"&amp;BZ4:BZ795&amp;"*")&gt;0)*1))</f>
        <v>0</v>
      </c>
      <c r="AQ88" s="36" cm="1">
        <f t="array" ref="AQ88">IF(T88="",0,SUMPRODUCT((BX4:BX795="Soja")*(BY4:BY795="INFO")*(COUNTIF(AF88,"*"&amp;BZ4:BZ795&amp;"*")&gt;0)*1))</f>
        <v>0</v>
      </c>
      <c r="AR88" s="36" cm="1">
        <f t="array" ref="AR88">IF(T88="",0,SUMPRODUCT((BX4:BX795="Soja")*(BY4:BY795="ALERTE")*(COUNTIF(AF88,"*"&amp;BZ4:BZ795&amp;"*")&gt;0)*1))</f>
        <v>0</v>
      </c>
      <c r="AS88" s="36" cm="1">
        <f t="array" ref="AS88">IF(T88="",0,SUMPRODUCT((BX4:BX795="Lait")*(BY4:BY795="INFO")*(COUNTIF(AF88,"*"&amp;BZ4:BZ795&amp;"*")&gt;0)*1))</f>
        <v>0</v>
      </c>
      <c r="AT88" s="36" cm="1">
        <f t="array" ref="AT88">IF(T88="",0,SUMPRODUCT((BX4:BX795="Lait")*(BY4:BY795="EXCL")*(COUNTIF(AF88,"*"&amp;BZ4:BZ795&amp;"*")&gt;0)*1))</f>
        <v>0</v>
      </c>
      <c r="AU88" s="36" cm="1">
        <f t="array" ref="AU88">IF(T88="",0,SUMPRODUCT((BX4:BX795="Lait")*(BY4:BY795="ALERTE")*(COUNTIF(AF88,"*"&amp;BZ4:BZ795&amp;"*")&gt;0)*1))</f>
        <v>0</v>
      </c>
      <c r="AV88" s="36" cm="1">
        <f t="array" ref="AV88">IF(T88="",0,SUMPRODUCT((BX4:BX795="Lait")*(BY4:BY795="SUSP")*(COUNTIF(AF88,"*"&amp;BZ4:BZ795&amp;"*")&gt;0)*1))</f>
        <v>0</v>
      </c>
      <c r="AW88" s="36" cm="1">
        <f t="array" ref="AW88">IF(T88="",0,SUMPRODUCT((BX4:BX795="Fruits a coque")*(BY4:BY795="EXCL")*(COUNTIF(AF88,"*"&amp;BZ4:BZ795&amp;"*")&gt;0)*1))</f>
        <v>0</v>
      </c>
      <c r="AX88" s="36" cm="1">
        <f t="array" ref="AX88">IF(T88="",0,SUMPRODUCT((BX4:BX795="Fruits a coque")*(BY4:BY795="ALERTE")*(COUNTIF(AF88,"*"&amp;BZ4:BZ795&amp;"*")&gt;0)*1))</f>
        <v>0</v>
      </c>
      <c r="AY88" s="36" cm="1">
        <f t="array" ref="AY88">IF(T88="",0,SUMPRODUCT((BX4:BX795="Celeri")*(BY4:BY795="ALERTE")*(COUNTIF(AF88,"*"&amp;BZ4:BZ795&amp;"*")&gt;0)*1))</f>
        <v>0</v>
      </c>
      <c r="AZ88" s="36" cm="1">
        <f t="array" ref="AZ88">IF(T88="",0,SUMPRODUCT((BX4:BX795="Moutarde")*(BY4:BY795="ALERTE")*(COUNTIF(AF88,"*"&amp;BZ4:BZ795&amp;"*")&gt;0)*1))</f>
        <v>0</v>
      </c>
      <c r="BA88" s="36" cm="1">
        <f t="array" ref="BA88">IF(T88="",0,SUMPRODUCT((BX4:BX795="Sesame")*(BY4:BY795="ALERTE")*(COUNTIF(AF88,"*"&amp;BZ4:BZ795&amp;"*")&gt;0)*1))</f>
        <v>0</v>
      </c>
      <c r="BB88" s="36" cm="1">
        <f t="array" ref="BB88">IF(T88="",0,SUMPRODUCT((BX4:BX795="Sulfites")*(BY4:BY795="ALERTE")*(COUNTIF(AF88,"*"&amp;BZ4:BZ795&amp;"*")&gt;0)*1))</f>
        <v>0</v>
      </c>
      <c r="BC88" s="36" cm="1">
        <f t="array" ref="BC88">IF(T88="",0,SUMPRODUCT((BX4:BX795="Lupin")*(BY4:BY795="ALERTE")*(COUNTIF(AF88,"*"&amp;BZ4:BZ795&amp;"*")&gt;0)*1))</f>
        <v>0</v>
      </c>
      <c r="BD88" s="36" cm="1">
        <f t="array" ref="BD88">IF(T88="",0,SUMPRODUCT((BX4:BX795="Mollusques")*(BY4:BY795="EXCL")*(COUNTIF(AF88,"*"&amp;BZ4:BZ795&amp;"*")&gt;0)*1))</f>
        <v>0</v>
      </c>
      <c r="BE88" s="36" cm="1">
        <f t="array" ref="BE88">IF(T88="",0,SUMPRODUCT((BX4:BX795="Mollusques")*(BY4:BY795="ALERTE")*(COUNTIF(AF88,"*"&amp;BZ4:BZ795&amp;"*")&gt;0)*1))</f>
        <v>0</v>
      </c>
      <c r="BF88" s="36" t="str">
        <f t="shared" si="59"/>
        <v/>
      </c>
      <c r="BG88" s="36" t="str">
        <f t="shared" si="60"/>
        <v/>
      </c>
      <c r="BH88" s="36" t="str">
        <f t="shared" si="61"/>
        <v/>
      </c>
      <c r="BI88" s="36" t="str">
        <f t="shared" si="62"/>
        <v/>
      </c>
      <c r="BJ88" s="36" t="str">
        <f t="shared" si="63"/>
        <v/>
      </c>
      <c r="BK88" s="36" t="str">
        <f t="shared" si="64"/>
        <v/>
      </c>
      <c r="BL88" s="36" t="str">
        <f t="shared" si="65"/>
        <v/>
      </c>
      <c r="BM88" s="36" t="str">
        <f t="shared" si="66"/>
        <v/>
      </c>
      <c r="BN88" s="36" t="str">
        <f t="shared" si="67"/>
        <v/>
      </c>
      <c r="BO88" s="36" t="str">
        <f t="shared" si="68"/>
        <v/>
      </c>
      <c r="BP88" s="36" t="str">
        <f t="shared" si="69"/>
        <v/>
      </c>
      <c r="BQ88" s="36" t="str">
        <f t="shared" si="70"/>
        <v/>
      </c>
      <c r="BR88" s="36" t="str">
        <f t="shared" si="71"/>
        <v/>
      </c>
      <c r="BS88" s="36" t="str">
        <f t="shared" si="72"/>
        <v/>
      </c>
      <c r="BT88" s="36" t="str">
        <f t="shared" si="73"/>
        <v/>
      </c>
      <c r="BU88" s="36" t="str">
        <f t="shared" si="74"/>
        <v/>
      </c>
      <c r="BX88" s="6" t="s">
        <v>352</v>
      </c>
      <c r="BY88" s="577" t="s">
        <v>363</v>
      </c>
      <c r="BZ88" s="6" t="s">
        <v>370</v>
      </c>
      <c r="CA88" s="6" t="s">
        <v>823</v>
      </c>
    </row>
    <row r="89" spans="2:79" ht="30" customHeight="1">
      <c r="B89" s="551" t="str">
        <f t="shared" si="38"/>
        <v/>
      </c>
      <c r="C89" s="551" t="str">
        <f t="shared" si="39"/>
        <v/>
      </c>
      <c r="D89" s="551" t="str">
        <f>IF(UPPER(TRIM(N11))="X",C89,B89)</f>
        <v/>
      </c>
      <c r="E89" s="551" cm="1">
        <f t="array" ref="E89">IF(H88&lt;&gt;"",E88,IF(E88="","",IFERROR(MATCH(TRUE(),INDEX(INDEX(K:K,E88+1):K203&lt;&gt;"",0),0)+E88,"")))</f>
        <v>230</v>
      </c>
      <c r="F89" s="551" cm="1">
        <f t="array" ref="F89">IF(E89="","",IF(H88&lt;&gt;"",H88,INDEX(D:D,E89)))</f>
        <v>0</v>
      </c>
      <c r="G89" s="551" t="str">
        <f t="shared" si="40"/>
        <v>0</v>
      </c>
      <c r="H89" s="561" t="str">
        <f t="shared" si="41"/>
        <v/>
      </c>
      <c r="I89" s="566" t="str">
        <f>IF(AND(F89&lt;&gt;"",N10&gt;0,M89&gt;N10),"Mot &gt; limite","")</f>
        <v/>
      </c>
      <c r="J89" s="562" t="str">
        <f>IF(K89="","",COUNTIF(K18:K89,"&lt;&gt;"))</f>
        <v/>
      </c>
      <c r="K89" s="563"/>
      <c r="L89" s="562" t="str">
        <f t="shared" si="42"/>
        <v/>
      </c>
      <c r="M89" s="532">
        <f>IF(OR(F89="",N10="",N10&lt;=0),"",IF(LEN(F89)&lt;=N10,LEN(F89),IFERROR(FIND("♦",SUBSTITUTE(LEFT(F89,N10)," ","♦",LEN(LEFT(F89,N10))-LEN(SUBSTITUTE(LEFT(F89,N10)," ","")))),FIND(" ",F89&amp;" ",N10+1)-1)))</f>
        <v>1</v>
      </c>
      <c r="N89" s="564">
        <f t="shared" si="43"/>
        <v>72</v>
      </c>
      <c r="O89" s="565" t="str">
        <f t="shared" si="44"/>
        <v>0</v>
      </c>
      <c r="P89" s="564">
        <f t="shared" si="45"/>
        <v>1</v>
      </c>
      <c r="Q89" s="564">
        <f t="shared" si="46"/>
        <v>1</v>
      </c>
      <c r="S89" s="588">
        <f t="shared" si="47"/>
        <v>89</v>
      </c>
      <c r="T89" s="464" t="str">
        <f t="shared" si="75"/>
        <v>0</v>
      </c>
      <c r="U89" s="588" t="s">
        <v>188</v>
      </c>
      <c r="V89" s="465" t="str">
        <f t="shared" si="48"/>
        <v>0</v>
      </c>
      <c r="W89" s="466" t="str">
        <f t="shared" si="49"/>
        <v/>
      </c>
      <c r="X89" s="589" t="str">
        <f t="shared" si="50"/>
        <v>0</v>
      </c>
      <c r="Y89" s="590" t="str">
        <f t="shared" si="51"/>
        <v/>
      </c>
      <c r="Z89" s="588">
        <f t="shared" si="52"/>
        <v>0</v>
      </c>
      <c r="AA89" s="588">
        <f t="shared" si="53"/>
        <v>0</v>
      </c>
      <c r="AB89" s="590" t="str">
        <f t="shared" si="54"/>
        <v>aucun match</v>
      </c>
      <c r="AC89" s="36" t="str">
        <f t="shared" si="55"/>
        <v>0</v>
      </c>
      <c r="AD89" s="36" t="str">
        <f t="shared" si="56"/>
        <v>0</v>
      </c>
      <c r="AE89" s="36" t="str">
        <f t="shared" si="57"/>
        <v>0</v>
      </c>
      <c r="AF89" s="36" t="str">
        <f t="shared" si="58"/>
        <v xml:space="preserve"> 0 </v>
      </c>
      <c r="AG89" s="36" cm="1">
        <f t="array" ref="AG89">IF(T89="",0,SUMPRODUCT((BX4:BX795="Gluten")*(BY4:BY795="INFO")*(COUNTIF(AF89,"*"&amp;BZ4:BZ795&amp;"*")&gt;0)*1))</f>
        <v>0</v>
      </c>
      <c r="AH89" s="36" cm="1">
        <f t="array" ref="AH89">IF(T89="",0,SUMPRODUCT((BX4:BX795="Gluten")*(BY4:BY795="EXCL")*(COUNTIF(AF89,"*"&amp;BZ4:BZ795&amp;"*")&gt;0)*1))</f>
        <v>0</v>
      </c>
      <c r="AI89" s="36" cm="1">
        <f t="array" ref="AI89">IF(T89="",0,SUMPRODUCT((BX4:BX795="Gluten")*(BY4:BY795="ALERTE")*(COUNTIF(AF89,"*"&amp;BZ4:BZ795&amp;"*")&gt;0)*1))</f>
        <v>0</v>
      </c>
      <c r="AJ89" s="36" cm="1">
        <f t="array" ref="AJ89">IF(T89="",0,SUMPRODUCT((BX4:BX795="Gluten")*(BY4:BY795="SUSP")*(COUNTIF(AF89,"*"&amp;BZ4:BZ795&amp;"*")&gt;0)*1))</f>
        <v>0</v>
      </c>
      <c r="AK89" s="36" cm="1">
        <f t="array" ref="AK89">IF(T89="",0,SUMPRODUCT((BX4:BX795="Crustaces")*(BY4:BY795="ALERTE")*(COUNTIF(AF89,"*"&amp;BZ4:BZ795&amp;"*")&gt;0)*1))</f>
        <v>0</v>
      </c>
      <c r="AL89" s="36" cm="1">
        <f t="array" ref="AL89">IF(T89="",0,SUMPRODUCT((BX4:BX795="Oeufs")*(BY4:BY795="ALERTE")*(COUNTIF(AF89,"*"&amp;BZ4:BZ795&amp;"*")&gt;0)*1))</f>
        <v>0</v>
      </c>
      <c r="AM89" s="36" cm="1">
        <f t="array" ref="AM89">IF(T89="",0,SUMPRODUCT((BX4:BX795="Poissons")*(BY4:BY795="INFO")*(COUNTIF(AF89,"*"&amp;BZ4:BZ795&amp;"*")&gt;0)*1))</f>
        <v>0</v>
      </c>
      <c r="AN89" s="36" cm="1">
        <f t="array" ref="AN89">IF(T89="",0,SUMPRODUCT((BX4:BX795="Poissons")*(BY4:BY795="EXCL")*(COUNTIF(AF89,"*"&amp;BZ4:BZ795&amp;"*")&gt;0)*1))</f>
        <v>0</v>
      </c>
      <c r="AO89" s="36" cm="1">
        <f t="array" ref="AO89">IF(T89="",0,SUMPRODUCT((BX4:BX795="Poissons")*(BY4:BY795="ALERTE")*(COUNTIF(AF89,"*"&amp;BZ4:BZ795&amp;"*")&gt;0)*1))</f>
        <v>0</v>
      </c>
      <c r="AP89" s="36" cm="1">
        <f t="array" ref="AP89">IF(T89="",0,SUMPRODUCT((BX4:BX795="Arachides")*(BY4:BY795="ALERTE")*(COUNTIF(AF89,"*"&amp;BZ4:BZ795&amp;"*")&gt;0)*1))</f>
        <v>0</v>
      </c>
      <c r="AQ89" s="36" cm="1">
        <f t="array" ref="AQ89">IF(T89="",0,SUMPRODUCT((BX4:BX795="Soja")*(BY4:BY795="INFO")*(COUNTIF(AF89,"*"&amp;BZ4:BZ795&amp;"*")&gt;0)*1))</f>
        <v>0</v>
      </c>
      <c r="AR89" s="36" cm="1">
        <f t="array" ref="AR89">IF(T89="",0,SUMPRODUCT((BX4:BX795="Soja")*(BY4:BY795="ALERTE")*(COUNTIF(AF89,"*"&amp;BZ4:BZ795&amp;"*")&gt;0)*1))</f>
        <v>0</v>
      </c>
      <c r="AS89" s="36" cm="1">
        <f t="array" ref="AS89">IF(T89="",0,SUMPRODUCT((BX4:BX795="Lait")*(BY4:BY795="INFO")*(COUNTIF(AF89,"*"&amp;BZ4:BZ795&amp;"*")&gt;0)*1))</f>
        <v>0</v>
      </c>
      <c r="AT89" s="36" cm="1">
        <f t="array" ref="AT89">IF(T89="",0,SUMPRODUCT((BX4:BX795="Lait")*(BY4:BY795="EXCL")*(COUNTIF(AF89,"*"&amp;BZ4:BZ795&amp;"*")&gt;0)*1))</f>
        <v>0</v>
      </c>
      <c r="AU89" s="36" cm="1">
        <f t="array" ref="AU89">IF(T89="",0,SUMPRODUCT((BX4:BX795="Lait")*(BY4:BY795="ALERTE")*(COUNTIF(AF89,"*"&amp;BZ4:BZ795&amp;"*")&gt;0)*1))</f>
        <v>0</v>
      </c>
      <c r="AV89" s="36" cm="1">
        <f t="array" ref="AV89">IF(T89="",0,SUMPRODUCT((BX4:BX795="Lait")*(BY4:BY795="SUSP")*(COUNTIF(AF89,"*"&amp;BZ4:BZ795&amp;"*")&gt;0)*1))</f>
        <v>0</v>
      </c>
      <c r="AW89" s="36" cm="1">
        <f t="array" ref="AW89">IF(T89="",0,SUMPRODUCT((BX4:BX795="Fruits a coque")*(BY4:BY795="EXCL")*(COUNTIF(AF89,"*"&amp;BZ4:BZ795&amp;"*")&gt;0)*1))</f>
        <v>0</v>
      </c>
      <c r="AX89" s="36" cm="1">
        <f t="array" ref="AX89">IF(T89="",0,SUMPRODUCT((BX4:BX795="Fruits a coque")*(BY4:BY795="ALERTE")*(COUNTIF(AF89,"*"&amp;BZ4:BZ795&amp;"*")&gt;0)*1))</f>
        <v>0</v>
      </c>
      <c r="AY89" s="36" cm="1">
        <f t="array" ref="AY89">IF(T89="",0,SUMPRODUCT((BX4:BX795="Celeri")*(BY4:BY795="ALERTE")*(COUNTIF(AF89,"*"&amp;BZ4:BZ795&amp;"*")&gt;0)*1))</f>
        <v>0</v>
      </c>
      <c r="AZ89" s="36" cm="1">
        <f t="array" ref="AZ89">IF(T89="",0,SUMPRODUCT((BX4:BX795="Moutarde")*(BY4:BY795="ALERTE")*(COUNTIF(AF89,"*"&amp;BZ4:BZ795&amp;"*")&gt;0)*1))</f>
        <v>0</v>
      </c>
      <c r="BA89" s="36" cm="1">
        <f t="array" ref="BA89">IF(T89="",0,SUMPRODUCT((BX4:BX795="Sesame")*(BY4:BY795="ALERTE")*(COUNTIF(AF89,"*"&amp;BZ4:BZ795&amp;"*")&gt;0)*1))</f>
        <v>0</v>
      </c>
      <c r="BB89" s="36" cm="1">
        <f t="array" ref="BB89">IF(T89="",0,SUMPRODUCT((BX4:BX795="Sulfites")*(BY4:BY795="ALERTE")*(COUNTIF(AF89,"*"&amp;BZ4:BZ795&amp;"*")&gt;0)*1))</f>
        <v>0</v>
      </c>
      <c r="BC89" s="36" cm="1">
        <f t="array" ref="BC89">IF(T89="",0,SUMPRODUCT((BX4:BX795="Lupin")*(BY4:BY795="ALERTE")*(COUNTIF(AF89,"*"&amp;BZ4:BZ795&amp;"*")&gt;0)*1))</f>
        <v>0</v>
      </c>
      <c r="BD89" s="36" cm="1">
        <f t="array" ref="BD89">IF(T89="",0,SUMPRODUCT((BX4:BX795="Mollusques")*(BY4:BY795="EXCL")*(COUNTIF(AF89,"*"&amp;BZ4:BZ795&amp;"*")&gt;0)*1))</f>
        <v>0</v>
      </c>
      <c r="BE89" s="36" cm="1">
        <f t="array" ref="BE89">IF(T89="",0,SUMPRODUCT((BX4:BX795="Mollusques")*(BY4:BY795="ALERTE")*(COUNTIF(AF89,"*"&amp;BZ4:BZ795&amp;"*")&gt;0)*1))</f>
        <v>0</v>
      </c>
      <c r="BF89" s="36" t="str">
        <f t="shared" si="59"/>
        <v/>
      </c>
      <c r="BG89" s="36" t="str">
        <f t="shared" si="60"/>
        <v/>
      </c>
      <c r="BH89" s="36" t="str">
        <f t="shared" si="61"/>
        <v/>
      </c>
      <c r="BI89" s="36" t="str">
        <f t="shared" si="62"/>
        <v/>
      </c>
      <c r="BJ89" s="36" t="str">
        <f t="shared" si="63"/>
        <v/>
      </c>
      <c r="BK89" s="36" t="str">
        <f t="shared" si="64"/>
        <v/>
      </c>
      <c r="BL89" s="36" t="str">
        <f t="shared" si="65"/>
        <v/>
      </c>
      <c r="BM89" s="36" t="str">
        <f t="shared" si="66"/>
        <v/>
      </c>
      <c r="BN89" s="36" t="str">
        <f t="shared" si="67"/>
        <v/>
      </c>
      <c r="BO89" s="36" t="str">
        <f t="shared" si="68"/>
        <v/>
      </c>
      <c r="BP89" s="36" t="str">
        <f t="shared" si="69"/>
        <v/>
      </c>
      <c r="BQ89" s="36" t="str">
        <f t="shared" si="70"/>
        <v/>
      </c>
      <c r="BR89" s="36" t="str">
        <f t="shared" si="71"/>
        <v/>
      </c>
      <c r="BS89" s="36" t="str">
        <f t="shared" si="72"/>
        <v/>
      </c>
      <c r="BT89" s="36" t="str">
        <f t="shared" si="73"/>
        <v/>
      </c>
      <c r="BU89" s="36" t="str">
        <f t="shared" si="74"/>
        <v/>
      </c>
      <c r="BX89" s="6" t="s">
        <v>352</v>
      </c>
      <c r="BY89" s="577" t="s">
        <v>363</v>
      </c>
      <c r="BZ89" s="6" t="s">
        <v>412</v>
      </c>
      <c r="CA89" s="6" t="s">
        <v>824</v>
      </c>
    </row>
    <row r="90" spans="2:79" ht="30" customHeight="1">
      <c r="B90" s="551" t="str">
        <f t="shared" si="38"/>
        <v/>
      </c>
      <c r="C90" s="551" t="str">
        <f t="shared" si="39"/>
        <v/>
      </c>
      <c r="D90" s="551" t="str">
        <f>IF(UPPER(TRIM(N11))="X",C90,B90)</f>
        <v/>
      </c>
      <c r="E90" s="551" cm="1">
        <f t="array" ref="E90">IF(H89&lt;&gt;"",E89,IF(E89="","",IFERROR(MATCH(TRUE(),INDEX(INDEX(K:K,E89+1):K203&lt;&gt;"",0),0)+E89,"")))</f>
        <v>231</v>
      </c>
      <c r="F90" s="551" cm="1">
        <f t="array" ref="F90">IF(E90="","",IF(H89&lt;&gt;"",H89,INDEX(D:D,E90)))</f>
        <v>0</v>
      </c>
      <c r="G90" s="551" t="str">
        <f t="shared" si="40"/>
        <v>0</v>
      </c>
      <c r="H90" s="561" t="str">
        <f t="shared" si="41"/>
        <v/>
      </c>
      <c r="I90" s="566" t="str">
        <f>IF(AND(F90&lt;&gt;"",N10&gt;0,M90&gt;N10),"Mot &gt; limite","")</f>
        <v/>
      </c>
      <c r="J90" s="562" t="str">
        <f>IF(K90="","",COUNTIF(K18:K90,"&lt;&gt;"))</f>
        <v/>
      </c>
      <c r="K90" s="563"/>
      <c r="L90" s="562" t="str">
        <f t="shared" si="42"/>
        <v/>
      </c>
      <c r="M90" s="532">
        <f>IF(OR(F90="",N10="",N10&lt;=0),"",IF(LEN(F90)&lt;=N10,LEN(F90),IFERROR(FIND("♦",SUBSTITUTE(LEFT(F90,N10)," ","♦",LEN(LEFT(F90,N10))-LEN(SUBSTITUTE(LEFT(F90,N10)," ","")))),FIND(" ",F90&amp;" ",N10+1)-1)))</f>
        <v>1</v>
      </c>
      <c r="N90" s="564">
        <f t="shared" si="43"/>
        <v>73</v>
      </c>
      <c r="O90" s="565" t="str">
        <f t="shared" si="44"/>
        <v>0</v>
      </c>
      <c r="P90" s="564">
        <f t="shared" si="45"/>
        <v>1</v>
      </c>
      <c r="Q90" s="564">
        <f t="shared" si="46"/>
        <v>1</v>
      </c>
      <c r="S90" s="588">
        <f t="shared" si="47"/>
        <v>90</v>
      </c>
      <c r="T90" s="464" t="str">
        <f t="shared" si="75"/>
        <v>0</v>
      </c>
      <c r="U90" s="588" t="s">
        <v>188</v>
      </c>
      <c r="V90" s="465" t="str">
        <f t="shared" si="48"/>
        <v>0</v>
      </c>
      <c r="W90" s="466" t="str">
        <f t="shared" si="49"/>
        <v/>
      </c>
      <c r="X90" s="589" t="str">
        <f t="shared" si="50"/>
        <v>0</v>
      </c>
      <c r="Y90" s="590" t="str">
        <f t="shared" si="51"/>
        <v/>
      </c>
      <c r="Z90" s="588">
        <f t="shared" si="52"/>
        <v>0</v>
      </c>
      <c r="AA90" s="588">
        <f t="shared" si="53"/>
        <v>0</v>
      </c>
      <c r="AB90" s="590" t="str">
        <f t="shared" si="54"/>
        <v>aucun match</v>
      </c>
      <c r="AC90" s="36" t="str">
        <f t="shared" si="55"/>
        <v>0</v>
      </c>
      <c r="AD90" s="36" t="str">
        <f t="shared" si="56"/>
        <v>0</v>
      </c>
      <c r="AE90" s="36" t="str">
        <f t="shared" si="57"/>
        <v>0</v>
      </c>
      <c r="AF90" s="36" t="str">
        <f t="shared" si="58"/>
        <v xml:space="preserve"> 0 </v>
      </c>
      <c r="AG90" s="36" cm="1">
        <f t="array" ref="AG90">IF(T90="",0,SUMPRODUCT((BX4:BX795="Gluten")*(BY4:BY795="INFO")*(COUNTIF(AF90,"*"&amp;BZ4:BZ795&amp;"*")&gt;0)*1))</f>
        <v>0</v>
      </c>
      <c r="AH90" s="36" cm="1">
        <f t="array" ref="AH90">IF(T90="",0,SUMPRODUCT((BX4:BX795="Gluten")*(BY4:BY795="EXCL")*(COUNTIF(AF90,"*"&amp;BZ4:BZ795&amp;"*")&gt;0)*1))</f>
        <v>0</v>
      </c>
      <c r="AI90" s="36" cm="1">
        <f t="array" ref="AI90">IF(T90="",0,SUMPRODUCT((BX4:BX795="Gluten")*(BY4:BY795="ALERTE")*(COUNTIF(AF90,"*"&amp;BZ4:BZ795&amp;"*")&gt;0)*1))</f>
        <v>0</v>
      </c>
      <c r="AJ90" s="36" cm="1">
        <f t="array" ref="AJ90">IF(T90="",0,SUMPRODUCT((BX4:BX795="Gluten")*(BY4:BY795="SUSP")*(COUNTIF(AF90,"*"&amp;BZ4:BZ795&amp;"*")&gt;0)*1))</f>
        <v>0</v>
      </c>
      <c r="AK90" s="36" cm="1">
        <f t="array" ref="AK90">IF(T90="",0,SUMPRODUCT((BX4:BX795="Crustaces")*(BY4:BY795="ALERTE")*(COUNTIF(AF90,"*"&amp;BZ4:BZ795&amp;"*")&gt;0)*1))</f>
        <v>0</v>
      </c>
      <c r="AL90" s="36" cm="1">
        <f t="array" ref="AL90">IF(T90="",0,SUMPRODUCT((BX4:BX795="Oeufs")*(BY4:BY795="ALERTE")*(COUNTIF(AF90,"*"&amp;BZ4:BZ795&amp;"*")&gt;0)*1))</f>
        <v>0</v>
      </c>
      <c r="AM90" s="36" cm="1">
        <f t="array" ref="AM90">IF(T90="",0,SUMPRODUCT((BX4:BX795="Poissons")*(BY4:BY795="INFO")*(COUNTIF(AF90,"*"&amp;BZ4:BZ795&amp;"*")&gt;0)*1))</f>
        <v>0</v>
      </c>
      <c r="AN90" s="36" cm="1">
        <f t="array" ref="AN90">IF(T90="",0,SUMPRODUCT((BX4:BX795="Poissons")*(BY4:BY795="EXCL")*(COUNTIF(AF90,"*"&amp;BZ4:BZ795&amp;"*")&gt;0)*1))</f>
        <v>0</v>
      </c>
      <c r="AO90" s="36" cm="1">
        <f t="array" ref="AO90">IF(T90="",0,SUMPRODUCT((BX4:BX795="Poissons")*(BY4:BY795="ALERTE")*(COUNTIF(AF90,"*"&amp;BZ4:BZ795&amp;"*")&gt;0)*1))</f>
        <v>0</v>
      </c>
      <c r="AP90" s="36" cm="1">
        <f t="array" ref="AP90">IF(T90="",0,SUMPRODUCT((BX4:BX795="Arachides")*(BY4:BY795="ALERTE")*(COUNTIF(AF90,"*"&amp;BZ4:BZ795&amp;"*")&gt;0)*1))</f>
        <v>0</v>
      </c>
      <c r="AQ90" s="36" cm="1">
        <f t="array" ref="AQ90">IF(T90="",0,SUMPRODUCT((BX4:BX795="Soja")*(BY4:BY795="INFO")*(COUNTIF(AF90,"*"&amp;BZ4:BZ795&amp;"*")&gt;0)*1))</f>
        <v>0</v>
      </c>
      <c r="AR90" s="36" cm="1">
        <f t="array" ref="AR90">IF(T90="",0,SUMPRODUCT((BX4:BX795="Soja")*(BY4:BY795="ALERTE")*(COUNTIF(AF90,"*"&amp;BZ4:BZ795&amp;"*")&gt;0)*1))</f>
        <v>0</v>
      </c>
      <c r="AS90" s="36" cm="1">
        <f t="array" ref="AS90">IF(T90="",0,SUMPRODUCT((BX4:BX795="Lait")*(BY4:BY795="INFO")*(COUNTIF(AF90,"*"&amp;BZ4:BZ795&amp;"*")&gt;0)*1))</f>
        <v>0</v>
      </c>
      <c r="AT90" s="36" cm="1">
        <f t="array" ref="AT90">IF(T90="",0,SUMPRODUCT((BX4:BX795="Lait")*(BY4:BY795="EXCL")*(COUNTIF(AF90,"*"&amp;BZ4:BZ795&amp;"*")&gt;0)*1))</f>
        <v>0</v>
      </c>
      <c r="AU90" s="36" cm="1">
        <f t="array" ref="AU90">IF(T90="",0,SUMPRODUCT((BX4:BX795="Lait")*(BY4:BY795="ALERTE")*(COUNTIF(AF90,"*"&amp;BZ4:BZ795&amp;"*")&gt;0)*1))</f>
        <v>0</v>
      </c>
      <c r="AV90" s="36" cm="1">
        <f t="array" ref="AV90">IF(T90="",0,SUMPRODUCT((BX4:BX795="Lait")*(BY4:BY795="SUSP")*(COUNTIF(AF90,"*"&amp;BZ4:BZ795&amp;"*")&gt;0)*1))</f>
        <v>0</v>
      </c>
      <c r="AW90" s="36" cm="1">
        <f t="array" ref="AW90">IF(T90="",0,SUMPRODUCT((BX4:BX795="Fruits a coque")*(BY4:BY795="EXCL")*(COUNTIF(AF90,"*"&amp;BZ4:BZ795&amp;"*")&gt;0)*1))</f>
        <v>0</v>
      </c>
      <c r="AX90" s="36" cm="1">
        <f t="array" ref="AX90">IF(T90="",0,SUMPRODUCT((BX4:BX795="Fruits a coque")*(BY4:BY795="ALERTE")*(COUNTIF(AF90,"*"&amp;BZ4:BZ795&amp;"*")&gt;0)*1))</f>
        <v>0</v>
      </c>
      <c r="AY90" s="36" cm="1">
        <f t="array" ref="AY90">IF(T90="",0,SUMPRODUCT((BX4:BX795="Celeri")*(BY4:BY795="ALERTE")*(COUNTIF(AF90,"*"&amp;BZ4:BZ795&amp;"*")&gt;0)*1))</f>
        <v>0</v>
      </c>
      <c r="AZ90" s="36" cm="1">
        <f t="array" ref="AZ90">IF(T90="",0,SUMPRODUCT((BX4:BX795="Moutarde")*(BY4:BY795="ALERTE")*(COUNTIF(AF90,"*"&amp;BZ4:BZ795&amp;"*")&gt;0)*1))</f>
        <v>0</v>
      </c>
      <c r="BA90" s="36" cm="1">
        <f t="array" ref="BA90">IF(T90="",0,SUMPRODUCT((BX4:BX795="Sesame")*(BY4:BY795="ALERTE")*(COUNTIF(AF90,"*"&amp;BZ4:BZ795&amp;"*")&gt;0)*1))</f>
        <v>0</v>
      </c>
      <c r="BB90" s="36" cm="1">
        <f t="array" ref="BB90">IF(T90="",0,SUMPRODUCT((BX4:BX795="Sulfites")*(BY4:BY795="ALERTE")*(COUNTIF(AF90,"*"&amp;BZ4:BZ795&amp;"*")&gt;0)*1))</f>
        <v>0</v>
      </c>
      <c r="BC90" s="36" cm="1">
        <f t="array" ref="BC90">IF(T90="",0,SUMPRODUCT((BX4:BX795="Lupin")*(BY4:BY795="ALERTE")*(COUNTIF(AF90,"*"&amp;BZ4:BZ795&amp;"*")&gt;0)*1))</f>
        <v>0</v>
      </c>
      <c r="BD90" s="36" cm="1">
        <f t="array" ref="BD90">IF(T90="",0,SUMPRODUCT((BX4:BX795="Mollusques")*(BY4:BY795="EXCL")*(COUNTIF(AF90,"*"&amp;BZ4:BZ795&amp;"*")&gt;0)*1))</f>
        <v>0</v>
      </c>
      <c r="BE90" s="36" cm="1">
        <f t="array" ref="BE90">IF(T90="",0,SUMPRODUCT((BX4:BX795="Mollusques")*(BY4:BY795="ALERTE")*(COUNTIF(AF90,"*"&amp;BZ4:BZ795&amp;"*")&gt;0)*1))</f>
        <v>0</v>
      </c>
      <c r="BF90" s="36" t="str">
        <f t="shared" si="59"/>
        <v/>
      </c>
      <c r="BG90" s="36" t="str">
        <f t="shared" si="60"/>
        <v/>
      </c>
      <c r="BH90" s="36" t="str">
        <f t="shared" si="61"/>
        <v/>
      </c>
      <c r="BI90" s="36" t="str">
        <f t="shared" si="62"/>
        <v/>
      </c>
      <c r="BJ90" s="36" t="str">
        <f t="shared" si="63"/>
        <v/>
      </c>
      <c r="BK90" s="36" t="str">
        <f t="shared" si="64"/>
        <v/>
      </c>
      <c r="BL90" s="36" t="str">
        <f t="shared" si="65"/>
        <v/>
      </c>
      <c r="BM90" s="36" t="str">
        <f t="shared" si="66"/>
        <v/>
      </c>
      <c r="BN90" s="36" t="str">
        <f t="shared" si="67"/>
        <v/>
      </c>
      <c r="BO90" s="36" t="str">
        <f t="shared" si="68"/>
        <v/>
      </c>
      <c r="BP90" s="36" t="str">
        <f t="shared" si="69"/>
        <v/>
      </c>
      <c r="BQ90" s="36" t="str">
        <f t="shared" si="70"/>
        <v/>
      </c>
      <c r="BR90" s="36" t="str">
        <f t="shared" si="71"/>
        <v/>
      </c>
      <c r="BS90" s="36" t="str">
        <f t="shared" si="72"/>
        <v/>
      </c>
      <c r="BT90" s="36" t="str">
        <f t="shared" si="73"/>
        <v/>
      </c>
      <c r="BU90" s="36" t="str">
        <f t="shared" si="74"/>
        <v/>
      </c>
      <c r="BX90" s="6" t="s">
        <v>352</v>
      </c>
      <c r="BY90" s="577" t="s">
        <v>363</v>
      </c>
      <c r="BZ90" s="6" t="s">
        <v>413</v>
      </c>
      <c r="CA90" s="6" t="s">
        <v>825</v>
      </c>
    </row>
    <row r="91" spans="2:79" ht="30" customHeight="1">
      <c r="B91" s="551" t="str">
        <f t="shared" si="38"/>
        <v>►&gt; &gt; &gt;</v>
      </c>
      <c r="C91" s="551" t="str">
        <f t="shared" si="39"/>
        <v>►&gt; &gt; &gt;</v>
      </c>
      <c r="D91" s="551" t="str">
        <f>IF(UPPER(TRIM(N11))="X",C91,B91)</f>
        <v>►&gt; &gt; &gt;</v>
      </c>
      <c r="E91" s="551" cm="1">
        <f t="array" ref="E91">IF(H90&lt;&gt;"",E90,IF(E90="","",IFERROR(MATCH(TRUE(),INDEX(INDEX(K:K,E90+1):K203&lt;&gt;"",0),0)+E90,"")))</f>
        <v>232</v>
      </c>
      <c r="F91" s="551" cm="1">
        <f t="array" ref="F91">IF(E91="","",IF(H90&lt;&gt;"",H90,INDEX(D:D,E91)))</f>
        <v>0</v>
      </c>
      <c r="G91" s="551" t="str">
        <f t="shared" si="40"/>
        <v>0</v>
      </c>
      <c r="H91" s="561" t="str">
        <f t="shared" si="41"/>
        <v/>
      </c>
      <c r="I91" s="566" t="str">
        <f>IF(AND(F91&lt;&gt;"",N10&gt;0,M91&gt;N10),"Mot &gt; limite","")</f>
        <v/>
      </c>
      <c r="J91" s="562">
        <f>IF(K91="","",COUNTIF(K18:K91,"&lt;&gt;"))</f>
        <v>28</v>
      </c>
      <c r="K91" s="563" t="s">
        <v>1223</v>
      </c>
      <c r="L91" s="562">
        <f t="shared" si="42"/>
        <v>6</v>
      </c>
      <c r="M91" s="532">
        <f>IF(OR(F91="",N10="",N10&lt;=0),"",IF(LEN(F91)&lt;=N10,LEN(F91),IFERROR(FIND("♦",SUBSTITUTE(LEFT(F91,N10)," ","♦",LEN(LEFT(F91,N10))-LEN(SUBSTITUTE(LEFT(F91,N10)," ","")))),FIND(" ",F91&amp;" ",N10+1)-1)))</f>
        <v>1</v>
      </c>
      <c r="N91" s="564">
        <f t="shared" si="43"/>
        <v>74</v>
      </c>
      <c r="O91" s="565" t="str">
        <f t="shared" si="44"/>
        <v>0</v>
      </c>
      <c r="P91" s="564">
        <f t="shared" si="45"/>
        <v>1</v>
      </c>
      <c r="Q91" s="564">
        <f t="shared" si="46"/>
        <v>1</v>
      </c>
      <c r="S91" s="588">
        <f t="shared" si="47"/>
        <v>91</v>
      </c>
      <c r="T91" s="464" t="str">
        <f t="shared" si="75"/>
        <v>0</v>
      </c>
      <c r="U91" s="588" t="s">
        <v>188</v>
      </c>
      <c r="V91" s="465" t="str">
        <f t="shared" si="48"/>
        <v>0</v>
      </c>
      <c r="W91" s="466" t="str">
        <f t="shared" si="49"/>
        <v/>
      </c>
      <c r="X91" s="589" t="str">
        <f t="shared" si="50"/>
        <v>0</v>
      </c>
      <c r="Y91" s="590" t="str">
        <f t="shared" si="51"/>
        <v/>
      </c>
      <c r="Z91" s="588">
        <f t="shared" si="52"/>
        <v>0</v>
      </c>
      <c r="AA91" s="588">
        <f t="shared" si="53"/>
        <v>0</v>
      </c>
      <c r="AB91" s="590" t="str">
        <f t="shared" si="54"/>
        <v>aucun match</v>
      </c>
      <c r="AC91" s="36" t="str">
        <f t="shared" si="55"/>
        <v>0</v>
      </c>
      <c r="AD91" s="36" t="str">
        <f t="shared" si="56"/>
        <v>0</v>
      </c>
      <c r="AE91" s="36" t="str">
        <f t="shared" si="57"/>
        <v>0</v>
      </c>
      <c r="AF91" s="36" t="str">
        <f t="shared" si="58"/>
        <v xml:space="preserve"> 0 </v>
      </c>
      <c r="AG91" s="36" cm="1">
        <f t="array" ref="AG91">IF(T91="",0,SUMPRODUCT((BX4:BX795="Gluten")*(BY4:BY795="INFO")*(COUNTIF(AF91,"*"&amp;BZ4:BZ795&amp;"*")&gt;0)*1))</f>
        <v>0</v>
      </c>
      <c r="AH91" s="36" cm="1">
        <f t="array" ref="AH91">IF(T91="",0,SUMPRODUCT((BX4:BX795="Gluten")*(BY4:BY795="EXCL")*(COUNTIF(AF91,"*"&amp;BZ4:BZ795&amp;"*")&gt;0)*1))</f>
        <v>0</v>
      </c>
      <c r="AI91" s="36" cm="1">
        <f t="array" ref="AI91">IF(T91="",0,SUMPRODUCT((BX4:BX795="Gluten")*(BY4:BY795="ALERTE")*(COUNTIF(AF91,"*"&amp;BZ4:BZ795&amp;"*")&gt;0)*1))</f>
        <v>0</v>
      </c>
      <c r="AJ91" s="36" cm="1">
        <f t="array" ref="AJ91">IF(T91="",0,SUMPRODUCT((BX4:BX795="Gluten")*(BY4:BY795="SUSP")*(COUNTIF(AF91,"*"&amp;BZ4:BZ795&amp;"*")&gt;0)*1))</f>
        <v>0</v>
      </c>
      <c r="AK91" s="36" cm="1">
        <f t="array" ref="AK91">IF(T91="",0,SUMPRODUCT((BX4:BX795="Crustaces")*(BY4:BY795="ALERTE")*(COUNTIF(AF91,"*"&amp;BZ4:BZ795&amp;"*")&gt;0)*1))</f>
        <v>0</v>
      </c>
      <c r="AL91" s="36" cm="1">
        <f t="array" ref="AL91">IF(T91="",0,SUMPRODUCT((BX4:BX795="Oeufs")*(BY4:BY795="ALERTE")*(COUNTIF(AF91,"*"&amp;BZ4:BZ795&amp;"*")&gt;0)*1))</f>
        <v>0</v>
      </c>
      <c r="AM91" s="36" cm="1">
        <f t="array" ref="AM91">IF(T91="",0,SUMPRODUCT((BX4:BX795="Poissons")*(BY4:BY795="INFO")*(COUNTIF(AF91,"*"&amp;BZ4:BZ795&amp;"*")&gt;0)*1))</f>
        <v>0</v>
      </c>
      <c r="AN91" s="36" cm="1">
        <f t="array" ref="AN91">IF(T91="",0,SUMPRODUCT((BX4:BX795="Poissons")*(BY4:BY795="EXCL")*(COUNTIF(AF91,"*"&amp;BZ4:BZ795&amp;"*")&gt;0)*1))</f>
        <v>0</v>
      </c>
      <c r="AO91" s="36" cm="1">
        <f t="array" ref="AO91">IF(T91="",0,SUMPRODUCT((BX4:BX795="Poissons")*(BY4:BY795="ALERTE")*(COUNTIF(AF91,"*"&amp;BZ4:BZ795&amp;"*")&gt;0)*1))</f>
        <v>0</v>
      </c>
      <c r="AP91" s="36" cm="1">
        <f t="array" ref="AP91">IF(T91="",0,SUMPRODUCT((BX4:BX795="Arachides")*(BY4:BY795="ALERTE")*(COUNTIF(AF91,"*"&amp;BZ4:BZ795&amp;"*")&gt;0)*1))</f>
        <v>0</v>
      </c>
      <c r="AQ91" s="36" cm="1">
        <f t="array" ref="AQ91">IF(T91="",0,SUMPRODUCT((BX4:BX795="Soja")*(BY4:BY795="INFO")*(COUNTIF(AF91,"*"&amp;BZ4:BZ795&amp;"*")&gt;0)*1))</f>
        <v>0</v>
      </c>
      <c r="AR91" s="36" cm="1">
        <f t="array" ref="AR91">IF(T91="",0,SUMPRODUCT((BX4:BX795="Soja")*(BY4:BY795="ALERTE")*(COUNTIF(AF91,"*"&amp;BZ4:BZ795&amp;"*")&gt;0)*1))</f>
        <v>0</v>
      </c>
      <c r="AS91" s="36" cm="1">
        <f t="array" ref="AS91">IF(T91="",0,SUMPRODUCT((BX4:BX795="Lait")*(BY4:BY795="INFO")*(COUNTIF(AF91,"*"&amp;BZ4:BZ795&amp;"*")&gt;0)*1))</f>
        <v>0</v>
      </c>
      <c r="AT91" s="36" cm="1">
        <f t="array" ref="AT91">IF(T91="",0,SUMPRODUCT((BX4:BX795="Lait")*(BY4:BY795="EXCL")*(COUNTIF(AF91,"*"&amp;BZ4:BZ795&amp;"*")&gt;0)*1))</f>
        <v>0</v>
      </c>
      <c r="AU91" s="36" cm="1">
        <f t="array" ref="AU91">IF(T91="",0,SUMPRODUCT((BX4:BX795="Lait")*(BY4:BY795="ALERTE")*(COUNTIF(AF91,"*"&amp;BZ4:BZ795&amp;"*")&gt;0)*1))</f>
        <v>0</v>
      </c>
      <c r="AV91" s="36" cm="1">
        <f t="array" ref="AV91">IF(T91="",0,SUMPRODUCT((BX4:BX795="Lait")*(BY4:BY795="SUSP")*(COUNTIF(AF91,"*"&amp;BZ4:BZ795&amp;"*")&gt;0)*1))</f>
        <v>0</v>
      </c>
      <c r="AW91" s="36" cm="1">
        <f t="array" ref="AW91">IF(T91="",0,SUMPRODUCT((BX4:BX795="Fruits a coque")*(BY4:BY795="EXCL")*(COUNTIF(AF91,"*"&amp;BZ4:BZ795&amp;"*")&gt;0)*1))</f>
        <v>0</v>
      </c>
      <c r="AX91" s="36" cm="1">
        <f t="array" ref="AX91">IF(T91="",0,SUMPRODUCT((BX4:BX795="Fruits a coque")*(BY4:BY795="ALERTE")*(COUNTIF(AF91,"*"&amp;BZ4:BZ795&amp;"*")&gt;0)*1))</f>
        <v>0</v>
      </c>
      <c r="AY91" s="36" cm="1">
        <f t="array" ref="AY91">IF(T91="",0,SUMPRODUCT((BX4:BX795="Celeri")*(BY4:BY795="ALERTE")*(COUNTIF(AF91,"*"&amp;BZ4:BZ795&amp;"*")&gt;0)*1))</f>
        <v>0</v>
      </c>
      <c r="AZ91" s="36" cm="1">
        <f t="array" ref="AZ91">IF(T91="",0,SUMPRODUCT((BX4:BX795="Moutarde")*(BY4:BY795="ALERTE")*(COUNTIF(AF91,"*"&amp;BZ4:BZ795&amp;"*")&gt;0)*1))</f>
        <v>0</v>
      </c>
      <c r="BA91" s="36" cm="1">
        <f t="array" ref="BA91">IF(T91="",0,SUMPRODUCT((BX4:BX795="Sesame")*(BY4:BY795="ALERTE")*(COUNTIF(AF91,"*"&amp;BZ4:BZ795&amp;"*")&gt;0)*1))</f>
        <v>0</v>
      </c>
      <c r="BB91" s="36" cm="1">
        <f t="array" ref="BB91">IF(T91="",0,SUMPRODUCT((BX4:BX795="Sulfites")*(BY4:BY795="ALERTE")*(COUNTIF(AF91,"*"&amp;BZ4:BZ795&amp;"*")&gt;0)*1))</f>
        <v>0</v>
      </c>
      <c r="BC91" s="36" cm="1">
        <f t="array" ref="BC91">IF(T91="",0,SUMPRODUCT((BX4:BX795="Lupin")*(BY4:BY795="ALERTE")*(COUNTIF(AF91,"*"&amp;BZ4:BZ795&amp;"*")&gt;0)*1))</f>
        <v>0</v>
      </c>
      <c r="BD91" s="36" cm="1">
        <f t="array" ref="BD91">IF(T91="",0,SUMPRODUCT((BX4:BX795="Mollusques")*(BY4:BY795="EXCL")*(COUNTIF(AF91,"*"&amp;BZ4:BZ795&amp;"*")&gt;0)*1))</f>
        <v>0</v>
      </c>
      <c r="BE91" s="36" cm="1">
        <f t="array" ref="BE91">IF(T91="",0,SUMPRODUCT((BX4:BX795="Mollusques")*(BY4:BY795="ALERTE")*(COUNTIF(AF91,"*"&amp;BZ4:BZ795&amp;"*")&gt;0)*1))</f>
        <v>0</v>
      </c>
      <c r="BF91" s="36" t="str">
        <f t="shared" si="59"/>
        <v/>
      </c>
      <c r="BG91" s="36" t="str">
        <f t="shared" si="60"/>
        <v/>
      </c>
      <c r="BH91" s="36" t="str">
        <f t="shared" si="61"/>
        <v/>
      </c>
      <c r="BI91" s="36" t="str">
        <f t="shared" si="62"/>
        <v/>
      </c>
      <c r="BJ91" s="36" t="str">
        <f t="shared" si="63"/>
        <v/>
      </c>
      <c r="BK91" s="36" t="str">
        <f t="shared" si="64"/>
        <v/>
      </c>
      <c r="BL91" s="36" t="str">
        <f t="shared" si="65"/>
        <v/>
      </c>
      <c r="BM91" s="36" t="str">
        <f t="shared" si="66"/>
        <v/>
      </c>
      <c r="BN91" s="36" t="str">
        <f t="shared" si="67"/>
        <v/>
      </c>
      <c r="BO91" s="36" t="str">
        <f t="shared" si="68"/>
        <v/>
      </c>
      <c r="BP91" s="36" t="str">
        <f t="shared" si="69"/>
        <v/>
      </c>
      <c r="BQ91" s="36" t="str">
        <f t="shared" si="70"/>
        <v/>
      </c>
      <c r="BR91" s="36" t="str">
        <f t="shared" si="71"/>
        <v/>
      </c>
      <c r="BS91" s="36" t="str">
        <f t="shared" si="72"/>
        <v/>
      </c>
      <c r="BT91" s="36" t="str">
        <f t="shared" si="73"/>
        <v/>
      </c>
      <c r="BU91" s="36" t="str">
        <f t="shared" si="74"/>
        <v/>
      </c>
      <c r="BX91" s="6" t="s">
        <v>352</v>
      </c>
      <c r="BY91" s="577" t="s">
        <v>363</v>
      </c>
      <c r="BZ91" s="6" t="s">
        <v>1307</v>
      </c>
      <c r="CA91" s="6" t="s">
        <v>826</v>
      </c>
    </row>
    <row r="92" spans="2:79" ht="30" customHeight="1">
      <c r="B92" s="551" t="str">
        <f t="shared" si="38"/>
        <v/>
      </c>
      <c r="C92" s="551" t="str">
        <f t="shared" si="39"/>
        <v/>
      </c>
      <c r="D92" s="551" t="str">
        <f>IF(UPPER(TRIM(N11))="X",C92,B92)</f>
        <v/>
      </c>
      <c r="E92" s="551" cm="1">
        <f t="array" ref="E92">IF(H91&lt;&gt;"",E91,IF(E91="","",IFERROR(MATCH(TRUE(),INDEX(INDEX(K:K,E91+1):K203&lt;&gt;"",0),0)+E91,"")))</f>
        <v>233</v>
      </c>
      <c r="F92" s="551" cm="1">
        <f t="array" ref="F92">IF(E92="","",IF(H91&lt;&gt;"",H91,INDEX(D:D,E92)))</f>
        <v>0</v>
      </c>
      <c r="G92" s="551" t="str">
        <f t="shared" si="40"/>
        <v>0</v>
      </c>
      <c r="H92" s="561" t="str">
        <f t="shared" si="41"/>
        <v/>
      </c>
      <c r="I92" s="566" t="str">
        <f>IF(AND(F92&lt;&gt;"",N10&gt;0,M92&gt;N10),"Mot &gt; limite","")</f>
        <v/>
      </c>
      <c r="J92" s="562" t="str">
        <f>IF(K92="","",COUNTIF(K18:K92,"&lt;&gt;"))</f>
        <v/>
      </c>
      <c r="K92" s="563"/>
      <c r="L92" s="562" t="str">
        <f t="shared" si="42"/>
        <v/>
      </c>
      <c r="M92" s="532">
        <f>IF(OR(F92="",N10="",N10&lt;=0),"",IF(LEN(F92)&lt;=N10,LEN(F92),IFERROR(FIND("♦",SUBSTITUTE(LEFT(F92,N10)," ","♦",LEN(LEFT(F92,N10))-LEN(SUBSTITUTE(LEFT(F92,N10)," ","")))),FIND(" ",F92&amp;" ",N10+1)-1)))</f>
        <v>1</v>
      </c>
      <c r="N92" s="564">
        <f t="shared" si="43"/>
        <v>75</v>
      </c>
      <c r="O92" s="565" t="str">
        <f t="shared" si="44"/>
        <v>0</v>
      </c>
      <c r="P92" s="564">
        <f t="shared" si="45"/>
        <v>1</v>
      </c>
      <c r="Q92" s="564">
        <f t="shared" si="46"/>
        <v>1</v>
      </c>
      <c r="S92" s="588">
        <f t="shared" si="47"/>
        <v>92</v>
      </c>
      <c r="T92" s="464" t="str">
        <f t="shared" si="75"/>
        <v>0</v>
      </c>
      <c r="U92" s="588" t="s">
        <v>188</v>
      </c>
      <c r="V92" s="465" t="str">
        <f t="shared" si="48"/>
        <v>0</v>
      </c>
      <c r="W92" s="466" t="str">
        <f t="shared" si="49"/>
        <v/>
      </c>
      <c r="X92" s="589" t="str">
        <f t="shared" si="50"/>
        <v>0</v>
      </c>
      <c r="Y92" s="590" t="str">
        <f t="shared" si="51"/>
        <v/>
      </c>
      <c r="Z92" s="588">
        <f t="shared" si="52"/>
        <v>0</v>
      </c>
      <c r="AA92" s="588">
        <f t="shared" si="53"/>
        <v>0</v>
      </c>
      <c r="AB92" s="590" t="str">
        <f t="shared" si="54"/>
        <v>aucun match</v>
      </c>
      <c r="AC92" s="36" t="str">
        <f t="shared" si="55"/>
        <v>0</v>
      </c>
      <c r="AD92" s="36" t="str">
        <f t="shared" si="56"/>
        <v>0</v>
      </c>
      <c r="AE92" s="36" t="str">
        <f t="shared" si="57"/>
        <v>0</v>
      </c>
      <c r="AF92" s="36" t="str">
        <f t="shared" si="58"/>
        <v xml:space="preserve"> 0 </v>
      </c>
      <c r="AG92" s="36" cm="1">
        <f t="array" ref="AG92">IF(T92="",0,SUMPRODUCT((BX4:BX795="Gluten")*(BY4:BY795="INFO")*(COUNTIF(AF92,"*"&amp;BZ4:BZ795&amp;"*")&gt;0)*1))</f>
        <v>0</v>
      </c>
      <c r="AH92" s="36" cm="1">
        <f t="array" ref="AH92">IF(T92="",0,SUMPRODUCT((BX4:BX795="Gluten")*(BY4:BY795="EXCL")*(COUNTIF(AF92,"*"&amp;BZ4:BZ795&amp;"*")&gt;0)*1))</f>
        <v>0</v>
      </c>
      <c r="AI92" s="36" cm="1">
        <f t="array" ref="AI92">IF(T92="",0,SUMPRODUCT((BX4:BX795="Gluten")*(BY4:BY795="ALERTE")*(COUNTIF(AF92,"*"&amp;BZ4:BZ795&amp;"*")&gt;0)*1))</f>
        <v>0</v>
      </c>
      <c r="AJ92" s="36" cm="1">
        <f t="array" ref="AJ92">IF(T92="",0,SUMPRODUCT((BX4:BX795="Gluten")*(BY4:BY795="SUSP")*(COUNTIF(AF92,"*"&amp;BZ4:BZ795&amp;"*")&gt;0)*1))</f>
        <v>0</v>
      </c>
      <c r="AK92" s="36" cm="1">
        <f t="array" ref="AK92">IF(T92="",0,SUMPRODUCT((BX4:BX795="Crustaces")*(BY4:BY795="ALERTE")*(COUNTIF(AF92,"*"&amp;BZ4:BZ795&amp;"*")&gt;0)*1))</f>
        <v>0</v>
      </c>
      <c r="AL92" s="36" cm="1">
        <f t="array" ref="AL92">IF(T92="",0,SUMPRODUCT((BX4:BX795="Oeufs")*(BY4:BY795="ALERTE")*(COUNTIF(AF92,"*"&amp;BZ4:BZ795&amp;"*")&gt;0)*1))</f>
        <v>0</v>
      </c>
      <c r="AM92" s="36" cm="1">
        <f t="array" ref="AM92">IF(T92="",0,SUMPRODUCT((BX4:BX795="Poissons")*(BY4:BY795="INFO")*(COUNTIF(AF92,"*"&amp;BZ4:BZ795&amp;"*")&gt;0)*1))</f>
        <v>0</v>
      </c>
      <c r="AN92" s="36" cm="1">
        <f t="array" ref="AN92">IF(T92="",0,SUMPRODUCT((BX4:BX795="Poissons")*(BY4:BY795="EXCL")*(COUNTIF(AF92,"*"&amp;BZ4:BZ795&amp;"*")&gt;0)*1))</f>
        <v>0</v>
      </c>
      <c r="AO92" s="36" cm="1">
        <f t="array" ref="AO92">IF(T92="",0,SUMPRODUCT((BX4:BX795="Poissons")*(BY4:BY795="ALERTE")*(COUNTIF(AF92,"*"&amp;BZ4:BZ795&amp;"*")&gt;0)*1))</f>
        <v>0</v>
      </c>
      <c r="AP92" s="36" cm="1">
        <f t="array" ref="AP92">IF(T92="",0,SUMPRODUCT((BX4:BX795="Arachides")*(BY4:BY795="ALERTE")*(COUNTIF(AF92,"*"&amp;BZ4:BZ795&amp;"*")&gt;0)*1))</f>
        <v>0</v>
      </c>
      <c r="AQ92" s="36" cm="1">
        <f t="array" ref="AQ92">IF(T92="",0,SUMPRODUCT((BX4:BX795="Soja")*(BY4:BY795="INFO")*(COUNTIF(AF92,"*"&amp;BZ4:BZ795&amp;"*")&gt;0)*1))</f>
        <v>0</v>
      </c>
      <c r="AR92" s="36" cm="1">
        <f t="array" ref="AR92">IF(T92="",0,SUMPRODUCT((BX4:BX795="Soja")*(BY4:BY795="ALERTE")*(COUNTIF(AF92,"*"&amp;BZ4:BZ795&amp;"*")&gt;0)*1))</f>
        <v>0</v>
      </c>
      <c r="AS92" s="36" cm="1">
        <f t="array" ref="AS92">IF(T92="",0,SUMPRODUCT((BX4:BX795="Lait")*(BY4:BY795="INFO")*(COUNTIF(AF92,"*"&amp;BZ4:BZ795&amp;"*")&gt;0)*1))</f>
        <v>0</v>
      </c>
      <c r="AT92" s="36" cm="1">
        <f t="array" ref="AT92">IF(T92="",0,SUMPRODUCT((BX4:BX795="Lait")*(BY4:BY795="EXCL")*(COUNTIF(AF92,"*"&amp;BZ4:BZ795&amp;"*")&gt;0)*1))</f>
        <v>0</v>
      </c>
      <c r="AU92" s="36" cm="1">
        <f t="array" ref="AU92">IF(T92="",0,SUMPRODUCT((BX4:BX795="Lait")*(BY4:BY795="ALERTE")*(COUNTIF(AF92,"*"&amp;BZ4:BZ795&amp;"*")&gt;0)*1))</f>
        <v>0</v>
      </c>
      <c r="AV92" s="36" cm="1">
        <f t="array" ref="AV92">IF(T92="",0,SUMPRODUCT((BX4:BX795="Lait")*(BY4:BY795="SUSP")*(COUNTIF(AF92,"*"&amp;BZ4:BZ795&amp;"*")&gt;0)*1))</f>
        <v>0</v>
      </c>
      <c r="AW92" s="36" cm="1">
        <f t="array" ref="AW92">IF(T92="",0,SUMPRODUCT((BX4:BX795="Fruits a coque")*(BY4:BY795="EXCL")*(COUNTIF(AF92,"*"&amp;BZ4:BZ795&amp;"*")&gt;0)*1))</f>
        <v>0</v>
      </c>
      <c r="AX92" s="36" cm="1">
        <f t="array" ref="AX92">IF(T92="",0,SUMPRODUCT((BX4:BX795="Fruits a coque")*(BY4:BY795="ALERTE")*(COUNTIF(AF92,"*"&amp;BZ4:BZ795&amp;"*")&gt;0)*1))</f>
        <v>0</v>
      </c>
      <c r="AY92" s="36" cm="1">
        <f t="array" ref="AY92">IF(T92="",0,SUMPRODUCT((BX4:BX795="Celeri")*(BY4:BY795="ALERTE")*(COUNTIF(AF92,"*"&amp;BZ4:BZ795&amp;"*")&gt;0)*1))</f>
        <v>0</v>
      </c>
      <c r="AZ92" s="36" cm="1">
        <f t="array" ref="AZ92">IF(T92="",0,SUMPRODUCT((BX4:BX795="Moutarde")*(BY4:BY795="ALERTE")*(COUNTIF(AF92,"*"&amp;BZ4:BZ795&amp;"*")&gt;0)*1))</f>
        <v>0</v>
      </c>
      <c r="BA92" s="36" cm="1">
        <f t="array" ref="BA92">IF(T92="",0,SUMPRODUCT((BX4:BX795="Sesame")*(BY4:BY795="ALERTE")*(COUNTIF(AF92,"*"&amp;BZ4:BZ795&amp;"*")&gt;0)*1))</f>
        <v>0</v>
      </c>
      <c r="BB92" s="36" cm="1">
        <f t="array" ref="BB92">IF(T92="",0,SUMPRODUCT((BX4:BX795="Sulfites")*(BY4:BY795="ALERTE")*(COUNTIF(AF92,"*"&amp;BZ4:BZ795&amp;"*")&gt;0)*1))</f>
        <v>0</v>
      </c>
      <c r="BC92" s="36" cm="1">
        <f t="array" ref="BC92">IF(T92="",0,SUMPRODUCT((BX4:BX795="Lupin")*(BY4:BY795="ALERTE")*(COUNTIF(AF92,"*"&amp;BZ4:BZ795&amp;"*")&gt;0)*1))</f>
        <v>0</v>
      </c>
      <c r="BD92" s="36" cm="1">
        <f t="array" ref="BD92">IF(T92="",0,SUMPRODUCT((BX4:BX795="Mollusques")*(BY4:BY795="EXCL")*(COUNTIF(AF92,"*"&amp;BZ4:BZ795&amp;"*")&gt;0)*1))</f>
        <v>0</v>
      </c>
      <c r="BE92" s="36" cm="1">
        <f t="array" ref="BE92">IF(T92="",0,SUMPRODUCT((BX4:BX795="Mollusques")*(BY4:BY795="ALERTE")*(COUNTIF(AF92,"*"&amp;BZ4:BZ795&amp;"*")&gt;0)*1))</f>
        <v>0</v>
      </c>
      <c r="BF92" s="36" t="str">
        <f t="shared" si="59"/>
        <v/>
      </c>
      <c r="BG92" s="36" t="str">
        <f t="shared" si="60"/>
        <v/>
      </c>
      <c r="BH92" s="36" t="str">
        <f t="shared" si="61"/>
        <v/>
      </c>
      <c r="BI92" s="36" t="str">
        <f t="shared" si="62"/>
        <v/>
      </c>
      <c r="BJ92" s="36" t="str">
        <f t="shared" si="63"/>
        <v/>
      </c>
      <c r="BK92" s="36" t="str">
        <f t="shared" si="64"/>
        <v/>
      </c>
      <c r="BL92" s="36" t="str">
        <f t="shared" si="65"/>
        <v/>
      </c>
      <c r="BM92" s="36" t="str">
        <f t="shared" si="66"/>
        <v/>
      </c>
      <c r="BN92" s="36" t="str">
        <f t="shared" si="67"/>
        <v/>
      </c>
      <c r="BO92" s="36" t="str">
        <f t="shared" si="68"/>
        <v/>
      </c>
      <c r="BP92" s="36" t="str">
        <f t="shared" si="69"/>
        <v/>
      </c>
      <c r="BQ92" s="36" t="str">
        <f t="shared" si="70"/>
        <v/>
      </c>
      <c r="BR92" s="36" t="str">
        <f t="shared" si="71"/>
        <v/>
      </c>
      <c r="BS92" s="36" t="str">
        <f t="shared" si="72"/>
        <v/>
      </c>
      <c r="BT92" s="36" t="str">
        <f t="shared" si="73"/>
        <v/>
      </c>
      <c r="BU92" s="36" t="str">
        <f t="shared" si="74"/>
        <v/>
      </c>
      <c r="BX92" s="6" t="s">
        <v>352</v>
      </c>
      <c r="BY92" s="577" t="s">
        <v>363</v>
      </c>
      <c r="BZ92" s="6" t="s">
        <v>414</v>
      </c>
      <c r="CA92" s="6" t="s">
        <v>827</v>
      </c>
    </row>
    <row r="93" spans="2:79" ht="30" customHeight="1">
      <c r="B93" s="551" t="str">
        <f t="shared" si="38"/>
        <v/>
      </c>
      <c r="C93" s="551" t="str">
        <f t="shared" si="39"/>
        <v/>
      </c>
      <c r="D93" s="551" t="str">
        <f>IF(UPPER(TRIM(N11))="X",C93,B93)</f>
        <v/>
      </c>
      <c r="E93" s="551" cm="1">
        <f t="array" ref="E93">IF(H92&lt;&gt;"",E92,IF(E92="","",IFERROR(MATCH(TRUE(),INDEX(INDEX(K:K,E92+1):K203&lt;&gt;"",0),0)+E92,"")))</f>
        <v>234</v>
      </c>
      <c r="F93" s="551" cm="1">
        <f t="array" ref="F93">IF(E93="","",IF(H92&lt;&gt;"",H92,INDEX(D:D,E93)))</f>
        <v>0</v>
      </c>
      <c r="G93" s="551" t="str">
        <f t="shared" si="40"/>
        <v>0</v>
      </c>
      <c r="H93" s="561" t="str">
        <f t="shared" si="41"/>
        <v/>
      </c>
      <c r="I93" s="566" t="str">
        <f>IF(AND(F93&lt;&gt;"",N10&gt;0,M93&gt;N10),"Mot &gt; limite","")</f>
        <v/>
      </c>
      <c r="J93" s="562" t="str">
        <f>IF(K93="","",COUNTIF(K18:K93,"&lt;&gt;"))</f>
        <v/>
      </c>
      <c r="K93" s="563"/>
      <c r="L93" s="562" t="str">
        <f t="shared" si="42"/>
        <v/>
      </c>
      <c r="M93" s="532">
        <f>IF(OR(F93="",N10="",N10&lt;=0),"",IF(LEN(F93)&lt;=N10,LEN(F93),IFERROR(FIND("♦",SUBSTITUTE(LEFT(F93,N10)," ","♦",LEN(LEFT(F93,N10))-LEN(SUBSTITUTE(LEFT(F93,N10)," ","")))),FIND(" ",F93&amp;" ",N10+1)-1)))</f>
        <v>1</v>
      </c>
      <c r="N93" s="564">
        <f t="shared" si="43"/>
        <v>76</v>
      </c>
      <c r="O93" s="565" t="str">
        <f t="shared" si="44"/>
        <v>0</v>
      </c>
      <c r="P93" s="564">
        <f t="shared" si="45"/>
        <v>1</v>
      </c>
      <c r="Q93" s="564">
        <f t="shared" si="46"/>
        <v>1</v>
      </c>
      <c r="S93" s="588">
        <f t="shared" si="47"/>
        <v>93</v>
      </c>
      <c r="T93" s="464" t="str">
        <f t="shared" si="75"/>
        <v>0</v>
      </c>
      <c r="U93" s="588" t="s">
        <v>188</v>
      </c>
      <c r="V93" s="465" t="str">
        <f t="shared" si="48"/>
        <v>0</v>
      </c>
      <c r="W93" s="466" t="str">
        <f t="shared" si="49"/>
        <v/>
      </c>
      <c r="X93" s="589" t="str">
        <f t="shared" si="50"/>
        <v>0</v>
      </c>
      <c r="Y93" s="590" t="str">
        <f t="shared" si="51"/>
        <v/>
      </c>
      <c r="Z93" s="588">
        <f t="shared" si="52"/>
        <v>0</v>
      </c>
      <c r="AA93" s="588">
        <f t="shared" si="53"/>
        <v>0</v>
      </c>
      <c r="AB93" s="590" t="str">
        <f t="shared" si="54"/>
        <v>aucun match</v>
      </c>
      <c r="AC93" s="36" t="str">
        <f t="shared" si="55"/>
        <v>0</v>
      </c>
      <c r="AD93" s="36" t="str">
        <f t="shared" si="56"/>
        <v>0</v>
      </c>
      <c r="AE93" s="36" t="str">
        <f t="shared" si="57"/>
        <v>0</v>
      </c>
      <c r="AF93" s="36" t="str">
        <f t="shared" si="58"/>
        <v xml:space="preserve"> 0 </v>
      </c>
      <c r="AG93" s="36" cm="1">
        <f t="array" ref="AG93">IF(T93="",0,SUMPRODUCT((BX4:BX795="Gluten")*(BY4:BY795="INFO")*(COUNTIF(AF93,"*"&amp;BZ4:BZ795&amp;"*")&gt;0)*1))</f>
        <v>0</v>
      </c>
      <c r="AH93" s="36" cm="1">
        <f t="array" ref="AH93">IF(T93="",0,SUMPRODUCT((BX4:BX795="Gluten")*(BY4:BY795="EXCL")*(COUNTIF(AF93,"*"&amp;BZ4:BZ795&amp;"*")&gt;0)*1))</f>
        <v>0</v>
      </c>
      <c r="AI93" s="36" cm="1">
        <f t="array" ref="AI93">IF(T93="",0,SUMPRODUCT((BX4:BX795="Gluten")*(BY4:BY795="ALERTE")*(COUNTIF(AF93,"*"&amp;BZ4:BZ795&amp;"*")&gt;0)*1))</f>
        <v>0</v>
      </c>
      <c r="AJ93" s="36" cm="1">
        <f t="array" ref="AJ93">IF(T93="",0,SUMPRODUCT((BX4:BX795="Gluten")*(BY4:BY795="SUSP")*(COUNTIF(AF93,"*"&amp;BZ4:BZ795&amp;"*")&gt;0)*1))</f>
        <v>0</v>
      </c>
      <c r="AK93" s="36" cm="1">
        <f t="array" ref="AK93">IF(T93="",0,SUMPRODUCT((BX4:BX795="Crustaces")*(BY4:BY795="ALERTE")*(COUNTIF(AF93,"*"&amp;BZ4:BZ795&amp;"*")&gt;0)*1))</f>
        <v>0</v>
      </c>
      <c r="AL93" s="36" cm="1">
        <f t="array" ref="AL93">IF(T93="",0,SUMPRODUCT((BX4:BX795="Oeufs")*(BY4:BY795="ALERTE")*(COUNTIF(AF93,"*"&amp;BZ4:BZ795&amp;"*")&gt;0)*1))</f>
        <v>0</v>
      </c>
      <c r="AM93" s="36" cm="1">
        <f t="array" ref="AM93">IF(T93="",0,SUMPRODUCT((BX4:BX795="Poissons")*(BY4:BY795="INFO")*(COUNTIF(AF93,"*"&amp;BZ4:BZ795&amp;"*")&gt;0)*1))</f>
        <v>0</v>
      </c>
      <c r="AN93" s="36" cm="1">
        <f t="array" ref="AN93">IF(T93="",0,SUMPRODUCT((BX4:BX795="Poissons")*(BY4:BY795="EXCL")*(COUNTIF(AF93,"*"&amp;BZ4:BZ795&amp;"*")&gt;0)*1))</f>
        <v>0</v>
      </c>
      <c r="AO93" s="36" cm="1">
        <f t="array" ref="AO93">IF(T93="",0,SUMPRODUCT((BX4:BX795="Poissons")*(BY4:BY795="ALERTE")*(COUNTIF(AF93,"*"&amp;BZ4:BZ795&amp;"*")&gt;0)*1))</f>
        <v>0</v>
      </c>
      <c r="AP93" s="36" cm="1">
        <f t="array" ref="AP93">IF(T93="",0,SUMPRODUCT((BX4:BX795="Arachides")*(BY4:BY795="ALERTE")*(COUNTIF(AF93,"*"&amp;BZ4:BZ795&amp;"*")&gt;0)*1))</f>
        <v>0</v>
      </c>
      <c r="AQ93" s="36" cm="1">
        <f t="array" ref="AQ93">IF(T93="",0,SUMPRODUCT((BX4:BX795="Soja")*(BY4:BY795="INFO")*(COUNTIF(AF93,"*"&amp;BZ4:BZ795&amp;"*")&gt;0)*1))</f>
        <v>0</v>
      </c>
      <c r="AR93" s="36" cm="1">
        <f t="array" ref="AR93">IF(T93="",0,SUMPRODUCT((BX4:BX795="Soja")*(BY4:BY795="ALERTE")*(COUNTIF(AF93,"*"&amp;BZ4:BZ795&amp;"*")&gt;0)*1))</f>
        <v>0</v>
      </c>
      <c r="AS93" s="36" cm="1">
        <f t="array" ref="AS93">IF(T93="",0,SUMPRODUCT((BX4:BX795="Lait")*(BY4:BY795="INFO")*(COUNTIF(AF93,"*"&amp;BZ4:BZ795&amp;"*")&gt;0)*1))</f>
        <v>0</v>
      </c>
      <c r="AT93" s="36" cm="1">
        <f t="array" ref="AT93">IF(T93="",0,SUMPRODUCT((BX4:BX795="Lait")*(BY4:BY795="EXCL")*(COUNTIF(AF93,"*"&amp;BZ4:BZ795&amp;"*")&gt;0)*1))</f>
        <v>0</v>
      </c>
      <c r="AU93" s="36" cm="1">
        <f t="array" ref="AU93">IF(T93="",0,SUMPRODUCT((BX4:BX795="Lait")*(BY4:BY795="ALERTE")*(COUNTIF(AF93,"*"&amp;BZ4:BZ795&amp;"*")&gt;0)*1))</f>
        <v>0</v>
      </c>
      <c r="AV93" s="36" cm="1">
        <f t="array" ref="AV93">IF(T93="",0,SUMPRODUCT((BX4:BX795="Lait")*(BY4:BY795="SUSP")*(COUNTIF(AF93,"*"&amp;BZ4:BZ795&amp;"*")&gt;0)*1))</f>
        <v>0</v>
      </c>
      <c r="AW93" s="36" cm="1">
        <f t="array" ref="AW93">IF(T93="",0,SUMPRODUCT((BX4:BX795="Fruits a coque")*(BY4:BY795="EXCL")*(COUNTIF(AF93,"*"&amp;BZ4:BZ795&amp;"*")&gt;0)*1))</f>
        <v>0</v>
      </c>
      <c r="AX93" s="36" cm="1">
        <f t="array" ref="AX93">IF(T93="",0,SUMPRODUCT((BX4:BX795="Fruits a coque")*(BY4:BY795="ALERTE")*(COUNTIF(AF93,"*"&amp;BZ4:BZ795&amp;"*")&gt;0)*1))</f>
        <v>0</v>
      </c>
      <c r="AY93" s="36" cm="1">
        <f t="array" ref="AY93">IF(T93="",0,SUMPRODUCT((BX4:BX795="Celeri")*(BY4:BY795="ALERTE")*(COUNTIF(AF93,"*"&amp;BZ4:BZ795&amp;"*")&gt;0)*1))</f>
        <v>0</v>
      </c>
      <c r="AZ93" s="36" cm="1">
        <f t="array" ref="AZ93">IF(T93="",0,SUMPRODUCT((BX4:BX795="Moutarde")*(BY4:BY795="ALERTE")*(COUNTIF(AF93,"*"&amp;BZ4:BZ795&amp;"*")&gt;0)*1))</f>
        <v>0</v>
      </c>
      <c r="BA93" s="36" cm="1">
        <f t="array" ref="BA93">IF(T93="",0,SUMPRODUCT((BX4:BX795="Sesame")*(BY4:BY795="ALERTE")*(COUNTIF(AF93,"*"&amp;BZ4:BZ795&amp;"*")&gt;0)*1))</f>
        <v>0</v>
      </c>
      <c r="BB93" s="36" cm="1">
        <f t="array" ref="BB93">IF(T93="",0,SUMPRODUCT((BX4:BX795="Sulfites")*(BY4:BY795="ALERTE")*(COUNTIF(AF93,"*"&amp;BZ4:BZ795&amp;"*")&gt;0)*1))</f>
        <v>0</v>
      </c>
      <c r="BC93" s="36" cm="1">
        <f t="array" ref="BC93">IF(T93="",0,SUMPRODUCT((BX4:BX795="Lupin")*(BY4:BY795="ALERTE")*(COUNTIF(AF93,"*"&amp;BZ4:BZ795&amp;"*")&gt;0)*1))</f>
        <v>0</v>
      </c>
      <c r="BD93" s="36" cm="1">
        <f t="array" ref="BD93">IF(T93="",0,SUMPRODUCT((BX4:BX795="Mollusques")*(BY4:BY795="EXCL")*(COUNTIF(AF93,"*"&amp;BZ4:BZ795&amp;"*")&gt;0)*1))</f>
        <v>0</v>
      </c>
      <c r="BE93" s="36" cm="1">
        <f t="array" ref="BE93">IF(T93="",0,SUMPRODUCT((BX4:BX795="Mollusques")*(BY4:BY795="ALERTE")*(COUNTIF(AF93,"*"&amp;BZ4:BZ795&amp;"*")&gt;0)*1))</f>
        <v>0</v>
      </c>
      <c r="BF93" s="36" t="str">
        <f t="shared" si="59"/>
        <v/>
      </c>
      <c r="BG93" s="36" t="str">
        <f t="shared" si="60"/>
        <v/>
      </c>
      <c r="BH93" s="36" t="str">
        <f t="shared" si="61"/>
        <v/>
      </c>
      <c r="BI93" s="36" t="str">
        <f t="shared" si="62"/>
        <v/>
      </c>
      <c r="BJ93" s="36" t="str">
        <f t="shared" si="63"/>
        <v/>
      </c>
      <c r="BK93" s="36" t="str">
        <f t="shared" si="64"/>
        <v/>
      </c>
      <c r="BL93" s="36" t="str">
        <f t="shared" si="65"/>
        <v/>
      </c>
      <c r="BM93" s="36" t="str">
        <f t="shared" si="66"/>
        <v/>
      </c>
      <c r="BN93" s="36" t="str">
        <f t="shared" si="67"/>
        <v/>
      </c>
      <c r="BO93" s="36" t="str">
        <f t="shared" si="68"/>
        <v/>
      </c>
      <c r="BP93" s="36" t="str">
        <f t="shared" si="69"/>
        <v/>
      </c>
      <c r="BQ93" s="36" t="str">
        <f t="shared" si="70"/>
        <v/>
      </c>
      <c r="BR93" s="36" t="str">
        <f t="shared" si="71"/>
        <v/>
      </c>
      <c r="BS93" s="36" t="str">
        <f t="shared" si="72"/>
        <v/>
      </c>
      <c r="BT93" s="36" t="str">
        <f t="shared" si="73"/>
        <v/>
      </c>
      <c r="BU93" s="36" t="str">
        <f t="shared" si="74"/>
        <v/>
      </c>
      <c r="BX93" s="6" t="s">
        <v>352</v>
      </c>
      <c r="BY93" s="577" t="s">
        <v>363</v>
      </c>
      <c r="BZ93" s="6" t="s">
        <v>415</v>
      </c>
      <c r="CA93" s="6" t="s">
        <v>828</v>
      </c>
    </row>
    <row r="94" spans="2:79" ht="30" customHeight="1">
      <c r="B94" s="551" t="str">
        <f t="shared" si="38"/>
        <v/>
      </c>
      <c r="C94" s="551" t="str">
        <f t="shared" si="39"/>
        <v/>
      </c>
      <c r="D94" s="551" t="str">
        <f>IF(UPPER(TRIM(N11))="X",C94,B94)</f>
        <v/>
      </c>
      <c r="E94" s="551" cm="1">
        <f t="array" ref="E94">IF(H93&lt;&gt;"",E93,IF(E93="","",IFERROR(MATCH(TRUE(),INDEX(INDEX(K:K,E93+1):K203&lt;&gt;"",0),0)+E93,"")))</f>
        <v>235</v>
      </c>
      <c r="F94" s="551" cm="1">
        <f t="array" ref="F94">IF(E94="","",IF(H93&lt;&gt;"",H93,INDEX(D:D,E94)))</f>
        <v>0</v>
      </c>
      <c r="G94" s="551" t="str">
        <f t="shared" si="40"/>
        <v>0</v>
      </c>
      <c r="H94" s="561" t="str">
        <f t="shared" si="41"/>
        <v/>
      </c>
      <c r="I94" s="566" t="str">
        <f>IF(AND(F94&lt;&gt;"",N10&gt;0,M94&gt;N10),"Mot &gt; limite","")</f>
        <v/>
      </c>
      <c r="J94" s="562" t="str">
        <f>IF(K94="","",COUNTIF(K18:K94,"&lt;&gt;"))</f>
        <v/>
      </c>
      <c r="K94" s="563"/>
      <c r="L94" s="562" t="str">
        <f t="shared" si="42"/>
        <v/>
      </c>
      <c r="M94" s="532">
        <f>IF(OR(F94="",N10="",N10&lt;=0),"",IF(LEN(F94)&lt;=N10,LEN(F94),IFERROR(FIND("♦",SUBSTITUTE(LEFT(F94,N10)," ","♦",LEN(LEFT(F94,N10))-LEN(SUBSTITUTE(LEFT(F94,N10)," ","")))),FIND(" ",F94&amp;" ",N10+1)-1)))</f>
        <v>1</v>
      </c>
      <c r="N94" s="564">
        <f t="shared" si="43"/>
        <v>77</v>
      </c>
      <c r="O94" s="565" t="str">
        <f t="shared" si="44"/>
        <v>0</v>
      </c>
      <c r="P94" s="564">
        <f t="shared" si="45"/>
        <v>1</v>
      </c>
      <c r="Q94" s="564">
        <f t="shared" si="46"/>
        <v>1</v>
      </c>
      <c r="S94" s="588">
        <f t="shared" si="47"/>
        <v>94</v>
      </c>
      <c r="T94" s="464" t="str">
        <f t="shared" si="75"/>
        <v>0</v>
      </c>
      <c r="U94" s="588" t="s">
        <v>188</v>
      </c>
      <c r="V94" s="465" t="str">
        <f t="shared" si="48"/>
        <v>0</v>
      </c>
      <c r="W94" s="466" t="str">
        <f t="shared" si="49"/>
        <v/>
      </c>
      <c r="X94" s="589" t="str">
        <f t="shared" si="50"/>
        <v>0</v>
      </c>
      <c r="Y94" s="590" t="str">
        <f t="shared" si="51"/>
        <v/>
      </c>
      <c r="Z94" s="588">
        <f t="shared" si="52"/>
        <v>0</v>
      </c>
      <c r="AA94" s="588">
        <f t="shared" si="53"/>
        <v>0</v>
      </c>
      <c r="AB94" s="590" t="str">
        <f t="shared" si="54"/>
        <v>aucun match</v>
      </c>
      <c r="AC94" s="36" t="str">
        <f t="shared" si="55"/>
        <v>0</v>
      </c>
      <c r="AD94" s="36" t="str">
        <f t="shared" si="56"/>
        <v>0</v>
      </c>
      <c r="AE94" s="36" t="str">
        <f t="shared" si="57"/>
        <v>0</v>
      </c>
      <c r="AF94" s="36" t="str">
        <f t="shared" si="58"/>
        <v xml:space="preserve"> 0 </v>
      </c>
      <c r="AG94" s="36" cm="1">
        <f t="array" ref="AG94">IF(T94="",0,SUMPRODUCT((BX4:BX795="Gluten")*(BY4:BY795="INFO")*(COUNTIF(AF94,"*"&amp;BZ4:BZ795&amp;"*")&gt;0)*1))</f>
        <v>0</v>
      </c>
      <c r="AH94" s="36" cm="1">
        <f t="array" ref="AH94">IF(T94="",0,SUMPRODUCT((BX4:BX795="Gluten")*(BY4:BY795="EXCL")*(COUNTIF(AF94,"*"&amp;BZ4:BZ795&amp;"*")&gt;0)*1))</f>
        <v>0</v>
      </c>
      <c r="AI94" s="36" cm="1">
        <f t="array" ref="AI94">IF(T94="",0,SUMPRODUCT((BX4:BX795="Gluten")*(BY4:BY795="ALERTE")*(COUNTIF(AF94,"*"&amp;BZ4:BZ795&amp;"*")&gt;0)*1))</f>
        <v>0</v>
      </c>
      <c r="AJ94" s="36" cm="1">
        <f t="array" ref="AJ94">IF(T94="",0,SUMPRODUCT((BX4:BX795="Gluten")*(BY4:BY795="SUSP")*(COUNTIF(AF94,"*"&amp;BZ4:BZ795&amp;"*")&gt;0)*1))</f>
        <v>0</v>
      </c>
      <c r="AK94" s="36" cm="1">
        <f t="array" ref="AK94">IF(T94="",0,SUMPRODUCT((BX4:BX795="Crustaces")*(BY4:BY795="ALERTE")*(COUNTIF(AF94,"*"&amp;BZ4:BZ795&amp;"*")&gt;0)*1))</f>
        <v>0</v>
      </c>
      <c r="AL94" s="36" cm="1">
        <f t="array" ref="AL94">IF(T94="",0,SUMPRODUCT((BX4:BX795="Oeufs")*(BY4:BY795="ALERTE")*(COUNTIF(AF94,"*"&amp;BZ4:BZ795&amp;"*")&gt;0)*1))</f>
        <v>0</v>
      </c>
      <c r="AM94" s="36" cm="1">
        <f t="array" ref="AM94">IF(T94="",0,SUMPRODUCT((BX4:BX795="Poissons")*(BY4:BY795="INFO")*(COUNTIF(AF94,"*"&amp;BZ4:BZ795&amp;"*")&gt;0)*1))</f>
        <v>0</v>
      </c>
      <c r="AN94" s="36" cm="1">
        <f t="array" ref="AN94">IF(T94="",0,SUMPRODUCT((BX4:BX795="Poissons")*(BY4:BY795="EXCL")*(COUNTIF(AF94,"*"&amp;BZ4:BZ795&amp;"*")&gt;0)*1))</f>
        <v>0</v>
      </c>
      <c r="AO94" s="36" cm="1">
        <f t="array" ref="AO94">IF(T94="",0,SUMPRODUCT((BX4:BX795="Poissons")*(BY4:BY795="ALERTE")*(COUNTIF(AF94,"*"&amp;BZ4:BZ795&amp;"*")&gt;0)*1))</f>
        <v>0</v>
      </c>
      <c r="AP94" s="36" cm="1">
        <f t="array" ref="AP94">IF(T94="",0,SUMPRODUCT((BX4:BX795="Arachides")*(BY4:BY795="ALERTE")*(COUNTIF(AF94,"*"&amp;BZ4:BZ795&amp;"*")&gt;0)*1))</f>
        <v>0</v>
      </c>
      <c r="AQ94" s="36" cm="1">
        <f t="array" ref="AQ94">IF(T94="",0,SUMPRODUCT((BX4:BX795="Soja")*(BY4:BY795="INFO")*(COUNTIF(AF94,"*"&amp;BZ4:BZ795&amp;"*")&gt;0)*1))</f>
        <v>0</v>
      </c>
      <c r="AR94" s="36" cm="1">
        <f t="array" ref="AR94">IF(T94="",0,SUMPRODUCT((BX4:BX795="Soja")*(BY4:BY795="ALERTE")*(COUNTIF(AF94,"*"&amp;BZ4:BZ795&amp;"*")&gt;0)*1))</f>
        <v>0</v>
      </c>
      <c r="AS94" s="36" cm="1">
        <f t="array" ref="AS94">IF(T94="",0,SUMPRODUCT((BX4:BX795="Lait")*(BY4:BY795="INFO")*(COUNTIF(AF94,"*"&amp;BZ4:BZ795&amp;"*")&gt;0)*1))</f>
        <v>0</v>
      </c>
      <c r="AT94" s="36" cm="1">
        <f t="array" ref="AT94">IF(T94="",0,SUMPRODUCT((BX4:BX795="Lait")*(BY4:BY795="EXCL")*(COUNTIF(AF94,"*"&amp;BZ4:BZ795&amp;"*")&gt;0)*1))</f>
        <v>0</v>
      </c>
      <c r="AU94" s="36" cm="1">
        <f t="array" ref="AU94">IF(T94="",0,SUMPRODUCT((BX4:BX795="Lait")*(BY4:BY795="ALERTE")*(COUNTIF(AF94,"*"&amp;BZ4:BZ795&amp;"*")&gt;0)*1))</f>
        <v>0</v>
      </c>
      <c r="AV94" s="36" cm="1">
        <f t="array" ref="AV94">IF(T94="",0,SUMPRODUCT((BX4:BX795="Lait")*(BY4:BY795="SUSP")*(COUNTIF(AF94,"*"&amp;BZ4:BZ795&amp;"*")&gt;0)*1))</f>
        <v>0</v>
      </c>
      <c r="AW94" s="36" cm="1">
        <f t="array" ref="AW94">IF(T94="",0,SUMPRODUCT((BX4:BX795="Fruits a coque")*(BY4:BY795="EXCL")*(COUNTIF(AF94,"*"&amp;BZ4:BZ795&amp;"*")&gt;0)*1))</f>
        <v>0</v>
      </c>
      <c r="AX94" s="36" cm="1">
        <f t="array" ref="AX94">IF(T94="",0,SUMPRODUCT((BX4:BX795="Fruits a coque")*(BY4:BY795="ALERTE")*(COUNTIF(AF94,"*"&amp;BZ4:BZ795&amp;"*")&gt;0)*1))</f>
        <v>0</v>
      </c>
      <c r="AY94" s="36" cm="1">
        <f t="array" ref="AY94">IF(T94="",0,SUMPRODUCT((BX4:BX795="Celeri")*(BY4:BY795="ALERTE")*(COUNTIF(AF94,"*"&amp;BZ4:BZ795&amp;"*")&gt;0)*1))</f>
        <v>0</v>
      </c>
      <c r="AZ94" s="36" cm="1">
        <f t="array" ref="AZ94">IF(T94="",0,SUMPRODUCT((BX4:BX795="Moutarde")*(BY4:BY795="ALERTE")*(COUNTIF(AF94,"*"&amp;BZ4:BZ795&amp;"*")&gt;0)*1))</f>
        <v>0</v>
      </c>
      <c r="BA94" s="36" cm="1">
        <f t="array" ref="BA94">IF(T94="",0,SUMPRODUCT((BX4:BX795="Sesame")*(BY4:BY795="ALERTE")*(COUNTIF(AF94,"*"&amp;BZ4:BZ795&amp;"*")&gt;0)*1))</f>
        <v>0</v>
      </c>
      <c r="BB94" s="36" cm="1">
        <f t="array" ref="BB94">IF(T94="",0,SUMPRODUCT((BX4:BX795="Sulfites")*(BY4:BY795="ALERTE")*(COUNTIF(AF94,"*"&amp;BZ4:BZ795&amp;"*")&gt;0)*1))</f>
        <v>0</v>
      </c>
      <c r="BC94" s="36" cm="1">
        <f t="array" ref="BC94">IF(T94="",0,SUMPRODUCT((BX4:BX795="Lupin")*(BY4:BY795="ALERTE")*(COUNTIF(AF94,"*"&amp;BZ4:BZ795&amp;"*")&gt;0)*1))</f>
        <v>0</v>
      </c>
      <c r="BD94" s="36" cm="1">
        <f t="array" ref="BD94">IF(T94="",0,SUMPRODUCT((BX4:BX795="Mollusques")*(BY4:BY795="EXCL")*(COUNTIF(AF94,"*"&amp;BZ4:BZ795&amp;"*")&gt;0)*1))</f>
        <v>0</v>
      </c>
      <c r="BE94" s="36" cm="1">
        <f t="array" ref="BE94">IF(T94="",0,SUMPRODUCT((BX4:BX795="Mollusques")*(BY4:BY795="ALERTE")*(COUNTIF(AF94,"*"&amp;BZ4:BZ795&amp;"*")&gt;0)*1))</f>
        <v>0</v>
      </c>
      <c r="BF94" s="36" t="str">
        <f t="shared" si="59"/>
        <v/>
      </c>
      <c r="BG94" s="36" t="str">
        <f t="shared" si="60"/>
        <v/>
      </c>
      <c r="BH94" s="36" t="str">
        <f t="shared" si="61"/>
        <v/>
      </c>
      <c r="BI94" s="36" t="str">
        <f t="shared" si="62"/>
        <v/>
      </c>
      <c r="BJ94" s="36" t="str">
        <f t="shared" si="63"/>
        <v/>
      </c>
      <c r="BK94" s="36" t="str">
        <f t="shared" si="64"/>
        <v/>
      </c>
      <c r="BL94" s="36" t="str">
        <f t="shared" si="65"/>
        <v/>
      </c>
      <c r="BM94" s="36" t="str">
        <f t="shared" si="66"/>
        <v/>
      </c>
      <c r="BN94" s="36" t="str">
        <f t="shared" si="67"/>
        <v/>
      </c>
      <c r="BO94" s="36" t="str">
        <f t="shared" si="68"/>
        <v/>
      </c>
      <c r="BP94" s="36" t="str">
        <f t="shared" si="69"/>
        <v/>
      </c>
      <c r="BQ94" s="36" t="str">
        <f t="shared" si="70"/>
        <v/>
      </c>
      <c r="BR94" s="36" t="str">
        <f t="shared" si="71"/>
        <v/>
      </c>
      <c r="BS94" s="36" t="str">
        <f t="shared" si="72"/>
        <v/>
      </c>
      <c r="BT94" s="36" t="str">
        <f t="shared" si="73"/>
        <v/>
      </c>
      <c r="BU94" s="36" t="str">
        <f t="shared" si="74"/>
        <v/>
      </c>
      <c r="BX94" s="6" t="s">
        <v>352</v>
      </c>
      <c r="BY94" s="577" t="s">
        <v>363</v>
      </c>
      <c r="BZ94" s="6" t="s">
        <v>416</v>
      </c>
      <c r="CA94" s="6" t="s">
        <v>829</v>
      </c>
    </row>
    <row r="95" spans="2:79" ht="30" customHeight="1">
      <c r="B95" s="551" t="str">
        <f t="shared" si="38"/>
        <v/>
      </c>
      <c r="C95" s="551" t="str">
        <f t="shared" si="39"/>
        <v/>
      </c>
      <c r="D95" s="551" t="str">
        <f>IF(UPPER(TRIM(N11))="X",C95,B95)</f>
        <v/>
      </c>
      <c r="E95" s="551" cm="1">
        <f t="array" ref="E95">IF(H94&lt;&gt;"",E94,IF(E94="","",IFERROR(MATCH(TRUE(),INDEX(INDEX(K:K,E94+1):K203&lt;&gt;"",0),0)+E94,"")))</f>
        <v>236</v>
      </c>
      <c r="F95" s="551" cm="1">
        <f t="array" ref="F95">IF(E95="","",IF(H94&lt;&gt;"",H94,INDEX(D:D,E95)))</f>
        <v>0</v>
      </c>
      <c r="G95" s="551" t="str">
        <f t="shared" si="40"/>
        <v>0</v>
      </c>
      <c r="H95" s="561" t="str">
        <f t="shared" si="41"/>
        <v/>
      </c>
      <c r="I95" s="566" t="str">
        <f>IF(AND(F95&lt;&gt;"",N10&gt;0,M95&gt;N10),"Mot &gt; limite","")</f>
        <v/>
      </c>
      <c r="J95" s="562" t="str">
        <f>IF(K95="","",COUNTIF(K18:K95,"&lt;&gt;"))</f>
        <v/>
      </c>
      <c r="K95" s="563"/>
      <c r="L95" s="562" t="str">
        <f t="shared" si="42"/>
        <v/>
      </c>
      <c r="M95" s="532">
        <f>IF(OR(F95="",N10="",N10&lt;=0),"",IF(LEN(F95)&lt;=N10,LEN(F95),IFERROR(FIND("♦",SUBSTITUTE(LEFT(F95,N10)," ","♦",LEN(LEFT(F95,N10))-LEN(SUBSTITUTE(LEFT(F95,N10)," ","")))),FIND(" ",F95&amp;" ",N10+1)-1)))</f>
        <v>1</v>
      </c>
      <c r="N95" s="564">
        <f t="shared" si="43"/>
        <v>78</v>
      </c>
      <c r="O95" s="565" t="str">
        <f t="shared" si="44"/>
        <v>0</v>
      </c>
      <c r="P95" s="564">
        <f t="shared" si="45"/>
        <v>1</v>
      </c>
      <c r="Q95" s="564">
        <f t="shared" si="46"/>
        <v>1</v>
      </c>
      <c r="S95" s="588">
        <f t="shared" si="47"/>
        <v>95</v>
      </c>
      <c r="T95" s="464" t="str">
        <f t="shared" si="75"/>
        <v>0</v>
      </c>
      <c r="U95" s="588" t="s">
        <v>188</v>
      </c>
      <c r="V95" s="465" t="str">
        <f t="shared" si="48"/>
        <v>0</v>
      </c>
      <c r="W95" s="466" t="str">
        <f t="shared" si="49"/>
        <v/>
      </c>
      <c r="X95" s="589" t="str">
        <f t="shared" si="50"/>
        <v>0</v>
      </c>
      <c r="Y95" s="590" t="str">
        <f t="shared" si="51"/>
        <v/>
      </c>
      <c r="Z95" s="588">
        <f t="shared" si="52"/>
        <v>0</v>
      </c>
      <c r="AA95" s="588">
        <f t="shared" si="53"/>
        <v>0</v>
      </c>
      <c r="AB95" s="590" t="str">
        <f t="shared" si="54"/>
        <v>aucun match</v>
      </c>
      <c r="AC95" s="36" t="str">
        <f t="shared" si="55"/>
        <v>0</v>
      </c>
      <c r="AD95" s="36" t="str">
        <f t="shared" si="56"/>
        <v>0</v>
      </c>
      <c r="AE95" s="36" t="str">
        <f t="shared" si="57"/>
        <v>0</v>
      </c>
      <c r="AF95" s="36" t="str">
        <f t="shared" si="58"/>
        <v xml:space="preserve"> 0 </v>
      </c>
      <c r="AG95" s="36" cm="1">
        <f t="array" ref="AG95">IF(T95="",0,SUMPRODUCT((BX4:BX795="Gluten")*(BY4:BY795="INFO")*(COUNTIF(AF95,"*"&amp;BZ4:BZ795&amp;"*")&gt;0)*1))</f>
        <v>0</v>
      </c>
      <c r="AH95" s="36" cm="1">
        <f t="array" ref="AH95">IF(T95="",0,SUMPRODUCT((BX4:BX795="Gluten")*(BY4:BY795="EXCL")*(COUNTIF(AF95,"*"&amp;BZ4:BZ795&amp;"*")&gt;0)*1))</f>
        <v>0</v>
      </c>
      <c r="AI95" s="36" cm="1">
        <f t="array" ref="AI95">IF(T95="",0,SUMPRODUCT((BX4:BX795="Gluten")*(BY4:BY795="ALERTE")*(COUNTIF(AF95,"*"&amp;BZ4:BZ795&amp;"*")&gt;0)*1))</f>
        <v>0</v>
      </c>
      <c r="AJ95" s="36" cm="1">
        <f t="array" ref="AJ95">IF(T95="",0,SUMPRODUCT((BX4:BX795="Gluten")*(BY4:BY795="SUSP")*(COUNTIF(AF95,"*"&amp;BZ4:BZ795&amp;"*")&gt;0)*1))</f>
        <v>0</v>
      </c>
      <c r="AK95" s="36" cm="1">
        <f t="array" ref="AK95">IF(T95="",0,SUMPRODUCT((BX4:BX795="Crustaces")*(BY4:BY795="ALERTE")*(COUNTIF(AF95,"*"&amp;BZ4:BZ795&amp;"*")&gt;0)*1))</f>
        <v>0</v>
      </c>
      <c r="AL95" s="36" cm="1">
        <f t="array" ref="AL95">IF(T95="",0,SUMPRODUCT((BX4:BX795="Oeufs")*(BY4:BY795="ALERTE")*(COUNTIF(AF95,"*"&amp;BZ4:BZ795&amp;"*")&gt;0)*1))</f>
        <v>0</v>
      </c>
      <c r="AM95" s="36" cm="1">
        <f t="array" ref="AM95">IF(T95="",0,SUMPRODUCT((BX4:BX795="Poissons")*(BY4:BY795="INFO")*(COUNTIF(AF95,"*"&amp;BZ4:BZ795&amp;"*")&gt;0)*1))</f>
        <v>0</v>
      </c>
      <c r="AN95" s="36" cm="1">
        <f t="array" ref="AN95">IF(T95="",0,SUMPRODUCT((BX4:BX795="Poissons")*(BY4:BY795="EXCL")*(COUNTIF(AF95,"*"&amp;BZ4:BZ795&amp;"*")&gt;0)*1))</f>
        <v>0</v>
      </c>
      <c r="AO95" s="36" cm="1">
        <f t="array" ref="AO95">IF(T95="",0,SUMPRODUCT((BX4:BX795="Poissons")*(BY4:BY795="ALERTE")*(COUNTIF(AF95,"*"&amp;BZ4:BZ795&amp;"*")&gt;0)*1))</f>
        <v>0</v>
      </c>
      <c r="AP95" s="36" cm="1">
        <f t="array" ref="AP95">IF(T95="",0,SUMPRODUCT((BX4:BX795="Arachides")*(BY4:BY795="ALERTE")*(COUNTIF(AF95,"*"&amp;BZ4:BZ795&amp;"*")&gt;0)*1))</f>
        <v>0</v>
      </c>
      <c r="AQ95" s="36" cm="1">
        <f t="array" ref="AQ95">IF(T95="",0,SUMPRODUCT((BX4:BX795="Soja")*(BY4:BY795="INFO")*(COUNTIF(AF95,"*"&amp;BZ4:BZ795&amp;"*")&gt;0)*1))</f>
        <v>0</v>
      </c>
      <c r="AR95" s="36" cm="1">
        <f t="array" ref="AR95">IF(T95="",0,SUMPRODUCT((BX4:BX795="Soja")*(BY4:BY795="ALERTE")*(COUNTIF(AF95,"*"&amp;BZ4:BZ795&amp;"*")&gt;0)*1))</f>
        <v>0</v>
      </c>
      <c r="AS95" s="36" cm="1">
        <f t="array" ref="AS95">IF(T95="",0,SUMPRODUCT((BX4:BX795="Lait")*(BY4:BY795="INFO")*(COUNTIF(AF95,"*"&amp;BZ4:BZ795&amp;"*")&gt;0)*1))</f>
        <v>0</v>
      </c>
      <c r="AT95" s="36" cm="1">
        <f t="array" ref="AT95">IF(T95="",0,SUMPRODUCT((BX4:BX795="Lait")*(BY4:BY795="EXCL")*(COUNTIF(AF95,"*"&amp;BZ4:BZ795&amp;"*")&gt;0)*1))</f>
        <v>0</v>
      </c>
      <c r="AU95" s="36" cm="1">
        <f t="array" ref="AU95">IF(T95="",0,SUMPRODUCT((BX4:BX795="Lait")*(BY4:BY795="ALERTE")*(COUNTIF(AF95,"*"&amp;BZ4:BZ795&amp;"*")&gt;0)*1))</f>
        <v>0</v>
      </c>
      <c r="AV95" s="36" cm="1">
        <f t="array" ref="AV95">IF(T95="",0,SUMPRODUCT((BX4:BX795="Lait")*(BY4:BY795="SUSP")*(COUNTIF(AF95,"*"&amp;BZ4:BZ795&amp;"*")&gt;0)*1))</f>
        <v>0</v>
      </c>
      <c r="AW95" s="36" cm="1">
        <f t="array" ref="AW95">IF(T95="",0,SUMPRODUCT((BX4:BX795="Fruits a coque")*(BY4:BY795="EXCL")*(COUNTIF(AF95,"*"&amp;BZ4:BZ795&amp;"*")&gt;0)*1))</f>
        <v>0</v>
      </c>
      <c r="AX95" s="36" cm="1">
        <f t="array" ref="AX95">IF(T95="",0,SUMPRODUCT((BX4:BX795="Fruits a coque")*(BY4:BY795="ALERTE")*(COUNTIF(AF95,"*"&amp;BZ4:BZ795&amp;"*")&gt;0)*1))</f>
        <v>0</v>
      </c>
      <c r="AY95" s="36" cm="1">
        <f t="array" ref="AY95">IF(T95="",0,SUMPRODUCT((BX4:BX795="Celeri")*(BY4:BY795="ALERTE")*(COUNTIF(AF95,"*"&amp;BZ4:BZ795&amp;"*")&gt;0)*1))</f>
        <v>0</v>
      </c>
      <c r="AZ95" s="36" cm="1">
        <f t="array" ref="AZ95">IF(T95="",0,SUMPRODUCT((BX4:BX795="Moutarde")*(BY4:BY795="ALERTE")*(COUNTIF(AF95,"*"&amp;BZ4:BZ795&amp;"*")&gt;0)*1))</f>
        <v>0</v>
      </c>
      <c r="BA95" s="36" cm="1">
        <f t="array" ref="BA95">IF(T95="",0,SUMPRODUCT((BX4:BX795="Sesame")*(BY4:BY795="ALERTE")*(COUNTIF(AF95,"*"&amp;BZ4:BZ795&amp;"*")&gt;0)*1))</f>
        <v>0</v>
      </c>
      <c r="BB95" s="36" cm="1">
        <f t="array" ref="BB95">IF(T95="",0,SUMPRODUCT((BX4:BX795="Sulfites")*(BY4:BY795="ALERTE")*(COUNTIF(AF95,"*"&amp;BZ4:BZ795&amp;"*")&gt;0)*1))</f>
        <v>0</v>
      </c>
      <c r="BC95" s="36" cm="1">
        <f t="array" ref="BC95">IF(T95="",0,SUMPRODUCT((BX4:BX795="Lupin")*(BY4:BY795="ALERTE")*(COUNTIF(AF95,"*"&amp;BZ4:BZ795&amp;"*")&gt;0)*1))</f>
        <v>0</v>
      </c>
      <c r="BD95" s="36" cm="1">
        <f t="array" ref="BD95">IF(T95="",0,SUMPRODUCT((BX4:BX795="Mollusques")*(BY4:BY795="EXCL")*(COUNTIF(AF95,"*"&amp;BZ4:BZ795&amp;"*")&gt;0)*1))</f>
        <v>0</v>
      </c>
      <c r="BE95" s="36" cm="1">
        <f t="array" ref="BE95">IF(T95="",0,SUMPRODUCT((BX4:BX795="Mollusques")*(BY4:BY795="ALERTE")*(COUNTIF(AF95,"*"&amp;BZ4:BZ795&amp;"*")&gt;0)*1))</f>
        <v>0</v>
      </c>
      <c r="BF95" s="36" t="str">
        <f t="shared" si="59"/>
        <v/>
      </c>
      <c r="BG95" s="36" t="str">
        <f t="shared" si="60"/>
        <v/>
      </c>
      <c r="BH95" s="36" t="str">
        <f t="shared" si="61"/>
        <v/>
      </c>
      <c r="BI95" s="36" t="str">
        <f t="shared" si="62"/>
        <v/>
      </c>
      <c r="BJ95" s="36" t="str">
        <f t="shared" si="63"/>
        <v/>
      </c>
      <c r="BK95" s="36" t="str">
        <f t="shared" si="64"/>
        <v/>
      </c>
      <c r="BL95" s="36" t="str">
        <f t="shared" si="65"/>
        <v/>
      </c>
      <c r="BM95" s="36" t="str">
        <f t="shared" si="66"/>
        <v/>
      </c>
      <c r="BN95" s="36" t="str">
        <f t="shared" si="67"/>
        <v/>
      </c>
      <c r="BO95" s="36" t="str">
        <f t="shared" si="68"/>
        <v/>
      </c>
      <c r="BP95" s="36" t="str">
        <f t="shared" si="69"/>
        <v/>
      </c>
      <c r="BQ95" s="36" t="str">
        <f t="shared" si="70"/>
        <v/>
      </c>
      <c r="BR95" s="36" t="str">
        <f t="shared" si="71"/>
        <v/>
      </c>
      <c r="BS95" s="36" t="str">
        <f t="shared" si="72"/>
        <v/>
      </c>
      <c r="BT95" s="36" t="str">
        <f t="shared" si="73"/>
        <v/>
      </c>
      <c r="BU95" s="36" t="str">
        <f t="shared" si="74"/>
        <v/>
      </c>
      <c r="BX95" s="6" t="s">
        <v>352</v>
      </c>
      <c r="BY95" s="577" t="s">
        <v>363</v>
      </c>
      <c r="BZ95" s="6" t="s">
        <v>417</v>
      </c>
      <c r="CA95" s="6" t="s">
        <v>830</v>
      </c>
    </row>
    <row r="96" spans="2:79" ht="30" customHeight="1">
      <c r="B96" s="551" t="str">
        <f t="shared" si="38"/>
        <v/>
      </c>
      <c r="C96" s="551" t="str">
        <f t="shared" si="39"/>
        <v/>
      </c>
      <c r="D96" s="551" t="str">
        <f>IF(UPPER(TRIM(N11))="X",C96,B96)</f>
        <v/>
      </c>
      <c r="E96" s="551" cm="1">
        <f t="array" ref="E96">IF(H95&lt;&gt;"",E95,IF(E95="","",IFERROR(MATCH(TRUE(),INDEX(INDEX(K:K,E95+1):K203&lt;&gt;"",0),0)+E95,"")))</f>
        <v>237</v>
      </c>
      <c r="F96" s="551" cm="1">
        <f t="array" ref="F96">IF(E96="","",IF(H95&lt;&gt;"",H95,INDEX(D:D,E96)))</f>
        <v>0</v>
      </c>
      <c r="G96" s="551" t="str">
        <f t="shared" si="40"/>
        <v>0</v>
      </c>
      <c r="H96" s="561" t="str">
        <f t="shared" si="41"/>
        <v/>
      </c>
      <c r="I96" s="566" t="str">
        <f>IF(AND(F96&lt;&gt;"",N10&gt;0,M96&gt;N10),"Mot &gt; limite","")</f>
        <v/>
      </c>
      <c r="J96" s="562" t="str">
        <f>IF(K96="","",COUNTIF(K18:K96,"&lt;&gt;"))</f>
        <v/>
      </c>
      <c r="K96" s="563"/>
      <c r="L96" s="562" t="str">
        <f t="shared" si="42"/>
        <v/>
      </c>
      <c r="M96" s="532">
        <f>IF(OR(F96="",N10="",N10&lt;=0),"",IF(LEN(F96)&lt;=N10,LEN(F96),IFERROR(FIND("♦",SUBSTITUTE(LEFT(F96,N10)," ","♦",LEN(LEFT(F96,N10))-LEN(SUBSTITUTE(LEFT(F96,N10)," ","")))),FIND(" ",F96&amp;" ",N10+1)-1)))</f>
        <v>1</v>
      </c>
      <c r="N96" s="564">
        <f t="shared" si="43"/>
        <v>79</v>
      </c>
      <c r="O96" s="565" t="str">
        <f t="shared" si="44"/>
        <v>0</v>
      </c>
      <c r="P96" s="564">
        <f t="shared" si="45"/>
        <v>1</v>
      </c>
      <c r="Q96" s="564">
        <f t="shared" si="46"/>
        <v>1</v>
      </c>
      <c r="S96" s="588">
        <f t="shared" si="47"/>
        <v>96</v>
      </c>
      <c r="T96" s="464" t="str">
        <f t="shared" si="75"/>
        <v>0</v>
      </c>
      <c r="U96" s="588" t="s">
        <v>188</v>
      </c>
      <c r="V96" s="465" t="str">
        <f t="shared" si="48"/>
        <v>0</v>
      </c>
      <c r="W96" s="466" t="str">
        <f t="shared" si="49"/>
        <v/>
      </c>
      <c r="X96" s="589" t="str">
        <f t="shared" si="50"/>
        <v>0</v>
      </c>
      <c r="Y96" s="590" t="str">
        <f t="shared" si="51"/>
        <v/>
      </c>
      <c r="Z96" s="588">
        <f t="shared" si="52"/>
        <v>0</v>
      </c>
      <c r="AA96" s="588">
        <f t="shared" si="53"/>
        <v>0</v>
      </c>
      <c r="AB96" s="590" t="str">
        <f t="shared" si="54"/>
        <v>aucun match</v>
      </c>
      <c r="AC96" s="36" t="str">
        <f t="shared" si="55"/>
        <v>0</v>
      </c>
      <c r="AD96" s="36" t="str">
        <f t="shared" si="56"/>
        <v>0</v>
      </c>
      <c r="AE96" s="36" t="str">
        <f t="shared" si="57"/>
        <v>0</v>
      </c>
      <c r="AF96" s="36" t="str">
        <f t="shared" si="58"/>
        <v xml:space="preserve"> 0 </v>
      </c>
      <c r="AG96" s="36" cm="1">
        <f t="array" ref="AG96">IF(T96="",0,SUMPRODUCT((BX4:BX795="Gluten")*(BY4:BY795="INFO")*(COUNTIF(AF96,"*"&amp;BZ4:BZ795&amp;"*")&gt;0)*1))</f>
        <v>0</v>
      </c>
      <c r="AH96" s="36" cm="1">
        <f t="array" ref="AH96">IF(T96="",0,SUMPRODUCT((BX4:BX795="Gluten")*(BY4:BY795="EXCL")*(COUNTIF(AF96,"*"&amp;BZ4:BZ795&amp;"*")&gt;0)*1))</f>
        <v>0</v>
      </c>
      <c r="AI96" s="36" cm="1">
        <f t="array" ref="AI96">IF(T96="",0,SUMPRODUCT((BX4:BX795="Gluten")*(BY4:BY795="ALERTE")*(COUNTIF(AF96,"*"&amp;BZ4:BZ795&amp;"*")&gt;0)*1))</f>
        <v>0</v>
      </c>
      <c r="AJ96" s="36" cm="1">
        <f t="array" ref="AJ96">IF(T96="",0,SUMPRODUCT((BX4:BX795="Gluten")*(BY4:BY795="SUSP")*(COUNTIF(AF96,"*"&amp;BZ4:BZ795&amp;"*")&gt;0)*1))</f>
        <v>0</v>
      </c>
      <c r="AK96" s="36" cm="1">
        <f t="array" ref="AK96">IF(T96="",0,SUMPRODUCT((BX4:BX795="Crustaces")*(BY4:BY795="ALERTE")*(COUNTIF(AF96,"*"&amp;BZ4:BZ795&amp;"*")&gt;0)*1))</f>
        <v>0</v>
      </c>
      <c r="AL96" s="36" cm="1">
        <f t="array" ref="AL96">IF(T96="",0,SUMPRODUCT((BX4:BX795="Oeufs")*(BY4:BY795="ALERTE")*(COUNTIF(AF96,"*"&amp;BZ4:BZ795&amp;"*")&gt;0)*1))</f>
        <v>0</v>
      </c>
      <c r="AM96" s="36" cm="1">
        <f t="array" ref="AM96">IF(T96="",0,SUMPRODUCT((BX4:BX795="Poissons")*(BY4:BY795="INFO")*(COUNTIF(AF96,"*"&amp;BZ4:BZ795&amp;"*")&gt;0)*1))</f>
        <v>0</v>
      </c>
      <c r="AN96" s="36" cm="1">
        <f t="array" ref="AN96">IF(T96="",0,SUMPRODUCT((BX4:BX795="Poissons")*(BY4:BY795="EXCL")*(COUNTIF(AF96,"*"&amp;BZ4:BZ795&amp;"*")&gt;0)*1))</f>
        <v>0</v>
      </c>
      <c r="AO96" s="36" cm="1">
        <f t="array" ref="AO96">IF(T96="",0,SUMPRODUCT((BX4:BX795="Poissons")*(BY4:BY795="ALERTE")*(COUNTIF(AF96,"*"&amp;BZ4:BZ795&amp;"*")&gt;0)*1))</f>
        <v>0</v>
      </c>
      <c r="AP96" s="36" cm="1">
        <f t="array" ref="AP96">IF(T96="",0,SUMPRODUCT((BX4:BX795="Arachides")*(BY4:BY795="ALERTE")*(COUNTIF(AF96,"*"&amp;BZ4:BZ795&amp;"*")&gt;0)*1))</f>
        <v>0</v>
      </c>
      <c r="AQ96" s="36" cm="1">
        <f t="array" ref="AQ96">IF(T96="",0,SUMPRODUCT((BX4:BX795="Soja")*(BY4:BY795="INFO")*(COUNTIF(AF96,"*"&amp;BZ4:BZ795&amp;"*")&gt;0)*1))</f>
        <v>0</v>
      </c>
      <c r="AR96" s="36" cm="1">
        <f t="array" ref="AR96">IF(T96="",0,SUMPRODUCT((BX4:BX795="Soja")*(BY4:BY795="ALERTE")*(COUNTIF(AF96,"*"&amp;BZ4:BZ795&amp;"*")&gt;0)*1))</f>
        <v>0</v>
      </c>
      <c r="AS96" s="36" cm="1">
        <f t="array" ref="AS96">IF(T96="",0,SUMPRODUCT((BX4:BX795="Lait")*(BY4:BY795="INFO")*(COUNTIF(AF96,"*"&amp;BZ4:BZ795&amp;"*")&gt;0)*1))</f>
        <v>0</v>
      </c>
      <c r="AT96" s="36" cm="1">
        <f t="array" ref="AT96">IF(T96="",0,SUMPRODUCT((BX4:BX795="Lait")*(BY4:BY795="EXCL")*(COUNTIF(AF96,"*"&amp;BZ4:BZ795&amp;"*")&gt;0)*1))</f>
        <v>0</v>
      </c>
      <c r="AU96" s="36" cm="1">
        <f t="array" ref="AU96">IF(T96="",0,SUMPRODUCT((BX4:BX795="Lait")*(BY4:BY795="ALERTE")*(COUNTIF(AF96,"*"&amp;BZ4:BZ795&amp;"*")&gt;0)*1))</f>
        <v>0</v>
      </c>
      <c r="AV96" s="36" cm="1">
        <f t="array" ref="AV96">IF(T96="",0,SUMPRODUCT((BX4:BX795="Lait")*(BY4:BY795="SUSP")*(COUNTIF(AF96,"*"&amp;BZ4:BZ795&amp;"*")&gt;0)*1))</f>
        <v>0</v>
      </c>
      <c r="AW96" s="36" cm="1">
        <f t="array" ref="AW96">IF(T96="",0,SUMPRODUCT((BX4:BX795="Fruits a coque")*(BY4:BY795="EXCL")*(COUNTIF(AF96,"*"&amp;BZ4:BZ795&amp;"*")&gt;0)*1))</f>
        <v>0</v>
      </c>
      <c r="AX96" s="36" cm="1">
        <f t="array" ref="AX96">IF(T96="",0,SUMPRODUCT((BX4:BX795="Fruits a coque")*(BY4:BY795="ALERTE")*(COUNTIF(AF96,"*"&amp;BZ4:BZ795&amp;"*")&gt;0)*1))</f>
        <v>0</v>
      </c>
      <c r="AY96" s="36" cm="1">
        <f t="array" ref="AY96">IF(T96="",0,SUMPRODUCT((BX4:BX795="Celeri")*(BY4:BY795="ALERTE")*(COUNTIF(AF96,"*"&amp;BZ4:BZ795&amp;"*")&gt;0)*1))</f>
        <v>0</v>
      </c>
      <c r="AZ96" s="36" cm="1">
        <f t="array" ref="AZ96">IF(T96="",0,SUMPRODUCT((BX4:BX795="Moutarde")*(BY4:BY795="ALERTE")*(COUNTIF(AF96,"*"&amp;BZ4:BZ795&amp;"*")&gt;0)*1))</f>
        <v>0</v>
      </c>
      <c r="BA96" s="36" cm="1">
        <f t="array" ref="BA96">IF(T96="",0,SUMPRODUCT((BX4:BX795="Sesame")*(BY4:BY795="ALERTE")*(COUNTIF(AF96,"*"&amp;BZ4:BZ795&amp;"*")&gt;0)*1))</f>
        <v>0</v>
      </c>
      <c r="BB96" s="36" cm="1">
        <f t="array" ref="BB96">IF(T96="",0,SUMPRODUCT((BX4:BX795="Sulfites")*(BY4:BY795="ALERTE")*(COUNTIF(AF96,"*"&amp;BZ4:BZ795&amp;"*")&gt;0)*1))</f>
        <v>0</v>
      </c>
      <c r="BC96" s="36" cm="1">
        <f t="array" ref="BC96">IF(T96="",0,SUMPRODUCT((BX4:BX795="Lupin")*(BY4:BY795="ALERTE")*(COUNTIF(AF96,"*"&amp;BZ4:BZ795&amp;"*")&gt;0)*1))</f>
        <v>0</v>
      </c>
      <c r="BD96" s="36" cm="1">
        <f t="array" ref="BD96">IF(T96="",0,SUMPRODUCT((BX4:BX795="Mollusques")*(BY4:BY795="EXCL")*(COUNTIF(AF96,"*"&amp;BZ4:BZ795&amp;"*")&gt;0)*1))</f>
        <v>0</v>
      </c>
      <c r="BE96" s="36" cm="1">
        <f t="array" ref="BE96">IF(T96="",0,SUMPRODUCT((BX4:BX795="Mollusques")*(BY4:BY795="ALERTE")*(COUNTIF(AF96,"*"&amp;BZ4:BZ795&amp;"*")&gt;0)*1))</f>
        <v>0</v>
      </c>
      <c r="BF96" s="36" t="str">
        <f t="shared" si="59"/>
        <v/>
      </c>
      <c r="BG96" s="36" t="str">
        <f t="shared" si="60"/>
        <v/>
      </c>
      <c r="BH96" s="36" t="str">
        <f t="shared" si="61"/>
        <v/>
      </c>
      <c r="BI96" s="36" t="str">
        <f t="shared" si="62"/>
        <v/>
      </c>
      <c r="BJ96" s="36" t="str">
        <f t="shared" si="63"/>
        <v/>
      </c>
      <c r="BK96" s="36" t="str">
        <f t="shared" si="64"/>
        <v/>
      </c>
      <c r="BL96" s="36" t="str">
        <f t="shared" si="65"/>
        <v/>
      </c>
      <c r="BM96" s="36" t="str">
        <f t="shared" si="66"/>
        <v/>
      </c>
      <c r="BN96" s="36" t="str">
        <f t="shared" si="67"/>
        <v/>
      </c>
      <c r="BO96" s="36" t="str">
        <f t="shared" si="68"/>
        <v/>
      </c>
      <c r="BP96" s="36" t="str">
        <f t="shared" si="69"/>
        <v/>
      </c>
      <c r="BQ96" s="36" t="str">
        <f t="shared" si="70"/>
        <v/>
      </c>
      <c r="BR96" s="36" t="str">
        <f t="shared" si="71"/>
        <v/>
      </c>
      <c r="BS96" s="36" t="str">
        <f t="shared" si="72"/>
        <v/>
      </c>
      <c r="BT96" s="36" t="str">
        <f t="shared" si="73"/>
        <v/>
      </c>
      <c r="BU96" s="36" t="str">
        <f t="shared" si="74"/>
        <v/>
      </c>
      <c r="BX96" s="6" t="s">
        <v>352</v>
      </c>
      <c r="BY96" s="577" t="s">
        <v>363</v>
      </c>
      <c r="BZ96" s="6" t="s">
        <v>418</v>
      </c>
      <c r="CA96" s="6" t="s">
        <v>831</v>
      </c>
    </row>
    <row r="97" spans="2:79" ht="30" customHeight="1">
      <c r="B97" s="551" t="str">
        <f t="shared" si="38"/>
        <v/>
      </c>
      <c r="C97" s="551" t="str">
        <f t="shared" si="39"/>
        <v/>
      </c>
      <c r="D97" s="551" t="str">
        <f>IF(UPPER(TRIM(N11))="X",C97,B97)</f>
        <v/>
      </c>
      <c r="E97" s="551" cm="1">
        <f t="array" ref="E97">IF(H96&lt;&gt;"",E96,IF(E96="","",IFERROR(MATCH(TRUE(),INDEX(INDEX(K:K,E96+1):K203&lt;&gt;"",0),0)+E96,"")))</f>
        <v>238</v>
      </c>
      <c r="F97" s="551" cm="1">
        <f t="array" ref="F97">IF(E97="","",IF(H96&lt;&gt;"",H96,INDEX(D:D,E97)))</f>
        <v>0</v>
      </c>
      <c r="G97" s="551" t="str">
        <f t="shared" si="40"/>
        <v>0</v>
      </c>
      <c r="H97" s="561" t="str">
        <f t="shared" si="41"/>
        <v/>
      </c>
      <c r="I97" s="566" t="str">
        <f>IF(AND(F97&lt;&gt;"",N10&gt;0,M97&gt;N10),"Mot &gt; limite","")</f>
        <v/>
      </c>
      <c r="J97" s="562" t="str">
        <f>IF(K97="","",COUNTIF(K18:K97,"&lt;&gt;"))</f>
        <v/>
      </c>
      <c r="K97" s="563"/>
      <c r="L97" s="562" t="str">
        <f t="shared" si="42"/>
        <v/>
      </c>
      <c r="M97" s="532">
        <f>IF(OR(F97="",N10="",N10&lt;=0),"",IF(LEN(F97)&lt;=N10,LEN(F97),IFERROR(FIND("♦",SUBSTITUTE(LEFT(F97,N10)," ","♦",LEN(LEFT(F97,N10))-LEN(SUBSTITUTE(LEFT(F97,N10)," ","")))),FIND(" ",F97&amp;" ",N10+1)-1)))</f>
        <v>1</v>
      </c>
      <c r="N97" s="564">
        <f t="shared" si="43"/>
        <v>80</v>
      </c>
      <c r="O97" s="565" t="str">
        <f t="shared" si="44"/>
        <v>0</v>
      </c>
      <c r="P97" s="564">
        <f t="shared" si="45"/>
        <v>1</v>
      </c>
      <c r="Q97" s="564">
        <f t="shared" si="46"/>
        <v>1</v>
      </c>
      <c r="S97" s="588">
        <f t="shared" si="47"/>
        <v>97</v>
      </c>
      <c r="T97" s="464" t="str">
        <f t="shared" si="75"/>
        <v>0</v>
      </c>
      <c r="U97" s="588" t="s">
        <v>188</v>
      </c>
      <c r="V97" s="465" t="str">
        <f t="shared" si="48"/>
        <v>0</v>
      </c>
      <c r="W97" s="466" t="str">
        <f t="shared" si="49"/>
        <v/>
      </c>
      <c r="X97" s="589" t="str">
        <f t="shared" si="50"/>
        <v>0</v>
      </c>
      <c r="Y97" s="590" t="str">
        <f t="shared" si="51"/>
        <v/>
      </c>
      <c r="Z97" s="588">
        <f t="shared" si="52"/>
        <v>0</v>
      </c>
      <c r="AA97" s="588">
        <f t="shared" si="53"/>
        <v>0</v>
      </c>
      <c r="AB97" s="590" t="str">
        <f t="shared" si="54"/>
        <v>aucun match</v>
      </c>
      <c r="AC97" s="36" t="str">
        <f t="shared" si="55"/>
        <v>0</v>
      </c>
      <c r="AD97" s="36" t="str">
        <f t="shared" si="56"/>
        <v>0</v>
      </c>
      <c r="AE97" s="36" t="str">
        <f t="shared" si="57"/>
        <v>0</v>
      </c>
      <c r="AF97" s="36" t="str">
        <f t="shared" si="58"/>
        <v xml:space="preserve"> 0 </v>
      </c>
      <c r="AG97" s="36" cm="1">
        <f t="array" ref="AG97">IF(T97="",0,SUMPRODUCT((BX4:BX795="Gluten")*(BY4:BY795="INFO")*(COUNTIF(AF97,"*"&amp;BZ4:BZ795&amp;"*")&gt;0)*1))</f>
        <v>0</v>
      </c>
      <c r="AH97" s="36" cm="1">
        <f t="array" ref="AH97">IF(T97="",0,SUMPRODUCT((BX4:BX795="Gluten")*(BY4:BY795="EXCL")*(COUNTIF(AF97,"*"&amp;BZ4:BZ795&amp;"*")&gt;0)*1))</f>
        <v>0</v>
      </c>
      <c r="AI97" s="36" cm="1">
        <f t="array" ref="AI97">IF(T97="",0,SUMPRODUCT((BX4:BX795="Gluten")*(BY4:BY795="ALERTE")*(COUNTIF(AF97,"*"&amp;BZ4:BZ795&amp;"*")&gt;0)*1))</f>
        <v>0</v>
      </c>
      <c r="AJ97" s="36" cm="1">
        <f t="array" ref="AJ97">IF(T97="",0,SUMPRODUCT((BX4:BX795="Gluten")*(BY4:BY795="SUSP")*(COUNTIF(AF97,"*"&amp;BZ4:BZ795&amp;"*")&gt;0)*1))</f>
        <v>0</v>
      </c>
      <c r="AK97" s="36" cm="1">
        <f t="array" ref="AK97">IF(T97="",0,SUMPRODUCT((BX4:BX795="Crustaces")*(BY4:BY795="ALERTE")*(COUNTIF(AF97,"*"&amp;BZ4:BZ795&amp;"*")&gt;0)*1))</f>
        <v>0</v>
      </c>
      <c r="AL97" s="36" cm="1">
        <f t="array" ref="AL97">IF(T97="",0,SUMPRODUCT((BX4:BX795="Oeufs")*(BY4:BY795="ALERTE")*(COUNTIF(AF97,"*"&amp;BZ4:BZ795&amp;"*")&gt;0)*1))</f>
        <v>0</v>
      </c>
      <c r="AM97" s="36" cm="1">
        <f t="array" ref="AM97">IF(T97="",0,SUMPRODUCT((BX4:BX795="Poissons")*(BY4:BY795="INFO")*(COUNTIF(AF97,"*"&amp;BZ4:BZ795&amp;"*")&gt;0)*1))</f>
        <v>0</v>
      </c>
      <c r="AN97" s="36" cm="1">
        <f t="array" ref="AN97">IF(T97="",0,SUMPRODUCT((BX4:BX795="Poissons")*(BY4:BY795="EXCL")*(COUNTIF(AF97,"*"&amp;BZ4:BZ795&amp;"*")&gt;0)*1))</f>
        <v>0</v>
      </c>
      <c r="AO97" s="36" cm="1">
        <f t="array" ref="AO97">IF(T97="",0,SUMPRODUCT((BX4:BX795="Poissons")*(BY4:BY795="ALERTE")*(COUNTIF(AF97,"*"&amp;BZ4:BZ795&amp;"*")&gt;0)*1))</f>
        <v>0</v>
      </c>
      <c r="AP97" s="36" cm="1">
        <f t="array" ref="AP97">IF(T97="",0,SUMPRODUCT((BX4:BX795="Arachides")*(BY4:BY795="ALERTE")*(COUNTIF(AF97,"*"&amp;BZ4:BZ795&amp;"*")&gt;0)*1))</f>
        <v>0</v>
      </c>
      <c r="AQ97" s="36" cm="1">
        <f t="array" ref="AQ97">IF(T97="",0,SUMPRODUCT((BX4:BX795="Soja")*(BY4:BY795="INFO")*(COUNTIF(AF97,"*"&amp;BZ4:BZ795&amp;"*")&gt;0)*1))</f>
        <v>0</v>
      </c>
      <c r="AR97" s="36" cm="1">
        <f t="array" ref="AR97">IF(T97="",0,SUMPRODUCT((BX4:BX795="Soja")*(BY4:BY795="ALERTE")*(COUNTIF(AF97,"*"&amp;BZ4:BZ795&amp;"*")&gt;0)*1))</f>
        <v>0</v>
      </c>
      <c r="AS97" s="36" cm="1">
        <f t="array" ref="AS97">IF(T97="",0,SUMPRODUCT((BX4:BX795="Lait")*(BY4:BY795="INFO")*(COUNTIF(AF97,"*"&amp;BZ4:BZ795&amp;"*")&gt;0)*1))</f>
        <v>0</v>
      </c>
      <c r="AT97" s="36" cm="1">
        <f t="array" ref="AT97">IF(T97="",0,SUMPRODUCT((BX4:BX795="Lait")*(BY4:BY795="EXCL")*(COUNTIF(AF97,"*"&amp;BZ4:BZ795&amp;"*")&gt;0)*1))</f>
        <v>0</v>
      </c>
      <c r="AU97" s="36" cm="1">
        <f t="array" ref="AU97">IF(T97="",0,SUMPRODUCT((BX4:BX795="Lait")*(BY4:BY795="ALERTE")*(COUNTIF(AF97,"*"&amp;BZ4:BZ795&amp;"*")&gt;0)*1))</f>
        <v>0</v>
      </c>
      <c r="AV97" s="36" cm="1">
        <f t="array" ref="AV97">IF(T97="",0,SUMPRODUCT((BX4:BX795="Lait")*(BY4:BY795="SUSP")*(COUNTIF(AF97,"*"&amp;BZ4:BZ795&amp;"*")&gt;0)*1))</f>
        <v>0</v>
      </c>
      <c r="AW97" s="36" cm="1">
        <f t="array" ref="AW97">IF(T97="",0,SUMPRODUCT((BX4:BX795="Fruits a coque")*(BY4:BY795="EXCL")*(COUNTIF(AF97,"*"&amp;BZ4:BZ795&amp;"*")&gt;0)*1))</f>
        <v>0</v>
      </c>
      <c r="AX97" s="36" cm="1">
        <f t="array" ref="AX97">IF(T97="",0,SUMPRODUCT((BX4:BX795="Fruits a coque")*(BY4:BY795="ALERTE")*(COUNTIF(AF97,"*"&amp;BZ4:BZ795&amp;"*")&gt;0)*1))</f>
        <v>0</v>
      </c>
      <c r="AY97" s="36" cm="1">
        <f t="array" ref="AY97">IF(T97="",0,SUMPRODUCT((BX4:BX795="Celeri")*(BY4:BY795="ALERTE")*(COUNTIF(AF97,"*"&amp;BZ4:BZ795&amp;"*")&gt;0)*1))</f>
        <v>0</v>
      </c>
      <c r="AZ97" s="36" cm="1">
        <f t="array" ref="AZ97">IF(T97="",0,SUMPRODUCT((BX4:BX795="Moutarde")*(BY4:BY795="ALERTE")*(COUNTIF(AF97,"*"&amp;BZ4:BZ795&amp;"*")&gt;0)*1))</f>
        <v>0</v>
      </c>
      <c r="BA97" s="36" cm="1">
        <f t="array" ref="BA97">IF(T97="",0,SUMPRODUCT((BX4:BX795="Sesame")*(BY4:BY795="ALERTE")*(COUNTIF(AF97,"*"&amp;BZ4:BZ795&amp;"*")&gt;0)*1))</f>
        <v>0</v>
      </c>
      <c r="BB97" s="36" cm="1">
        <f t="array" ref="BB97">IF(T97="",0,SUMPRODUCT((BX4:BX795="Sulfites")*(BY4:BY795="ALERTE")*(COUNTIF(AF97,"*"&amp;BZ4:BZ795&amp;"*")&gt;0)*1))</f>
        <v>0</v>
      </c>
      <c r="BC97" s="36" cm="1">
        <f t="array" ref="BC97">IF(T97="",0,SUMPRODUCT((BX4:BX795="Lupin")*(BY4:BY795="ALERTE")*(COUNTIF(AF97,"*"&amp;BZ4:BZ795&amp;"*")&gt;0)*1))</f>
        <v>0</v>
      </c>
      <c r="BD97" s="36" cm="1">
        <f t="array" ref="BD97">IF(T97="",0,SUMPRODUCT((BX4:BX795="Mollusques")*(BY4:BY795="EXCL")*(COUNTIF(AF97,"*"&amp;BZ4:BZ795&amp;"*")&gt;0)*1))</f>
        <v>0</v>
      </c>
      <c r="BE97" s="36" cm="1">
        <f t="array" ref="BE97">IF(T97="",0,SUMPRODUCT((BX4:BX795="Mollusques")*(BY4:BY795="ALERTE")*(COUNTIF(AF97,"*"&amp;BZ4:BZ795&amp;"*")&gt;0)*1))</f>
        <v>0</v>
      </c>
      <c r="BF97" s="36" t="str">
        <f t="shared" si="59"/>
        <v/>
      </c>
      <c r="BG97" s="36" t="str">
        <f t="shared" si="60"/>
        <v/>
      </c>
      <c r="BH97" s="36" t="str">
        <f t="shared" si="61"/>
        <v/>
      </c>
      <c r="BI97" s="36" t="str">
        <f t="shared" si="62"/>
        <v/>
      </c>
      <c r="BJ97" s="36" t="str">
        <f t="shared" si="63"/>
        <v/>
      </c>
      <c r="BK97" s="36" t="str">
        <f t="shared" si="64"/>
        <v/>
      </c>
      <c r="BL97" s="36" t="str">
        <f t="shared" si="65"/>
        <v/>
      </c>
      <c r="BM97" s="36" t="str">
        <f t="shared" si="66"/>
        <v/>
      </c>
      <c r="BN97" s="36" t="str">
        <f t="shared" si="67"/>
        <v/>
      </c>
      <c r="BO97" s="36" t="str">
        <f t="shared" si="68"/>
        <v/>
      </c>
      <c r="BP97" s="36" t="str">
        <f t="shared" si="69"/>
        <v/>
      </c>
      <c r="BQ97" s="36" t="str">
        <f t="shared" si="70"/>
        <v/>
      </c>
      <c r="BR97" s="36" t="str">
        <f t="shared" si="71"/>
        <v/>
      </c>
      <c r="BS97" s="36" t="str">
        <f t="shared" si="72"/>
        <v/>
      </c>
      <c r="BT97" s="36" t="str">
        <f t="shared" si="73"/>
        <v/>
      </c>
      <c r="BU97" s="36" t="str">
        <f t="shared" si="74"/>
        <v/>
      </c>
      <c r="BX97" s="6" t="s">
        <v>352</v>
      </c>
      <c r="BY97" s="577" t="s">
        <v>363</v>
      </c>
      <c r="BZ97" s="6" t="s">
        <v>419</v>
      </c>
      <c r="CA97" s="6" t="s">
        <v>832</v>
      </c>
    </row>
    <row r="98" spans="2:79" ht="30" customHeight="1">
      <c r="B98" s="551" t="str">
        <f t="shared" si="38"/>
        <v/>
      </c>
      <c r="C98" s="551" t="str">
        <f t="shared" si="39"/>
        <v/>
      </c>
      <c r="D98" s="551" t="str">
        <f>IF(UPPER(TRIM(N11))="X",C98,B98)</f>
        <v/>
      </c>
      <c r="E98" s="551" cm="1">
        <f t="array" ref="E98">IF(H97&lt;&gt;"",E97,IF(E97="","",IFERROR(MATCH(TRUE(),INDEX(INDEX(K:K,E97+1):K203&lt;&gt;"",0),0)+E97,"")))</f>
        <v>239</v>
      </c>
      <c r="F98" s="551" cm="1">
        <f t="array" ref="F98">IF(E98="","",IF(H97&lt;&gt;"",H97,INDEX(D:D,E98)))</f>
        <v>0</v>
      </c>
      <c r="G98" s="551" t="str">
        <f t="shared" si="40"/>
        <v>0</v>
      </c>
      <c r="H98" s="561" t="str">
        <f t="shared" si="41"/>
        <v/>
      </c>
      <c r="I98" s="566" t="str">
        <f>IF(AND(F98&lt;&gt;"",N10&gt;0,M98&gt;N10),"Mot &gt; limite","")</f>
        <v/>
      </c>
      <c r="J98" s="562" t="str">
        <f>IF(K98="","",COUNTIF(K18:K98,"&lt;&gt;"))</f>
        <v/>
      </c>
      <c r="K98" s="563"/>
      <c r="L98" s="562" t="str">
        <f t="shared" si="42"/>
        <v/>
      </c>
      <c r="M98" s="532">
        <f>IF(OR(F98="",N10="",N10&lt;=0),"",IF(LEN(F98)&lt;=N10,LEN(F98),IFERROR(FIND("♦",SUBSTITUTE(LEFT(F98,N10)," ","♦",LEN(LEFT(F98,N10))-LEN(SUBSTITUTE(LEFT(F98,N10)," ","")))),FIND(" ",F98&amp;" ",N10+1)-1)))</f>
        <v>1</v>
      </c>
      <c r="N98" s="564">
        <f t="shared" si="43"/>
        <v>81</v>
      </c>
      <c r="O98" s="565" t="str">
        <f t="shared" si="44"/>
        <v>0</v>
      </c>
      <c r="P98" s="564">
        <f t="shared" si="45"/>
        <v>1</v>
      </c>
      <c r="Q98" s="564">
        <f t="shared" si="46"/>
        <v>1</v>
      </c>
      <c r="S98" s="588">
        <f t="shared" si="47"/>
        <v>98</v>
      </c>
      <c r="T98" s="464" t="str">
        <f t="shared" si="75"/>
        <v>0</v>
      </c>
      <c r="U98" s="588" t="s">
        <v>188</v>
      </c>
      <c r="V98" s="465" t="str">
        <f t="shared" si="48"/>
        <v>0</v>
      </c>
      <c r="W98" s="466" t="str">
        <f t="shared" si="49"/>
        <v/>
      </c>
      <c r="X98" s="589" t="str">
        <f t="shared" si="50"/>
        <v>0</v>
      </c>
      <c r="Y98" s="590" t="str">
        <f t="shared" si="51"/>
        <v/>
      </c>
      <c r="Z98" s="588">
        <f t="shared" si="52"/>
        <v>0</v>
      </c>
      <c r="AA98" s="588">
        <f t="shared" si="53"/>
        <v>0</v>
      </c>
      <c r="AB98" s="590" t="str">
        <f t="shared" si="54"/>
        <v>aucun match</v>
      </c>
      <c r="AC98" s="36" t="str">
        <f t="shared" si="55"/>
        <v>0</v>
      </c>
      <c r="AD98" s="36" t="str">
        <f t="shared" si="56"/>
        <v>0</v>
      </c>
      <c r="AE98" s="36" t="str">
        <f t="shared" si="57"/>
        <v>0</v>
      </c>
      <c r="AF98" s="36" t="str">
        <f t="shared" si="58"/>
        <v xml:space="preserve"> 0 </v>
      </c>
      <c r="AG98" s="36" cm="1">
        <f t="array" ref="AG98">IF(T98="",0,SUMPRODUCT((BX4:BX795="Gluten")*(BY4:BY795="INFO")*(COUNTIF(AF98,"*"&amp;BZ4:BZ795&amp;"*")&gt;0)*1))</f>
        <v>0</v>
      </c>
      <c r="AH98" s="36" cm="1">
        <f t="array" ref="AH98">IF(T98="",0,SUMPRODUCT((BX4:BX795="Gluten")*(BY4:BY795="EXCL")*(COUNTIF(AF98,"*"&amp;BZ4:BZ795&amp;"*")&gt;0)*1))</f>
        <v>0</v>
      </c>
      <c r="AI98" s="36" cm="1">
        <f t="array" ref="AI98">IF(T98="",0,SUMPRODUCT((BX4:BX795="Gluten")*(BY4:BY795="ALERTE")*(COUNTIF(AF98,"*"&amp;BZ4:BZ795&amp;"*")&gt;0)*1))</f>
        <v>0</v>
      </c>
      <c r="AJ98" s="36" cm="1">
        <f t="array" ref="AJ98">IF(T98="",0,SUMPRODUCT((BX4:BX795="Gluten")*(BY4:BY795="SUSP")*(COUNTIF(AF98,"*"&amp;BZ4:BZ795&amp;"*")&gt;0)*1))</f>
        <v>0</v>
      </c>
      <c r="AK98" s="36" cm="1">
        <f t="array" ref="AK98">IF(T98="",0,SUMPRODUCT((BX4:BX795="Crustaces")*(BY4:BY795="ALERTE")*(COUNTIF(AF98,"*"&amp;BZ4:BZ795&amp;"*")&gt;0)*1))</f>
        <v>0</v>
      </c>
      <c r="AL98" s="36" cm="1">
        <f t="array" ref="AL98">IF(T98="",0,SUMPRODUCT((BX4:BX795="Oeufs")*(BY4:BY795="ALERTE")*(COUNTIF(AF98,"*"&amp;BZ4:BZ795&amp;"*")&gt;0)*1))</f>
        <v>0</v>
      </c>
      <c r="AM98" s="36" cm="1">
        <f t="array" ref="AM98">IF(T98="",0,SUMPRODUCT((BX4:BX795="Poissons")*(BY4:BY795="INFO")*(COUNTIF(AF98,"*"&amp;BZ4:BZ795&amp;"*")&gt;0)*1))</f>
        <v>0</v>
      </c>
      <c r="AN98" s="36" cm="1">
        <f t="array" ref="AN98">IF(T98="",0,SUMPRODUCT((BX4:BX795="Poissons")*(BY4:BY795="EXCL")*(COUNTIF(AF98,"*"&amp;BZ4:BZ795&amp;"*")&gt;0)*1))</f>
        <v>0</v>
      </c>
      <c r="AO98" s="36" cm="1">
        <f t="array" ref="AO98">IF(T98="",0,SUMPRODUCT((BX4:BX795="Poissons")*(BY4:BY795="ALERTE")*(COUNTIF(AF98,"*"&amp;BZ4:BZ795&amp;"*")&gt;0)*1))</f>
        <v>0</v>
      </c>
      <c r="AP98" s="36" cm="1">
        <f t="array" ref="AP98">IF(T98="",0,SUMPRODUCT((BX4:BX795="Arachides")*(BY4:BY795="ALERTE")*(COUNTIF(AF98,"*"&amp;BZ4:BZ795&amp;"*")&gt;0)*1))</f>
        <v>0</v>
      </c>
      <c r="AQ98" s="36" cm="1">
        <f t="array" ref="AQ98">IF(T98="",0,SUMPRODUCT((BX4:BX795="Soja")*(BY4:BY795="INFO")*(COUNTIF(AF98,"*"&amp;BZ4:BZ795&amp;"*")&gt;0)*1))</f>
        <v>0</v>
      </c>
      <c r="AR98" s="36" cm="1">
        <f t="array" ref="AR98">IF(T98="",0,SUMPRODUCT((BX4:BX795="Soja")*(BY4:BY795="ALERTE")*(COUNTIF(AF98,"*"&amp;BZ4:BZ795&amp;"*")&gt;0)*1))</f>
        <v>0</v>
      </c>
      <c r="AS98" s="36" cm="1">
        <f t="array" ref="AS98">IF(T98="",0,SUMPRODUCT((BX4:BX795="Lait")*(BY4:BY795="INFO")*(COUNTIF(AF98,"*"&amp;BZ4:BZ795&amp;"*")&gt;0)*1))</f>
        <v>0</v>
      </c>
      <c r="AT98" s="36" cm="1">
        <f t="array" ref="AT98">IF(T98="",0,SUMPRODUCT((BX4:BX795="Lait")*(BY4:BY795="EXCL")*(COUNTIF(AF98,"*"&amp;BZ4:BZ795&amp;"*")&gt;0)*1))</f>
        <v>0</v>
      </c>
      <c r="AU98" s="36" cm="1">
        <f t="array" ref="AU98">IF(T98="",0,SUMPRODUCT((BX4:BX795="Lait")*(BY4:BY795="ALERTE")*(COUNTIF(AF98,"*"&amp;BZ4:BZ795&amp;"*")&gt;0)*1))</f>
        <v>0</v>
      </c>
      <c r="AV98" s="36" cm="1">
        <f t="array" ref="AV98">IF(T98="",0,SUMPRODUCT((BX4:BX795="Lait")*(BY4:BY795="SUSP")*(COUNTIF(AF98,"*"&amp;BZ4:BZ795&amp;"*")&gt;0)*1))</f>
        <v>0</v>
      </c>
      <c r="AW98" s="36" cm="1">
        <f t="array" ref="AW98">IF(T98="",0,SUMPRODUCT((BX4:BX795="Fruits a coque")*(BY4:BY795="EXCL")*(COUNTIF(AF98,"*"&amp;BZ4:BZ795&amp;"*")&gt;0)*1))</f>
        <v>0</v>
      </c>
      <c r="AX98" s="36" cm="1">
        <f t="array" ref="AX98">IF(T98="",0,SUMPRODUCT((BX4:BX795="Fruits a coque")*(BY4:BY795="ALERTE")*(COUNTIF(AF98,"*"&amp;BZ4:BZ795&amp;"*")&gt;0)*1))</f>
        <v>0</v>
      </c>
      <c r="AY98" s="36" cm="1">
        <f t="array" ref="AY98">IF(T98="",0,SUMPRODUCT((BX4:BX795="Celeri")*(BY4:BY795="ALERTE")*(COUNTIF(AF98,"*"&amp;BZ4:BZ795&amp;"*")&gt;0)*1))</f>
        <v>0</v>
      </c>
      <c r="AZ98" s="36" cm="1">
        <f t="array" ref="AZ98">IF(T98="",0,SUMPRODUCT((BX4:BX795="Moutarde")*(BY4:BY795="ALERTE")*(COUNTIF(AF98,"*"&amp;BZ4:BZ795&amp;"*")&gt;0)*1))</f>
        <v>0</v>
      </c>
      <c r="BA98" s="36" cm="1">
        <f t="array" ref="BA98">IF(T98="",0,SUMPRODUCT((BX4:BX795="Sesame")*(BY4:BY795="ALERTE")*(COUNTIF(AF98,"*"&amp;BZ4:BZ795&amp;"*")&gt;0)*1))</f>
        <v>0</v>
      </c>
      <c r="BB98" s="36" cm="1">
        <f t="array" ref="BB98">IF(T98="",0,SUMPRODUCT((BX4:BX795="Sulfites")*(BY4:BY795="ALERTE")*(COUNTIF(AF98,"*"&amp;BZ4:BZ795&amp;"*")&gt;0)*1))</f>
        <v>0</v>
      </c>
      <c r="BC98" s="36" cm="1">
        <f t="array" ref="BC98">IF(T98="",0,SUMPRODUCT((BX4:BX795="Lupin")*(BY4:BY795="ALERTE")*(COUNTIF(AF98,"*"&amp;BZ4:BZ795&amp;"*")&gt;0)*1))</f>
        <v>0</v>
      </c>
      <c r="BD98" s="36" cm="1">
        <f t="array" ref="BD98">IF(T98="",0,SUMPRODUCT((BX4:BX795="Mollusques")*(BY4:BY795="EXCL")*(COUNTIF(AF98,"*"&amp;BZ4:BZ795&amp;"*")&gt;0)*1))</f>
        <v>0</v>
      </c>
      <c r="BE98" s="36" cm="1">
        <f t="array" ref="BE98">IF(T98="",0,SUMPRODUCT((BX4:BX795="Mollusques")*(BY4:BY795="ALERTE")*(COUNTIF(AF98,"*"&amp;BZ4:BZ795&amp;"*")&gt;0)*1))</f>
        <v>0</v>
      </c>
      <c r="BF98" s="36" t="str">
        <f t="shared" si="59"/>
        <v/>
      </c>
      <c r="BG98" s="36" t="str">
        <f t="shared" si="60"/>
        <v/>
      </c>
      <c r="BH98" s="36" t="str">
        <f t="shared" si="61"/>
        <v/>
      </c>
      <c r="BI98" s="36" t="str">
        <f t="shared" si="62"/>
        <v/>
      </c>
      <c r="BJ98" s="36" t="str">
        <f t="shared" si="63"/>
        <v/>
      </c>
      <c r="BK98" s="36" t="str">
        <f t="shared" si="64"/>
        <v/>
      </c>
      <c r="BL98" s="36" t="str">
        <f t="shared" si="65"/>
        <v/>
      </c>
      <c r="BM98" s="36" t="str">
        <f t="shared" si="66"/>
        <v/>
      </c>
      <c r="BN98" s="36" t="str">
        <f t="shared" si="67"/>
        <v/>
      </c>
      <c r="BO98" s="36" t="str">
        <f t="shared" si="68"/>
        <v/>
      </c>
      <c r="BP98" s="36" t="str">
        <f t="shared" si="69"/>
        <v/>
      </c>
      <c r="BQ98" s="36" t="str">
        <f t="shared" si="70"/>
        <v/>
      </c>
      <c r="BR98" s="36" t="str">
        <f t="shared" si="71"/>
        <v/>
      </c>
      <c r="BS98" s="36" t="str">
        <f t="shared" si="72"/>
        <v/>
      </c>
      <c r="BT98" s="36" t="str">
        <f t="shared" si="73"/>
        <v/>
      </c>
      <c r="BU98" s="36" t="str">
        <f t="shared" si="74"/>
        <v/>
      </c>
      <c r="BX98" s="6" t="s">
        <v>352</v>
      </c>
      <c r="BY98" s="577" t="s">
        <v>363</v>
      </c>
      <c r="BZ98" s="6" t="s">
        <v>420</v>
      </c>
      <c r="CA98" s="6" t="s">
        <v>833</v>
      </c>
    </row>
    <row r="99" spans="2:79" ht="30" customHeight="1">
      <c r="B99" s="551" t="str">
        <f t="shared" si="38"/>
        <v/>
      </c>
      <c r="C99" s="551" t="str">
        <f t="shared" si="39"/>
        <v/>
      </c>
      <c r="D99" s="551" t="str">
        <f>IF(UPPER(TRIM(N11))="X",C99,B99)</f>
        <v/>
      </c>
      <c r="E99" s="551" cm="1">
        <f t="array" ref="E99">IF(H98&lt;&gt;"",E98,IF(E98="","",IFERROR(MATCH(TRUE(),INDEX(INDEX(K:K,E98+1):K203&lt;&gt;"",0),0)+E98,"")))</f>
        <v>240</v>
      </c>
      <c r="F99" s="551" cm="1">
        <f t="array" ref="F99">IF(E99="","",IF(H98&lt;&gt;"",H98,INDEX(D:D,E99)))</f>
        <v>0</v>
      </c>
      <c r="G99" s="551" t="str">
        <f t="shared" si="40"/>
        <v>0</v>
      </c>
      <c r="H99" s="561" t="str">
        <f t="shared" si="41"/>
        <v/>
      </c>
      <c r="I99" s="566" t="str">
        <f>IF(AND(F99&lt;&gt;"",N10&gt;0,M99&gt;N10),"Mot &gt; limite","")</f>
        <v/>
      </c>
      <c r="J99" s="562" t="str">
        <f>IF(K99="","",COUNTIF(K18:K99,"&lt;&gt;"))</f>
        <v/>
      </c>
      <c r="K99" s="563"/>
      <c r="L99" s="562" t="str">
        <f t="shared" si="42"/>
        <v/>
      </c>
      <c r="M99" s="532">
        <f>IF(OR(F99="",N10="",N10&lt;=0),"",IF(LEN(F99)&lt;=N10,LEN(F99),IFERROR(FIND("♦",SUBSTITUTE(LEFT(F99,N10)," ","♦",LEN(LEFT(F99,N10))-LEN(SUBSTITUTE(LEFT(F99,N10)," ","")))),FIND(" ",F99&amp;" ",N10+1)-1)))</f>
        <v>1</v>
      </c>
      <c r="N99" s="564">
        <f t="shared" si="43"/>
        <v>82</v>
      </c>
      <c r="O99" s="565" t="str">
        <f t="shared" si="44"/>
        <v>0</v>
      </c>
      <c r="P99" s="564">
        <f t="shared" si="45"/>
        <v>1</v>
      </c>
      <c r="Q99" s="564">
        <f t="shared" si="46"/>
        <v>1</v>
      </c>
      <c r="S99" s="588">
        <f t="shared" si="47"/>
        <v>99</v>
      </c>
      <c r="T99" s="464" t="str">
        <f t="shared" si="75"/>
        <v>0</v>
      </c>
      <c r="U99" s="588" t="s">
        <v>188</v>
      </c>
      <c r="V99" s="465" t="str">
        <f t="shared" si="48"/>
        <v>0</v>
      </c>
      <c r="W99" s="466" t="str">
        <f t="shared" si="49"/>
        <v/>
      </c>
      <c r="X99" s="589" t="str">
        <f t="shared" si="50"/>
        <v>0</v>
      </c>
      <c r="Y99" s="590" t="str">
        <f t="shared" si="51"/>
        <v/>
      </c>
      <c r="Z99" s="588">
        <f t="shared" si="52"/>
        <v>0</v>
      </c>
      <c r="AA99" s="588">
        <f t="shared" si="53"/>
        <v>0</v>
      </c>
      <c r="AB99" s="590" t="str">
        <f t="shared" si="54"/>
        <v>aucun match</v>
      </c>
      <c r="AC99" s="36" t="str">
        <f t="shared" si="55"/>
        <v>0</v>
      </c>
      <c r="AD99" s="36" t="str">
        <f t="shared" si="56"/>
        <v>0</v>
      </c>
      <c r="AE99" s="36" t="str">
        <f t="shared" si="57"/>
        <v>0</v>
      </c>
      <c r="AF99" s="36" t="str">
        <f t="shared" si="58"/>
        <v xml:space="preserve"> 0 </v>
      </c>
      <c r="AG99" s="36" cm="1">
        <f t="array" ref="AG99">IF(T99="",0,SUMPRODUCT((BX4:BX795="Gluten")*(BY4:BY795="INFO")*(COUNTIF(AF99,"*"&amp;BZ4:BZ795&amp;"*")&gt;0)*1))</f>
        <v>0</v>
      </c>
      <c r="AH99" s="36" cm="1">
        <f t="array" ref="AH99">IF(T99="",0,SUMPRODUCT((BX4:BX795="Gluten")*(BY4:BY795="EXCL")*(COUNTIF(AF99,"*"&amp;BZ4:BZ795&amp;"*")&gt;0)*1))</f>
        <v>0</v>
      </c>
      <c r="AI99" s="36" cm="1">
        <f t="array" ref="AI99">IF(T99="",0,SUMPRODUCT((BX4:BX795="Gluten")*(BY4:BY795="ALERTE")*(COUNTIF(AF99,"*"&amp;BZ4:BZ795&amp;"*")&gt;0)*1))</f>
        <v>0</v>
      </c>
      <c r="AJ99" s="36" cm="1">
        <f t="array" ref="AJ99">IF(T99="",0,SUMPRODUCT((BX4:BX795="Gluten")*(BY4:BY795="SUSP")*(COUNTIF(AF99,"*"&amp;BZ4:BZ795&amp;"*")&gt;0)*1))</f>
        <v>0</v>
      </c>
      <c r="AK99" s="36" cm="1">
        <f t="array" ref="AK99">IF(T99="",0,SUMPRODUCT((BX4:BX795="Crustaces")*(BY4:BY795="ALERTE")*(COUNTIF(AF99,"*"&amp;BZ4:BZ795&amp;"*")&gt;0)*1))</f>
        <v>0</v>
      </c>
      <c r="AL99" s="36" cm="1">
        <f t="array" ref="AL99">IF(T99="",0,SUMPRODUCT((BX4:BX795="Oeufs")*(BY4:BY795="ALERTE")*(COUNTIF(AF99,"*"&amp;BZ4:BZ795&amp;"*")&gt;0)*1))</f>
        <v>0</v>
      </c>
      <c r="AM99" s="36" cm="1">
        <f t="array" ref="AM99">IF(T99="",0,SUMPRODUCT((BX4:BX795="Poissons")*(BY4:BY795="INFO")*(COUNTIF(AF99,"*"&amp;BZ4:BZ795&amp;"*")&gt;0)*1))</f>
        <v>0</v>
      </c>
      <c r="AN99" s="36" cm="1">
        <f t="array" ref="AN99">IF(T99="",0,SUMPRODUCT((BX4:BX795="Poissons")*(BY4:BY795="EXCL")*(COUNTIF(AF99,"*"&amp;BZ4:BZ795&amp;"*")&gt;0)*1))</f>
        <v>0</v>
      </c>
      <c r="AO99" s="36" cm="1">
        <f t="array" ref="AO99">IF(T99="",0,SUMPRODUCT((BX4:BX795="Poissons")*(BY4:BY795="ALERTE")*(COUNTIF(AF99,"*"&amp;BZ4:BZ795&amp;"*")&gt;0)*1))</f>
        <v>0</v>
      </c>
      <c r="AP99" s="36" cm="1">
        <f t="array" ref="AP99">IF(T99="",0,SUMPRODUCT((BX4:BX795="Arachides")*(BY4:BY795="ALERTE")*(COUNTIF(AF99,"*"&amp;BZ4:BZ795&amp;"*")&gt;0)*1))</f>
        <v>0</v>
      </c>
      <c r="AQ99" s="36" cm="1">
        <f t="array" ref="AQ99">IF(T99="",0,SUMPRODUCT((BX4:BX795="Soja")*(BY4:BY795="INFO")*(COUNTIF(AF99,"*"&amp;BZ4:BZ795&amp;"*")&gt;0)*1))</f>
        <v>0</v>
      </c>
      <c r="AR99" s="36" cm="1">
        <f t="array" ref="AR99">IF(T99="",0,SUMPRODUCT((BX4:BX795="Soja")*(BY4:BY795="ALERTE")*(COUNTIF(AF99,"*"&amp;BZ4:BZ795&amp;"*")&gt;0)*1))</f>
        <v>0</v>
      </c>
      <c r="AS99" s="36" cm="1">
        <f t="array" ref="AS99">IF(T99="",0,SUMPRODUCT((BX4:BX795="Lait")*(BY4:BY795="INFO")*(COUNTIF(AF99,"*"&amp;BZ4:BZ795&amp;"*")&gt;0)*1))</f>
        <v>0</v>
      </c>
      <c r="AT99" s="36" cm="1">
        <f t="array" ref="AT99">IF(T99="",0,SUMPRODUCT((BX4:BX795="Lait")*(BY4:BY795="EXCL")*(COUNTIF(AF99,"*"&amp;BZ4:BZ795&amp;"*")&gt;0)*1))</f>
        <v>0</v>
      </c>
      <c r="AU99" s="36" cm="1">
        <f t="array" ref="AU99">IF(T99="",0,SUMPRODUCT((BX4:BX795="Lait")*(BY4:BY795="ALERTE")*(COUNTIF(AF99,"*"&amp;BZ4:BZ795&amp;"*")&gt;0)*1))</f>
        <v>0</v>
      </c>
      <c r="AV99" s="36" cm="1">
        <f t="array" ref="AV99">IF(T99="",0,SUMPRODUCT((BX4:BX795="Lait")*(BY4:BY795="SUSP")*(COUNTIF(AF99,"*"&amp;BZ4:BZ795&amp;"*")&gt;0)*1))</f>
        <v>0</v>
      </c>
      <c r="AW99" s="36" cm="1">
        <f t="array" ref="AW99">IF(T99="",0,SUMPRODUCT((BX4:BX795="Fruits a coque")*(BY4:BY795="EXCL")*(COUNTIF(AF99,"*"&amp;BZ4:BZ795&amp;"*")&gt;0)*1))</f>
        <v>0</v>
      </c>
      <c r="AX99" s="36" cm="1">
        <f t="array" ref="AX99">IF(T99="",0,SUMPRODUCT((BX4:BX795="Fruits a coque")*(BY4:BY795="ALERTE")*(COUNTIF(AF99,"*"&amp;BZ4:BZ795&amp;"*")&gt;0)*1))</f>
        <v>0</v>
      </c>
      <c r="AY99" s="36" cm="1">
        <f t="array" ref="AY99">IF(T99="",0,SUMPRODUCT((BX4:BX795="Celeri")*(BY4:BY795="ALERTE")*(COUNTIF(AF99,"*"&amp;BZ4:BZ795&amp;"*")&gt;0)*1))</f>
        <v>0</v>
      </c>
      <c r="AZ99" s="36" cm="1">
        <f t="array" ref="AZ99">IF(T99="",0,SUMPRODUCT((BX4:BX795="Moutarde")*(BY4:BY795="ALERTE")*(COUNTIF(AF99,"*"&amp;BZ4:BZ795&amp;"*")&gt;0)*1))</f>
        <v>0</v>
      </c>
      <c r="BA99" s="36" cm="1">
        <f t="array" ref="BA99">IF(T99="",0,SUMPRODUCT((BX4:BX795="Sesame")*(BY4:BY795="ALERTE")*(COUNTIF(AF99,"*"&amp;BZ4:BZ795&amp;"*")&gt;0)*1))</f>
        <v>0</v>
      </c>
      <c r="BB99" s="36" cm="1">
        <f t="array" ref="BB99">IF(T99="",0,SUMPRODUCT((BX4:BX795="Sulfites")*(BY4:BY795="ALERTE")*(COUNTIF(AF99,"*"&amp;BZ4:BZ795&amp;"*")&gt;0)*1))</f>
        <v>0</v>
      </c>
      <c r="BC99" s="36" cm="1">
        <f t="array" ref="BC99">IF(T99="",0,SUMPRODUCT((BX4:BX795="Lupin")*(BY4:BY795="ALERTE")*(COUNTIF(AF99,"*"&amp;BZ4:BZ795&amp;"*")&gt;0)*1))</f>
        <v>0</v>
      </c>
      <c r="BD99" s="36" cm="1">
        <f t="array" ref="BD99">IF(T99="",0,SUMPRODUCT((BX4:BX795="Mollusques")*(BY4:BY795="EXCL")*(COUNTIF(AF99,"*"&amp;BZ4:BZ795&amp;"*")&gt;0)*1))</f>
        <v>0</v>
      </c>
      <c r="BE99" s="36" cm="1">
        <f t="array" ref="BE99">IF(T99="",0,SUMPRODUCT((BX4:BX795="Mollusques")*(BY4:BY795="ALERTE")*(COUNTIF(AF99,"*"&amp;BZ4:BZ795&amp;"*")&gt;0)*1))</f>
        <v>0</v>
      </c>
      <c r="BF99" s="36" t="str">
        <f t="shared" si="59"/>
        <v/>
      </c>
      <c r="BG99" s="36" t="str">
        <f t="shared" si="60"/>
        <v/>
      </c>
      <c r="BH99" s="36" t="str">
        <f t="shared" si="61"/>
        <v/>
      </c>
      <c r="BI99" s="36" t="str">
        <f t="shared" si="62"/>
        <v/>
      </c>
      <c r="BJ99" s="36" t="str">
        <f t="shared" si="63"/>
        <v/>
      </c>
      <c r="BK99" s="36" t="str">
        <f t="shared" si="64"/>
        <v/>
      </c>
      <c r="BL99" s="36" t="str">
        <f t="shared" si="65"/>
        <v/>
      </c>
      <c r="BM99" s="36" t="str">
        <f t="shared" si="66"/>
        <v/>
      </c>
      <c r="BN99" s="36" t="str">
        <f t="shared" si="67"/>
        <v/>
      </c>
      <c r="BO99" s="36" t="str">
        <f t="shared" si="68"/>
        <v/>
      </c>
      <c r="BP99" s="36" t="str">
        <f t="shared" si="69"/>
        <v/>
      </c>
      <c r="BQ99" s="36" t="str">
        <f t="shared" si="70"/>
        <v/>
      </c>
      <c r="BR99" s="36" t="str">
        <f t="shared" si="71"/>
        <v/>
      </c>
      <c r="BS99" s="36" t="str">
        <f t="shared" si="72"/>
        <v/>
      </c>
      <c r="BT99" s="36" t="str">
        <f t="shared" si="73"/>
        <v/>
      </c>
      <c r="BU99" s="36" t="str">
        <f t="shared" si="74"/>
        <v/>
      </c>
      <c r="BX99" s="6" t="s">
        <v>352</v>
      </c>
      <c r="BY99" s="577" t="s">
        <v>363</v>
      </c>
      <c r="BZ99" s="6" t="s">
        <v>421</v>
      </c>
      <c r="CA99" s="6" t="s">
        <v>834</v>
      </c>
    </row>
    <row r="100" spans="2:79" ht="30" customHeight="1">
      <c r="B100" s="551" t="str">
        <f t="shared" si="38"/>
        <v/>
      </c>
      <c r="C100" s="551" t="str">
        <f t="shared" si="39"/>
        <v/>
      </c>
      <c r="D100" s="551" t="str">
        <f>IF(UPPER(TRIM(N11))="X",C100,B100)</f>
        <v/>
      </c>
      <c r="E100" s="551" cm="1">
        <f t="array" ref="E100">IF(H99&lt;&gt;"",E99,IF(E99="","",IFERROR(MATCH(TRUE(),INDEX(INDEX(K:K,E99+1):K203&lt;&gt;"",0),0)+E99,"")))</f>
        <v>241</v>
      </c>
      <c r="F100" s="551" cm="1">
        <f t="array" ref="F100">IF(E100="","",IF(H99&lt;&gt;"",H99,INDEX(D:D,E100)))</f>
        <v>0</v>
      </c>
      <c r="G100" s="551" t="str">
        <f t="shared" si="40"/>
        <v>0</v>
      </c>
      <c r="H100" s="561" t="str">
        <f t="shared" si="41"/>
        <v/>
      </c>
      <c r="I100" s="566" t="str">
        <f>IF(AND(F100&lt;&gt;"",N10&gt;0,M100&gt;N10),"Mot &gt; limite","")</f>
        <v/>
      </c>
      <c r="J100" s="562" t="str">
        <f>IF(K100="","",COUNTIF(K18:K100,"&lt;&gt;"))</f>
        <v/>
      </c>
      <c r="K100" s="563"/>
      <c r="L100" s="562" t="str">
        <f t="shared" si="42"/>
        <v/>
      </c>
      <c r="M100" s="532">
        <f>IF(OR(F100="",N10="",N10&lt;=0),"",IF(LEN(F100)&lt;=N10,LEN(F100),IFERROR(FIND("♦",SUBSTITUTE(LEFT(F100,N10)," ","♦",LEN(LEFT(F100,N10))-LEN(SUBSTITUTE(LEFT(F100,N10)," ","")))),FIND(" ",F100&amp;" ",N10+1)-1)))</f>
        <v>1</v>
      </c>
      <c r="N100" s="564">
        <f t="shared" si="43"/>
        <v>83</v>
      </c>
      <c r="O100" s="565" t="str">
        <f t="shared" si="44"/>
        <v>0</v>
      </c>
      <c r="P100" s="564">
        <f t="shared" si="45"/>
        <v>1</v>
      </c>
      <c r="Q100" s="564">
        <f t="shared" si="46"/>
        <v>1</v>
      </c>
      <c r="S100" s="588">
        <f t="shared" si="47"/>
        <v>100</v>
      </c>
      <c r="T100" s="464" t="str">
        <f t="shared" si="75"/>
        <v>0</v>
      </c>
      <c r="U100" s="588" t="s">
        <v>188</v>
      </c>
      <c r="V100" s="465" t="str">
        <f t="shared" si="48"/>
        <v>0</v>
      </c>
      <c r="W100" s="466" t="str">
        <f t="shared" si="49"/>
        <v/>
      </c>
      <c r="X100" s="589" t="str">
        <f t="shared" si="50"/>
        <v>0</v>
      </c>
      <c r="Y100" s="590" t="str">
        <f t="shared" si="51"/>
        <v/>
      </c>
      <c r="Z100" s="588">
        <f t="shared" si="52"/>
        <v>0</v>
      </c>
      <c r="AA100" s="588">
        <f t="shared" si="53"/>
        <v>0</v>
      </c>
      <c r="AB100" s="590" t="str">
        <f t="shared" si="54"/>
        <v>aucun match</v>
      </c>
      <c r="AC100" s="36" t="str">
        <f t="shared" si="55"/>
        <v>0</v>
      </c>
      <c r="AD100" s="36" t="str">
        <f t="shared" si="56"/>
        <v>0</v>
      </c>
      <c r="AE100" s="36" t="str">
        <f t="shared" si="57"/>
        <v>0</v>
      </c>
      <c r="AF100" s="36" t="str">
        <f t="shared" si="58"/>
        <v xml:space="preserve"> 0 </v>
      </c>
      <c r="AG100" s="36" cm="1">
        <f t="array" ref="AG100">IF(T100="",0,SUMPRODUCT((BX4:BX795="Gluten")*(BY4:BY795="INFO")*(COUNTIF(AF100,"*"&amp;BZ4:BZ795&amp;"*")&gt;0)*1))</f>
        <v>0</v>
      </c>
      <c r="AH100" s="36" cm="1">
        <f t="array" ref="AH100">IF(T100="",0,SUMPRODUCT((BX4:BX795="Gluten")*(BY4:BY795="EXCL")*(COUNTIF(AF100,"*"&amp;BZ4:BZ795&amp;"*")&gt;0)*1))</f>
        <v>0</v>
      </c>
      <c r="AI100" s="36" cm="1">
        <f t="array" ref="AI100">IF(T100="",0,SUMPRODUCT((BX4:BX795="Gluten")*(BY4:BY795="ALERTE")*(COUNTIF(AF100,"*"&amp;BZ4:BZ795&amp;"*")&gt;0)*1))</f>
        <v>0</v>
      </c>
      <c r="AJ100" s="36" cm="1">
        <f t="array" ref="AJ100">IF(T100="",0,SUMPRODUCT((BX4:BX795="Gluten")*(BY4:BY795="SUSP")*(COUNTIF(AF100,"*"&amp;BZ4:BZ795&amp;"*")&gt;0)*1))</f>
        <v>0</v>
      </c>
      <c r="AK100" s="36" cm="1">
        <f t="array" ref="AK100">IF(T100="",0,SUMPRODUCT((BX4:BX795="Crustaces")*(BY4:BY795="ALERTE")*(COUNTIF(AF100,"*"&amp;BZ4:BZ795&amp;"*")&gt;0)*1))</f>
        <v>0</v>
      </c>
      <c r="AL100" s="36" cm="1">
        <f t="array" ref="AL100">IF(T100="",0,SUMPRODUCT((BX4:BX795="Oeufs")*(BY4:BY795="ALERTE")*(COUNTIF(AF100,"*"&amp;BZ4:BZ795&amp;"*")&gt;0)*1))</f>
        <v>0</v>
      </c>
      <c r="AM100" s="36" cm="1">
        <f t="array" ref="AM100">IF(T100="",0,SUMPRODUCT((BX4:BX795="Poissons")*(BY4:BY795="INFO")*(COUNTIF(AF100,"*"&amp;BZ4:BZ795&amp;"*")&gt;0)*1))</f>
        <v>0</v>
      </c>
      <c r="AN100" s="36" cm="1">
        <f t="array" ref="AN100">IF(T100="",0,SUMPRODUCT((BX4:BX795="Poissons")*(BY4:BY795="EXCL")*(COUNTIF(AF100,"*"&amp;BZ4:BZ795&amp;"*")&gt;0)*1))</f>
        <v>0</v>
      </c>
      <c r="AO100" s="36" cm="1">
        <f t="array" ref="AO100">IF(T100="",0,SUMPRODUCT((BX4:BX795="Poissons")*(BY4:BY795="ALERTE")*(COUNTIF(AF100,"*"&amp;BZ4:BZ795&amp;"*")&gt;0)*1))</f>
        <v>0</v>
      </c>
      <c r="AP100" s="36" cm="1">
        <f t="array" ref="AP100">IF(T100="",0,SUMPRODUCT((BX4:BX795="Arachides")*(BY4:BY795="ALERTE")*(COUNTIF(AF100,"*"&amp;BZ4:BZ795&amp;"*")&gt;0)*1))</f>
        <v>0</v>
      </c>
      <c r="AQ100" s="36" cm="1">
        <f t="array" ref="AQ100">IF(T100="",0,SUMPRODUCT((BX4:BX795="Soja")*(BY4:BY795="INFO")*(COUNTIF(AF100,"*"&amp;BZ4:BZ795&amp;"*")&gt;0)*1))</f>
        <v>0</v>
      </c>
      <c r="AR100" s="36" cm="1">
        <f t="array" ref="AR100">IF(T100="",0,SUMPRODUCT((BX4:BX795="Soja")*(BY4:BY795="ALERTE")*(COUNTIF(AF100,"*"&amp;BZ4:BZ795&amp;"*")&gt;0)*1))</f>
        <v>0</v>
      </c>
      <c r="AS100" s="36" cm="1">
        <f t="array" ref="AS100">IF(T100="",0,SUMPRODUCT((BX4:BX795="Lait")*(BY4:BY795="INFO")*(COUNTIF(AF100,"*"&amp;BZ4:BZ795&amp;"*")&gt;0)*1))</f>
        <v>0</v>
      </c>
      <c r="AT100" s="36" cm="1">
        <f t="array" ref="AT100">IF(T100="",0,SUMPRODUCT((BX4:BX795="Lait")*(BY4:BY795="EXCL")*(COUNTIF(AF100,"*"&amp;BZ4:BZ795&amp;"*")&gt;0)*1))</f>
        <v>0</v>
      </c>
      <c r="AU100" s="36" cm="1">
        <f t="array" ref="AU100">IF(T100="",0,SUMPRODUCT((BX4:BX795="Lait")*(BY4:BY795="ALERTE")*(COUNTIF(AF100,"*"&amp;BZ4:BZ795&amp;"*")&gt;0)*1))</f>
        <v>0</v>
      </c>
      <c r="AV100" s="36" cm="1">
        <f t="array" ref="AV100">IF(T100="",0,SUMPRODUCT((BX4:BX795="Lait")*(BY4:BY795="SUSP")*(COUNTIF(AF100,"*"&amp;BZ4:BZ795&amp;"*")&gt;0)*1))</f>
        <v>0</v>
      </c>
      <c r="AW100" s="36" cm="1">
        <f t="array" ref="AW100">IF(T100="",0,SUMPRODUCT((BX4:BX795="Fruits a coque")*(BY4:BY795="EXCL")*(COUNTIF(AF100,"*"&amp;BZ4:BZ795&amp;"*")&gt;0)*1))</f>
        <v>0</v>
      </c>
      <c r="AX100" s="36" cm="1">
        <f t="array" ref="AX100">IF(T100="",0,SUMPRODUCT((BX4:BX795="Fruits a coque")*(BY4:BY795="ALERTE")*(COUNTIF(AF100,"*"&amp;BZ4:BZ795&amp;"*")&gt;0)*1))</f>
        <v>0</v>
      </c>
      <c r="AY100" s="36" cm="1">
        <f t="array" ref="AY100">IF(T100="",0,SUMPRODUCT((BX4:BX795="Celeri")*(BY4:BY795="ALERTE")*(COUNTIF(AF100,"*"&amp;BZ4:BZ795&amp;"*")&gt;0)*1))</f>
        <v>0</v>
      </c>
      <c r="AZ100" s="36" cm="1">
        <f t="array" ref="AZ100">IF(T100="",0,SUMPRODUCT((BX4:BX795="Moutarde")*(BY4:BY795="ALERTE")*(COUNTIF(AF100,"*"&amp;BZ4:BZ795&amp;"*")&gt;0)*1))</f>
        <v>0</v>
      </c>
      <c r="BA100" s="36" cm="1">
        <f t="array" ref="BA100">IF(T100="",0,SUMPRODUCT((BX4:BX795="Sesame")*(BY4:BY795="ALERTE")*(COUNTIF(AF100,"*"&amp;BZ4:BZ795&amp;"*")&gt;0)*1))</f>
        <v>0</v>
      </c>
      <c r="BB100" s="36" cm="1">
        <f t="array" ref="BB100">IF(T100="",0,SUMPRODUCT((BX4:BX795="Sulfites")*(BY4:BY795="ALERTE")*(COUNTIF(AF100,"*"&amp;BZ4:BZ795&amp;"*")&gt;0)*1))</f>
        <v>0</v>
      </c>
      <c r="BC100" s="36" cm="1">
        <f t="array" ref="BC100">IF(T100="",0,SUMPRODUCT((BX4:BX795="Lupin")*(BY4:BY795="ALERTE")*(COUNTIF(AF100,"*"&amp;BZ4:BZ795&amp;"*")&gt;0)*1))</f>
        <v>0</v>
      </c>
      <c r="BD100" s="36" cm="1">
        <f t="array" ref="BD100">IF(T100="",0,SUMPRODUCT((BX4:BX795="Mollusques")*(BY4:BY795="EXCL")*(COUNTIF(AF100,"*"&amp;BZ4:BZ795&amp;"*")&gt;0)*1))</f>
        <v>0</v>
      </c>
      <c r="BE100" s="36" cm="1">
        <f t="array" ref="BE100">IF(T100="",0,SUMPRODUCT((BX4:BX795="Mollusques")*(BY4:BY795="ALERTE")*(COUNTIF(AF100,"*"&amp;BZ4:BZ795&amp;"*")&gt;0)*1))</f>
        <v>0</v>
      </c>
      <c r="BF100" s="36" t="str">
        <f t="shared" si="59"/>
        <v/>
      </c>
      <c r="BG100" s="36" t="str">
        <f t="shared" si="60"/>
        <v/>
      </c>
      <c r="BH100" s="36" t="str">
        <f t="shared" si="61"/>
        <v/>
      </c>
      <c r="BI100" s="36" t="str">
        <f t="shared" si="62"/>
        <v/>
      </c>
      <c r="BJ100" s="36" t="str">
        <f t="shared" si="63"/>
        <v/>
      </c>
      <c r="BK100" s="36" t="str">
        <f t="shared" si="64"/>
        <v/>
      </c>
      <c r="BL100" s="36" t="str">
        <f t="shared" si="65"/>
        <v/>
      </c>
      <c r="BM100" s="36" t="str">
        <f t="shared" si="66"/>
        <v/>
      </c>
      <c r="BN100" s="36" t="str">
        <f t="shared" si="67"/>
        <v/>
      </c>
      <c r="BO100" s="36" t="str">
        <f t="shared" si="68"/>
        <v/>
      </c>
      <c r="BP100" s="36" t="str">
        <f t="shared" si="69"/>
        <v/>
      </c>
      <c r="BQ100" s="36" t="str">
        <f t="shared" si="70"/>
        <v/>
      </c>
      <c r="BR100" s="36" t="str">
        <f t="shared" si="71"/>
        <v/>
      </c>
      <c r="BS100" s="36" t="str">
        <f t="shared" si="72"/>
        <v/>
      </c>
      <c r="BT100" s="36" t="str">
        <f t="shared" si="73"/>
        <v/>
      </c>
      <c r="BU100" s="36" t="str">
        <f t="shared" si="74"/>
        <v/>
      </c>
      <c r="BX100" s="6" t="s">
        <v>352</v>
      </c>
      <c r="BY100" s="577" t="s">
        <v>363</v>
      </c>
      <c r="BZ100" s="6" t="s">
        <v>422</v>
      </c>
      <c r="CA100" s="6" t="s">
        <v>835</v>
      </c>
    </row>
    <row r="101" spans="2:79" ht="30" customHeight="1">
      <c r="B101" s="551" t="str">
        <f t="shared" si="38"/>
        <v/>
      </c>
      <c r="C101" s="551" t="str">
        <f t="shared" si="39"/>
        <v/>
      </c>
      <c r="D101" s="551" t="str">
        <f>IF(UPPER(TRIM(N11))="X",C101,B101)</f>
        <v/>
      </c>
      <c r="E101" s="551" cm="1">
        <f t="array" ref="E101">IF(H100&lt;&gt;"",E100,IF(E100="","",IFERROR(MATCH(TRUE(),INDEX(INDEX(K:K,E100+1):K203&lt;&gt;"",0),0)+E100,"")))</f>
        <v>242</v>
      </c>
      <c r="F101" s="551" cm="1">
        <f t="array" ref="F101">IF(E101="","",IF(H100&lt;&gt;"",H100,INDEX(D:D,E101)))</f>
        <v>0</v>
      </c>
      <c r="G101" s="551" t="str">
        <f t="shared" si="40"/>
        <v>0</v>
      </c>
      <c r="H101" s="561" t="str">
        <f t="shared" si="41"/>
        <v/>
      </c>
      <c r="I101" s="566" t="str">
        <f>IF(AND(F101&lt;&gt;"",N10&gt;0,M101&gt;N10),"Mot &gt; limite","")</f>
        <v/>
      </c>
      <c r="J101" s="562" t="str">
        <f>IF(K101="","",COUNTIF(K18:K101,"&lt;&gt;"))</f>
        <v/>
      </c>
      <c r="K101" s="563"/>
      <c r="L101" s="562" t="str">
        <f t="shared" si="42"/>
        <v/>
      </c>
      <c r="M101" s="532">
        <f>IF(OR(F101="",N10="",N10&lt;=0),"",IF(LEN(F101)&lt;=N10,LEN(F101),IFERROR(FIND("♦",SUBSTITUTE(LEFT(F101,N10)," ","♦",LEN(LEFT(F101,N10))-LEN(SUBSTITUTE(LEFT(F101,N10)," ","")))),FIND(" ",F101&amp;" ",N10+1)-1)))</f>
        <v>1</v>
      </c>
      <c r="N101" s="564">
        <f t="shared" si="43"/>
        <v>84</v>
      </c>
      <c r="O101" s="565" t="str">
        <f t="shared" si="44"/>
        <v>0</v>
      </c>
      <c r="P101" s="564">
        <f t="shared" si="45"/>
        <v>1</v>
      </c>
      <c r="Q101" s="564">
        <f t="shared" si="46"/>
        <v>1</v>
      </c>
      <c r="S101" s="588">
        <f t="shared" si="47"/>
        <v>101</v>
      </c>
      <c r="T101" s="464" t="str">
        <f t="shared" si="75"/>
        <v>0</v>
      </c>
      <c r="U101" s="588" t="s">
        <v>188</v>
      </c>
      <c r="V101" s="465" t="str">
        <f t="shared" si="48"/>
        <v>0</v>
      </c>
      <c r="W101" s="466" t="str">
        <f t="shared" si="49"/>
        <v/>
      </c>
      <c r="X101" s="589" t="str">
        <f t="shared" si="50"/>
        <v>0</v>
      </c>
      <c r="Y101" s="590" t="str">
        <f t="shared" si="51"/>
        <v/>
      </c>
      <c r="Z101" s="588">
        <f t="shared" si="52"/>
        <v>0</v>
      </c>
      <c r="AA101" s="588">
        <f t="shared" si="53"/>
        <v>0</v>
      </c>
      <c r="AB101" s="590" t="str">
        <f t="shared" si="54"/>
        <v>aucun match</v>
      </c>
      <c r="AC101" s="36" t="str">
        <f t="shared" si="55"/>
        <v>0</v>
      </c>
      <c r="AD101" s="36" t="str">
        <f t="shared" si="56"/>
        <v>0</v>
      </c>
      <c r="AE101" s="36" t="str">
        <f t="shared" si="57"/>
        <v>0</v>
      </c>
      <c r="AF101" s="36" t="str">
        <f t="shared" si="58"/>
        <v xml:space="preserve"> 0 </v>
      </c>
      <c r="AG101" s="36" cm="1">
        <f t="array" ref="AG101">IF(T101="",0,SUMPRODUCT((BX4:BX795="Gluten")*(BY4:BY795="INFO")*(COUNTIF(AF101,"*"&amp;BZ4:BZ795&amp;"*")&gt;0)*1))</f>
        <v>0</v>
      </c>
      <c r="AH101" s="36" cm="1">
        <f t="array" ref="AH101">IF(T101="",0,SUMPRODUCT((BX4:BX795="Gluten")*(BY4:BY795="EXCL")*(COUNTIF(AF101,"*"&amp;BZ4:BZ795&amp;"*")&gt;0)*1))</f>
        <v>0</v>
      </c>
      <c r="AI101" s="36" cm="1">
        <f t="array" ref="AI101">IF(T101="",0,SUMPRODUCT((BX4:BX795="Gluten")*(BY4:BY795="ALERTE")*(COUNTIF(AF101,"*"&amp;BZ4:BZ795&amp;"*")&gt;0)*1))</f>
        <v>0</v>
      </c>
      <c r="AJ101" s="36" cm="1">
        <f t="array" ref="AJ101">IF(T101="",0,SUMPRODUCT((BX4:BX795="Gluten")*(BY4:BY795="SUSP")*(COUNTIF(AF101,"*"&amp;BZ4:BZ795&amp;"*")&gt;0)*1))</f>
        <v>0</v>
      </c>
      <c r="AK101" s="36" cm="1">
        <f t="array" ref="AK101">IF(T101="",0,SUMPRODUCT((BX4:BX795="Crustaces")*(BY4:BY795="ALERTE")*(COUNTIF(AF101,"*"&amp;BZ4:BZ795&amp;"*")&gt;0)*1))</f>
        <v>0</v>
      </c>
      <c r="AL101" s="36" cm="1">
        <f t="array" ref="AL101">IF(T101="",0,SUMPRODUCT((BX4:BX795="Oeufs")*(BY4:BY795="ALERTE")*(COUNTIF(AF101,"*"&amp;BZ4:BZ795&amp;"*")&gt;0)*1))</f>
        <v>0</v>
      </c>
      <c r="AM101" s="36" cm="1">
        <f t="array" ref="AM101">IF(T101="",0,SUMPRODUCT((BX4:BX795="Poissons")*(BY4:BY795="INFO")*(COUNTIF(AF101,"*"&amp;BZ4:BZ795&amp;"*")&gt;0)*1))</f>
        <v>0</v>
      </c>
      <c r="AN101" s="36" cm="1">
        <f t="array" ref="AN101">IF(T101="",0,SUMPRODUCT((BX4:BX795="Poissons")*(BY4:BY795="EXCL")*(COUNTIF(AF101,"*"&amp;BZ4:BZ795&amp;"*")&gt;0)*1))</f>
        <v>0</v>
      </c>
      <c r="AO101" s="36" cm="1">
        <f t="array" ref="AO101">IF(T101="",0,SUMPRODUCT((BX4:BX795="Poissons")*(BY4:BY795="ALERTE")*(COUNTIF(AF101,"*"&amp;BZ4:BZ795&amp;"*")&gt;0)*1))</f>
        <v>0</v>
      </c>
      <c r="AP101" s="36" cm="1">
        <f t="array" ref="AP101">IF(T101="",0,SUMPRODUCT((BX4:BX795="Arachides")*(BY4:BY795="ALERTE")*(COUNTIF(AF101,"*"&amp;BZ4:BZ795&amp;"*")&gt;0)*1))</f>
        <v>0</v>
      </c>
      <c r="AQ101" s="36" cm="1">
        <f t="array" ref="AQ101">IF(T101="",0,SUMPRODUCT((BX4:BX795="Soja")*(BY4:BY795="INFO")*(COUNTIF(AF101,"*"&amp;BZ4:BZ795&amp;"*")&gt;0)*1))</f>
        <v>0</v>
      </c>
      <c r="AR101" s="36" cm="1">
        <f t="array" ref="AR101">IF(T101="",0,SUMPRODUCT((BX4:BX795="Soja")*(BY4:BY795="ALERTE")*(COUNTIF(AF101,"*"&amp;BZ4:BZ795&amp;"*")&gt;0)*1))</f>
        <v>0</v>
      </c>
      <c r="AS101" s="36" cm="1">
        <f t="array" ref="AS101">IF(T101="",0,SUMPRODUCT((BX4:BX795="Lait")*(BY4:BY795="INFO")*(COUNTIF(AF101,"*"&amp;BZ4:BZ795&amp;"*")&gt;0)*1))</f>
        <v>0</v>
      </c>
      <c r="AT101" s="36" cm="1">
        <f t="array" ref="AT101">IF(T101="",0,SUMPRODUCT((BX4:BX795="Lait")*(BY4:BY795="EXCL")*(COUNTIF(AF101,"*"&amp;BZ4:BZ795&amp;"*")&gt;0)*1))</f>
        <v>0</v>
      </c>
      <c r="AU101" s="36" cm="1">
        <f t="array" ref="AU101">IF(T101="",0,SUMPRODUCT((BX4:BX795="Lait")*(BY4:BY795="ALERTE")*(COUNTIF(AF101,"*"&amp;BZ4:BZ795&amp;"*")&gt;0)*1))</f>
        <v>0</v>
      </c>
      <c r="AV101" s="36" cm="1">
        <f t="array" ref="AV101">IF(T101="",0,SUMPRODUCT((BX4:BX795="Lait")*(BY4:BY795="SUSP")*(COUNTIF(AF101,"*"&amp;BZ4:BZ795&amp;"*")&gt;0)*1))</f>
        <v>0</v>
      </c>
      <c r="AW101" s="36" cm="1">
        <f t="array" ref="AW101">IF(T101="",0,SUMPRODUCT((BX4:BX795="Fruits a coque")*(BY4:BY795="EXCL")*(COUNTIF(AF101,"*"&amp;BZ4:BZ795&amp;"*")&gt;0)*1))</f>
        <v>0</v>
      </c>
      <c r="AX101" s="36" cm="1">
        <f t="array" ref="AX101">IF(T101="",0,SUMPRODUCT((BX4:BX795="Fruits a coque")*(BY4:BY795="ALERTE")*(COUNTIF(AF101,"*"&amp;BZ4:BZ795&amp;"*")&gt;0)*1))</f>
        <v>0</v>
      </c>
      <c r="AY101" s="36" cm="1">
        <f t="array" ref="AY101">IF(T101="",0,SUMPRODUCT((BX4:BX795="Celeri")*(BY4:BY795="ALERTE")*(COUNTIF(AF101,"*"&amp;BZ4:BZ795&amp;"*")&gt;0)*1))</f>
        <v>0</v>
      </c>
      <c r="AZ101" s="36" cm="1">
        <f t="array" ref="AZ101">IF(T101="",0,SUMPRODUCT((BX4:BX795="Moutarde")*(BY4:BY795="ALERTE")*(COUNTIF(AF101,"*"&amp;BZ4:BZ795&amp;"*")&gt;0)*1))</f>
        <v>0</v>
      </c>
      <c r="BA101" s="36" cm="1">
        <f t="array" ref="BA101">IF(T101="",0,SUMPRODUCT((BX4:BX795="Sesame")*(BY4:BY795="ALERTE")*(COUNTIF(AF101,"*"&amp;BZ4:BZ795&amp;"*")&gt;0)*1))</f>
        <v>0</v>
      </c>
      <c r="BB101" s="36" cm="1">
        <f t="array" ref="BB101">IF(T101="",0,SUMPRODUCT((BX4:BX795="Sulfites")*(BY4:BY795="ALERTE")*(COUNTIF(AF101,"*"&amp;BZ4:BZ795&amp;"*")&gt;0)*1))</f>
        <v>0</v>
      </c>
      <c r="BC101" s="36" cm="1">
        <f t="array" ref="BC101">IF(T101="",0,SUMPRODUCT((BX4:BX795="Lupin")*(BY4:BY795="ALERTE")*(COUNTIF(AF101,"*"&amp;BZ4:BZ795&amp;"*")&gt;0)*1))</f>
        <v>0</v>
      </c>
      <c r="BD101" s="36" cm="1">
        <f t="array" ref="BD101">IF(T101="",0,SUMPRODUCT((BX4:BX795="Mollusques")*(BY4:BY795="EXCL")*(COUNTIF(AF101,"*"&amp;BZ4:BZ795&amp;"*")&gt;0)*1))</f>
        <v>0</v>
      </c>
      <c r="BE101" s="36" cm="1">
        <f t="array" ref="BE101">IF(T101="",0,SUMPRODUCT((BX4:BX795="Mollusques")*(BY4:BY795="ALERTE")*(COUNTIF(AF101,"*"&amp;BZ4:BZ795&amp;"*")&gt;0)*1))</f>
        <v>0</v>
      </c>
      <c r="BF101" s="36" t="str">
        <f t="shared" si="59"/>
        <v/>
      </c>
      <c r="BG101" s="36" t="str">
        <f t="shared" si="60"/>
        <v/>
      </c>
      <c r="BH101" s="36" t="str">
        <f t="shared" si="61"/>
        <v/>
      </c>
      <c r="BI101" s="36" t="str">
        <f t="shared" si="62"/>
        <v/>
      </c>
      <c r="BJ101" s="36" t="str">
        <f t="shared" si="63"/>
        <v/>
      </c>
      <c r="BK101" s="36" t="str">
        <f t="shared" si="64"/>
        <v/>
      </c>
      <c r="BL101" s="36" t="str">
        <f t="shared" si="65"/>
        <v/>
      </c>
      <c r="BM101" s="36" t="str">
        <f t="shared" si="66"/>
        <v/>
      </c>
      <c r="BN101" s="36" t="str">
        <f t="shared" si="67"/>
        <v/>
      </c>
      <c r="BO101" s="36" t="str">
        <f t="shared" si="68"/>
        <v/>
      </c>
      <c r="BP101" s="36" t="str">
        <f t="shared" si="69"/>
        <v/>
      </c>
      <c r="BQ101" s="36" t="str">
        <f t="shared" si="70"/>
        <v/>
      </c>
      <c r="BR101" s="36" t="str">
        <f t="shared" si="71"/>
        <v/>
      </c>
      <c r="BS101" s="36" t="str">
        <f t="shared" si="72"/>
        <v/>
      </c>
      <c r="BT101" s="36" t="str">
        <f t="shared" si="73"/>
        <v/>
      </c>
      <c r="BU101" s="36" t="str">
        <f t="shared" si="74"/>
        <v/>
      </c>
      <c r="BX101" s="6" t="s">
        <v>352</v>
      </c>
      <c r="BY101" s="577" t="s">
        <v>363</v>
      </c>
      <c r="BZ101" s="6" t="s">
        <v>1308</v>
      </c>
      <c r="CA101" s="6" t="s">
        <v>836</v>
      </c>
    </row>
    <row r="102" spans="2:79" ht="30" customHeight="1">
      <c r="B102" s="551" t="str">
        <f t="shared" si="38"/>
        <v/>
      </c>
      <c r="C102" s="551" t="str">
        <f t="shared" si="39"/>
        <v/>
      </c>
      <c r="D102" s="551" t="str">
        <f>IF(UPPER(TRIM(N11))="X",C102,B102)</f>
        <v/>
      </c>
      <c r="E102" s="551" cm="1">
        <f t="array" ref="E102">IF(H101&lt;&gt;"",E101,IF(E101="","",IFERROR(MATCH(TRUE(),INDEX(INDEX(K:K,E101+1):K203&lt;&gt;"",0),0)+E101,"")))</f>
        <v>243</v>
      </c>
      <c r="F102" s="551" cm="1">
        <f t="array" ref="F102">IF(E102="","",IF(H101&lt;&gt;"",H101,INDEX(D:D,E102)))</f>
        <v>0</v>
      </c>
      <c r="G102" s="551" t="str">
        <f t="shared" si="40"/>
        <v>0</v>
      </c>
      <c r="H102" s="561" t="str">
        <f t="shared" si="41"/>
        <v/>
      </c>
      <c r="I102" s="566" t="str">
        <f>IF(AND(F102&lt;&gt;"",N10&gt;0,M102&gt;N10),"Mot &gt; limite","")</f>
        <v/>
      </c>
      <c r="J102" s="562" t="str">
        <f>IF(K102="","",COUNTIF(K18:K102,"&lt;&gt;"))</f>
        <v/>
      </c>
      <c r="K102" s="563"/>
      <c r="L102" s="562" t="str">
        <f t="shared" si="42"/>
        <v/>
      </c>
      <c r="M102" s="532">
        <f>IF(OR(F102="",N10="",N10&lt;=0),"",IF(LEN(F102)&lt;=N10,LEN(F102),IFERROR(FIND("♦",SUBSTITUTE(LEFT(F102,N10)," ","♦",LEN(LEFT(F102,N10))-LEN(SUBSTITUTE(LEFT(F102,N10)," ","")))),FIND(" ",F102&amp;" ",N10+1)-1)))</f>
        <v>1</v>
      </c>
      <c r="N102" s="564">
        <f t="shared" si="43"/>
        <v>85</v>
      </c>
      <c r="O102" s="565" t="str">
        <f t="shared" si="44"/>
        <v>0</v>
      </c>
      <c r="P102" s="564">
        <f t="shared" si="45"/>
        <v>1</v>
      </c>
      <c r="Q102" s="564">
        <f t="shared" si="46"/>
        <v>1</v>
      </c>
      <c r="S102" s="588">
        <f t="shared" si="47"/>
        <v>102</v>
      </c>
      <c r="T102" s="464" t="str">
        <f t="shared" si="75"/>
        <v>0</v>
      </c>
      <c r="U102" s="588" t="s">
        <v>188</v>
      </c>
      <c r="V102" s="465" t="str">
        <f t="shared" si="48"/>
        <v>0</v>
      </c>
      <c r="W102" s="466" t="str">
        <f t="shared" si="49"/>
        <v/>
      </c>
      <c r="X102" s="589" t="str">
        <f t="shared" si="50"/>
        <v>0</v>
      </c>
      <c r="Y102" s="590" t="str">
        <f t="shared" si="51"/>
        <v/>
      </c>
      <c r="Z102" s="588">
        <f t="shared" si="52"/>
        <v>0</v>
      </c>
      <c r="AA102" s="588">
        <f t="shared" si="53"/>
        <v>0</v>
      </c>
      <c r="AB102" s="590" t="str">
        <f t="shared" si="54"/>
        <v>aucun match</v>
      </c>
      <c r="AC102" s="36" t="str">
        <f t="shared" si="55"/>
        <v>0</v>
      </c>
      <c r="AD102" s="36" t="str">
        <f t="shared" si="56"/>
        <v>0</v>
      </c>
      <c r="AE102" s="36" t="str">
        <f t="shared" si="57"/>
        <v>0</v>
      </c>
      <c r="AF102" s="36" t="str">
        <f t="shared" si="58"/>
        <v xml:space="preserve"> 0 </v>
      </c>
      <c r="AG102" s="36" cm="1">
        <f t="array" ref="AG102">IF(T102="",0,SUMPRODUCT((BX4:BX795="Gluten")*(BY4:BY795="INFO")*(COUNTIF(AF102,"*"&amp;BZ4:BZ795&amp;"*")&gt;0)*1))</f>
        <v>0</v>
      </c>
      <c r="AH102" s="36" cm="1">
        <f t="array" ref="AH102">IF(T102="",0,SUMPRODUCT((BX4:BX795="Gluten")*(BY4:BY795="EXCL")*(COUNTIF(AF102,"*"&amp;BZ4:BZ795&amp;"*")&gt;0)*1))</f>
        <v>0</v>
      </c>
      <c r="AI102" s="36" cm="1">
        <f t="array" ref="AI102">IF(T102="",0,SUMPRODUCT((BX4:BX795="Gluten")*(BY4:BY795="ALERTE")*(COUNTIF(AF102,"*"&amp;BZ4:BZ795&amp;"*")&gt;0)*1))</f>
        <v>0</v>
      </c>
      <c r="AJ102" s="36" cm="1">
        <f t="array" ref="AJ102">IF(T102="",0,SUMPRODUCT((BX4:BX795="Gluten")*(BY4:BY795="SUSP")*(COUNTIF(AF102,"*"&amp;BZ4:BZ795&amp;"*")&gt;0)*1))</f>
        <v>0</v>
      </c>
      <c r="AK102" s="36" cm="1">
        <f t="array" ref="AK102">IF(T102="",0,SUMPRODUCT((BX4:BX795="Crustaces")*(BY4:BY795="ALERTE")*(COUNTIF(AF102,"*"&amp;BZ4:BZ795&amp;"*")&gt;0)*1))</f>
        <v>0</v>
      </c>
      <c r="AL102" s="36" cm="1">
        <f t="array" ref="AL102">IF(T102="",0,SUMPRODUCT((BX4:BX795="Oeufs")*(BY4:BY795="ALERTE")*(COUNTIF(AF102,"*"&amp;BZ4:BZ795&amp;"*")&gt;0)*1))</f>
        <v>0</v>
      </c>
      <c r="AM102" s="36" cm="1">
        <f t="array" ref="AM102">IF(T102="",0,SUMPRODUCT((BX4:BX795="Poissons")*(BY4:BY795="INFO")*(COUNTIF(AF102,"*"&amp;BZ4:BZ795&amp;"*")&gt;0)*1))</f>
        <v>0</v>
      </c>
      <c r="AN102" s="36" cm="1">
        <f t="array" ref="AN102">IF(T102="",0,SUMPRODUCT((BX4:BX795="Poissons")*(BY4:BY795="EXCL")*(COUNTIF(AF102,"*"&amp;BZ4:BZ795&amp;"*")&gt;0)*1))</f>
        <v>0</v>
      </c>
      <c r="AO102" s="36" cm="1">
        <f t="array" ref="AO102">IF(T102="",0,SUMPRODUCT((BX4:BX795="Poissons")*(BY4:BY795="ALERTE")*(COUNTIF(AF102,"*"&amp;BZ4:BZ795&amp;"*")&gt;0)*1))</f>
        <v>0</v>
      </c>
      <c r="AP102" s="36" cm="1">
        <f t="array" ref="AP102">IF(T102="",0,SUMPRODUCT((BX4:BX795="Arachides")*(BY4:BY795="ALERTE")*(COUNTIF(AF102,"*"&amp;BZ4:BZ795&amp;"*")&gt;0)*1))</f>
        <v>0</v>
      </c>
      <c r="AQ102" s="36" cm="1">
        <f t="array" ref="AQ102">IF(T102="",0,SUMPRODUCT((BX4:BX795="Soja")*(BY4:BY795="INFO")*(COUNTIF(AF102,"*"&amp;BZ4:BZ795&amp;"*")&gt;0)*1))</f>
        <v>0</v>
      </c>
      <c r="AR102" s="36" cm="1">
        <f t="array" ref="AR102">IF(T102="",0,SUMPRODUCT((BX4:BX795="Soja")*(BY4:BY795="ALERTE")*(COUNTIF(AF102,"*"&amp;BZ4:BZ795&amp;"*")&gt;0)*1))</f>
        <v>0</v>
      </c>
      <c r="AS102" s="36" cm="1">
        <f t="array" ref="AS102">IF(T102="",0,SUMPRODUCT((BX4:BX795="Lait")*(BY4:BY795="INFO")*(COUNTIF(AF102,"*"&amp;BZ4:BZ795&amp;"*")&gt;0)*1))</f>
        <v>0</v>
      </c>
      <c r="AT102" s="36" cm="1">
        <f t="array" ref="AT102">IF(T102="",0,SUMPRODUCT((BX4:BX795="Lait")*(BY4:BY795="EXCL")*(COUNTIF(AF102,"*"&amp;BZ4:BZ795&amp;"*")&gt;0)*1))</f>
        <v>0</v>
      </c>
      <c r="AU102" s="36" cm="1">
        <f t="array" ref="AU102">IF(T102="",0,SUMPRODUCT((BX4:BX795="Lait")*(BY4:BY795="ALERTE")*(COUNTIF(AF102,"*"&amp;BZ4:BZ795&amp;"*")&gt;0)*1))</f>
        <v>0</v>
      </c>
      <c r="AV102" s="36" cm="1">
        <f t="array" ref="AV102">IF(T102="",0,SUMPRODUCT((BX4:BX795="Lait")*(BY4:BY795="SUSP")*(COUNTIF(AF102,"*"&amp;BZ4:BZ795&amp;"*")&gt;0)*1))</f>
        <v>0</v>
      </c>
      <c r="AW102" s="36" cm="1">
        <f t="array" ref="AW102">IF(T102="",0,SUMPRODUCT((BX4:BX795="Fruits a coque")*(BY4:BY795="EXCL")*(COUNTIF(AF102,"*"&amp;BZ4:BZ795&amp;"*")&gt;0)*1))</f>
        <v>0</v>
      </c>
      <c r="AX102" s="36" cm="1">
        <f t="array" ref="AX102">IF(T102="",0,SUMPRODUCT((BX4:BX795="Fruits a coque")*(BY4:BY795="ALERTE")*(COUNTIF(AF102,"*"&amp;BZ4:BZ795&amp;"*")&gt;0)*1))</f>
        <v>0</v>
      </c>
      <c r="AY102" s="36" cm="1">
        <f t="array" ref="AY102">IF(T102="",0,SUMPRODUCT((BX4:BX795="Celeri")*(BY4:BY795="ALERTE")*(COUNTIF(AF102,"*"&amp;BZ4:BZ795&amp;"*")&gt;0)*1))</f>
        <v>0</v>
      </c>
      <c r="AZ102" s="36" cm="1">
        <f t="array" ref="AZ102">IF(T102="",0,SUMPRODUCT((BX4:BX795="Moutarde")*(BY4:BY795="ALERTE")*(COUNTIF(AF102,"*"&amp;BZ4:BZ795&amp;"*")&gt;0)*1))</f>
        <v>0</v>
      </c>
      <c r="BA102" s="36" cm="1">
        <f t="array" ref="BA102">IF(T102="",0,SUMPRODUCT((BX4:BX795="Sesame")*(BY4:BY795="ALERTE")*(COUNTIF(AF102,"*"&amp;BZ4:BZ795&amp;"*")&gt;0)*1))</f>
        <v>0</v>
      </c>
      <c r="BB102" s="36" cm="1">
        <f t="array" ref="BB102">IF(T102="",0,SUMPRODUCT((BX4:BX795="Sulfites")*(BY4:BY795="ALERTE")*(COUNTIF(AF102,"*"&amp;BZ4:BZ795&amp;"*")&gt;0)*1))</f>
        <v>0</v>
      </c>
      <c r="BC102" s="36" cm="1">
        <f t="array" ref="BC102">IF(T102="",0,SUMPRODUCT((BX4:BX795="Lupin")*(BY4:BY795="ALERTE")*(COUNTIF(AF102,"*"&amp;BZ4:BZ795&amp;"*")&gt;0)*1))</f>
        <v>0</v>
      </c>
      <c r="BD102" s="36" cm="1">
        <f t="array" ref="BD102">IF(T102="",0,SUMPRODUCT((BX4:BX795="Mollusques")*(BY4:BY795="EXCL")*(COUNTIF(AF102,"*"&amp;BZ4:BZ795&amp;"*")&gt;0)*1))</f>
        <v>0</v>
      </c>
      <c r="BE102" s="36" cm="1">
        <f t="array" ref="BE102">IF(T102="",0,SUMPRODUCT((BX4:BX795="Mollusques")*(BY4:BY795="ALERTE")*(COUNTIF(AF102,"*"&amp;BZ4:BZ795&amp;"*")&gt;0)*1))</f>
        <v>0</v>
      </c>
      <c r="BF102" s="36" t="str">
        <f t="shared" si="59"/>
        <v/>
      </c>
      <c r="BG102" s="36" t="str">
        <f t="shared" si="60"/>
        <v/>
      </c>
      <c r="BH102" s="36" t="str">
        <f t="shared" si="61"/>
        <v/>
      </c>
      <c r="BI102" s="36" t="str">
        <f t="shared" si="62"/>
        <v/>
      </c>
      <c r="BJ102" s="36" t="str">
        <f t="shared" si="63"/>
        <v/>
      </c>
      <c r="BK102" s="36" t="str">
        <f t="shared" si="64"/>
        <v/>
      </c>
      <c r="BL102" s="36" t="str">
        <f t="shared" si="65"/>
        <v/>
      </c>
      <c r="BM102" s="36" t="str">
        <f t="shared" si="66"/>
        <v/>
      </c>
      <c r="BN102" s="36" t="str">
        <f t="shared" si="67"/>
        <v/>
      </c>
      <c r="BO102" s="36" t="str">
        <f t="shared" si="68"/>
        <v/>
      </c>
      <c r="BP102" s="36" t="str">
        <f t="shared" si="69"/>
        <v/>
      </c>
      <c r="BQ102" s="36" t="str">
        <f t="shared" si="70"/>
        <v/>
      </c>
      <c r="BR102" s="36" t="str">
        <f t="shared" si="71"/>
        <v/>
      </c>
      <c r="BS102" s="36" t="str">
        <f t="shared" si="72"/>
        <v/>
      </c>
      <c r="BT102" s="36" t="str">
        <f t="shared" si="73"/>
        <v/>
      </c>
      <c r="BU102" s="36" t="str">
        <f t="shared" si="74"/>
        <v/>
      </c>
      <c r="BX102" s="6" t="s">
        <v>352</v>
      </c>
      <c r="BY102" s="577" t="s">
        <v>363</v>
      </c>
      <c r="BZ102" s="6" t="s">
        <v>1309</v>
      </c>
      <c r="CA102" s="6" t="s">
        <v>837</v>
      </c>
    </row>
    <row r="103" spans="2:79" ht="30" customHeight="1">
      <c r="B103" s="551" t="str">
        <f t="shared" si="38"/>
        <v/>
      </c>
      <c r="C103" s="551" t="str">
        <f t="shared" si="39"/>
        <v/>
      </c>
      <c r="D103" s="551" t="str">
        <f>IF(UPPER(TRIM(N11))="X",C103,B103)</f>
        <v/>
      </c>
      <c r="E103" s="551" cm="1">
        <f t="array" ref="E103">IF(H102&lt;&gt;"",E102,IF(E102="","",IFERROR(MATCH(TRUE(),INDEX(INDEX(K:K,E102+1):K203&lt;&gt;"",0),0)+E102,"")))</f>
        <v>244</v>
      </c>
      <c r="F103" s="551" cm="1">
        <f t="array" ref="F103">IF(E103="","",IF(H102&lt;&gt;"",H102,INDEX(D:D,E103)))</f>
        <v>0</v>
      </c>
      <c r="G103" s="551" t="str">
        <f t="shared" si="40"/>
        <v>0</v>
      </c>
      <c r="H103" s="561" t="str">
        <f t="shared" si="41"/>
        <v/>
      </c>
      <c r="I103" s="566" t="str">
        <f>IF(AND(F103&lt;&gt;"",N10&gt;0,M103&gt;N10),"Mot &gt; limite","")</f>
        <v/>
      </c>
      <c r="J103" s="562" t="str">
        <f>IF(K103="","",COUNTIF(K18:K103,"&lt;&gt;"))</f>
        <v/>
      </c>
      <c r="K103" s="563"/>
      <c r="L103" s="562" t="str">
        <f t="shared" si="42"/>
        <v/>
      </c>
      <c r="M103" s="532">
        <f>IF(OR(F103="",N10="",N10&lt;=0),"",IF(LEN(F103)&lt;=N10,LEN(F103),IFERROR(FIND("♦",SUBSTITUTE(LEFT(F103,N10)," ","♦",LEN(LEFT(F103,N10))-LEN(SUBSTITUTE(LEFT(F103,N10)," ","")))),FIND(" ",F103&amp;" ",N10+1)-1)))</f>
        <v>1</v>
      </c>
      <c r="N103" s="564">
        <f t="shared" si="43"/>
        <v>86</v>
      </c>
      <c r="O103" s="565" t="str">
        <f t="shared" si="44"/>
        <v>0</v>
      </c>
      <c r="P103" s="564">
        <f t="shared" si="45"/>
        <v>1</v>
      </c>
      <c r="Q103" s="564">
        <f t="shared" si="46"/>
        <v>1</v>
      </c>
      <c r="S103" s="588">
        <f t="shared" si="47"/>
        <v>103</v>
      </c>
      <c r="T103" s="464" t="str">
        <f t="shared" si="75"/>
        <v>0</v>
      </c>
      <c r="U103" s="588" t="s">
        <v>188</v>
      </c>
      <c r="V103" s="465" t="str">
        <f t="shared" si="48"/>
        <v>0</v>
      </c>
      <c r="W103" s="466" t="str">
        <f t="shared" si="49"/>
        <v/>
      </c>
      <c r="X103" s="589" t="str">
        <f t="shared" si="50"/>
        <v>0</v>
      </c>
      <c r="Y103" s="590" t="str">
        <f t="shared" si="51"/>
        <v/>
      </c>
      <c r="Z103" s="588">
        <f t="shared" si="52"/>
        <v>0</v>
      </c>
      <c r="AA103" s="588">
        <f t="shared" si="53"/>
        <v>0</v>
      </c>
      <c r="AB103" s="590" t="str">
        <f t="shared" si="54"/>
        <v>aucun match</v>
      </c>
      <c r="AC103" s="36" t="str">
        <f t="shared" si="55"/>
        <v>0</v>
      </c>
      <c r="AD103" s="36" t="str">
        <f t="shared" si="56"/>
        <v>0</v>
      </c>
      <c r="AE103" s="36" t="str">
        <f t="shared" si="57"/>
        <v>0</v>
      </c>
      <c r="AF103" s="36" t="str">
        <f t="shared" si="58"/>
        <v xml:space="preserve"> 0 </v>
      </c>
      <c r="AG103" s="36" cm="1">
        <f t="array" ref="AG103">IF(T103="",0,SUMPRODUCT((BX4:BX795="Gluten")*(BY4:BY795="INFO")*(COUNTIF(AF103,"*"&amp;BZ4:BZ795&amp;"*")&gt;0)*1))</f>
        <v>0</v>
      </c>
      <c r="AH103" s="36" cm="1">
        <f t="array" ref="AH103">IF(T103="",0,SUMPRODUCT((BX4:BX795="Gluten")*(BY4:BY795="EXCL")*(COUNTIF(AF103,"*"&amp;BZ4:BZ795&amp;"*")&gt;0)*1))</f>
        <v>0</v>
      </c>
      <c r="AI103" s="36" cm="1">
        <f t="array" ref="AI103">IF(T103="",0,SUMPRODUCT((BX4:BX795="Gluten")*(BY4:BY795="ALERTE")*(COUNTIF(AF103,"*"&amp;BZ4:BZ795&amp;"*")&gt;0)*1))</f>
        <v>0</v>
      </c>
      <c r="AJ103" s="36" cm="1">
        <f t="array" ref="AJ103">IF(T103="",0,SUMPRODUCT((BX4:BX795="Gluten")*(BY4:BY795="SUSP")*(COUNTIF(AF103,"*"&amp;BZ4:BZ795&amp;"*")&gt;0)*1))</f>
        <v>0</v>
      </c>
      <c r="AK103" s="36" cm="1">
        <f t="array" ref="AK103">IF(T103="",0,SUMPRODUCT((BX4:BX795="Crustaces")*(BY4:BY795="ALERTE")*(COUNTIF(AF103,"*"&amp;BZ4:BZ795&amp;"*")&gt;0)*1))</f>
        <v>0</v>
      </c>
      <c r="AL103" s="36" cm="1">
        <f t="array" ref="AL103">IF(T103="",0,SUMPRODUCT((BX4:BX795="Oeufs")*(BY4:BY795="ALERTE")*(COUNTIF(AF103,"*"&amp;BZ4:BZ795&amp;"*")&gt;0)*1))</f>
        <v>0</v>
      </c>
      <c r="AM103" s="36" cm="1">
        <f t="array" ref="AM103">IF(T103="",0,SUMPRODUCT((BX4:BX795="Poissons")*(BY4:BY795="INFO")*(COUNTIF(AF103,"*"&amp;BZ4:BZ795&amp;"*")&gt;0)*1))</f>
        <v>0</v>
      </c>
      <c r="AN103" s="36" cm="1">
        <f t="array" ref="AN103">IF(T103="",0,SUMPRODUCT((BX4:BX795="Poissons")*(BY4:BY795="EXCL")*(COUNTIF(AF103,"*"&amp;BZ4:BZ795&amp;"*")&gt;0)*1))</f>
        <v>0</v>
      </c>
      <c r="AO103" s="36" cm="1">
        <f t="array" ref="AO103">IF(T103="",0,SUMPRODUCT((BX4:BX795="Poissons")*(BY4:BY795="ALERTE")*(COUNTIF(AF103,"*"&amp;BZ4:BZ795&amp;"*")&gt;0)*1))</f>
        <v>0</v>
      </c>
      <c r="AP103" s="36" cm="1">
        <f t="array" ref="AP103">IF(T103="",0,SUMPRODUCT((BX4:BX795="Arachides")*(BY4:BY795="ALERTE")*(COUNTIF(AF103,"*"&amp;BZ4:BZ795&amp;"*")&gt;0)*1))</f>
        <v>0</v>
      </c>
      <c r="AQ103" s="36" cm="1">
        <f t="array" ref="AQ103">IF(T103="",0,SUMPRODUCT((BX4:BX795="Soja")*(BY4:BY795="INFO")*(COUNTIF(AF103,"*"&amp;BZ4:BZ795&amp;"*")&gt;0)*1))</f>
        <v>0</v>
      </c>
      <c r="AR103" s="36" cm="1">
        <f t="array" ref="AR103">IF(T103="",0,SUMPRODUCT((BX4:BX795="Soja")*(BY4:BY795="ALERTE")*(COUNTIF(AF103,"*"&amp;BZ4:BZ795&amp;"*")&gt;0)*1))</f>
        <v>0</v>
      </c>
      <c r="AS103" s="36" cm="1">
        <f t="array" ref="AS103">IF(T103="",0,SUMPRODUCT((BX4:BX795="Lait")*(BY4:BY795="INFO")*(COUNTIF(AF103,"*"&amp;BZ4:BZ795&amp;"*")&gt;0)*1))</f>
        <v>0</v>
      </c>
      <c r="AT103" s="36" cm="1">
        <f t="array" ref="AT103">IF(T103="",0,SUMPRODUCT((BX4:BX795="Lait")*(BY4:BY795="EXCL")*(COUNTIF(AF103,"*"&amp;BZ4:BZ795&amp;"*")&gt;0)*1))</f>
        <v>0</v>
      </c>
      <c r="AU103" s="36" cm="1">
        <f t="array" ref="AU103">IF(T103="",0,SUMPRODUCT((BX4:BX795="Lait")*(BY4:BY795="ALERTE")*(COUNTIF(AF103,"*"&amp;BZ4:BZ795&amp;"*")&gt;0)*1))</f>
        <v>0</v>
      </c>
      <c r="AV103" s="36" cm="1">
        <f t="array" ref="AV103">IF(T103="",0,SUMPRODUCT((BX4:BX795="Lait")*(BY4:BY795="SUSP")*(COUNTIF(AF103,"*"&amp;BZ4:BZ795&amp;"*")&gt;0)*1))</f>
        <v>0</v>
      </c>
      <c r="AW103" s="36" cm="1">
        <f t="array" ref="AW103">IF(T103="",0,SUMPRODUCT((BX4:BX795="Fruits a coque")*(BY4:BY795="EXCL")*(COUNTIF(AF103,"*"&amp;BZ4:BZ795&amp;"*")&gt;0)*1))</f>
        <v>0</v>
      </c>
      <c r="AX103" s="36" cm="1">
        <f t="array" ref="AX103">IF(T103="",0,SUMPRODUCT((BX4:BX795="Fruits a coque")*(BY4:BY795="ALERTE")*(COUNTIF(AF103,"*"&amp;BZ4:BZ795&amp;"*")&gt;0)*1))</f>
        <v>0</v>
      </c>
      <c r="AY103" s="36" cm="1">
        <f t="array" ref="AY103">IF(T103="",0,SUMPRODUCT((BX4:BX795="Celeri")*(BY4:BY795="ALERTE")*(COUNTIF(AF103,"*"&amp;BZ4:BZ795&amp;"*")&gt;0)*1))</f>
        <v>0</v>
      </c>
      <c r="AZ103" s="36" cm="1">
        <f t="array" ref="AZ103">IF(T103="",0,SUMPRODUCT((BX4:BX795="Moutarde")*(BY4:BY795="ALERTE")*(COUNTIF(AF103,"*"&amp;BZ4:BZ795&amp;"*")&gt;0)*1))</f>
        <v>0</v>
      </c>
      <c r="BA103" s="36" cm="1">
        <f t="array" ref="BA103">IF(T103="",0,SUMPRODUCT((BX4:BX795="Sesame")*(BY4:BY795="ALERTE")*(COUNTIF(AF103,"*"&amp;BZ4:BZ795&amp;"*")&gt;0)*1))</f>
        <v>0</v>
      </c>
      <c r="BB103" s="36" cm="1">
        <f t="array" ref="BB103">IF(T103="",0,SUMPRODUCT((BX4:BX795="Sulfites")*(BY4:BY795="ALERTE")*(COUNTIF(AF103,"*"&amp;BZ4:BZ795&amp;"*")&gt;0)*1))</f>
        <v>0</v>
      </c>
      <c r="BC103" s="36" cm="1">
        <f t="array" ref="BC103">IF(T103="",0,SUMPRODUCT((BX4:BX795="Lupin")*(BY4:BY795="ALERTE")*(COUNTIF(AF103,"*"&amp;BZ4:BZ795&amp;"*")&gt;0)*1))</f>
        <v>0</v>
      </c>
      <c r="BD103" s="36" cm="1">
        <f t="array" ref="BD103">IF(T103="",0,SUMPRODUCT((BX4:BX795="Mollusques")*(BY4:BY795="EXCL")*(COUNTIF(AF103,"*"&amp;BZ4:BZ795&amp;"*")&gt;0)*1))</f>
        <v>0</v>
      </c>
      <c r="BE103" s="36" cm="1">
        <f t="array" ref="BE103">IF(T103="",0,SUMPRODUCT((BX4:BX795="Mollusques")*(BY4:BY795="ALERTE")*(COUNTIF(AF103,"*"&amp;BZ4:BZ795&amp;"*")&gt;0)*1))</f>
        <v>0</v>
      </c>
      <c r="BF103" s="36" t="str">
        <f t="shared" si="59"/>
        <v/>
      </c>
      <c r="BG103" s="36" t="str">
        <f t="shared" si="60"/>
        <v/>
      </c>
      <c r="BH103" s="36" t="str">
        <f t="shared" si="61"/>
        <v/>
      </c>
      <c r="BI103" s="36" t="str">
        <f t="shared" si="62"/>
        <v/>
      </c>
      <c r="BJ103" s="36" t="str">
        <f t="shared" si="63"/>
        <v/>
      </c>
      <c r="BK103" s="36" t="str">
        <f t="shared" si="64"/>
        <v/>
      </c>
      <c r="BL103" s="36" t="str">
        <f t="shared" si="65"/>
        <v/>
      </c>
      <c r="BM103" s="36" t="str">
        <f t="shared" si="66"/>
        <v/>
      </c>
      <c r="BN103" s="36" t="str">
        <f t="shared" si="67"/>
        <v/>
      </c>
      <c r="BO103" s="36" t="str">
        <f t="shared" si="68"/>
        <v/>
      </c>
      <c r="BP103" s="36" t="str">
        <f t="shared" si="69"/>
        <v/>
      </c>
      <c r="BQ103" s="36" t="str">
        <f t="shared" si="70"/>
        <v/>
      </c>
      <c r="BR103" s="36" t="str">
        <f t="shared" si="71"/>
        <v/>
      </c>
      <c r="BS103" s="36" t="str">
        <f t="shared" si="72"/>
        <v/>
      </c>
      <c r="BT103" s="36" t="str">
        <f t="shared" si="73"/>
        <v/>
      </c>
      <c r="BU103" s="36" t="str">
        <f t="shared" si="74"/>
        <v/>
      </c>
      <c r="BX103" s="6" t="s">
        <v>352</v>
      </c>
      <c r="BY103" s="577" t="s">
        <v>363</v>
      </c>
      <c r="BZ103" s="6" t="s">
        <v>1310</v>
      </c>
      <c r="CA103" s="6" t="s">
        <v>838</v>
      </c>
    </row>
    <row r="104" spans="2:79" ht="30" customHeight="1">
      <c r="B104" s="551" t="str">
        <f t="shared" si="38"/>
        <v/>
      </c>
      <c r="C104" s="551" t="str">
        <f t="shared" si="39"/>
        <v/>
      </c>
      <c r="D104" s="551" t="str">
        <f>IF(UPPER(TRIM(N11))="X",C104,B104)</f>
        <v/>
      </c>
      <c r="E104" s="551" cm="1">
        <f t="array" ref="E104">IF(H103&lt;&gt;"",E103,IF(E103="","",IFERROR(MATCH(TRUE(),INDEX(INDEX(K:K,E103+1):K203&lt;&gt;"",0),0)+E103,"")))</f>
        <v>245</v>
      </c>
      <c r="F104" s="551" cm="1">
        <f t="array" ref="F104">IF(E104="","",IF(H103&lt;&gt;"",H103,INDEX(D:D,E104)))</f>
        <v>0</v>
      </c>
      <c r="G104" s="551" t="str">
        <f t="shared" si="40"/>
        <v>0</v>
      </c>
      <c r="H104" s="561" t="str">
        <f t="shared" si="41"/>
        <v/>
      </c>
      <c r="I104" s="566" t="str">
        <f>IF(AND(F104&lt;&gt;"",N10&gt;0,M104&gt;N10),"Mot &gt; limite","")</f>
        <v/>
      </c>
      <c r="J104" s="562" t="str">
        <f>IF(K104="","",COUNTIF(K18:K104,"&lt;&gt;"))</f>
        <v/>
      </c>
      <c r="K104" s="563"/>
      <c r="L104" s="562" t="str">
        <f t="shared" si="42"/>
        <v/>
      </c>
      <c r="M104" s="532">
        <f>IF(OR(F104="",N10="",N10&lt;=0),"",IF(LEN(F104)&lt;=N10,LEN(F104),IFERROR(FIND("♦",SUBSTITUTE(LEFT(F104,N10)," ","♦",LEN(LEFT(F104,N10))-LEN(SUBSTITUTE(LEFT(F104,N10)," ","")))),FIND(" ",F104&amp;" ",N10+1)-1)))</f>
        <v>1</v>
      </c>
      <c r="N104" s="564">
        <f t="shared" si="43"/>
        <v>87</v>
      </c>
      <c r="O104" s="565" t="str">
        <f t="shared" si="44"/>
        <v>0</v>
      </c>
      <c r="P104" s="564">
        <f t="shared" si="45"/>
        <v>1</v>
      </c>
      <c r="Q104" s="564">
        <f t="shared" si="46"/>
        <v>1</v>
      </c>
      <c r="S104" s="588">
        <f t="shared" si="47"/>
        <v>104</v>
      </c>
      <c r="T104" s="464" t="str">
        <f t="shared" si="75"/>
        <v>0</v>
      </c>
      <c r="U104" s="588" t="s">
        <v>188</v>
      </c>
      <c r="V104" s="465" t="str">
        <f t="shared" si="48"/>
        <v>0</v>
      </c>
      <c r="W104" s="466" t="str">
        <f t="shared" si="49"/>
        <v/>
      </c>
      <c r="X104" s="589" t="str">
        <f t="shared" si="50"/>
        <v>0</v>
      </c>
      <c r="Y104" s="590" t="str">
        <f t="shared" si="51"/>
        <v/>
      </c>
      <c r="Z104" s="588">
        <f t="shared" si="52"/>
        <v>0</v>
      </c>
      <c r="AA104" s="588">
        <f t="shared" si="53"/>
        <v>0</v>
      </c>
      <c r="AB104" s="590" t="str">
        <f t="shared" si="54"/>
        <v>aucun match</v>
      </c>
      <c r="AC104" s="36" t="str">
        <f t="shared" si="55"/>
        <v>0</v>
      </c>
      <c r="AD104" s="36" t="str">
        <f t="shared" si="56"/>
        <v>0</v>
      </c>
      <c r="AE104" s="36" t="str">
        <f t="shared" si="57"/>
        <v>0</v>
      </c>
      <c r="AF104" s="36" t="str">
        <f t="shared" si="58"/>
        <v xml:space="preserve"> 0 </v>
      </c>
      <c r="AG104" s="36" cm="1">
        <f t="array" ref="AG104">IF(T104="",0,SUMPRODUCT((BX4:BX795="Gluten")*(BY4:BY795="INFO")*(COUNTIF(AF104,"*"&amp;BZ4:BZ795&amp;"*")&gt;0)*1))</f>
        <v>0</v>
      </c>
      <c r="AH104" s="36" cm="1">
        <f t="array" ref="AH104">IF(T104="",0,SUMPRODUCT((BX4:BX795="Gluten")*(BY4:BY795="EXCL")*(COUNTIF(AF104,"*"&amp;BZ4:BZ795&amp;"*")&gt;0)*1))</f>
        <v>0</v>
      </c>
      <c r="AI104" s="36" cm="1">
        <f t="array" ref="AI104">IF(T104="",0,SUMPRODUCT((BX4:BX795="Gluten")*(BY4:BY795="ALERTE")*(COUNTIF(AF104,"*"&amp;BZ4:BZ795&amp;"*")&gt;0)*1))</f>
        <v>0</v>
      </c>
      <c r="AJ104" s="36" cm="1">
        <f t="array" ref="AJ104">IF(T104="",0,SUMPRODUCT((BX4:BX795="Gluten")*(BY4:BY795="SUSP")*(COUNTIF(AF104,"*"&amp;BZ4:BZ795&amp;"*")&gt;0)*1))</f>
        <v>0</v>
      </c>
      <c r="AK104" s="36" cm="1">
        <f t="array" ref="AK104">IF(T104="",0,SUMPRODUCT((BX4:BX795="Crustaces")*(BY4:BY795="ALERTE")*(COUNTIF(AF104,"*"&amp;BZ4:BZ795&amp;"*")&gt;0)*1))</f>
        <v>0</v>
      </c>
      <c r="AL104" s="36" cm="1">
        <f t="array" ref="AL104">IF(T104="",0,SUMPRODUCT((BX4:BX795="Oeufs")*(BY4:BY795="ALERTE")*(COUNTIF(AF104,"*"&amp;BZ4:BZ795&amp;"*")&gt;0)*1))</f>
        <v>0</v>
      </c>
      <c r="AM104" s="36" cm="1">
        <f t="array" ref="AM104">IF(T104="",0,SUMPRODUCT((BX4:BX795="Poissons")*(BY4:BY795="INFO")*(COUNTIF(AF104,"*"&amp;BZ4:BZ795&amp;"*")&gt;0)*1))</f>
        <v>0</v>
      </c>
      <c r="AN104" s="36" cm="1">
        <f t="array" ref="AN104">IF(T104="",0,SUMPRODUCT((BX4:BX795="Poissons")*(BY4:BY795="EXCL")*(COUNTIF(AF104,"*"&amp;BZ4:BZ795&amp;"*")&gt;0)*1))</f>
        <v>0</v>
      </c>
      <c r="AO104" s="36" cm="1">
        <f t="array" ref="AO104">IF(T104="",0,SUMPRODUCT((BX4:BX795="Poissons")*(BY4:BY795="ALERTE")*(COUNTIF(AF104,"*"&amp;BZ4:BZ795&amp;"*")&gt;0)*1))</f>
        <v>0</v>
      </c>
      <c r="AP104" s="36" cm="1">
        <f t="array" ref="AP104">IF(T104="",0,SUMPRODUCT((BX4:BX795="Arachides")*(BY4:BY795="ALERTE")*(COUNTIF(AF104,"*"&amp;BZ4:BZ795&amp;"*")&gt;0)*1))</f>
        <v>0</v>
      </c>
      <c r="AQ104" s="36" cm="1">
        <f t="array" ref="AQ104">IF(T104="",0,SUMPRODUCT((BX4:BX795="Soja")*(BY4:BY795="INFO")*(COUNTIF(AF104,"*"&amp;BZ4:BZ795&amp;"*")&gt;0)*1))</f>
        <v>0</v>
      </c>
      <c r="AR104" s="36" cm="1">
        <f t="array" ref="AR104">IF(T104="",0,SUMPRODUCT((BX4:BX795="Soja")*(BY4:BY795="ALERTE")*(COUNTIF(AF104,"*"&amp;BZ4:BZ795&amp;"*")&gt;0)*1))</f>
        <v>0</v>
      </c>
      <c r="AS104" s="36" cm="1">
        <f t="array" ref="AS104">IF(T104="",0,SUMPRODUCT((BX4:BX795="Lait")*(BY4:BY795="INFO")*(COUNTIF(AF104,"*"&amp;BZ4:BZ795&amp;"*")&gt;0)*1))</f>
        <v>0</v>
      </c>
      <c r="AT104" s="36" cm="1">
        <f t="array" ref="AT104">IF(T104="",0,SUMPRODUCT((BX4:BX795="Lait")*(BY4:BY795="EXCL")*(COUNTIF(AF104,"*"&amp;BZ4:BZ795&amp;"*")&gt;0)*1))</f>
        <v>0</v>
      </c>
      <c r="AU104" s="36" cm="1">
        <f t="array" ref="AU104">IF(T104="",0,SUMPRODUCT((BX4:BX795="Lait")*(BY4:BY795="ALERTE")*(COUNTIF(AF104,"*"&amp;BZ4:BZ795&amp;"*")&gt;0)*1))</f>
        <v>0</v>
      </c>
      <c r="AV104" s="36" cm="1">
        <f t="array" ref="AV104">IF(T104="",0,SUMPRODUCT((BX4:BX795="Lait")*(BY4:BY795="SUSP")*(COUNTIF(AF104,"*"&amp;BZ4:BZ795&amp;"*")&gt;0)*1))</f>
        <v>0</v>
      </c>
      <c r="AW104" s="36" cm="1">
        <f t="array" ref="AW104">IF(T104="",0,SUMPRODUCT((BX4:BX795="Fruits a coque")*(BY4:BY795="EXCL")*(COUNTIF(AF104,"*"&amp;BZ4:BZ795&amp;"*")&gt;0)*1))</f>
        <v>0</v>
      </c>
      <c r="AX104" s="36" cm="1">
        <f t="array" ref="AX104">IF(T104="",0,SUMPRODUCT((BX4:BX795="Fruits a coque")*(BY4:BY795="ALERTE")*(COUNTIF(AF104,"*"&amp;BZ4:BZ795&amp;"*")&gt;0)*1))</f>
        <v>0</v>
      </c>
      <c r="AY104" s="36" cm="1">
        <f t="array" ref="AY104">IF(T104="",0,SUMPRODUCT((BX4:BX795="Celeri")*(BY4:BY795="ALERTE")*(COUNTIF(AF104,"*"&amp;BZ4:BZ795&amp;"*")&gt;0)*1))</f>
        <v>0</v>
      </c>
      <c r="AZ104" s="36" cm="1">
        <f t="array" ref="AZ104">IF(T104="",0,SUMPRODUCT((BX4:BX795="Moutarde")*(BY4:BY795="ALERTE")*(COUNTIF(AF104,"*"&amp;BZ4:BZ795&amp;"*")&gt;0)*1))</f>
        <v>0</v>
      </c>
      <c r="BA104" s="36" cm="1">
        <f t="array" ref="BA104">IF(T104="",0,SUMPRODUCT((BX4:BX795="Sesame")*(BY4:BY795="ALERTE")*(COUNTIF(AF104,"*"&amp;BZ4:BZ795&amp;"*")&gt;0)*1))</f>
        <v>0</v>
      </c>
      <c r="BB104" s="36" cm="1">
        <f t="array" ref="BB104">IF(T104="",0,SUMPRODUCT((BX4:BX795="Sulfites")*(BY4:BY795="ALERTE")*(COUNTIF(AF104,"*"&amp;BZ4:BZ795&amp;"*")&gt;0)*1))</f>
        <v>0</v>
      </c>
      <c r="BC104" s="36" cm="1">
        <f t="array" ref="BC104">IF(T104="",0,SUMPRODUCT((BX4:BX795="Lupin")*(BY4:BY795="ALERTE")*(COUNTIF(AF104,"*"&amp;BZ4:BZ795&amp;"*")&gt;0)*1))</f>
        <v>0</v>
      </c>
      <c r="BD104" s="36" cm="1">
        <f t="array" ref="BD104">IF(T104="",0,SUMPRODUCT((BX4:BX795="Mollusques")*(BY4:BY795="EXCL")*(COUNTIF(AF104,"*"&amp;BZ4:BZ795&amp;"*")&gt;0)*1))</f>
        <v>0</v>
      </c>
      <c r="BE104" s="36" cm="1">
        <f t="array" ref="BE104">IF(T104="",0,SUMPRODUCT((BX4:BX795="Mollusques")*(BY4:BY795="ALERTE")*(COUNTIF(AF104,"*"&amp;BZ4:BZ795&amp;"*")&gt;0)*1))</f>
        <v>0</v>
      </c>
      <c r="BF104" s="36" t="str">
        <f t="shared" si="59"/>
        <v/>
      </c>
      <c r="BG104" s="36" t="str">
        <f t="shared" si="60"/>
        <v/>
      </c>
      <c r="BH104" s="36" t="str">
        <f t="shared" si="61"/>
        <v/>
      </c>
      <c r="BI104" s="36" t="str">
        <f t="shared" si="62"/>
        <v/>
      </c>
      <c r="BJ104" s="36" t="str">
        <f t="shared" si="63"/>
        <v/>
      </c>
      <c r="BK104" s="36" t="str">
        <f t="shared" si="64"/>
        <v/>
      </c>
      <c r="BL104" s="36" t="str">
        <f t="shared" si="65"/>
        <v/>
      </c>
      <c r="BM104" s="36" t="str">
        <f t="shared" si="66"/>
        <v/>
      </c>
      <c r="BN104" s="36" t="str">
        <f t="shared" si="67"/>
        <v/>
      </c>
      <c r="BO104" s="36" t="str">
        <f t="shared" si="68"/>
        <v/>
      </c>
      <c r="BP104" s="36" t="str">
        <f t="shared" si="69"/>
        <v/>
      </c>
      <c r="BQ104" s="36" t="str">
        <f t="shared" si="70"/>
        <v/>
      </c>
      <c r="BR104" s="36" t="str">
        <f t="shared" si="71"/>
        <v/>
      </c>
      <c r="BS104" s="36" t="str">
        <f t="shared" si="72"/>
        <v/>
      </c>
      <c r="BT104" s="36" t="str">
        <f t="shared" si="73"/>
        <v/>
      </c>
      <c r="BU104" s="36" t="str">
        <f t="shared" si="74"/>
        <v/>
      </c>
      <c r="BX104" s="6" t="s">
        <v>352</v>
      </c>
      <c r="BY104" s="577" t="s">
        <v>363</v>
      </c>
      <c r="BZ104" s="6" t="s">
        <v>1311</v>
      </c>
      <c r="CA104" s="6" t="s">
        <v>839</v>
      </c>
    </row>
    <row r="105" spans="2:79" ht="30" customHeight="1">
      <c r="B105" s="551" t="str">
        <f t="shared" si="38"/>
        <v/>
      </c>
      <c r="C105" s="551" t="str">
        <f t="shared" si="39"/>
        <v/>
      </c>
      <c r="D105" s="551" t="str">
        <f>IF(UPPER(TRIM(N11))="X",C105,B105)</f>
        <v/>
      </c>
      <c r="E105" s="551" cm="1">
        <f t="array" ref="E105">IF(H104&lt;&gt;"",E104,IF(E104="","",IFERROR(MATCH(TRUE(),INDEX(INDEX(K:K,E104+1):K203&lt;&gt;"",0),0)+E104,"")))</f>
        <v>246</v>
      </c>
      <c r="F105" s="551" cm="1">
        <f t="array" ref="F105">IF(E105="","",IF(H104&lt;&gt;"",H104,INDEX(D:D,E105)))</f>
        <v>0</v>
      </c>
      <c r="G105" s="551" t="str">
        <f t="shared" si="40"/>
        <v>0</v>
      </c>
      <c r="H105" s="561" t="str">
        <f t="shared" si="41"/>
        <v/>
      </c>
      <c r="I105" s="566" t="str">
        <f>IF(AND(F105&lt;&gt;"",N10&gt;0,M105&gt;N10),"Mot &gt; limite","")</f>
        <v/>
      </c>
      <c r="J105" s="562" t="str">
        <f>IF(K105="","",COUNTIF(K18:K105,"&lt;&gt;"))</f>
        <v/>
      </c>
      <c r="K105" s="563"/>
      <c r="L105" s="562" t="str">
        <f t="shared" si="42"/>
        <v/>
      </c>
      <c r="M105" s="532">
        <f>IF(OR(F105="",N10="",N10&lt;=0),"",IF(LEN(F105)&lt;=N10,LEN(F105),IFERROR(FIND("♦",SUBSTITUTE(LEFT(F105,N10)," ","♦",LEN(LEFT(F105,N10))-LEN(SUBSTITUTE(LEFT(F105,N10)," ","")))),FIND(" ",F105&amp;" ",N10+1)-1)))</f>
        <v>1</v>
      </c>
      <c r="N105" s="564">
        <f t="shared" si="43"/>
        <v>88</v>
      </c>
      <c r="O105" s="565" t="str">
        <f t="shared" si="44"/>
        <v>0</v>
      </c>
      <c r="P105" s="564">
        <f t="shared" si="45"/>
        <v>1</v>
      </c>
      <c r="Q105" s="564">
        <f t="shared" si="46"/>
        <v>1</v>
      </c>
      <c r="S105" s="588">
        <f t="shared" si="47"/>
        <v>105</v>
      </c>
      <c r="T105" s="464" t="str">
        <f t="shared" si="75"/>
        <v>0</v>
      </c>
      <c r="U105" s="588" t="s">
        <v>188</v>
      </c>
      <c r="V105" s="465" t="str">
        <f t="shared" si="48"/>
        <v>0</v>
      </c>
      <c r="W105" s="466" t="str">
        <f t="shared" si="49"/>
        <v/>
      </c>
      <c r="X105" s="589" t="str">
        <f t="shared" si="50"/>
        <v>0</v>
      </c>
      <c r="Y105" s="590" t="str">
        <f t="shared" si="51"/>
        <v/>
      </c>
      <c r="Z105" s="588">
        <f t="shared" si="52"/>
        <v>0</v>
      </c>
      <c r="AA105" s="588">
        <f t="shared" si="53"/>
        <v>0</v>
      </c>
      <c r="AB105" s="590" t="str">
        <f t="shared" si="54"/>
        <v>aucun match</v>
      </c>
      <c r="AC105" s="36" t="str">
        <f t="shared" si="55"/>
        <v>0</v>
      </c>
      <c r="AD105" s="36" t="str">
        <f t="shared" si="56"/>
        <v>0</v>
      </c>
      <c r="AE105" s="36" t="str">
        <f t="shared" si="57"/>
        <v>0</v>
      </c>
      <c r="AF105" s="36" t="str">
        <f t="shared" si="58"/>
        <v xml:space="preserve"> 0 </v>
      </c>
      <c r="AG105" s="36" cm="1">
        <f t="array" ref="AG105">IF(T105="",0,SUMPRODUCT((BX4:BX795="Gluten")*(BY4:BY795="INFO")*(COUNTIF(AF105,"*"&amp;BZ4:BZ795&amp;"*")&gt;0)*1))</f>
        <v>0</v>
      </c>
      <c r="AH105" s="36" cm="1">
        <f t="array" ref="AH105">IF(T105="",0,SUMPRODUCT((BX4:BX795="Gluten")*(BY4:BY795="EXCL")*(COUNTIF(AF105,"*"&amp;BZ4:BZ795&amp;"*")&gt;0)*1))</f>
        <v>0</v>
      </c>
      <c r="AI105" s="36" cm="1">
        <f t="array" ref="AI105">IF(T105="",0,SUMPRODUCT((BX4:BX795="Gluten")*(BY4:BY795="ALERTE")*(COUNTIF(AF105,"*"&amp;BZ4:BZ795&amp;"*")&gt;0)*1))</f>
        <v>0</v>
      </c>
      <c r="AJ105" s="36" cm="1">
        <f t="array" ref="AJ105">IF(T105="",0,SUMPRODUCT((BX4:BX795="Gluten")*(BY4:BY795="SUSP")*(COUNTIF(AF105,"*"&amp;BZ4:BZ795&amp;"*")&gt;0)*1))</f>
        <v>0</v>
      </c>
      <c r="AK105" s="36" cm="1">
        <f t="array" ref="AK105">IF(T105="",0,SUMPRODUCT((BX4:BX795="Crustaces")*(BY4:BY795="ALERTE")*(COUNTIF(AF105,"*"&amp;BZ4:BZ795&amp;"*")&gt;0)*1))</f>
        <v>0</v>
      </c>
      <c r="AL105" s="36" cm="1">
        <f t="array" ref="AL105">IF(T105="",0,SUMPRODUCT((BX4:BX795="Oeufs")*(BY4:BY795="ALERTE")*(COUNTIF(AF105,"*"&amp;BZ4:BZ795&amp;"*")&gt;0)*1))</f>
        <v>0</v>
      </c>
      <c r="AM105" s="36" cm="1">
        <f t="array" ref="AM105">IF(T105="",0,SUMPRODUCT((BX4:BX795="Poissons")*(BY4:BY795="INFO")*(COUNTIF(AF105,"*"&amp;BZ4:BZ795&amp;"*")&gt;0)*1))</f>
        <v>0</v>
      </c>
      <c r="AN105" s="36" cm="1">
        <f t="array" ref="AN105">IF(T105="",0,SUMPRODUCT((BX4:BX795="Poissons")*(BY4:BY795="EXCL")*(COUNTIF(AF105,"*"&amp;BZ4:BZ795&amp;"*")&gt;0)*1))</f>
        <v>0</v>
      </c>
      <c r="AO105" s="36" cm="1">
        <f t="array" ref="AO105">IF(T105="",0,SUMPRODUCT((BX4:BX795="Poissons")*(BY4:BY795="ALERTE")*(COUNTIF(AF105,"*"&amp;BZ4:BZ795&amp;"*")&gt;0)*1))</f>
        <v>0</v>
      </c>
      <c r="AP105" s="36" cm="1">
        <f t="array" ref="AP105">IF(T105="",0,SUMPRODUCT((BX4:BX795="Arachides")*(BY4:BY795="ALERTE")*(COUNTIF(AF105,"*"&amp;BZ4:BZ795&amp;"*")&gt;0)*1))</f>
        <v>0</v>
      </c>
      <c r="AQ105" s="36" cm="1">
        <f t="array" ref="AQ105">IF(T105="",0,SUMPRODUCT((BX4:BX795="Soja")*(BY4:BY795="INFO")*(COUNTIF(AF105,"*"&amp;BZ4:BZ795&amp;"*")&gt;0)*1))</f>
        <v>0</v>
      </c>
      <c r="AR105" s="36" cm="1">
        <f t="array" ref="AR105">IF(T105="",0,SUMPRODUCT((BX4:BX795="Soja")*(BY4:BY795="ALERTE")*(COUNTIF(AF105,"*"&amp;BZ4:BZ795&amp;"*")&gt;0)*1))</f>
        <v>0</v>
      </c>
      <c r="AS105" s="36" cm="1">
        <f t="array" ref="AS105">IF(T105="",0,SUMPRODUCT((BX4:BX795="Lait")*(BY4:BY795="INFO")*(COUNTIF(AF105,"*"&amp;BZ4:BZ795&amp;"*")&gt;0)*1))</f>
        <v>0</v>
      </c>
      <c r="AT105" s="36" cm="1">
        <f t="array" ref="AT105">IF(T105="",0,SUMPRODUCT((BX4:BX795="Lait")*(BY4:BY795="EXCL")*(COUNTIF(AF105,"*"&amp;BZ4:BZ795&amp;"*")&gt;0)*1))</f>
        <v>0</v>
      </c>
      <c r="AU105" s="36" cm="1">
        <f t="array" ref="AU105">IF(T105="",0,SUMPRODUCT((BX4:BX795="Lait")*(BY4:BY795="ALERTE")*(COUNTIF(AF105,"*"&amp;BZ4:BZ795&amp;"*")&gt;0)*1))</f>
        <v>0</v>
      </c>
      <c r="AV105" s="36" cm="1">
        <f t="array" ref="AV105">IF(T105="",0,SUMPRODUCT((BX4:BX795="Lait")*(BY4:BY795="SUSP")*(COUNTIF(AF105,"*"&amp;BZ4:BZ795&amp;"*")&gt;0)*1))</f>
        <v>0</v>
      </c>
      <c r="AW105" s="36" cm="1">
        <f t="array" ref="AW105">IF(T105="",0,SUMPRODUCT((BX4:BX795="Fruits a coque")*(BY4:BY795="EXCL")*(COUNTIF(AF105,"*"&amp;BZ4:BZ795&amp;"*")&gt;0)*1))</f>
        <v>0</v>
      </c>
      <c r="AX105" s="36" cm="1">
        <f t="array" ref="AX105">IF(T105="",0,SUMPRODUCT((BX4:BX795="Fruits a coque")*(BY4:BY795="ALERTE")*(COUNTIF(AF105,"*"&amp;BZ4:BZ795&amp;"*")&gt;0)*1))</f>
        <v>0</v>
      </c>
      <c r="AY105" s="36" cm="1">
        <f t="array" ref="AY105">IF(T105="",0,SUMPRODUCT((BX4:BX795="Celeri")*(BY4:BY795="ALERTE")*(COUNTIF(AF105,"*"&amp;BZ4:BZ795&amp;"*")&gt;0)*1))</f>
        <v>0</v>
      </c>
      <c r="AZ105" s="36" cm="1">
        <f t="array" ref="AZ105">IF(T105="",0,SUMPRODUCT((BX4:BX795="Moutarde")*(BY4:BY795="ALERTE")*(COUNTIF(AF105,"*"&amp;BZ4:BZ795&amp;"*")&gt;0)*1))</f>
        <v>0</v>
      </c>
      <c r="BA105" s="36" cm="1">
        <f t="array" ref="BA105">IF(T105="",0,SUMPRODUCT((BX4:BX795="Sesame")*(BY4:BY795="ALERTE")*(COUNTIF(AF105,"*"&amp;BZ4:BZ795&amp;"*")&gt;0)*1))</f>
        <v>0</v>
      </c>
      <c r="BB105" s="36" cm="1">
        <f t="array" ref="BB105">IF(T105="",0,SUMPRODUCT((BX4:BX795="Sulfites")*(BY4:BY795="ALERTE")*(COUNTIF(AF105,"*"&amp;BZ4:BZ795&amp;"*")&gt;0)*1))</f>
        <v>0</v>
      </c>
      <c r="BC105" s="36" cm="1">
        <f t="array" ref="BC105">IF(T105="",0,SUMPRODUCT((BX4:BX795="Lupin")*(BY4:BY795="ALERTE")*(COUNTIF(AF105,"*"&amp;BZ4:BZ795&amp;"*")&gt;0)*1))</f>
        <v>0</v>
      </c>
      <c r="BD105" s="36" cm="1">
        <f t="array" ref="BD105">IF(T105="",0,SUMPRODUCT((BX4:BX795="Mollusques")*(BY4:BY795="EXCL")*(COUNTIF(AF105,"*"&amp;BZ4:BZ795&amp;"*")&gt;0)*1))</f>
        <v>0</v>
      </c>
      <c r="BE105" s="36" cm="1">
        <f t="array" ref="BE105">IF(T105="",0,SUMPRODUCT((BX4:BX795="Mollusques")*(BY4:BY795="ALERTE")*(COUNTIF(AF105,"*"&amp;BZ4:BZ795&amp;"*")&gt;0)*1))</f>
        <v>0</v>
      </c>
      <c r="BF105" s="36" t="str">
        <f t="shared" si="59"/>
        <v/>
      </c>
      <c r="BG105" s="36" t="str">
        <f t="shared" si="60"/>
        <v/>
      </c>
      <c r="BH105" s="36" t="str">
        <f t="shared" si="61"/>
        <v/>
      </c>
      <c r="BI105" s="36" t="str">
        <f t="shared" si="62"/>
        <v/>
      </c>
      <c r="BJ105" s="36" t="str">
        <f t="shared" si="63"/>
        <v/>
      </c>
      <c r="BK105" s="36" t="str">
        <f t="shared" si="64"/>
        <v/>
      </c>
      <c r="BL105" s="36" t="str">
        <f t="shared" si="65"/>
        <v/>
      </c>
      <c r="BM105" s="36" t="str">
        <f t="shared" si="66"/>
        <v/>
      </c>
      <c r="BN105" s="36" t="str">
        <f t="shared" si="67"/>
        <v/>
      </c>
      <c r="BO105" s="36" t="str">
        <f t="shared" si="68"/>
        <v/>
      </c>
      <c r="BP105" s="36" t="str">
        <f t="shared" si="69"/>
        <v/>
      </c>
      <c r="BQ105" s="36" t="str">
        <f t="shared" si="70"/>
        <v/>
      </c>
      <c r="BR105" s="36" t="str">
        <f t="shared" si="71"/>
        <v/>
      </c>
      <c r="BS105" s="36" t="str">
        <f t="shared" si="72"/>
        <v/>
      </c>
      <c r="BT105" s="36" t="str">
        <f t="shared" si="73"/>
        <v/>
      </c>
      <c r="BU105" s="36" t="str">
        <f t="shared" si="74"/>
        <v/>
      </c>
      <c r="BX105" s="6" t="s">
        <v>352</v>
      </c>
      <c r="BY105" s="577" t="s">
        <v>363</v>
      </c>
      <c r="BZ105" s="6" t="s">
        <v>1312</v>
      </c>
      <c r="CA105" s="6" t="s">
        <v>840</v>
      </c>
    </row>
    <row r="106" spans="2:79" ht="30" customHeight="1">
      <c r="B106" s="551" t="str">
        <f t="shared" si="38"/>
        <v/>
      </c>
      <c r="C106" s="551" t="str">
        <f t="shared" si="39"/>
        <v/>
      </c>
      <c r="D106" s="551" t="str">
        <f>IF(UPPER(TRIM(N11))="X",C106,B106)</f>
        <v/>
      </c>
      <c r="E106" s="551" cm="1">
        <f t="array" ref="E106">IF(H105&lt;&gt;"",E105,IF(E105="","",IFERROR(MATCH(TRUE(),INDEX(INDEX(K:K,E105+1):K203&lt;&gt;"",0),0)+E105,"")))</f>
        <v>247</v>
      </c>
      <c r="F106" s="551" cm="1">
        <f t="array" ref="F106">IF(E106="","",IF(H105&lt;&gt;"",H105,INDEX(D:D,E106)))</f>
        <v>0</v>
      </c>
      <c r="G106" s="551" t="str">
        <f t="shared" si="40"/>
        <v>0</v>
      </c>
      <c r="H106" s="561" t="str">
        <f t="shared" si="41"/>
        <v/>
      </c>
      <c r="I106" s="566" t="str">
        <f>IF(AND(F106&lt;&gt;"",N10&gt;0,M106&gt;N10),"Mot &gt; limite","")</f>
        <v/>
      </c>
      <c r="J106" s="562" t="str">
        <f>IF(K106="","",COUNTIF(K18:K106,"&lt;&gt;"))</f>
        <v/>
      </c>
      <c r="K106" s="563"/>
      <c r="L106" s="562" t="str">
        <f t="shared" si="42"/>
        <v/>
      </c>
      <c r="M106" s="532">
        <f>IF(OR(F106="",N10="",N10&lt;=0),"",IF(LEN(F106)&lt;=N10,LEN(F106),IFERROR(FIND("♦",SUBSTITUTE(LEFT(F106,N10)," ","♦",LEN(LEFT(F106,N10))-LEN(SUBSTITUTE(LEFT(F106,N10)," ","")))),FIND(" ",F106&amp;" ",N10+1)-1)))</f>
        <v>1</v>
      </c>
      <c r="N106" s="564">
        <f t="shared" si="43"/>
        <v>89</v>
      </c>
      <c r="O106" s="565" t="str">
        <f t="shared" si="44"/>
        <v>0</v>
      </c>
      <c r="P106" s="564">
        <f t="shared" si="45"/>
        <v>1</v>
      </c>
      <c r="Q106" s="564">
        <f t="shared" si="46"/>
        <v>1</v>
      </c>
      <c r="S106" s="588">
        <f t="shared" si="47"/>
        <v>106</v>
      </c>
      <c r="T106" s="464" t="str">
        <f t="shared" si="75"/>
        <v>0</v>
      </c>
      <c r="U106" s="588" t="s">
        <v>188</v>
      </c>
      <c r="V106" s="465" t="str">
        <f t="shared" si="48"/>
        <v>0</v>
      </c>
      <c r="W106" s="466" t="str">
        <f t="shared" si="49"/>
        <v/>
      </c>
      <c r="X106" s="589" t="str">
        <f t="shared" si="50"/>
        <v>0</v>
      </c>
      <c r="Y106" s="590" t="str">
        <f t="shared" si="51"/>
        <v/>
      </c>
      <c r="Z106" s="588">
        <f t="shared" si="52"/>
        <v>0</v>
      </c>
      <c r="AA106" s="588">
        <f t="shared" si="53"/>
        <v>0</v>
      </c>
      <c r="AB106" s="590" t="str">
        <f t="shared" si="54"/>
        <v>aucun match</v>
      </c>
      <c r="AC106" s="36" t="str">
        <f t="shared" si="55"/>
        <v>0</v>
      </c>
      <c r="AD106" s="36" t="str">
        <f t="shared" si="56"/>
        <v>0</v>
      </c>
      <c r="AE106" s="36" t="str">
        <f t="shared" si="57"/>
        <v>0</v>
      </c>
      <c r="AF106" s="36" t="str">
        <f t="shared" si="58"/>
        <v xml:space="preserve"> 0 </v>
      </c>
      <c r="AG106" s="36" cm="1">
        <f t="array" ref="AG106">IF(T106="",0,SUMPRODUCT((BX4:BX795="Gluten")*(BY4:BY795="INFO")*(COUNTIF(AF106,"*"&amp;BZ4:BZ795&amp;"*")&gt;0)*1))</f>
        <v>0</v>
      </c>
      <c r="AH106" s="36" cm="1">
        <f t="array" ref="AH106">IF(T106="",0,SUMPRODUCT((BX4:BX795="Gluten")*(BY4:BY795="EXCL")*(COUNTIF(AF106,"*"&amp;BZ4:BZ795&amp;"*")&gt;0)*1))</f>
        <v>0</v>
      </c>
      <c r="AI106" s="36" cm="1">
        <f t="array" ref="AI106">IF(T106="",0,SUMPRODUCT((BX4:BX795="Gluten")*(BY4:BY795="ALERTE")*(COUNTIF(AF106,"*"&amp;BZ4:BZ795&amp;"*")&gt;0)*1))</f>
        <v>0</v>
      </c>
      <c r="AJ106" s="36" cm="1">
        <f t="array" ref="AJ106">IF(T106="",0,SUMPRODUCT((BX4:BX795="Gluten")*(BY4:BY795="SUSP")*(COUNTIF(AF106,"*"&amp;BZ4:BZ795&amp;"*")&gt;0)*1))</f>
        <v>0</v>
      </c>
      <c r="AK106" s="36" cm="1">
        <f t="array" ref="AK106">IF(T106="",0,SUMPRODUCT((BX4:BX795="Crustaces")*(BY4:BY795="ALERTE")*(COUNTIF(AF106,"*"&amp;BZ4:BZ795&amp;"*")&gt;0)*1))</f>
        <v>0</v>
      </c>
      <c r="AL106" s="36" cm="1">
        <f t="array" ref="AL106">IF(T106="",0,SUMPRODUCT((BX4:BX795="Oeufs")*(BY4:BY795="ALERTE")*(COUNTIF(AF106,"*"&amp;BZ4:BZ795&amp;"*")&gt;0)*1))</f>
        <v>0</v>
      </c>
      <c r="AM106" s="36" cm="1">
        <f t="array" ref="AM106">IF(T106="",0,SUMPRODUCT((BX4:BX795="Poissons")*(BY4:BY795="INFO")*(COUNTIF(AF106,"*"&amp;BZ4:BZ795&amp;"*")&gt;0)*1))</f>
        <v>0</v>
      </c>
      <c r="AN106" s="36" cm="1">
        <f t="array" ref="AN106">IF(T106="",0,SUMPRODUCT((BX4:BX795="Poissons")*(BY4:BY795="EXCL")*(COUNTIF(AF106,"*"&amp;BZ4:BZ795&amp;"*")&gt;0)*1))</f>
        <v>0</v>
      </c>
      <c r="AO106" s="36" cm="1">
        <f t="array" ref="AO106">IF(T106="",0,SUMPRODUCT((BX4:BX795="Poissons")*(BY4:BY795="ALERTE")*(COUNTIF(AF106,"*"&amp;BZ4:BZ795&amp;"*")&gt;0)*1))</f>
        <v>0</v>
      </c>
      <c r="AP106" s="36" cm="1">
        <f t="array" ref="AP106">IF(T106="",0,SUMPRODUCT((BX4:BX795="Arachides")*(BY4:BY795="ALERTE")*(COUNTIF(AF106,"*"&amp;BZ4:BZ795&amp;"*")&gt;0)*1))</f>
        <v>0</v>
      </c>
      <c r="AQ106" s="36" cm="1">
        <f t="array" ref="AQ106">IF(T106="",0,SUMPRODUCT((BX4:BX795="Soja")*(BY4:BY795="INFO")*(COUNTIF(AF106,"*"&amp;BZ4:BZ795&amp;"*")&gt;0)*1))</f>
        <v>0</v>
      </c>
      <c r="AR106" s="36" cm="1">
        <f t="array" ref="AR106">IF(T106="",0,SUMPRODUCT((BX4:BX795="Soja")*(BY4:BY795="ALERTE")*(COUNTIF(AF106,"*"&amp;BZ4:BZ795&amp;"*")&gt;0)*1))</f>
        <v>0</v>
      </c>
      <c r="AS106" s="36" cm="1">
        <f t="array" ref="AS106">IF(T106="",0,SUMPRODUCT((BX4:BX795="Lait")*(BY4:BY795="INFO")*(COUNTIF(AF106,"*"&amp;BZ4:BZ795&amp;"*")&gt;0)*1))</f>
        <v>0</v>
      </c>
      <c r="AT106" s="36" cm="1">
        <f t="array" ref="AT106">IF(T106="",0,SUMPRODUCT((BX4:BX795="Lait")*(BY4:BY795="EXCL")*(COUNTIF(AF106,"*"&amp;BZ4:BZ795&amp;"*")&gt;0)*1))</f>
        <v>0</v>
      </c>
      <c r="AU106" s="36" cm="1">
        <f t="array" ref="AU106">IF(T106="",0,SUMPRODUCT((BX4:BX795="Lait")*(BY4:BY795="ALERTE")*(COUNTIF(AF106,"*"&amp;BZ4:BZ795&amp;"*")&gt;0)*1))</f>
        <v>0</v>
      </c>
      <c r="AV106" s="36" cm="1">
        <f t="array" ref="AV106">IF(T106="",0,SUMPRODUCT((BX4:BX795="Lait")*(BY4:BY795="SUSP")*(COUNTIF(AF106,"*"&amp;BZ4:BZ795&amp;"*")&gt;0)*1))</f>
        <v>0</v>
      </c>
      <c r="AW106" s="36" cm="1">
        <f t="array" ref="AW106">IF(T106="",0,SUMPRODUCT((BX4:BX795="Fruits a coque")*(BY4:BY795="EXCL")*(COUNTIF(AF106,"*"&amp;BZ4:BZ795&amp;"*")&gt;0)*1))</f>
        <v>0</v>
      </c>
      <c r="AX106" s="36" cm="1">
        <f t="array" ref="AX106">IF(T106="",0,SUMPRODUCT((BX4:BX795="Fruits a coque")*(BY4:BY795="ALERTE")*(COUNTIF(AF106,"*"&amp;BZ4:BZ795&amp;"*")&gt;0)*1))</f>
        <v>0</v>
      </c>
      <c r="AY106" s="36" cm="1">
        <f t="array" ref="AY106">IF(T106="",0,SUMPRODUCT((BX4:BX795="Celeri")*(BY4:BY795="ALERTE")*(COUNTIF(AF106,"*"&amp;BZ4:BZ795&amp;"*")&gt;0)*1))</f>
        <v>0</v>
      </c>
      <c r="AZ106" s="36" cm="1">
        <f t="array" ref="AZ106">IF(T106="",0,SUMPRODUCT((BX4:BX795="Moutarde")*(BY4:BY795="ALERTE")*(COUNTIF(AF106,"*"&amp;BZ4:BZ795&amp;"*")&gt;0)*1))</f>
        <v>0</v>
      </c>
      <c r="BA106" s="36" cm="1">
        <f t="array" ref="BA106">IF(T106="",0,SUMPRODUCT((BX4:BX795="Sesame")*(BY4:BY795="ALERTE")*(COUNTIF(AF106,"*"&amp;BZ4:BZ795&amp;"*")&gt;0)*1))</f>
        <v>0</v>
      </c>
      <c r="BB106" s="36" cm="1">
        <f t="array" ref="BB106">IF(T106="",0,SUMPRODUCT((BX4:BX795="Sulfites")*(BY4:BY795="ALERTE")*(COUNTIF(AF106,"*"&amp;BZ4:BZ795&amp;"*")&gt;0)*1))</f>
        <v>0</v>
      </c>
      <c r="BC106" s="36" cm="1">
        <f t="array" ref="BC106">IF(T106="",0,SUMPRODUCT((BX4:BX795="Lupin")*(BY4:BY795="ALERTE")*(COUNTIF(AF106,"*"&amp;BZ4:BZ795&amp;"*")&gt;0)*1))</f>
        <v>0</v>
      </c>
      <c r="BD106" s="36" cm="1">
        <f t="array" ref="BD106">IF(T106="",0,SUMPRODUCT((BX4:BX795="Mollusques")*(BY4:BY795="EXCL")*(COUNTIF(AF106,"*"&amp;BZ4:BZ795&amp;"*")&gt;0)*1))</f>
        <v>0</v>
      </c>
      <c r="BE106" s="36" cm="1">
        <f t="array" ref="BE106">IF(T106="",0,SUMPRODUCT((BX4:BX795="Mollusques")*(BY4:BY795="ALERTE")*(COUNTIF(AF106,"*"&amp;BZ4:BZ795&amp;"*")&gt;0)*1))</f>
        <v>0</v>
      </c>
      <c r="BF106" s="36" t="str">
        <f t="shared" si="59"/>
        <v/>
      </c>
      <c r="BG106" s="36" t="str">
        <f t="shared" si="60"/>
        <v/>
      </c>
      <c r="BH106" s="36" t="str">
        <f t="shared" si="61"/>
        <v/>
      </c>
      <c r="BI106" s="36" t="str">
        <f t="shared" si="62"/>
        <v/>
      </c>
      <c r="BJ106" s="36" t="str">
        <f t="shared" si="63"/>
        <v/>
      </c>
      <c r="BK106" s="36" t="str">
        <f t="shared" si="64"/>
        <v/>
      </c>
      <c r="BL106" s="36" t="str">
        <f t="shared" si="65"/>
        <v/>
      </c>
      <c r="BM106" s="36" t="str">
        <f t="shared" si="66"/>
        <v/>
      </c>
      <c r="BN106" s="36" t="str">
        <f t="shared" si="67"/>
        <v/>
      </c>
      <c r="BO106" s="36" t="str">
        <f t="shared" si="68"/>
        <v/>
      </c>
      <c r="BP106" s="36" t="str">
        <f t="shared" si="69"/>
        <v/>
      </c>
      <c r="BQ106" s="36" t="str">
        <f t="shared" si="70"/>
        <v/>
      </c>
      <c r="BR106" s="36" t="str">
        <f t="shared" si="71"/>
        <v/>
      </c>
      <c r="BS106" s="36" t="str">
        <f t="shared" si="72"/>
        <v/>
      </c>
      <c r="BT106" s="36" t="str">
        <f t="shared" si="73"/>
        <v/>
      </c>
      <c r="BU106" s="36" t="str">
        <f t="shared" si="74"/>
        <v/>
      </c>
      <c r="BX106" s="6" t="s">
        <v>352</v>
      </c>
      <c r="BY106" s="577" t="s">
        <v>363</v>
      </c>
      <c r="BZ106" s="6" t="s">
        <v>423</v>
      </c>
      <c r="CA106" s="6" t="s">
        <v>841</v>
      </c>
    </row>
    <row r="107" spans="2:79" ht="30" customHeight="1">
      <c r="B107" s="551" t="str">
        <f t="shared" si="38"/>
        <v/>
      </c>
      <c r="C107" s="551" t="str">
        <f t="shared" si="39"/>
        <v/>
      </c>
      <c r="D107" s="551" t="str">
        <f>IF(UPPER(TRIM(N11))="X",C107,B107)</f>
        <v/>
      </c>
      <c r="E107" s="551" cm="1">
        <f t="array" ref="E107">IF(H106&lt;&gt;"",E106,IF(E106="","",IFERROR(MATCH(TRUE(),INDEX(INDEX(K:K,E106+1):K203&lt;&gt;"",0),0)+E106,"")))</f>
        <v>248</v>
      </c>
      <c r="F107" s="551" cm="1">
        <f t="array" ref="F107">IF(E107="","",IF(H106&lt;&gt;"",H106,INDEX(D:D,E107)))</f>
        <v>0</v>
      </c>
      <c r="G107" s="551" t="str">
        <f t="shared" si="40"/>
        <v>0</v>
      </c>
      <c r="H107" s="561" t="str">
        <f t="shared" si="41"/>
        <v/>
      </c>
      <c r="I107" s="566" t="str">
        <f>IF(AND(F107&lt;&gt;"",N10&gt;0,M107&gt;N10),"Mot &gt; limite","")</f>
        <v/>
      </c>
      <c r="J107" s="562" t="str">
        <f>IF(K107="","",COUNTIF(K18:K107,"&lt;&gt;"))</f>
        <v/>
      </c>
      <c r="K107" s="563"/>
      <c r="L107" s="562" t="str">
        <f t="shared" si="42"/>
        <v/>
      </c>
      <c r="M107" s="532">
        <f>IF(OR(F107="",N10="",N10&lt;=0),"",IF(LEN(F107)&lt;=N10,LEN(F107),IFERROR(FIND("♦",SUBSTITUTE(LEFT(F107,N10)," ","♦",LEN(LEFT(F107,N10))-LEN(SUBSTITUTE(LEFT(F107,N10)," ","")))),FIND(" ",F107&amp;" ",N10+1)-1)))</f>
        <v>1</v>
      </c>
      <c r="N107" s="564">
        <f t="shared" si="43"/>
        <v>90</v>
      </c>
      <c r="O107" s="565" t="str">
        <f t="shared" si="44"/>
        <v>0</v>
      </c>
      <c r="P107" s="564">
        <f t="shared" si="45"/>
        <v>1</v>
      </c>
      <c r="Q107" s="564">
        <f t="shared" si="46"/>
        <v>1</v>
      </c>
      <c r="S107" s="588">
        <f t="shared" si="47"/>
        <v>107</v>
      </c>
      <c r="T107" s="464" t="str">
        <f t="shared" si="75"/>
        <v>0</v>
      </c>
      <c r="U107" s="588" t="s">
        <v>188</v>
      </c>
      <c r="V107" s="465" t="str">
        <f t="shared" si="48"/>
        <v>0</v>
      </c>
      <c r="W107" s="466" t="str">
        <f t="shared" si="49"/>
        <v/>
      </c>
      <c r="X107" s="589" t="str">
        <f t="shared" si="50"/>
        <v>0</v>
      </c>
      <c r="Y107" s="590" t="str">
        <f t="shared" si="51"/>
        <v/>
      </c>
      <c r="Z107" s="588">
        <f t="shared" si="52"/>
        <v>0</v>
      </c>
      <c r="AA107" s="588">
        <f t="shared" si="53"/>
        <v>0</v>
      </c>
      <c r="AB107" s="590" t="str">
        <f t="shared" si="54"/>
        <v>aucun match</v>
      </c>
      <c r="AC107" s="36" t="str">
        <f t="shared" si="55"/>
        <v>0</v>
      </c>
      <c r="AD107" s="36" t="str">
        <f t="shared" si="56"/>
        <v>0</v>
      </c>
      <c r="AE107" s="36" t="str">
        <f t="shared" si="57"/>
        <v>0</v>
      </c>
      <c r="AF107" s="36" t="str">
        <f t="shared" si="58"/>
        <v xml:space="preserve"> 0 </v>
      </c>
      <c r="AG107" s="36" cm="1">
        <f t="array" ref="AG107">IF(T107="",0,SUMPRODUCT((BX4:BX795="Gluten")*(BY4:BY795="INFO")*(COUNTIF(AF107,"*"&amp;BZ4:BZ795&amp;"*")&gt;0)*1))</f>
        <v>0</v>
      </c>
      <c r="AH107" s="36" cm="1">
        <f t="array" ref="AH107">IF(T107="",0,SUMPRODUCT((BX4:BX795="Gluten")*(BY4:BY795="EXCL")*(COUNTIF(AF107,"*"&amp;BZ4:BZ795&amp;"*")&gt;0)*1))</f>
        <v>0</v>
      </c>
      <c r="AI107" s="36" cm="1">
        <f t="array" ref="AI107">IF(T107="",0,SUMPRODUCT((BX4:BX795="Gluten")*(BY4:BY795="ALERTE")*(COUNTIF(AF107,"*"&amp;BZ4:BZ795&amp;"*")&gt;0)*1))</f>
        <v>0</v>
      </c>
      <c r="AJ107" s="36" cm="1">
        <f t="array" ref="AJ107">IF(T107="",0,SUMPRODUCT((BX4:BX795="Gluten")*(BY4:BY795="SUSP")*(COUNTIF(AF107,"*"&amp;BZ4:BZ795&amp;"*")&gt;0)*1))</f>
        <v>0</v>
      </c>
      <c r="AK107" s="36" cm="1">
        <f t="array" ref="AK107">IF(T107="",0,SUMPRODUCT((BX4:BX795="Crustaces")*(BY4:BY795="ALERTE")*(COUNTIF(AF107,"*"&amp;BZ4:BZ795&amp;"*")&gt;0)*1))</f>
        <v>0</v>
      </c>
      <c r="AL107" s="36" cm="1">
        <f t="array" ref="AL107">IF(T107="",0,SUMPRODUCT((BX4:BX795="Oeufs")*(BY4:BY795="ALERTE")*(COUNTIF(AF107,"*"&amp;BZ4:BZ795&amp;"*")&gt;0)*1))</f>
        <v>0</v>
      </c>
      <c r="AM107" s="36" cm="1">
        <f t="array" ref="AM107">IF(T107="",0,SUMPRODUCT((BX4:BX795="Poissons")*(BY4:BY795="INFO")*(COUNTIF(AF107,"*"&amp;BZ4:BZ795&amp;"*")&gt;0)*1))</f>
        <v>0</v>
      </c>
      <c r="AN107" s="36" cm="1">
        <f t="array" ref="AN107">IF(T107="",0,SUMPRODUCT((BX4:BX795="Poissons")*(BY4:BY795="EXCL")*(COUNTIF(AF107,"*"&amp;BZ4:BZ795&amp;"*")&gt;0)*1))</f>
        <v>0</v>
      </c>
      <c r="AO107" s="36" cm="1">
        <f t="array" ref="AO107">IF(T107="",0,SUMPRODUCT((BX4:BX795="Poissons")*(BY4:BY795="ALERTE")*(COUNTIF(AF107,"*"&amp;BZ4:BZ795&amp;"*")&gt;0)*1))</f>
        <v>0</v>
      </c>
      <c r="AP107" s="36" cm="1">
        <f t="array" ref="AP107">IF(T107="",0,SUMPRODUCT((BX4:BX795="Arachides")*(BY4:BY795="ALERTE")*(COUNTIF(AF107,"*"&amp;BZ4:BZ795&amp;"*")&gt;0)*1))</f>
        <v>0</v>
      </c>
      <c r="AQ107" s="36" cm="1">
        <f t="array" ref="AQ107">IF(T107="",0,SUMPRODUCT((BX4:BX795="Soja")*(BY4:BY795="INFO")*(COUNTIF(AF107,"*"&amp;BZ4:BZ795&amp;"*")&gt;0)*1))</f>
        <v>0</v>
      </c>
      <c r="AR107" s="36" cm="1">
        <f t="array" ref="AR107">IF(T107="",0,SUMPRODUCT((BX4:BX795="Soja")*(BY4:BY795="ALERTE")*(COUNTIF(AF107,"*"&amp;BZ4:BZ795&amp;"*")&gt;0)*1))</f>
        <v>0</v>
      </c>
      <c r="AS107" s="36" cm="1">
        <f t="array" ref="AS107">IF(T107="",0,SUMPRODUCT((BX4:BX795="Lait")*(BY4:BY795="INFO")*(COUNTIF(AF107,"*"&amp;BZ4:BZ795&amp;"*")&gt;0)*1))</f>
        <v>0</v>
      </c>
      <c r="AT107" s="36" cm="1">
        <f t="array" ref="AT107">IF(T107="",0,SUMPRODUCT((BX4:BX795="Lait")*(BY4:BY795="EXCL")*(COUNTIF(AF107,"*"&amp;BZ4:BZ795&amp;"*")&gt;0)*1))</f>
        <v>0</v>
      </c>
      <c r="AU107" s="36" cm="1">
        <f t="array" ref="AU107">IF(T107="",0,SUMPRODUCT((BX4:BX795="Lait")*(BY4:BY795="ALERTE")*(COUNTIF(AF107,"*"&amp;BZ4:BZ795&amp;"*")&gt;0)*1))</f>
        <v>0</v>
      </c>
      <c r="AV107" s="36" cm="1">
        <f t="array" ref="AV107">IF(T107="",0,SUMPRODUCT((BX4:BX795="Lait")*(BY4:BY795="SUSP")*(COUNTIF(AF107,"*"&amp;BZ4:BZ795&amp;"*")&gt;0)*1))</f>
        <v>0</v>
      </c>
      <c r="AW107" s="36" cm="1">
        <f t="array" ref="AW107">IF(T107="",0,SUMPRODUCT((BX4:BX795="Fruits a coque")*(BY4:BY795="EXCL")*(COUNTIF(AF107,"*"&amp;BZ4:BZ795&amp;"*")&gt;0)*1))</f>
        <v>0</v>
      </c>
      <c r="AX107" s="36" cm="1">
        <f t="array" ref="AX107">IF(T107="",0,SUMPRODUCT((BX4:BX795="Fruits a coque")*(BY4:BY795="ALERTE")*(COUNTIF(AF107,"*"&amp;BZ4:BZ795&amp;"*")&gt;0)*1))</f>
        <v>0</v>
      </c>
      <c r="AY107" s="36" cm="1">
        <f t="array" ref="AY107">IF(T107="",0,SUMPRODUCT((BX4:BX795="Celeri")*(BY4:BY795="ALERTE")*(COUNTIF(AF107,"*"&amp;BZ4:BZ795&amp;"*")&gt;0)*1))</f>
        <v>0</v>
      </c>
      <c r="AZ107" s="36" cm="1">
        <f t="array" ref="AZ107">IF(T107="",0,SUMPRODUCT((BX4:BX795="Moutarde")*(BY4:BY795="ALERTE")*(COUNTIF(AF107,"*"&amp;BZ4:BZ795&amp;"*")&gt;0)*1))</f>
        <v>0</v>
      </c>
      <c r="BA107" s="36" cm="1">
        <f t="array" ref="BA107">IF(T107="",0,SUMPRODUCT((BX4:BX795="Sesame")*(BY4:BY795="ALERTE")*(COUNTIF(AF107,"*"&amp;BZ4:BZ795&amp;"*")&gt;0)*1))</f>
        <v>0</v>
      </c>
      <c r="BB107" s="36" cm="1">
        <f t="array" ref="BB107">IF(T107="",0,SUMPRODUCT((BX4:BX795="Sulfites")*(BY4:BY795="ALERTE")*(COUNTIF(AF107,"*"&amp;BZ4:BZ795&amp;"*")&gt;0)*1))</f>
        <v>0</v>
      </c>
      <c r="BC107" s="36" cm="1">
        <f t="array" ref="BC107">IF(T107="",0,SUMPRODUCT((BX4:BX795="Lupin")*(BY4:BY795="ALERTE")*(COUNTIF(AF107,"*"&amp;BZ4:BZ795&amp;"*")&gt;0)*1))</f>
        <v>0</v>
      </c>
      <c r="BD107" s="36" cm="1">
        <f t="array" ref="BD107">IF(T107="",0,SUMPRODUCT((BX4:BX795="Mollusques")*(BY4:BY795="EXCL")*(COUNTIF(AF107,"*"&amp;BZ4:BZ795&amp;"*")&gt;0)*1))</f>
        <v>0</v>
      </c>
      <c r="BE107" s="36" cm="1">
        <f t="array" ref="BE107">IF(T107="",0,SUMPRODUCT((BX4:BX795="Mollusques")*(BY4:BY795="ALERTE")*(COUNTIF(AF107,"*"&amp;BZ4:BZ795&amp;"*")&gt;0)*1))</f>
        <v>0</v>
      </c>
      <c r="BF107" s="36" t="str">
        <f t="shared" si="59"/>
        <v/>
      </c>
      <c r="BG107" s="36" t="str">
        <f t="shared" si="60"/>
        <v/>
      </c>
      <c r="BH107" s="36" t="str">
        <f t="shared" si="61"/>
        <v/>
      </c>
      <c r="BI107" s="36" t="str">
        <f t="shared" si="62"/>
        <v/>
      </c>
      <c r="BJ107" s="36" t="str">
        <f t="shared" si="63"/>
        <v/>
      </c>
      <c r="BK107" s="36" t="str">
        <f t="shared" si="64"/>
        <v/>
      </c>
      <c r="BL107" s="36" t="str">
        <f t="shared" si="65"/>
        <v/>
      </c>
      <c r="BM107" s="36" t="str">
        <f t="shared" si="66"/>
        <v/>
      </c>
      <c r="BN107" s="36" t="str">
        <f t="shared" si="67"/>
        <v/>
      </c>
      <c r="BO107" s="36" t="str">
        <f t="shared" si="68"/>
        <v/>
      </c>
      <c r="BP107" s="36" t="str">
        <f t="shared" si="69"/>
        <v/>
      </c>
      <c r="BQ107" s="36" t="str">
        <f t="shared" si="70"/>
        <v/>
      </c>
      <c r="BR107" s="36" t="str">
        <f t="shared" si="71"/>
        <v/>
      </c>
      <c r="BS107" s="36" t="str">
        <f t="shared" si="72"/>
        <v/>
      </c>
      <c r="BT107" s="36" t="str">
        <f t="shared" si="73"/>
        <v/>
      </c>
      <c r="BU107" s="36" t="str">
        <f t="shared" si="74"/>
        <v/>
      </c>
      <c r="BX107" s="6" t="s">
        <v>352</v>
      </c>
      <c r="BY107" s="577" t="s">
        <v>363</v>
      </c>
      <c r="BZ107" s="6" t="s">
        <v>424</v>
      </c>
      <c r="CA107" s="6" t="s">
        <v>842</v>
      </c>
    </row>
    <row r="108" spans="2:79" ht="30" customHeight="1">
      <c r="B108" s="551" t="str">
        <f t="shared" si="38"/>
        <v/>
      </c>
      <c r="C108" s="551" t="str">
        <f t="shared" si="39"/>
        <v/>
      </c>
      <c r="D108" s="551" t="str">
        <f>IF(UPPER(TRIM(N11))="X",C108,B108)</f>
        <v/>
      </c>
      <c r="E108" s="551" cm="1">
        <f t="array" ref="E108">IF(H107&lt;&gt;"",E107,IF(E107="","",IFERROR(MATCH(TRUE(),INDEX(INDEX(K:K,E107+1):K203&lt;&gt;"",0),0)+E107,"")))</f>
        <v>249</v>
      </c>
      <c r="F108" s="551" cm="1">
        <f t="array" ref="F108">IF(E108="","",IF(H107&lt;&gt;"",H107,INDEX(D:D,E108)))</f>
        <v>0</v>
      </c>
      <c r="G108" s="551" t="str">
        <f t="shared" si="40"/>
        <v>0</v>
      </c>
      <c r="H108" s="561" t="str">
        <f t="shared" si="41"/>
        <v/>
      </c>
      <c r="I108" s="566" t="str">
        <f>IF(AND(F108&lt;&gt;"",N10&gt;0,M108&gt;N10),"Mot &gt; limite","")</f>
        <v/>
      </c>
      <c r="J108" s="562" t="str">
        <f>IF(K108="","",COUNTIF(K18:K108,"&lt;&gt;"))</f>
        <v/>
      </c>
      <c r="K108" s="563"/>
      <c r="L108" s="562" t="str">
        <f t="shared" si="42"/>
        <v/>
      </c>
      <c r="M108" s="532">
        <f>IF(OR(F108="",N10="",N10&lt;=0),"",IF(LEN(F108)&lt;=N10,LEN(F108),IFERROR(FIND("♦",SUBSTITUTE(LEFT(F108,N10)," ","♦",LEN(LEFT(F108,N10))-LEN(SUBSTITUTE(LEFT(F108,N10)," ","")))),FIND(" ",F108&amp;" ",N10+1)-1)))</f>
        <v>1</v>
      </c>
      <c r="N108" s="564">
        <f t="shared" si="43"/>
        <v>91</v>
      </c>
      <c r="O108" s="565" t="str">
        <f t="shared" si="44"/>
        <v>0</v>
      </c>
      <c r="P108" s="564">
        <f t="shared" si="45"/>
        <v>1</v>
      </c>
      <c r="Q108" s="564">
        <f t="shared" si="46"/>
        <v>1</v>
      </c>
      <c r="S108" s="588">
        <f t="shared" si="47"/>
        <v>108</v>
      </c>
      <c r="T108" s="464" t="str">
        <f t="shared" si="75"/>
        <v>0</v>
      </c>
      <c r="U108" s="588" t="s">
        <v>188</v>
      </c>
      <c r="V108" s="465" t="str">
        <f t="shared" si="48"/>
        <v>0</v>
      </c>
      <c r="W108" s="466" t="str">
        <f t="shared" si="49"/>
        <v/>
      </c>
      <c r="X108" s="589" t="str">
        <f t="shared" si="50"/>
        <v>0</v>
      </c>
      <c r="Y108" s="590" t="str">
        <f t="shared" si="51"/>
        <v/>
      </c>
      <c r="Z108" s="588">
        <f t="shared" si="52"/>
        <v>0</v>
      </c>
      <c r="AA108" s="588">
        <f t="shared" si="53"/>
        <v>0</v>
      </c>
      <c r="AB108" s="590" t="str">
        <f t="shared" si="54"/>
        <v>aucun match</v>
      </c>
      <c r="AC108" s="36" t="str">
        <f t="shared" si="55"/>
        <v>0</v>
      </c>
      <c r="AD108" s="36" t="str">
        <f t="shared" si="56"/>
        <v>0</v>
      </c>
      <c r="AE108" s="36" t="str">
        <f t="shared" si="57"/>
        <v>0</v>
      </c>
      <c r="AF108" s="36" t="str">
        <f t="shared" si="58"/>
        <v xml:space="preserve"> 0 </v>
      </c>
      <c r="AG108" s="36" cm="1">
        <f t="array" ref="AG108">IF(T108="",0,SUMPRODUCT((BX4:BX795="Gluten")*(BY4:BY795="INFO")*(COUNTIF(AF108,"*"&amp;BZ4:BZ795&amp;"*")&gt;0)*1))</f>
        <v>0</v>
      </c>
      <c r="AH108" s="36" cm="1">
        <f t="array" ref="AH108">IF(T108="",0,SUMPRODUCT((BX4:BX795="Gluten")*(BY4:BY795="EXCL")*(COUNTIF(AF108,"*"&amp;BZ4:BZ795&amp;"*")&gt;0)*1))</f>
        <v>0</v>
      </c>
      <c r="AI108" s="36" cm="1">
        <f t="array" ref="AI108">IF(T108="",0,SUMPRODUCT((BX4:BX795="Gluten")*(BY4:BY795="ALERTE")*(COUNTIF(AF108,"*"&amp;BZ4:BZ795&amp;"*")&gt;0)*1))</f>
        <v>0</v>
      </c>
      <c r="AJ108" s="36" cm="1">
        <f t="array" ref="AJ108">IF(T108="",0,SUMPRODUCT((BX4:BX795="Gluten")*(BY4:BY795="SUSP")*(COUNTIF(AF108,"*"&amp;BZ4:BZ795&amp;"*")&gt;0)*1))</f>
        <v>0</v>
      </c>
      <c r="AK108" s="36" cm="1">
        <f t="array" ref="AK108">IF(T108="",0,SUMPRODUCT((BX4:BX795="Crustaces")*(BY4:BY795="ALERTE")*(COUNTIF(AF108,"*"&amp;BZ4:BZ795&amp;"*")&gt;0)*1))</f>
        <v>0</v>
      </c>
      <c r="AL108" s="36" cm="1">
        <f t="array" ref="AL108">IF(T108="",0,SUMPRODUCT((BX4:BX795="Oeufs")*(BY4:BY795="ALERTE")*(COUNTIF(AF108,"*"&amp;BZ4:BZ795&amp;"*")&gt;0)*1))</f>
        <v>0</v>
      </c>
      <c r="AM108" s="36" cm="1">
        <f t="array" ref="AM108">IF(T108="",0,SUMPRODUCT((BX4:BX795="Poissons")*(BY4:BY795="INFO")*(COUNTIF(AF108,"*"&amp;BZ4:BZ795&amp;"*")&gt;0)*1))</f>
        <v>0</v>
      </c>
      <c r="AN108" s="36" cm="1">
        <f t="array" ref="AN108">IF(T108="",0,SUMPRODUCT((BX4:BX795="Poissons")*(BY4:BY795="EXCL")*(COUNTIF(AF108,"*"&amp;BZ4:BZ795&amp;"*")&gt;0)*1))</f>
        <v>0</v>
      </c>
      <c r="AO108" s="36" cm="1">
        <f t="array" ref="AO108">IF(T108="",0,SUMPRODUCT((BX4:BX795="Poissons")*(BY4:BY795="ALERTE")*(COUNTIF(AF108,"*"&amp;BZ4:BZ795&amp;"*")&gt;0)*1))</f>
        <v>0</v>
      </c>
      <c r="AP108" s="36" cm="1">
        <f t="array" ref="AP108">IF(T108="",0,SUMPRODUCT((BX4:BX795="Arachides")*(BY4:BY795="ALERTE")*(COUNTIF(AF108,"*"&amp;BZ4:BZ795&amp;"*")&gt;0)*1))</f>
        <v>0</v>
      </c>
      <c r="AQ108" s="36" cm="1">
        <f t="array" ref="AQ108">IF(T108="",0,SUMPRODUCT((BX4:BX795="Soja")*(BY4:BY795="INFO")*(COUNTIF(AF108,"*"&amp;BZ4:BZ795&amp;"*")&gt;0)*1))</f>
        <v>0</v>
      </c>
      <c r="AR108" s="36" cm="1">
        <f t="array" ref="AR108">IF(T108="",0,SUMPRODUCT((BX4:BX795="Soja")*(BY4:BY795="ALERTE")*(COUNTIF(AF108,"*"&amp;BZ4:BZ795&amp;"*")&gt;0)*1))</f>
        <v>0</v>
      </c>
      <c r="AS108" s="36" cm="1">
        <f t="array" ref="AS108">IF(T108="",0,SUMPRODUCT((BX4:BX795="Lait")*(BY4:BY795="INFO")*(COUNTIF(AF108,"*"&amp;BZ4:BZ795&amp;"*")&gt;0)*1))</f>
        <v>0</v>
      </c>
      <c r="AT108" s="36" cm="1">
        <f t="array" ref="AT108">IF(T108="",0,SUMPRODUCT((BX4:BX795="Lait")*(BY4:BY795="EXCL")*(COUNTIF(AF108,"*"&amp;BZ4:BZ795&amp;"*")&gt;0)*1))</f>
        <v>0</v>
      </c>
      <c r="AU108" s="36" cm="1">
        <f t="array" ref="AU108">IF(T108="",0,SUMPRODUCT((BX4:BX795="Lait")*(BY4:BY795="ALERTE")*(COUNTIF(AF108,"*"&amp;BZ4:BZ795&amp;"*")&gt;0)*1))</f>
        <v>0</v>
      </c>
      <c r="AV108" s="36" cm="1">
        <f t="array" ref="AV108">IF(T108="",0,SUMPRODUCT((BX4:BX795="Lait")*(BY4:BY795="SUSP")*(COUNTIF(AF108,"*"&amp;BZ4:BZ795&amp;"*")&gt;0)*1))</f>
        <v>0</v>
      </c>
      <c r="AW108" s="36" cm="1">
        <f t="array" ref="AW108">IF(T108="",0,SUMPRODUCT((BX4:BX795="Fruits a coque")*(BY4:BY795="EXCL")*(COUNTIF(AF108,"*"&amp;BZ4:BZ795&amp;"*")&gt;0)*1))</f>
        <v>0</v>
      </c>
      <c r="AX108" s="36" cm="1">
        <f t="array" ref="AX108">IF(T108="",0,SUMPRODUCT((BX4:BX795="Fruits a coque")*(BY4:BY795="ALERTE")*(COUNTIF(AF108,"*"&amp;BZ4:BZ795&amp;"*")&gt;0)*1))</f>
        <v>0</v>
      </c>
      <c r="AY108" s="36" cm="1">
        <f t="array" ref="AY108">IF(T108="",0,SUMPRODUCT((BX4:BX795="Celeri")*(BY4:BY795="ALERTE")*(COUNTIF(AF108,"*"&amp;BZ4:BZ795&amp;"*")&gt;0)*1))</f>
        <v>0</v>
      </c>
      <c r="AZ108" s="36" cm="1">
        <f t="array" ref="AZ108">IF(T108="",0,SUMPRODUCT((BX4:BX795="Moutarde")*(BY4:BY795="ALERTE")*(COUNTIF(AF108,"*"&amp;BZ4:BZ795&amp;"*")&gt;0)*1))</f>
        <v>0</v>
      </c>
      <c r="BA108" s="36" cm="1">
        <f t="array" ref="BA108">IF(T108="",0,SUMPRODUCT((BX4:BX795="Sesame")*(BY4:BY795="ALERTE")*(COUNTIF(AF108,"*"&amp;BZ4:BZ795&amp;"*")&gt;0)*1))</f>
        <v>0</v>
      </c>
      <c r="BB108" s="36" cm="1">
        <f t="array" ref="BB108">IF(T108="",0,SUMPRODUCT((BX4:BX795="Sulfites")*(BY4:BY795="ALERTE")*(COUNTIF(AF108,"*"&amp;BZ4:BZ795&amp;"*")&gt;0)*1))</f>
        <v>0</v>
      </c>
      <c r="BC108" s="36" cm="1">
        <f t="array" ref="BC108">IF(T108="",0,SUMPRODUCT((BX4:BX795="Lupin")*(BY4:BY795="ALERTE")*(COUNTIF(AF108,"*"&amp;BZ4:BZ795&amp;"*")&gt;0)*1))</f>
        <v>0</v>
      </c>
      <c r="BD108" s="36" cm="1">
        <f t="array" ref="BD108">IF(T108="",0,SUMPRODUCT((BX4:BX795="Mollusques")*(BY4:BY795="EXCL")*(COUNTIF(AF108,"*"&amp;BZ4:BZ795&amp;"*")&gt;0)*1))</f>
        <v>0</v>
      </c>
      <c r="BE108" s="36" cm="1">
        <f t="array" ref="BE108">IF(T108="",0,SUMPRODUCT((BX4:BX795="Mollusques")*(BY4:BY795="ALERTE")*(COUNTIF(AF108,"*"&amp;BZ4:BZ795&amp;"*")&gt;0)*1))</f>
        <v>0</v>
      </c>
      <c r="BF108" s="36" t="str">
        <f t="shared" si="59"/>
        <v/>
      </c>
      <c r="BG108" s="36" t="str">
        <f t="shared" si="60"/>
        <v/>
      </c>
      <c r="BH108" s="36" t="str">
        <f t="shared" si="61"/>
        <v/>
      </c>
      <c r="BI108" s="36" t="str">
        <f t="shared" si="62"/>
        <v/>
      </c>
      <c r="BJ108" s="36" t="str">
        <f t="shared" si="63"/>
        <v/>
      </c>
      <c r="BK108" s="36" t="str">
        <f t="shared" si="64"/>
        <v/>
      </c>
      <c r="BL108" s="36" t="str">
        <f t="shared" si="65"/>
        <v/>
      </c>
      <c r="BM108" s="36" t="str">
        <f t="shared" si="66"/>
        <v/>
      </c>
      <c r="BN108" s="36" t="str">
        <f t="shared" si="67"/>
        <v/>
      </c>
      <c r="BO108" s="36" t="str">
        <f t="shared" si="68"/>
        <v/>
      </c>
      <c r="BP108" s="36" t="str">
        <f t="shared" si="69"/>
        <v/>
      </c>
      <c r="BQ108" s="36" t="str">
        <f t="shared" si="70"/>
        <v/>
      </c>
      <c r="BR108" s="36" t="str">
        <f t="shared" si="71"/>
        <v/>
      </c>
      <c r="BS108" s="36" t="str">
        <f t="shared" si="72"/>
        <v/>
      </c>
      <c r="BT108" s="36" t="str">
        <f t="shared" si="73"/>
        <v/>
      </c>
      <c r="BU108" s="36" t="str">
        <f t="shared" si="74"/>
        <v/>
      </c>
      <c r="BX108" s="6" t="s">
        <v>352</v>
      </c>
      <c r="BY108" s="577" t="s">
        <v>363</v>
      </c>
      <c r="BZ108" s="6" t="s">
        <v>1313</v>
      </c>
      <c r="CA108" s="6" t="s">
        <v>843</v>
      </c>
    </row>
    <row r="109" spans="2:79" ht="30" customHeight="1">
      <c r="B109" s="551" t="str">
        <f t="shared" si="38"/>
        <v/>
      </c>
      <c r="C109" s="551" t="str">
        <f t="shared" si="39"/>
        <v/>
      </c>
      <c r="D109" s="551" t="str">
        <f>IF(UPPER(TRIM(N11))="X",C109,B109)</f>
        <v/>
      </c>
      <c r="E109" s="551" cm="1">
        <f t="array" ref="E109">IF(H108&lt;&gt;"",E108,IF(E108="","",IFERROR(MATCH(TRUE(),INDEX(INDEX(K:K,E108+1):K203&lt;&gt;"",0),0)+E108,"")))</f>
        <v>250</v>
      </c>
      <c r="F109" s="551" cm="1">
        <f t="array" ref="F109">IF(E109="","",IF(H108&lt;&gt;"",H108,INDEX(D:D,E109)))</f>
        <v>0</v>
      </c>
      <c r="G109" s="551" t="str">
        <f t="shared" si="40"/>
        <v>0</v>
      </c>
      <c r="H109" s="561" t="str">
        <f t="shared" si="41"/>
        <v/>
      </c>
      <c r="I109" s="566" t="str">
        <f>IF(AND(F109&lt;&gt;"",N10&gt;0,M109&gt;N10),"Mot &gt; limite","")</f>
        <v/>
      </c>
      <c r="J109" s="562" t="str">
        <f>IF(K109="","",COUNTIF(K18:K109,"&lt;&gt;"))</f>
        <v/>
      </c>
      <c r="K109" s="563"/>
      <c r="L109" s="562" t="str">
        <f t="shared" si="42"/>
        <v/>
      </c>
      <c r="M109" s="532">
        <f>IF(OR(F109="",N10="",N10&lt;=0),"",IF(LEN(F109)&lt;=N10,LEN(F109),IFERROR(FIND("♦",SUBSTITUTE(LEFT(F109,N10)," ","♦",LEN(LEFT(F109,N10))-LEN(SUBSTITUTE(LEFT(F109,N10)," ","")))),FIND(" ",F109&amp;" ",N10+1)-1)))</f>
        <v>1</v>
      </c>
      <c r="N109" s="564">
        <f t="shared" si="43"/>
        <v>92</v>
      </c>
      <c r="O109" s="565" t="str">
        <f t="shared" si="44"/>
        <v>0</v>
      </c>
      <c r="P109" s="564">
        <f t="shared" si="45"/>
        <v>1</v>
      </c>
      <c r="Q109" s="564">
        <f t="shared" si="46"/>
        <v>1</v>
      </c>
      <c r="S109" s="588">
        <f t="shared" si="47"/>
        <v>109</v>
      </c>
      <c r="T109" s="464" t="str">
        <f t="shared" si="75"/>
        <v>0</v>
      </c>
      <c r="U109" s="588" t="s">
        <v>188</v>
      </c>
      <c r="V109" s="465" t="str">
        <f t="shared" si="48"/>
        <v>0</v>
      </c>
      <c r="W109" s="466" t="str">
        <f t="shared" si="49"/>
        <v/>
      </c>
      <c r="X109" s="589" t="str">
        <f t="shared" si="50"/>
        <v>0</v>
      </c>
      <c r="Y109" s="590" t="str">
        <f t="shared" si="51"/>
        <v/>
      </c>
      <c r="Z109" s="588">
        <f t="shared" si="52"/>
        <v>0</v>
      </c>
      <c r="AA109" s="588">
        <f t="shared" si="53"/>
        <v>0</v>
      </c>
      <c r="AB109" s="590" t="str">
        <f t="shared" si="54"/>
        <v>aucun match</v>
      </c>
      <c r="AC109" s="36" t="str">
        <f t="shared" si="55"/>
        <v>0</v>
      </c>
      <c r="AD109" s="36" t="str">
        <f t="shared" si="56"/>
        <v>0</v>
      </c>
      <c r="AE109" s="36" t="str">
        <f t="shared" si="57"/>
        <v>0</v>
      </c>
      <c r="AF109" s="36" t="str">
        <f t="shared" si="58"/>
        <v xml:space="preserve"> 0 </v>
      </c>
      <c r="AG109" s="36" cm="1">
        <f t="array" ref="AG109">IF(T109="",0,SUMPRODUCT((BX4:BX795="Gluten")*(BY4:BY795="INFO")*(COUNTIF(AF109,"*"&amp;BZ4:BZ795&amp;"*")&gt;0)*1))</f>
        <v>0</v>
      </c>
      <c r="AH109" s="36" cm="1">
        <f t="array" ref="AH109">IF(T109="",0,SUMPRODUCT((BX4:BX795="Gluten")*(BY4:BY795="EXCL")*(COUNTIF(AF109,"*"&amp;BZ4:BZ795&amp;"*")&gt;0)*1))</f>
        <v>0</v>
      </c>
      <c r="AI109" s="36" cm="1">
        <f t="array" ref="AI109">IF(T109="",0,SUMPRODUCT((BX4:BX795="Gluten")*(BY4:BY795="ALERTE")*(COUNTIF(AF109,"*"&amp;BZ4:BZ795&amp;"*")&gt;0)*1))</f>
        <v>0</v>
      </c>
      <c r="AJ109" s="36" cm="1">
        <f t="array" ref="AJ109">IF(T109="",0,SUMPRODUCT((BX4:BX795="Gluten")*(BY4:BY795="SUSP")*(COUNTIF(AF109,"*"&amp;BZ4:BZ795&amp;"*")&gt;0)*1))</f>
        <v>0</v>
      </c>
      <c r="AK109" s="36" cm="1">
        <f t="array" ref="AK109">IF(T109="",0,SUMPRODUCT((BX4:BX795="Crustaces")*(BY4:BY795="ALERTE")*(COUNTIF(AF109,"*"&amp;BZ4:BZ795&amp;"*")&gt;0)*1))</f>
        <v>0</v>
      </c>
      <c r="AL109" s="36" cm="1">
        <f t="array" ref="AL109">IF(T109="",0,SUMPRODUCT((BX4:BX795="Oeufs")*(BY4:BY795="ALERTE")*(COUNTIF(AF109,"*"&amp;BZ4:BZ795&amp;"*")&gt;0)*1))</f>
        <v>0</v>
      </c>
      <c r="AM109" s="36" cm="1">
        <f t="array" ref="AM109">IF(T109="",0,SUMPRODUCT((BX4:BX795="Poissons")*(BY4:BY795="INFO")*(COUNTIF(AF109,"*"&amp;BZ4:BZ795&amp;"*")&gt;0)*1))</f>
        <v>0</v>
      </c>
      <c r="AN109" s="36" cm="1">
        <f t="array" ref="AN109">IF(T109="",0,SUMPRODUCT((BX4:BX795="Poissons")*(BY4:BY795="EXCL")*(COUNTIF(AF109,"*"&amp;BZ4:BZ795&amp;"*")&gt;0)*1))</f>
        <v>0</v>
      </c>
      <c r="AO109" s="36" cm="1">
        <f t="array" ref="AO109">IF(T109="",0,SUMPRODUCT((BX4:BX795="Poissons")*(BY4:BY795="ALERTE")*(COUNTIF(AF109,"*"&amp;BZ4:BZ795&amp;"*")&gt;0)*1))</f>
        <v>0</v>
      </c>
      <c r="AP109" s="36" cm="1">
        <f t="array" ref="AP109">IF(T109="",0,SUMPRODUCT((BX4:BX795="Arachides")*(BY4:BY795="ALERTE")*(COUNTIF(AF109,"*"&amp;BZ4:BZ795&amp;"*")&gt;0)*1))</f>
        <v>0</v>
      </c>
      <c r="AQ109" s="36" cm="1">
        <f t="array" ref="AQ109">IF(T109="",0,SUMPRODUCT((BX4:BX795="Soja")*(BY4:BY795="INFO")*(COUNTIF(AF109,"*"&amp;BZ4:BZ795&amp;"*")&gt;0)*1))</f>
        <v>0</v>
      </c>
      <c r="AR109" s="36" cm="1">
        <f t="array" ref="AR109">IF(T109="",0,SUMPRODUCT((BX4:BX795="Soja")*(BY4:BY795="ALERTE")*(COUNTIF(AF109,"*"&amp;BZ4:BZ795&amp;"*")&gt;0)*1))</f>
        <v>0</v>
      </c>
      <c r="AS109" s="36" cm="1">
        <f t="array" ref="AS109">IF(T109="",0,SUMPRODUCT((BX4:BX795="Lait")*(BY4:BY795="INFO")*(COUNTIF(AF109,"*"&amp;BZ4:BZ795&amp;"*")&gt;0)*1))</f>
        <v>0</v>
      </c>
      <c r="AT109" s="36" cm="1">
        <f t="array" ref="AT109">IF(T109="",0,SUMPRODUCT((BX4:BX795="Lait")*(BY4:BY795="EXCL")*(COUNTIF(AF109,"*"&amp;BZ4:BZ795&amp;"*")&gt;0)*1))</f>
        <v>0</v>
      </c>
      <c r="AU109" s="36" cm="1">
        <f t="array" ref="AU109">IF(T109="",0,SUMPRODUCT((BX4:BX795="Lait")*(BY4:BY795="ALERTE")*(COUNTIF(AF109,"*"&amp;BZ4:BZ795&amp;"*")&gt;0)*1))</f>
        <v>0</v>
      </c>
      <c r="AV109" s="36" cm="1">
        <f t="array" ref="AV109">IF(T109="",0,SUMPRODUCT((BX4:BX795="Lait")*(BY4:BY795="SUSP")*(COUNTIF(AF109,"*"&amp;BZ4:BZ795&amp;"*")&gt;0)*1))</f>
        <v>0</v>
      </c>
      <c r="AW109" s="36" cm="1">
        <f t="array" ref="AW109">IF(T109="",0,SUMPRODUCT((BX4:BX795="Fruits a coque")*(BY4:BY795="EXCL")*(COUNTIF(AF109,"*"&amp;BZ4:BZ795&amp;"*")&gt;0)*1))</f>
        <v>0</v>
      </c>
      <c r="AX109" s="36" cm="1">
        <f t="array" ref="AX109">IF(T109="",0,SUMPRODUCT((BX4:BX795="Fruits a coque")*(BY4:BY795="ALERTE")*(COUNTIF(AF109,"*"&amp;BZ4:BZ795&amp;"*")&gt;0)*1))</f>
        <v>0</v>
      </c>
      <c r="AY109" s="36" cm="1">
        <f t="array" ref="AY109">IF(T109="",0,SUMPRODUCT((BX4:BX795="Celeri")*(BY4:BY795="ALERTE")*(COUNTIF(AF109,"*"&amp;BZ4:BZ795&amp;"*")&gt;0)*1))</f>
        <v>0</v>
      </c>
      <c r="AZ109" s="36" cm="1">
        <f t="array" ref="AZ109">IF(T109="",0,SUMPRODUCT((BX4:BX795="Moutarde")*(BY4:BY795="ALERTE")*(COUNTIF(AF109,"*"&amp;BZ4:BZ795&amp;"*")&gt;0)*1))</f>
        <v>0</v>
      </c>
      <c r="BA109" s="36" cm="1">
        <f t="array" ref="BA109">IF(T109="",0,SUMPRODUCT((BX4:BX795="Sesame")*(BY4:BY795="ALERTE")*(COUNTIF(AF109,"*"&amp;BZ4:BZ795&amp;"*")&gt;0)*1))</f>
        <v>0</v>
      </c>
      <c r="BB109" s="36" cm="1">
        <f t="array" ref="BB109">IF(T109="",0,SUMPRODUCT((BX4:BX795="Sulfites")*(BY4:BY795="ALERTE")*(COUNTIF(AF109,"*"&amp;BZ4:BZ795&amp;"*")&gt;0)*1))</f>
        <v>0</v>
      </c>
      <c r="BC109" s="36" cm="1">
        <f t="array" ref="BC109">IF(T109="",0,SUMPRODUCT((BX4:BX795="Lupin")*(BY4:BY795="ALERTE")*(COUNTIF(AF109,"*"&amp;BZ4:BZ795&amp;"*")&gt;0)*1))</f>
        <v>0</v>
      </c>
      <c r="BD109" s="36" cm="1">
        <f t="array" ref="BD109">IF(T109="",0,SUMPRODUCT((BX4:BX795="Mollusques")*(BY4:BY795="EXCL")*(COUNTIF(AF109,"*"&amp;BZ4:BZ795&amp;"*")&gt;0)*1))</f>
        <v>0</v>
      </c>
      <c r="BE109" s="36" cm="1">
        <f t="array" ref="BE109">IF(T109="",0,SUMPRODUCT((BX4:BX795="Mollusques")*(BY4:BY795="ALERTE")*(COUNTIF(AF109,"*"&amp;BZ4:BZ795&amp;"*")&gt;0)*1))</f>
        <v>0</v>
      </c>
      <c r="BF109" s="36" t="str">
        <f t="shared" si="59"/>
        <v/>
      </c>
      <c r="BG109" s="36" t="str">
        <f t="shared" si="60"/>
        <v/>
      </c>
      <c r="BH109" s="36" t="str">
        <f t="shared" si="61"/>
        <v/>
      </c>
      <c r="BI109" s="36" t="str">
        <f t="shared" si="62"/>
        <v/>
      </c>
      <c r="BJ109" s="36" t="str">
        <f t="shared" si="63"/>
        <v/>
      </c>
      <c r="BK109" s="36" t="str">
        <f t="shared" si="64"/>
        <v/>
      </c>
      <c r="BL109" s="36" t="str">
        <f t="shared" si="65"/>
        <v/>
      </c>
      <c r="BM109" s="36" t="str">
        <f t="shared" si="66"/>
        <v/>
      </c>
      <c r="BN109" s="36" t="str">
        <f t="shared" si="67"/>
        <v/>
      </c>
      <c r="BO109" s="36" t="str">
        <f t="shared" si="68"/>
        <v/>
      </c>
      <c r="BP109" s="36" t="str">
        <f t="shared" si="69"/>
        <v/>
      </c>
      <c r="BQ109" s="36" t="str">
        <f t="shared" si="70"/>
        <v/>
      </c>
      <c r="BR109" s="36" t="str">
        <f t="shared" si="71"/>
        <v/>
      </c>
      <c r="BS109" s="36" t="str">
        <f t="shared" si="72"/>
        <v/>
      </c>
      <c r="BT109" s="36" t="str">
        <f t="shared" si="73"/>
        <v/>
      </c>
      <c r="BU109" s="36" t="str">
        <f t="shared" si="74"/>
        <v/>
      </c>
      <c r="BX109" s="6" t="s">
        <v>352</v>
      </c>
      <c r="BY109" s="577" t="s">
        <v>363</v>
      </c>
      <c r="BZ109" s="6" t="s">
        <v>1314</v>
      </c>
      <c r="CA109" s="6" t="s">
        <v>844</v>
      </c>
    </row>
    <row r="110" spans="2:79" ht="30" customHeight="1">
      <c r="B110" s="551" t="str">
        <f t="shared" si="38"/>
        <v/>
      </c>
      <c r="C110" s="551" t="str">
        <f t="shared" si="39"/>
        <v/>
      </c>
      <c r="D110" s="551" t="str">
        <f>IF(UPPER(TRIM(N11))="X",C110,B110)</f>
        <v/>
      </c>
      <c r="E110" s="551" cm="1">
        <f t="array" ref="E110">IF(H109&lt;&gt;"",E109,IF(E109="","",IFERROR(MATCH(TRUE(),INDEX(INDEX(K:K,E109+1):K203&lt;&gt;"",0),0)+E109,"")))</f>
        <v>251</v>
      </c>
      <c r="F110" s="551" cm="1">
        <f t="array" ref="F110">IF(E110="","",IF(H109&lt;&gt;"",H109,INDEX(D:D,E110)))</f>
        <v>0</v>
      </c>
      <c r="G110" s="551" t="str">
        <f t="shared" si="40"/>
        <v>0</v>
      </c>
      <c r="H110" s="561" t="str">
        <f t="shared" si="41"/>
        <v/>
      </c>
      <c r="I110" s="566" t="str">
        <f>IF(AND(F110&lt;&gt;"",N10&gt;0,M110&gt;N10),"Mot &gt; limite","")</f>
        <v/>
      </c>
      <c r="J110" s="562" t="str">
        <f>IF(K110="","",COUNTIF(K18:K110,"&lt;&gt;"))</f>
        <v/>
      </c>
      <c r="K110" s="563"/>
      <c r="L110" s="562" t="str">
        <f t="shared" si="42"/>
        <v/>
      </c>
      <c r="M110" s="532">
        <f>IF(OR(F110="",N10="",N10&lt;=0),"",IF(LEN(F110)&lt;=N10,LEN(F110),IFERROR(FIND("♦",SUBSTITUTE(LEFT(F110,N10)," ","♦",LEN(LEFT(F110,N10))-LEN(SUBSTITUTE(LEFT(F110,N10)," ","")))),FIND(" ",F110&amp;" ",N10+1)-1)))</f>
        <v>1</v>
      </c>
      <c r="N110" s="564">
        <f t="shared" si="43"/>
        <v>93</v>
      </c>
      <c r="O110" s="565" t="str">
        <f t="shared" si="44"/>
        <v>0</v>
      </c>
      <c r="P110" s="564">
        <f t="shared" si="45"/>
        <v>1</v>
      </c>
      <c r="Q110" s="564">
        <f t="shared" si="46"/>
        <v>1</v>
      </c>
      <c r="S110" s="588">
        <f t="shared" si="47"/>
        <v>110</v>
      </c>
      <c r="T110" s="464" t="str">
        <f t="shared" si="75"/>
        <v>0</v>
      </c>
      <c r="U110" s="588" t="s">
        <v>188</v>
      </c>
      <c r="V110" s="465" t="str">
        <f t="shared" si="48"/>
        <v>0</v>
      </c>
      <c r="W110" s="466" t="str">
        <f t="shared" si="49"/>
        <v/>
      </c>
      <c r="X110" s="589" t="str">
        <f t="shared" si="50"/>
        <v>0</v>
      </c>
      <c r="Y110" s="590" t="str">
        <f t="shared" si="51"/>
        <v/>
      </c>
      <c r="Z110" s="588">
        <f t="shared" si="52"/>
        <v>0</v>
      </c>
      <c r="AA110" s="588">
        <f t="shared" si="53"/>
        <v>0</v>
      </c>
      <c r="AB110" s="590" t="str">
        <f t="shared" si="54"/>
        <v>aucun match</v>
      </c>
      <c r="AC110" s="36" t="str">
        <f t="shared" si="55"/>
        <v>0</v>
      </c>
      <c r="AD110" s="36" t="str">
        <f t="shared" si="56"/>
        <v>0</v>
      </c>
      <c r="AE110" s="36" t="str">
        <f t="shared" si="57"/>
        <v>0</v>
      </c>
      <c r="AF110" s="36" t="str">
        <f t="shared" si="58"/>
        <v xml:space="preserve"> 0 </v>
      </c>
      <c r="AG110" s="36" cm="1">
        <f t="array" ref="AG110">IF(T110="",0,SUMPRODUCT((BX4:BX795="Gluten")*(BY4:BY795="INFO")*(COUNTIF(AF110,"*"&amp;BZ4:BZ795&amp;"*")&gt;0)*1))</f>
        <v>0</v>
      </c>
      <c r="AH110" s="36" cm="1">
        <f t="array" ref="AH110">IF(T110="",0,SUMPRODUCT((BX4:BX795="Gluten")*(BY4:BY795="EXCL")*(COUNTIF(AF110,"*"&amp;BZ4:BZ795&amp;"*")&gt;0)*1))</f>
        <v>0</v>
      </c>
      <c r="AI110" s="36" cm="1">
        <f t="array" ref="AI110">IF(T110="",0,SUMPRODUCT((BX4:BX795="Gluten")*(BY4:BY795="ALERTE")*(COUNTIF(AF110,"*"&amp;BZ4:BZ795&amp;"*")&gt;0)*1))</f>
        <v>0</v>
      </c>
      <c r="AJ110" s="36" cm="1">
        <f t="array" ref="AJ110">IF(T110="",0,SUMPRODUCT((BX4:BX795="Gluten")*(BY4:BY795="SUSP")*(COUNTIF(AF110,"*"&amp;BZ4:BZ795&amp;"*")&gt;0)*1))</f>
        <v>0</v>
      </c>
      <c r="AK110" s="36" cm="1">
        <f t="array" ref="AK110">IF(T110="",0,SUMPRODUCT((BX4:BX795="Crustaces")*(BY4:BY795="ALERTE")*(COUNTIF(AF110,"*"&amp;BZ4:BZ795&amp;"*")&gt;0)*1))</f>
        <v>0</v>
      </c>
      <c r="AL110" s="36" cm="1">
        <f t="array" ref="AL110">IF(T110="",0,SUMPRODUCT((BX4:BX795="Oeufs")*(BY4:BY795="ALERTE")*(COUNTIF(AF110,"*"&amp;BZ4:BZ795&amp;"*")&gt;0)*1))</f>
        <v>0</v>
      </c>
      <c r="AM110" s="36" cm="1">
        <f t="array" ref="AM110">IF(T110="",0,SUMPRODUCT((BX4:BX795="Poissons")*(BY4:BY795="INFO")*(COUNTIF(AF110,"*"&amp;BZ4:BZ795&amp;"*")&gt;0)*1))</f>
        <v>0</v>
      </c>
      <c r="AN110" s="36" cm="1">
        <f t="array" ref="AN110">IF(T110="",0,SUMPRODUCT((BX4:BX795="Poissons")*(BY4:BY795="EXCL")*(COUNTIF(AF110,"*"&amp;BZ4:BZ795&amp;"*")&gt;0)*1))</f>
        <v>0</v>
      </c>
      <c r="AO110" s="36" cm="1">
        <f t="array" ref="AO110">IF(T110="",0,SUMPRODUCT((BX4:BX795="Poissons")*(BY4:BY795="ALERTE")*(COUNTIF(AF110,"*"&amp;BZ4:BZ795&amp;"*")&gt;0)*1))</f>
        <v>0</v>
      </c>
      <c r="AP110" s="36" cm="1">
        <f t="array" ref="AP110">IF(T110="",0,SUMPRODUCT((BX4:BX795="Arachides")*(BY4:BY795="ALERTE")*(COUNTIF(AF110,"*"&amp;BZ4:BZ795&amp;"*")&gt;0)*1))</f>
        <v>0</v>
      </c>
      <c r="AQ110" s="36" cm="1">
        <f t="array" ref="AQ110">IF(T110="",0,SUMPRODUCT((BX4:BX795="Soja")*(BY4:BY795="INFO")*(COUNTIF(AF110,"*"&amp;BZ4:BZ795&amp;"*")&gt;0)*1))</f>
        <v>0</v>
      </c>
      <c r="AR110" s="36" cm="1">
        <f t="array" ref="AR110">IF(T110="",0,SUMPRODUCT((BX4:BX795="Soja")*(BY4:BY795="ALERTE")*(COUNTIF(AF110,"*"&amp;BZ4:BZ795&amp;"*")&gt;0)*1))</f>
        <v>0</v>
      </c>
      <c r="AS110" s="36" cm="1">
        <f t="array" ref="AS110">IF(T110="",0,SUMPRODUCT((BX4:BX795="Lait")*(BY4:BY795="INFO")*(COUNTIF(AF110,"*"&amp;BZ4:BZ795&amp;"*")&gt;0)*1))</f>
        <v>0</v>
      </c>
      <c r="AT110" s="36" cm="1">
        <f t="array" ref="AT110">IF(T110="",0,SUMPRODUCT((BX4:BX795="Lait")*(BY4:BY795="EXCL")*(COUNTIF(AF110,"*"&amp;BZ4:BZ795&amp;"*")&gt;0)*1))</f>
        <v>0</v>
      </c>
      <c r="AU110" s="36" cm="1">
        <f t="array" ref="AU110">IF(T110="",0,SUMPRODUCT((BX4:BX795="Lait")*(BY4:BY795="ALERTE")*(COUNTIF(AF110,"*"&amp;BZ4:BZ795&amp;"*")&gt;0)*1))</f>
        <v>0</v>
      </c>
      <c r="AV110" s="36" cm="1">
        <f t="array" ref="AV110">IF(T110="",0,SUMPRODUCT((BX4:BX795="Lait")*(BY4:BY795="SUSP")*(COUNTIF(AF110,"*"&amp;BZ4:BZ795&amp;"*")&gt;0)*1))</f>
        <v>0</v>
      </c>
      <c r="AW110" s="36" cm="1">
        <f t="array" ref="AW110">IF(T110="",0,SUMPRODUCT((BX4:BX795="Fruits a coque")*(BY4:BY795="EXCL")*(COUNTIF(AF110,"*"&amp;BZ4:BZ795&amp;"*")&gt;0)*1))</f>
        <v>0</v>
      </c>
      <c r="AX110" s="36" cm="1">
        <f t="array" ref="AX110">IF(T110="",0,SUMPRODUCT((BX4:BX795="Fruits a coque")*(BY4:BY795="ALERTE")*(COUNTIF(AF110,"*"&amp;BZ4:BZ795&amp;"*")&gt;0)*1))</f>
        <v>0</v>
      </c>
      <c r="AY110" s="36" cm="1">
        <f t="array" ref="AY110">IF(T110="",0,SUMPRODUCT((BX4:BX795="Celeri")*(BY4:BY795="ALERTE")*(COUNTIF(AF110,"*"&amp;BZ4:BZ795&amp;"*")&gt;0)*1))</f>
        <v>0</v>
      </c>
      <c r="AZ110" s="36" cm="1">
        <f t="array" ref="AZ110">IF(T110="",0,SUMPRODUCT((BX4:BX795="Moutarde")*(BY4:BY795="ALERTE")*(COUNTIF(AF110,"*"&amp;BZ4:BZ795&amp;"*")&gt;0)*1))</f>
        <v>0</v>
      </c>
      <c r="BA110" s="36" cm="1">
        <f t="array" ref="BA110">IF(T110="",0,SUMPRODUCT((BX4:BX795="Sesame")*(BY4:BY795="ALERTE")*(COUNTIF(AF110,"*"&amp;BZ4:BZ795&amp;"*")&gt;0)*1))</f>
        <v>0</v>
      </c>
      <c r="BB110" s="36" cm="1">
        <f t="array" ref="BB110">IF(T110="",0,SUMPRODUCT((BX4:BX795="Sulfites")*(BY4:BY795="ALERTE")*(COUNTIF(AF110,"*"&amp;BZ4:BZ795&amp;"*")&gt;0)*1))</f>
        <v>0</v>
      </c>
      <c r="BC110" s="36" cm="1">
        <f t="array" ref="BC110">IF(T110="",0,SUMPRODUCT((BX4:BX795="Lupin")*(BY4:BY795="ALERTE")*(COUNTIF(AF110,"*"&amp;BZ4:BZ795&amp;"*")&gt;0)*1))</f>
        <v>0</v>
      </c>
      <c r="BD110" s="36" cm="1">
        <f t="array" ref="BD110">IF(T110="",0,SUMPRODUCT((BX4:BX795="Mollusques")*(BY4:BY795="EXCL")*(COUNTIF(AF110,"*"&amp;BZ4:BZ795&amp;"*")&gt;0)*1))</f>
        <v>0</v>
      </c>
      <c r="BE110" s="36" cm="1">
        <f t="array" ref="BE110">IF(T110="",0,SUMPRODUCT((BX4:BX795="Mollusques")*(BY4:BY795="ALERTE")*(COUNTIF(AF110,"*"&amp;BZ4:BZ795&amp;"*")&gt;0)*1))</f>
        <v>0</v>
      </c>
      <c r="BF110" s="36" t="str">
        <f t="shared" si="59"/>
        <v/>
      </c>
      <c r="BG110" s="36" t="str">
        <f t="shared" si="60"/>
        <v/>
      </c>
      <c r="BH110" s="36" t="str">
        <f t="shared" si="61"/>
        <v/>
      </c>
      <c r="BI110" s="36" t="str">
        <f t="shared" si="62"/>
        <v/>
      </c>
      <c r="BJ110" s="36" t="str">
        <f t="shared" si="63"/>
        <v/>
      </c>
      <c r="BK110" s="36" t="str">
        <f t="shared" si="64"/>
        <v/>
      </c>
      <c r="BL110" s="36" t="str">
        <f t="shared" si="65"/>
        <v/>
      </c>
      <c r="BM110" s="36" t="str">
        <f t="shared" si="66"/>
        <v/>
      </c>
      <c r="BN110" s="36" t="str">
        <f t="shared" si="67"/>
        <v/>
      </c>
      <c r="BO110" s="36" t="str">
        <f t="shared" si="68"/>
        <v/>
      </c>
      <c r="BP110" s="36" t="str">
        <f t="shared" si="69"/>
        <v/>
      </c>
      <c r="BQ110" s="36" t="str">
        <f t="shared" si="70"/>
        <v/>
      </c>
      <c r="BR110" s="36" t="str">
        <f t="shared" si="71"/>
        <v/>
      </c>
      <c r="BS110" s="36" t="str">
        <f t="shared" si="72"/>
        <v/>
      </c>
      <c r="BT110" s="36" t="str">
        <f t="shared" si="73"/>
        <v/>
      </c>
      <c r="BU110" s="36" t="str">
        <f t="shared" si="74"/>
        <v/>
      </c>
      <c r="BX110" s="6" t="s">
        <v>352</v>
      </c>
      <c r="BY110" s="577" t="s">
        <v>363</v>
      </c>
      <c r="BZ110" s="6" t="s">
        <v>425</v>
      </c>
      <c r="CA110" s="6" t="s">
        <v>845</v>
      </c>
    </row>
    <row r="111" spans="2:79" ht="30" customHeight="1">
      <c r="B111" s="551" t="str">
        <f t="shared" si="38"/>
        <v/>
      </c>
      <c r="C111" s="551" t="str">
        <f t="shared" si="39"/>
        <v/>
      </c>
      <c r="D111" s="551" t="str">
        <f>IF(UPPER(TRIM(N11))="X",C111,B111)</f>
        <v/>
      </c>
      <c r="E111" s="551" cm="1">
        <f t="array" ref="E111">IF(H110&lt;&gt;"",E110,IF(E110="","",IFERROR(MATCH(TRUE(),INDEX(INDEX(K:K,E110+1):K203&lt;&gt;"",0),0)+E110,"")))</f>
        <v>252</v>
      </c>
      <c r="F111" s="551" cm="1">
        <f t="array" ref="F111">IF(E111="","",IF(H110&lt;&gt;"",H110,INDEX(D:D,E111)))</f>
        <v>0</v>
      </c>
      <c r="G111" s="551" t="str">
        <f t="shared" si="40"/>
        <v>0</v>
      </c>
      <c r="H111" s="561" t="str">
        <f t="shared" si="41"/>
        <v/>
      </c>
      <c r="I111" s="566" t="str">
        <f>IF(AND(F111&lt;&gt;"",N10&gt;0,M111&gt;N10),"Mot &gt; limite","")</f>
        <v/>
      </c>
      <c r="J111" s="562" t="str">
        <f>IF(K111="","",COUNTIF(K18:K111,"&lt;&gt;"))</f>
        <v/>
      </c>
      <c r="K111" s="563"/>
      <c r="L111" s="562" t="str">
        <f t="shared" si="42"/>
        <v/>
      </c>
      <c r="M111" s="532">
        <f>IF(OR(F111="",N10="",N10&lt;=0),"",IF(LEN(F111)&lt;=N10,LEN(F111),IFERROR(FIND("♦",SUBSTITUTE(LEFT(F111,N10)," ","♦",LEN(LEFT(F111,N10))-LEN(SUBSTITUTE(LEFT(F111,N10)," ","")))),FIND(" ",F111&amp;" ",N10+1)-1)))</f>
        <v>1</v>
      </c>
      <c r="N111" s="564">
        <f t="shared" si="43"/>
        <v>94</v>
      </c>
      <c r="O111" s="565" t="str">
        <f t="shared" si="44"/>
        <v>0</v>
      </c>
      <c r="P111" s="564">
        <f t="shared" si="45"/>
        <v>1</v>
      </c>
      <c r="Q111" s="564">
        <f t="shared" si="46"/>
        <v>1</v>
      </c>
      <c r="S111" s="588">
        <f t="shared" si="47"/>
        <v>111</v>
      </c>
      <c r="T111" s="464" t="str">
        <f t="shared" si="75"/>
        <v>0</v>
      </c>
      <c r="U111" s="588" t="s">
        <v>188</v>
      </c>
      <c r="V111" s="465" t="str">
        <f t="shared" si="48"/>
        <v>0</v>
      </c>
      <c r="W111" s="466" t="str">
        <f t="shared" si="49"/>
        <v/>
      </c>
      <c r="X111" s="589" t="str">
        <f t="shared" si="50"/>
        <v>0</v>
      </c>
      <c r="Y111" s="590" t="str">
        <f t="shared" si="51"/>
        <v/>
      </c>
      <c r="Z111" s="588">
        <f t="shared" si="52"/>
        <v>0</v>
      </c>
      <c r="AA111" s="588">
        <f t="shared" si="53"/>
        <v>0</v>
      </c>
      <c r="AB111" s="590" t="str">
        <f t="shared" si="54"/>
        <v>aucun match</v>
      </c>
      <c r="AC111" s="36" t="str">
        <f t="shared" si="55"/>
        <v>0</v>
      </c>
      <c r="AD111" s="36" t="str">
        <f t="shared" si="56"/>
        <v>0</v>
      </c>
      <c r="AE111" s="36" t="str">
        <f t="shared" si="57"/>
        <v>0</v>
      </c>
      <c r="AF111" s="36" t="str">
        <f t="shared" si="58"/>
        <v xml:space="preserve"> 0 </v>
      </c>
      <c r="AG111" s="36" cm="1">
        <f t="array" ref="AG111">IF(T111="",0,SUMPRODUCT((BX4:BX795="Gluten")*(BY4:BY795="INFO")*(COUNTIF(AF111,"*"&amp;BZ4:BZ795&amp;"*")&gt;0)*1))</f>
        <v>0</v>
      </c>
      <c r="AH111" s="36" cm="1">
        <f t="array" ref="AH111">IF(T111="",0,SUMPRODUCT((BX4:BX795="Gluten")*(BY4:BY795="EXCL")*(COUNTIF(AF111,"*"&amp;BZ4:BZ795&amp;"*")&gt;0)*1))</f>
        <v>0</v>
      </c>
      <c r="AI111" s="36" cm="1">
        <f t="array" ref="AI111">IF(T111="",0,SUMPRODUCT((BX4:BX795="Gluten")*(BY4:BY795="ALERTE")*(COUNTIF(AF111,"*"&amp;BZ4:BZ795&amp;"*")&gt;0)*1))</f>
        <v>0</v>
      </c>
      <c r="AJ111" s="36" cm="1">
        <f t="array" ref="AJ111">IF(T111="",0,SUMPRODUCT((BX4:BX795="Gluten")*(BY4:BY795="SUSP")*(COUNTIF(AF111,"*"&amp;BZ4:BZ795&amp;"*")&gt;0)*1))</f>
        <v>0</v>
      </c>
      <c r="AK111" s="36" cm="1">
        <f t="array" ref="AK111">IF(T111="",0,SUMPRODUCT((BX4:BX795="Crustaces")*(BY4:BY795="ALERTE")*(COUNTIF(AF111,"*"&amp;BZ4:BZ795&amp;"*")&gt;0)*1))</f>
        <v>0</v>
      </c>
      <c r="AL111" s="36" cm="1">
        <f t="array" ref="AL111">IF(T111="",0,SUMPRODUCT((BX4:BX795="Oeufs")*(BY4:BY795="ALERTE")*(COUNTIF(AF111,"*"&amp;BZ4:BZ795&amp;"*")&gt;0)*1))</f>
        <v>0</v>
      </c>
      <c r="AM111" s="36" cm="1">
        <f t="array" ref="AM111">IF(T111="",0,SUMPRODUCT((BX4:BX795="Poissons")*(BY4:BY795="INFO")*(COUNTIF(AF111,"*"&amp;BZ4:BZ795&amp;"*")&gt;0)*1))</f>
        <v>0</v>
      </c>
      <c r="AN111" s="36" cm="1">
        <f t="array" ref="AN111">IF(T111="",0,SUMPRODUCT((BX4:BX795="Poissons")*(BY4:BY795="EXCL")*(COUNTIF(AF111,"*"&amp;BZ4:BZ795&amp;"*")&gt;0)*1))</f>
        <v>0</v>
      </c>
      <c r="AO111" s="36" cm="1">
        <f t="array" ref="AO111">IF(T111="",0,SUMPRODUCT((BX4:BX795="Poissons")*(BY4:BY795="ALERTE")*(COUNTIF(AF111,"*"&amp;BZ4:BZ795&amp;"*")&gt;0)*1))</f>
        <v>0</v>
      </c>
      <c r="AP111" s="36" cm="1">
        <f t="array" ref="AP111">IF(T111="",0,SUMPRODUCT((BX4:BX795="Arachides")*(BY4:BY795="ALERTE")*(COUNTIF(AF111,"*"&amp;BZ4:BZ795&amp;"*")&gt;0)*1))</f>
        <v>0</v>
      </c>
      <c r="AQ111" s="36" cm="1">
        <f t="array" ref="AQ111">IF(T111="",0,SUMPRODUCT((BX4:BX795="Soja")*(BY4:BY795="INFO")*(COUNTIF(AF111,"*"&amp;BZ4:BZ795&amp;"*")&gt;0)*1))</f>
        <v>0</v>
      </c>
      <c r="AR111" s="36" cm="1">
        <f t="array" ref="AR111">IF(T111="",0,SUMPRODUCT((BX4:BX795="Soja")*(BY4:BY795="ALERTE")*(COUNTIF(AF111,"*"&amp;BZ4:BZ795&amp;"*")&gt;0)*1))</f>
        <v>0</v>
      </c>
      <c r="AS111" s="36" cm="1">
        <f t="array" ref="AS111">IF(T111="",0,SUMPRODUCT((BX4:BX795="Lait")*(BY4:BY795="INFO")*(COUNTIF(AF111,"*"&amp;BZ4:BZ795&amp;"*")&gt;0)*1))</f>
        <v>0</v>
      </c>
      <c r="AT111" s="36" cm="1">
        <f t="array" ref="AT111">IF(T111="",0,SUMPRODUCT((BX4:BX795="Lait")*(BY4:BY795="EXCL")*(COUNTIF(AF111,"*"&amp;BZ4:BZ795&amp;"*")&gt;0)*1))</f>
        <v>0</v>
      </c>
      <c r="AU111" s="36" cm="1">
        <f t="array" ref="AU111">IF(T111="",0,SUMPRODUCT((BX4:BX795="Lait")*(BY4:BY795="ALERTE")*(COUNTIF(AF111,"*"&amp;BZ4:BZ795&amp;"*")&gt;0)*1))</f>
        <v>0</v>
      </c>
      <c r="AV111" s="36" cm="1">
        <f t="array" ref="AV111">IF(T111="",0,SUMPRODUCT((BX4:BX795="Lait")*(BY4:BY795="SUSP")*(COUNTIF(AF111,"*"&amp;BZ4:BZ795&amp;"*")&gt;0)*1))</f>
        <v>0</v>
      </c>
      <c r="AW111" s="36" cm="1">
        <f t="array" ref="AW111">IF(T111="",0,SUMPRODUCT((BX4:BX795="Fruits a coque")*(BY4:BY795="EXCL")*(COUNTIF(AF111,"*"&amp;BZ4:BZ795&amp;"*")&gt;0)*1))</f>
        <v>0</v>
      </c>
      <c r="AX111" s="36" cm="1">
        <f t="array" ref="AX111">IF(T111="",0,SUMPRODUCT((BX4:BX795="Fruits a coque")*(BY4:BY795="ALERTE")*(COUNTIF(AF111,"*"&amp;BZ4:BZ795&amp;"*")&gt;0)*1))</f>
        <v>0</v>
      </c>
      <c r="AY111" s="36" cm="1">
        <f t="array" ref="AY111">IF(T111="",0,SUMPRODUCT((BX4:BX795="Celeri")*(BY4:BY795="ALERTE")*(COUNTIF(AF111,"*"&amp;BZ4:BZ795&amp;"*")&gt;0)*1))</f>
        <v>0</v>
      </c>
      <c r="AZ111" s="36" cm="1">
        <f t="array" ref="AZ111">IF(T111="",0,SUMPRODUCT((BX4:BX795="Moutarde")*(BY4:BY795="ALERTE")*(COUNTIF(AF111,"*"&amp;BZ4:BZ795&amp;"*")&gt;0)*1))</f>
        <v>0</v>
      </c>
      <c r="BA111" s="36" cm="1">
        <f t="array" ref="BA111">IF(T111="",0,SUMPRODUCT((BX4:BX795="Sesame")*(BY4:BY795="ALERTE")*(COUNTIF(AF111,"*"&amp;BZ4:BZ795&amp;"*")&gt;0)*1))</f>
        <v>0</v>
      </c>
      <c r="BB111" s="36" cm="1">
        <f t="array" ref="BB111">IF(T111="",0,SUMPRODUCT((BX4:BX795="Sulfites")*(BY4:BY795="ALERTE")*(COUNTIF(AF111,"*"&amp;BZ4:BZ795&amp;"*")&gt;0)*1))</f>
        <v>0</v>
      </c>
      <c r="BC111" s="36" cm="1">
        <f t="array" ref="BC111">IF(T111="",0,SUMPRODUCT((BX4:BX795="Lupin")*(BY4:BY795="ALERTE")*(COUNTIF(AF111,"*"&amp;BZ4:BZ795&amp;"*")&gt;0)*1))</f>
        <v>0</v>
      </c>
      <c r="BD111" s="36" cm="1">
        <f t="array" ref="BD111">IF(T111="",0,SUMPRODUCT((BX4:BX795="Mollusques")*(BY4:BY795="EXCL")*(COUNTIF(AF111,"*"&amp;BZ4:BZ795&amp;"*")&gt;0)*1))</f>
        <v>0</v>
      </c>
      <c r="BE111" s="36" cm="1">
        <f t="array" ref="BE111">IF(T111="",0,SUMPRODUCT((BX4:BX795="Mollusques")*(BY4:BY795="ALERTE")*(COUNTIF(AF111,"*"&amp;BZ4:BZ795&amp;"*")&gt;0)*1))</f>
        <v>0</v>
      </c>
      <c r="BF111" s="36" t="str">
        <f t="shared" si="59"/>
        <v/>
      </c>
      <c r="BG111" s="36" t="str">
        <f t="shared" si="60"/>
        <v/>
      </c>
      <c r="BH111" s="36" t="str">
        <f t="shared" si="61"/>
        <v/>
      </c>
      <c r="BI111" s="36" t="str">
        <f t="shared" si="62"/>
        <v/>
      </c>
      <c r="BJ111" s="36" t="str">
        <f t="shared" si="63"/>
        <v/>
      </c>
      <c r="BK111" s="36" t="str">
        <f t="shared" si="64"/>
        <v/>
      </c>
      <c r="BL111" s="36" t="str">
        <f t="shared" si="65"/>
        <v/>
      </c>
      <c r="BM111" s="36" t="str">
        <f t="shared" si="66"/>
        <v/>
      </c>
      <c r="BN111" s="36" t="str">
        <f t="shared" si="67"/>
        <v/>
      </c>
      <c r="BO111" s="36" t="str">
        <f t="shared" si="68"/>
        <v/>
      </c>
      <c r="BP111" s="36" t="str">
        <f t="shared" si="69"/>
        <v/>
      </c>
      <c r="BQ111" s="36" t="str">
        <f t="shared" si="70"/>
        <v/>
      </c>
      <c r="BR111" s="36" t="str">
        <f t="shared" si="71"/>
        <v/>
      </c>
      <c r="BS111" s="36" t="str">
        <f t="shared" si="72"/>
        <v/>
      </c>
      <c r="BT111" s="36" t="str">
        <f t="shared" si="73"/>
        <v/>
      </c>
      <c r="BU111" s="36" t="str">
        <f t="shared" si="74"/>
        <v/>
      </c>
      <c r="BX111" s="6" t="s">
        <v>352</v>
      </c>
      <c r="BY111" s="577" t="s">
        <v>363</v>
      </c>
      <c r="BZ111" s="6" t="s">
        <v>426</v>
      </c>
      <c r="CA111" s="6" t="s">
        <v>846</v>
      </c>
    </row>
    <row r="112" spans="2:79" ht="30" customHeight="1">
      <c r="B112" s="551" t="str">
        <f t="shared" si="38"/>
        <v/>
      </c>
      <c r="C112" s="551" t="str">
        <f t="shared" si="39"/>
        <v/>
      </c>
      <c r="D112" s="551" t="str">
        <f>IF(UPPER(TRIM(N11))="X",C112,B112)</f>
        <v/>
      </c>
      <c r="E112" s="551" cm="1">
        <f t="array" ref="E112">IF(H111&lt;&gt;"",E111,IF(E111="","",IFERROR(MATCH(TRUE(),INDEX(INDEX(K:K,E111+1):K203&lt;&gt;"",0),0)+E111,"")))</f>
        <v>253</v>
      </c>
      <c r="F112" s="551" cm="1">
        <f t="array" ref="F112">IF(E112="","",IF(H111&lt;&gt;"",H111,INDEX(D:D,E112)))</f>
        <v>0</v>
      </c>
      <c r="G112" s="551" t="str">
        <f t="shared" si="40"/>
        <v>0</v>
      </c>
      <c r="H112" s="561" t="str">
        <f t="shared" si="41"/>
        <v/>
      </c>
      <c r="I112" s="566" t="str">
        <f>IF(AND(F112&lt;&gt;"",N10&gt;0,M112&gt;N10),"Mot &gt; limite","")</f>
        <v/>
      </c>
      <c r="J112" s="562" t="str">
        <f>IF(K112="","",COUNTIF(K18:K112,"&lt;&gt;"))</f>
        <v/>
      </c>
      <c r="K112" s="563"/>
      <c r="L112" s="562" t="str">
        <f t="shared" si="42"/>
        <v/>
      </c>
      <c r="M112" s="532">
        <f>IF(OR(F112="",N10="",N10&lt;=0),"",IF(LEN(F112)&lt;=N10,LEN(F112),IFERROR(FIND("♦",SUBSTITUTE(LEFT(F112,N10)," ","♦",LEN(LEFT(F112,N10))-LEN(SUBSTITUTE(LEFT(F112,N10)," ","")))),FIND(" ",F112&amp;" ",N10+1)-1)))</f>
        <v>1</v>
      </c>
      <c r="N112" s="564">
        <f t="shared" si="43"/>
        <v>95</v>
      </c>
      <c r="O112" s="565" t="str">
        <f t="shared" si="44"/>
        <v>0</v>
      </c>
      <c r="P112" s="564">
        <f t="shared" si="45"/>
        <v>1</v>
      </c>
      <c r="Q112" s="564">
        <f t="shared" si="46"/>
        <v>1</v>
      </c>
      <c r="S112" s="588">
        <f t="shared" si="47"/>
        <v>112</v>
      </c>
      <c r="T112" s="464" t="str">
        <f t="shared" si="75"/>
        <v>0</v>
      </c>
      <c r="U112" s="588" t="s">
        <v>188</v>
      </c>
      <c r="V112" s="465" t="str">
        <f t="shared" si="48"/>
        <v>0</v>
      </c>
      <c r="W112" s="466" t="str">
        <f t="shared" si="49"/>
        <v/>
      </c>
      <c r="X112" s="589" t="str">
        <f t="shared" si="50"/>
        <v>0</v>
      </c>
      <c r="Y112" s="590" t="str">
        <f t="shared" si="51"/>
        <v/>
      </c>
      <c r="Z112" s="588">
        <f t="shared" si="52"/>
        <v>0</v>
      </c>
      <c r="AA112" s="588">
        <f t="shared" si="53"/>
        <v>0</v>
      </c>
      <c r="AB112" s="590" t="str">
        <f t="shared" si="54"/>
        <v>aucun match</v>
      </c>
      <c r="AC112" s="36" t="str">
        <f t="shared" si="55"/>
        <v>0</v>
      </c>
      <c r="AD112" s="36" t="str">
        <f t="shared" si="56"/>
        <v>0</v>
      </c>
      <c r="AE112" s="36" t="str">
        <f t="shared" si="57"/>
        <v>0</v>
      </c>
      <c r="AF112" s="36" t="str">
        <f t="shared" si="58"/>
        <v xml:space="preserve"> 0 </v>
      </c>
      <c r="AG112" s="36" cm="1">
        <f t="array" ref="AG112">IF(T112="",0,SUMPRODUCT((BX4:BX795="Gluten")*(BY4:BY795="INFO")*(COUNTIF(AF112,"*"&amp;BZ4:BZ795&amp;"*")&gt;0)*1))</f>
        <v>0</v>
      </c>
      <c r="AH112" s="36" cm="1">
        <f t="array" ref="AH112">IF(T112="",0,SUMPRODUCT((BX4:BX795="Gluten")*(BY4:BY795="EXCL")*(COUNTIF(AF112,"*"&amp;BZ4:BZ795&amp;"*")&gt;0)*1))</f>
        <v>0</v>
      </c>
      <c r="AI112" s="36" cm="1">
        <f t="array" ref="AI112">IF(T112="",0,SUMPRODUCT((BX4:BX795="Gluten")*(BY4:BY795="ALERTE")*(COUNTIF(AF112,"*"&amp;BZ4:BZ795&amp;"*")&gt;0)*1))</f>
        <v>0</v>
      </c>
      <c r="AJ112" s="36" cm="1">
        <f t="array" ref="AJ112">IF(T112="",0,SUMPRODUCT((BX4:BX795="Gluten")*(BY4:BY795="SUSP")*(COUNTIF(AF112,"*"&amp;BZ4:BZ795&amp;"*")&gt;0)*1))</f>
        <v>0</v>
      </c>
      <c r="AK112" s="36" cm="1">
        <f t="array" ref="AK112">IF(T112="",0,SUMPRODUCT((BX4:BX795="Crustaces")*(BY4:BY795="ALERTE")*(COUNTIF(AF112,"*"&amp;BZ4:BZ795&amp;"*")&gt;0)*1))</f>
        <v>0</v>
      </c>
      <c r="AL112" s="36" cm="1">
        <f t="array" ref="AL112">IF(T112="",0,SUMPRODUCT((BX4:BX795="Oeufs")*(BY4:BY795="ALERTE")*(COUNTIF(AF112,"*"&amp;BZ4:BZ795&amp;"*")&gt;0)*1))</f>
        <v>0</v>
      </c>
      <c r="AM112" s="36" cm="1">
        <f t="array" ref="AM112">IF(T112="",0,SUMPRODUCT((BX4:BX795="Poissons")*(BY4:BY795="INFO")*(COUNTIF(AF112,"*"&amp;BZ4:BZ795&amp;"*")&gt;0)*1))</f>
        <v>0</v>
      </c>
      <c r="AN112" s="36" cm="1">
        <f t="array" ref="AN112">IF(T112="",0,SUMPRODUCT((BX4:BX795="Poissons")*(BY4:BY795="EXCL")*(COUNTIF(AF112,"*"&amp;BZ4:BZ795&amp;"*")&gt;0)*1))</f>
        <v>0</v>
      </c>
      <c r="AO112" s="36" cm="1">
        <f t="array" ref="AO112">IF(T112="",0,SUMPRODUCT((BX4:BX795="Poissons")*(BY4:BY795="ALERTE")*(COUNTIF(AF112,"*"&amp;BZ4:BZ795&amp;"*")&gt;0)*1))</f>
        <v>0</v>
      </c>
      <c r="AP112" s="36" cm="1">
        <f t="array" ref="AP112">IF(T112="",0,SUMPRODUCT((BX4:BX795="Arachides")*(BY4:BY795="ALERTE")*(COUNTIF(AF112,"*"&amp;BZ4:BZ795&amp;"*")&gt;0)*1))</f>
        <v>0</v>
      </c>
      <c r="AQ112" s="36" cm="1">
        <f t="array" ref="AQ112">IF(T112="",0,SUMPRODUCT((BX4:BX795="Soja")*(BY4:BY795="INFO")*(COUNTIF(AF112,"*"&amp;BZ4:BZ795&amp;"*")&gt;0)*1))</f>
        <v>0</v>
      </c>
      <c r="AR112" s="36" cm="1">
        <f t="array" ref="AR112">IF(T112="",0,SUMPRODUCT((BX4:BX795="Soja")*(BY4:BY795="ALERTE")*(COUNTIF(AF112,"*"&amp;BZ4:BZ795&amp;"*")&gt;0)*1))</f>
        <v>0</v>
      </c>
      <c r="AS112" s="36" cm="1">
        <f t="array" ref="AS112">IF(T112="",0,SUMPRODUCT((BX4:BX795="Lait")*(BY4:BY795="INFO")*(COUNTIF(AF112,"*"&amp;BZ4:BZ795&amp;"*")&gt;0)*1))</f>
        <v>0</v>
      </c>
      <c r="AT112" s="36" cm="1">
        <f t="array" ref="AT112">IF(T112="",0,SUMPRODUCT((BX4:BX795="Lait")*(BY4:BY795="EXCL")*(COUNTIF(AF112,"*"&amp;BZ4:BZ795&amp;"*")&gt;0)*1))</f>
        <v>0</v>
      </c>
      <c r="AU112" s="36" cm="1">
        <f t="array" ref="AU112">IF(T112="",0,SUMPRODUCT((BX4:BX795="Lait")*(BY4:BY795="ALERTE")*(COUNTIF(AF112,"*"&amp;BZ4:BZ795&amp;"*")&gt;0)*1))</f>
        <v>0</v>
      </c>
      <c r="AV112" s="36" cm="1">
        <f t="array" ref="AV112">IF(T112="",0,SUMPRODUCT((BX4:BX795="Lait")*(BY4:BY795="SUSP")*(COUNTIF(AF112,"*"&amp;BZ4:BZ795&amp;"*")&gt;0)*1))</f>
        <v>0</v>
      </c>
      <c r="AW112" s="36" cm="1">
        <f t="array" ref="AW112">IF(T112="",0,SUMPRODUCT((BX4:BX795="Fruits a coque")*(BY4:BY795="EXCL")*(COUNTIF(AF112,"*"&amp;BZ4:BZ795&amp;"*")&gt;0)*1))</f>
        <v>0</v>
      </c>
      <c r="AX112" s="36" cm="1">
        <f t="array" ref="AX112">IF(T112="",0,SUMPRODUCT((BX4:BX795="Fruits a coque")*(BY4:BY795="ALERTE")*(COUNTIF(AF112,"*"&amp;BZ4:BZ795&amp;"*")&gt;0)*1))</f>
        <v>0</v>
      </c>
      <c r="AY112" s="36" cm="1">
        <f t="array" ref="AY112">IF(T112="",0,SUMPRODUCT((BX4:BX795="Celeri")*(BY4:BY795="ALERTE")*(COUNTIF(AF112,"*"&amp;BZ4:BZ795&amp;"*")&gt;0)*1))</f>
        <v>0</v>
      </c>
      <c r="AZ112" s="36" cm="1">
        <f t="array" ref="AZ112">IF(T112="",0,SUMPRODUCT((BX4:BX795="Moutarde")*(BY4:BY795="ALERTE")*(COUNTIF(AF112,"*"&amp;BZ4:BZ795&amp;"*")&gt;0)*1))</f>
        <v>0</v>
      </c>
      <c r="BA112" s="36" cm="1">
        <f t="array" ref="BA112">IF(T112="",0,SUMPRODUCT((BX4:BX795="Sesame")*(BY4:BY795="ALERTE")*(COUNTIF(AF112,"*"&amp;BZ4:BZ795&amp;"*")&gt;0)*1))</f>
        <v>0</v>
      </c>
      <c r="BB112" s="36" cm="1">
        <f t="array" ref="BB112">IF(T112="",0,SUMPRODUCT((BX4:BX795="Sulfites")*(BY4:BY795="ALERTE")*(COUNTIF(AF112,"*"&amp;BZ4:BZ795&amp;"*")&gt;0)*1))</f>
        <v>0</v>
      </c>
      <c r="BC112" s="36" cm="1">
        <f t="array" ref="BC112">IF(T112="",0,SUMPRODUCT((BX4:BX795="Lupin")*(BY4:BY795="ALERTE")*(COUNTIF(AF112,"*"&amp;BZ4:BZ795&amp;"*")&gt;0)*1))</f>
        <v>0</v>
      </c>
      <c r="BD112" s="36" cm="1">
        <f t="array" ref="BD112">IF(T112="",0,SUMPRODUCT((BX4:BX795="Mollusques")*(BY4:BY795="EXCL")*(COUNTIF(AF112,"*"&amp;BZ4:BZ795&amp;"*")&gt;0)*1))</f>
        <v>0</v>
      </c>
      <c r="BE112" s="36" cm="1">
        <f t="array" ref="BE112">IF(T112="",0,SUMPRODUCT((BX4:BX795="Mollusques")*(BY4:BY795="ALERTE")*(COUNTIF(AF112,"*"&amp;BZ4:BZ795&amp;"*")&gt;0)*1))</f>
        <v>0</v>
      </c>
      <c r="BF112" s="36" t="str">
        <f t="shared" si="59"/>
        <v/>
      </c>
      <c r="BG112" s="36" t="str">
        <f t="shared" si="60"/>
        <v/>
      </c>
      <c r="BH112" s="36" t="str">
        <f t="shared" si="61"/>
        <v/>
      </c>
      <c r="BI112" s="36" t="str">
        <f t="shared" si="62"/>
        <v/>
      </c>
      <c r="BJ112" s="36" t="str">
        <f t="shared" si="63"/>
        <v/>
      </c>
      <c r="BK112" s="36" t="str">
        <f t="shared" si="64"/>
        <v/>
      </c>
      <c r="BL112" s="36" t="str">
        <f t="shared" si="65"/>
        <v/>
      </c>
      <c r="BM112" s="36" t="str">
        <f t="shared" si="66"/>
        <v/>
      </c>
      <c r="BN112" s="36" t="str">
        <f t="shared" si="67"/>
        <v/>
      </c>
      <c r="BO112" s="36" t="str">
        <f t="shared" si="68"/>
        <v/>
      </c>
      <c r="BP112" s="36" t="str">
        <f t="shared" si="69"/>
        <v/>
      </c>
      <c r="BQ112" s="36" t="str">
        <f t="shared" si="70"/>
        <v/>
      </c>
      <c r="BR112" s="36" t="str">
        <f t="shared" si="71"/>
        <v/>
      </c>
      <c r="BS112" s="36" t="str">
        <f t="shared" si="72"/>
        <v/>
      </c>
      <c r="BT112" s="36" t="str">
        <f t="shared" si="73"/>
        <v/>
      </c>
      <c r="BU112" s="36" t="str">
        <f t="shared" si="74"/>
        <v/>
      </c>
      <c r="BX112" s="6" t="s">
        <v>352</v>
      </c>
      <c r="BY112" s="577" t="s">
        <v>363</v>
      </c>
      <c r="BZ112" s="6" t="s">
        <v>1315</v>
      </c>
      <c r="CA112" s="6" t="s">
        <v>847</v>
      </c>
    </row>
    <row r="113" spans="2:79" ht="30" customHeight="1">
      <c r="B113" s="551" t="str">
        <f t="shared" si="38"/>
        <v/>
      </c>
      <c r="C113" s="551" t="str">
        <f t="shared" si="39"/>
        <v/>
      </c>
      <c r="D113" s="551" t="str">
        <f>IF(UPPER(TRIM(N11))="X",C113,B113)</f>
        <v/>
      </c>
      <c r="E113" s="551" cm="1">
        <f t="array" ref="E113">IF(H112&lt;&gt;"",E112,IF(E112="","",IFERROR(MATCH(TRUE(),INDEX(INDEX(K:K,E112+1):K203&lt;&gt;"",0),0)+E112,"")))</f>
        <v>254</v>
      </c>
      <c r="F113" s="551" cm="1">
        <f t="array" ref="F113">IF(E113="","",IF(H112&lt;&gt;"",H112,INDEX(D:D,E113)))</f>
        <v>0</v>
      </c>
      <c r="G113" s="551" t="str">
        <f t="shared" si="40"/>
        <v>0</v>
      </c>
      <c r="H113" s="561" t="str">
        <f t="shared" si="41"/>
        <v/>
      </c>
      <c r="I113" s="566" t="str">
        <f>IF(AND(F113&lt;&gt;"",N10&gt;0,M113&gt;N10),"Mot &gt; limite","")</f>
        <v/>
      </c>
      <c r="J113" s="562" t="str">
        <f>IF(K113="","",COUNTIF(K18:K113,"&lt;&gt;"))</f>
        <v/>
      </c>
      <c r="K113" s="563"/>
      <c r="L113" s="562" t="str">
        <f t="shared" si="42"/>
        <v/>
      </c>
      <c r="M113" s="532">
        <f>IF(OR(F113="",N10="",N10&lt;=0),"",IF(LEN(F113)&lt;=N10,LEN(F113),IFERROR(FIND("♦",SUBSTITUTE(LEFT(F113,N10)," ","♦",LEN(LEFT(F113,N10))-LEN(SUBSTITUTE(LEFT(F113,N10)," ","")))),FIND(" ",F113&amp;" ",N10+1)-1)))</f>
        <v>1</v>
      </c>
      <c r="N113" s="564">
        <f t="shared" si="43"/>
        <v>96</v>
      </c>
      <c r="O113" s="565" t="str">
        <f t="shared" si="44"/>
        <v>0</v>
      </c>
      <c r="P113" s="564">
        <f t="shared" si="45"/>
        <v>1</v>
      </c>
      <c r="Q113" s="564">
        <f t="shared" si="46"/>
        <v>1</v>
      </c>
      <c r="S113" s="588">
        <f t="shared" si="47"/>
        <v>113</v>
      </c>
      <c r="T113" s="464" t="str">
        <f t="shared" si="75"/>
        <v>0</v>
      </c>
      <c r="U113" s="588" t="s">
        <v>188</v>
      </c>
      <c r="V113" s="465" t="str">
        <f t="shared" si="48"/>
        <v>0</v>
      </c>
      <c r="W113" s="466" t="str">
        <f t="shared" si="49"/>
        <v/>
      </c>
      <c r="X113" s="589" t="str">
        <f t="shared" si="50"/>
        <v>0</v>
      </c>
      <c r="Y113" s="590" t="str">
        <f t="shared" si="51"/>
        <v/>
      </c>
      <c r="Z113" s="588">
        <f t="shared" si="52"/>
        <v>0</v>
      </c>
      <c r="AA113" s="588">
        <f t="shared" si="53"/>
        <v>0</v>
      </c>
      <c r="AB113" s="590" t="str">
        <f t="shared" si="54"/>
        <v>aucun match</v>
      </c>
      <c r="AC113" s="36" t="str">
        <f t="shared" si="55"/>
        <v>0</v>
      </c>
      <c r="AD113" s="36" t="str">
        <f t="shared" si="56"/>
        <v>0</v>
      </c>
      <c r="AE113" s="36" t="str">
        <f t="shared" si="57"/>
        <v>0</v>
      </c>
      <c r="AF113" s="36" t="str">
        <f t="shared" si="58"/>
        <v xml:space="preserve"> 0 </v>
      </c>
      <c r="AG113" s="36" cm="1">
        <f t="array" ref="AG113">IF(T113="",0,SUMPRODUCT((BX4:BX795="Gluten")*(BY4:BY795="INFO")*(COUNTIF(AF113,"*"&amp;BZ4:BZ795&amp;"*")&gt;0)*1))</f>
        <v>0</v>
      </c>
      <c r="AH113" s="36" cm="1">
        <f t="array" ref="AH113">IF(T113="",0,SUMPRODUCT((BX4:BX795="Gluten")*(BY4:BY795="EXCL")*(COUNTIF(AF113,"*"&amp;BZ4:BZ795&amp;"*")&gt;0)*1))</f>
        <v>0</v>
      </c>
      <c r="AI113" s="36" cm="1">
        <f t="array" ref="AI113">IF(T113="",0,SUMPRODUCT((BX4:BX795="Gluten")*(BY4:BY795="ALERTE")*(COUNTIF(AF113,"*"&amp;BZ4:BZ795&amp;"*")&gt;0)*1))</f>
        <v>0</v>
      </c>
      <c r="AJ113" s="36" cm="1">
        <f t="array" ref="AJ113">IF(T113="",0,SUMPRODUCT((BX4:BX795="Gluten")*(BY4:BY795="SUSP")*(COUNTIF(AF113,"*"&amp;BZ4:BZ795&amp;"*")&gt;0)*1))</f>
        <v>0</v>
      </c>
      <c r="AK113" s="36" cm="1">
        <f t="array" ref="AK113">IF(T113="",0,SUMPRODUCT((BX4:BX795="Crustaces")*(BY4:BY795="ALERTE")*(COUNTIF(AF113,"*"&amp;BZ4:BZ795&amp;"*")&gt;0)*1))</f>
        <v>0</v>
      </c>
      <c r="AL113" s="36" cm="1">
        <f t="array" ref="AL113">IF(T113="",0,SUMPRODUCT((BX4:BX795="Oeufs")*(BY4:BY795="ALERTE")*(COUNTIF(AF113,"*"&amp;BZ4:BZ795&amp;"*")&gt;0)*1))</f>
        <v>0</v>
      </c>
      <c r="AM113" s="36" cm="1">
        <f t="array" ref="AM113">IF(T113="",0,SUMPRODUCT((BX4:BX795="Poissons")*(BY4:BY795="INFO")*(COUNTIF(AF113,"*"&amp;BZ4:BZ795&amp;"*")&gt;0)*1))</f>
        <v>0</v>
      </c>
      <c r="AN113" s="36" cm="1">
        <f t="array" ref="AN113">IF(T113="",0,SUMPRODUCT((BX4:BX795="Poissons")*(BY4:BY795="EXCL")*(COUNTIF(AF113,"*"&amp;BZ4:BZ795&amp;"*")&gt;0)*1))</f>
        <v>0</v>
      </c>
      <c r="AO113" s="36" cm="1">
        <f t="array" ref="AO113">IF(T113="",0,SUMPRODUCT((BX4:BX795="Poissons")*(BY4:BY795="ALERTE")*(COUNTIF(AF113,"*"&amp;BZ4:BZ795&amp;"*")&gt;0)*1))</f>
        <v>0</v>
      </c>
      <c r="AP113" s="36" cm="1">
        <f t="array" ref="AP113">IF(T113="",0,SUMPRODUCT((BX4:BX795="Arachides")*(BY4:BY795="ALERTE")*(COUNTIF(AF113,"*"&amp;BZ4:BZ795&amp;"*")&gt;0)*1))</f>
        <v>0</v>
      </c>
      <c r="AQ113" s="36" cm="1">
        <f t="array" ref="AQ113">IF(T113="",0,SUMPRODUCT((BX4:BX795="Soja")*(BY4:BY795="INFO")*(COUNTIF(AF113,"*"&amp;BZ4:BZ795&amp;"*")&gt;0)*1))</f>
        <v>0</v>
      </c>
      <c r="AR113" s="36" cm="1">
        <f t="array" ref="AR113">IF(T113="",0,SUMPRODUCT((BX4:BX795="Soja")*(BY4:BY795="ALERTE")*(COUNTIF(AF113,"*"&amp;BZ4:BZ795&amp;"*")&gt;0)*1))</f>
        <v>0</v>
      </c>
      <c r="AS113" s="36" cm="1">
        <f t="array" ref="AS113">IF(T113="",0,SUMPRODUCT((BX4:BX795="Lait")*(BY4:BY795="INFO")*(COUNTIF(AF113,"*"&amp;BZ4:BZ795&amp;"*")&gt;0)*1))</f>
        <v>0</v>
      </c>
      <c r="AT113" s="36" cm="1">
        <f t="array" ref="AT113">IF(T113="",0,SUMPRODUCT((BX4:BX795="Lait")*(BY4:BY795="EXCL")*(COUNTIF(AF113,"*"&amp;BZ4:BZ795&amp;"*")&gt;0)*1))</f>
        <v>0</v>
      </c>
      <c r="AU113" s="36" cm="1">
        <f t="array" ref="AU113">IF(T113="",0,SUMPRODUCT((BX4:BX795="Lait")*(BY4:BY795="ALERTE")*(COUNTIF(AF113,"*"&amp;BZ4:BZ795&amp;"*")&gt;0)*1))</f>
        <v>0</v>
      </c>
      <c r="AV113" s="36" cm="1">
        <f t="array" ref="AV113">IF(T113="",0,SUMPRODUCT((BX4:BX795="Lait")*(BY4:BY795="SUSP")*(COUNTIF(AF113,"*"&amp;BZ4:BZ795&amp;"*")&gt;0)*1))</f>
        <v>0</v>
      </c>
      <c r="AW113" s="36" cm="1">
        <f t="array" ref="AW113">IF(T113="",0,SUMPRODUCT((BX4:BX795="Fruits a coque")*(BY4:BY795="EXCL")*(COUNTIF(AF113,"*"&amp;BZ4:BZ795&amp;"*")&gt;0)*1))</f>
        <v>0</v>
      </c>
      <c r="AX113" s="36" cm="1">
        <f t="array" ref="AX113">IF(T113="",0,SUMPRODUCT((BX4:BX795="Fruits a coque")*(BY4:BY795="ALERTE")*(COUNTIF(AF113,"*"&amp;BZ4:BZ795&amp;"*")&gt;0)*1))</f>
        <v>0</v>
      </c>
      <c r="AY113" s="36" cm="1">
        <f t="array" ref="AY113">IF(T113="",0,SUMPRODUCT((BX4:BX795="Celeri")*(BY4:BY795="ALERTE")*(COUNTIF(AF113,"*"&amp;BZ4:BZ795&amp;"*")&gt;0)*1))</f>
        <v>0</v>
      </c>
      <c r="AZ113" s="36" cm="1">
        <f t="array" ref="AZ113">IF(T113="",0,SUMPRODUCT((BX4:BX795="Moutarde")*(BY4:BY795="ALERTE")*(COUNTIF(AF113,"*"&amp;BZ4:BZ795&amp;"*")&gt;0)*1))</f>
        <v>0</v>
      </c>
      <c r="BA113" s="36" cm="1">
        <f t="array" ref="BA113">IF(T113="",0,SUMPRODUCT((BX4:BX795="Sesame")*(BY4:BY795="ALERTE")*(COUNTIF(AF113,"*"&amp;BZ4:BZ795&amp;"*")&gt;0)*1))</f>
        <v>0</v>
      </c>
      <c r="BB113" s="36" cm="1">
        <f t="array" ref="BB113">IF(T113="",0,SUMPRODUCT((BX4:BX795="Sulfites")*(BY4:BY795="ALERTE")*(COUNTIF(AF113,"*"&amp;BZ4:BZ795&amp;"*")&gt;0)*1))</f>
        <v>0</v>
      </c>
      <c r="BC113" s="36" cm="1">
        <f t="array" ref="BC113">IF(T113="",0,SUMPRODUCT((BX4:BX795="Lupin")*(BY4:BY795="ALERTE")*(COUNTIF(AF113,"*"&amp;BZ4:BZ795&amp;"*")&gt;0)*1))</f>
        <v>0</v>
      </c>
      <c r="BD113" s="36" cm="1">
        <f t="array" ref="BD113">IF(T113="",0,SUMPRODUCT((BX4:BX795="Mollusques")*(BY4:BY795="EXCL")*(COUNTIF(AF113,"*"&amp;BZ4:BZ795&amp;"*")&gt;0)*1))</f>
        <v>0</v>
      </c>
      <c r="BE113" s="36" cm="1">
        <f t="array" ref="BE113">IF(T113="",0,SUMPRODUCT((BX4:BX795="Mollusques")*(BY4:BY795="ALERTE")*(COUNTIF(AF113,"*"&amp;BZ4:BZ795&amp;"*")&gt;0)*1))</f>
        <v>0</v>
      </c>
      <c r="BF113" s="36" t="str">
        <f t="shared" si="59"/>
        <v/>
      </c>
      <c r="BG113" s="36" t="str">
        <f t="shared" si="60"/>
        <v/>
      </c>
      <c r="BH113" s="36" t="str">
        <f t="shared" si="61"/>
        <v/>
      </c>
      <c r="BI113" s="36" t="str">
        <f t="shared" si="62"/>
        <v/>
      </c>
      <c r="BJ113" s="36" t="str">
        <f t="shared" si="63"/>
        <v/>
      </c>
      <c r="BK113" s="36" t="str">
        <f t="shared" si="64"/>
        <v/>
      </c>
      <c r="BL113" s="36" t="str">
        <f t="shared" si="65"/>
        <v/>
      </c>
      <c r="BM113" s="36" t="str">
        <f t="shared" si="66"/>
        <v/>
      </c>
      <c r="BN113" s="36" t="str">
        <f t="shared" si="67"/>
        <v/>
      </c>
      <c r="BO113" s="36" t="str">
        <f t="shared" si="68"/>
        <v/>
      </c>
      <c r="BP113" s="36" t="str">
        <f t="shared" si="69"/>
        <v/>
      </c>
      <c r="BQ113" s="36" t="str">
        <f t="shared" si="70"/>
        <v/>
      </c>
      <c r="BR113" s="36" t="str">
        <f t="shared" si="71"/>
        <v/>
      </c>
      <c r="BS113" s="36" t="str">
        <f t="shared" si="72"/>
        <v/>
      </c>
      <c r="BT113" s="36" t="str">
        <f t="shared" si="73"/>
        <v/>
      </c>
      <c r="BU113" s="36" t="str">
        <f t="shared" si="74"/>
        <v/>
      </c>
      <c r="BX113" s="6" t="s">
        <v>352</v>
      </c>
      <c r="BY113" s="577" t="s">
        <v>363</v>
      </c>
      <c r="BZ113" s="6" t="s">
        <v>427</v>
      </c>
      <c r="CA113" s="6" t="s">
        <v>848</v>
      </c>
    </row>
    <row r="114" spans="2:79" ht="30" customHeight="1">
      <c r="B114" s="551" t="str">
        <f t="shared" si="38"/>
        <v/>
      </c>
      <c r="C114" s="551" t="str">
        <f t="shared" si="39"/>
        <v/>
      </c>
      <c r="D114" s="551" t="str">
        <f>IF(UPPER(TRIM(N11))="X",C114,B114)</f>
        <v/>
      </c>
      <c r="E114" s="551" cm="1">
        <f t="array" ref="E114">IF(H113&lt;&gt;"",E113,IF(E113="","",IFERROR(MATCH(TRUE(),INDEX(INDEX(K:K,E113+1):K203&lt;&gt;"",0),0)+E113,"")))</f>
        <v>255</v>
      </c>
      <c r="F114" s="551" cm="1">
        <f t="array" ref="F114">IF(E114="","",IF(H113&lt;&gt;"",H113,INDEX(D:D,E114)))</f>
        <v>0</v>
      </c>
      <c r="G114" s="551" t="str">
        <f t="shared" si="40"/>
        <v>0</v>
      </c>
      <c r="H114" s="561" t="str">
        <f t="shared" si="41"/>
        <v/>
      </c>
      <c r="I114" s="566" t="str">
        <f>IF(AND(F114&lt;&gt;"",N10&gt;0,M114&gt;N10),"Mot &gt; limite","")</f>
        <v/>
      </c>
      <c r="J114" s="562" t="str">
        <f>IF(K114="","",COUNTIF(K18:K114,"&lt;&gt;"))</f>
        <v/>
      </c>
      <c r="K114" s="563"/>
      <c r="L114" s="562" t="str">
        <f t="shared" si="42"/>
        <v/>
      </c>
      <c r="M114" s="532">
        <f>IF(OR(F114="",N10="",N10&lt;=0),"",IF(LEN(F114)&lt;=N10,LEN(F114),IFERROR(FIND("♦",SUBSTITUTE(LEFT(F114,N10)," ","♦",LEN(LEFT(F114,N10))-LEN(SUBSTITUTE(LEFT(F114,N10)," ","")))),FIND(" ",F114&amp;" ",N10+1)-1)))</f>
        <v>1</v>
      </c>
      <c r="N114" s="564">
        <f t="shared" si="43"/>
        <v>97</v>
      </c>
      <c r="O114" s="565" t="str">
        <f t="shared" si="44"/>
        <v>0</v>
      </c>
      <c r="P114" s="564">
        <f t="shared" si="45"/>
        <v>1</v>
      </c>
      <c r="Q114" s="564">
        <f t="shared" si="46"/>
        <v>1</v>
      </c>
      <c r="S114" s="588">
        <f t="shared" si="47"/>
        <v>114</v>
      </c>
      <c r="T114" s="464" t="str">
        <f t="shared" si="75"/>
        <v>0</v>
      </c>
      <c r="U114" s="588" t="s">
        <v>188</v>
      </c>
      <c r="V114" s="465" t="str">
        <f t="shared" si="48"/>
        <v>0</v>
      </c>
      <c r="W114" s="466" t="str">
        <f t="shared" si="49"/>
        <v/>
      </c>
      <c r="X114" s="589" t="str">
        <f t="shared" si="50"/>
        <v>0</v>
      </c>
      <c r="Y114" s="590" t="str">
        <f t="shared" si="51"/>
        <v/>
      </c>
      <c r="Z114" s="588">
        <f t="shared" si="52"/>
        <v>0</v>
      </c>
      <c r="AA114" s="588">
        <f t="shared" si="53"/>
        <v>0</v>
      </c>
      <c r="AB114" s="590" t="str">
        <f t="shared" si="54"/>
        <v>aucun match</v>
      </c>
      <c r="AC114" s="36" t="str">
        <f t="shared" si="55"/>
        <v>0</v>
      </c>
      <c r="AD114" s="36" t="str">
        <f t="shared" si="56"/>
        <v>0</v>
      </c>
      <c r="AE114" s="36" t="str">
        <f t="shared" si="57"/>
        <v>0</v>
      </c>
      <c r="AF114" s="36" t="str">
        <f t="shared" si="58"/>
        <v xml:space="preserve"> 0 </v>
      </c>
      <c r="AG114" s="36" cm="1">
        <f t="array" ref="AG114">IF(T114="",0,SUMPRODUCT((BX4:BX795="Gluten")*(BY4:BY795="INFO")*(COUNTIF(AF114,"*"&amp;BZ4:BZ795&amp;"*")&gt;0)*1))</f>
        <v>0</v>
      </c>
      <c r="AH114" s="36" cm="1">
        <f t="array" ref="AH114">IF(T114="",0,SUMPRODUCT((BX4:BX795="Gluten")*(BY4:BY795="EXCL")*(COUNTIF(AF114,"*"&amp;BZ4:BZ795&amp;"*")&gt;0)*1))</f>
        <v>0</v>
      </c>
      <c r="AI114" s="36" cm="1">
        <f t="array" ref="AI114">IF(T114="",0,SUMPRODUCT((BX4:BX795="Gluten")*(BY4:BY795="ALERTE")*(COUNTIF(AF114,"*"&amp;BZ4:BZ795&amp;"*")&gt;0)*1))</f>
        <v>0</v>
      </c>
      <c r="AJ114" s="36" cm="1">
        <f t="array" ref="AJ114">IF(T114="",0,SUMPRODUCT((BX4:BX795="Gluten")*(BY4:BY795="SUSP")*(COUNTIF(AF114,"*"&amp;BZ4:BZ795&amp;"*")&gt;0)*1))</f>
        <v>0</v>
      </c>
      <c r="AK114" s="36" cm="1">
        <f t="array" ref="AK114">IF(T114="",0,SUMPRODUCT((BX4:BX795="Crustaces")*(BY4:BY795="ALERTE")*(COUNTIF(AF114,"*"&amp;BZ4:BZ795&amp;"*")&gt;0)*1))</f>
        <v>0</v>
      </c>
      <c r="AL114" s="36" cm="1">
        <f t="array" ref="AL114">IF(T114="",0,SUMPRODUCT((BX4:BX795="Oeufs")*(BY4:BY795="ALERTE")*(COUNTIF(AF114,"*"&amp;BZ4:BZ795&amp;"*")&gt;0)*1))</f>
        <v>0</v>
      </c>
      <c r="AM114" s="36" cm="1">
        <f t="array" ref="AM114">IF(T114="",0,SUMPRODUCT((BX4:BX795="Poissons")*(BY4:BY795="INFO")*(COUNTIF(AF114,"*"&amp;BZ4:BZ795&amp;"*")&gt;0)*1))</f>
        <v>0</v>
      </c>
      <c r="AN114" s="36" cm="1">
        <f t="array" ref="AN114">IF(T114="",0,SUMPRODUCT((BX4:BX795="Poissons")*(BY4:BY795="EXCL")*(COUNTIF(AF114,"*"&amp;BZ4:BZ795&amp;"*")&gt;0)*1))</f>
        <v>0</v>
      </c>
      <c r="AO114" s="36" cm="1">
        <f t="array" ref="AO114">IF(T114="",0,SUMPRODUCT((BX4:BX795="Poissons")*(BY4:BY795="ALERTE")*(COUNTIF(AF114,"*"&amp;BZ4:BZ795&amp;"*")&gt;0)*1))</f>
        <v>0</v>
      </c>
      <c r="AP114" s="36" cm="1">
        <f t="array" ref="AP114">IF(T114="",0,SUMPRODUCT((BX4:BX795="Arachides")*(BY4:BY795="ALERTE")*(COUNTIF(AF114,"*"&amp;BZ4:BZ795&amp;"*")&gt;0)*1))</f>
        <v>0</v>
      </c>
      <c r="AQ114" s="36" cm="1">
        <f t="array" ref="AQ114">IF(T114="",0,SUMPRODUCT((BX4:BX795="Soja")*(BY4:BY795="INFO")*(COUNTIF(AF114,"*"&amp;BZ4:BZ795&amp;"*")&gt;0)*1))</f>
        <v>0</v>
      </c>
      <c r="AR114" s="36" cm="1">
        <f t="array" ref="AR114">IF(T114="",0,SUMPRODUCT((BX4:BX795="Soja")*(BY4:BY795="ALERTE")*(COUNTIF(AF114,"*"&amp;BZ4:BZ795&amp;"*")&gt;0)*1))</f>
        <v>0</v>
      </c>
      <c r="AS114" s="36" cm="1">
        <f t="array" ref="AS114">IF(T114="",0,SUMPRODUCT((BX4:BX795="Lait")*(BY4:BY795="INFO")*(COUNTIF(AF114,"*"&amp;BZ4:BZ795&amp;"*")&gt;0)*1))</f>
        <v>0</v>
      </c>
      <c r="AT114" s="36" cm="1">
        <f t="array" ref="AT114">IF(T114="",0,SUMPRODUCT((BX4:BX795="Lait")*(BY4:BY795="EXCL")*(COUNTIF(AF114,"*"&amp;BZ4:BZ795&amp;"*")&gt;0)*1))</f>
        <v>0</v>
      </c>
      <c r="AU114" s="36" cm="1">
        <f t="array" ref="AU114">IF(T114="",0,SUMPRODUCT((BX4:BX795="Lait")*(BY4:BY795="ALERTE")*(COUNTIF(AF114,"*"&amp;BZ4:BZ795&amp;"*")&gt;0)*1))</f>
        <v>0</v>
      </c>
      <c r="AV114" s="36" cm="1">
        <f t="array" ref="AV114">IF(T114="",0,SUMPRODUCT((BX4:BX795="Lait")*(BY4:BY795="SUSP")*(COUNTIF(AF114,"*"&amp;BZ4:BZ795&amp;"*")&gt;0)*1))</f>
        <v>0</v>
      </c>
      <c r="AW114" s="36" cm="1">
        <f t="array" ref="AW114">IF(T114="",0,SUMPRODUCT((BX4:BX795="Fruits a coque")*(BY4:BY795="EXCL")*(COUNTIF(AF114,"*"&amp;BZ4:BZ795&amp;"*")&gt;0)*1))</f>
        <v>0</v>
      </c>
      <c r="AX114" s="36" cm="1">
        <f t="array" ref="AX114">IF(T114="",0,SUMPRODUCT((BX4:BX795="Fruits a coque")*(BY4:BY795="ALERTE")*(COUNTIF(AF114,"*"&amp;BZ4:BZ795&amp;"*")&gt;0)*1))</f>
        <v>0</v>
      </c>
      <c r="AY114" s="36" cm="1">
        <f t="array" ref="AY114">IF(T114="",0,SUMPRODUCT((BX4:BX795="Celeri")*(BY4:BY795="ALERTE")*(COUNTIF(AF114,"*"&amp;BZ4:BZ795&amp;"*")&gt;0)*1))</f>
        <v>0</v>
      </c>
      <c r="AZ114" s="36" cm="1">
        <f t="array" ref="AZ114">IF(T114="",0,SUMPRODUCT((BX4:BX795="Moutarde")*(BY4:BY795="ALERTE")*(COUNTIF(AF114,"*"&amp;BZ4:BZ795&amp;"*")&gt;0)*1))</f>
        <v>0</v>
      </c>
      <c r="BA114" s="36" cm="1">
        <f t="array" ref="BA114">IF(T114="",0,SUMPRODUCT((BX4:BX795="Sesame")*(BY4:BY795="ALERTE")*(COUNTIF(AF114,"*"&amp;BZ4:BZ795&amp;"*")&gt;0)*1))</f>
        <v>0</v>
      </c>
      <c r="BB114" s="36" cm="1">
        <f t="array" ref="BB114">IF(T114="",0,SUMPRODUCT((BX4:BX795="Sulfites")*(BY4:BY795="ALERTE")*(COUNTIF(AF114,"*"&amp;BZ4:BZ795&amp;"*")&gt;0)*1))</f>
        <v>0</v>
      </c>
      <c r="BC114" s="36" cm="1">
        <f t="array" ref="BC114">IF(T114="",0,SUMPRODUCT((BX4:BX795="Lupin")*(BY4:BY795="ALERTE")*(COUNTIF(AF114,"*"&amp;BZ4:BZ795&amp;"*")&gt;0)*1))</f>
        <v>0</v>
      </c>
      <c r="BD114" s="36" cm="1">
        <f t="array" ref="BD114">IF(T114="",0,SUMPRODUCT((BX4:BX795="Mollusques")*(BY4:BY795="EXCL")*(COUNTIF(AF114,"*"&amp;BZ4:BZ795&amp;"*")&gt;0)*1))</f>
        <v>0</v>
      </c>
      <c r="BE114" s="36" cm="1">
        <f t="array" ref="BE114">IF(T114="",0,SUMPRODUCT((BX4:BX795="Mollusques")*(BY4:BY795="ALERTE")*(COUNTIF(AF114,"*"&amp;BZ4:BZ795&amp;"*")&gt;0)*1))</f>
        <v>0</v>
      </c>
      <c r="BF114" s="36" t="str">
        <f t="shared" si="59"/>
        <v/>
      </c>
      <c r="BG114" s="36" t="str">
        <f t="shared" si="60"/>
        <v/>
      </c>
      <c r="BH114" s="36" t="str">
        <f t="shared" si="61"/>
        <v/>
      </c>
      <c r="BI114" s="36" t="str">
        <f t="shared" si="62"/>
        <v/>
      </c>
      <c r="BJ114" s="36" t="str">
        <f t="shared" si="63"/>
        <v/>
      </c>
      <c r="BK114" s="36" t="str">
        <f t="shared" si="64"/>
        <v/>
      </c>
      <c r="BL114" s="36" t="str">
        <f t="shared" si="65"/>
        <v/>
      </c>
      <c r="BM114" s="36" t="str">
        <f t="shared" si="66"/>
        <v/>
      </c>
      <c r="BN114" s="36" t="str">
        <f t="shared" si="67"/>
        <v/>
      </c>
      <c r="BO114" s="36" t="str">
        <f t="shared" si="68"/>
        <v/>
      </c>
      <c r="BP114" s="36" t="str">
        <f t="shared" si="69"/>
        <v/>
      </c>
      <c r="BQ114" s="36" t="str">
        <f t="shared" si="70"/>
        <v/>
      </c>
      <c r="BR114" s="36" t="str">
        <f t="shared" si="71"/>
        <v/>
      </c>
      <c r="BS114" s="36" t="str">
        <f t="shared" si="72"/>
        <v/>
      </c>
      <c r="BT114" s="36" t="str">
        <f t="shared" si="73"/>
        <v/>
      </c>
      <c r="BU114" s="36" t="str">
        <f t="shared" si="74"/>
        <v/>
      </c>
      <c r="BX114" s="6" t="s">
        <v>352</v>
      </c>
      <c r="BY114" s="577" t="s">
        <v>363</v>
      </c>
      <c r="BZ114" s="6" t="s">
        <v>428</v>
      </c>
      <c r="CA114" s="6" t="s">
        <v>849</v>
      </c>
    </row>
    <row r="115" spans="2:79" ht="30" customHeight="1">
      <c r="B115" s="551" t="str">
        <f t="shared" si="38"/>
        <v/>
      </c>
      <c r="C115" s="551" t="str">
        <f t="shared" si="39"/>
        <v/>
      </c>
      <c r="D115" s="551" t="str">
        <f>IF(UPPER(TRIM(N11))="X",C115,B115)</f>
        <v/>
      </c>
      <c r="E115" s="551" cm="1">
        <f t="array" ref="E115">IF(H114&lt;&gt;"",E114,IF(E114="","",IFERROR(MATCH(TRUE(),INDEX(INDEX(K:K,E114+1):K203&lt;&gt;"",0),0)+E114,"")))</f>
        <v>256</v>
      </c>
      <c r="F115" s="551" cm="1">
        <f t="array" ref="F115">IF(E115="","",IF(H114&lt;&gt;"",H114,INDEX(D:D,E115)))</f>
        <v>0</v>
      </c>
      <c r="G115" s="551" t="str">
        <f t="shared" si="40"/>
        <v>0</v>
      </c>
      <c r="H115" s="561" t="str">
        <f t="shared" si="41"/>
        <v/>
      </c>
      <c r="I115" s="566" t="str">
        <f>IF(AND(F115&lt;&gt;"",N10&gt;0,M115&gt;N10),"Mot &gt; limite","")</f>
        <v/>
      </c>
      <c r="J115" s="562" t="str">
        <f>IF(K115="","",COUNTIF(K18:K115,"&lt;&gt;"))</f>
        <v/>
      </c>
      <c r="K115" s="563"/>
      <c r="L115" s="562" t="str">
        <f t="shared" si="42"/>
        <v/>
      </c>
      <c r="M115" s="532">
        <f>IF(OR(F115="",N10="",N10&lt;=0),"",IF(LEN(F115)&lt;=N10,LEN(F115),IFERROR(FIND("♦",SUBSTITUTE(LEFT(F115,N10)," ","♦",LEN(LEFT(F115,N10))-LEN(SUBSTITUTE(LEFT(F115,N10)," ","")))),FIND(" ",F115&amp;" ",N10+1)-1)))</f>
        <v>1</v>
      </c>
      <c r="N115" s="564">
        <f t="shared" si="43"/>
        <v>98</v>
      </c>
      <c r="O115" s="565" t="str">
        <f t="shared" si="44"/>
        <v>0</v>
      </c>
      <c r="P115" s="564">
        <f t="shared" si="45"/>
        <v>1</v>
      </c>
      <c r="Q115" s="564">
        <f t="shared" si="46"/>
        <v>1</v>
      </c>
      <c r="S115" s="588">
        <f t="shared" si="47"/>
        <v>115</v>
      </c>
      <c r="T115" s="464" t="str">
        <f t="shared" si="75"/>
        <v>0</v>
      </c>
      <c r="U115" s="588" t="s">
        <v>188</v>
      </c>
      <c r="V115" s="465" t="str">
        <f t="shared" si="48"/>
        <v>0</v>
      </c>
      <c r="W115" s="466" t="str">
        <f t="shared" si="49"/>
        <v/>
      </c>
      <c r="X115" s="589" t="str">
        <f t="shared" si="50"/>
        <v>0</v>
      </c>
      <c r="Y115" s="590" t="str">
        <f t="shared" si="51"/>
        <v/>
      </c>
      <c r="Z115" s="588">
        <f t="shared" si="52"/>
        <v>0</v>
      </c>
      <c r="AA115" s="588">
        <f t="shared" si="53"/>
        <v>0</v>
      </c>
      <c r="AB115" s="590" t="str">
        <f t="shared" si="54"/>
        <v>aucun match</v>
      </c>
      <c r="AC115" s="36" t="str">
        <f t="shared" si="55"/>
        <v>0</v>
      </c>
      <c r="AD115" s="36" t="str">
        <f t="shared" si="56"/>
        <v>0</v>
      </c>
      <c r="AE115" s="36" t="str">
        <f t="shared" si="57"/>
        <v>0</v>
      </c>
      <c r="AF115" s="36" t="str">
        <f t="shared" si="58"/>
        <v xml:space="preserve"> 0 </v>
      </c>
      <c r="AG115" s="36" cm="1">
        <f t="array" ref="AG115">IF(T115="",0,SUMPRODUCT((BX4:BX795="Gluten")*(BY4:BY795="INFO")*(COUNTIF(AF115,"*"&amp;BZ4:BZ795&amp;"*")&gt;0)*1))</f>
        <v>0</v>
      </c>
      <c r="AH115" s="36" cm="1">
        <f t="array" ref="AH115">IF(T115="",0,SUMPRODUCT((BX4:BX795="Gluten")*(BY4:BY795="EXCL")*(COUNTIF(AF115,"*"&amp;BZ4:BZ795&amp;"*")&gt;0)*1))</f>
        <v>0</v>
      </c>
      <c r="AI115" s="36" cm="1">
        <f t="array" ref="AI115">IF(T115="",0,SUMPRODUCT((BX4:BX795="Gluten")*(BY4:BY795="ALERTE")*(COUNTIF(AF115,"*"&amp;BZ4:BZ795&amp;"*")&gt;0)*1))</f>
        <v>0</v>
      </c>
      <c r="AJ115" s="36" cm="1">
        <f t="array" ref="AJ115">IF(T115="",0,SUMPRODUCT((BX4:BX795="Gluten")*(BY4:BY795="SUSP")*(COUNTIF(AF115,"*"&amp;BZ4:BZ795&amp;"*")&gt;0)*1))</f>
        <v>0</v>
      </c>
      <c r="AK115" s="36" cm="1">
        <f t="array" ref="AK115">IF(T115="",0,SUMPRODUCT((BX4:BX795="Crustaces")*(BY4:BY795="ALERTE")*(COUNTIF(AF115,"*"&amp;BZ4:BZ795&amp;"*")&gt;0)*1))</f>
        <v>0</v>
      </c>
      <c r="AL115" s="36" cm="1">
        <f t="array" ref="AL115">IF(T115="",0,SUMPRODUCT((BX4:BX795="Oeufs")*(BY4:BY795="ALERTE")*(COUNTIF(AF115,"*"&amp;BZ4:BZ795&amp;"*")&gt;0)*1))</f>
        <v>0</v>
      </c>
      <c r="AM115" s="36" cm="1">
        <f t="array" ref="AM115">IF(T115="",0,SUMPRODUCT((BX4:BX795="Poissons")*(BY4:BY795="INFO")*(COUNTIF(AF115,"*"&amp;BZ4:BZ795&amp;"*")&gt;0)*1))</f>
        <v>0</v>
      </c>
      <c r="AN115" s="36" cm="1">
        <f t="array" ref="AN115">IF(T115="",0,SUMPRODUCT((BX4:BX795="Poissons")*(BY4:BY795="EXCL")*(COUNTIF(AF115,"*"&amp;BZ4:BZ795&amp;"*")&gt;0)*1))</f>
        <v>0</v>
      </c>
      <c r="AO115" s="36" cm="1">
        <f t="array" ref="AO115">IF(T115="",0,SUMPRODUCT((BX4:BX795="Poissons")*(BY4:BY795="ALERTE")*(COUNTIF(AF115,"*"&amp;BZ4:BZ795&amp;"*")&gt;0)*1))</f>
        <v>0</v>
      </c>
      <c r="AP115" s="36" cm="1">
        <f t="array" ref="AP115">IF(T115="",0,SUMPRODUCT((BX4:BX795="Arachides")*(BY4:BY795="ALERTE")*(COUNTIF(AF115,"*"&amp;BZ4:BZ795&amp;"*")&gt;0)*1))</f>
        <v>0</v>
      </c>
      <c r="AQ115" s="36" cm="1">
        <f t="array" ref="AQ115">IF(T115="",0,SUMPRODUCT((BX4:BX795="Soja")*(BY4:BY795="INFO")*(COUNTIF(AF115,"*"&amp;BZ4:BZ795&amp;"*")&gt;0)*1))</f>
        <v>0</v>
      </c>
      <c r="AR115" s="36" cm="1">
        <f t="array" ref="AR115">IF(T115="",0,SUMPRODUCT((BX4:BX795="Soja")*(BY4:BY795="ALERTE")*(COUNTIF(AF115,"*"&amp;BZ4:BZ795&amp;"*")&gt;0)*1))</f>
        <v>0</v>
      </c>
      <c r="AS115" s="36" cm="1">
        <f t="array" ref="AS115">IF(T115="",0,SUMPRODUCT((BX4:BX795="Lait")*(BY4:BY795="INFO")*(COUNTIF(AF115,"*"&amp;BZ4:BZ795&amp;"*")&gt;0)*1))</f>
        <v>0</v>
      </c>
      <c r="AT115" s="36" cm="1">
        <f t="array" ref="AT115">IF(T115="",0,SUMPRODUCT((BX4:BX795="Lait")*(BY4:BY795="EXCL")*(COUNTIF(AF115,"*"&amp;BZ4:BZ795&amp;"*")&gt;0)*1))</f>
        <v>0</v>
      </c>
      <c r="AU115" s="36" cm="1">
        <f t="array" ref="AU115">IF(T115="",0,SUMPRODUCT((BX4:BX795="Lait")*(BY4:BY795="ALERTE")*(COUNTIF(AF115,"*"&amp;BZ4:BZ795&amp;"*")&gt;0)*1))</f>
        <v>0</v>
      </c>
      <c r="AV115" s="36" cm="1">
        <f t="array" ref="AV115">IF(T115="",0,SUMPRODUCT((BX4:BX795="Lait")*(BY4:BY795="SUSP")*(COUNTIF(AF115,"*"&amp;BZ4:BZ795&amp;"*")&gt;0)*1))</f>
        <v>0</v>
      </c>
      <c r="AW115" s="36" cm="1">
        <f t="array" ref="AW115">IF(T115="",0,SUMPRODUCT((BX4:BX795="Fruits a coque")*(BY4:BY795="EXCL")*(COUNTIF(AF115,"*"&amp;BZ4:BZ795&amp;"*")&gt;0)*1))</f>
        <v>0</v>
      </c>
      <c r="AX115" s="36" cm="1">
        <f t="array" ref="AX115">IF(T115="",0,SUMPRODUCT((BX4:BX795="Fruits a coque")*(BY4:BY795="ALERTE")*(COUNTIF(AF115,"*"&amp;BZ4:BZ795&amp;"*")&gt;0)*1))</f>
        <v>0</v>
      </c>
      <c r="AY115" s="36" cm="1">
        <f t="array" ref="AY115">IF(T115="",0,SUMPRODUCT((BX4:BX795="Celeri")*(BY4:BY795="ALERTE")*(COUNTIF(AF115,"*"&amp;BZ4:BZ795&amp;"*")&gt;0)*1))</f>
        <v>0</v>
      </c>
      <c r="AZ115" s="36" cm="1">
        <f t="array" ref="AZ115">IF(T115="",0,SUMPRODUCT((BX4:BX795="Moutarde")*(BY4:BY795="ALERTE")*(COUNTIF(AF115,"*"&amp;BZ4:BZ795&amp;"*")&gt;0)*1))</f>
        <v>0</v>
      </c>
      <c r="BA115" s="36" cm="1">
        <f t="array" ref="BA115">IF(T115="",0,SUMPRODUCT((BX4:BX795="Sesame")*(BY4:BY795="ALERTE")*(COUNTIF(AF115,"*"&amp;BZ4:BZ795&amp;"*")&gt;0)*1))</f>
        <v>0</v>
      </c>
      <c r="BB115" s="36" cm="1">
        <f t="array" ref="BB115">IF(T115="",0,SUMPRODUCT((BX4:BX795="Sulfites")*(BY4:BY795="ALERTE")*(COUNTIF(AF115,"*"&amp;BZ4:BZ795&amp;"*")&gt;0)*1))</f>
        <v>0</v>
      </c>
      <c r="BC115" s="36" cm="1">
        <f t="array" ref="BC115">IF(T115="",0,SUMPRODUCT((BX4:BX795="Lupin")*(BY4:BY795="ALERTE")*(COUNTIF(AF115,"*"&amp;BZ4:BZ795&amp;"*")&gt;0)*1))</f>
        <v>0</v>
      </c>
      <c r="BD115" s="36" cm="1">
        <f t="array" ref="BD115">IF(T115="",0,SUMPRODUCT((BX4:BX795="Mollusques")*(BY4:BY795="EXCL")*(COUNTIF(AF115,"*"&amp;BZ4:BZ795&amp;"*")&gt;0)*1))</f>
        <v>0</v>
      </c>
      <c r="BE115" s="36" cm="1">
        <f t="array" ref="BE115">IF(T115="",0,SUMPRODUCT((BX4:BX795="Mollusques")*(BY4:BY795="ALERTE")*(COUNTIF(AF115,"*"&amp;BZ4:BZ795&amp;"*")&gt;0)*1))</f>
        <v>0</v>
      </c>
      <c r="BF115" s="36" t="str">
        <f t="shared" si="59"/>
        <v/>
      </c>
      <c r="BG115" s="36" t="str">
        <f t="shared" si="60"/>
        <v/>
      </c>
      <c r="BH115" s="36" t="str">
        <f t="shared" si="61"/>
        <v/>
      </c>
      <c r="BI115" s="36" t="str">
        <f t="shared" si="62"/>
        <v/>
      </c>
      <c r="BJ115" s="36" t="str">
        <f t="shared" si="63"/>
        <v/>
      </c>
      <c r="BK115" s="36" t="str">
        <f t="shared" si="64"/>
        <v/>
      </c>
      <c r="BL115" s="36" t="str">
        <f t="shared" si="65"/>
        <v/>
      </c>
      <c r="BM115" s="36" t="str">
        <f t="shared" si="66"/>
        <v/>
      </c>
      <c r="BN115" s="36" t="str">
        <f t="shared" si="67"/>
        <v/>
      </c>
      <c r="BO115" s="36" t="str">
        <f t="shared" si="68"/>
        <v/>
      </c>
      <c r="BP115" s="36" t="str">
        <f t="shared" si="69"/>
        <v/>
      </c>
      <c r="BQ115" s="36" t="str">
        <f t="shared" si="70"/>
        <v/>
      </c>
      <c r="BR115" s="36" t="str">
        <f t="shared" si="71"/>
        <v/>
      </c>
      <c r="BS115" s="36" t="str">
        <f t="shared" si="72"/>
        <v/>
      </c>
      <c r="BT115" s="36" t="str">
        <f t="shared" si="73"/>
        <v/>
      </c>
      <c r="BU115" s="36" t="str">
        <f t="shared" si="74"/>
        <v/>
      </c>
      <c r="BX115" s="6" t="s">
        <v>352</v>
      </c>
      <c r="BY115" s="577" t="s">
        <v>363</v>
      </c>
      <c r="BZ115" s="6" t="s">
        <v>429</v>
      </c>
      <c r="CA115" s="6" t="s">
        <v>850</v>
      </c>
    </row>
    <row r="116" spans="2:79" ht="30" customHeight="1">
      <c r="B116" s="551" t="str">
        <f t="shared" si="38"/>
        <v/>
      </c>
      <c r="C116" s="551" t="str">
        <f t="shared" si="39"/>
        <v/>
      </c>
      <c r="D116" s="551" t="str">
        <f>IF(UPPER(TRIM(N11))="X",C116,B116)</f>
        <v/>
      </c>
      <c r="E116" s="551" cm="1">
        <f t="array" ref="E116">IF(H115&lt;&gt;"",E115,IF(E115="","",IFERROR(MATCH(TRUE(),INDEX(INDEX(K:K,E115+1):K203&lt;&gt;"",0),0)+E115,"")))</f>
        <v>257</v>
      </c>
      <c r="F116" s="551" cm="1">
        <f t="array" ref="F116">IF(E116="","",IF(H115&lt;&gt;"",H115,INDEX(D:D,E116)))</f>
        <v>0</v>
      </c>
      <c r="G116" s="551" t="str">
        <f t="shared" si="40"/>
        <v>0</v>
      </c>
      <c r="H116" s="561" t="str">
        <f t="shared" si="41"/>
        <v/>
      </c>
      <c r="I116" s="566" t="str">
        <f>IF(AND(F116&lt;&gt;"",N10&gt;0,M116&gt;N10),"Mot &gt; limite","")</f>
        <v/>
      </c>
      <c r="J116" s="562" t="str">
        <f>IF(K116="","",COUNTIF(K18:K116,"&lt;&gt;"))</f>
        <v/>
      </c>
      <c r="K116" s="563"/>
      <c r="L116" s="562" t="str">
        <f t="shared" si="42"/>
        <v/>
      </c>
      <c r="M116" s="532">
        <f>IF(OR(F116="",N10="",N10&lt;=0),"",IF(LEN(F116)&lt;=N10,LEN(F116),IFERROR(FIND("♦",SUBSTITUTE(LEFT(F116,N10)," ","♦",LEN(LEFT(F116,N10))-LEN(SUBSTITUTE(LEFT(F116,N10)," ","")))),FIND(" ",F116&amp;" ",N10+1)-1)))</f>
        <v>1</v>
      </c>
      <c r="N116" s="564">
        <f t="shared" si="43"/>
        <v>99</v>
      </c>
      <c r="O116" s="565" t="str">
        <f t="shared" si="44"/>
        <v>0</v>
      </c>
      <c r="P116" s="564">
        <f t="shared" si="45"/>
        <v>1</v>
      </c>
      <c r="Q116" s="564">
        <f t="shared" si="46"/>
        <v>1</v>
      </c>
      <c r="S116" s="588">
        <f t="shared" si="47"/>
        <v>116</v>
      </c>
      <c r="T116" s="464" t="str">
        <f t="shared" si="75"/>
        <v>0</v>
      </c>
      <c r="U116" s="588" t="s">
        <v>188</v>
      </c>
      <c r="V116" s="465" t="str">
        <f t="shared" si="48"/>
        <v>0</v>
      </c>
      <c r="W116" s="466" t="str">
        <f t="shared" si="49"/>
        <v/>
      </c>
      <c r="X116" s="589" t="str">
        <f t="shared" si="50"/>
        <v>0</v>
      </c>
      <c r="Y116" s="590" t="str">
        <f t="shared" si="51"/>
        <v/>
      </c>
      <c r="Z116" s="588">
        <f t="shared" si="52"/>
        <v>0</v>
      </c>
      <c r="AA116" s="588">
        <f t="shared" si="53"/>
        <v>0</v>
      </c>
      <c r="AB116" s="590" t="str">
        <f t="shared" si="54"/>
        <v>aucun match</v>
      </c>
      <c r="AC116" s="36" t="str">
        <f t="shared" si="55"/>
        <v>0</v>
      </c>
      <c r="AD116" s="36" t="str">
        <f t="shared" si="56"/>
        <v>0</v>
      </c>
      <c r="AE116" s="36" t="str">
        <f t="shared" si="57"/>
        <v>0</v>
      </c>
      <c r="AF116" s="36" t="str">
        <f t="shared" si="58"/>
        <v xml:space="preserve"> 0 </v>
      </c>
      <c r="AG116" s="36" cm="1">
        <f t="array" ref="AG116">IF(T116="",0,SUMPRODUCT((BX4:BX795="Gluten")*(BY4:BY795="INFO")*(COUNTIF(AF116,"*"&amp;BZ4:BZ795&amp;"*")&gt;0)*1))</f>
        <v>0</v>
      </c>
      <c r="AH116" s="36" cm="1">
        <f t="array" ref="AH116">IF(T116="",0,SUMPRODUCT((BX4:BX795="Gluten")*(BY4:BY795="EXCL")*(COUNTIF(AF116,"*"&amp;BZ4:BZ795&amp;"*")&gt;0)*1))</f>
        <v>0</v>
      </c>
      <c r="AI116" s="36" cm="1">
        <f t="array" ref="AI116">IF(T116="",0,SUMPRODUCT((BX4:BX795="Gluten")*(BY4:BY795="ALERTE")*(COUNTIF(AF116,"*"&amp;BZ4:BZ795&amp;"*")&gt;0)*1))</f>
        <v>0</v>
      </c>
      <c r="AJ116" s="36" cm="1">
        <f t="array" ref="AJ116">IF(T116="",0,SUMPRODUCT((BX4:BX795="Gluten")*(BY4:BY795="SUSP")*(COUNTIF(AF116,"*"&amp;BZ4:BZ795&amp;"*")&gt;0)*1))</f>
        <v>0</v>
      </c>
      <c r="AK116" s="36" cm="1">
        <f t="array" ref="AK116">IF(T116="",0,SUMPRODUCT((BX4:BX795="Crustaces")*(BY4:BY795="ALERTE")*(COUNTIF(AF116,"*"&amp;BZ4:BZ795&amp;"*")&gt;0)*1))</f>
        <v>0</v>
      </c>
      <c r="AL116" s="36" cm="1">
        <f t="array" ref="AL116">IF(T116="",0,SUMPRODUCT((BX4:BX795="Oeufs")*(BY4:BY795="ALERTE")*(COUNTIF(AF116,"*"&amp;BZ4:BZ795&amp;"*")&gt;0)*1))</f>
        <v>0</v>
      </c>
      <c r="AM116" s="36" cm="1">
        <f t="array" ref="AM116">IF(T116="",0,SUMPRODUCT((BX4:BX795="Poissons")*(BY4:BY795="INFO")*(COUNTIF(AF116,"*"&amp;BZ4:BZ795&amp;"*")&gt;0)*1))</f>
        <v>0</v>
      </c>
      <c r="AN116" s="36" cm="1">
        <f t="array" ref="AN116">IF(T116="",0,SUMPRODUCT((BX4:BX795="Poissons")*(BY4:BY795="EXCL")*(COUNTIF(AF116,"*"&amp;BZ4:BZ795&amp;"*")&gt;0)*1))</f>
        <v>0</v>
      </c>
      <c r="AO116" s="36" cm="1">
        <f t="array" ref="AO116">IF(T116="",0,SUMPRODUCT((BX4:BX795="Poissons")*(BY4:BY795="ALERTE")*(COUNTIF(AF116,"*"&amp;BZ4:BZ795&amp;"*")&gt;0)*1))</f>
        <v>0</v>
      </c>
      <c r="AP116" s="36" cm="1">
        <f t="array" ref="AP116">IF(T116="",0,SUMPRODUCT((BX4:BX795="Arachides")*(BY4:BY795="ALERTE")*(COUNTIF(AF116,"*"&amp;BZ4:BZ795&amp;"*")&gt;0)*1))</f>
        <v>0</v>
      </c>
      <c r="AQ116" s="36" cm="1">
        <f t="array" ref="AQ116">IF(T116="",0,SUMPRODUCT((BX4:BX795="Soja")*(BY4:BY795="INFO")*(COUNTIF(AF116,"*"&amp;BZ4:BZ795&amp;"*")&gt;0)*1))</f>
        <v>0</v>
      </c>
      <c r="AR116" s="36" cm="1">
        <f t="array" ref="AR116">IF(T116="",0,SUMPRODUCT((BX4:BX795="Soja")*(BY4:BY795="ALERTE")*(COUNTIF(AF116,"*"&amp;BZ4:BZ795&amp;"*")&gt;0)*1))</f>
        <v>0</v>
      </c>
      <c r="AS116" s="36" cm="1">
        <f t="array" ref="AS116">IF(T116="",0,SUMPRODUCT((BX4:BX795="Lait")*(BY4:BY795="INFO")*(COUNTIF(AF116,"*"&amp;BZ4:BZ795&amp;"*")&gt;0)*1))</f>
        <v>0</v>
      </c>
      <c r="AT116" s="36" cm="1">
        <f t="array" ref="AT116">IF(T116="",0,SUMPRODUCT((BX4:BX795="Lait")*(BY4:BY795="EXCL")*(COUNTIF(AF116,"*"&amp;BZ4:BZ795&amp;"*")&gt;0)*1))</f>
        <v>0</v>
      </c>
      <c r="AU116" s="36" cm="1">
        <f t="array" ref="AU116">IF(T116="",0,SUMPRODUCT((BX4:BX795="Lait")*(BY4:BY795="ALERTE")*(COUNTIF(AF116,"*"&amp;BZ4:BZ795&amp;"*")&gt;0)*1))</f>
        <v>0</v>
      </c>
      <c r="AV116" s="36" cm="1">
        <f t="array" ref="AV116">IF(T116="",0,SUMPRODUCT((BX4:BX795="Lait")*(BY4:BY795="SUSP")*(COUNTIF(AF116,"*"&amp;BZ4:BZ795&amp;"*")&gt;0)*1))</f>
        <v>0</v>
      </c>
      <c r="AW116" s="36" cm="1">
        <f t="array" ref="AW116">IF(T116="",0,SUMPRODUCT((BX4:BX795="Fruits a coque")*(BY4:BY795="EXCL")*(COUNTIF(AF116,"*"&amp;BZ4:BZ795&amp;"*")&gt;0)*1))</f>
        <v>0</v>
      </c>
      <c r="AX116" s="36" cm="1">
        <f t="array" ref="AX116">IF(T116="",0,SUMPRODUCT((BX4:BX795="Fruits a coque")*(BY4:BY795="ALERTE")*(COUNTIF(AF116,"*"&amp;BZ4:BZ795&amp;"*")&gt;0)*1))</f>
        <v>0</v>
      </c>
      <c r="AY116" s="36" cm="1">
        <f t="array" ref="AY116">IF(T116="",0,SUMPRODUCT((BX4:BX795="Celeri")*(BY4:BY795="ALERTE")*(COUNTIF(AF116,"*"&amp;BZ4:BZ795&amp;"*")&gt;0)*1))</f>
        <v>0</v>
      </c>
      <c r="AZ116" s="36" cm="1">
        <f t="array" ref="AZ116">IF(T116="",0,SUMPRODUCT((BX4:BX795="Moutarde")*(BY4:BY795="ALERTE")*(COUNTIF(AF116,"*"&amp;BZ4:BZ795&amp;"*")&gt;0)*1))</f>
        <v>0</v>
      </c>
      <c r="BA116" s="36" cm="1">
        <f t="array" ref="BA116">IF(T116="",0,SUMPRODUCT((BX4:BX795="Sesame")*(BY4:BY795="ALERTE")*(COUNTIF(AF116,"*"&amp;BZ4:BZ795&amp;"*")&gt;0)*1))</f>
        <v>0</v>
      </c>
      <c r="BB116" s="36" cm="1">
        <f t="array" ref="BB116">IF(T116="",0,SUMPRODUCT((BX4:BX795="Sulfites")*(BY4:BY795="ALERTE")*(COUNTIF(AF116,"*"&amp;BZ4:BZ795&amp;"*")&gt;0)*1))</f>
        <v>0</v>
      </c>
      <c r="BC116" s="36" cm="1">
        <f t="array" ref="BC116">IF(T116="",0,SUMPRODUCT((BX4:BX795="Lupin")*(BY4:BY795="ALERTE")*(COUNTIF(AF116,"*"&amp;BZ4:BZ795&amp;"*")&gt;0)*1))</f>
        <v>0</v>
      </c>
      <c r="BD116" s="36" cm="1">
        <f t="array" ref="BD116">IF(T116="",0,SUMPRODUCT((BX4:BX795="Mollusques")*(BY4:BY795="EXCL")*(COUNTIF(AF116,"*"&amp;BZ4:BZ795&amp;"*")&gt;0)*1))</f>
        <v>0</v>
      </c>
      <c r="BE116" s="36" cm="1">
        <f t="array" ref="BE116">IF(T116="",0,SUMPRODUCT((BX4:BX795="Mollusques")*(BY4:BY795="ALERTE")*(COUNTIF(AF116,"*"&amp;BZ4:BZ795&amp;"*")&gt;0)*1))</f>
        <v>0</v>
      </c>
      <c r="BF116" s="36" t="str">
        <f t="shared" si="59"/>
        <v/>
      </c>
      <c r="BG116" s="36" t="str">
        <f t="shared" si="60"/>
        <v/>
      </c>
      <c r="BH116" s="36" t="str">
        <f t="shared" si="61"/>
        <v/>
      </c>
      <c r="BI116" s="36" t="str">
        <f t="shared" si="62"/>
        <v/>
      </c>
      <c r="BJ116" s="36" t="str">
        <f t="shared" si="63"/>
        <v/>
      </c>
      <c r="BK116" s="36" t="str">
        <f t="shared" si="64"/>
        <v/>
      </c>
      <c r="BL116" s="36" t="str">
        <f t="shared" si="65"/>
        <v/>
      </c>
      <c r="BM116" s="36" t="str">
        <f t="shared" si="66"/>
        <v/>
      </c>
      <c r="BN116" s="36" t="str">
        <f t="shared" si="67"/>
        <v/>
      </c>
      <c r="BO116" s="36" t="str">
        <f t="shared" si="68"/>
        <v/>
      </c>
      <c r="BP116" s="36" t="str">
        <f t="shared" si="69"/>
        <v/>
      </c>
      <c r="BQ116" s="36" t="str">
        <f t="shared" si="70"/>
        <v/>
      </c>
      <c r="BR116" s="36" t="str">
        <f t="shared" si="71"/>
        <v/>
      </c>
      <c r="BS116" s="36" t="str">
        <f t="shared" si="72"/>
        <v/>
      </c>
      <c r="BT116" s="36" t="str">
        <f t="shared" si="73"/>
        <v/>
      </c>
      <c r="BU116" s="36" t="str">
        <f t="shared" si="74"/>
        <v/>
      </c>
      <c r="BX116" s="6" t="s">
        <v>352</v>
      </c>
      <c r="BY116" s="577" t="s">
        <v>363</v>
      </c>
      <c r="BZ116" s="6" t="s">
        <v>430</v>
      </c>
      <c r="CA116" s="6" t="s">
        <v>851</v>
      </c>
    </row>
    <row r="117" spans="2:79" ht="30" customHeight="1">
      <c r="B117" s="551" t="str">
        <f t="shared" si="38"/>
        <v/>
      </c>
      <c r="C117" s="551" t="str">
        <f t="shared" si="39"/>
        <v/>
      </c>
      <c r="D117" s="551" t="str">
        <f>IF(UPPER(TRIM(N11))="X",C117,B117)</f>
        <v/>
      </c>
      <c r="E117" s="551" cm="1">
        <f t="array" ref="E117">IF(H116&lt;&gt;"",E116,IF(E116="","",IFERROR(MATCH(TRUE(),INDEX(INDEX(K:K,E116+1):K203&lt;&gt;"",0),0)+E116,"")))</f>
        <v>258</v>
      </c>
      <c r="F117" s="551" cm="1">
        <f t="array" ref="F117">IF(E117="","",IF(H116&lt;&gt;"",H116,INDEX(D:D,E117)))</f>
        <v>0</v>
      </c>
      <c r="G117" s="551" t="str">
        <f t="shared" si="40"/>
        <v>0</v>
      </c>
      <c r="H117" s="561" t="str">
        <f t="shared" si="41"/>
        <v/>
      </c>
      <c r="I117" s="566" t="str">
        <f>IF(AND(F117&lt;&gt;"",N10&gt;0,M117&gt;N10),"Mot &gt; limite","")</f>
        <v/>
      </c>
      <c r="J117" s="562" t="str">
        <f>IF(K117="","",COUNTIF(K18:K117,"&lt;&gt;"))</f>
        <v/>
      </c>
      <c r="K117" s="563"/>
      <c r="L117" s="562" t="str">
        <f t="shared" si="42"/>
        <v/>
      </c>
      <c r="M117" s="532">
        <f>IF(OR(F117="",N10="",N10&lt;=0),"",IF(LEN(F117)&lt;=N10,LEN(F117),IFERROR(FIND("♦",SUBSTITUTE(LEFT(F117,N10)," ","♦",LEN(LEFT(F117,N10))-LEN(SUBSTITUTE(LEFT(F117,N10)," ","")))),FIND(" ",F117&amp;" ",N10+1)-1)))</f>
        <v>1</v>
      </c>
      <c r="N117" s="564">
        <f t="shared" si="43"/>
        <v>100</v>
      </c>
      <c r="O117" s="565" t="str">
        <f t="shared" si="44"/>
        <v>0</v>
      </c>
      <c r="P117" s="564">
        <f t="shared" si="45"/>
        <v>1</v>
      </c>
      <c r="Q117" s="564">
        <f t="shared" si="46"/>
        <v>1</v>
      </c>
      <c r="S117" s="588">
        <f t="shared" si="47"/>
        <v>117</v>
      </c>
      <c r="T117" s="464" t="str">
        <f t="shared" si="75"/>
        <v>0</v>
      </c>
      <c r="U117" s="588" t="s">
        <v>188</v>
      </c>
      <c r="V117" s="465" t="str">
        <f t="shared" si="48"/>
        <v>0</v>
      </c>
      <c r="W117" s="466" t="str">
        <f t="shared" si="49"/>
        <v/>
      </c>
      <c r="X117" s="589" t="str">
        <f t="shared" si="50"/>
        <v>0</v>
      </c>
      <c r="Y117" s="590" t="str">
        <f t="shared" si="51"/>
        <v/>
      </c>
      <c r="Z117" s="588">
        <f t="shared" si="52"/>
        <v>0</v>
      </c>
      <c r="AA117" s="588">
        <f t="shared" si="53"/>
        <v>0</v>
      </c>
      <c r="AB117" s="590" t="str">
        <f t="shared" si="54"/>
        <v>aucun match</v>
      </c>
      <c r="AC117" s="36" t="str">
        <f t="shared" si="55"/>
        <v>0</v>
      </c>
      <c r="AD117" s="36" t="str">
        <f t="shared" si="56"/>
        <v>0</v>
      </c>
      <c r="AE117" s="36" t="str">
        <f t="shared" si="57"/>
        <v>0</v>
      </c>
      <c r="AF117" s="36" t="str">
        <f t="shared" si="58"/>
        <v xml:space="preserve"> 0 </v>
      </c>
      <c r="AG117" s="36" cm="1">
        <f t="array" ref="AG117">IF(T117="",0,SUMPRODUCT((BX4:BX795="Gluten")*(BY4:BY795="INFO")*(COUNTIF(AF117,"*"&amp;BZ4:BZ795&amp;"*")&gt;0)*1))</f>
        <v>0</v>
      </c>
      <c r="AH117" s="36" cm="1">
        <f t="array" ref="AH117">IF(T117="",0,SUMPRODUCT((BX4:BX795="Gluten")*(BY4:BY795="EXCL")*(COUNTIF(AF117,"*"&amp;BZ4:BZ795&amp;"*")&gt;0)*1))</f>
        <v>0</v>
      </c>
      <c r="AI117" s="36" cm="1">
        <f t="array" ref="AI117">IF(T117="",0,SUMPRODUCT((BX4:BX795="Gluten")*(BY4:BY795="ALERTE")*(COUNTIF(AF117,"*"&amp;BZ4:BZ795&amp;"*")&gt;0)*1))</f>
        <v>0</v>
      </c>
      <c r="AJ117" s="36" cm="1">
        <f t="array" ref="AJ117">IF(T117="",0,SUMPRODUCT((BX4:BX795="Gluten")*(BY4:BY795="SUSP")*(COUNTIF(AF117,"*"&amp;BZ4:BZ795&amp;"*")&gt;0)*1))</f>
        <v>0</v>
      </c>
      <c r="AK117" s="36" cm="1">
        <f t="array" ref="AK117">IF(T117="",0,SUMPRODUCT((BX4:BX795="Crustaces")*(BY4:BY795="ALERTE")*(COUNTIF(AF117,"*"&amp;BZ4:BZ795&amp;"*")&gt;0)*1))</f>
        <v>0</v>
      </c>
      <c r="AL117" s="36" cm="1">
        <f t="array" ref="AL117">IF(T117="",0,SUMPRODUCT((BX4:BX795="Oeufs")*(BY4:BY795="ALERTE")*(COUNTIF(AF117,"*"&amp;BZ4:BZ795&amp;"*")&gt;0)*1))</f>
        <v>0</v>
      </c>
      <c r="AM117" s="36" cm="1">
        <f t="array" ref="AM117">IF(T117="",0,SUMPRODUCT((BX4:BX795="Poissons")*(BY4:BY795="INFO")*(COUNTIF(AF117,"*"&amp;BZ4:BZ795&amp;"*")&gt;0)*1))</f>
        <v>0</v>
      </c>
      <c r="AN117" s="36" cm="1">
        <f t="array" ref="AN117">IF(T117="",0,SUMPRODUCT((BX4:BX795="Poissons")*(BY4:BY795="EXCL")*(COUNTIF(AF117,"*"&amp;BZ4:BZ795&amp;"*")&gt;0)*1))</f>
        <v>0</v>
      </c>
      <c r="AO117" s="36" cm="1">
        <f t="array" ref="AO117">IF(T117="",0,SUMPRODUCT((BX4:BX795="Poissons")*(BY4:BY795="ALERTE")*(COUNTIF(AF117,"*"&amp;BZ4:BZ795&amp;"*")&gt;0)*1))</f>
        <v>0</v>
      </c>
      <c r="AP117" s="36" cm="1">
        <f t="array" ref="AP117">IF(T117="",0,SUMPRODUCT((BX4:BX795="Arachides")*(BY4:BY795="ALERTE")*(COUNTIF(AF117,"*"&amp;BZ4:BZ795&amp;"*")&gt;0)*1))</f>
        <v>0</v>
      </c>
      <c r="AQ117" s="36" cm="1">
        <f t="array" ref="AQ117">IF(T117="",0,SUMPRODUCT((BX4:BX795="Soja")*(BY4:BY795="INFO")*(COUNTIF(AF117,"*"&amp;BZ4:BZ795&amp;"*")&gt;0)*1))</f>
        <v>0</v>
      </c>
      <c r="AR117" s="36" cm="1">
        <f t="array" ref="AR117">IF(T117="",0,SUMPRODUCT((BX4:BX795="Soja")*(BY4:BY795="ALERTE")*(COUNTIF(AF117,"*"&amp;BZ4:BZ795&amp;"*")&gt;0)*1))</f>
        <v>0</v>
      </c>
      <c r="AS117" s="36" cm="1">
        <f t="array" ref="AS117">IF(T117="",0,SUMPRODUCT((BX4:BX795="Lait")*(BY4:BY795="INFO")*(COUNTIF(AF117,"*"&amp;BZ4:BZ795&amp;"*")&gt;0)*1))</f>
        <v>0</v>
      </c>
      <c r="AT117" s="36" cm="1">
        <f t="array" ref="AT117">IF(T117="",0,SUMPRODUCT((BX4:BX795="Lait")*(BY4:BY795="EXCL")*(COUNTIF(AF117,"*"&amp;BZ4:BZ795&amp;"*")&gt;0)*1))</f>
        <v>0</v>
      </c>
      <c r="AU117" s="36" cm="1">
        <f t="array" ref="AU117">IF(T117="",0,SUMPRODUCT((BX4:BX795="Lait")*(BY4:BY795="ALERTE")*(COUNTIF(AF117,"*"&amp;BZ4:BZ795&amp;"*")&gt;0)*1))</f>
        <v>0</v>
      </c>
      <c r="AV117" s="36" cm="1">
        <f t="array" ref="AV117">IF(T117="",0,SUMPRODUCT((BX4:BX795="Lait")*(BY4:BY795="SUSP")*(COUNTIF(AF117,"*"&amp;BZ4:BZ795&amp;"*")&gt;0)*1))</f>
        <v>0</v>
      </c>
      <c r="AW117" s="36" cm="1">
        <f t="array" ref="AW117">IF(T117="",0,SUMPRODUCT((BX4:BX795="Fruits a coque")*(BY4:BY795="EXCL")*(COUNTIF(AF117,"*"&amp;BZ4:BZ795&amp;"*")&gt;0)*1))</f>
        <v>0</v>
      </c>
      <c r="AX117" s="36" cm="1">
        <f t="array" ref="AX117">IF(T117="",0,SUMPRODUCT((BX4:BX795="Fruits a coque")*(BY4:BY795="ALERTE")*(COUNTIF(AF117,"*"&amp;BZ4:BZ795&amp;"*")&gt;0)*1))</f>
        <v>0</v>
      </c>
      <c r="AY117" s="36" cm="1">
        <f t="array" ref="AY117">IF(T117="",0,SUMPRODUCT((BX4:BX795="Celeri")*(BY4:BY795="ALERTE")*(COUNTIF(AF117,"*"&amp;BZ4:BZ795&amp;"*")&gt;0)*1))</f>
        <v>0</v>
      </c>
      <c r="AZ117" s="36" cm="1">
        <f t="array" ref="AZ117">IF(T117="",0,SUMPRODUCT((BX4:BX795="Moutarde")*(BY4:BY795="ALERTE")*(COUNTIF(AF117,"*"&amp;BZ4:BZ795&amp;"*")&gt;0)*1))</f>
        <v>0</v>
      </c>
      <c r="BA117" s="36" cm="1">
        <f t="array" ref="BA117">IF(T117="",0,SUMPRODUCT((BX4:BX795="Sesame")*(BY4:BY795="ALERTE")*(COUNTIF(AF117,"*"&amp;BZ4:BZ795&amp;"*")&gt;0)*1))</f>
        <v>0</v>
      </c>
      <c r="BB117" s="36" cm="1">
        <f t="array" ref="BB117">IF(T117="",0,SUMPRODUCT((BX4:BX795="Sulfites")*(BY4:BY795="ALERTE")*(COUNTIF(AF117,"*"&amp;BZ4:BZ795&amp;"*")&gt;0)*1))</f>
        <v>0</v>
      </c>
      <c r="BC117" s="36" cm="1">
        <f t="array" ref="BC117">IF(T117="",0,SUMPRODUCT((BX4:BX795="Lupin")*(BY4:BY795="ALERTE")*(COUNTIF(AF117,"*"&amp;BZ4:BZ795&amp;"*")&gt;0)*1))</f>
        <v>0</v>
      </c>
      <c r="BD117" s="36" cm="1">
        <f t="array" ref="BD117">IF(T117="",0,SUMPRODUCT((BX4:BX795="Mollusques")*(BY4:BY795="EXCL")*(COUNTIF(AF117,"*"&amp;BZ4:BZ795&amp;"*")&gt;0)*1))</f>
        <v>0</v>
      </c>
      <c r="BE117" s="36" cm="1">
        <f t="array" ref="BE117">IF(T117="",0,SUMPRODUCT((BX4:BX795="Mollusques")*(BY4:BY795="ALERTE")*(COUNTIF(AF117,"*"&amp;BZ4:BZ795&amp;"*")&gt;0)*1))</f>
        <v>0</v>
      </c>
      <c r="BF117" s="36" t="str">
        <f t="shared" si="59"/>
        <v/>
      </c>
      <c r="BG117" s="36" t="str">
        <f t="shared" si="60"/>
        <v/>
      </c>
      <c r="BH117" s="36" t="str">
        <f t="shared" si="61"/>
        <v/>
      </c>
      <c r="BI117" s="36" t="str">
        <f t="shared" si="62"/>
        <v/>
      </c>
      <c r="BJ117" s="36" t="str">
        <f t="shared" si="63"/>
        <v/>
      </c>
      <c r="BK117" s="36" t="str">
        <f t="shared" si="64"/>
        <v/>
      </c>
      <c r="BL117" s="36" t="str">
        <f t="shared" si="65"/>
        <v/>
      </c>
      <c r="BM117" s="36" t="str">
        <f t="shared" si="66"/>
        <v/>
      </c>
      <c r="BN117" s="36" t="str">
        <f t="shared" si="67"/>
        <v/>
      </c>
      <c r="BO117" s="36" t="str">
        <f t="shared" si="68"/>
        <v/>
      </c>
      <c r="BP117" s="36" t="str">
        <f t="shared" si="69"/>
        <v/>
      </c>
      <c r="BQ117" s="36" t="str">
        <f t="shared" si="70"/>
        <v/>
      </c>
      <c r="BR117" s="36" t="str">
        <f t="shared" si="71"/>
        <v/>
      </c>
      <c r="BS117" s="36" t="str">
        <f t="shared" si="72"/>
        <v/>
      </c>
      <c r="BT117" s="36" t="str">
        <f t="shared" si="73"/>
        <v/>
      </c>
      <c r="BU117" s="36" t="str">
        <f t="shared" si="74"/>
        <v/>
      </c>
      <c r="BX117" s="6" t="s">
        <v>352</v>
      </c>
      <c r="BY117" s="577" t="s">
        <v>363</v>
      </c>
      <c r="BZ117" s="6" t="s">
        <v>1316</v>
      </c>
      <c r="CA117" s="6" t="s">
        <v>852</v>
      </c>
    </row>
    <row r="118" spans="2:79" ht="30" customHeight="1">
      <c r="B118" s="551" t="str">
        <f t="shared" si="38"/>
        <v/>
      </c>
      <c r="C118" s="551" t="str">
        <f t="shared" si="39"/>
        <v/>
      </c>
      <c r="D118" s="551" t="str">
        <f>IF(UPPER(TRIM(N11))="X",C118,B118)</f>
        <v/>
      </c>
      <c r="E118" s="551" cm="1">
        <f t="array" ref="E118">IF(H117&lt;&gt;"",E117,IF(E117="","",IFERROR(MATCH(TRUE(),INDEX(INDEX(K:K,E117+1):K203&lt;&gt;"",0),0)+E117,"")))</f>
        <v>259</v>
      </c>
      <c r="F118" s="551" cm="1">
        <f t="array" ref="F118">IF(E118="","",IF(H117&lt;&gt;"",H117,INDEX(D:D,E118)))</f>
        <v>0</v>
      </c>
      <c r="G118" s="551" t="str">
        <f t="shared" si="40"/>
        <v>0</v>
      </c>
      <c r="H118" s="561" t="str">
        <f t="shared" si="41"/>
        <v/>
      </c>
      <c r="I118" s="566" t="str">
        <f>IF(AND(F118&lt;&gt;"",N10&gt;0,M118&gt;N10),"Mot &gt; limite","")</f>
        <v/>
      </c>
      <c r="J118" s="562" t="str">
        <f>IF(K118="","",COUNTIF(K18:K118,"&lt;&gt;"))</f>
        <v/>
      </c>
      <c r="K118" s="563"/>
      <c r="L118" s="562" t="str">
        <f t="shared" si="42"/>
        <v/>
      </c>
      <c r="M118" s="532">
        <f>IF(OR(F118="",N10="",N10&lt;=0),"",IF(LEN(F118)&lt;=N10,LEN(F118),IFERROR(FIND("♦",SUBSTITUTE(LEFT(F118,N10)," ","♦",LEN(LEFT(F118,N10))-LEN(SUBSTITUTE(LEFT(F118,N10)," ","")))),FIND(" ",F118&amp;" ",N10+1)-1)))</f>
        <v>1</v>
      </c>
      <c r="N118" s="564">
        <f t="shared" si="43"/>
        <v>101</v>
      </c>
      <c r="O118" s="565" t="str">
        <f t="shared" si="44"/>
        <v>0</v>
      </c>
      <c r="P118" s="564">
        <f t="shared" si="45"/>
        <v>1</v>
      </c>
      <c r="Q118" s="564">
        <f t="shared" si="46"/>
        <v>1</v>
      </c>
      <c r="S118" s="588">
        <f t="shared" si="47"/>
        <v>118</v>
      </c>
      <c r="T118" s="464" t="str">
        <f t="shared" si="75"/>
        <v>0</v>
      </c>
      <c r="U118" s="588" t="s">
        <v>188</v>
      </c>
      <c r="V118" s="465" t="str">
        <f t="shared" si="48"/>
        <v>0</v>
      </c>
      <c r="W118" s="466" t="str">
        <f t="shared" si="49"/>
        <v/>
      </c>
      <c r="X118" s="589" t="str">
        <f t="shared" si="50"/>
        <v>0</v>
      </c>
      <c r="Y118" s="590" t="str">
        <f t="shared" si="51"/>
        <v/>
      </c>
      <c r="Z118" s="588">
        <f t="shared" si="52"/>
        <v>0</v>
      </c>
      <c r="AA118" s="588">
        <f t="shared" si="53"/>
        <v>0</v>
      </c>
      <c r="AB118" s="590" t="str">
        <f t="shared" si="54"/>
        <v>aucun match</v>
      </c>
      <c r="AC118" s="36" t="str">
        <f t="shared" si="55"/>
        <v>0</v>
      </c>
      <c r="AD118" s="36" t="str">
        <f t="shared" si="56"/>
        <v>0</v>
      </c>
      <c r="AE118" s="36" t="str">
        <f t="shared" si="57"/>
        <v>0</v>
      </c>
      <c r="AF118" s="36" t="str">
        <f t="shared" si="58"/>
        <v xml:space="preserve"> 0 </v>
      </c>
      <c r="AG118" s="36" cm="1">
        <f t="array" ref="AG118">IF(T118="",0,SUMPRODUCT((BX4:BX795="Gluten")*(BY4:BY795="INFO")*(COUNTIF(AF118,"*"&amp;BZ4:BZ795&amp;"*")&gt;0)*1))</f>
        <v>0</v>
      </c>
      <c r="AH118" s="36" cm="1">
        <f t="array" ref="AH118">IF(T118="",0,SUMPRODUCT((BX4:BX795="Gluten")*(BY4:BY795="EXCL")*(COUNTIF(AF118,"*"&amp;BZ4:BZ795&amp;"*")&gt;0)*1))</f>
        <v>0</v>
      </c>
      <c r="AI118" s="36" cm="1">
        <f t="array" ref="AI118">IF(T118="",0,SUMPRODUCT((BX4:BX795="Gluten")*(BY4:BY795="ALERTE")*(COUNTIF(AF118,"*"&amp;BZ4:BZ795&amp;"*")&gt;0)*1))</f>
        <v>0</v>
      </c>
      <c r="AJ118" s="36" cm="1">
        <f t="array" ref="AJ118">IF(T118="",0,SUMPRODUCT((BX4:BX795="Gluten")*(BY4:BY795="SUSP")*(COUNTIF(AF118,"*"&amp;BZ4:BZ795&amp;"*")&gt;0)*1))</f>
        <v>0</v>
      </c>
      <c r="AK118" s="36" cm="1">
        <f t="array" ref="AK118">IF(T118="",0,SUMPRODUCT((BX4:BX795="Crustaces")*(BY4:BY795="ALERTE")*(COUNTIF(AF118,"*"&amp;BZ4:BZ795&amp;"*")&gt;0)*1))</f>
        <v>0</v>
      </c>
      <c r="AL118" s="36" cm="1">
        <f t="array" ref="AL118">IF(T118="",0,SUMPRODUCT((BX4:BX795="Oeufs")*(BY4:BY795="ALERTE")*(COUNTIF(AF118,"*"&amp;BZ4:BZ795&amp;"*")&gt;0)*1))</f>
        <v>0</v>
      </c>
      <c r="AM118" s="36" cm="1">
        <f t="array" ref="AM118">IF(T118="",0,SUMPRODUCT((BX4:BX795="Poissons")*(BY4:BY795="INFO")*(COUNTIF(AF118,"*"&amp;BZ4:BZ795&amp;"*")&gt;0)*1))</f>
        <v>0</v>
      </c>
      <c r="AN118" s="36" cm="1">
        <f t="array" ref="AN118">IF(T118="",0,SUMPRODUCT((BX4:BX795="Poissons")*(BY4:BY795="EXCL")*(COUNTIF(AF118,"*"&amp;BZ4:BZ795&amp;"*")&gt;0)*1))</f>
        <v>0</v>
      </c>
      <c r="AO118" s="36" cm="1">
        <f t="array" ref="AO118">IF(T118="",0,SUMPRODUCT((BX4:BX795="Poissons")*(BY4:BY795="ALERTE")*(COUNTIF(AF118,"*"&amp;BZ4:BZ795&amp;"*")&gt;0)*1))</f>
        <v>0</v>
      </c>
      <c r="AP118" s="36" cm="1">
        <f t="array" ref="AP118">IF(T118="",0,SUMPRODUCT((BX4:BX795="Arachides")*(BY4:BY795="ALERTE")*(COUNTIF(AF118,"*"&amp;BZ4:BZ795&amp;"*")&gt;0)*1))</f>
        <v>0</v>
      </c>
      <c r="AQ118" s="36" cm="1">
        <f t="array" ref="AQ118">IF(T118="",0,SUMPRODUCT((BX4:BX795="Soja")*(BY4:BY795="INFO")*(COUNTIF(AF118,"*"&amp;BZ4:BZ795&amp;"*")&gt;0)*1))</f>
        <v>0</v>
      </c>
      <c r="AR118" s="36" cm="1">
        <f t="array" ref="AR118">IF(T118="",0,SUMPRODUCT((BX4:BX795="Soja")*(BY4:BY795="ALERTE")*(COUNTIF(AF118,"*"&amp;BZ4:BZ795&amp;"*")&gt;0)*1))</f>
        <v>0</v>
      </c>
      <c r="AS118" s="36" cm="1">
        <f t="array" ref="AS118">IF(T118="",0,SUMPRODUCT((BX4:BX795="Lait")*(BY4:BY795="INFO")*(COUNTIF(AF118,"*"&amp;BZ4:BZ795&amp;"*")&gt;0)*1))</f>
        <v>0</v>
      </c>
      <c r="AT118" s="36" cm="1">
        <f t="array" ref="AT118">IF(T118="",0,SUMPRODUCT((BX4:BX795="Lait")*(BY4:BY795="EXCL")*(COUNTIF(AF118,"*"&amp;BZ4:BZ795&amp;"*")&gt;0)*1))</f>
        <v>0</v>
      </c>
      <c r="AU118" s="36" cm="1">
        <f t="array" ref="AU118">IF(T118="",0,SUMPRODUCT((BX4:BX795="Lait")*(BY4:BY795="ALERTE")*(COUNTIF(AF118,"*"&amp;BZ4:BZ795&amp;"*")&gt;0)*1))</f>
        <v>0</v>
      </c>
      <c r="AV118" s="36" cm="1">
        <f t="array" ref="AV118">IF(T118="",0,SUMPRODUCT((BX4:BX795="Lait")*(BY4:BY795="SUSP")*(COUNTIF(AF118,"*"&amp;BZ4:BZ795&amp;"*")&gt;0)*1))</f>
        <v>0</v>
      </c>
      <c r="AW118" s="36" cm="1">
        <f t="array" ref="AW118">IF(T118="",0,SUMPRODUCT((BX4:BX795="Fruits a coque")*(BY4:BY795="EXCL")*(COUNTIF(AF118,"*"&amp;BZ4:BZ795&amp;"*")&gt;0)*1))</f>
        <v>0</v>
      </c>
      <c r="AX118" s="36" cm="1">
        <f t="array" ref="AX118">IF(T118="",0,SUMPRODUCT((BX4:BX795="Fruits a coque")*(BY4:BY795="ALERTE")*(COUNTIF(AF118,"*"&amp;BZ4:BZ795&amp;"*")&gt;0)*1))</f>
        <v>0</v>
      </c>
      <c r="AY118" s="36" cm="1">
        <f t="array" ref="AY118">IF(T118="",0,SUMPRODUCT((BX4:BX795="Celeri")*(BY4:BY795="ALERTE")*(COUNTIF(AF118,"*"&amp;BZ4:BZ795&amp;"*")&gt;0)*1))</f>
        <v>0</v>
      </c>
      <c r="AZ118" s="36" cm="1">
        <f t="array" ref="AZ118">IF(T118="",0,SUMPRODUCT((BX4:BX795="Moutarde")*(BY4:BY795="ALERTE")*(COUNTIF(AF118,"*"&amp;BZ4:BZ795&amp;"*")&gt;0)*1))</f>
        <v>0</v>
      </c>
      <c r="BA118" s="36" cm="1">
        <f t="array" ref="BA118">IF(T118="",0,SUMPRODUCT((BX4:BX795="Sesame")*(BY4:BY795="ALERTE")*(COUNTIF(AF118,"*"&amp;BZ4:BZ795&amp;"*")&gt;0)*1))</f>
        <v>0</v>
      </c>
      <c r="BB118" s="36" cm="1">
        <f t="array" ref="BB118">IF(T118="",0,SUMPRODUCT((BX4:BX795="Sulfites")*(BY4:BY795="ALERTE")*(COUNTIF(AF118,"*"&amp;BZ4:BZ795&amp;"*")&gt;0)*1))</f>
        <v>0</v>
      </c>
      <c r="BC118" s="36" cm="1">
        <f t="array" ref="BC118">IF(T118="",0,SUMPRODUCT((BX4:BX795="Lupin")*(BY4:BY795="ALERTE")*(COUNTIF(AF118,"*"&amp;BZ4:BZ795&amp;"*")&gt;0)*1))</f>
        <v>0</v>
      </c>
      <c r="BD118" s="36" cm="1">
        <f t="array" ref="BD118">IF(T118="",0,SUMPRODUCT((BX4:BX795="Mollusques")*(BY4:BY795="EXCL")*(COUNTIF(AF118,"*"&amp;BZ4:BZ795&amp;"*")&gt;0)*1))</f>
        <v>0</v>
      </c>
      <c r="BE118" s="36" cm="1">
        <f t="array" ref="BE118">IF(T118="",0,SUMPRODUCT((BX4:BX795="Mollusques")*(BY4:BY795="ALERTE")*(COUNTIF(AF118,"*"&amp;BZ4:BZ795&amp;"*")&gt;0)*1))</f>
        <v>0</v>
      </c>
      <c r="BF118" s="36" t="str">
        <f t="shared" si="59"/>
        <v/>
      </c>
      <c r="BG118" s="36" t="str">
        <f t="shared" si="60"/>
        <v/>
      </c>
      <c r="BH118" s="36" t="str">
        <f t="shared" si="61"/>
        <v/>
      </c>
      <c r="BI118" s="36" t="str">
        <f t="shared" si="62"/>
        <v/>
      </c>
      <c r="BJ118" s="36" t="str">
        <f t="shared" si="63"/>
        <v/>
      </c>
      <c r="BK118" s="36" t="str">
        <f t="shared" si="64"/>
        <v/>
      </c>
      <c r="BL118" s="36" t="str">
        <f t="shared" si="65"/>
        <v/>
      </c>
      <c r="BM118" s="36" t="str">
        <f t="shared" si="66"/>
        <v/>
      </c>
      <c r="BN118" s="36" t="str">
        <f t="shared" si="67"/>
        <v/>
      </c>
      <c r="BO118" s="36" t="str">
        <f t="shared" si="68"/>
        <v/>
      </c>
      <c r="BP118" s="36" t="str">
        <f t="shared" si="69"/>
        <v/>
      </c>
      <c r="BQ118" s="36" t="str">
        <f t="shared" si="70"/>
        <v/>
      </c>
      <c r="BR118" s="36" t="str">
        <f t="shared" si="71"/>
        <v/>
      </c>
      <c r="BS118" s="36" t="str">
        <f t="shared" si="72"/>
        <v/>
      </c>
      <c r="BT118" s="36" t="str">
        <f t="shared" si="73"/>
        <v/>
      </c>
      <c r="BU118" s="36" t="str">
        <f t="shared" si="74"/>
        <v/>
      </c>
      <c r="BX118" s="6" t="s">
        <v>352</v>
      </c>
      <c r="BY118" s="577" t="s">
        <v>363</v>
      </c>
      <c r="BZ118" s="6" t="s">
        <v>431</v>
      </c>
      <c r="CA118" s="6" t="s">
        <v>853</v>
      </c>
    </row>
    <row r="119" spans="2:79" ht="30" customHeight="1">
      <c r="B119" s="551" t="str">
        <f t="shared" si="38"/>
        <v/>
      </c>
      <c r="C119" s="551" t="str">
        <f t="shared" si="39"/>
        <v/>
      </c>
      <c r="D119" s="551" t="str">
        <f>IF(UPPER(TRIM(N11))="X",C119,B119)</f>
        <v/>
      </c>
      <c r="E119" s="551" cm="1">
        <f t="array" ref="E119">IF(H118&lt;&gt;"",E118,IF(E118="","",IFERROR(MATCH(TRUE(),INDEX(INDEX(K:K,E118+1):K203&lt;&gt;"",0),0)+E118,"")))</f>
        <v>260</v>
      </c>
      <c r="F119" s="551" cm="1">
        <f t="array" ref="F119">IF(E119="","",IF(H118&lt;&gt;"",H118,INDEX(D:D,E119)))</f>
        <v>0</v>
      </c>
      <c r="G119" s="551" t="str">
        <f t="shared" si="40"/>
        <v>0</v>
      </c>
      <c r="H119" s="561" t="str">
        <f t="shared" si="41"/>
        <v/>
      </c>
      <c r="I119" s="566" t="str">
        <f>IF(AND(F119&lt;&gt;"",N10&gt;0,M119&gt;N10),"Mot &gt; limite","")</f>
        <v/>
      </c>
      <c r="J119" s="562" t="str">
        <f>IF(K119="","",COUNTIF(K18:K119,"&lt;&gt;"))</f>
        <v/>
      </c>
      <c r="K119" s="563"/>
      <c r="L119" s="562" t="str">
        <f t="shared" si="42"/>
        <v/>
      </c>
      <c r="M119" s="532">
        <f>IF(OR(F119="",N10="",N10&lt;=0),"",IF(LEN(F119)&lt;=N10,LEN(F119),IFERROR(FIND("♦",SUBSTITUTE(LEFT(F119,N10)," ","♦",LEN(LEFT(F119,N10))-LEN(SUBSTITUTE(LEFT(F119,N10)," ","")))),FIND(" ",F119&amp;" ",N10+1)-1)))</f>
        <v>1</v>
      </c>
      <c r="N119" s="564">
        <f t="shared" si="43"/>
        <v>102</v>
      </c>
      <c r="O119" s="565" t="str">
        <f t="shared" si="44"/>
        <v>0</v>
      </c>
      <c r="P119" s="564">
        <f t="shared" si="45"/>
        <v>1</v>
      </c>
      <c r="Q119" s="564">
        <f t="shared" si="46"/>
        <v>1</v>
      </c>
      <c r="S119" s="588">
        <f t="shared" si="47"/>
        <v>119</v>
      </c>
      <c r="T119" s="464" t="str">
        <f t="shared" si="75"/>
        <v>0</v>
      </c>
      <c r="U119" s="588" t="s">
        <v>188</v>
      </c>
      <c r="V119" s="465" t="str">
        <f t="shared" si="48"/>
        <v>0</v>
      </c>
      <c r="W119" s="466" t="str">
        <f t="shared" si="49"/>
        <v/>
      </c>
      <c r="X119" s="589" t="str">
        <f t="shared" si="50"/>
        <v>0</v>
      </c>
      <c r="Y119" s="590" t="str">
        <f t="shared" si="51"/>
        <v/>
      </c>
      <c r="Z119" s="588">
        <f t="shared" si="52"/>
        <v>0</v>
      </c>
      <c r="AA119" s="588">
        <f t="shared" si="53"/>
        <v>0</v>
      </c>
      <c r="AB119" s="590" t="str">
        <f t="shared" si="54"/>
        <v>aucun match</v>
      </c>
      <c r="AC119" s="36" t="str">
        <f t="shared" si="55"/>
        <v>0</v>
      </c>
      <c r="AD119" s="36" t="str">
        <f t="shared" si="56"/>
        <v>0</v>
      </c>
      <c r="AE119" s="36" t="str">
        <f t="shared" si="57"/>
        <v>0</v>
      </c>
      <c r="AF119" s="36" t="str">
        <f t="shared" si="58"/>
        <v xml:space="preserve"> 0 </v>
      </c>
      <c r="AG119" s="36" cm="1">
        <f t="array" ref="AG119">IF(T119="",0,SUMPRODUCT((BX4:BX795="Gluten")*(BY4:BY795="INFO")*(COUNTIF(AF119,"*"&amp;BZ4:BZ795&amp;"*")&gt;0)*1))</f>
        <v>0</v>
      </c>
      <c r="AH119" s="36" cm="1">
        <f t="array" ref="AH119">IF(T119="",0,SUMPRODUCT((BX4:BX795="Gluten")*(BY4:BY795="EXCL")*(COUNTIF(AF119,"*"&amp;BZ4:BZ795&amp;"*")&gt;0)*1))</f>
        <v>0</v>
      </c>
      <c r="AI119" s="36" cm="1">
        <f t="array" ref="AI119">IF(T119="",0,SUMPRODUCT((BX4:BX795="Gluten")*(BY4:BY795="ALERTE")*(COUNTIF(AF119,"*"&amp;BZ4:BZ795&amp;"*")&gt;0)*1))</f>
        <v>0</v>
      </c>
      <c r="AJ119" s="36" cm="1">
        <f t="array" ref="AJ119">IF(T119="",0,SUMPRODUCT((BX4:BX795="Gluten")*(BY4:BY795="SUSP")*(COUNTIF(AF119,"*"&amp;BZ4:BZ795&amp;"*")&gt;0)*1))</f>
        <v>0</v>
      </c>
      <c r="AK119" s="36" cm="1">
        <f t="array" ref="AK119">IF(T119="",0,SUMPRODUCT((BX4:BX795="Crustaces")*(BY4:BY795="ALERTE")*(COUNTIF(AF119,"*"&amp;BZ4:BZ795&amp;"*")&gt;0)*1))</f>
        <v>0</v>
      </c>
      <c r="AL119" s="36" cm="1">
        <f t="array" ref="AL119">IF(T119="",0,SUMPRODUCT((BX4:BX795="Oeufs")*(BY4:BY795="ALERTE")*(COUNTIF(AF119,"*"&amp;BZ4:BZ795&amp;"*")&gt;0)*1))</f>
        <v>0</v>
      </c>
      <c r="AM119" s="36" cm="1">
        <f t="array" ref="AM119">IF(T119="",0,SUMPRODUCT((BX4:BX795="Poissons")*(BY4:BY795="INFO")*(COUNTIF(AF119,"*"&amp;BZ4:BZ795&amp;"*")&gt;0)*1))</f>
        <v>0</v>
      </c>
      <c r="AN119" s="36" cm="1">
        <f t="array" ref="AN119">IF(T119="",0,SUMPRODUCT((BX4:BX795="Poissons")*(BY4:BY795="EXCL")*(COUNTIF(AF119,"*"&amp;BZ4:BZ795&amp;"*")&gt;0)*1))</f>
        <v>0</v>
      </c>
      <c r="AO119" s="36" cm="1">
        <f t="array" ref="AO119">IF(T119="",0,SUMPRODUCT((BX4:BX795="Poissons")*(BY4:BY795="ALERTE")*(COUNTIF(AF119,"*"&amp;BZ4:BZ795&amp;"*")&gt;0)*1))</f>
        <v>0</v>
      </c>
      <c r="AP119" s="36" cm="1">
        <f t="array" ref="AP119">IF(T119="",0,SUMPRODUCT((BX4:BX795="Arachides")*(BY4:BY795="ALERTE")*(COUNTIF(AF119,"*"&amp;BZ4:BZ795&amp;"*")&gt;0)*1))</f>
        <v>0</v>
      </c>
      <c r="AQ119" s="36" cm="1">
        <f t="array" ref="AQ119">IF(T119="",0,SUMPRODUCT((BX4:BX795="Soja")*(BY4:BY795="INFO")*(COUNTIF(AF119,"*"&amp;BZ4:BZ795&amp;"*")&gt;0)*1))</f>
        <v>0</v>
      </c>
      <c r="AR119" s="36" cm="1">
        <f t="array" ref="AR119">IF(T119="",0,SUMPRODUCT((BX4:BX795="Soja")*(BY4:BY795="ALERTE")*(COUNTIF(AF119,"*"&amp;BZ4:BZ795&amp;"*")&gt;0)*1))</f>
        <v>0</v>
      </c>
      <c r="AS119" s="36" cm="1">
        <f t="array" ref="AS119">IF(T119="",0,SUMPRODUCT((BX4:BX795="Lait")*(BY4:BY795="INFO")*(COUNTIF(AF119,"*"&amp;BZ4:BZ795&amp;"*")&gt;0)*1))</f>
        <v>0</v>
      </c>
      <c r="AT119" s="36" cm="1">
        <f t="array" ref="AT119">IF(T119="",0,SUMPRODUCT((BX4:BX795="Lait")*(BY4:BY795="EXCL")*(COUNTIF(AF119,"*"&amp;BZ4:BZ795&amp;"*")&gt;0)*1))</f>
        <v>0</v>
      </c>
      <c r="AU119" s="36" cm="1">
        <f t="array" ref="AU119">IF(T119="",0,SUMPRODUCT((BX4:BX795="Lait")*(BY4:BY795="ALERTE")*(COUNTIF(AF119,"*"&amp;BZ4:BZ795&amp;"*")&gt;0)*1))</f>
        <v>0</v>
      </c>
      <c r="AV119" s="36" cm="1">
        <f t="array" ref="AV119">IF(T119="",0,SUMPRODUCT((BX4:BX795="Lait")*(BY4:BY795="SUSP")*(COUNTIF(AF119,"*"&amp;BZ4:BZ795&amp;"*")&gt;0)*1))</f>
        <v>0</v>
      </c>
      <c r="AW119" s="36" cm="1">
        <f t="array" ref="AW119">IF(T119="",0,SUMPRODUCT((BX4:BX795="Fruits a coque")*(BY4:BY795="EXCL")*(COUNTIF(AF119,"*"&amp;BZ4:BZ795&amp;"*")&gt;0)*1))</f>
        <v>0</v>
      </c>
      <c r="AX119" s="36" cm="1">
        <f t="array" ref="AX119">IF(T119="",0,SUMPRODUCT((BX4:BX795="Fruits a coque")*(BY4:BY795="ALERTE")*(COUNTIF(AF119,"*"&amp;BZ4:BZ795&amp;"*")&gt;0)*1))</f>
        <v>0</v>
      </c>
      <c r="AY119" s="36" cm="1">
        <f t="array" ref="AY119">IF(T119="",0,SUMPRODUCT((BX4:BX795="Celeri")*(BY4:BY795="ALERTE")*(COUNTIF(AF119,"*"&amp;BZ4:BZ795&amp;"*")&gt;0)*1))</f>
        <v>0</v>
      </c>
      <c r="AZ119" s="36" cm="1">
        <f t="array" ref="AZ119">IF(T119="",0,SUMPRODUCT((BX4:BX795="Moutarde")*(BY4:BY795="ALERTE")*(COUNTIF(AF119,"*"&amp;BZ4:BZ795&amp;"*")&gt;0)*1))</f>
        <v>0</v>
      </c>
      <c r="BA119" s="36" cm="1">
        <f t="array" ref="BA119">IF(T119="",0,SUMPRODUCT((BX4:BX795="Sesame")*(BY4:BY795="ALERTE")*(COUNTIF(AF119,"*"&amp;BZ4:BZ795&amp;"*")&gt;0)*1))</f>
        <v>0</v>
      </c>
      <c r="BB119" s="36" cm="1">
        <f t="array" ref="BB119">IF(T119="",0,SUMPRODUCT((BX4:BX795="Sulfites")*(BY4:BY795="ALERTE")*(COUNTIF(AF119,"*"&amp;BZ4:BZ795&amp;"*")&gt;0)*1))</f>
        <v>0</v>
      </c>
      <c r="BC119" s="36" cm="1">
        <f t="array" ref="BC119">IF(T119="",0,SUMPRODUCT((BX4:BX795="Lupin")*(BY4:BY795="ALERTE")*(COUNTIF(AF119,"*"&amp;BZ4:BZ795&amp;"*")&gt;0)*1))</f>
        <v>0</v>
      </c>
      <c r="BD119" s="36" cm="1">
        <f t="array" ref="BD119">IF(T119="",0,SUMPRODUCT((BX4:BX795="Mollusques")*(BY4:BY795="EXCL")*(COUNTIF(AF119,"*"&amp;BZ4:BZ795&amp;"*")&gt;0)*1))</f>
        <v>0</v>
      </c>
      <c r="BE119" s="36" cm="1">
        <f t="array" ref="BE119">IF(T119="",0,SUMPRODUCT((BX4:BX795="Mollusques")*(BY4:BY795="ALERTE")*(COUNTIF(AF119,"*"&amp;BZ4:BZ795&amp;"*")&gt;0)*1))</f>
        <v>0</v>
      </c>
      <c r="BF119" s="36" t="str">
        <f t="shared" si="59"/>
        <v/>
      </c>
      <c r="BG119" s="36" t="str">
        <f t="shared" si="60"/>
        <v/>
      </c>
      <c r="BH119" s="36" t="str">
        <f t="shared" si="61"/>
        <v/>
      </c>
      <c r="BI119" s="36" t="str">
        <f t="shared" si="62"/>
        <v/>
      </c>
      <c r="BJ119" s="36" t="str">
        <f t="shared" si="63"/>
        <v/>
      </c>
      <c r="BK119" s="36" t="str">
        <f t="shared" si="64"/>
        <v/>
      </c>
      <c r="BL119" s="36" t="str">
        <f t="shared" si="65"/>
        <v/>
      </c>
      <c r="BM119" s="36" t="str">
        <f t="shared" si="66"/>
        <v/>
      </c>
      <c r="BN119" s="36" t="str">
        <f t="shared" si="67"/>
        <v/>
      </c>
      <c r="BO119" s="36" t="str">
        <f t="shared" si="68"/>
        <v/>
      </c>
      <c r="BP119" s="36" t="str">
        <f t="shared" si="69"/>
        <v/>
      </c>
      <c r="BQ119" s="36" t="str">
        <f t="shared" si="70"/>
        <v/>
      </c>
      <c r="BR119" s="36" t="str">
        <f t="shared" si="71"/>
        <v/>
      </c>
      <c r="BS119" s="36" t="str">
        <f t="shared" si="72"/>
        <v/>
      </c>
      <c r="BT119" s="36" t="str">
        <f t="shared" si="73"/>
        <v/>
      </c>
      <c r="BU119" s="36" t="str">
        <f t="shared" si="74"/>
        <v/>
      </c>
      <c r="BX119" s="6" t="s">
        <v>352</v>
      </c>
      <c r="BY119" s="577" t="s">
        <v>363</v>
      </c>
      <c r="BZ119" s="6" t="s">
        <v>432</v>
      </c>
      <c r="CA119" s="6" t="s">
        <v>854</v>
      </c>
    </row>
    <row r="120" spans="2:79" ht="30" customHeight="1">
      <c r="B120" s="551" t="str">
        <f t="shared" si="38"/>
        <v/>
      </c>
      <c r="C120" s="551" t="str">
        <f t="shared" si="39"/>
        <v/>
      </c>
      <c r="D120" s="551" t="str">
        <f>IF(UPPER(TRIM(N11))="X",C120,B120)</f>
        <v/>
      </c>
      <c r="E120" s="551" cm="1">
        <f t="array" ref="E120">IF(H119&lt;&gt;"",E119,IF(E119="","",IFERROR(MATCH(TRUE(),INDEX(INDEX(K:K,E119+1):K203&lt;&gt;"",0),0)+E119,"")))</f>
        <v>261</v>
      </c>
      <c r="F120" s="551" cm="1">
        <f t="array" ref="F120">IF(E120="","",IF(H119&lt;&gt;"",H119,INDEX(D:D,E120)))</f>
        <v>0</v>
      </c>
      <c r="G120" s="551" t="str">
        <f t="shared" si="40"/>
        <v>0</v>
      </c>
      <c r="H120" s="561" t="str">
        <f t="shared" si="41"/>
        <v/>
      </c>
      <c r="I120" s="566" t="str">
        <f>IF(AND(F120&lt;&gt;"",N10&gt;0,M120&gt;N10),"Mot &gt; limite","")</f>
        <v/>
      </c>
      <c r="J120" s="562" t="str">
        <f>IF(K120="","",COUNTIF(K18:K120,"&lt;&gt;"))</f>
        <v/>
      </c>
      <c r="K120" s="563"/>
      <c r="L120" s="562" t="str">
        <f t="shared" si="42"/>
        <v/>
      </c>
      <c r="M120" s="532">
        <f>IF(OR(F120="",N10="",N10&lt;=0),"",IF(LEN(F120)&lt;=N10,LEN(F120),IFERROR(FIND("♦",SUBSTITUTE(LEFT(F120,N10)," ","♦",LEN(LEFT(F120,N10))-LEN(SUBSTITUTE(LEFT(F120,N10)," ","")))),FIND(" ",F120&amp;" ",N10+1)-1)))</f>
        <v>1</v>
      </c>
      <c r="N120" s="564">
        <f t="shared" si="43"/>
        <v>103</v>
      </c>
      <c r="O120" s="565" t="str">
        <f t="shared" si="44"/>
        <v>0</v>
      </c>
      <c r="P120" s="564">
        <f t="shared" si="45"/>
        <v>1</v>
      </c>
      <c r="Q120" s="564">
        <f t="shared" si="46"/>
        <v>1</v>
      </c>
      <c r="S120" s="588">
        <f t="shared" si="47"/>
        <v>120</v>
      </c>
      <c r="T120" s="464" t="str">
        <f t="shared" si="75"/>
        <v>0</v>
      </c>
      <c r="U120" s="588" t="s">
        <v>188</v>
      </c>
      <c r="V120" s="465" t="str">
        <f t="shared" si="48"/>
        <v>0</v>
      </c>
      <c r="W120" s="466" t="str">
        <f t="shared" si="49"/>
        <v/>
      </c>
      <c r="X120" s="589" t="str">
        <f t="shared" si="50"/>
        <v>0</v>
      </c>
      <c r="Y120" s="590" t="str">
        <f t="shared" si="51"/>
        <v/>
      </c>
      <c r="Z120" s="588">
        <f t="shared" si="52"/>
        <v>0</v>
      </c>
      <c r="AA120" s="588">
        <f t="shared" si="53"/>
        <v>0</v>
      </c>
      <c r="AB120" s="590" t="str">
        <f t="shared" si="54"/>
        <v>aucun match</v>
      </c>
      <c r="AC120" s="36" t="str">
        <f t="shared" si="55"/>
        <v>0</v>
      </c>
      <c r="AD120" s="36" t="str">
        <f t="shared" si="56"/>
        <v>0</v>
      </c>
      <c r="AE120" s="36" t="str">
        <f t="shared" si="57"/>
        <v>0</v>
      </c>
      <c r="AF120" s="36" t="str">
        <f t="shared" si="58"/>
        <v xml:space="preserve"> 0 </v>
      </c>
      <c r="AG120" s="36" cm="1">
        <f t="array" ref="AG120">IF(T120="",0,SUMPRODUCT((BX4:BX795="Gluten")*(BY4:BY795="INFO")*(COUNTIF(AF120,"*"&amp;BZ4:BZ795&amp;"*")&gt;0)*1))</f>
        <v>0</v>
      </c>
      <c r="AH120" s="36" cm="1">
        <f t="array" ref="AH120">IF(T120="",0,SUMPRODUCT((BX4:BX795="Gluten")*(BY4:BY795="EXCL")*(COUNTIF(AF120,"*"&amp;BZ4:BZ795&amp;"*")&gt;0)*1))</f>
        <v>0</v>
      </c>
      <c r="AI120" s="36" cm="1">
        <f t="array" ref="AI120">IF(T120="",0,SUMPRODUCT((BX4:BX795="Gluten")*(BY4:BY795="ALERTE")*(COUNTIF(AF120,"*"&amp;BZ4:BZ795&amp;"*")&gt;0)*1))</f>
        <v>0</v>
      </c>
      <c r="AJ120" s="36" cm="1">
        <f t="array" ref="AJ120">IF(T120="",0,SUMPRODUCT((BX4:BX795="Gluten")*(BY4:BY795="SUSP")*(COUNTIF(AF120,"*"&amp;BZ4:BZ795&amp;"*")&gt;0)*1))</f>
        <v>0</v>
      </c>
      <c r="AK120" s="36" cm="1">
        <f t="array" ref="AK120">IF(T120="",0,SUMPRODUCT((BX4:BX795="Crustaces")*(BY4:BY795="ALERTE")*(COUNTIF(AF120,"*"&amp;BZ4:BZ795&amp;"*")&gt;0)*1))</f>
        <v>0</v>
      </c>
      <c r="AL120" s="36" cm="1">
        <f t="array" ref="AL120">IF(T120="",0,SUMPRODUCT((BX4:BX795="Oeufs")*(BY4:BY795="ALERTE")*(COUNTIF(AF120,"*"&amp;BZ4:BZ795&amp;"*")&gt;0)*1))</f>
        <v>0</v>
      </c>
      <c r="AM120" s="36" cm="1">
        <f t="array" ref="AM120">IF(T120="",0,SUMPRODUCT((BX4:BX795="Poissons")*(BY4:BY795="INFO")*(COUNTIF(AF120,"*"&amp;BZ4:BZ795&amp;"*")&gt;0)*1))</f>
        <v>0</v>
      </c>
      <c r="AN120" s="36" cm="1">
        <f t="array" ref="AN120">IF(T120="",0,SUMPRODUCT((BX4:BX795="Poissons")*(BY4:BY795="EXCL")*(COUNTIF(AF120,"*"&amp;BZ4:BZ795&amp;"*")&gt;0)*1))</f>
        <v>0</v>
      </c>
      <c r="AO120" s="36" cm="1">
        <f t="array" ref="AO120">IF(T120="",0,SUMPRODUCT((BX4:BX795="Poissons")*(BY4:BY795="ALERTE")*(COUNTIF(AF120,"*"&amp;BZ4:BZ795&amp;"*")&gt;0)*1))</f>
        <v>0</v>
      </c>
      <c r="AP120" s="36" cm="1">
        <f t="array" ref="AP120">IF(T120="",0,SUMPRODUCT((BX4:BX795="Arachides")*(BY4:BY795="ALERTE")*(COUNTIF(AF120,"*"&amp;BZ4:BZ795&amp;"*")&gt;0)*1))</f>
        <v>0</v>
      </c>
      <c r="AQ120" s="36" cm="1">
        <f t="array" ref="AQ120">IF(T120="",0,SUMPRODUCT((BX4:BX795="Soja")*(BY4:BY795="INFO")*(COUNTIF(AF120,"*"&amp;BZ4:BZ795&amp;"*")&gt;0)*1))</f>
        <v>0</v>
      </c>
      <c r="AR120" s="36" cm="1">
        <f t="array" ref="AR120">IF(T120="",0,SUMPRODUCT((BX4:BX795="Soja")*(BY4:BY795="ALERTE")*(COUNTIF(AF120,"*"&amp;BZ4:BZ795&amp;"*")&gt;0)*1))</f>
        <v>0</v>
      </c>
      <c r="AS120" s="36" cm="1">
        <f t="array" ref="AS120">IF(T120="",0,SUMPRODUCT((BX4:BX795="Lait")*(BY4:BY795="INFO")*(COUNTIF(AF120,"*"&amp;BZ4:BZ795&amp;"*")&gt;0)*1))</f>
        <v>0</v>
      </c>
      <c r="AT120" s="36" cm="1">
        <f t="array" ref="AT120">IF(T120="",0,SUMPRODUCT((BX4:BX795="Lait")*(BY4:BY795="EXCL")*(COUNTIF(AF120,"*"&amp;BZ4:BZ795&amp;"*")&gt;0)*1))</f>
        <v>0</v>
      </c>
      <c r="AU120" s="36" cm="1">
        <f t="array" ref="AU120">IF(T120="",0,SUMPRODUCT((BX4:BX795="Lait")*(BY4:BY795="ALERTE")*(COUNTIF(AF120,"*"&amp;BZ4:BZ795&amp;"*")&gt;0)*1))</f>
        <v>0</v>
      </c>
      <c r="AV120" s="36" cm="1">
        <f t="array" ref="AV120">IF(T120="",0,SUMPRODUCT((BX4:BX795="Lait")*(BY4:BY795="SUSP")*(COUNTIF(AF120,"*"&amp;BZ4:BZ795&amp;"*")&gt;0)*1))</f>
        <v>0</v>
      </c>
      <c r="AW120" s="36" cm="1">
        <f t="array" ref="AW120">IF(T120="",0,SUMPRODUCT((BX4:BX795="Fruits a coque")*(BY4:BY795="EXCL")*(COUNTIF(AF120,"*"&amp;BZ4:BZ795&amp;"*")&gt;0)*1))</f>
        <v>0</v>
      </c>
      <c r="AX120" s="36" cm="1">
        <f t="array" ref="AX120">IF(T120="",0,SUMPRODUCT((BX4:BX795="Fruits a coque")*(BY4:BY795="ALERTE")*(COUNTIF(AF120,"*"&amp;BZ4:BZ795&amp;"*")&gt;0)*1))</f>
        <v>0</v>
      </c>
      <c r="AY120" s="36" cm="1">
        <f t="array" ref="AY120">IF(T120="",0,SUMPRODUCT((BX4:BX795="Celeri")*(BY4:BY795="ALERTE")*(COUNTIF(AF120,"*"&amp;BZ4:BZ795&amp;"*")&gt;0)*1))</f>
        <v>0</v>
      </c>
      <c r="AZ120" s="36" cm="1">
        <f t="array" ref="AZ120">IF(T120="",0,SUMPRODUCT((BX4:BX795="Moutarde")*(BY4:BY795="ALERTE")*(COUNTIF(AF120,"*"&amp;BZ4:BZ795&amp;"*")&gt;0)*1))</f>
        <v>0</v>
      </c>
      <c r="BA120" s="36" cm="1">
        <f t="array" ref="BA120">IF(T120="",0,SUMPRODUCT((BX4:BX795="Sesame")*(BY4:BY795="ALERTE")*(COUNTIF(AF120,"*"&amp;BZ4:BZ795&amp;"*")&gt;0)*1))</f>
        <v>0</v>
      </c>
      <c r="BB120" s="36" cm="1">
        <f t="array" ref="BB120">IF(T120="",0,SUMPRODUCT((BX4:BX795="Sulfites")*(BY4:BY795="ALERTE")*(COUNTIF(AF120,"*"&amp;BZ4:BZ795&amp;"*")&gt;0)*1))</f>
        <v>0</v>
      </c>
      <c r="BC120" s="36" cm="1">
        <f t="array" ref="BC120">IF(T120="",0,SUMPRODUCT((BX4:BX795="Lupin")*(BY4:BY795="ALERTE")*(COUNTIF(AF120,"*"&amp;BZ4:BZ795&amp;"*")&gt;0)*1))</f>
        <v>0</v>
      </c>
      <c r="BD120" s="36" cm="1">
        <f t="array" ref="BD120">IF(T120="",0,SUMPRODUCT((BX4:BX795="Mollusques")*(BY4:BY795="EXCL")*(COUNTIF(AF120,"*"&amp;BZ4:BZ795&amp;"*")&gt;0)*1))</f>
        <v>0</v>
      </c>
      <c r="BE120" s="36" cm="1">
        <f t="array" ref="BE120">IF(T120="",0,SUMPRODUCT((BX4:BX795="Mollusques")*(BY4:BY795="ALERTE")*(COUNTIF(AF120,"*"&amp;BZ4:BZ795&amp;"*")&gt;0)*1))</f>
        <v>0</v>
      </c>
      <c r="BF120" s="36" t="str">
        <f t="shared" si="59"/>
        <v/>
      </c>
      <c r="BG120" s="36" t="str">
        <f t="shared" si="60"/>
        <v/>
      </c>
      <c r="BH120" s="36" t="str">
        <f t="shared" si="61"/>
        <v/>
      </c>
      <c r="BI120" s="36" t="str">
        <f t="shared" si="62"/>
        <v/>
      </c>
      <c r="BJ120" s="36" t="str">
        <f t="shared" si="63"/>
        <v/>
      </c>
      <c r="BK120" s="36" t="str">
        <f t="shared" si="64"/>
        <v/>
      </c>
      <c r="BL120" s="36" t="str">
        <f t="shared" si="65"/>
        <v/>
      </c>
      <c r="BM120" s="36" t="str">
        <f t="shared" si="66"/>
        <v/>
      </c>
      <c r="BN120" s="36" t="str">
        <f t="shared" si="67"/>
        <v/>
      </c>
      <c r="BO120" s="36" t="str">
        <f t="shared" si="68"/>
        <v/>
      </c>
      <c r="BP120" s="36" t="str">
        <f t="shared" si="69"/>
        <v/>
      </c>
      <c r="BQ120" s="36" t="str">
        <f t="shared" si="70"/>
        <v/>
      </c>
      <c r="BR120" s="36" t="str">
        <f t="shared" si="71"/>
        <v/>
      </c>
      <c r="BS120" s="36" t="str">
        <f t="shared" si="72"/>
        <v/>
      </c>
      <c r="BT120" s="36" t="str">
        <f t="shared" si="73"/>
        <v/>
      </c>
      <c r="BU120" s="36" t="str">
        <f t="shared" si="74"/>
        <v/>
      </c>
      <c r="BX120" s="6" t="s">
        <v>352</v>
      </c>
      <c r="BY120" s="577" t="s">
        <v>363</v>
      </c>
      <c r="BZ120" s="6" t="s">
        <v>1317</v>
      </c>
      <c r="CA120" s="6" t="s">
        <v>855</v>
      </c>
    </row>
    <row r="121" spans="2:79" ht="30" customHeight="1">
      <c r="B121" s="551" t="str">
        <f t="shared" si="38"/>
        <v/>
      </c>
      <c r="C121" s="551" t="str">
        <f t="shared" si="39"/>
        <v/>
      </c>
      <c r="D121" s="551" t="str">
        <f>IF(UPPER(TRIM(N11))="X",C121,B121)</f>
        <v/>
      </c>
      <c r="E121" s="551" cm="1">
        <f t="array" ref="E121">IF(H120&lt;&gt;"",E120,IF(E120="","",IFERROR(MATCH(TRUE(),INDEX(INDEX(K:K,E120+1):K203&lt;&gt;"",0),0)+E120,"")))</f>
        <v>262</v>
      </c>
      <c r="F121" s="551" cm="1">
        <f t="array" ref="F121">IF(E121="","",IF(H120&lt;&gt;"",H120,INDEX(D:D,E121)))</f>
        <v>0</v>
      </c>
      <c r="G121" s="551" t="str">
        <f t="shared" si="40"/>
        <v>0</v>
      </c>
      <c r="H121" s="561" t="str">
        <f t="shared" si="41"/>
        <v/>
      </c>
      <c r="I121" s="566" t="str">
        <f>IF(AND(F121&lt;&gt;"",N10&gt;0,M121&gt;N10),"Mot &gt; limite","")</f>
        <v/>
      </c>
      <c r="J121" s="562" t="str">
        <f>IF(K121="","",COUNTIF(K18:K121,"&lt;&gt;"))</f>
        <v/>
      </c>
      <c r="K121" s="563"/>
      <c r="L121" s="562" t="str">
        <f t="shared" si="42"/>
        <v/>
      </c>
      <c r="M121" s="532">
        <f>IF(OR(F121="",N10="",N10&lt;=0),"",IF(LEN(F121)&lt;=N10,LEN(F121),IFERROR(FIND("♦",SUBSTITUTE(LEFT(F121,N10)," ","♦",LEN(LEFT(F121,N10))-LEN(SUBSTITUTE(LEFT(F121,N10)," ","")))),FIND(" ",F121&amp;" ",N10+1)-1)))</f>
        <v>1</v>
      </c>
      <c r="N121" s="564">
        <f t="shared" si="43"/>
        <v>104</v>
      </c>
      <c r="O121" s="565" t="str">
        <f t="shared" si="44"/>
        <v>0</v>
      </c>
      <c r="P121" s="564">
        <f t="shared" si="45"/>
        <v>1</v>
      </c>
      <c r="Q121" s="564">
        <f t="shared" si="46"/>
        <v>1</v>
      </c>
      <c r="S121" s="588">
        <f t="shared" si="47"/>
        <v>121</v>
      </c>
      <c r="T121" s="464" t="str">
        <f t="shared" si="75"/>
        <v>0</v>
      </c>
      <c r="U121" s="588" t="s">
        <v>188</v>
      </c>
      <c r="V121" s="465" t="str">
        <f t="shared" si="48"/>
        <v>0</v>
      </c>
      <c r="W121" s="466" t="str">
        <f t="shared" si="49"/>
        <v/>
      </c>
      <c r="X121" s="589" t="str">
        <f t="shared" si="50"/>
        <v>0</v>
      </c>
      <c r="Y121" s="590" t="str">
        <f t="shared" si="51"/>
        <v/>
      </c>
      <c r="Z121" s="588">
        <f t="shared" si="52"/>
        <v>0</v>
      </c>
      <c r="AA121" s="588">
        <f t="shared" si="53"/>
        <v>0</v>
      </c>
      <c r="AB121" s="590" t="str">
        <f t="shared" si="54"/>
        <v>aucun match</v>
      </c>
      <c r="AC121" s="36" t="str">
        <f t="shared" si="55"/>
        <v>0</v>
      </c>
      <c r="AD121" s="36" t="str">
        <f t="shared" si="56"/>
        <v>0</v>
      </c>
      <c r="AE121" s="36" t="str">
        <f t="shared" si="57"/>
        <v>0</v>
      </c>
      <c r="AF121" s="36" t="str">
        <f t="shared" si="58"/>
        <v xml:space="preserve"> 0 </v>
      </c>
      <c r="AG121" s="36" cm="1">
        <f t="array" ref="AG121">IF(T121="",0,SUMPRODUCT((BX4:BX795="Gluten")*(BY4:BY795="INFO")*(COUNTIF(AF121,"*"&amp;BZ4:BZ795&amp;"*")&gt;0)*1))</f>
        <v>0</v>
      </c>
      <c r="AH121" s="36" cm="1">
        <f t="array" ref="AH121">IF(T121="",0,SUMPRODUCT((BX4:BX795="Gluten")*(BY4:BY795="EXCL")*(COUNTIF(AF121,"*"&amp;BZ4:BZ795&amp;"*")&gt;0)*1))</f>
        <v>0</v>
      </c>
      <c r="AI121" s="36" cm="1">
        <f t="array" ref="AI121">IF(T121="",0,SUMPRODUCT((BX4:BX795="Gluten")*(BY4:BY795="ALERTE")*(COUNTIF(AF121,"*"&amp;BZ4:BZ795&amp;"*")&gt;0)*1))</f>
        <v>0</v>
      </c>
      <c r="AJ121" s="36" cm="1">
        <f t="array" ref="AJ121">IF(T121="",0,SUMPRODUCT((BX4:BX795="Gluten")*(BY4:BY795="SUSP")*(COUNTIF(AF121,"*"&amp;BZ4:BZ795&amp;"*")&gt;0)*1))</f>
        <v>0</v>
      </c>
      <c r="AK121" s="36" cm="1">
        <f t="array" ref="AK121">IF(T121="",0,SUMPRODUCT((BX4:BX795="Crustaces")*(BY4:BY795="ALERTE")*(COUNTIF(AF121,"*"&amp;BZ4:BZ795&amp;"*")&gt;0)*1))</f>
        <v>0</v>
      </c>
      <c r="AL121" s="36" cm="1">
        <f t="array" ref="AL121">IF(T121="",0,SUMPRODUCT((BX4:BX795="Oeufs")*(BY4:BY795="ALERTE")*(COUNTIF(AF121,"*"&amp;BZ4:BZ795&amp;"*")&gt;0)*1))</f>
        <v>0</v>
      </c>
      <c r="AM121" s="36" cm="1">
        <f t="array" ref="AM121">IF(T121="",0,SUMPRODUCT((BX4:BX795="Poissons")*(BY4:BY795="INFO")*(COUNTIF(AF121,"*"&amp;BZ4:BZ795&amp;"*")&gt;0)*1))</f>
        <v>0</v>
      </c>
      <c r="AN121" s="36" cm="1">
        <f t="array" ref="AN121">IF(T121="",0,SUMPRODUCT((BX4:BX795="Poissons")*(BY4:BY795="EXCL")*(COUNTIF(AF121,"*"&amp;BZ4:BZ795&amp;"*")&gt;0)*1))</f>
        <v>0</v>
      </c>
      <c r="AO121" s="36" cm="1">
        <f t="array" ref="AO121">IF(T121="",0,SUMPRODUCT((BX4:BX795="Poissons")*(BY4:BY795="ALERTE")*(COUNTIF(AF121,"*"&amp;BZ4:BZ795&amp;"*")&gt;0)*1))</f>
        <v>0</v>
      </c>
      <c r="AP121" s="36" cm="1">
        <f t="array" ref="AP121">IF(T121="",0,SUMPRODUCT((BX4:BX795="Arachides")*(BY4:BY795="ALERTE")*(COUNTIF(AF121,"*"&amp;BZ4:BZ795&amp;"*")&gt;0)*1))</f>
        <v>0</v>
      </c>
      <c r="AQ121" s="36" cm="1">
        <f t="array" ref="AQ121">IF(T121="",0,SUMPRODUCT((BX4:BX795="Soja")*(BY4:BY795="INFO")*(COUNTIF(AF121,"*"&amp;BZ4:BZ795&amp;"*")&gt;0)*1))</f>
        <v>0</v>
      </c>
      <c r="AR121" s="36" cm="1">
        <f t="array" ref="AR121">IF(T121="",0,SUMPRODUCT((BX4:BX795="Soja")*(BY4:BY795="ALERTE")*(COUNTIF(AF121,"*"&amp;BZ4:BZ795&amp;"*")&gt;0)*1))</f>
        <v>0</v>
      </c>
      <c r="AS121" s="36" cm="1">
        <f t="array" ref="AS121">IF(T121="",0,SUMPRODUCT((BX4:BX795="Lait")*(BY4:BY795="INFO")*(COUNTIF(AF121,"*"&amp;BZ4:BZ795&amp;"*")&gt;0)*1))</f>
        <v>0</v>
      </c>
      <c r="AT121" s="36" cm="1">
        <f t="array" ref="AT121">IF(T121="",0,SUMPRODUCT((BX4:BX795="Lait")*(BY4:BY795="EXCL")*(COUNTIF(AF121,"*"&amp;BZ4:BZ795&amp;"*")&gt;0)*1))</f>
        <v>0</v>
      </c>
      <c r="AU121" s="36" cm="1">
        <f t="array" ref="AU121">IF(T121="",0,SUMPRODUCT((BX4:BX795="Lait")*(BY4:BY795="ALERTE")*(COUNTIF(AF121,"*"&amp;BZ4:BZ795&amp;"*")&gt;0)*1))</f>
        <v>0</v>
      </c>
      <c r="AV121" s="36" cm="1">
        <f t="array" ref="AV121">IF(T121="",0,SUMPRODUCT((BX4:BX795="Lait")*(BY4:BY795="SUSP")*(COUNTIF(AF121,"*"&amp;BZ4:BZ795&amp;"*")&gt;0)*1))</f>
        <v>0</v>
      </c>
      <c r="AW121" s="36" cm="1">
        <f t="array" ref="AW121">IF(T121="",0,SUMPRODUCT((BX4:BX795="Fruits a coque")*(BY4:BY795="EXCL")*(COUNTIF(AF121,"*"&amp;BZ4:BZ795&amp;"*")&gt;0)*1))</f>
        <v>0</v>
      </c>
      <c r="AX121" s="36" cm="1">
        <f t="array" ref="AX121">IF(T121="",0,SUMPRODUCT((BX4:BX795="Fruits a coque")*(BY4:BY795="ALERTE")*(COUNTIF(AF121,"*"&amp;BZ4:BZ795&amp;"*")&gt;0)*1))</f>
        <v>0</v>
      </c>
      <c r="AY121" s="36" cm="1">
        <f t="array" ref="AY121">IF(T121="",0,SUMPRODUCT((BX4:BX795="Celeri")*(BY4:BY795="ALERTE")*(COUNTIF(AF121,"*"&amp;BZ4:BZ795&amp;"*")&gt;0)*1))</f>
        <v>0</v>
      </c>
      <c r="AZ121" s="36" cm="1">
        <f t="array" ref="AZ121">IF(T121="",0,SUMPRODUCT((BX4:BX795="Moutarde")*(BY4:BY795="ALERTE")*(COUNTIF(AF121,"*"&amp;BZ4:BZ795&amp;"*")&gt;0)*1))</f>
        <v>0</v>
      </c>
      <c r="BA121" s="36" cm="1">
        <f t="array" ref="BA121">IF(T121="",0,SUMPRODUCT((BX4:BX795="Sesame")*(BY4:BY795="ALERTE")*(COUNTIF(AF121,"*"&amp;BZ4:BZ795&amp;"*")&gt;0)*1))</f>
        <v>0</v>
      </c>
      <c r="BB121" s="36" cm="1">
        <f t="array" ref="BB121">IF(T121="",0,SUMPRODUCT((BX4:BX795="Sulfites")*(BY4:BY795="ALERTE")*(COUNTIF(AF121,"*"&amp;BZ4:BZ795&amp;"*")&gt;0)*1))</f>
        <v>0</v>
      </c>
      <c r="BC121" s="36" cm="1">
        <f t="array" ref="BC121">IF(T121="",0,SUMPRODUCT((BX4:BX795="Lupin")*(BY4:BY795="ALERTE")*(COUNTIF(AF121,"*"&amp;BZ4:BZ795&amp;"*")&gt;0)*1))</f>
        <v>0</v>
      </c>
      <c r="BD121" s="36" cm="1">
        <f t="array" ref="BD121">IF(T121="",0,SUMPRODUCT((BX4:BX795="Mollusques")*(BY4:BY795="EXCL")*(COUNTIF(AF121,"*"&amp;BZ4:BZ795&amp;"*")&gt;0)*1))</f>
        <v>0</v>
      </c>
      <c r="BE121" s="36" cm="1">
        <f t="array" ref="BE121">IF(T121="",0,SUMPRODUCT((BX4:BX795="Mollusques")*(BY4:BY795="ALERTE")*(COUNTIF(AF121,"*"&amp;BZ4:BZ795&amp;"*")&gt;0)*1))</f>
        <v>0</v>
      </c>
      <c r="BF121" s="36" t="str">
        <f t="shared" si="59"/>
        <v/>
      </c>
      <c r="BG121" s="36" t="str">
        <f t="shared" si="60"/>
        <v/>
      </c>
      <c r="BH121" s="36" t="str">
        <f t="shared" si="61"/>
        <v/>
      </c>
      <c r="BI121" s="36" t="str">
        <f t="shared" si="62"/>
        <v/>
      </c>
      <c r="BJ121" s="36" t="str">
        <f t="shared" si="63"/>
        <v/>
      </c>
      <c r="BK121" s="36" t="str">
        <f t="shared" si="64"/>
        <v/>
      </c>
      <c r="BL121" s="36" t="str">
        <f t="shared" si="65"/>
        <v/>
      </c>
      <c r="BM121" s="36" t="str">
        <f t="shared" si="66"/>
        <v/>
      </c>
      <c r="BN121" s="36" t="str">
        <f t="shared" si="67"/>
        <v/>
      </c>
      <c r="BO121" s="36" t="str">
        <f t="shared" si="68"/>
        <v/>
      </c>
      <c r="BP121" s="36" t="str">
        <f t="shared" si="69"/>
        <v/>
      </c>
      <c r="BQ121" s="36" t="str">
        <f t="shared" si="70"/>
        <v/>
      </c>
      <c r="BR121" s="36" t="str">
        <f t="shared" si="71"/>
        <v/>
      </c>
      <c r="BS121" s="36" t="str">
        <f t="shared" si="72"/>
        <v/>
      </c>
      <c r="BT121" s="36" t="str">
        <f t="shared" si="73"/>
        <v/>
      </c>
      <c r="BU121" s="36" t="str">
        <f t="shared" si="74"/>
        <v/>
      </c>
      <c r="BX121" s="6" t="s">
        <v>352</v>
      </c>
      <c r="BY121" s="577" t="s">
        <v>363</v>
      </c>
      <c r="BZ121" s="6" t="s">
        <v>433</v>
      </c>
      <c r="CA121" s="6" t="s">
        <v>856</v>
      </c>
    </row>
    <row r="122" spans="2:79" ht="30" customHeight="1">
      <c r="B122" s="551" t="str">
        <f t="shared" si="38"/>
        <v/>
      </c>
      <c r="C122" s="551" t="str">
        <f t="shared" si="39"/>
        <v/>
      </c>
      <c r="D122" s="551" t="str">
        <f>IF(UPPER(TRIM(N11))="X",C122,B122)</f>
        <v/>
      </c>
      <c r="E122" s="551" cm="1">
        <f t="array" ref="E122">IF(H121&lt;&gt;"",E121,IF(E121="","",IFERROR(MATCH(TRUE(),INDEX(INDEX(K:K,E121+1):K203&lt;&gt;"",0),0)+E121,"")))</f>
        <v>263</v>
      </c>
      <c r="F122" s="551" cm="1">
        <f t="array" ref="F122">IF(E122="","",IF(H121&lt;&gt;"",H121,INDEX(D:D,E122)))</f>
        <v>0</v>
      </c>
      <c r="G122" s="551" t="str">
        <f t="shared" si="40"/>
        <v>0</v>
      </c>
      <c r="H122" s="561" t="str">
        <f t="shared" si="41"/>
        <v/>
      </c>
      <c r="I122" s="566" t="str">
        <f>IF(AND(F122&lt;&gt;"",N10&gt;0,M122&gt;N10),"Mot &gt; limite","")</f>
        <v/>
      </c>
      <c r="J122" s="562" t="str">
        <f>IF(K122="","",COUNTIF(K18:K122,"&lt;&gt;"))</f>
        <v/>
      </c>
      <c r="K122" s="563"/>
      <c r="L122" s="562" t="str">
        <f t="shared" si="42"/>
        <v/>
      </c>
      <c r="M122" s="532">
        <f>IF(OR(F122="",N10="",N10&lt;=0),"",IF(LEN(F122)&lt;=N10,LEN(F122),IFERROR(FIND("♦",SUBSTITUTE(LEFT(F122,N10)," ","♦",LEN(LEFT(F122,N10))-LEN(SUBSTITUTE(LEFT(F122,N10)," ","")))),FIND(" ",F122&amp;" ",N10+1)-1)))</f>
        <v>1</v>
      </c>
      <c r="N122" s="564">
        <f t="shared" si="43"/>
        <v>105</v>
      </c>
      <c r="O122" s="565" t="str">
        <f t="shared" si="44"/>
        <v>0</v>
      </c>
      <c r="P122" s="564">
        <f t="shared" si="45"/>
        <v>1</v>
      </c>
      <c r="Q122" s="564">
        <f t="shared" si="46"/>
        <v>1</v>
      </c>
      <c r="S122" s="588">
        <f t="shared" si="47"/>
        <v>122</v>
      </c>
      <c r="T122" s="464" t="str">
        <f t="shared" si="75"/>
        <v>0</v>
      </c>
      <c r="U122" s="588" t="s">
        <v>188</v>
      </c>
      <c r="V122" s="465" t="str">
        <f t="shared" si="48"/>
        <v>0</v>
      </c>
      <c r="W122" s="466" t="str">
        <f t="shared" si="49"/>
        <v/>
      </c>
      <c r="X122" s="589" t="str">
        <f t="shared" si="50"/>
        <v>0</v>
      </c>
      <c r="Y122" s="590" t="str">
        <f t="shared" si="51"/>
        <v/>
      </c>
      <c r="Z122" s="588">
        <f t="shared" si="52"/>
        <v>0</v>
      </c>
      <c r="AA122" s="588">
        <f t="shared" si="53"/>
        <v>0</v>
      </c>
      <c r="AB122" s="590" t="str">
        <f t="shared" si="54"/>
        <v>aucun match</v>
      </c>
      <c r="AC122" s="36" t="str">
        <f t="shared" si="55"/>
        <v>0</v>
      </c>
      <c r="AD122" s="36" t="str">
        <f t="shared" si="56"/>
        <v>0</v>
      </c>
      <c r="AE122" s="36" t="str">
        <f t="shared" si="57"/>
        <v>0</v>
      </c>
      <c r="AF122" s="36" t="str">
        <f t="shared" si="58"/>
        <v xml:space="preserve"> 0 </v>
      </c>
      <c r="AG122" s="36" cm="1">
        <f t="array" ref="AG122">IF(T122="",0,SUMPRODUCT((BX4:BX795="Gluten")*(BY4:BY795="INFO")*(COUNTIF(AF122,"*"&amp;BZ4:BZ795&amp;"*")&gt;0)*1))</f>
        <v>0</v>
      </c>
      <c r="AH122" s="36" cm="1">
        <f t="array" ref="AH122">IF(T122="",0,SUMPRODUCT((BX4:BX795="Gluten")*(BY4:BY795="EXCL")*(COUNTIF(AF122,"*"&amp;BZ4:BZ795&amp;"*")&gt;0)*1))</f>
        <v>0</v>
      </c>
      <c r="AI122" s="36" cm="1">
        <f t="array" ref="AI122">IF(T122="",0,SUMPRODUCT((BX4:BX795="Gluten")*(BY4:BY795="ALERTE")*(COUNTIF(AF122,"*"&amp;BZ4:BZ795&amp;"*")&gt;0)*1))</f>
        <v>0</v>
      </c>
      <c r="AJ122" s="36" cm="1">
        <f t="array" ref="AJ122">IF(T122="",0,SUMPRODUCT((BX4:BX795="Gluten")*(BY4:BY795="SUSP")*(COUNTIF(AF122,"*"&amp;BZ4:BZ795&amp;"*")&gt;0)*1))</f>
        <v>0</v>
      </c>
      <c r="AK122" s="36" cm="1">
        <f t="array" ref="AK122">IF(T122="",0,SUMPRODUCT((BX4:BX795="Crustaces")*(BY4:BY795="ALERTE")*(COUNTIF(AF122,"*"&amp;BZ4:BZ795&amp;"*")&gt;0)*1))</f>
        <v>0</v>
      </c>
      <c r="AL122" s="36" cm="1">
        <f t="array" ref="AL122">IF(T122="",0,SUMPRODUCT((BX4:BX795="Oeufs")*(BY4:BY795="ALERTE")*(COUNTIF(AF122,"*"&amp;BZ4:BZ795&amp;"*")&gt;0)*1))</f>
        <v>0</v>
      </c>
      <c r="AM122" s="36" cm="1">
        <f t="array" ref="AM122">IF(T122="",0,SUMPRODUCT((BX4:BX795="Poissons")*(BY4:BY795="INFO")*(COUNTIF(AF122,"*"&amp;BZ4:BZ795&amp;"*")&gt;0)*1))</f>
        <v>0</v>
      </c>
      <c r="AN122" s="36" cm="1">
        <f t="array" ref="AN122">IF(T122="",0,SUMPRODUCT((BX4:BX795="Poissons")*(BY4:BY795="EXCL")*(COUNTIF(AF122,"*"&amp;BZ4:BZ795&amp;"*")&gt;0)*1))</f>
        <v>0</v>
      </c>
      <c r="AO122" s="36" cm="1">
        <f t="array" ref="AO122">IF(T122="",0,SUMPRODUCT((BX4:BX795="Poissons")*(BY4:BY795="ALERTE")*(COUNTIF(AF122,"*"&amp;BZ4:BZ795&amp;"*")&gt;0)*1))</f>
        <v>0</v>
      </c>
      <c r="AP122" s="36" cm="1">
        <f t="array" ref="AP122">IF(T122="",0,SUMPRODUCT((BX4:BX795="Arachides")*(BY4:BY795="ALERTE")*(COUNTIF(AF122,"*"&amp;BZ4:BZ795&amp;"*")&gt;0)*1))</f>
        <v>0</v>
      </c>
      <c r="AQ122" s="36" cm="1">
        <f t="array" ref="AQ122">IF(T122="",0,SUMPRODUCT((BX4:BX795="Soja")*(BY4:BY795="INFO")*(COUNTIF(AF122,"*"&amp;BZ4:BZ795&amp;"*")&gt;0)*1))</f>
        <v>0</v>
      </c>
      <c r="AR122" s="36" cm="1">
        <f t="array" ref="AR122">IF(T122="",0,SUMPRODUCT((BX4:BX795="Soja")*(BY4:BY795="ALERTE")*(COUNTIF(AF122,"*"&amp;BZ4:BZ795&amp;"*")&gt;0)*1))</f>
        <v>0</v>
      </c>
      <c r="AS122" s="36" cm="1">
        <f t="array" ref="AS122">IF(T122="",0,SUMPRODUCT((BX4:BX795="Lait")*(BY4:BY795="INFO")*(COUNTIF(AF122,"*"&amp;BZ4:BZ795&amp;"*")&gt;0)*1))</f>
        <v>0</v>
      </c>
      <c r="AT122" s="36" cm="1">
        <f t="array" ref="AT122">IF(T122="",0,SUMPRODUCT((BX4:BX795="Lait")*(BY4:BY795="EXCL")*(COUNTIF(AF122,"*"&amp;BZ4:BZ795&amp;"*")&gt;0)*1))</f>
        <v>0</v>
      </c>
      <c r="AU122" s="36" cm="1">
        <f t="array" ref="AU122">IF(T122="",0,SUMPRODUCT((BX4:BX795="Lait")*(BY4:BY795="ALERTE")*(COUNTIF(AF122,"*"&amp;BZ4:BZ795&amp;"*")&gt;0)*1))</f>
        <v>0</v>
      </c>
      <c r="AV122" s="36" cm="1">
        <f t="array" ref="AV122">IF(T122="",0,SUMPRODUCT((BX4:BX795="Lait")*(BY4:BY795="SUSP")*(COUNTIF(AF122,"*"&amp;BZ4:BZ795&amp;"*")&gt;0)*1))</f>
        <v>0</v>
      </c>
      <c r="AW122" s="36" cm="1">
        <f t="array" ref="AW122">IF(T122="",0,SUMPRODUCT((BX4:BX795="Fruits a coque")*(BY4:BY795="EXCL")*(COUNTIF(AF122,"*"&amp;BZ4:BZ795&amp;"*")&gt;0)*1))</f>
        <v>0</v>
      </c>
      <c r="AX122" s="36" cm="1">
        <f t="array" ref="AX122">IF(T122="",0,SUMPRODUCT((BX4:BX795="Fruits a coque")*(BY4:BY795="ALERTE")*(COUNTIF(AF122,"*"&amp;BZ4:BZ795&amp;"*")&gt;0)*1))</f>
        <v>0</v>
      </c>
      <c r="AY122" s="36" cm="1">
        <f t="array" ref="AY122">IF(T122="",0,SUMPRODUCT((BX4:BX795="Celeri")*(BY4:BY795="ALERTE")*(COUNTIF(AF122,"*"&amp;BZ4:BZ795&amp;"*")&gt;0)*1))</f>
        <v>0</v>
      </c>
      <c r="AZ122" s="36" cm="1">
        <f t="array" ref="AZ122">IF(T122="",0,SUMPRODUCT((BX4:BX795="Moutarde")*(BY4:BY795="ALERTE")*(COUNTIF(AF122,"*"&amp;BZ4:BZ795&amp;"*")&gt;0)*1))</f>
        <v>0</v>
      </c>
      <c r="BA122" s="36" cm="1">
        <f t="array" ref="BA122">IF(T122="",0,SUMPRODUCT((BX4:BX795="Sesame")*(BY4:BY795="ALERTE")*(COUNTIF(AF122,"*"&amp;BZ4:BZ795&amp;"*")&gt;0)*1))</f>
        <v>0</v>
      </c>
      <c r="BB122" s="36" cm="1">
        <f t="array" ref="BB122">IF(T122="",0,SUMPRODUCT((BX4:BX795="Sulfites")*(BY4:BY795="ALERTE")*(COUNTIF(AF122,"*"&amp;BZ4:BZ795&amp;"*")&gt;0)*1))</f>
        <v>0</v>
      </c>
      <c r="BC122" s="36" cm="1">
        <f t="array" ref="BC122">IF(T122="",0,SUMPRODUCT((BX4:BX795="Lupin")*(BY4:BY795="ALERTE")*(COUNTIF(AF122,"*"&amp;BZ4:BZ795&amp;"*")&gt;0)*1))</f>
        <v>0</v>
      </c>
      <c r="BD122" s="36" cm="1">
        <f t="array" ref="BD122">IF(T122="",0,SUMPRODUCT((BX4:BX795="Mollusques")*(BY4:BY795="EXCL")*(COUNTIF(AF122,"*"&amp;BZ4:BZ795&amp;"*")&gt;0)*1))</f>
        <v>0</v>
      </c>
      <c r="BE122" s="36" cm="1">
        <f t="array" ref="BE122">IF(T122="",0,SUMPRODUCT((BX4:BX795="Mollusques")*(BY4:BY795="ALERTE")*(COUNTIF(AF122,"*"&amp;BZ4:BZ795&amp;"*")&gt;0)*1))</f>
        <v>0</v>
      </c>
      <c r="BF122" s="36" t="str">
        <f t="shared" si="59"/>
        <v/>
      </c>
      <c r="BG122" s="36" t="str">
        <f t="shared" si="60"/>
        <v/>
      </c>
      <c r="BH122" s="36" t="str">
        <f t="shared" si="61"/>
        <v/>
      </c>
      <c r="BI122" s="36" t="str">
        <f t="shared" si="62"/>
        <v/>
      </c>
      <c r="BJ122" s="36" t="str">
        <f t="shared" si="63"/>
        <v/>
      </c>
      <c r="BK122" s="36" t="str">
        <f t="shared" si="64"/>
        <v/>
      </c>
      <c r="BL122" s="36" t="str">
        <f t="shared" si="65"/>
        <v/>
      </c>
      <c r="BM122" s="36" t="str">
        <f t="shared" si="66"/>
        <v/>
      </c>
      <c r="BN122" s="36" t="str">
        <f t="shared" si="67"/>
        <v/>
      </c>
      <c r="BO122" s="36" t="str">
        <f t="shared" si="68"/>
        <v/>
      </c>
      <c r="BP122" s="36" t="str">
        <f t="shared" si="69"/>
        <v/>
      </c>
      <c r="BQ122" s="36" t="str">
        <f t="shared" si="70"/>
        <v/>
      </c>
      <c r="BR122" s="36" t="str">
        <f t="shared" si="71"/>
        <v/>
      </c>
      <c r="BS122" s="36" t="str">
        <f t="shared" si="72"/>
        <v/>
      </c>
      <c r="BT122" s="36" t="str">
        <f t="shared" si="73"/>
        <v/>
      </c>
      <c r="BU122" s="36" t="str">
        <f t="shared" si="74"/>
        <v/>
      </c>
      <c r="BX122" s="6" t="s">
        <v>352</v>
      </c>
      <c r="BY122" s="577" t="s">
        <v>363</v>
      </c>
      <c r="BZ122" s="6" t="s">
        <v>434</v>
      </c>
      <c r="CA122" s="6" t="s">
        <v>857</v>
      </c>
    </row>
    <row r="123" spans="2:79" ht="30" customHeight="1">
      <c r="B123" s="551" t="str">
        <f t="shared" si="38"/>
        <v/>
      </c>
      <c r="C123" s="551" t="str">
        <f t="shared" si="39"/>
        <v/>
      </c>
      <c r="D123" s="551" t="str">
        <f>IF(UPPER(TRIM(N11))="X",C123,B123)</f>
        <v/>
      </c>
      <c r="E123" s="551" cm="1">
        <f t="array" ref="E123">IF(H122&lt;&gt;"",E122,IF(E122="","",IFERROR(MATCH(TRUE(),INDEX(INDEX(K:K,E122+1):K203&lt;&gt;"",0),0)+E122,"")))</f>
        <v>264</v>
      </c>
      <c r="F123" s="551" cm="1">
        <f t="array" ref="F123">IF(E123="","",IF(H122&lt;&gt;"",H122,INDEX(D:D,E123)))</f>
        <v>0</v>
      </c>
      <c r="G123" s="551" t="str">
        <f t="shared" si="40"/>
        <v>0</v>
      </c>
      <c r="H123" s="561" t="str">
        <f t="shared" si="41"/>
        <v/>
      </c>
      <c r="I123" s="566" t="str">
        <f>IF(AND(F123&lt;&gt;"",N10&gt;0,M123&gt;N10),"Mot &gt; limite","")</f>
        <v/>
      </c>
      <c r="J123" s="562" t="str">
        <f>IF(K123="","",COUNTIF(K18:K123,"&lt;&gt;"))</f>
        <v/>
      </c>
      <c r="K123" s="563"/>
      <c r="L123" s="562" t="str">
        <f t="shared" si="42"/>
        <v/>
      </c>
      <c r="M123" s="532">
        <f>IF(OR(F123="",N10="",N10&lt;=0),"",IF(LEN(F123)&lt;=N10,LEN(F123),IFERROR(FIND("♦",SUBSTITUTE(LEFT(F123,N10)," ","♦",LEN(LEFT(F123,N10))-LEN(SUBSTITUTE(LEFT(F123,N10)," ","")))),FIND(" ",F123&amp;" ",N10+1)-1)))</f>
        <v>1</v>
      </c>
      <c r="N123" s="564">
        <f t="shared" si="43"/>
        <v>106</v>
      </c>
      <c r="O123" s="565" t="str">
        <f t="shared" si="44"/>
        <v>0</v>
      </c>
      <c r="P123" s="564">
        <f t="shared" si="45"/>
        <v>1</v>
      </c>
      <c r="Q123" s="564">
        <f t="shared" si="46"/>
        <v>1</v>
      </c>
      <c r="S123" s="588">
        <f t="shared" si="47"/>
        <v>123</v>
      </c>
      <c r="T123" s="464" t="str">
        <f t="shared" si="75"/>
        <v>0</v>
      </c>
      <c r="U123" s="588" t="s">
        <v>188</v>
      </c>
      <c r="V123" s="465" t="str">
        <f t="shared" si="48"/>
        <v>0</v>
      </c>
      <c r="W123" s="466" t="str">
        <f t="shared" si="49"/>
        <v/>
      </c>
      <c r="X123" s="589" t="str">
        <f t="shared" si="50"/>
        <v>0</v>
      </c>
      <c r="Y123" s="590" t="str">
        <f t="shared" si="51"/>
        <v/>
      </c>
      <c r="Z123" s="588">
        <f t="shared" si="52"/>
        <v>0</v>
      </c>
      <c r="AA123" s="588">
        <f t="shared" si="53"/>
        <v>0</v>
      </c>
      <c r="AB123" s="590" t="str">
        <f t="shared" si="54"/>
        <v>aucun match</v>
      </c>
      <c r="AC123" s="36" t="str">
        <f t="shared" si="55"/>
        <v>0</v>
      </c>
      <c r="AD123" s="36" t="str">
        <f t="shared" si="56"/>
        <v>0</v>
      </c>
      <c r="AE123" s="36" t="str">
        <f t="shared" si="57"/>
        <v>0</v>
      </c>
      <c r="AF123" s="36" t="str">
        <f t="shared" si="58"/>
        <v xml:space="preserve"> 0 </v>
      </c>
      <c r="AG123" s="36" cm="1">
        <f t="array" ref="AG123">IF(T123="",0,SUMPRODUCT((BX4:BX795="Gluten")*(BY4:BY795="INFO")*(COUNTIF(AF123,"*"&amp;BZ4:BZ795&amp;"*")&gt;0)*1))</f>
        <v>0</v>
      </c>
      <c r="AH123" s="36" cm="1">
        <f t="array" ref="AH123">IF(T123="",0,SUMPRODUCT((BX4:BX795="Gluten")*(BY4:BY795="EXCL")*(COUNTIF(AF123,"*"&amp;BZ4:BZ795&amp;"*")&gt;0)*1))</f>
        <v>0</v>
      </c>
      <c r="AI123" s="36" cm="1">
        <f t="array" ref="AI123">IF(T123="",0,SUMPRODUCT((BX4:BX795="Gluten")*(BY4:BY795="ALERTE")*(COUNTIF(AF123,"*"&amp;BZ4:BZ795&amp;"*")&gt;0)*1))</f>
        <v>0</v>
      </c>
      <c r="AJ123" s="36" cm="1">
        <f t="array" ref="AJ123">IF(T123="",0,SUMPRODUCT((BX4:BX795="Gluten")*(BY4:BY795="SUSP")*(COUNTIF(AF123,"*"&amp;BZ4:BZ795&amp;"*")&gt;0)*1))</f>
        <v>0</v>
      </c>
      <c r="AK123" s="36" cm="1">
        <f t="array" ref="AK123">IF(T123="",0,SUMPRODUCT((BX4:BX795="Crustaces")*(BY4:BY795="ALERTE")*(COUNTIF(AF123,"*"&amp;BZ4:BZ795&amp;"*")&gt;0)*1))</f>
        <v>0</v>
      </c>
      <c r="AL123" s="36" cm="1">
        <f t="array" ref="AL123">IF(T123="",0,SUMPRODUCT((BX4:BX795="Oeufs")*(BY4:BY795="ALERTE")*(COUNTIF(AF123,"*"&amp;BZ4:BZ795&amp;"*")&gt;0)*1))</f>
        <v>0</v>
      </c>
      <c r="AM123" s="36" cm="1">
        <f t="array" ref="AM123">IF(T123="",0,SUMPRODUCT((BX4:BX795="Poissons")*(BY4:BY795="INFO")*(COUNTIF(AF123,"*"&amp;BZ4:BZ795&amp;"*")&gt;0)*1))</f>
        <v>0</v>
      </c>
      <c r="AN123" s="36" cm="1">
        <f t="array" ref="AN123">IF(T123="",0,SUMPRODUCT((BX4:BX795="Poissons")*(BY4:BY795="EXCL")*(COUNTIF(AF123,"*"&amp;BZ4:BZ795&amp;"*")&gt;0)*1))</f>
        <v>0</v>
      </c>
      <c r="AO123" s="36" cm="1">
        <f t="array" ref="AO123">IF(T123="",0,SUMPRODUCT((BX4:BX795="Poissons")*(BY4:BY795="ALERTE")*(COUNTIF(AF123,"*"&amp;BZ4:BZ795&amp;"*")&gt;0)*1))</f>
        <v>0</v>
      </c>
      <c r="AP123" s="36" cm="1">
        <f t="array" ref="AP123">IF(T123="",0,SUMPRODUCT((BX4:BX795="Arachides")*(BY4:BY795="ALERTE")*(COUNTIF(AF123,"*"&amp;BZ4:BZ795&amp;"*")&gt;0)*1))</f>
        <v>0</v>
      </c>
      <c r="AQ123" s="36" cm="1">
        <f t="array" ref="AQ123">IF(T123="",0,SUMPRODUCT((BX4:BX795="Soja")*(BY4:BY795="INFO")*(COUNTIF(AF123,"*"&amp;BZ4:BZ795&amp;"*")&gt;0)*1))</f>
        <v>0</v>
      </c>
      <c r="AR123" s="36" cm="1">
        <f t="array" ref="AR123">IF(T123="",0,SUMPRODUCT((BX4:BX795="Soja")*(BY4:BY795="ALERTE")*(COUNTIF(AF123,"*"&amp;BZ4:BZ795&amp;"*")&gt;0)*1))</f>
        <v>0</v>
      </c>
      <c r="AS123" s="36" cm="1">
        <f t="array" ref="AS123">IF(T123="",0,SUMPRODUCT((BX4:BX795="Lait")*(BY4:BY795="INFO")*(COUNTIF(AF123,"*"&amp;BZ4:BZ795&amp;"*")&gt;0)*1))</f>
        <v>0</v>
      </c>
      <c r="AT123" s="36" cm="1">
        <f t="array" ref="AT123">IF(T123="",0,SUMPRODUCT((BX4:BX795="Lait")*(BY4:BY795="EXCL")*(COUNTIF(AF123,"*"&amp;BZ4:BZ795&amp;"*")&gt;0)*1))</f>
        <v>0</v>
      </c>
      <c r="AU123" s="36" cm="1">
        <f t="array" ref="AU123">IF(T123="",0,SUMPRODUCT((BX4:BX795="Lait")*(BY4:BY795="ALERTE")*(COUNTIF(AF123,"*"&amp;BZ4:BZ795&amp;"*")&gt;0)*1))</f>
        <v>0</v>
      </c>
      <c r="AV123" s="36" cm="1">
        <f t="array" ref="AV123">IF(T123="",0,SUMPRODUCT((BX4:BX795="Lait")*(BY4:BY795="SUSP")*(COUNTIF(AF123,"*"&amp;BZ4:BZ795&amp;"*")&gt;0)*1))</f>
        <v>0</v>
      </c>
      <c r="AW123" s="36" cm="1">
        <f t="array" ref="AW123">IF(T123="",0,SUMPRODUCT((BX4:BX795="Fruits a coque")*(BY4:BY795="EXCL")*(COUNTIF(AF123,"*"&amp;BZ4:BZ795&amp;"*")&gt;0)*1))</f>
        <v>0</v>
      </c>
      <c r="AX123" s="36" cm="1">
        <f t="array" ref="AX123">IF(T123="",0,SUMPRODUCT((BX4:BX795="Fruits a coque")*(BY4:BY795="ALERTE")*(COUNTIF(AF123,"*"&amp;BZ4:BZ795&amp;"*")&gt;0)*1))</f>
        <v>0</v>
      </c>
      <c r="AY123" s="36" cm="1">
        <f t="array" ref="AY123">IF(T123="",0,SUMPRODUCT((BX4:BX795="Celeri")*(BY4:BY795="ALERTE")*(COUNTIF(AF123,"*"&amp;BZ4:BZ795&amp;"*")&gt;0)*1))</f>
        <v>0</v>
      </c>
      <c r="AZ123" s="36" cm="1">
        <f t="array" ref="AZ123">IF(T123="",0,SUMPRODUCT((BX4:BX795="Moutarde")*(BY4:BY795="ALERTE")*(COUNTIF(AF123,"*"&amp;BZ4:BZ795&amp;"*")&gt;0)*1))</f>
        <v>0</v>
      </c>
      <c r="BA123" s="36" cm="1">
        <f t="array" ref="BA123">IF(T123="",0,SUMPRODUCT((BX4:BX795="Sesame")*(BY4:BY795="ALERTE")*(COUNTIF(AF123,"*"&amp;BZ4:BZ795&amp;"*")&gt;0)*1))</f>
        <v>0</v>
      </c>
      <c r="BB123" s="36" cm="1">
        <f t="array" ref="BB123">IF(T123="",0,SUMPRODUCT((BX4:BX795="Sulfites")*(BY4:BY795="ALERTE")*(COUNTIF(AF123,"*"&amp;BZ4:BZ795&amp;"*")&gt;0)*1))</f>
        <v>0</v>
      </c>
      <c r="BC123" s="36" cm="1">
        <f t="array" ref="BC123">IF(T123="",0,SUMPRODUCT((BX4:BX795="Lupin")*(BY4:BY795="ALERTE")*(COUNTIF(AF123,"*"&amp;BZ4:BZ795&amp;"*")&gt;0)*1))</f>
        <v>0</v>
      </c>
      <c r="BD123" s="36" cm="1">
        <f t="array" ref="BD123">IF(T123="",0,SUMPRODUCT((BX4:BX795="Mollusques")*(BY4:BY795="EXCL")*(COUNTIF(AF123,"*"&amp;BZ4:BZ795&amp;"*")&gt;0)*1))</f>
        <v>0</v>
      </c>
      <c r="BE123" s="36" cm="1">
        <f t="array" ref="BE123">IF(T123="",0,SUMPRODUCT((BX4:BX795="Mollusques")*(BY4:BY795="ALERTE")*(COUNTIF(AF123,"*"&amp;BZ4:BZ795&amp;"*")&gt;0)*1))</f>
        <v>0</v>
      </c>
      <c r="BF123" s="36" t="str">
        <f t="shared" si="59"/>
        <v/>
      </c>
      <c r="BG123" s="36" t="str">
        <f t="shared" si="60"/>
        <v/>
      </c>
      <c r="BH123" s="36" t="str">
        <f t="shared" si="61"/>
        <v/>
      </c>
      <c r="BI123" s="36" t="str">
        <f t="shared" si="62"/>
        <v/>
      </c>
      <c r="BJ123" s="36" t="str">
        <f t="shared" si="63"/>
        <v/>
      </c>
      <c r="BK123" s="36" t="str">
        <f t="shared" si="64"/>
        <v/>
      </c>
      <c r="BL123" s="36" t="str">
        <f t="shared" si="65"/>
        <v/>
      </c>
      <c r="BM123" s="36" t="str">
        <f t="shared" si="66"/>
        <v/>
      </c>
      <c r="BN123" s="36" t="str">
        <f t="shared" si="67"/>
        <v/>
      </c>
      <c r="BO123" s="36" t="str">
        <f t="shared" si="68"/>
        <v/>
      </c>
      <c r="BP123" s="36" t="str">
        <f t="shared" si="69"/>
        <v/>
      </c>
      <c r="BQ123" s="36" t="str">
        <f t="shared" si="70"/>
        <v/>
      </c>
      <c r="BR123" s="36" t="str">
        <f t="shared" si="71"/>
        <v/>
      </c>
      <c r="BS123" s="36" t="str">
        <f t="shared" si="72"/>
        <v/>
      </c>
      <c r="BT123" s="36" t="str">
        <f t="shared" si="73"/>
        <v/>
      </c>
      <c r="BU123" s="36" t="str">
        <f t="shared" si="74"/>
        <v/>
      </c>
      <c r="BX123" s="6" t="s">
        <v>352</v>
      </c>
      <c r="BY123" s="577" t="s">
        <v>363</v>
      </c>
      <c r="BZ123" s="6" t="s">
        <v>435</v>
      </c>
      <c r="CA123" s="6" t="s">
        <v>858</v>
      </c>
    </row>
    <row r="124" spans="2:79" ht="30" customHeight="1">
      <c r="B124" s="551" t="str">
        <f t="shared" si="38"/>
        <v/>
      </c>
      <c r="C124" s="551" t="str">
        <f t="shared" si="39"/>
        <v/>
      </c>
      <c r="D124" s="551" t="str">
        <f>IF(UPPER(TRIM(N11))="X",C124,B124)</f>
        <v/>
      </c>
      <c r="E124" s="551" cm="1">
        <f t="array" ref="E124">IF(H123&lt;&gt;"",E123,IF(E123="","",IFERROR(MATCH(TRUE(),INDEX(INDEX(K:K,E123+1):K203&lt;&gt;"",0),0)+E123,"")))</f>
        <v>265</v>
      </c>
      <c r="F124" s="551" cm="1">
        <f t="array" ref="F124">IF(E124="","",IF(H123&lt;&gt;"",H123,INDEX(D:D,E124)))</f>
        <v>0</v>
      </c>
      <c r="G124" s="551" t="str">
        <f t="shared" si="40"/>
        <v>0</v>
      </c>
      <c r="H124" s="561" t="str">
        <f t="shared" si="41"/>
        <v/>
      </c>
      <c r="I124" s="566" t="str">
        <f>IF(AND(F124&lt;&gt;"",N10&gt;0,M124&gt;N10),"Mot &gt; limite","")</f>
        <v/>
      </c>
      <c r="J124" s="562" t="str">
        <f>IF(K124="","",COUNTIF(K18:K124,"&lt;&gt;"))</f>
        <v/>
      </c>
      <c r="K124" s="563"/>
      <c r="L124" s="562" t="str">
        <f t="shared" si="42"/>
        <v/>
      </c>
      <c r="M124" s="532">
        <f>IF(OR(F124="",N10="",N10&lt;=0),"",IF(LEN(F124)&lt;=N10,LEN(F124),IFERROR(FIND("♦",SUBSTITUTE(LEFT(F124,N10)," ","♦",LEN(LEFT(F124,N10))-LEN(SUBSTITUTE(LEFT(F124,N10)," ","")))),FIND(" ",F124&amp;" ",N10+1)-1)))</f>
        <v>1</v>
      </c>
      <c r="N124" s="564">
        <f t="shared" si="43"/>
        <v>107</v>
      </c>
      <c r="O124" s="565" t="str">
        <f t="shared" si="44"/>
        <v>0</v>
      </c>
      <c r="P124" s="564">
        <f t="shared" si="45"/>
        <v>1</v>
      </c>
      <c r="Q124" s="564">
        <f t="shared" si="46"/>
        <v>1</v>
      </c>
      <c r="S124" s="588">
        <f t="shared" si="47"/>
        <v>124</v>
      </c>
      <c r="T124" s="464" t="str">
        <f t="shared" si="75"/>
        <v>0</v>
      </c>
      <c r="U124" s="588" t="s">
        <v>188</v>
      </c>
      <c r="V124" s="465" t="str">
        <f t="shared" si="48"/>
        <v>0</v>
      </c>
      <c r="W124" s="466" t="str">
        <f t="shared" si="49"/>
        <v/>
      </c>
      <c r="X124" s="589" t="str">
        <f t="shared" si="50"/>
        <v>0</v>
      </c>
      <c r="Y124" s="590" t="str">
        <f t="shared" si="51"/>
        <v/>
      </c>
      <c r="Z124" s="588">
        <f t="shared" si="52"/>
        <v>0</v>
      </c>
      <c r="AA124" s="588">
        <f t="shared" si="53"/>
        <v>0</v>
      </c>
      <c r="AB124" s="590" t="str">
        <f t="shared" si="54"/>
        <v>aucun match</v>
      </c>
      <c r="AC124" s="36" t="str">
        <f t="shared" si="55"/>
        <v>0</v>
      </c>
      <c r="AD124" s="36" t="str">
        <f t="shared" si="56"/>
        <v>0</v>
      </c>
      <c r="AE124" s="36" t="str">
        <f t="shared" si="57"/>
        <v>0</v>
      </c>
      <c r="AF124" s="36" t="str">
        <f t="shared" si="58"/>
        <v xml:space="preserve"> 0 </v>
      </c>
      <c r="AG124" s="36" cm="1">
        <f t="array" ref="AG124">IF(T124="",0,SUMPRODUCT((BX4:BX795="Gluten")*(BY4:BY795="INFO")*(COUNTIF(AF124,"*"&amp;BZ4:BZ795&amp;"*")&gt;0)*1))</f>
        <v>0</v>
      </c>
      <c r="AH124" s="36" cm="1">
        <f t="array" ref="AH124">IF(T124="",0,SUMPRODUCT((BX4:BX795="Gluten")*(BY4:BY795="EXCL")*(COUNTIF(AF124,"*"&amp;BZ4:BZ795&amp;"*")&gt;0)*1))</f>
        <v>0</v>
      </c>
      <c r="AI124" s="36" cm="1">
        <f t="array" ref="AI124">IF(T124="",0,SUMPRODUCT((BX4:BX795="Gluten")*(BY4:BY795="ALERTE")*(COUNTIF(AF124,"*"&amp;BZ4:BZ795&amp;"*")&gt;0)*1))</f>
        <v>0</v>
      </c>
      <c r="AJ124" s="36" cm="1">
        <f t="array" ref="AJ124">IF(T124="",0,SUMPRODUCT((BX4:BX795="Gluten")*(BY4:BY795="SUSP")*(COUNTIF(AF124,"*"&amp;BZ4:BZ795&amp;"*")&gt;0)*1))</f>
        <v>0</v>
      </c>
      <c r="AK124" s="36" cm="1">
        <f t="array" ref="AK124">IF(T124="",0,SUMPRODUCT((BX4:BX795="Crustaces")*(BY4:BY795="ALERTE")*(COUNTIF(AF124,"*"&amp;BZ4:BZ795&amp;"*")&gt;0)*1))</f>
        <v>0</v>
      </c>
      <c r="AL124" s="36" cm="1">
        <f t="array" ref="AL124">IF(T124="",0,SUMPRODUCT((BX4:BX795="Oeufs")*(BY4:BY795="ALERTE")*(COUNTIF(AF124,"*"&amp;BZ4:BZ795&amp;"*")&gt;0)*1))</f>
        <v>0</v>
      </c>
      <c r="AM124" s="36" cm="1">
        <f t="array" ref="AM124">IF(T124="",0,SUMPRODUCT((BX4:BX795="Poissons")*(BY4:BY795="INFO")*(COUNTIF(AF124,"*"&amp;BZ4:BZ795&amp;"*")&gt;0)*1))</f>
        <v>0</v>
      </c>
      <c r="AN124" s="36" cm="1">
        <f t="array" ref="AN124">IF(T124="",0,SUMPRODUCT((BX4:BX795="Poissons")*(BY4:BY795="EXCL")*(COUNTIF(AF124,"*"&amp;BZ4:BZ795&amp;"*")&gt;0)*1))</f>
        <v>0</v>
      </c>
      <c r="AO124" s="36" cm="1">
        <f t="array" ref="AO124">IF(T124="",0,SUMPRODUCT((BX4:BX795="Poissons")*(BY4:BY795="ALERTE")*(COUNTIF(AF124,"*"&amp;BZ4:BZ795&amp;"*")&gt;0)*1))</f>
        <v>0</v>
      </c>
      <c r="AP124" s="36" cm="1">
        <f t="array" ref="AP124">IF(T124="",0,SUMPRODUCT((BX4:BX795="Arachides")*(BY4:BY795="ALERTE")*(COUNTIF(AF124,"*"&amp;BZ4:BZ795&amp;"*")&gt;0)*1))</f>
        <v>0</v>
      </c>
      <c r="AQ124" s="36" cm="1">
        <f t="array" ref="AQ124">IF(T124="",0,SUMPRODUCT((BX4:BX795="Soja")*(BY4:BY795="INFO")*(COUNTIF(AF124,"*"&amp;BZ4:BZ795&amp;"*")&gt;0)*1))</f>
        <v>0</v>
      </c>
      <c r="AR124" s="36" cm="1">
        <f t="array" ref="AR124">IF(T124="",0,SUMPRODUCT((BX4:BX795="Soja")*(BY4:BY795="ALERTE")*(COUNTIF(AF124,"*"&amp;BZ4:BZ795&amp;"*")&gt;0)*1))</f>
        <v>0</v>
      </c>
      <c r="AS124" s="36" cm="1">
        <f t="array" ref="AS124">IF(T124="",0,SUMPRODUCT((BX4:BX795="Lait")*(BY4:BY795="INFO")*(COUNTIF(AF124,"*"&amp;BZ4:BZ795&amp;"*")&gt;0)*1))</f>
        <v>0</v>
      </c>
      <c r="AT124" s="36" cm="1">
        <f t="array" ref="AT124">IF(T124="",0,SUMPRODUCT((BX4:BX795="Lait")*(BY4:BY795="EXCL")*(COUNTIF(AF124,"*"&amp;BZ4:BZ795&amp;"*")&gt;0)*1))</f>
        <v>0</v>
      </c>
      <c r="AU124" s="36" cm="1">
        <f t="array" ref="AU124">IF(T124="",0,SUMPRODUCT((BX4:BX795="Lait")*(BY4:BY795="ALERTE")*(COUNTIF(AF124,"*"&amp;BZ4:BZ795&amp;"*")&gt;0)*1))</f>
        <v>0</v>
      </c>
      <c r="AV124" s="36" cm="1">
        <f t="array" ref="AV124">IF(T124="",0,SUMPRODUCT((BX4:BX795="Lait")*(BY4:BY795="SUSP")*(COUNTIF(AF124,"*"&amp;BZ4:BZ795&amp;"*")&gt;0)*1))</f>
        <v>0</v>
      </c>
      <c r="AW124" s="36" cm="1">
        <f t="array" ref="AW124">IF(T124="",0,SUMPRODUCT((BX4:BX795="Fruits a coque")*(BY4:BY795="EXCL")*(COUNTIF(AF124,"*"&amp;BZ4:BZ795&amp;"*")&gt;0)*1))</f>
        <v>0</v>
      </c>
      <c r="AX124" s="36" cm="1">
        <f t="array" ref="AX124">IF(T124="",0,SUMPRODUCT((BX4:BX795="Fruits a coque")*(BY4:BY795="ALERTE")*(COUNTIF(AF124,"*"&amp;BZ4:BZ795&amp;"*")&gt;0)*1))</f>
        <v>0</v>
      </c>
      <c r="AY124" s="36" cm="1">
        <f t="array" ref="AY124">IF(T124="",0,SUMPRODUCT((BX4:BX795="Celeri")*(BY4:BY795="ALERTE")*(COUNTIF(AF124,"*"&amp;BZ4:BZ795&amp;"*")&gt;0)*1))</f>
        <v>0</v>
      </c>
      <c r="AZ124" s="36" cm="1">
        <f t="array" ref="AZ124">IF(T124="",0,SUMPRODUCT((BX4:BX795="Moutarde")*(BY4:BY795="ALERTE")*(COUNTIF(AF124,"*"&amp;BZ4:BZ795&amp;"*")&gt;0)*1))</f>
        <v>0</v>
      </c>
      <c r="BA124" s="36" cm="1">
        <f t="array" ref="BA124">IF(T124="",0,SUMPRODUCT((BX4:BX795="Sesame")*(BY4:BY795="ALERTE")*(COUNTIF(AF124,"*"&amp;BZ4:BZ795&amp;"*")&gt;0)*1))</f>
        <v>0</v>
      </c>
      <c r="BB124" s="36" cm="1">
        <f t="array" ref="BB124">IF(T124="",0,SUMPRODUCT((BX4:BX795="Sulfites")*(BY4:BY795="ALERTE")*(COUNTIF(AF124,"*"&amp;BZ4:BZ795&amp;"*")&gt;0)*1))</f>
        <v>0</v>
      </c>
      <c r="BC124" s="36" cm="1">
        <f t="array" ref="BC124">IF(T124="",0,SUMPRODUCT((BX4:BX795="Lupin")*(BY4:BY795="ALERTE")*(COUNTIF(AF124,"*"&amp;BZ4:BZ795&amp;"*")&gt;0)*1))</f>
        <v>0</v>
      </c>
      <c r="BD124" s="36" cm="1">
        <f t="array" ref="BD124">IF(T124="",0,SUMPRODUCT((BX4:BX795="Mollusques")*(BY4:BY795="EXCL")*(COUNTIF(AF124,"*"&amp;BZ4:BZ795&amp;"*")&gt;0)*1))</f>
        <v>0</v>
      </c>
      <c r="BE124" s="36" cm="1">
        <f t="array" ref="BE124">IF(T124="",0,SUMPRODUCT((BX4:BX795="Mollusques")*(BY4:BY795="ALERTE")*(COUNTIF(AF124,"*"&amp;BZ4:BZ795&amp;"*")&gt;0)*1))</f>
        <v>0</v>
      </c>
      <c r="BF124" s="36" t="str">
        <f t="shared" si="59"/>
        <v/>
      </c>
      <c r="BG124" s="36" t="str">
        <f t="shared" si="60"/>
        <v/>
      </c>
      <c r="BH124" s="36" t="str">
        <f t="shared" si="61"/>
        <v/>
      </c>
      <c r="BI124" s="36" t="str">
        <f t="shared" si="62"/>
        <v/>
      </c>
      <c r="BJ124" s="36" t="str">
        <f t="shared" si="63"/>
        <v/>
      </c>
      <c r="BK124" s="36" t="str">
        <f t="shared" si="64"/>
        <v/>
      </c>
      <c r="BL124" s="36" t="str">
        <f t="shared" si="65"/>
        <v/>
      </c>
      <c r="BM124" s="36" t="str">
        <f t="shared" si="66"/>
        <v/>
      </c>
      <c r="BN124" s="36" t="str">
        <f t="shared" si="67"/>
        <v/>
      </c>
      <c r="BO124" s="36" t="str">
        <f t="shared" si="68"/>
        <v/>
      </c>
      <c r="BP124" s="36" t="str">
        <f t="shared" si="69"/>
        <v/>
      </c>
      <c r="BQ124" s="36" t="str">
        <f t="shared" si="70"/>
        <v/>
      </c>
      <c r="BR124" s="36" t="str">
        <f t="shared" si="71"/>
        <v/>
      </c>
      <c r="BS124" s="36" t="str">
        <f t="shared" si="72"/>
        <v/>
      </c>
      <c r="BT124" s="36" t="str">
        <f t="shared" si="73"/>
        <v/>
      </c>
      <c r="BU124" s="36" t="str">
        <f t="shared" si="74"/>
        <v/>
      </c>
      <c r="BX124" s="6" t="s">
        <v>352</v>
      </c>
      <c r="BY124" s="577" t="s">
        <v>363</v>
      </c>
      <c r="BZ124" s="6" t="s">
        <v>436</v>
      </c>
      <c r="CA124" s="6" t="s">
        <v>859</v>
      </c>
    </row>
    <row r="125" spans="2:79" ht="30" customHeight="1">
      <c r="B125" s="551" t="str">
        <f t="shared" si="38"/>
        <v/>
      </c>
      <c r="C125" s="551" t="str">
        <f t="shared" si="39"/>
        <v/>
      </c>
      <c r="D125" s="551" t="str">
        <f>IF(UPPER(TRIM(N11))="X",C125,B125)</f>
        <v/>
      </c>
      <c r="E125" s="551" cm="1">
        <f t="array" ref="E125">IF(H124&lt;&gt;"",E124,IF(E124="","",IFERROR(MATCH(TRUE(),INDEX(INDEX(K:K,E124+1):K203&lt;&gt;"",0),0)+E124,"")))</f>
        <v>266</v>
      </c>
      <c r="F125" s="551" cm="1">
        <f t="array" ref="F125">IF(E125="","",IF(H124&lt;&gt;"",H124,INDEX(D:D,E125)))</f>
        <v>0</v>
      </c>
      <c r="G125" s="551" t="str">
        <f t="shared" si="40"/>
        <v>0</v>
      </c>
      <c r="H125" s="561" t="str">
        <f t="shared" si="41"/>
        <v/>
      </c>
      <c r="I125" s="566" t="str">
        <f>IF(AND(F125&lt;&gt;"",N10&gt;0,M125&gt;N10),"Mot &gt; limite","")</f>
        <v/>
      </c>
      <c r="J125" s="562" t="str">
        <f>IF(K125="","",COUNTIF(K18:K125,"&lt;&gt;"))</f>
        <v/>
      </c>
      <c r="K125" s="563"/>
      <c r="L125" s="562" t="str">
        <f t="shared" si="42"/>
        <v/>
      </c>
      <c r="M125" s="532">
        <f>IF(OR(F125="",N10="",N10&lt;=0),"",IF(LEN(F125)&lt;=N10,LEN(F125),IFERROR(FIND("♦",SUBSTITUTE(LEFT(F125,N10)," ","♦",LEN(LEFT(F125,N10))-LEN(SUBSTITUTE(LEFT(F125,N10)," ","")))),FIND(" ",F125&amp;" ",N10+1)-1)))</f>
        <v>1</v>
      </c>
      <c r="N125" s="564">
        <f t="shared" si="43"/>
        <v>108</v>
      </c>
      <c r="O125" s="565" t="str">
        <f t="shared" si="44"/>
        <v>0</v>
      </c>
      <c r="P125" s="564">
        <f t="shared" si="45"/>
        <v>1</v>
      </c>
      <c r="Q125" s="564">
        <f t="shared" si="46"/>
        <v>1</v>
      </c>
      <c r="S125" s="588">
        <f t="shared" si="47"/>
        <v>125</v>
      </c>
      <c r="T125" s="464" t="str">
        <f t="shared" si="75"/>
        <v>0</v>
      </c>
      <c r="U125" s="588" t="s">
        <v>188</v>
      </c>
      <c r="V125" s="465" t="str">
        <f t="shared" si="48"/>
        <v>0</v>
      </c>
      <c r="W125" s="466" t="str">
        <f t="shared" si="49"/>
        <v/>
      </c>
      <c r="X125" s="589" t="str">
        <f t="shared" si="50"/>
        <v>0</v>
      </c>
      <c r="Y125" s="590" t="str">
        <f t="shared" si="51"/>
        <v/>
      </c>
      <c r="Z125" s="588">
        <f t="shared" si="52"/>
        <v>0</v>
      </c>
      <c r="AA125" s="588">
        <f t="shared" si="53"/>
        <v>0</v>
      </c>
      <c r="AB125" s="590" t="str">
        <f t="shared" si="54"/>
        <v>aucun match</v>
      </c>
      <c r="AC125" s="36" t="str">
        <f t="shared" si="55"/>
        <v>0</v>
      </c>
      <c r="AD125" s="36" t="str">
        <f t="shared" si="56"/>
        <v>0</v>
      </c>
      <c r="AE125" s="36" t="str">
        <f t="shared" si="57"/>
        <v>0</v>
      </c>
      <c r="AF125" s="36" t="str">
        <f t="shared" si="58"/>
        <v xml:space="preserve"> 0 </v>
      </c>
      <c r="AG125" s="36" cm="1">
        <f t="array" ref="AG125">IF(T125="",0,SUMPRODUCT((BX4:BX795="Gluten")*(BY4:BY795="INFO")*(COUNTIF(AF125,"*"&amp;BZ4:BZ795&amp;"*")&gt;0)*1))</f>
        <v>0</v>
      </c>
      <c r="AH125" s="36" cm="1">
        <f t="array" ref="AH125">IF(T125="",0,SUMPRODUCT((BX4:BX795="Gluten")*(BY4:BY795="EXCL")*(COUNTIF(AF125,"*"&amp;BZ4:BZ795&amp;"*")&gt;0)*1))</f>
        <v>0</v>
      </c>
      <c r="AI125" s="36" cm="1">
        <f t="array" ref="AI125">IF(T125="",0,SUMPRODUCT((BX4:BX795="Gluten")*(BY4:BY795="ALERTE")*(COUNTIF(AF125,"*"&amp;BZ4:BZ795&amp;"*")&gt;0)*1))</f>
        <v>0</v>
      </c>
      <c r="AJ125" s="36" cm="1">
        <f t="array" ref="AJ125">IF(T125="",0,SUMPRODUCT((BX4:BX795="Gluten")*(BY4:BY795="SUSP")*(COUNTIF(AF125,"*"&amp;BZ4:BZ795&amp;"*")&gt;0)*1))</f>
        <v>0</v>
      </c>
      <c r="AK125" s="36" cm="1">
        <f t="array" ref="AK125">IF(T125="",0,SUMPRODUCT((BX4:BX795="Crustaces")*(BY4:BY795="ALERTE")*(COUNTIF(AF125,"*"&amp;BZ4:BZ795&amp;"*")&gt;0)*1))</f>
        <v>0</v>
      </c>
      <c r="AL125" s="36" cm="1">
        <f t="array" ref="AL125">IF(T125="",0,SUMPRODUCT((BX4:BX795="Oeufs")*(BY4:BY795="ALERTE")*(COUNTIF(AF125,"*"&amp;BZ4:BZ795&amp;"*")&gt;0)*1))</f>
        <v>0</v>
      </c>
      <c r="AM125" s="36" cm="1">
        <f t="array" ref="AM125">IF(T125="",0,SUMPRODUCT((BX4:BX795="Poissons")*(BY4:BY795="INFO")*(COUNTIF(AF125,"*"&amp;BZ4:BZ795&amp;"*")&gt;0)*1))</f>
        <v>0</v>
      </c>
      <c r="AN125" s="36" cm="1">
        <f t="array" ref="AN125">IF(T125="",0,SUMPRODUCT((BX4:BX795="Poissons")*(BY4:BY795="EXCL")*(COUNTIF(AF125,"*"&amp;BZ4:BZ795&amp;"*")&gt;0)*1))</f>
        <v>0</v>
      </c>
      <c r="AO125" s="36" cm="1">
        <f t="array" ref="AO125">IF(T125="",0,SUMPRODUCT((BX4:BX795="Poissons")*(BY4:BY795="ALERTE")*(COUNTIF(AF125,"*"&amp;BZ4:BZ795&amp;"*")&gt;0)*1))</f>
        <v>0</v>
      </c>
      <c r="AP125" s="36" cm="1">
        <f t="array" ref="AP125">IF(T125="",0,SUMPRODUCT((BX4:BX795="Arachides")*(BY4:BY795="ALERTE")*(COUNTIF(AF125,"*"&amp;BZ4:BZ795&amp;"*")&gt;0)*1))</f>
        <v>0</v>
      </c>
      <c r="AQ125" s="36" cm="1">
        <f t="array" ref="AQ125">IF(T125="",0,SUMPRODUCT((BX4:BX795="Soja")*(BY4:BY795="INFO")*(COUNTIF(AF125,"*"&amp;BZ4:BZ795&amp;"*")&gt;0)*1))</f>
        <v>0</v>
      </c>
      <c r="AR125" s="36" cm="1">
        <f t="array" ref="AR125">IF(T125="",0,SUMPRODUCT((BX4:BX795="Soja")*(BY4:BY795="ALERTE")*(COUNTIF(AF125,"*"&amp;BZ4:BZ795&amp;"*")&gt;0)*1))</f>
        <v>0</v>
      </c>
      <c r="AS125" s="36" cm="1">
        <f t="array" ref="AS125">IF(T125="",0,SUMPRODUCT((BX4:BX795="Lait")*(BY4:BY795="INFO")*(COUNTIF(AF125,"*"&amp;BZ4:BZ795&amp;"*")&gt;0)*1))</f>
        <v>0</v>
      </c>
      <c r="AT125" s="36" cm="1">
        <f t="array" ref="AT125">IF(T125="",0,SUMPRODUCT((BX4:BX795="Lait")*(BY4:BY795="EXCL")*(COUNTIF(AF125,"*"&amp;BZ4:BZ795&amp;"*")&gt;0)*1))</f>
        <v>0</v>
      </c>
      <c r="AU125" s="36" cm="1">
        <f t="array" ref="AU125">IF(T125="",0,SUMPRODUCT((BX4:BX795="Lait")*(BY4:BY795="ALERTE")*(COUNTIF(AF125,"*"&amp;BZ4:BZ795&amp;"*")&gt;0)*1))</f>
        <v>0</v>
      </c>
      <c r="AV125" s="36" cm="1">
        <f t="array" ref="AV125">IF(T125="",0,SUMPRODUCT((BX4:BX795="Lait")*(BY4:BY795="SUSP")*(COUNTIF(AF125,"*"&amp;BZ4:BZ795&amp;"*")&gt;0)*1))</f>
        <v>0</v>
      </c>
      <c r="AW125" s="36" cm="1">
        <f t="array" ref="AW125">IF(T125="",0,SUMPRODUCT((BX4:BX795="Fruits a coque")*(BY4:BY795="EXCL")*(COUNTIF(AF125,"*"&amp;BZ4:BZ795&amp;"*")&gt;0)*1))</f>
        <v>0</v>
      </c>
      <c r="AX125" s="36" cm="1">
        <f t="array" ref="AX125">IF(T125="",0,SUMPRODUCT((BX4:BX795="Fruits a coque")*(BY4:BY795="ALERTE")*(COUNTIF(AF125,"*"&amp;BZ4:BZ795&amp;"*")&gt;0)*1))</f>
        <v>0</v>
      </c>
      <c r="AY125" s="36" cm="1">
        <f t="array" ref="AY125">IF(T125="",0,SUMPRODUCT((BX4:BX795="Celeri")*(BY4:BY795="ALERTE")*(COUNTIF(AF125,"*"&amp;BZ4:BZ795&amp;"*")&gt;0)*1))</f>
        <v>0</v>
      </c>
      <c r="AZ125" s="36" cm="1">
        <f t="array" ref="AZ125">IF(T125="",0,SUMPRODUCT((BX4:BX795="Moutarde")*(BY4:BY795="ALERTE")*(COUNTIF(AF125,"*"&amp;BZ4:BZ795&amp;"*")&gt;0)*1))</f>
        <v>0</v>
      </c>
      <c r="BA125" s="36" cm="1">
        <f t="array" ref="BA125">IF(T125="",0,SUMPRODUCT((BX4:BX795="Sesame")*(BY4:BY795="ALERTE")*(COUNTIF(AF125,"*"&amp;BZ4:BZ795&amp;"*")&gt;0)*1))</f>
        <v>0</v>
      </c>
      <c r="BB125" s="36" cm="1">
        <f t="array" ref="BB125">IF(T125="",0,SUMPRODUCT((BX4:BX795="Sulfites")*(BY4:BY795="ALERTE")*(COUNTIF(AF125,"*"&amp;BZ4:BZ795&amp;"*")&gt;0)*1))</f>
        <v>0</v>
      </c>
      <c r="BC125" s="36" cm="1">
        <f t="array" ref="BC125">IF(T125="",0,SUMPRODUCT((BX4:BX795="Lupin")*(BY4:BY795="ALERTE")*(COUNTIF(AF125,"*"&amp;BZ4:BZ795&amp;"*")&gt;0)*1))</f>
        <v>0</v>
      </c>
      <c r="BD125" s="36" cm="1">
        <f t="array" ref="BD125">IF(T125="",0,SUMPRODUCT((BX4:BX795="Mollusques")*(BY4:BY795="EXCL")*(COUNTIF(AF125,"*"&amp;BZ4:BZ795&amp;"*")&gt;0)*1))</f>
        <v>0</v>
      </c>
      <c r="BE125" s="36" cm="1">
        <f t="array" ref="BE125">IF(T125="",0,SUMPRODUCT((BX4:BX795="Mollusques")*(BY4:BY795="ALERTE")*(COUNTIF(AF125,"*"&amp;BZ4:BZ795&amp;"*")&gt;0)*1))</f>
        <v>0</v>
      </c>
      <c r="BF125" s="36" t="str">
        <f t="shared" si="59"/>
        <v/>
      </c>
      <c r="BG125" s="36" t="str">
        <f t="shared" si="60"/>
        <v/>
      </c>
      <c r="BH125" s="36" t="str">
        <f t="shared" si="61"/>
        <v/>
      </c>
      <c r="BI125" s="36" t="str">
        <f t="shared" si="62"/>
        <v/>
      </c>
      <c r="BJ125" s="36" t="str">
        <f t="shared" si="63"/>
        <v/>
      </c>
      <c r="BK125" s="36" t="str">
        <f t="shared" si="64"/>
        <v/>
      </c>
      <c r="BL125" s="36" t="str">
        <f t="shared" si="65"/>
        <v/>
      </c>
      <c r="BM125" s="36" t="str">
        <f t="shared" si="66"/>
        <v/>
      </c>
      <c r="BN125" s="36" t="str">
        <f t="shared" si="67"/>
        <v/>
      </c>
      <c r="BO125" s="36" t="str">
        <f t="shared" si="68"/>
        <v/>
      </c>
      <c r="BP125" s="36" t="str">
        <f t="shared" si="69"/>
        <v/>
      </c>
      <c r="BQ125" s="36" t="str">
        <f t="shared" si="70"/>
        <v/>
      </c>
      <c r="BR125" s="36" t="str">
        <f t="shared" si="71"/>
        <v/>
      </c>
      <c r="BS125" s="36" t="str">
        <f t="shared" si="72"/>
        <v/>
      </c>
      <c r="BT125" s="36" t="str">
        <f t="shared" si="73"/>
        <v/>
      </c>
      <c r="BU125" s="36" t="str">
        <f t="shared" si="74"/>
        <v/>
      </c>
      <c r="BX125" s="6" t="s">
        <v>352</v>
      </c>
      <c r="BY125" s="577" t="s">
        <v>363</v>
      </c>
      <c r="BZ125" s="6" t="s">
        <v>437</v>
      </c>
      <c r="CA125" s="6" t="s">
        <v>860</v>
      </c>
    </row>
    <row r="126" spans="2:79" ht="30" customHeight="1">
      <c r="B126" s="551" t="str">
        <f t="shared" si="38"/>
        <v/>
      </c>
      <c r="C126" s="551" t="str">
        <f t="shared" si="39"/>
        <v/>
      </c>
      <c r="D126" s="551" t="str">
        <f>IF(UPPER(TRIM(N11))="X",C126,B126)</f>
        <v/>
      </c>
      <c r="E126" s="551" cm="1">
        <f t="array" ref="E126">IF(H125&lt;&gt;"",E125,IF(E125="","",IFERROR(MATCH(TRUE(),INDEX(INDEX(K:K,E125+1):K203&lt;&gt;"",0),0)+E125,"")))</f>
        <v>267</v>
      </c>
      <c r="F126" s="551" cm="1">
        <f t="array" ref="F126">IF(E126="","",IF(H125&lt;&gt;"",H125,INDEX(D:D,E126)))</f>
        <v>0</v>
      </c>
      <c r="G126" s="551" t="str">
        <f t="shared" si="40"/>
        <v>0</v>
      </c>
      <c r="H126" s="561" t="str">
        <f t="shared" si="41"/>
        <v/>
      </c>
      <c r="I126" s="566" t="str">
        <f>IF(AND(F126&lt;&gt;"",N10&gt;0,M126&gt;N10),"Mot &gt; limite","")</f>
        <v/>
      </c>
      <c r="J126" s="562" t="str">
        <f>IF(K126="","",COUNTIF(K18:K126,"&lt;&gt;"))</f>
        <v/>
      </c>
      <c r="K126" s="563"/>
      <c r="L126" s="562" t="str">
        <f t="shared" si="42"/>
        <v/>
      </c>
      <c r="M126" s="532">
        <f>IF(OR(F126="",N10="",N10&lt;=0),"",IF(LEN(F126)&lt;=N10,LEN(F126),IFERROR(FIND("♦",SUBSTITUTE(LEFT(F126,N10)," ","♦",LEN(LEFT(F126,N10))-LEN(SUBSTITUTE(LEFT(F126,N10)," ","")))),FIND(" ",F126&amp;" ",N10+1)-1)))</f>
        <v>1</v>
      </c>
      <c r="N126" s="564">
        <f t="shared" si="43"/>
        <v>109</v>
      </c>
      <c r="O126" s="565" t="str">
        <f t="shared" si="44"/>
        <v>0</v>
      </c>
      <c r="P126" s="564">
        <f t="shared" si="45"/>
        <v>1</v>
      </c>
      <c r="Q126" s="564">
        <f t="shared" si="46"/>
        <v>1</v>
      </c>
      <c r="S126" s="588">
        <f t="shared" si="47"/>
        <v>126</v>
      </c>
      <c r="T126" s="464" t="str">
        <f t="shared" si="75"/>
        <v>0</v>
      </c>
      <c r="U126" s="588" t="s">
        <v>188</v>
      </c>
      <c r="V126" s="465" t="str">
        <f t="shared" si="48"/>
        <v>0</v>
      </c>
      <c r="W126" s="466" t="str">
        <f t="shared" si="49"/>
        <v/>
      </c>
      <c r="X126" s="589" t="str">
        <f t="shared" si="50"/>
        <v>0</v>
      </c>
      <c r="Y126" s="590" t="str">
        <f t="shared" si="51"/>
        <v/>
      </c>
      <c r="Z126" s="588">
        <f t="shared" si="52"/>
        <v>0</v>
      </c>
      <c r="AA126" s="588">
        <f t="shared" si="53"/>
        <v>0</v>
      </c>
      <c r="AB126" s="590" t="str">
        <f t="shared" si="54"/>
        <v>aucun match</v>
      </c>
      <c r="AC126" s="36" t="str">
        <f t="shared" si="55"/>
        <v>0</v>
      </c>
      <c r="AD126" s="36" t="str">
        <f t="shared" si="56"/>
        <v>0</v>
      </c>
      <c r="AE126" s="36" t="str">
        <f t="shared" si="57"/>
        <v>0</v>
      </c>
      <c r="AF126" s="36" t="str">
        <f t="shared" si="58"/>
        <v xml:space="preserve"> 0 </v>
      </c>
      <c r="AG126" s="36" cm="1">
        <f t="array" ref="AG126">IF(T126="",0,SUMPRODUCT((BX4:BX795="Gluten")*(BY4:BY795="INFO")*(COUNTIF(AF126,"*"&amp;BZ4:BZ795&amp;"*")&gt;0)*1))</f>
        <v>0</v>
      </c>
      <c r="AH126" s="36" cm="1">
        <f t="array" ref="AH126">IF(T126="",0,SUMPRODUCT((BX4:BX795="Gluten")*(BY4:BY795="EXCL")*(COUNTIF(AF126,"*"&amp;BZ4:BZ795&amp;"*")&gt;0)*1))</f>
        <v>0</v>
      </c>
      <c r="AI126" s="36" cm="1">
        <f t="array" ref="AI126">IF(T126="",0,SUMPRODUCT((BX4:BX795="Gluten")*(BY4:BY795="ALERTE")*(COUNTIF(AF126,"*"&amp;BZ4:BZ795&amp;"*")&gt;0)*1))</f>
        <v>0</v>
      </c>
      <c r="AJ126" s="36" cm="1">
        <f t="array" ref="AJ126">IF(T126="",0,SUMPRODUCT((BX4:BX795="Gluten")*(BY4:BY795="SUSP")*(COUNTIF(AF126,"*"&amp;BZ4:BZ795&amp;"*")&gt;0)*1))</f>
        <v>0</v>
      </c>
      <c r="AK126" s="36" cm="1">
        <f t="array" ref="AK126">IF(T126="",0,SUMPRODUCT((BX4:BX795="Crustaces")*(BY4:BY795="ALERTE")*(COUNTIF(AF126,"*"&amp;BZ4:BZ795&amp;"*")&gt;0)*1))</f>
        <v>0</v>
      </c>
      <c r="AL126" s="36" cm="1">
        <f t="array" ref="AL126">IF(T126="",0,SUMPRODUCT((BX4:BX795="Oeufs")*(BY4:BY795="ALERTE")*(COUNTIF(AF126,"*"&amp;BZ4:BZ795&amp;"*")&gt;0)*1))</f>
        <v>0</v>
      </c>
      <c r="AM126" s="36" cm="1">
        <f t="array" ref="AM126">IF(T126="",0,SUMPRODUCT((BX4:BX795="Poissons")*(BY4:BY795="INFO")*(COUNTIF(AF126,"*"&amp;BZ4:BZ795&amp;"*")&gt;0)*1))</f>
        <v>0</v>
      </c>
      <c r="AN126" s="36" cm="1">
        <f t="array" ref="AN126">IF(T126="",0,SUMPRODUCT((BX4:BX795="Poissons")*(BY4:BY795="EXCL")*(COUNTIF(AF126,"*"&amp;BZ4:BZ795&amp;"*")&gt;0)*1))</f>
        <v>0</v>
      </c>
      <c r="AO126" s="36" cm="1">
        <f t="array" ref="AO126">IF(T126="",0,SUMPRODUCT((BX4:BX795="Poissons")*(BY4:BY795="ALERTE")*(COUNTIF(AF126,"*"&amp;BZ4:BZ795&amp;"*")&gt;0)*1))</f>
        <v>0</v>
      </c>
      <c r="AP126" s="36" cm="1">
        <f t="array" ref="AP126">IF(T126="",0,SUMPRODUCT((BX4:BX795="Arachides")*(BY4:BY795="ALERTE")*(COUNTIF(AF126,"*"&amp;BZ4:BZ795&amp;"*")&gt;0)*1))</f>
        <v>0</v>
      </c>
      <c r="AQ126" s="36" cm="1">
        <f t="array" ref="AQ126">IF(T126="",0,SUMPRODUCT((BX4:BX795="Soja")*(BY4:BY795="INFO")*(COUNTIF(AF126,"*"&amp;BZ4:BZ795&amp;"*")&gt;0)*1))</f>
        <v>0</v>
      </c>
      <c r="AR126" s="36" cm="1">
        <f t="array" ref="AR126">IF(T126="",0,SUMPRODUCT((BX4:BX795="Soja")*(BY4:BY795="ALERTE")*(COUNTIF(AF126,"*"&amp;BZ4:BZ795&amp;"*")&gt;0)*1))</f>
        <v>0</v>
      </c>
      <c r="AS126" s="36" cm="1">
        <f t="array" ref="AS126">IF(T126="",0,SUMPRODUCT((BX4:BX795="Lait")*(BY4:BY795="INFO")*(COUNTIF(AF126,"*"&amp;BZ4:BZ795&amp;"*")&gt;0)*1))</f>
        <v>0</v>
      </c>
      <c r="AT126" s="36" cm="1">
        <f t="array" ref="AT126">IF(T126="",0,SUMPRODUCT((BX4:BX795="Lait")*(BY4:BY795="EXCL")*(COUNTIF(AF126,"*"&amp;BZ4:BZ795&amp;"*")&gt;0)*1))</f>
        <v>0</v>
      </c>
      <c r="AU126" s="36" cm="1">
        <f t="array" ref="AU126">IF(T126="",0,SUMPRODUCT((BX4:BX795="Lait")*(BY4:BY795="ALERTE")*(COUNTIF(AF126,"*"&amp;BZ4:BZ795&amp;"*")&gt;0)*1))</f>
        <v>0</v>
      </c>
      <c r="AV126" s="36" cm="1">
        <f t="array" ref="AV126">IF(T126="",0,SUMPRODUCT((BX4:BX795="Lait")*(BY4:BY795="SUSP")*(COUNTIF(AF126,"*"&amp;BZ4:BZ795&amp;"*")&gt;0)*1))</f>
        <v>0</v>
      </c>
      <c r="AW126" s="36" cm="1">
        <f t="array" ref="AW126">IF(T126="",0,SUMPRODUCT((BX4:BX795="Fruits a coque")*(BY4:BY795="EXCL")*(COUNTIF(AF126,"*"&amp;BZ4:BZ795&amp;"*")&gt;0)*1))</f>
        <v>0</v>
      </c>
      <c r="AX126" s="36" cm="1">
        <f t="array" ref="AX126">IF(T126="",0,SUMPRODUCT((BX4:BX795="Fruits a coque")*(BY4:BY795="ALERTE")*(COUNTIF(AF126,"*"&amp;BZ4:BZ795&amp;"*")&gt;0)*1))</f>
        <v>0</v>
      </c>
      <c r="AY126" s="36" cm="1">
        <f t="array" ref="AY126">IF(T126="",0,SUMPRODUCT((BX4:BX795="Celeri")*(BY4:BY795="ALERTE")*(COUNTIF(AF126,"*"&amp;BZ4:BZ795&amp;"*")&gt;0)*1))</f>
        <v>0</v>
      </c>
      <c r="AZ126" s="36" cm="1">
        <f t="array" ref="AZ126">IF(T126="",0,SUMPRODUCT((BX4:BX795="Moutarde")*(BY4:BY795="ALERTE")*(COUNTIF(AF126,"*"&amp;BZ4:BZ795&amp;"*")&gt;0)*1))</f>
        <v>0</v>
      </c>
      <c r="BA126" s="36" cm="1">
        <f t="array" ref="BA126">IF(T126="",0,SUMPRODUCT((BX4:BX795="Sesame")*(BY4:BY795="ALERTE")*(COUNTIF(AF126,"*"&amp;BZ4:BZ795&amp;"*")&gt;0)*1))</f>
        <v>0</v>
      </c>
      <c r="BB126" s="36" cm="1">
        <f t="array" ref="BB126">IF(T126="",0,SUMPRODUCT((BX4:BX795="Sulfites")*(BY4:BY795="ALERTE")*(COUNTIF(AF126,"*"&amp;BZ4:BZ795&amp;"*")&gt;0)*1))</f>
        <v>0</v>
      </c>
      <c r="BC126" s="36" cm="1">
        <f t="array" ref="BC126">IF(T126="",0,SUMPRODUCT((BX4:BX795="Lupin")*(BY4:BY795="ALERTE")*(COUNTIF(AF126,"*"&amp;BZ4:BZ795&amp;"*")&gt;0)*1))</f>
        <v>0</v>
      </c>
      <c r="BD126" s="36" cm="1">
        <f t="array" ref="BD126">IF(T126="",0,SUMPRODUCT((BX4:BX795="Mollusques")*(BY4:BY795="EXCL")*(COUNTIF(AF126,"*"&amp;BZ4:BZ795&amp;"*")&gt;0)*1))</f>
        <v>0</v>
      </c>
      <c r="BE126" s="36" cm="1">
        <f t="array" ref="BE126">IF(T126="",0,SUMPRODUCT((BX4:BX795="Mollusques")*(BY4:BY795="ALERTE")*(COUNTIF(AF126,"*"&amp;BZ4:BZ795&amp;"*")&gt;0)*1))</f>
        <v>0</v>
      </c>
      <c r="BF126" s="36" t="str">
        <f t="shared" si="59"/>
        <v/>
      </c>
      <c r="BG126" s="36" t="str">
        <f t="shared" si="60"/>
        <v/>
      </c>
      <c r="BH126" s="36" t="str">
        <f t="shared" si="61"/>
        <v/>
      </c>
      <c r="BI126" s="36" t="str">
        <f t="shared" si="62"/>
        <v/>
      </c>
      <c r="BJ126" s="36" t="str">
        <f t="shared" si="63"/>
        <v/>
      </c>
      <c r="BK126" s="36" t="str">
        <f t="shared" si="64"/>
        <v/>
      </c>
      <c r="BL126" s="36" t="str">
        <f t="shared" si="65"/>
        <v/>
      </c>
      <c r="BM126" s="36" t="str">
        <f t="shared" si="66"/>
        <v/>
      </c>
      <c r="BN126" s="36" t="str">
        <f t="shared" si="67"/>
        <v/>
      </c>
      <c r="BO126" s="36" t="str">
        <f t="shared" si="68"/>
        <v/>
      </c>
      <c r="BP126" s="36" t="str">
        <f t="shared" si="69"/>
        <v/>
      </c>
      <c r="BQ126" s="36" t="str">
        <f t="shared" si="70"/>
        <v/>
      </c>
      <c r="BR126" s="36" t="str">
        <f t="shared" si="71"/>
        <v/>
      </c>
      <c r="BS126" s="36" t="str">
        <f t="shared" si="72"/>
        <v/>
      </c>
      <c r="BT126" s="36" t="str">
        <f t="shared" si="73"/>
        <v/>
      </c>
      <c r="BU126" s="36" t="str">
        <f t="shared" si="74"/>
        <v/>
      </c>
      <c r="BX126" s="6" t="s">
        <v>352</v>
      </c>
      <c r="BY126" s="577" t="s">
        <v>363</v>
      </c>
      <c r="BZ126" s="6" t="s">
        <v>438</v>
      </c>
      <c r="CA126" s="6" t="s">
        <v>861</v>
      </c>
    </row>
    <row r="127" spans="2:79" ht="30" customHeight="1">
      <c r="B127" s="551" t="str">
        <f t="shared" si="38"/>
        <v/>
      </c>
      <c r="C127" s="551" t="str">
        <f t="shared" si="39"/>
        <v/>
      </c>
      <c r="D127" s="551" t="str">
        <f>IF(UPPER(TRIM(N11))="X",C127,B127)</f>
        <v/>
      </c>
      <c r="E127" s="551" cm="1">
        <f t="array" ref="E127">IF(H126&lt;&gt;"",E126,IF(E126="","",IFERROR(MATCH(TRUE(),INDEX(INDEX(K:K,E126+1):K203&lt;&gt;"",0),0)+E126,"")))</f>
        <v>268</v>
      </c>
      <c r="F127" s="551" cm="1">
        <f t="array" ref="F127">IF(E127="","",IF(H126&lt;&gt;"",H126,INDEX(D:D,E127)))</f>
        <v>0</v>
      </c>
      <c r="G127" s="551" t="str">
        <f t="shared" si="40"/>
        <v>0</v>
      </c>
      <c r="H127" s="561" t="str">
        <f t="shared" si="41"/>
        <v/>
      </c>
      <c r="I127" s="566" t="str">
        <f>IF(AND(F127&lt;&gt;"",N10&gt;0,M127&gt;N10),"Mot &gt; limite","")</f>
        <v/>
      </c>
      <c r="J127" s="562" t="str">
        <f>IF(K127="","",COUNTIF(K18:K127,"&lt;&gt;"))</f>
        <v/>
      </c>
      <c r="K127" s="563"/>
      <c r="L127" s="562" t="str">
        <f t="shared" si="42"/>
        <v/>
      </c>
      <c r="M127" s="532">
        <f>IF(OR(F127="",N10="",N10&lt;=0),"",IF(LEN(F127)&lt;=N10,LEN(F127),IFERROR(FIND("♦",SUBSTITUTE(LEFT(F127,N10)," ","♦",LEN(LEFT(F127,N10))-LEN(SUBSTITUTE(LEFT(F127,N10)," ","")))),FIND(" ",F127&amp;" ",N10+1)-1)))</f>
        <v>1</v>
      </c>
      <c r="N127" s="564">
        <f t="shared" si="43"/>
        <v>110</v>
      </c>
      <c r="O127" s="565" t="str">
        <f t="shared" si="44"/>
        <v>0</v>
      </c>
      <c r="P127" s="564">
        <f t="shared" si="45"/>
        <v>1</v>
      </c>
      <c r="Q127" s="564">
        <f t="shared" si="46"/>
        <v>1</v>
      </c>
      <c r="S127" s="588">
        <f t="shared" si="47"/>
        <v>127</v>
      </c>
      <c r="T127" s="464" t="str">
        <f t="shared" si="75"/>
        <v>0</v>
      </c>
      <c r="U127" s="588" t="s">
        <v>188</v>
      </c>
      <c r="V127" s="465" t="str">
        <f t="shared" si="48"/>
        <v>0</v>
      </c>
      <c r="W127" s="466" t="str">
        <f t="shared" si="49"/>
        <v/>
      </c>
      <c r="X127" s="589" t="str">
        <f t="shared" si="50"/>
        <v>0</v>
      </c>
      <c r="Y127" s="590" t="str">
        <f t="shared" si="51"/>
        <v/>
      </c>
      <c r="Z127" s="588">
        <f t="shared" si="52"/>
        <v>0</v>
      </c>
      <c r="AA127" s="588">
        <f t="shared" si="53"/>
        <v>0</v>
      </c>
      <c r="AB127" s="590" t="str">
        <f t="shared" si="54"/>
        <v>aucun match</v>
      </c>
      <c r="AC127" s="36" t="str">
        <f t="shared" si="55"/>
        <v>0</v>
      </c>
      <c r="AD127" s="36" t="str">
        <f t="shared" si="56"/>
        <v>0</v>
      </c>
      <c r="AE127" s="36" t="str">
        <f t="shared" si="57"/>
        <v>0</v>
      </c>
      <c r="AF127" s="36" t="str">
        <f t="shared" si="58"/>
        <v xml:space="preserve"> 0 </v>
      </c>
      <c r="AG127" s="36" cm="1">
        <f t="array" ref="AG127">IF(T127="",0,SUMPRODUCT((BX4:BX795="Gluten")*(BY4:BY795="INFO")*(COUNTIF(AF127,"*"&amp;BZ4:BZ795&amp;"*")&gt;0)*1))</f>
        <v>0</v>
      </c>
      <c r="AH127" s="36" cm="1">
        <f t="array" ref="AH127">IF(T127="",0,SUMPRODUCT((BX4:BX795="Gluten")*(BY4:BY795="EXCL")*(COUNTIF(AF127,"*"&amp;BZ4:BZ795&amp;"*")&gt;0)*1))</f>
        <v>0</v>
      </c>
      <c r="AI127" s="36" cm="1">
        <f t="array" ref="AI127">IF(T127="",0,SUMPRODUCT((BX4:BX795="Gluten")*(BY4:BY795="ALERTE")*(COUNTIF(AF127,"*"&amp;BZ4:BZ795&amp;"*")&gt;0)*1))</f>
        <v>0</v>
      </c>
      <c r="AJ127" s="36" cm="1">
        <f t="array" ref="AJ127">IF(T127="",0,SUMPRODUCT((BX4:BX795="Gluten")*(BY4:BY795="SUSP")*(COUNTIF(AF127,"*"&amp;BZ4:BZ795&amp;"*")&gt;0)*1))</f>
        <v>0</v>
      </c>
      <c r="AK127" s="36" cm="1">
        <f t="array" ref="AK127">IF(T127="",0,SUMPRODUCT((BX4:BX795="Crustaces")*(BY4:BY795="ALERTE")*(COUNTIF(AF127,"*"&amp;BZ4:BZ795&amp;"*")&gt;0)*1))</f>
        <v>0</v>
      </c>
      <c r="AL127" s="36" cm="1">
        <f t="array" ref="AL127">IF(T127="",0,SUMPRODUCT((BX4:BX795="Oeufs")*(BY4:BY795="ALERTE")*(COUNTIF(AF127,"*"&amp;BZ4:BZ795&amp;"*")&gt;0)*1))</f>
        <v>0</v>
      </c>
      <c r="AM127" s="36" cm="1">
        <f t="array" ref="AM127">IF(T127="",0,SUMPRODUCT((BX4:BX795="Poissons")*(BY4:BY795="INFO")*(COUNTIF(AF127,"*"&amp;BZ4:BZ795&amp;"*")&gt;0)*1))</f>
        <v>0</v>
      </c>
      <c r="AN127" s="36" cm="1">
        <f t="array" ref="AN127">IF(T127="",0,SUMPRODUCT((BX4:BX795="Poissons")*(BY4:BY795="EXCL")*(COUNTIF(AF127,"*"&amp;BZ4:BZ795&amp;"*")&gt;0)*1))</f>
        <v>0</v>
      </c>
      <c r="AO127" s="36" cm="1">
        <f t="array" ref="AO127">IF(T127="",0,SUMPRODUCT((BX4:BX795="Poissons")*(BY4:BY795="ALERTE")*(COUNTIF(AF127,"*"&amp;BZ4:BZ795&amp;"*")&gt;0)*1))</f>
        <v>0</v>
      </c>
      <c r="AP127" s="36" cm="1">
        <f t="array" ref="AP127">IF(T127="",0,SUMPRODUCT((BX4:BX795="Arachides")*(BY4:BY795="ALERTE")*(COUNTIF(AF127,"*"&amp;BZ4:BZ795&amp;"*")&gt;0)*1))</f>
        <v>0</v>
      </c>
      <c r="AQ127" s="36" cm="1">
        <f t="array" ref="AQ127">IF(T127="",0,SUMPRODUCT((BX4:BX795="Soja")*(BY4:BY795="INFO")*(COUNTIF(AF127,"*"&amp;BZ4:BZ795&amp;"*")&gt;0)*1))</f>
        <v>0</v>
      </c>
      <c r="AR127" s="36" cm="1">
        <f t="array" ref="AR127">IF(T127="",0,SUMPRODUCT((BX4:BX795="Soja")*(BY4:BY795="ALERTE")*(COUNTIF(AF127,"*"&amp;BZ4:BZ795&amp;"*")&gt;0)*1))</f>
        <v>0</v>
      </c>
      <c r="AS127" s="36" cm="1">
        <f t="array" ref="AS127">IF(T127="",0,SUMPRODUCT((BX4:BX795="Lait")*(BY4:BY795="INFO")*(COUNTIF(AF127,"*"&amp;BZ4:BZ795&amp;"*")&gt;0)*1))</f>
        <v>0</v>
      </c>
      <c r="AT127" s="36" cm="1">
        <f t="array" ref="AT127">IF(T127="",0,SUMPRODUCT((BX4:BX795="Lait")*(BY4:BY795="EXCL")*(COUNTIF(AF127,"*"&amp;BZ4:BZ795&amp;"*")&gt;0)*1))</f>
        <v>0</v>
      </c>
      <c r="AU127" s="36" cm="1">
        <f t="array" ref="AU127">IF(T127="",0,SUMPRODUCT((BX4:BX795="Lait")*(BY4:BY795="ALERTE")*(COUNTIF(AF127,"*"&amp;BZ4:BZ795&amp;"*")&gt;0)*1))</f>
        <v>0</v>
      </c>
      <c r="AV127" s="36" cm="1">
        <f t="array" ref="AV127">IF(T127="",0,SUMPRODUCT((BX4:BX795="Lait")*(BY4:BY795="SUSP")*(COUNTIF(AF127,"*"&amp;BZ4:BZ795&amp;"*")&gt;0)*1))</f>
        <v>0</v>
      </c>
      <c r="AW127" s="36" cm="1">
        <f t="array" ref="AW127">IF(T127="",0,SUMPRODUCT((BX4:BX795="Fruits a coque")*(BY4:BY795="EXCL")*(COUNTIF(AF127,"*"&amp;BZ4:BZ795&amp;"*")&gt;0)*1))</f>
        <v>0</v>
      </c>
      <c r="AX127" s="36" cm="1">
        <f t="array" ref="AX127">IF(T127="",0,SUMPRODUCT((BX4:BX795="Fruits a coque")*(BY4:BY795="ALERTE")*(COUNTIF(AF127,"*"&amp;BZ4:BZ795&amp;"*")&gt;0)*1))</f>
        <v>0</v>
      </c>
      <c r="AY127" s="36" cm="1">
        <f t="array" ref="AY127">IF(T127="",0,SUMPRODUCT((BX4:BX795="Celeri")*(BY4:BY795="ALERTE")*(COUNTIF(AF127,"*"&amp;BZ4:BZ795&amp;"*")&gt;0)*1))</f>
        <v>0</v>
      </c>
      <c r="AZ127" s="36" cm="1">
        <f t="array" ref="AZ127">IF(T127="",0,SUMPRODUCT((BX4:BX795="Moutarde")*(BY4:BY795="ALERTE")*(COUNTIF(AF127,"*"&amp;BZ4:BZ795&amp;"*")&gt;0)*1))</f>
        <v>0</v>
      </c>
      <c r="BA127" s="36" cm="1">
        <f t="array" ref="BA127">IF(T127="",0,SUMPRODUCT((BX4:BX795="Sesame")*(BY4:BY795="ALERTE")*(COUNTIF(AF127,"*"&amp;BZ4:BZ795&amp;"*")&gt;0)*1))</f>
        <v>0</v>
      </c>
      <c r="BB127" s="36" cm="1">
        <f t="array" ref="BB127">IF(T127="",0,SUMPRODUCT((BX4:BX795="Sulfites")*(BY4:BY795="ALERTE")*(COUNTIF(AF127,"*"&amp;BZ4:BZ795&amp;"*")&gt;0)*1))</f>
        <v>0</v>
      </c>
      <c r="BC127" s="36" cm="1">
        <f t="array" ref="BC127">IF(T127="",0,SUMPRODUCT((BX4:BX795="Lupin")*(BY4:BY795="ALERTE")*(COUNTIF(AF127,"*"&amp;BZ4:BZ795&amp;"*")&gt;0)*1))</f>
        <v>0</v>
      </c>
      <c r="BD127" s="36" cm="1">
        <f t="array" ref="BD127">IF(T127="",0,SUMPRODUCT((BX4:BX795="Mollusques")*(BY4:BY795="EXCL")*(COUNTIF(AF127,"*"&amp;BZ4:BZ795&amp;"*")&gt;0)*1))</f>
        <v>0</v>
      </c>
      <c r="BE127" s="36" cm="1">
        <f t="array" ref="BE127">IF(T127="",0,SUMPRODUCT((BX4:BX795="Mollusques")*(BY4:BY795="ALERTE")*(COUNTIF(AF127,"*"&amp;BZ4:BZ795&amp;"*")&gt;0)*1))</f>
        <v>0</v>
      </c>
      <c r="BF127" s="36" t="str">
        <f t="shared" si="59"/>
        <v/>
      </c>
      <c r="BG127" s="36" t="str">
        <f t="shared" si="60"/>
        <v/>
      </c>
      <c r="BH127" s="36" t="str">
        <f t="shared" si="61"/>
        <v/>
      </c>
      <c r="BI127" s="36" t="str">
        <f t="shared" si="62"/>
        <v/>
      </c>
      <c r="BJ127" s="36" t="str">
        <f t="shared" si="63"/>
        <v/>
      </c>
      <c r="BK127" s="36" t="str">
        <f t="shared" si="64"/>
        <v/>
      </c>
      <c r="BL127" s="36" t="str">
        <f t="shared" si="65"/>
        <v/>
      </c>
      <c r="BM127" s="36" t="str">
        <f t="shared" si="66"/>
        <v/>
      </c>
      <c r="BN127" s="36" t="str">
        <f t="shared" si="67"/>
        <v/>
      </c>
      <c r="BO127" s="36" t="str">
        <f t="shared" si="68"/>
        <v/>
      </c>
      <c r="BP127" s="36" t="str">
        <f t="shared" si="69"/>
        <v/>
      </c>
      <c r="BQ127" s="36" t="str">
        <f t="shared" si="70"/>
        <v/>
      </c>
      <c r="BR127" s="36" t="str">
        <f t="shared" si="71"/>
        <v/>
      </c>
      <c r="BS127" s="36" t="str">
        <f t="shared" si="72"/>
        <v/>
      </c>
      <c r="BT127" s="36" t="str">
        <f t="shared" si="73"/>
        <v/>
      </c>
      <c r="BU127" s="36" t="str">
        <f t="shared" si="74"/>
        <v/>
      </c>
      <c r="BX127" s="6" t="s">
        <v>352</v>
      </c>
      <c r="BY127" s="577" t="s">
        <v>363</v>
      </c>
      <c r="BZ127" s="6" t="s">
        <v>1318</v>
      </c>
      <c r="CA127" s="6" t="s">
        <v>862</v>
      </c>
    </row>
    <row r="128" spans="2:79" ht="30" customHeight="1">
      <c r="B128" s="551" t="str">
        <f t="shared" si="38"/>
        <v/>
      </c>
      <c r="C128" s="551" t="str">
        <f t="shared" si="39"/>
        <v/>
      </c>
      <c r="D128" s="551" t="str">
        <f>IF(UPPER(TRIM(N11))="X",C128,B128)</f>
        <v/>
      </c>
      <c r="E128" s="551" cm="1">
        <f t="array" ref="E128">IF(H127&lt;&gt;"",E127,IF(E127="","",IFERROR(MATCH(TRUE(),INDEX(INDEX(K:K,E127+1):K203&lt;&gt;"",0),0)+E127,"")))</f>
        <v>269</v>
      </c>
      <c r="F128" s="551" cm="1">
        <f t="array" ref="F128">IF(E128="","",IF(H127&lt;&gt;"",H127,INDEX(D:D,E128)))</f>
        <v>0</v>
      </c>
      <c r="G128" s="551" t="str">
        <f t="shared" si="40"/>
        <v>0</v>
      </c>
      <c r="H128" s="561" t="str">
        <f t="shared" si="41"/>
        <v/>
      </c>
      <c r="I128" s="566" t="str">
        <f>IF(AND(F128&lt;&gt;"",N10&gt;0,M128&gt;N10),"Mot &gt; limite","")</f>
        <v/>
      </c>
      <c r="J128" s="562" t="str">
        <f>IF(K128="","",COUNTIF(K18:K128,"&lt;&gt;"))</f>
        <v/>
      </c>
      <c r="K128" s="563"/>
      <c r="L128" s="562" t="str">
        <f t="shared" si="42"/>
        <v/>
      </c>
      <c r="M128" s="532">
        <f>IF(OR(F128="",N10="",N10&lt;=0),"",IF(LEN(F128)&lt;=N10,LEN(F128),IFERROR(FIND("♦",SUBSTITUTE(LEFT(F128,N10)," ","♦",LEN(LEFT(F128,N10))-LEN(SUBSTITUTE(LEFT(F128,N10)," ","")))),FIND(" ",F128&amp;" ",N10+1)-1)))</f>
        <v>1</v>
      </c>
      <c r="N128" s="564">
        <f t="shared" si="43"/>
        <v>111</v>
      </c>
      <c r="O128" s="565" t="str">
        <f t="shared" si="44"/>
        <v>0</v>
      </c>
      <c r="P128" s="564">
        <f t="shared" si="45"/>
        <v>1</v>
      </c>
      <c r="Q128" s="564">
        <f t="shared" si="46"/>
        <v>1</v>
      </c>
      <c r="S128" s="588">
        <f t="shared" si="47"/>
        <v>128</v>
      </c>
      <c r="T128" s="464" t="str">
        <f t="shared" si="75"/>
        <v>0</v>
      </c>
      <c r="U128" s="588" t="s">
        <v>188</v>
      </c>
      <c r="V128" s="465" t="str">
        <f t="shared" si="48"/>
        <v>0</v>
      </c>
      <c r="W128" s="466" t="str">
        <f t="shared" si="49"/>
        <v/>
      </c>
      <c r="X128" s="589" t="str">
        <f t="shared" si="50"/>
        <v>0</v>
      </c>
      <c r="Y128" s="590" t="str">
        <f t="shared" si="51"/>
        <v/>
      </c>
      <c r="Z128" s="588">
        <f t="shared" si="52"/>
        <v>0</v>
      </c>
      <c r="AA128" s="588">
        <f t="shared" si="53"/>
        <v>0</v>
      </c>
      <c r="AB128" s="590" t="str">
        <f t="shared" si="54"/>
        <v>aucun match</v>
      </c>
      <c r="AC128" s="36" t="str">
        <f t="shared" si="55"/>
        <v>0</v>
      </c>
      <c r="AD128" s="36" t="str">
        <f t="shared" si="56"/>
        <v>0</v>
      </c>
      <c r="AE128" s="36" t="str">
        <f t="shared" si="57"/>
        <v>0</v>
      </c>
      <c r="AF128" s="36" t="str">
        <f t="shared" si="58"/>
        <v xml:space="preserve"> 0 </v>
      </c>
      <c r="AG128" s="36" cm="1">
        <f t="array" ref="AG128">IF(T128="",0,SUMPRODUCT((BX4:BX795="Gluten")*(BY4:BY795="INFO")*(COUNTIF(AF128,"*"&amp;BZ4:BZ795&amp;"*")&gt;0)*1))</f>
        <v>0</v>
      </c>
      <c r="AH128" s="36" cm="1">
        <f t="array" ref="AH128">IF(T128="",0,SUMPRODUCT((BX4:BX795="Gluten")*(BY4:BY795="EXCL")*(COUNTIF(AF128,"*"&amp;BZ4:BZ795&amp;"*")&gt;0)*1))</f>
        <v>0</v>
      </c>
      <c r="AI128" s="36" cm="1">
        <f t="array" ref="AI128">IF(T128="",0,SUMPRODUCT((BX4:BX795="Gluten")*(BY4:BY795="ALERTE")*(COUNTIF(AF128,"*"&amp;BZ4:BZ795&amp;"*")&gt;0)*1))</f>
        <v>0</v>
      </c>
      <c r="AJ128" s="36" cm="1">
        <f t="array" ref="AJ128">IF(T128="",0,SUMPRODUCT((BX4:BX795="Gluten")*(BY4:BY795="SUSP")*(COUNTIF(AF128,"*"&amp;BZ4:BZ795&amp;"*")&gt;0)*1))</f>
        <v>0</v>
      </c>
      <c r="AK128" s="36" cm="1">
        <f t="array" ref="AK128">IF(T128="",0,SUMPRODUCT((BX4:BX795="Crustaces")*(BY4:BY795="ALERTE")*(COUNTIF(AF128,"*"&amp;BZ4:BZ795&amp;"*")&gt;0)*1))</f>
        <v>0</v>
      </c>
      <c r="AL128" s="36" cm="1">
        <f t="array" ref="AL128">IF(T128="",0,SUMPRODUCT((BX4:BX795="Oeufs")*(BY4:BY795="ALERTE")*(COUNTIF(AF128,"*"&amp;BZ4:BZ795&amp;"*")&gt;0)*1))</f>
        <v>0</v>
      </c>
      <c r="AM128" s="36" cm="1">
        <f t="array" ref="AM128">IF(T128="",0,SUMPRODUCT((BX4:BX795="Poissons")*(BY4:BY795="INFO")*(COUNTIF(AF128,"*"&amp;BZ4:BZ795&amp;"*")&gt;0)*1))</f>
        <v>0</v>
      </c>
      <c r="AN128" s="36" cm="1">
        <f t="array" ref="AN128">IF(T128="",0,SUMPRODUCT((BX4:BX795="Poissons")*(BY4:BY795="EXCL")*(COUNTIF(AF128,"*"&amp;BZ4:BZ795&amp;"*")&gt;0)*1))</f>
        <v>0</v>
      </c>
      <c r="AO128" s="36" cm="1">
        <f t="array" ref="AO128">IF(T128="",0,SUMPRODUCT((BX4:BX795="Poissons")*(BY4:BY795="ALERTE")*(COUNTIF(AF128,"*"&amp;BZ4:BZ795&amp;"*")&gt;0)*1))</f>
        <v>0</v>
      </c>
      <c r="AP128" s="36" cm="1">
        <f t="array" ref="AP128">IF(T128="",0,SUMPRODUCT((BX4:BX795="Arachides")*(BY4:BY795="ALERTE")*(COUNTIF(AF128,"*"&amp;BZ4:BZ795&amp;"*")&gt;0)*1))</f>
        <v>0</v>
      </c>
      <c r="AQ128" s="36" cm="1">
        <f t="array" ref="AQ128">IF(T128="",0,SUMPRODUCT((BX4:BX795="Soja")*(BY4:BY795="INFO")*(COUNTIF(AF128,"*"&amp;BZ4:BZ795&amp;"*")&gt;0)*1))</f>
        <v>0</v>
      </c>
      <c r="AR128" s="36" cm="1">
        <f t="array" ref="AR128">IF(T128="",0,SUMPRODUCT((BX4:BX795="Soja")*(BY4:BY795="ALERTE")*(COUNTIF(AF128,"*"&amp;BZ4:BZ795&amp;"*")&gt;0)*1))</f>
        <v>0</v>
      </c>
      <c r="AS128" s="36" cm="1">
        <f t="array" ref="AS128">IF(T128="",0,SUMPRODUCT((BX4:BX795="Lait")*(BY4:BY795="INFO")*(COUNTIF(AF128,"*"&amp;BZ4:BZ795&amp;"*")&gt;0)*1))</f>
        <v>0</v>
      </c>
      <c r="AT128" s="36" cm="1">
        <f t="array" ref="AT128">IF(T128="",0,SUMPRODUCT((BX4:BX795="Lait")*(BY4:BY795="EXCL")*(COUNTIF(AF128,"*"&amp;BZ4:BZ795&amp;"*")&gt;0)*1))</f>
        <v>0</v>
      </c>
      <c r="AU128" s="36" cm="1">
        <f t="array" ref="AU128">IF(T128="",0,SUMPRODUCT((BX4:BX795="Lait")*(BY4:BY795="ALERTE")*(COUNTIF(AF128,"*"&amp;BZ4:BZ795&amp;"*")&gt;0)*1))</f>
        <v>0</v>
      </c>
      <c r="AV128" s="36" cm="1">
        <f t="array" ref="AV128">IF(T128="",0,SUMPRODUCT((BX4:BX795="Lait")*(BY4:BY795="SUSP")*(COUNTIF(AF128,"*"&amp;BZ4:BZ795&amp;"*")&gt;0)*1))</f>
        <v>0</v>
      </c>
      <c r="AW128" s="36" cm="1">
        <f t="array" ref="AW128">IF(T128="",0,SUMPRODUCT((BX4:BX795="Fruits a coque")*(BY4:BY795="EXCL")*(COUNTIF(AF128,"*"&amp;BZ4:BZ795&amp;"*")&gt;0)*1))</f>
        <v>0</v>
      </c>
      <c r="AX128" s="36" cm="1">
        <f t="array" ref="AX128">IF(T128="",0,SUMPRODUCT((BX4:BX795="Fruits a coque")*(BY4:BY795="ALERTE")*(COUNTIF(AF128,"*"&amp;BZ4:BZ795&amp;"*")&gt;0)*1))</f>
        <v>0</v>
      </c>
      <c r="AY128" s="36" cm="1">
        <f t="array" ref="AY128">IF(T128="",0,SUMPRODUCT((BX4:BX795="Celeri")*(BY4:BY795="ALERTE")*(COUNTIF(AF128,"*"&amp;BZ4:BZ795&amp;"*")&gt;0)*1))</f>
        <v>0</v>
      </c>
      <c r="AZ128" s="36" cm="1">
        <f t="array" ref="AZ128">IF(T128="",0,SUMPRODUCT((BX4:BX795="Moutarde")*(BY4:BY795="ALERTE")*(COUNTIF(AF128,"*"&amp;BZ4:BZ795&amp;"*")&gt;0)*1))</f>
        <v>0</v>
      </c>
      <c r="BA128" s="36" cm="1">
        <f t="array" ref="BA128">IF(T128="",0,SUMPRODUCT((BX4:BX795="Sesame")*(BY4:BY795="ALERTE")*(COUNTIF(AF128,"*"&amp;BZ4:BZ795&amp;"*")&gt;0)*1))</f>
        <v>0</v>
      </c>
      <c r="BB128" s="36" cm="1">
        <f t="array" ref="BB128">IF(T128="",0,SUMPRODUCT((BX4:BX795="Sulfites")*(BY4:BY795="ALERTE")*(COUNTIF(AF128,"*"&amp;BZ4:BZ795&amp;"*")&gt;0)*1))</f>
        <v>0</v>
      </c>
      <c r="BC128" s="36" cm="1">
        <f t="array" ref="BC128">IF(T128="",0,SUMPRODUCT((BX4:BX795="Lupin")*(BY4:BY795="ALERTE")*(COUNTIF(AF128,"*"&amp;BZ4:BZ795&amp;"*")&gt;0)*1))</f>
        <v>0</v>
      </c>
      <c r="BD128" s="36" cm="1">
        <f t="array" ref="BD128">IF(T128="",0,SUMPRODUCT((BX4:BX795="Mollusques")*(BY4:BY795="EXCL")*(COUNTIF(AF128,"*"&amp;BZ4:BZ795&amp;"*")&gt;0)*1))</f>
        <v>0</v>
      </c>
      <c r="BE128" s="36" cm="1">
        <f t="array" ref="BE128">IF(T128="",0,SUMPRODUCT((BX4:BX795="Mollusques")*(BY4:BY795="ALERTE")*(COUNTIF(AF128,"*"&amp;BZ4:BZ795&amp;"*")&gt;0)*1))</f>
        <v>0</v>
      </c>
      <c r="BF128" s="36" t="str">
        <f t="shared" si="59"/>
        <v/>
      </c>
      <c r="BG128" s="36" t="str">
        <f t="shared" si="60"/>
        <v/>
      </c>
      <c r="BH128" s="36" t="str">
        <f t="shared" si="61"/>
        <v/>
      </c>
      <c r="BI128" s="36" t="str">
        <f t="shared" si="62"/>
        <v/>
      </c>
      <c r="BJ128" s="36" t="str">
        <f t="shared" si="63"/>
        <v/>
      </c>
      <c r="BK128" s="36" t="str">
        <f t="shared" si="64"/>
        <v/>
      </c>
      <c r="BL128" s="36" t="str">
        <f t="shared" si="65"/>
        <v/>
      </c>
      <c r="BM128" s="36" t="str">
        <f t="shared" si="66"/>
        <v/>
      </c>
      <c r="BN128" s="36" t="str">
        <f t="shared" si="67"/>
        <v/>
      </c>
      <c r="BO128" s="36" t="str">
        <f t="shared" si="68"/>
        <v/>
      </c>
      <c r="BP128" s="36" t="str">
        <f t="shared" si="69"/>
        <v/>
      </c>
      <c r="BQ128" s="36" t="str">
        <f t="shared" si="70"/>
        <v/>
      </c>
      <c r="BR128" s="36" t="str">
        <f t="shared" si="71"/>
        <v/>
      </c>
      <c r="BS128" s="36" t="str">
        <f t="shared" si="72"/>
        <v/>
      </c>
      <c r="BT128" s="36" t="str">
        <f t="shared" si="73"/>
        <v/>
      </c>
      <c r="BU128" s="36" t="str">
        <f t="shared" si="74"/>
        <v/>
      </c>
      <c r="BX128" s="6" t="s">
        <v>352</v>
      </c>
      <c r="BY128" s="577" t="s">
        <v>363</v>
      </c>
      <c r="BZ128" s="6" t="s">
        <v>1319</v>
      </c>
      <c r="CA128" s="6" t="s">
        <v>863</v>
      </c>
    </row>
    <row r="129" spans="2:79" ht="30" customHeight="1">
      <c r="B129" s="551" t="str">
        <f t="shared" si="38"/>
        <v/>
      </c>
      <c r="C129" s="551" t="str">
        <f t="shared" si="39"/>
        <v/>
      </c>
      <c r="D129" s="551" t="str">
        <f>IF(UPPER(TRIM(N11))="X",C129,B129)</f>
        <v/>
      </c>
      <c r="E129" s="551" cm="1">
        <f t="array" ref="E129">IF(H128&lt;&gt;"",E128,IF(E128="","",IFERROR(MATCH(TRUE(),INDEX(INDEX(K:K,E128+1):K203&lt;&gt;"",0),0)+E128,"")))</f>
        <v>270</v>
      </c>
      <c r="F129" s="551" cm="1">
        <f t="array" ref="F129">IF(E129="","",IF(H128&lt;&gt;"",H128,INDEX(D:D,E129)))</f>
        <v>0</v>
      </c>
      <c r="G129" s="551" t="str">
        <f t="shared" si="40"/>
        <v>0</v>
      </c>
      <c r="H129" s="561" t="str">
        <f t="shared" si="41"/>
        <v/>
      </c>
      <c r="I129" s="566" t="str">
        <f>IF(AND(F129&lt;&gt;"",N10&gt;0,M129&gt;N10),"Mot &gt; limite","")</f>
        <v/>
      </c>
      <c r="J129" s="562" t="str">
        <f>IF(K129="","",COUNTIF(K18:K129,"&lt;&gt;"))</f>
        <v/>
      </c>
      <c r="K129" s="563"/>
      <c r="L129" s="562" t="str">
        <f t="shared" si="42"/>
        <v/>
      </c>
      <c r="M129" s="532">
        <f>IF(OR(F129="",N10="",N10&lt;=0),"",IF(LEN(F129)&lt;=N10,LEN(F129),IFERROR(FIND("♦",SUBSTITUTE(LEFT(F129,N10)," ","♦",LEN(LEFT(F129,N10))-LEN(SUBSTITUTE(LEFT(F129,N10)," ","")))),FIND(" ",F129&amp;" ",N10+1)-1)))</f>
        <v>1</v>
      </c>
      <c r="N129" s="564">
        <f t="shared" si="43"/>
        <v>112</v>
      </c>
      <c r="O129" s="565" t="str">
        <f t="shared" si="44"/>
        <v>0</v>
      </c>
      <c r="P129" s="564">
        <f t="shared" si="45"/>
        <v>1</v>
      </c>
      <c r="Q129" s="564">
        <f t="shared" si="46"/>
        <v>1</v>
      </c>
      <c r="S129" s="588">
        <f t="shared" si="47"/>
        <v>129</v>
      </c>
      <c r="T129" s="464" t="str">
        <f t="shared" si="75"/>
        <v>0</v>
      </c>
      <c r="U129" s="588" t="s">
        <v>188</v>
      </c>
      <c r="V129" s="465" t="str">
        <f t="shared" si="48"/>
        <v>0</v>
      </c>
      <c r="W129" s="466" t="str">
        <f t="shared" si="49"/>
        <v/>
      </c>
      <c r="X129" s="589" t="str">
        <f t="shared" si="50"/>
        <v>0</v>
      </c>
      <c r="Y129" s="590" t="str">
        <f t="shared" si="51"/>
        <v/>
      </c>
      <c r="Z129" s="588">
        <f t="shared" si="52"/>
        <v>0</v>
      </c>
      <c r="AA129" s="588">
        <f t="shared" si="53"/>
        <v>0</v>
      </c>
      <c r="AB129" s="590" t="str">
        <f t="shared" si="54"/>
        <v>aucun match</v>
      </c>
      <c r="AC129" s="36" t="str">
        <f t="shared" si="55"/>
        <v>0</v>
      </c>
      <c r="AD129" s="36" t="str">
        <f t="shared" si="56"/>
        <v>0</v>
      </c>
      <c r="AE129" s="36" t="str">
        <f t="shared" si="57"/>
        <v>0</v>
      </c>
      <c r="AF129" s="36" t="str">
        <f t="shared" si="58"/>
        <v xml:space="preserve"> 0 </v>
      </c>
      <c r="AG129" s="36" cm="1">
        <f t="array" ref="AG129">IF(T129="",0,SUMPRODUCT((BX4:BX795="Gluten")*(BY4:BY795="INFO")*(COUNTIF(AF129,"*"&amp;BZ4:BZ795&amp;"*")&gt;0)*1))</f>
        <v>0</v>
      </c>
      <c r="AH129" s="36" cm="1">
        <f t="array" ref="AH129">IF(T129="",0,SUMPRODUCT((BX4:BX795="Gluten")*(BY4:BY795="EXCL")*(COUNTIF(AF129,"*"&amp;BZ4:BZ795&amp;"*")&gt;0)*1))</f>
        <v>0</v>
      </c>
      <c r="AI129" s="36" cm="1">
        <f t="array" ref="AI129">IF(T129="",0,SUMPRODUCT((BX4:BX795="Gluten")*(BY4:BY795="ALERTE")*(COUNTIF(AF129,"*"&amp;BZ4:BZ795&amp;"*")&gt;0)*1))</f>
        <v>0</v>
      </c>
      <c r="AJ129" s="36" cm="1">
        <f t="array" ref="AJ129">IF(T129="",0,SUMPRODUCT((BX4:BX795="Gluten")*(BY4:BY795="SUSP")*(COUNTIF(AF129,"*"&amp;BZ4:BZ795&amp;"*")&gt;0)*1))</f>
        <v>0</v>
      </c>
      <c r="AK129" s="36" cm="1">
        <f t="array" ref="AK129">IF(T129="",0,SUMPRODUCT((BX4:BX795="Crustaces")*(BY4:BY795="ALERTE")*(COUNTIF(AF129,"*"&amp;BZ4:BZ795&amp;"*")&gt;0)*1))</f>
        <v>0</v>
      </c>
      <c r="AL129" s="36" cm="1">
        <f t="array" ref="AL129">IF(T129="",0,SUMPRODUCT((BX4:BX795="Oeufs")*(BY4:BY795="ALERTE")*(COUNTIF(AF129,"*"&amp;BZ4:BZ795&amp;"*")&gt;0)*1))</f>
        <v>0</v>
      </c>
      <c r="AM129" s="36" cm="1">
        <f t="array" ref="AM129">IF(T129="",0,SUMPRODUCT((BX4:BX795="Poissons")*(BY4:BY795="INFO")*(COUNTIF(AF129,"*"&amp;BZ4:BZ795&amp;"*")&gt;0)*1))</f>
        <v>0</v>
      </c>
      <c r="AN129" s="36" cm="1">
        <f t="array" ref="AN129">IF(T129="",0,SUMPRODUCT((BX4:BX795="Poissons")*(BY4:BY795="EXCL")*(COUNTIF(AF129,"*"&amp;BZ4:BZ795&amp;"*")&gt;0)*1))</f>
        <v>0</v>
      </c>
      <c r="AO129" s="36" cm="1">
        <f t="array" ref="AO129">IF(T129="",0,SUMPRODUCT((BX4:BX795="Poissons")*(BY4:BY795="ALERTE")*(COUNTIF(AF129,"*"&amp;BZ4:BZ795&amp;"*")&gt;0)*1))</f>
        <v>0</v>
      </c>
      <c r="AP129" s="36" cm="1">
        <f t="array" ref="AP129">IF(T129="",0,SUMPRODUCT((BX4:BX795="Arachides")*(BY4:BY795="ALERTE")*(COUNTIF(AF129,"*"&amp;BZ4:BZ795&amp;"*")&gt;0)*1))</f>
        <v>0</v>
      </c>
      <c r="AQ129" s="36" cm="1">
        <f t="array" ref="AQ129">IF(T129="",0,SUMPRODUCT((BX4:BX795="Soja")*(BY4:BY795="INFO")*(COUNTIF(AF129,"*"&amp;BZ4:BZ795&amp;"*")&gt;0)*1))</f>
        <v>0</v>
      </c>
      <c r="AR129" s="36" cm="1">
        <f t="array" ref="AR129">IF(T129="",0,SUMPRODUCT((BX4:BX795="Soja")*(BY4:BY795="ALERTE")*(COUNTIF(AF129,"*"&amp;BZ4:BZ795&amp;"*")&gt;0)*1))</f>
        <v>0</v>
      </c>
      <c r="AS129" s="36" cm="1">
        <f t="array" ref="AS129">IF(T129="",0,SUMPRODUCT((BX4:BX795="Lait")*(BY4:BY795="INFO")*(COUNTIF(AF129,"*"&amp;BZ4:BZ795&amp;"*")&gt;0)*1))</f>
        <v>0</v>
      </c>
      <c r="AT129" s="36" cm="1">
        <f t="array" ref="AT129">IF(T129="",0,SUMPRODUCT((BX4:BX795="Lait")*(BY4:BY795="EXCL")*(COUNTIF(AF129,"*"&amp;BZ4:BZ795&amp;"*")&gt;0)*1))</f>
        <v>0</v>
      </c>
      <c r="AU129" s="36" cm="1">
        <f t="array" ref="AU129">IF(T129="",0,SUMPRODUCT((BX4:BX795="Lait")*(BY4:BY795="ALERTE")*(COUNTIF(AF129,"*"&amp;BZ4:BZ795&amp;"*")&gt;0)*1))</f>
        <v>0</v>
      </c>
      <c r="AV129" s="36" cm="1">
        <f t="array" ref="AV129">IF(T129="",0,SUMPRODUCT((BX4:BX795="Lait")*(BY4:BY795="SUSP")*(COUNTIF(AF129,"*"&amp;BZ4:BZ795&amp;"*")&gt;0)*1))</f>
        <v>0</v>
      </c>
      <c r="AW129" s="36" cm="1">
        <f t="array" ref="AW129">IF(T129="",0,SUMPRODUCT((BX4:BX795="Fruits a coque")*(BY4:BY795="EXCL")*(COUNTIF(AF129,"*"&amp;BZ4:BZ795&amp;"*")&gt;0)*1))</f>
        <v>0</v>
      </c>
      <c r="AX129" s="36" cm="1">
        <f t="array" ref="AX129">IF(T129="",0,SUMPRODUCT((BX4:BX795="Fruits a coque")*(BY4:BY795="ALERTE")*(COUNTIF(AF129,"*"&amp;BZ4:BZ795&amp;"*")&gt;0)*1))</f>
        <v>0</v>
      </c>
      <c r="AY129" s="36" cm="1">
        <f t="array" ref="AY129">IF(T129="",0,SUMPRODUCT((BX4:BX795="Celeri")*(BY4:BY795="ALERTE")*(COUNTIF(AF129,"*"&amp;BZ4:BZ795&amp;"*")&gt;0)*1))</f>
        <v>0</v>
      </c>
      <c r="AZ129" s="36" cm="1">
        <f t="array" ref="AZ129">IF(T129="",0,SUMPRODUCT((BX4:BX795="Moutarde")*(BY4:BY795="ALERTE")*(COUNTIF(AF129,"*"&amp;BZ4:BZ795&amp;"*")&gt;0)*1))</f>
        <v>0</v>
      </c>
      <c r="BA129" s="36" cm="1">
        <f t="array" ref="BA129">IF(T129="",0,SUMPRODUCT((BX4:BX795="Sesame")*(BY4:BY795="ALERTE")*(COUNTIF(AF129,"*"&amp;BZ4:BZ795&amp;"*")&gt;0)*1))</f>
        <v>0</v>
      </c>
      <c r="BB129" s="36" cm="1">
        <f t="array" ref="BB129">IF(T129="",0,SUMPRODUCT((BX4:BX795="Sulfites")*(BY4:BY795="ALERTE")*(COUNTIF(AF129,"*"&amp;BZ4:BZ795&amp;"*")&gt;0)*1))</f>
        <v>0</v>
      </c>
      <c r="BC129" s="36" cm="1">
        <f t="array" ref="BC129">IF(T129="",0,SUMPRODUCT((BX4:BX795="Lupin")*(BY4:BY795="ALERTE")*(COUNTIF(AF129,"*"&amp;BZ4:BZ795&amp;"*")&gt;0)*1))</f>
        <v>0</v>
      </c>
      <c r="BD129" s="36" cm="1">
        <f t="array" ref="BD129">IF(T129="",0,SUMPRODUCT((BX4:BX795="Mollusques")*(BY4:BY795="EXCL")*(COUNTIF(AF129,"*"&amp;BZ4:BZ795&amp;"*")&gt;0)*1))</f>
        <v>0</v>
      </c>
      <c r="BE129" s="36" cm="1">
        <f t="array" ref="BE129">IF(T129="",0,SUMPRODUCT((BX4:BX795="Mollusques")*(BY4:BY795="ALERTE")*(COUNTIF(AF129,"*"&amp;BZ4:BZ795&amp;"*")&gt;0)*1))</f>
        <v>0</v>
      </c>
      <c r="BF129" s="36" t="str">
        <f t="shared" si="59"/>
        <v/>
      </c>
      <c r="BG129" s="36" t="str">
        <f t="shared" si="60"/>
        <v/>
      </c>
      <c r="BH129" s="36" t="str">
        <f t="shared" si="61"/>
        <v/>
      </c>
      <c r="BI129" s="36" t="str">
        <f t="shared" si="62"/>
        <v/>
      </c>
      <c r="BJ129" s="36" t="str">
        <f t="shared" si="63"/>
        <v/>
      </c>
      <c r="BK129" s="36" t="str">
        <f t="shared" si="64"/>
        <v/>
      </c>
      <c r="BL129" s="36" t="str">
        <f t="shared" si="65"/>
        <v/>
      </c>
      <c r="BM129" s="36" t="str">
        <f t="shared" si="66"/>
        <v/>
      </c>
      <c r="BN129" s="36" t="str">
        <f t="shared" si="67"/>
        <v/>
      </c>
      <c r="BO129" s="36" t="str">
        <f t="shared" si="68"/>
        <v/>
      </c>
      <c r="BP129" s="36" t="str">
        <f t="shared" si="69"/>
        <v/>
      </c>
      <c r="BQ129" s="36" t="str">
        <f t="shared" si="70"/>
        <v/>
      </c>
      <c r="BR129" s="36" t="str">
        <f t="shared" si="71"/>
        <v/>
      </c>
      <c r="BS129" s="36" t="str">
        <f t="shared" si="72"/>
        <v/>
      </c>
      <c r="BT129" s="36" t="str">
        <f t="shared" si="73"/>
        <v/>
      </c>
      <c r="BU129" s="36" t="str">
        <f t="shared" si="74"/>
        <v/>
      </c>
      <c r="BX129" s="6" t="s">
        <v>352</v>
      </c>
      <c r="BY129" s="577" t="s">
        <v>363</v>
      </c>
      <c r="BZ129" s="6" t="s">
        <v>439</v>
      </c>
      <c r="CA129" s="6" t="s">
        <v>864</v>
      </c>
    </row>
    <row r="130" spans="2:79" ht="30" customHeight="1">
      <c r="B130" s="551" t="str">
        <f t="shared" si="38"/>
        <v/>
      </c>
      <c r="C130" s="551" t="str">
        <f t="shared" si="39"/>
        <v/>
      </c>
      <c r="D130" s="551" t="str">
        <f>IF(UPPER(TRIM(N11))="X",C130,B130)</f>
        <v/>
      </c>
      <c r="E130" s="551" cm="1">
        <f t="array" ref="E130">IF(H129&lt;&gt;"",E129,IF(E129="","",IFERROR(MATCH(TRUE(),INDEX(INDEX(K:K,E129+1):K203&lt;&gt;"",0),0)+E129,"")))</f>
        <v>271</v>
      </c>
      <c r="F130" s="551" cm="1">
        <f t="array" ref="F130">IF(E130="","",IF(H129&lt;&gt;"",H129,INDEX(D:D,E130)))</f>
        <v>0</v>
      </c>
      <c r="G130" s="551" t="str">
        <f t="shared" si="40"/>
        <v>0</v>
      </c>
      <c r="H130" s="561" t="str">
        <f t="shared" si="41"/>
        <v/>
      </c>
      <c r="I130" s="566" t="str">
        <f>IF(AND(F130&lt;&gt;"",N10&gt;0,M130&gt;N10),"Mot &gt; limite","")</f>
        <v/>
      </c>
      <c r="J130" s="562" t="str">
        <f>IF(K130="","",COUNTIF(K18:K130,"&lt;&gt;"))</f>
        <v/>
      </c>
      <c r="K130" s="563"/>
      <c r="L130" s="562" t="str">
        <f t="shared" si="42"/>
        <v/>
      </c>
      <c r="M130" s="532">
        <f>IF(OR(F130="",N10="",N10&lt;=0),"",IF(LEN(F130)&lt;=N10,LEN(F130),IFERROR(FIND("♦",SUBSTITUTE(LEFT(F130,N10)," ","♦",LEN(LEFT(F130,N10))-LEN(SUBSTITUTE(LEFT(F130,N10)," ","")))),FIND(" ",F130&amp;" ",N10+1)-1)))</f>
        <v>1</v>
      </c>
      <c r="N130" s="564">
        <f t="shared" si="43"/>
        <v>113</v>
      </c>
      <c r="O130" s="565" t="str">
        <f t="shared" si="44"/>
        <v>0</v>
      </c>
      <c r="P130" s="564">
        <f t="shared" si="45"/>
        <v>1</v>
      </c>
      <c r="Q130" s="564">
        <f t="shared" si="46"/>
        <v>1</v>
      </c>
      <c r="S130" s="588">
        <f t="shared" si="47"/>
        <v>130</v>
      </c>
      <c r="T130" s="464" t="str">
        <f t="shared" si="75"/>
        <v>0</v>
      </c>
      <c r="U130" s="588" t="s">
        <v>188</v>
      </c>
      <c r="V130" s="465" t="str">
        <f t="shared" si="48"/>
        <v>0</v>
      </c>
      <c r="W130" s="466" t="str">
        <f t="shared" si="49"/>
        <v/>
      </c>
      <c r="X130" s="589" t="str">
        <f t="shared" si="50"/>
        <v>0</v>
      </c>
      <c r="Y130" s="590" t="str">
        <f t="shared" si="51"/>
        <v/>
      </c>
      <c r="Z130" s="588">
        <f t="shared" si="52"/>
        <v>0</v>
      </c>
      <c r="AA130" s="588">
        <f t="shared" si="53"/>
        <v>0</v>
      </c>
      <c r="AB130" s="590" t="str">
        <f t="shared" si="54"/>
        <v>aucun match</v>
      </c>
      <c r="AC130" s="36" t="str">
        <f t="shared" si="55"/>
        <v>0</v>
      </c>
      <c r="AD130" s="36" t="str">
        <f t="shared" si="56"/>
        <v>0</v>
      </c>
      <c r="AE130" s="36" t="str">
        <f t="shared" si="57"/>
        <v>0</v>
      </c>
      <c r="AF130" s="36" t="str">
        <f t="shared" si="58"/>
        <v xml:space="preserve"> 0 </v>
      </c>
      <c r="AG130" s="36" cm="1">
        <f t="array" ref="AG130">IF(T130="",0,SUMPRODUCT((BX4:BX795="Gluten")*(BY4:BY795="INFO")*(COUNTIF(AF130,"*"&amp;BZ4:BZ795&amp;"*")&gt;0)*1))</f>
        <v>0</v>
      </c>
      <c r="AH130" s="36" cm="1">
        <f t="array" ref="AH130">IF(T130="",0,SUMPRODUCT((BX4:BX795="Gluten")*(BY4:BY795="EXCL")*(COUNTIF(AF130,"*"&amp;BZ4:BZ795&amp;"*")&gt;0)*1))</f>
        <v>0</v>
      </c>
      <c r="AI130" s="36" cm="1">
        <f t="array" ref="AI130">IF(T130="",0,SUMPRODUCT((BX4:BX795="Gluten")*(BY4:BY795="ALERTE")*(COUNTIF(AF130,"*"&amp;BZ4:BZ795&amp;"*")&gt;0)*1))</f>
        <v>0</v>
      </c>
      <c r="AJ130" s="36" cm="1">
        <f t="array" ref="AJ130">IF(T130="",0,SUMPRODUCT((BX4:BX795="Gluten")*(BY4:BY795="SUSP")*(COUNTIF(AF130,"*"&amp;BZ4:BZ795&amp;"*")&gt;0)*1))</f>
        <v>0</v>
      </c>
      <c r="AK130" s="36" cm="1">
        <f t="array" ref="AK130">IF(T130="",0,SUMPRODUCT((BX4:BX795="Crustaces")*(BY4:BY795="ALERTE")*(COUNTIF(AF130,"*"&amp;BZ4:BZ795&amp;"*")&gt;0)*1))</f>
        <v>0</v>
      </c>
      <c r="AL130" s="36" cm="1">
        <f t="array" ref="AL130">IF(T130="",0,SUMPRODUCT((BX4:BX795="Oeufs")*(BY4:BY795="ALERTE")*(COUNTIF(AF130,"*"&amp;BZ4:BZ795&amp;"*")&gt;0)*1))</f>
        <v>0</v>
      </c>
      <c r="AM130" s="36" cm="1">
        <f t="array" ref="AM130">IF(T130="",0,SUMPRODUCT((BX4:BX795="Poissons")*(BY4:BY795="INFO")*(COUNTIF(AF130,"*"&amp;BZ4:BZ795&amp;"*")&gt;0)*1))</f>
        <v>0</v>
      </c>
      <c r="AN130" s="36" cm="1">
        <f t="array" ref="AN130">IF(T130="",0,SUMPRODUCT((BX4:BX795="Poissons")*(BY4:BY795="EXCL")*(COUNTIF(AF130,"*"&amp;BZ4:BZ795&amp;"*")&gt;0)*1))</f>
        <v>0</v>
      </c>
      <c r="AO130" s="36" cm="1">
        <f t="array" ref="AO130">IF(T130="",0,SUMPRODUCT((BX4:BX795="Poissons")*(BY4:BY795="ALERTE")*(COUNTIF(AF130,"*"&amp;BZ4:BZ795&amp;"*")&gt;0)*1))</f>
        <v>0</v>
      </c>
      <c r="AP130" s="36" cm="1">
        <f t="array" ref="AP130">IF(T130="",0,SUMPRODUCT((BX4:BX795="Arachides")*(BY4:BY795="ALERTE")*(COUNTIF(AF130,"*"&amp;BZ4:BZ795&amp;"*")&gt;0)*1))</f>
        <v>0</v>
      </c>
      <c r="AQ130" s="36" cm="1">
        <f t="array" ref="AQ130">IF(T130="",0,SUMPRODUCT((BX4:BX795="Soja")*(BY4:BY795="INFO")*(COUNTIF(AF130,"*"&amp;BZ4:BZ795&amp;"*")&gt;0)*1))</f>
        <v>0</v>
      </c>
      <c r="AR130" s="36" cm="1">
        <f t="array" ref="AR130">IF(T130="",0,SUMPRODUCT((BX4:BX795="Soja")*(BY4:BY795="ALERTE")*(COUNTIF(AF130,"*"&amp;BZ4:BZ795&amp;"*")&gt;0)*1))</f>
        <v>0</v>
      </c>
      <c r="AS130" s="36" cm="1">
        <f t="array" ref="AS130">IF(T130="",0,SUMPRODUCT((BX4:BX795="Lait")*(BY4:BY795="INFO")*(COUNTIF(AF130,"*"&amp;BZ4:BZ795&amp;"*")&gt;0)*1))</f>
        <v>0</v>
      </c>
      <c r="AT130" s="36" cm="1">
        <f t="array" ref="AT130">IF(T130="",0,SUMPRODUCT((BX4:BX795="Lait")*(BY4:BY795="EXCL")*(COUNTIF(AF130,"*"&amp;BZ4:BZ795&amp;"*")&gt;0)*1))</f>
        <v>0</v>
      </c>
      <c r="AU130" s="36" cm="1">
        <f t="array" ref="AU130">IF(T130="",0,SUMPRODUCT((BX4:BX795="Lait")*(BY4:BY795="ALERTE")*(COUNTIF(AF130,"*"&amp;BZ4:BZ795&amp;"*")&gt;0)*1))</f>
        <v>0</v>
      </c>
      <c r="AV130" s="36" cm="1">
        <f t="array" ref="AV130">IF(T130="",0,SUMPRODUCT((BX4:BX795="Lait")*(BY4:BY795="SUSP")*(COUNTIF(AF130,"*"&amp;BZ4:BZ795&amp;"*")&gt;0)*1))</f>
        <v>0</v>
      </c>
      <c r="AW130" s="36" cm="1">
        <f t="array" ref="AW130">IF(T130="",0,SUMPRODUCT((BX4:BX795="Fruits a coque")*(BY4:BY795="EXCL")*(COUNTIF(AF130,"*"&amp;BZ4:BZ795&amp;"*")&gt;0)*1))</f>
        <v>0</v>
      </c>
      <c r="AX130" s="36" cm="1">
        <f t="array" ref="AX130">IF(T130="",0,SUMPRODUCT((BX4:BX795="Fruits a coque")*(BY4:BY795="ALERTE")*(COUNTIF(AF130,"*"&amp;BZ4:BZ795&amp;"*")&gt;0)*1))</f>
        <v>0</v>
      </c>
      <c r="AY130" s="36" cm="1">
        <f t="array" ref="AY130">IF(T130="",0,SUMPRODUCT((BX4:BX795="Celeri")*(BY4:BY795="ALERTE")*(COUNTIF(AF130,"*"&amp;BZ4:BZ795&amp;"*")&gt;0)*1))</f>
        <v>0</v>
      </c>
      <c r="AZ130" s="36" cm="1">
        <f t="array" ref="AZ130">IF(T130="",0,SUMPRODUCT((BX4:BX795="Moutarde")*(BY4:BY795="ALERTE")*(COUNTIF(AF130,"*"&amp;BZ4:BZ795&amp;"*")&gt;0)*1))</f>
        <v>0</v>
      </c>
      <c r="BA130" s="36" cm="1">
        <f t="array" ref="BA130">IF(T130="",0,SUMPRODUCT((BX4:BX795="Sesame")*(BY4:BY795="ALERTE")*(COUNTIF(AF130,"*"&amp;BZ4:BZ795&amp;"*")&gt;0)*1))</f>
        <v>0</v>
      </c>
      <c r="BB130" s="36" cm="1">
        <f t="array" ref="BB130">IF(T130="",0,SUMPRODUCT((BX4:BX795="Sulfites")*(BY4:BY795="ALERTE")*(COUNTIF(AF130,"*"&amp;BZ4:BZ795&amp;"*")&gt;0)*1))</f>
        <v>0</v>
      </c>
      <c r="BC130" s="36" cm="1">
        <f t="array" ref="BC130">IF(T130="",0,SUMPRODUCT((BX4:BX795="Lupin")*(BY4:BY795="ALERTE")*(COUNTIF(AF130,"*"&amp;BZ4:BZ795&amp;"*")&gt;0)*1))</f>
        <v>0</v>
      </c>
      <c r="BD130" s="36" cm="1">
        <f t="array" ref="BD130">IF(T130="",0,SUMPRODUCT((BX4:BX795="Mollusques")*(BY4:BY795="EXCL")*(COUNTIF(AF130,"*"&amp;BZ4:BZ795&amp;"*")&gt;0)*1))</f>
        <v>0</v>
      </c>
      <c r="BE130" s="36" cm="1">
        <f t="array" ref="BE130">IF(T130="",0,SUMPRODUCT((BX4:BX795="Mollusques")*(BY4:BY795="ALERTE")*(COUNTIF(AF130,"*"&amp;BZ4:BZ795&amp;"*")&gt;0)*1))</f>
        <v>0</v>
      </c>
      <c r="BF130" s="36" t="str">
        <f t="shared" si="59"/>
        <v/>
      </c>
      <c r="BG130" s="36" t="str">
        <f t="shared" si="60"/>
        <v/>
      </c>
      <c r="BH130" s="36" t="str">
        <f t="shared" si="61"/>
        <v/>
      </c>
      <c r="BI130" s="36" t="str">
        <f t="shared" si="62"/>
        <v/>
      </c>
      <c r="BJ130" s="36" t="str">
        <f t="shared" si="63"/>
        <v/>
      </c>
      <c r="BK130" s="36" t="str">
        <f t="shared" si="64"/>
        <v/>
      </c>
      <c r="BL130" s="36" t="str">
        <f t="shared" si="65"/>
        <v/>
      </c>
      <c r="BM130" s="36" t="str">
        <f t="shared" si="66"/>
        <v/>
      </c>
      <c r="BN130" s="36" t="str">
        <f t="shared" si="67"/>
        <v/>
      </c>
      <c r="BO130" s="36" t="str">
        <f t="shared" si="68"/>
        <v/>
      </c>
      <c r="BP130" s="36" t="str">
        <f t="shared" si="69"/>
        <v/>
      </c>
      <c r="BQ130" s="36" t="str">
        <f t="shared" si="70"/>
        <v/>
      </c>
      <c r="BR130" s="36" t="str">
        <f t="shared" si="71"/>
        <v/>
      </c>
      <c r="BS130" s="36" t="str">
        <f t="shared" si="72"/>
        <v/>
      </c>
      <c r="BT130" s="36" t="str">
        <f t="shared" si="73"/>
        <v/>
      </c>
      <c r="BU130" s="36" t="str">
        <f t="shared" si="74"/>
        <v/>
      </c>
      <c r="BX130" s="6" t="s">
        <v>352</v>
      </c>
      <c r="BY130" s="577" t="s">
        <v>363</v>
      </c>
      <c r="BZ130" s="6" t="s">
        <v>440</v>
      </c>
      <c r="CA130" s="6" t="s">
        <v>865</v>
      </c>
    </row>
    <row r="131" spans="2:79" ht="30" customHeight="1">
      <c r="B131" s="551" t="str">
        <f t="shared" si="38"/>
        <v/>
      </c>
      <c r="C131" s="551" t="str">
        <f t="shared" si="39"/>
        <v/>
      </c>
      <c r="D131" s="551" t="str">
        <f>IF(UPPER(TRIM(N11))="X",C131,B131)</f>
        <v/>
      </c>
      <c r="E131" s="551" cm="1">
        <f t="array" ref="E131">IF(H130&lt;&gt;"",E130,IF(E130="","",IFERROR(MATCH(TRUE(),INDEX(INDEX(K:K,E130+1):K203&lt;&gt;"",0),0)+E130,"")))</f>
        <v>272</v>
      </c>
      <c r="F131" s="551" cm="1">
        <f t="array" ref="F131">IF(E131="","",IF(H130&lt;&gt;"",H130,INDEX(D:D,E131)))</f>
        <v>0</v>
      </c>
      <c r="G131" s="551" t="str">
        <f t="shared" si="40"/>
        <v>0</v>
      </c>
      <c r="H131" s="561" t="str">
        <f t="shared" si="41"/>
        <v/>
      </c>
      <c r="I131" s="566" t="str">
        <f>IF(AND(F131&lt;&gt;"",N10&gt;0,M131&gt;N10),"Mot &gt; limite","")</f>
        <v/>
      </c>
      <c r="J131" s="562" t="str">
        <f>IF(K131="","",COUNTIF(K18:K131,"&lt;&gt;"))</f>
        <v/>
      </c>
      <c r="K131" s="563"/>
      <c r="L131" s="562" t="str">
        <f t="shared" si="42"/>
        <v/>
      </c>
      <c r="M131" s="532">
        <f>IF(OR(F131="",N10="",N10&lt;=0),"",IF(LEN(F131)&lt;=N10,LEN(F131),IFERROR(FIND("♦",SUBSTITUTE(LEFT(F131,N10)," ","♦",LEN(LEFT(F131,N10))-LEN(SUBSTITUTE(LEFT(F131,N10)," ","")))),FIND(" ",F131&amp;" ",N10+1)-1)))</f>
        <v>1</v>
      </c>
      <c r="N131" s="564">
        <f t="shared" si="43"/>
        <v>114</v>
      </c>
      <c r="O131" s="565" t="str">
        <f t="shared" si="44"/>
        <v>0</v>
      </c>
      <c r="P131" s="564">
        <f t="shared" si="45"/>
        <v>1</v>
      </c>
      <c r="Q131" s="564">
        <f t="shared" si="46"/>
        <v>1</v>
      </c>
      <c r="S131" s="588">
        <f t="shared" si="47"/>
        <v>131</v>
      </c>
      <c r="T131" s="464" t="str">
        <f t="shared" si="75"/>
        <v>0</v>
      </c>
      <c r="U131" s="588" t="s">
        <v>188</v>
      </c>
      <c r="V131" s="465" t="str">
        <f t="shared" si="48"/>
        <v>0</v>
      </c>
      <c r="W131" s="466" t="str">
        <f t="shared" si="49"/>
        <v/>
      </c>
      <c r="X131" s="589" t="str">
        <f t="shared" si="50"/>
        <v>0</v>
      </c>
      <c r="Y131" s="590" t="str">
        <f t="shared" si="51"/>
        <v/>
      </c>
      <c r="Z131" s="588">
        <f t="shared" si="52"/>
        <v>0</v>
      </c>
      <c r="AA131" s="588">
        <f t="shared" si="53"/>
        <v>0</v>
      </c>
      <c r="AB131" s="590" t="str">
        <f t="shared" si="54"/>
        <v>aucun match</v>
      </c>
      <c r="AC131" s="36" t="str">
        <f t="shared" si="55"/>
        <v>0</v>
      </c>
      <c r="AD131" s="36" t="str">
        <f t="shared" si="56"/>
        <v>0</v>
      </c>
      <c r="AE131" s="36" t="str">
        <f t="shared" si="57"/>
        <v>0</v>
      </c>
      <c r="AF131" s="36" t="str">
        <f t="shared" si="58"/>
        <v xml:space="preserve"> 0 </v>
      </c>
      <c r="AG131" s="36" cm="1">
        <f t="array" ref="AG131">IF(T131="",0,SUMPRODUCT((BX4:BX795="Gluten")*(BY4:BY795="INFO")*(COUNTIF(AF131,"*"&amp;BZ4:BZ795&amp;"*")&gt;0)*1))</f>
        <v>0</v>
      </c>
      <c r="AH131" s="36" cm="1">
        <f t="array" ref="AH131">IF(T131="",0,SUMPRODUCT((BX4:BX795="Gluten")*(BY4:BY795="EXCL")*(COUNTIF(AF131,"*"&amp;BZ4:BZ795&amp;"*")&gt;0)*1))</f>
        <v>0</v>
      </c>
      <c r="AI131" s="36" cm="1">
        <f t="array" ref="AI131">IF(T131="",0,SUMPRODUCT((BX4:BX795="Gluten")*(BY4:BY795="ALERTE")*(COUNTIF(AF131,"*"&amp;BZ4:BZ795&amp;"*")&gt;0)*1))</f>
        <v>0</v>
      </c>
      <c r="AJ131" s="36" cm="1">
        <f t="array" ref="AJ131">IF(T131="",0,SUMPRODUCT((BX4:BX795="Gluten")*(BY4:BY795="SUSP")*(COUNTIF(AF131,"*"&amp;BZ4:BZ795&amp;"*")&gt;0)*1))</f>
        <v>0</v>
      </c>
      <c r="AK131" s="36" cm="1">
        <f t="array" ref="AK131">IF(T131="",0,SUMPRODUCT((BX4:BX795="Crustaces")*(BY4:BY795="ALERTE")*(COUNTIF(AF131,"*"&amp;BZ4:BZ795&amp;"*")&gt;0)*1))</f>
        <v>0</v>
      </c>
      <c r="AL131" s="36" cm="1">
        <f t="array" ref="AL131">IF(T131="",0,SUMPRODUCT((BX4:BX795="Oeufs")*(BY4:BY795="ALERTE")*(COUNTIF(AF131,"*"&amp;BZ4:BZ795&amp;"*")&gt;0)*1))</f>
        <v>0</v>
      </c>
      <c r="AM131" s="36" cm="1">
        <f t="array" ref="AM131">IF(T131="",0,SUMPRODUCT((BX4:BX795="Poissons")*(BY4:BY795="INFO")*(COUNTIF(AF131,"*"&amp;BZ4:BZ795&amp;"*")&gt;0)*1))</f>
        <v>0</v>
      </c>
      <c r="AN131" s="36" cm="1">
        <f t="array" ref="AN131">IF(T131="",0,SUMPRODUCT((BX4:BX795="Poissons")*(BY4:BY795="EXCL")*(COUNTIF(AF131,"*"&amp;BZ4:BZ795&amp;"*")&gt;0)*1))</f>
        <v>0</v>
      </c>
      <c r="AO131" s="36" cm="1">
        <f t="array" ref="AO131">IF(T131="",0,SUMPRODUCT((BX4:BX795="Poissons")*(BY4:BY795="ALERTE")*(COUNTIF(AF131,"*"&amp;BZ4:BZ795&amp;"*")&gt;0)*1))</f>
        <v>0</v>
      </c>
      <c r="AP131" s="36" cm="1">
        <f t="array" ref="AP131">IF(T131="",0,SUMPRODUCT((BX4:BX795="Arachides")*(BY4:BY795="ALERTE")*(COUNTIF(AF131,"*"&amp;BZ4:BZ795&amp;"*")&gt;0)*1))</f>
        <v>0</v>
      </c>
      <c r="AQ131" s="36" cm="1">
        <f t="array" ref="AQ131">IF(T131="",0,SUMPRODUCT((BX4:BX795="Soja")*(BY4:BY795="INFO")*(COUNTIF(AF131,"*"&amp;BZ4:BZ795&amp;"*")&gt;0)*1))</f>
        <v>0</v>
      </c>
      <c r="AR131" s="36" cm="1">
        <f t="array" ref="AR131">IF(T131="",0,SUMPRODUCT((BX4:BX795="Soja")*(BY4:BY795="ALERTE")*(COUNTIF(AF131,"*"&amp;BZ4:BZ795&amp;"*")&gt;0)*1))</f>
        <v>0</v>
      </c>
      <c r="AS131" s="36" cm="1">
        <f t="array" ref="AS131">IF(T131="",0,SUMPRODUCT((BX4:BX795="Lait")*(BY4:BY795="INFO")*(COUNTIF(AF131,"*"&amp;BZ4:BZ795&amp;"*")&gt;0)*1))</f>
        <v>0</v>
      </c>
      <c r="AT131" s="36" cm="1">
        <f t="array" ref="AT131">IF(T131="",0,SUMPRODUCT((BX4:BX795="Lait")*(BY4:BY795="EXCL")*(COUNTIF(AF131,"*"&amp;BZ4:BZ795&amp;"*")&gt;0)*1))</f>
        <v>0</v>
      </c>
      <c r="AU131" s="36" cm="1">
        <f t="array" ref="AU131">IF(T131="",0,SUMPRODUCT((BX4:BX795="Lait")*(BY4:BY795="ALERTE")*(COUNTIF(AF131,"*"&amp;BZ4:BZ795&amp;"*")&gt;0)*1))</f>
        <v>0</v>
      </c>
      <c r="AV131" s="36" cm="1">
        <f t="array" ref="AV131">IF(T131="",0,SUMPRODUCT((BX4:BX795="Lait")*(BY4:BY795="SUSP")*(COUNTIF(AF131,"*"&amp;BZ4:BZ795&amp;"*")&gt;0)*1))</f>
        <v>0</v>
      </c>
      <c r="AW131" s="36" cm="1">
        <f t="array" ref="AW131">IF(T131="",0,SUMPRODUCT((BX4:BX795="Fruits a coque")*(BY4:BY795="EXCL")*(COUNTIF(AF131,"*"&amp;BZ4:BZ795&amp;"*")&gt;0)*1))</f>
        <v>0</v>
      </c>
      <c r="AX131" s="36" cm="1">
        <f t="array" ref="AX131">IF(T131="",0,SUMPRODUCT((BX4:BX795="Fruits a coque")*(BY4:BY795="ALERTE")*(COUNTIF(AF131,"*"&amp;BZ4:BZ795&amp;"*")&gt;0)*1))</f>
        <v>0</v>
      </c>
      <c r="AY131" s="36" cm="1">
        <f t="array" ref="AY131">IF(T131="",0,SUMPRODUCT((BX4:BX795="Celeri")*(BY4:BY795="ALERTE")*(COUNTIF(AF131,"*"&amp;BZ4:BZ795&amp;"*")&gt;0)*1))</f>
        <v>0</v>
      </c>
      <c r="AZ131" s="36" cm="1">
        <f t="array" ref="AZ131">IF(T131="",0,SUMPRODUCT((BX4:BX795="Moutarde")*(BY4:BY795="ALERTE")*(COUNTIF(AF131,"*"&amp;BZ4:BZ795&amp;"*")&gt;0)*1))</f>
        <v>0</v>
      </c>
      <c r="BA131" s="36" cm="1">
        <f t="array" ref="BA131">IF(T131="",0,SUMPRODUCT((BX4:BX795="Sesame")*(BY4:BY795="ALERTE")*(COUNTIF(AF131,"*"&amp;BZ4:BZ795&amp;"*")&gt;0)*1))</f>
        <v>0</v>
      </c>
      <c r="BB131" s="36" cm="1">
        <f t="array" ref="BB131">IF(T131="",0,SUMPRODUCT((BX4:BX795="Sulfites")*(BY4:BY795="ALERTE")*(COUNTIF(AF131,"*"&amp;BZ4:BZ795&amp;"*")&gt;0)*1))</f>
        <v>0</v>
      </c>
      <c r="BC131" s="36" cm="1">
        <f t="array" ref="BC131">IF(T131="",0,SUMPRODUCT((BX4:BX795="Lupin")*(BY4:BY795="ALERTE")*(COUNTIF(AF131,"*"&amp;BZ4:BZ795&amp;"*")&gt;0)*1))</f>
        <v>0</v>
      </c>
      <c r="BD131" s="36" cm="1">
        <f t="array" ref="BD131">IF(T131="",0,SUMPRODUCT((BX4:BX795="Mollusques")*(BY4:BY795="EXCL")*(COUNTIF(AF131,"*"&amp;BZ4:BZ795&amp;"*")&gt;0)*1))</f>
        <v>0</v>
      </c>
      <c r="BE131" s="36" cm="1">
        <f t="array" ref="BE131">IF(T131="",0,SUMPRODUCT((BX4:BX795="Mollusques")*(BY4:BY795="ALERTE")*(COUNTIF(AF131,"*"&amp;BZ4:BZ795&amp;"*")&gt;0)*1))</f>
        <v>0</v>
      </c>
      <c r="BF131" s="36" t="str">
        <f t="shared" si="59"/>
        <v/>
      </c>
      <c r="BG131" s="36" t="str">
        <f t="shared" si="60"/>
        <v/>
      </c>
      <c r="BH131" s="36" t="str">
        <f t="shared" si="61"/>
        <v/>
      </c>
      <c r="BI131" s="36" t="str">
        <f t="shared" si="62"/>
        <v/>
      </c>
      <c r="BJ131" s="36" t="str">
        <f t="shared" si="63"/>
        <v/>
      </c>
      <c r="BK131" s="36" t="str">
        <f t="shared" si="64"/>
        <v/>
      </c>
      <c r="BL131" s="36" t="str">
        <f t="shared" si="65"/>
        <v/>
      </c>
      <c r="BM131" s="36" t="str">
        <f t="shared" si="66"/>
        <v/>
      </c>
      <c r="BN131" s="36" t="str">
        <f t="shared" si="67"/>
        <v/>
      </c>
      <c r="BO131" s="36" t="str">
        <f t="shared" si="68"/>
        <v/>
      </c>
      <c r="BP131" s="36" t="str">
        <f t="shared" si="69"/>
        <v/>
      </c>
      <c r="BQ131" s="36" t="str">
        <f t="shared" si="70"/>
        <v/>
      </c>
      <c r="BR131" s="36" t="str">
        <f t="shared" si="71"/>
        <v/>
      </c>
      <c r="BS131" s="36" t="str">
        <f t="shared" si="72"/>
        <v/>
      </c>
      <c r="BT131" s="36" t="str">
        <f t="shared" si="73"/>
        <v/>
      </c>
      <c r="BU131" s="36" t="str">
        <f t="shared" si="74"/>
        <v/>
      </c>
      <c r="BX131" s="6" t="s">
        <v>352</v>
      </c>
      <c r="BY131" s="577" t="s">
        <v>363</v>
      </c>
      <c r="BZ131" s="6" t="s">
        <v>441</v>
      </c>
      <c r="CA131" s="6" t="s">
        <v>866</v>
      </c>
    </row>
    <row r="132" spans="2:79" ht="30" customHeight="1">
      <c r="B132" s="551" t="str">
        <f t="shared" si="38"/>
        <v/>
      </c>
      <c r="C132" s="551" t="str">
        <f t="shared" si="39"/>
        <v/>
      </c>
      <c r="D132" s="551" t="str">
        <f>IF(UPPER(TRIM(N11))="X",C132,B132)</f>
        <v/>
      </c>
      <c r="E132" s="551" cm="1">
        <f t="array" ref="E132">IF(H131&lt;&gt;"",E131,IF(E131="","",IFERROR(MATCH(TRUE(),INDEX(INDEX(K:K,E131+1):K203&lt;&gt;"",0),0)+E131,"")))</f>
        <v>273</v>
      </c>
      <c r="F132" s="551" cm="1">
        <f t="array" ref="F132">IF(E132="","",IF(H131&lt;&gt;"",H131,INDEX(D:D,E132)))</f>
        <v>0</v>
      </c>
      <c r="G132" s="551" t="str">
        <f t="shared" si="40"/>
        <v>0</v>
      </c>
      <c r="H132" s="561" t="str">
        <f t="shared" si="41"/>
        <v/>
      </c>
      <c r="I132" s="566" t="str">
        <f>IF(AND(F132&lt;&gt;"",N10&gt;0,M132&gt;N10),"Mot &gt; limite","")</f>
        <v/>
      </c>
      <c r="J132" s="562" t="str">
        <f>IF(K132="","",COUNTIF(K18:K132,"&lt;&gt;"))</f>
        <v/>
      </c>
      <c r="K132" s="563"/>
      <c r="L132" s="562" t="str">
        <f t="shared" si="42"/>
        <v/>
      </c>
      <c r="M132" s="532">
        <f>IF(OR(F132="",N10="",N10&lt;=0),"",IF(LEN(F132)&lt;=N10,LEN(F132),IFERROR(FIND("♦",SUBSTITUTE(LEFT(F132,N10)," ","♦",LEN(LEFT(F132,N10))-LEN(SUBSTITUTE(LEFT(F132,N10)," ","")))),FIND(" ",F132&amp;" ",N10+1)-1)))</f>
        <v>1</v>
      </c>
      <c r="N132" s="564">
        <f t="shared" si="43"/>
        <v>115</v>
      </c>
      <c r="O132" s="565" t="str">
        <f t="shared" si="44"/>
        <v>0</v>
      </c>
      <c r="P132" s="564">
        <f t="shared" si="45"/>
        <v>1</v>
      </c>
      <c r="Q132" s="564">
        <f t="shared" si="46"/>
        <v>1</v>
      </c>
      <c r="S132" s="588">
        <f t="shared" si="47"/>
        <v>132</v>
      </c>
      <c r="T132" s="464" t="str">
        <f t="shared" si="75"/>
        <v>0</v>
      </c>
      <c r="U132" s="588" t="s">
        <v>188</v>
      </c>
      <c r="V132" s="465" t="str">
        <f t="shared" si="48"/>
        <v>0</v>
      </c>
      <c r="W132" s="466" t="str">
        <f t="shared" si="49"/>
        <v/>
      </c>
      <c r="X132" s="589" t="str">
        <f t="shared" si="50"/>
        <v>0</v>
      </c>
      <c r="Y132" s="590" t="str">
        <f t="shared" si="51"/>
        <v/>
      </c>
      <c r="Z132" s="588">
        <f t="shared" si="52"/>
        <v>0</v>
      </c>
      <c r="AA132" s="588">
        <f t="shared" si="53"/>
        <v>0</v>
      </c>
      <c r="AB132" s="590" t="str">
        <f t="shared" si="54"/>
        <v>aucun match</v>
      </c>
      <c r="AC132" s="36" t="str">
        <f t="shared" si="55"/>
        <v>0</v>
      </c>
      <c r="AD132" s="36" t="str">
        <f t="shared" si="56"/>
        <v>0</v>
      </c>
      <c r="AE132" s="36" t="str">
        <f t="shared" si="57"/>
        <v>0</v>
      </c>
      <c r="AF132" s="36" t="str">
        <f t="shared" si="58"/>
        <v xml:space="preserve"> 0 </v>
      </c>
      <c r="AG132" s="36" cm="1">
        <f t="array" ref="AG132">IF(T132="",0,SUMPRODUCT((BX4:BX795="Gluten")*(BY4:BY795="INFO")*(COUNTIF(AF132,"*"&amp;BZ4:BZ795&amp;"*")&gt;0)*1))</f>
        <v>0</v>
      </c>
      <c r="AH132" s="36" cm="1">
        <f t="array" ref="AH132">IF(T132="",0,SUMPRODUCT((BX4:BX795="Gluten")*(BY4:BY795="EXCL")*(COUNTIF(AF132,"*"&amp;BZ4:BZ795&amp;"*")&gt;0)*1))</f>
        <v>0</v>
      </c>
      <c r="AI132" s="36" cm="1">
        <f t="array" ref="AI132">IF(T132="",0,SUMPRODUCT((BX4:BX795="Gluten")*(BY4:BY795="ALERTE")*(COUNTIF(AF132,"*"&amp;BZ4:BZ795&amp;"*")&gt;0)*1))</f>
        <v>0</v>
      </c>
      <c r="AJ132" s="36" cm="1">
        <f t="array" ref="AJ132">IF(T132="",0,SUMPRODUCT((BX4:BX795="Gluten")*(BY4:BY795="SUSP")*(COUNTIF(AF132,"*"&amp;BZ4:BZ795&amp;"*")&gt;0)*1))</f>
        <v>0</v>
      </c>
      <c r="AK132" s="36" cm="1">
        <f t="array" ref="AK132">IF(T132="",0,SUMPRODUCT((BX4:BX795="Crustaces")*(BY4:BY795="ALERTE")*(COUNTIF(AF132,"*"&amp;BZ4:BZ795&amp;"*")&gt;0)*1))</f>
        <v>0</v>
      </c>
      <c r="AL132" s="36" cm="1">
        <f t="array" ref="AL132">IF(T132="",0,SUMPRODUCT((BX4:BX795="Oeufs")*(BY4:BY795="ALERTE")*(COUNTIF(AF132,"*"&amp;BZ4:BZ795&amp;"*")&gt;0)*1))</f>
        <v>0</v>
      </c>
      <c r="AM132" s="36" cm="1">
        <f t="array" ref="AM132">IF(T132="",0,SUMPRODUCT((BX4:BX795="Poissons")*(BY4:BY795="INFO")*(COUNTIF(AF132,"*"&amp;BZ4:BZ795&amp;"*")&gt;0)*1))</f>
        <v>0</v>
      </c>
      <c r="AN132" s="36" cm="1">
        <f t="array" ref="AN132">IF(T132="",0,SUMPRODUCT((BX4:BX795="Poissons")*(BY4:BY795="EXCL")*(COUNTIF(AF132,"*"&amp;BZ4:BZ795&amp;"*")&gt;0)*1))</f>
        <v>0</v>
      </c>
      <c r="AO132" s="36" cm="1">
        <f t="array" ref="AO132">IF(T132="",0,SUMPRODUCT((BX4:BX795="Poissons")*(BY4:BY795="ALERTE")*(COUNTIF(AF132,"*"&amp;BZ4:BZ795&amp;"*")&gt;0)*1))</f>
        <v>0</v>
      </c>
      <c r="AP132" s="36" cm="1">
        <f t="array" ref="AP132">IF(T132="",0,SUMPRODUCT((BX4:BX795="Arachides")*(BY4:BY795="ALERTE")*(COUNTIF(AF132,"*"&amp;BZ4:BZ795&amp;"*")&gt;0)*1))</f>
        <v>0</v>
      </c>
      <c r="AQ132" s="36" cm="1">
        <f t="array" ref="AQ132">IF(T132="",0,SUMPRODUCT((BX4:BX795="Soja")*(BY4:BY795="INFO")*(COUNTIF(AF132,"*"&amp;BZ4:BZ795&amp;"*")&gt;0)*1))</f>
        <v>0</v>
      </c>
      <c r="AR132" s="36" cm="1">
        <f t="array" ref="AR132">IF(T132="",0,SUMPRODUCT((BX4:BX795="Soja")*(BY4:BY795="ALERTE")*(COUNTIF(AF132,"*"&amp;BZ4:BZ795&amp;"*")&gt;0)*1))</f>
        <v>0</v>
      </c>
      <c r="AS132" s="36" cm="1">
        <f t="array" ref="AS132">IF(T132="",0,SUMPRODUCT((BX4:BX795="Lait")*(BY4:BY795="INFO")*(COUNTIF(AF132,"*"&amp;BZ4:BZ795&amp;"*")&gt;0)*1))</f>
        <v>0</v>
      </c>
      <c r="AT132" s="36" cm="1">
        <f t="array" ref="AT132">IF(T132="",0,SUMPRODUCT((BX4:BX795="Lait")*(BY4:BY795="EXCL")*(COUNTIF(AF132,"*"&amp;BZ4:BZ795&amp;"*")&gt;0)*1))</f>
        <v>0</v>
      </c>
      <c r="AU132" s="36" cm="1">
        <f t="array" ref="AU132">IF(T132="",0,SUMPRODUCT((BX4:BX795="Lait")*(BY4:BY795="ALERTE")*(COUNTIF(AF132,"*"&amp;BZ4:BZ795&amp;"*")&gt;0)*1))</f>
        <v>0</v>
      </c>
      <c r="AV132" s="36" cm="1">
        <f t="array" ref="AV132">IF(T132="",0,SUMPRODUCT((BX4:BX795="Lait")*(BY4:BY795="SUSP")*(COUNTIF(AF132,"*"&amp;BZ4:BZ795&amp;"*")&gt;0)*1))</f>
        <v>0</v>
      </c>
      <c r="AW132" s="36" cm="1">
        <f t="array" ref="AW132">IF(T132="",0,SUMPRODUCT((BX4:BX795="Fruits a coque")*(BY4:BY795="EXCL")*(COUNTIF(AF132,"*"&amp;BZ4:BZ795&amp;"*")&gt;0)*1))</f>
        <v>0</v>
      </c>
      <c r="AX132" s="36" cm="1">
        <f t="array" ref="AX132">IF(T132="",0,SUMPRODUCT((BX4:BX795="Fruits a coque")*(BY4:BY795="ALERTE")*(COUNTIF(AF132,"*"&amp;BZ4:BZ795&amp;"*")&gt;0)*1))</f>
        <v>0</v>
      </c>
      <c r="AY132" s="36" cm="1">
        <f t="array" ref="AY132">IF(T132="",0,SUMPRODUCT((BX4:BX795="Celeri")*(BY4:BY795="ALERTE")*(COUNTIF(AF132,"*"&amp;BZ4:BZ795&amp;"*")&gt;0)*1))</f>
        <v>0</v>
      </c>
      <c r="AZ132" s="36" cm="1">
        <f t="array" ref="AZ132">IF(T132="",0,SUMPRODUCT((BX4:BX795="Moutarde")*(BY4:BY795="ALERTE")*(COUNTIF(AF132,"*"&amp;BZ4:BZ795&amp;"*")&gt;0)*1))</f>
        <v>0</v>
      </c>
      <c r="BA132" s="36" cm="1">
        <f t="array" ref="BA132">IF(T132="",0,SUMPRODUCT((BX4:BX795="Sesame")*(BY4:BY795="ALERTE")*(COUNTIF(AF132,"*"&amp;BZ4:BZ795&amp;"*")&gt;0)*1))</f>
        <v>0</v>
      </c>
      <c r="BB132" s="36" cm="1">
        <f t="array" ref="BB132">IF(T132="",0,SUMPRODUCT((BX4:BX795="Sulfites")*(BY4:BY795="ALERTE")*(COUNTIF(AF132,"*"&amp;BZ4:BZ795&amp;"*")&gt;0)*1))</f>
        <v>0</v>
      </c>
      <c r="BC132" s="36" cm="1">
        <f t="array" ref="BC132">IF(T132="",0,SUMPRODUCT((BX4:BX795="Lupin")*(BY4:BY795="ALERTE")*(COUNTIF(AF132,"*"&amp;BZ4:BZ795&amp;"*")&gt;0)*1))</f>
        <v>0</v>
      </c>
      <c r="BD132" s="36" cm="1">
        <f t="array" ref="BD132">IF(T132="",0,SUMPRODUCT((BX4:BX795="Mollusques")*(BY4:BY795="EXCL")*(COUNTIF(AF132,"*"&amp;BZ4:BZ795&amp;"*")&gt;0)*1))</f>
        <v>0</v>
      </c>
      <c r="BE132" s="36" cm="1">
        <f t="array" ref="BE132">IF(T132="",0,SUMPRODUCT((BX4:BX795="Mollusques")*(BY4:BY795="ALERTE")*(COUNTIF(AF132,"*"&amp;BZ4:BZ795&amp;"*")&gt;0)*1))</f>
        <v>0</v>
      </c>
      <c r="BF132" s="36" t="str">
        <f t="shared" si="59"/>
        <v/>
      </c>
      <c r="BG132" s="36" t="str">
        <f t="shared" si="60"/>
        <v/>
      </c>
      <c r="BH132" s="36" t="str">
        <f t="shared" si="61"/>
        <v/>
      </c>
      <c r="BI132" s="36" t="str">
        <f t="shared" si="62"/>
        <v/>
      </c>
      <c r="BJ132" s="36" t="str">
        <f t="shared" si="63"/>
        <v/>
      </c>
      <c r="BK132" s="36" t="str">
        <f t="shared" si="64"/>
        <v/>
      </c>
      <c r="BL132" s="36" t="str">
        <f t="shared" si="65"/>
        <v/>
      </c>
      <c r="BM132" s="36" t="str">
        <f t="shared" si="66"/>
        <v/>
      </c>
      <c r="BN132" s="36" t="str">
        <f t="shared" si="67"/>
        <v/>
      </c>
      <c r="BO132" s="36" t="str">
        <f t="shared" si="68"/>
        <v/>
      </c>
      <c r="BP132" s="36" t="str">
        <f t="shared" si="69"/>
        <v/>
      </c>
      <c r="BQ132" s="36" t="str">
        <f t="shared" si="70"/>
        <v/>
      </c>
      <c r="BR132" s="36" t="str">
        <f t="shared" si="71"/>
        <v/>
      </c>
      <c r="BS132" s="36" t="str">
        <f t="shared" si="72"/>
        <v/>
      </c>
      <c r="BT132" s="36" t="str">
        <f t="shared" si="73"/>
        <v/>
      </c>
      <c r="BU132" s="36" t="str">
        <f t="shared" si="74"/>
        <v/>
      </c>
      <c r="BX132" s="6" t="s">
        <v>352</v>
      </c>
      <c r="BY132" s="577" t="s">
        <v>363</v>
      </c>
      <c r="BZ132" s="6" t="s">
        <v>442</v>
      </c>
      <c r="CA132" s="6" t="s">
        <v>867</v>
      </c>
    </row>
    <row r="133" spans="2:79" ht="30" customHeight="1">
      <c r="B133" s="551" t="str">
        <f t="shared" si="38"/>
        <v/>
      </c>
      <c r="C133" s="551" t="str">
        <f t="shared" si="39"/>
        <v/>
      </c>
      <c r="D133" s="551" t="str">
        <f>IF(UPPER(TRIM(N11))="X",C133,B133)</f>
        <v/>
      </c>
      <c r="E133" s="551" cm="1">
        <f t="array" ref="E133">IF(H132&lt;&gt;"",E132,IF(E132="","",IFERROR(MATCH(TRUE(),INDEX(INDEX(K:K,E132+1):K203&lt;&gt;"",0),0)+E132,"")))</f>
        <v>274</v>
      </c>
      <c r="F133" s="551" cm="1">
        <f t="array" ref="F133">IF(E133="","",IF(H132&lt;&gt;"",H132,INDEX(D:D,E133)))</f>
        <v>0</v>
      </c>
      <c r="G133" s="551" t="str">
        <f t="shared" si="40"/>
        <v>0</v>
      </c>
      <c r="H133" s="561" t="str">
        <f t="shared" si="41"/>
        <v/>
      </c>
      <c r="I133" s="566" t="str">
        <f>IF(AND(F133&lt;&gt;"",N10&gt;0,M133&gt;N10),"Mot &gt; limite","")</f>
        <v/>
      </c>
      <c r="J133" s="562" t="str">
        <f>IF(K133="","",COUNTIF(K18:K133,"&lt;&gt;"))</f>
        <v/>
      </c>
      <c r="K133" s="563"/>
      <c r="L133" s="562" t="str">
        <f t="shared" si="42"/>
        <v/>
      </c>
      <c r="M133" s="532">
        <f>IF(OR(F133="",N10="",N10&lt;=0),"",IF(LEN(F133)&lt;=N10,LEN(F133),IFERROR(FIND("♦",SUBSTITUTE(LEFT(F133,N10)," ","♦",LEN(LEFT(F133,N10))-LEN(SUBSTITUTE(LEFT(F133,N10)," ","")))),FIND(" ",F133&amp;" ",N10+1)-1)))</f>
        <v>1</v>
      </c>
      <c r="N133" s="564">
        <f t="shared" si="43"/>
        <v>116</v>
      </c>
      <c r="O133" s="565" t="str">
        <f t="shared" si="44"/>
        <v>0</v>
      </c>
      <c r="P133" s="564">
        <f t="shared" si="45"/>
        <v>1</v>
      </c>
      <c r="Q133" s="564">
        <f t="shared" si="46"/>
        <v>1</v>
      </c>
      <c r="S133" s="588">
        <f t="shared" si="47"/>
        <v>133</v>
      </c>
      <c r="T133" s="464" t="str">
        <f t="shared" si="75"/>
        <v>0</v>
      </c>
      <c r="U133" s="588" t="s">
        <v>188</v>
      </c>
      <c r="V133" s="465" t="str">
        <f t="shared" si="48"/>
        <v>0</v>
      </c>
      <c r="W133" s="466" t="str">
        <f t="shared" si="49"/>
        <v/>
      </c>
      <c r="X133" s="589" t="str">
        <f t="shared" si="50"/>
        <v>0</v>
      </c>
      <c r="Y133" s="590" t="str">
        <f t="shared" si="51"/>
        <v/>
      </c>
      <c r="Z133" s="588">
        <f t="shared" si="52"/>
        <v>0</v>
      </c>
      <c r="AA133" s="588">
        <f t="shared" si="53"/>
        <v>0</v>
      </c>
      <c r="AB133" s="590" t="str">
        <f t="shared" si="54"/>
        <v>aucun match</v>
      </c>
      <c r="AC133" s="36" t="str">
        <f t="shared" si="55"/>
        <v>0</v>
      </c>
      <c r="AD133" s="36" t="str">
        <f t="shared" si="56"/>
        <v>0</v>
      </c>
      <c r="AE133" s="36" t="str">
        <f t="shared" si="57"/>
        <v>0</v>
      </c>
      <c r="AF133" s="36" t="str">
        <f t="shared" si="58"/>
        <v xml:space="preserve"> 0 </v>
      </c>
      <c r="AG133" s="36" cm="1">
        <f t="array" ref="AG133">IF(T133="",0,SUMPRODUCT((BX4:BX795="Gluten")*(BY4:BY795="INFO")*(COUNTIF(AF133,"*"&amp;BZ4:BZ795&amp;"*")&gt;0)*1))</f>
        <v>0</v>
      </c>
      <c r="AH133" s="36" cm="1">
        <f t="array" ref="AH133">IF(T133="",0,SUMPRODUCT((BX4:BX795="Gluten")*(BY4:BY795="EXCL")*(COUNTIF(AF133,"*"&amp;BZ4:BZ795&amp;"*")&gt;0)*1))</f>
        <v>0</v>
      </c>
      <c r="AI133" s="36" cm="1">
        <f t="array" ref="AI133">IF(T133="",0,SUMPRODUCT((BX4:BX795="Gluten")*(BY4:BY795="ALERTE")*(COUNTIF(AF133,"*"&amp;BZ4:BZ795&amp;"*")&gt;0)*1))</f>
        <v>0</v>
      </c>
      <c r="AJ133" s="36" cm="1">
        <f t="array" ref="AJ133">IF(T133="",0,SUMPRODUCT((BX4:BX795="Gluten")*(BY4:BY795="SUSP")*(COUNTIF(AF133,"*"&amp;BZ4:BZ795&amp;"*")&gt;0)*1))</f>
        <v>0</v>
      </c>
      <c r="AK133" s="36" cm="1">
        <f t="array" ref="AK133">IF(T133="",0,SUMPRODUCT((BX4:BX795="Crustaces")*(BY4:BY795="ALERTE")*(COUNTIF(AF133,"*"&amp;BZ4:BZ795&amp;"*")&gt;0)*1))</f>
        <v>0</v>
      </c>
      <c r="AL133" s="36" cm="1">
        <f t="array" ref="AL133">IF(T133="",0,SUMPRODUCT((BX4:BX795="Oeufs")*(BY4:BY795="ALERTE")*(COUNTIF(AF133,"*"&amp;BZ4:BZ795&amp;"*")&gt;0)*1))</f>
        <v>0</v>
      </c>
      <c r="AM133" s="36" cm="1">
        <f t="array" ref="AM133">IF(T133="",0,SUMPRODUCT((BX4:BX795="Poissons")*(BY4:BY795="INFO")*(COUNTIF(AF133,"*"&amp;BZ4:BZ795&amp;"*")&gt;0)*1))</f>
        <v>0</v>
      </c>
      <c r="AN133" s="36" cm="1">
        <f t="array" ref="AN133">IF(T133="",0,SUMPRODUCT((BX4:BX795="Poissons")*(BY4:BY795="EXCL")*(COUNTIF(AF133,"*"&amp;BZ4:BZ795&amp;"*")&gt;0)*1))</f>
        <v>0</v>
      </c>
      <c r="AO133" s="36" cm="1">
        <f t="array" ref="AO133">IF(T133="",0,SUMPRODUCT((BX4:BX795="Poissons")*(BY4:BY795="ALERTE")*(COUNTIF(AF133,"*"&amp;BZ4:BZ795&amp;"*")&gt;0)*1))</f>
        <v>0</v>
      </c>
      <c r="AP133" s="36" cm="1">
        <f t="array" ref="AP133">IF(T133="",0,SUMPRODUCT((BX4:BX795="Arachides")*(BY4:BY795="ALERTE")*(COUNTIF(AF133,"*"&amp;BZ4:BZ795&amp;"*")&gt;0)*1))</f>
        <v>0</v>
      </c>
      <c r="AQ133" s="36" cm="1">
        <f t="array" ref="AQ133">IF(T133="",0,SUMPRODUCT((BX4:BX795="Soja")*(BY4:BY795="INFO")*(COUNTIF(AF133,"*"&amp;BZ4:BZ795&amp;"*")&gt;0)*1))</f>
        <v>0</v>
      </c>
      <c r="AR133" s="36" cm="1">
        <f t="array" ref="AR133">IF(T133="",0,SUMPRODUCT((BX4:BX795="Soja")*(BY4:BY795="ALERTE")*(COUNTIF(AF133,"*"&amp;BZ4:BZ795&amp;"*")&gt;0)*1))</f>
        <v>0</v>
      </c>
      <c r="AS133" s="36" cm="1">
        <f t="array" ref="AS133">IF(T133="",0,SUMPRODUCT((BX4:BX795="Lait")*(BY4:BY795="INFO")*(COUNTIF(AF133,"*"&amp;BZ4:BZ795&amp;"*")&gt;0)*1))</f>
        <v>0</v>
      </c>
      <c r="AT133" s="36" cm="1">
        <f t="array" ref="AT133">IF(T133="",0,SUMPRODUCT((BX4:BX795="Lait")*(BY4:BY795="EXCL")*(COUNTIF(AF133,"*"&amp;BZ4:BZ795&amp;"*")&gt;0)*1))</f>
        <v>0</v>
      </c>
      <c r="AU133" s="36" cm="1">
        <f t="array" ref="AU133">IF(T133="",0,SUMPRODUCT((BX4:BX795="Lait")*(BY4:BY795="ALERTE")*(COUNTIF(AF133,"*"&amp;BZ4:BZ795&amp;"*")&gt;0)*1))</f>
        <v>0</v>
      </c>
      <c r="AV133" s="36" cm="1">
        <f t="array" ref="AV133">IF(T133="",0,SUMPRODUCT((BX4:BX795="Lait")*(BY4:BY795="SUSP")*(COUNTIF(AF133,"*"&amp;BZ4:BZ795&amp;"*")&gt;0)*1))</f>
        <v>0</v>
      </c>
      <c r="AW133" s="36" cm="1">
        <f t="array" ref="AW133">IF(T133="",0,SUMPRODUCT((BX4:BX795="Fruits a coque")*(BY4:BY795="EXCL")*(COUNTIF(AF133,"*"&amp;BZ4:BZ795&amp;"*")&gt;0)*1))</f>
        <v>0</v>
      </c>
      <c r="AX133" s="36" cm="1">
        <f t="array" ref="AX133">IF(T133="",0,SUMPRODUCT((BX4:BX795="Fruits a coque")*(BY4:BY795="ALERTE")*(COUNTIF(AF133,"*"&amp;BZ4:BZ795&amp;"*")&gt;0)*1))</f>
        <v>0</v>
      </c>
      <c r="AY133" s="36" cm="1">
        <f t="array" ref="AY133">IF(T133="",0,SUMPRODUCT((BX4:BX795="Celeri")*(BY4:BY795="ALERTE")*(COUNTIF(AF133,"*"&amp;BZ4:BZ795&amp;"*")&gt;0)*1))</f>
        <v>0</v>
      </c>
      <c r="AZ133" s="36" cm="1">
        <f t="array" ref="AZ133">IF(T133="",0,SUMPRODUCT((BX4:BX795="Moutarde")*(BY4:BY795="ALERTE")*(COUNTIF(AF133,"*"&amp;BZ4:BZ795&amp;"*")&gt;0)*1))</f>
        <v>0</v>
      </c>
      <c r="BA133" s="36" cm="1">
        <f t="array" ref="BA133">IF(T133="",0,SUMPRODUCT((BX4:BX795="Sesame")*(BY4:BY795="ALERTE")*(COUNTIF(AF133,"*"&amp;BZ4:BZ795&amp;"*")&gt;0)*1))</f>
        <v>0</v>
      </c>
      <c r="BB133" s="36" cm="1">
        <f t="array" ref="BB133">IF(T133="",0,SUMPRODUCT((BX4:BX795="Sulfites")*(BY4:BY795="ALERTE")*(COUNTIF(AF133,"*"&amp;BZ4:BZ795&amp;"*")&gt;0)*1))</f>
        <v>0</v>
      </c>
      <c r="BC133" s="36" cm="1">
        <f t="array" ref="BC133">IF(T133="",0,SUMPRODUCT((BX4:BX795="Lupin")*(BY4:BY795="ALERTE")*(COUNTIF(AF133,"*"&amp;BZ4:BZ795&amp;"*")&gt;0)*1))</f>
        <v>0</v>
      </c>
      <c r="BD133" s="36" cm="1">
        <f t="array" ref="BD133">IF(T133="",0,SUMPRODUCT((BX4:BX795="Mollusques")*(BY4:BY795="EXCL")*(COUNTIF(AF133,"*"&amp;BZ4:BZ795&amp;"*")&gt;0)*1))</f>
        <v>0</v>
      </c>
      <c r="BE133" s="36" cm="1">
        <f t="array" ref="BE133">IF(T133="",0,SUMPRODUCT((BX4:BX795="Mollusques")*(BY4:BY795="ALERTE")*(COUNTIF(AF133,"*"&amp;BZ4:BZ795&amp;"*")&gt;0)*1))</f>
        <v>0</v>
      </c>
      <c r="BF133" s="36" t="str">
        <f t="shared" si="59"/>
        <v/>
      </c>
      <c r="BG133" s="36" t="str">
        <f t="shared" si="60"/>
        <v/>
      </c>
      <c r="BH133" s="36" t="str">
        <f t="shared" si="61"/>
        <v/>
      </c>
      <c r="BI133" s="36" t="str">
        <f t="shared" si="62"/>
        <v/>
      </c>
      <c r="BJ133" s="36" t="str">
        <f t="shared" si="63"/>
        <v/>
      </c>
      <c r="BK133" s="36" t="str">
        <f t="shared" si="64"/>
        <v/>
      </c>
      <c r="BL133" s="36" t="str">
        <f t="shared" si="65"/>
        <v/>
      </c>
      <c r="BM133" s="36" t="str">
        <f t="shared" si="66"/>
        <v/>
      </c>
      <c r="BN133" s="36" t="str">
        <f t="shared" si="67"/>
        <v/>
      </c>
      <c r="BO133" s="36" t="str">
        <f t="shared" si="68"/>
        <v/>
      </c>
      <c r="BP133" s="36" t="str">
        <f t="shared" si="69"/>
        <v/>
      </c>
      <c r="BQ133" s="36" t="str">
        <f t="shared" si="70"/>
        <v/>
      </c>
      <c r="BR133" s="36" t="str">
        <f t="shared" si="71"/>
        <v/>
      </c>
      <c r="BS133" s="36" t="str">
        <f t="shared" si="72"/>
        <v/>
      </c>
      <c r="BT133" s="36" t="str">
        <f t="shared" si="73"/>
        <v/>
      </c>
      <c r="BU133" s="36" t="str">
        <f t="shared" si="74"/>
        <v/>
      </c>
      <c r="BX133" s="6" t="s">
        <v>352</v>
      </c>
      <c r="BY133" s="577" t="s">
        <v>363</v>
      </c>
      <c r="BZ133" s="6" t="s">
        <v>443</v>
      </c>
      <c r="CA133" s="6" t="s">
        <v>868</v>
      </c>
    </row>
    <row r="134" spans="2:79" ht="30" customHeight="1">
      <c r="B134" s="551" t="str">
        <f t="shared" si="38"/>
        <v/>
      </c>
      <c r="C134" s="551" t="str">
        <f t="shared" si="39"/>
        <v/>
      </c>
      <c r="D134" s="551" t="str">
        <f>IF(UPPER(TRIM(N11))="X",C134,B134)</f>
        <v/>
      </c>
      <c r="E134" s="551" cm="1">
        <f t="array" ref="E134">IF(H133&lt;&gt;"",E133,IF(E133="","",IFERROR(MATCH(TRUE(),INDEX(INDEX(K:K,E133+1):K203&lt;&gt;"",0),0)+E133,"")))</f>
        <v>275</v>
      </c>
      <c r="F134" s="551" cm="1">
        <f t="array" ref="F134">IF(E134="","",IF(H133&lt;&gt;"",H133,INDEX(D:D,E134)))</f>
        <v>0</v>
      </c>
      <c r="G134" s="551" t="str">
        <f t="shared" si="40"/>
        <v>0</v>
      </c>
      <c r="H134" s="561" t="str">
        <f t="shared" si="41"/>
        <v/>
      </c>
      <c r="I134" s="566" t="str">
        <f>IF(AND(F134&lt;&gt;"",N10&gt;0,M134&gt;N10),"Mot &gt; limite","")</f>
        <v/>
      </c>
      <c r="J134" s="562" t="str">
        <f>IF(K134="","",COUNTIF(K18:K134,"&lt;&gt;"))</f>
        <v/>
      </c>
      <c r="K134" s="563"/>
      <c r="L134" s="562" t="str">
        <f t="shared" si="42"/>
        <v/>
      </c>
      <c r="M134" s="532">
        <f>IF(OR(F134="",N10="",N10&lt;=0),"",IF(LEN(F134)&lt;=N10,LEN(F134),IFERROR(FIND("♦",SUBSTITUTE(LEFT(F134,N10)," ","♦",LEN(LEFT(F134,N10))-LEN(SUBSTITUTE(LEFT(F134,N10)," ","")))),FIND(" ",F134&amp;" ",N10+1)-1)))</f>
        <v>1</v>
      </c>
      <c r="N134" s="564">
        <f t="shared" si="43"/>
        <v>117</v>
      </c>
      <c r="O134" s="565" t="str">
        <f t="shared" si="44"/>
        <v>0</v>
      </c>
      <c r="P134" s="564">
        <f t="shared" si="45"/>
        <v>1</v>
      </c>
      <c r="Q134" s="564">
        <f t="shared" si="46"/>
        <v>1</v>
      </c>
      <c r="S134" s="588">
        <f t="shared" si="47"/>
        <v>134</v>
      </c>
      <c r="T134" s="464" t="str">
        <f t="shared" si="75"/>
        <v>0</v>
      </c>
      <c r="U134" s="588" t="s">
        <v>188</v>
      </c>
      <c r="V134" s="465" t="str">
        <f t="shared" si="48"/>
        <v>0</v>
      </c>
      <c r="W134" s="466" t="str">
        <f t="shared" si="49"/>
        <v/>
      </c>
      <c r="X134" s="589" t="str">
        <f t="shared" si="50"/>
        <v>0</v>
      </c>
      <c r="Y134" s="590" t="str">
        <f t="shared" si="51"/>
        <v/>
      </c>
      <c r="Z134" s="588">
        <f t="shared" si="52"/>
        <v>0</v>
      </c>
      <c r="AA134" s="588">
        <f t="shared" si="53"/>
        <v>0</v>
      </c>
      <c r="AB134" s="590" t="str">
        <f t="shared" si="54"/>
        <v>aucun match</v>
      </c>
      <c r="AC134" s="36" t="str">
        <f t="shared" si="55"/>
        <v>0</v>
      </c>
      <c r="AD134" s="36" t="str">
        <f t="shared" si="56"/>
        <v>0</v>
      </c>
      <c r="AE134" s="36" t="str">
        <f t="shared" si="57"/>
        <v>0</v>
      </c>
      <c r="AF134" s="36" t="str">
        <f t="shared" si="58"/>
        <v xml:space="preserve"> 0 </v>
      </c>
      <c r="AG134" s="36" cm="1">
        <f t="array" ref="AG134">IF(T134="",0,SUMPRODUCT((BX4:BX795="Gluten")*(BY4:BY795="INFO")*(COUNTIF(AF134,"*"&amp;BZ4:BZ795&amp;"*")&gt;0)*1))</f>
        <v>0</v>
      </c>
      <c r="AH134" s="36" cm="1">
        <f t="array" ref="AH134">IF(T134="",0,SUMPRODUCT((BX4:BX795="Gluten")*(BY4:BY795="EXCL")*(COUNTIF(AF134,"*"&amp;BZ4:BZ795&amp;"*")&gt;0)*1))</f>
        <v>0</v>
      </c>
      <c r="AI134" s="36" cm="1">
        <f t="array" ref="AI134">IF(T134="",0,SUMPRODUCT((BX4:BX795="Gluten")*(BY4:BY795="ALERTE")*(COUNTIF(AF134,"*"&amp;BZ4:BZ795&amp;"*")&gt;0)*1))</f>
        <v>0</v>
      </c>
      <c r="AJ134" s="36" cm="1">
        <f t="array" ref="AJ134">IF(T134="",0,SUMPRODUCT((BX4:BX795="Gluten")*(BY4:BY795="SUSP")*(COUNTIF(AF134,"*"&amp;BZ4:BZ795&amp;"*")&gt;0)*1))</f>
        <v>0</v>
      </c>
      <c r="AK134" s="36" cm="1">
        <f t="array" ref="AK134">IF(T134="",0,SUMPRODUCT((BX4:BX795="Crustaces")*(BY4:BY795="ALERTE")*(COUNTIF(AF134,"*"&amp;BZ4:BZ795&amp;"*")&gt;0)*1))</f>
        <v>0</v>
      </c>
      <c r="AL134" s="36" cm="1">
        <f t="array" ref="AL134">IF(T134="",0,SUMPRODUCT((BX4:BX795="Oeufs")*(BY4:BY795="ALERTE")*(COUNTIF(AF134,"*"&amp;BZ4:BZ795&amp;"*")&gt;0)*1))</f>
        <v>0</v>
      </c>
      <c r="AM134" s="36" cm="1">
        <f t="array" ref="AM134">IF(T134="",0,SUMPRODUCT((BX4:BX795="Poissons")*(BY4:BY795="INFO")*(COUNTIF(AF134,"*"&amp;BZ4:BZ795&amp;"*")&gt;0)*1))</f>
        <v>0</v>
      </c>
      <c r="AN134" s="36" cm="1">
        <f t="array" ref="AN134">IF(T134="",0,SUMPRODUCT((BX4:BX795="Poissons")*(BY4:BY795="EXCL")*(COUNTIF(AF134,"*"&amp;BZ4:BZ795&amp;"*")&gt;0)*1))</f>
        <v>0</v>
      </c>
      <c r="AO134" s="36" cm="1">
        <f t="array" ref="AO134">IF(T134="",0,SUMPRODUCT((BX4:BX795="Poissons")*(BY4:BY795="ALERTE")*(COUNTIF(AF134,"*"&amp;BZ4:BZ795&amp;"*")&gt;0)*1))</f>
        <v>0</v>
      </c>
      <c r="AP134" s="36" cm="1">
        <f t="array" ref="AP134">IF(T134="",0,SUMPRODUCT((BX4:BX795="Arachides")*(BY4:BY795="ALERTE")*(COUNTIF(AF134,"*"&amp;BZ4:BZ795&amp;"*")&gt;0)*1))</f>
        <v>0</v>
      </c>
      <c r="AQ134" s="36" cm="1">
        <f t="array" ref="AQ134">IF(T134="",0,SUMPRODUCT((BX4:BX795="Soja")*(BY4:BY795="INFO")*(COUNTIF(AF134,"*"&amp;BZ4:BZ795&amp;"*")&gt;0)*1))</f>
        <v>0</v>
      </c>
      <c r="AR134" s="36" cm="1">
        <f t="array" ref="AR134">IF(T134="",0,SUMPRODUCT((BX4:BX795="Soja")*(BY4:BY795="ALERTE")*(COUNTIF(AF134,"*"&amp;BZ4:BZ795&amp;"*")&gt;0)*1))</f>
        <v>0</v>
      </c>
      <c r="AS134" s="36" cm="1">
        <f t="array" ref="AS134">IF(T134="",0,SUMPRODUCT((BX4:BX795="Lait")*(BY4:BY795="INFO")*(COUNTIF(AF134,"*"&amp;BZ4:BZ795&amp;"*")&gt;0)*1))</f>
        <v>0</v>
      </c>
      <c r="AT134" s="36" cm="1">
        <f t="array" ref="AT134">IF(T134="",0,SUMPRODUCT((BX4:BX795="Lait")*(BY4:BY795="EXCL")*(COUNTIF(AF134,"*"&amp;BZ4:BZ795&amp;"*")&gt;0)*1))</f>
        <v>0</v>
      </c>
      <c r="AU134" s="36" cm="1">
        <f t="array" ref="AU134">IF(T134="",0,SUMPRODUCT((BX4:BX795="Lait")*(BY4:BY795="ALERTE")*(COUNTIF(AF134,"*"&amp;BZ4:BZ795&amp;"*")&gt;0)*1))</f>
        <v>0</v>
      </c>
      <c r="AV134" s="36" cm="1">
        <f t="array" ref="AV134">IF(T134="",0,SUMPRODUCT((BX4:BX795="Lait")*(BY4:BY795="SUSP")*(COUNTIF(AF134,"*"&amp;BZ4:BZ795&amp;"*")&gt;0)*1))</f>
        <v>0</v>
      </c>
      <c r="AW134" s="36" cm="1">
        <f t="array" ref="AW134">IF(T134="",0,SUMPRODUCT((BX4:BX795="Fruits a coque")*(BY4:BY795="EXCL")*(COUNTIF(AF134,"*"&amp;BZ4:BZ795&amp;"*")&gt;0)*1))</f>
        <v>0</v>
      </c>
      <c r="AX134" s="36" cm="1">
        <f t="array" ref="AX134">IF(T134="",0,SUMPRODUCT((BX4:BX795="Fruits a coque")*(BY4:BY795="ALERTE")*(COUNTIF(AF134,"*"&amp;BZ4:BZ795&amp;"*")&gt;0)*1))</f>
        <v>0</v>
      </c>
      <c r="AY134" s="36" cm="1">
        <f t="array" ref="AY134">IF(T134="",0,SUMPRODUCT((BX4:BX795="Celeri")*(BY4:BY795="ALERTE")*(COUNTIF(AF134,"*"&amp;BZ4:BZ795&amp;"*")&gt;0)*1))</f>
        <v>0</v>
      </c>
      <c r="AZ134" s="36" cm="1">
        <f t="array" ref="AZ134">IF(T134="",0,SUMPRODUCT((BX4:BX795="Moutarde")*(BY4:BY795="ALERTE")*(COUNTIF(AF134,"*"&amp;BZ4:BZ795&amp;"*")&gt;0)*1))</f>
        <v>0</v>
      </c>
      <c r="BA134" s="36" cm="1">
        <f t="array" ref="BA134">IF(T134="",0,SUMPRODUCT((BX4:BX795="Sesame")*(BY4:BY795="ALERTE")*(COUNTIF(AF134,"*"&amp;BZ4:BZ795&amp;"*")&gt;0)*1))</f>
        <v>0</v>
      </c>
      <c r="BB134" s="36" cm="1">
        <f t="array" ref="BB134">IF(T134="",0,SUMPRODUCT((BX4:BX795="Sulfites")*(BY4:BY795="ALERTE")*(COUNTIF(AF134,"*"&amp;BZ4:BZ795&amp;"*")&gt;0)*1))</f>
        <v>0</v>
      </c>
      <c r="BC134" s="36" cm="1">
        <f t="array" ref="BC134">IF(T134="",0,SUMPRODUCT((BX4:BX795="Lupin")*(BY4:BY795="ALERTE")*(COUNTIF(AF134,"*"&amp;BZ4:BZ795&amp;"*")&gt;0)*1))</f>
        <v>0</v>
      </c>
      <c r="BD134" s="36" cm="1">
        <f t="array" ref="BD134">IF(T134="",0,SUMPRODUCT((BX4:BX795="Mollusques")*(BY4:BY795="EXCL")*(COUNTIF(AF134,"*"&amp;BZ4:BZ795&amp;"*")&gt;0)*1))</f>
        <v>0</v>
      </c>
      <c r="BE134" s="36" cm="1">
        <f t="array" ref="BE134">IF(T134="",0,SUMPRODUCT((BX4:BX795="Mollusques")*(BY4:BY795="ALERTE")*(COUNTIF(AF134,"*"&amp;BZ4:BZ795&amp;"*")&gt;0)*1))</f>
        <v>0</v>
      </c>
      <c r="BF134" s="36" t="str">
        <f t="shared" si="59"/>
        <v/>
      </c>
      <c r="BG134" s="36" t="str">
        <f t="shared" si="60"/>
        <v/>
      </c>
      <c r="BH134" s="36" t="str">
        <f t="shared" si="61"/>
        <v/>
      </c>
      <c r="BI134" s="36" t="str">
        <f t="shared" si="62"/>
        <v/>
      </c>
      <c r="BJ134" s="36" t="str">
        <f t="shared" si="63"/>
        <v/>
      </c>
      <c r="BK134" s="36" t="str">
        <f t="shared" si="64"/>
        <v/>
      </c>
      <c r="BL134" s="36" t="str">
        <f t="shared" si="65"/>
        <v/>
      </c>
      <c r="BM134" s="36" t="str">
        <f t="shared" si="66"/>
        <v/>
      </c>
      <c r="BN134" s="36" t="str">
        <f t="shared" si="67"/>
        <v/>
      </c>
      <c r="BO134" s="36" t="str">
        <f t="shared" si="68"/>
        <v/>
      </c>
      <c r="BP134" s="36" t="str">
        <f t="shared" si="69"/>
        <v/>
      </c>
      <c r="BQ134" s="36" t="str">
        <f t="shared" si="70"/>
        <v/>
      </c>
      <c r="BR134" s="36" t="str">
        <f t="shared" si="71"/>
        <v/>
      </c>
      <c r="BS134" s="36" t="str">
        <f t="shared" si="72"/>
        <v/>
      </c>
      <c r="BT134" s="36" t="str">
        <f t="shared" si="73"/>
        <v/>
      </c>
      <c r="BU134" s="36" t="str">
        <f t="shared" si="74"/>
        <v/>
      </c>
      <c r="BX134" s="6" t="s">
        <v>352</v>
      </c>
      <c r="BY134" s="577" t="s">
        <v>363</v>
      </c>
      <c r="BZ134" s="6" t="s">
        <v>1320</v>
      </c>
      <c r="CA134" s="6" t="s">
        <v>869</v>
      </c>
    </row>
    <row r="135" spans="2:79" ht="30" customHeight="1">
      <c r="B135" s="551" t="str">
        <f t="shared" si="38"/>
        <v/>
      </c>
      <c r="C135" s="551" t="str">
        <f t="shared" si="39"/>
        <v/>
      </c>
      <c r="D135" s="551" t="str">
        <f>IF(UPPER(TRIM(N11))="X",C135,B135)</f>
        <v/>
      </c>
      <c r="E135" s="551" cm="1">
        <f t="array" ref="E135">IF(H134&lt;&gt;"",E134,IF(E134="","",IFERROR(MATCH(TRUE(),INDEX(INDEX(K:K,E134+1):K203&lt;&gt;"",0),0)+E134,"")))</f>
        <v>276</v>
      </c>
      <c r="F135" s="551" cm="1">
        <f t="array" ref="F135">IF(E135="","",IF(H134&lt;&gt;"",H134,INDEX(D:D,E135)))</f>
        <v>0</v>
      </c>
      <c r="G135" s="551" t="str">
        <f t="shared" si="40"/>
        <v>0</v>
      </c>
      <c r="H135" s="561" t="str">
        <f t="shared" si="41"/>
        <v/>
      </c>
      <c r="I135" s="566" t="str">
        <f>IF(AND(F135&lt;&gt;"",N10&gt;0,M135&gt;N10),"Mot &gt; limite","")</f>
        <v/>
      </c>
      <c r="J135" s="562" t="str">
        <f>IF(K135="","",COUNTIF(K18:K135,"&lt;&gt;"))</f>
        <v/>
      </c>
      <c r="K135" s="563"/>
      <c r="L135" s="562" t="str">
        <f t="shared" si="42"/>
        <v/>
      </c>
      <c r="M135" s="532">
        <f>IF(OR(F135="",N10="",N10&lt;=0),"",IF(LEN(F135)&lt;=N10,LEN(F135),IFERROR(FIND("♦",SUBSTITUTE(LEFT(F135,N10)," ","♦",LEN(LEFT(F135,N10))-LEN(SUBSTITUTE(LEFT(F135,N10)," ","")))),FIND(" ",F135&amp;" ",N10+1)-1)))</f>
        <v>1</v>
      </c>
      <c r="N135" s="564">
        <f t="shared" si="43"/>
        <v>118</v>
      </c>
      <c r="O135" s="565" t="str">
        <f t="shared" si="44"/>
        <v>0</v>
      </c>
      <c r="P135" s="564">
        <f t="shared" si="45"/>
        <v>1</v>
      </c>
      <c r="Q135" s="564">
        <f t="shared" si="46"/>
        <v>1</v>
      </c>
      <c r="S135" s="588">
        <f t="shared" si="47"/>
        <v>135</v>
      </c>
      <c r="T135" s="464" t="str">
        <f t="shared" si="75"/>
        <v>0</v>
      </c>
      <c r="U135" s="588" t="s">
        <v>188</v>
      </c>
      <c r="V135" s="465" t="str">
        <f t="shared" si="48"/>
        <v>0</v>
      </c>
      <c r="W135" s="466" t="str">
        <f t="shared" si="49"/>
        <v/>
      </c>
      <c r="X135" s="589" t="str">
        <f t="shared" si="50"/>
        <v>0</v>
      </c>
      <c r="Y135" s="590" t="str">
        <f t="shared" si="51"/>
        <v/>
      </c>
      <c r="Z135" s="588">
        <f t="shared" si="52"/>
        <v>0</v>
      </c>
      <c r="AA135" s="588">
        <f t="shared" si="53"/>
        <v>0</v>
      </c>
      <c r="AB135" s="590" t="str">
        <f t="shared" si="54"/>
        <v>aucun match</v>
      </c>
      <c r="AC135" s="36" t="str">
        <f t="shared" si="55"/>
        <v>0</v>
      </c>
      <c r="AD135" s="36" t="str">
        <f t="shared" si="56"/>
        <v>0</v>
      </c>
      <c r="AE135" s="36" t="str">
        <f t="shared" si="57"/>
        <v>0</v>
      </c>
      <c r="AF135" s="36" t="str">
        <f t="shared" si="58"/>
        <v xml:space="preserve"> 0 </v>
      </c>
      <c r="AG135" s="36" cm="1">
        <f t="array" ref="AG135">IF(T135="",0,SUMPRODUCT((BX4:BX795="Gluten")*(BY4:BY795="INFO")*(COUNTIF(AF135,"*"&amp;BZ4:BZ795&amp;"*")&gt;0)*1))</f>
        <v>0</v>
      </c>
      <c r="AH135" s="36" cm="1">
        <f t="array" ref="AH135">IF(T135="",0,SUMPRODUCT((BX4:BX795="Gluten")*(BY4:BY795="EXCL")*(COUNTIF(AF135,"*"&amp;BZ4:BZ795&amp;"*")&gt;0)*1))</f>
        <v>0</v>
      </c>
      <c r="AI135" s="36" cm="1">
        <f t="array" ref="AI135">IF(T135="",0,SUMPRODUCT((BX4:BX795="Gluten")*(BY4:BY795="ALERTE")*(COUNTIF(AF135,"*"&amp;BZ4:BZ795&amp;"*")&gt;0)*1))</f>
        <v>0</v>
      </c>
      <c r="AJ135" s="36" cm="1">
        <f t="array" ref="AJ135">IF(T135="",0,SUMPRODUCT((BX4:BX795="Gluten")*(BY4:BY795="SUSP")*(COUNTIF(AF135,"*"&amp;BZ4:BZ795&amp;"*")&gt;0)*1))</f>
        <v>0</v>
      </c>
      <c r="AK135" s="36" cm="1">
        <f t="array" ref="AK135">IF(T135="",0,SUMPRODUCT((BX4:BX795="Crustaces")*(BY4:BY795="ALERTE")*(COUNTIF(AF135,"*"&amp;BZ4:BZ795&amp;"*")&gt;0)*1))</f>
        <v>0</v>
      </c>
      <c r="AL135" s="36" cm="1">
        <f t="array" ref="AL135">IF(T135="",0,SUMPRODUCT((BX4:BX795="Oeufs")*(BY4:BY795="ALERTE")*(COUNTIF(AF135,"*"&amp;BZ4:BZ795&amp;"*")&gt;0)*1))</f>
        <v>0</v>
      </c>
      <c r="AM135" s="36" cm="1">
        <f t="array" ref="AM135">IF(T135="",0,SUMPRODUCT((BX4:BX795="Poissons")*(BY4:BY795="INFO")*(COUNTIF(AF135,"*"&amp;BZ4:BZ795&amp;"*")&gt;0)*1))</f>
        <v>0</v>
      </c>
      <c r="AN135" s="36" cm="1">
        <f t="array" ref="AN135">IF(T135="",0,SUMPRODUCT((BX4:BX795="Poissons")*(BY4:BY795="EXCL")*(COUNTIF(AF135,"*"&amp;BZ4:BZ795&amp;"*")&gt;0)*1))</f>
        <v>0</v>
      </c>
      <c r="AO135" s="36" cm="1">
        <f t="array" ref="AO135">IF(T135="",0,SUMPRODUCT((BX4:BX795="Poissons")*(BY4:BY795="ALERTE")*(COUNTIF(AF135,"*"&amp;BZ4:BZ795&amp;"*")&gt;0)*1))</f>
        <v>0</v>
      </c>
      <c r="AP135" s="36" cm="1">
        <f t="array" ref="AP135">IF(T135="",0,SUMPRODUCT((BX4:BX795="Arachides")*(BY4:BY795="ALERTE")*(COUNTIF(AF135,"*"&amp;BZ4:BZ795&amp;"*")&gt;0)*1))</f>
        <v>0</v>
      </c>
      <c r="AQ135" s="36" cm="1">
        <f t="array" ref="AQ135">IF(T135="",0,SUMPRODUCT((BX4:BX795="Soja")*(BY4:BY795="INFO")*(COUNTIF(AF135,"*"&amp;BZ4:BZ795&amp;"*")&gt;0)*1))</f>
        <v>0</v>
      </c>
      <c r="AR135" s="36" cm="1">
        <f t="array" ref="AR135">IF(T135="",0,SUMPRODUCT((BX4:BX795="Soja")*(BY4:BY795="ALERTE")*(COUNTIF(AF135,"*"&amp;BZ4:BZ795&amp;"*")&gt;0)*1))</f>
        <v>0</v>
      </c>
      <c r="AS135" s="36" cm="1">
        <f t="array" ref="AS135">IF(T135="",0,SUMPRODUCT((BX4:BX795="Lait")*(BY4:BY795="INFO")*(COUNTIF(AF135,"*"&amp;BZ4:BZ795&amp;"*")&gt;0)*1))</f>
        <v>0</v>
      </c>
      <c r="AT135" s="36" cm="1">
        <f t="array" ref="AT135">IF(T135="",0,SUMPRODUCT((BX4:BX795="Lait")*(BY4:BY795="EXCL")*(COUNTIF(AF135,"*"&amp;BZ4:BZ795&amp;"*")&gt;0)*1))</f>
        <v>0</v>
      </c>
      <c r="AU135" s="36" cm="1">
        <f t="array" ref="AU135">IF(T135="",0,SUMPRODUCT((BX4:BX795="Lait")*(BY4:BY795="ALERTE")*(COUNTIF(AF135,"*"&amp;BZ4:BZ795&amp;"*")&gt;0)*1))</f>
        <v>0</v>
      </c>
      <c r="AV135" s="36" cm="1">
        <f t="array" ref="AV135">IF(T135="",0,SUMPRODUCT((BX4:BX795="Lait")*(BY4:BY795="SUSP")*(COUNTIF(AF135,"*"&amp;BZ4:BZ795&amp;"*")&gt;0)*1))</f>
        <v>0</v>
      </c>
      <c r="AW135" s="36" cm="1">
        <f t="array" ref="AW135">IF(T135="",0,SUMPRODUCT((BX4:BX795="Fruits a coque")*(BY4:BY795="EXCL")*(COUNTIF(AF135,"*"&amp;BZ4:BZ795&amp;"*")&gt;0)*1))</f>
        <v>0</v>
      </c>
      <c r="AX135" s="36" cm="1">
        <f t="array" ref="AX135">IF(T135="",0,SUMPRODUCT((BX4:BX795="Fruits a coque")*(BY4:BY795="ALERTE")*(COUNTIF(AF135,"*"&amp;BZ4:BZ795&amp;"*")&gt;0)*1))</f>
        <v>0</v>
      </c>
      <c r="AY135" s="36" cm="1">
        <f t="array" ref="AY135">IF(T135="",0,SUMPRODUCT((BX4:BX795="Celeri")*(BY4:BY795="ALERTE")*(COUNTIF(AF135,"*"&amp;BZ4:BZ795&amp;"*")&gt;0)*1))</f>
        <v>0</v>
      </c>
      <c r="AZ135" s="36" cm="1">
        <f t="array" ref="AZ135">IF(T135="",0,SUMPRODUCT((BX4:BX795="Moutarde")*(BY4:BY795="ALERTE")*(COUNTIF(AF135,"*"&amp;BZ4:BZ795&amp;"*")&gt;0)*1))</f>
        <v>0</v>
      </c>
      <c r="BA135" s="36" cm="1">
        <f t="array" ref="BA135">IF(T135="",0,SUMPRODUCT((BX4:BX795="Sesame")*(BY4:BY795="ALERTE")*(COUNTIF(AF135,"*"&amp;BZ4:BZ795&amp;"*")&gt;0)*1))</f>
        <v>0</v>
      </c>
      <c r="BB135" s="36" cm="1">
        <f t="array" ref="BB135">IF(T135="",0,SUMPRODUCT((BX4:BX795="Sulfites")*(BY4:BY795="ALERTE")*(COUNTIF(AF135,"*"&amp;BZ4:BZ795&amp;"*")&gt;0)*1))</f>
        <v>0</v>
      </c>
      <c r="BC135" s="36" cm="1">
        <f t="array" ref="BC135">IF(T135="",0,SUMPRODUCT((BX4:BX795="Lupin")*(BY4:BY795="ALERTE")*(COUNTIF(AF135,"*"&amp;BZ4:BZ795&amp;"*")&gt;0)*1))</f>
        <v>0</v>
      </c>
      <c r="BD135" s="36" cm="1">
        <f t="array" ref="BD135">IF(T135="",0,SUMPRODUCT((BX4:BX795="Mollusques")*(BY4:BY795="EXCL")*(COUNTIF(AF135,"*"&amp;BZ4:BZ795&amp;"*")&gt;0)*1))</f>
        <v>0</v>
      </c>
      <c r="BE135" s="36" cm="1">
        <f t="array" ref="BE135">IF(T135="",0,SUMPRODUCT((BX4:BX795="Mollusques")*(BY4:BY795="ALERTE")*(COUNTIF(AF135,"*"&amp;BZ4:BZ795&amp;"*")&gt;0)*1))</f>
        <v>0</v>
      </c>
      <c r="BF135" s="36" t="str">
        <f t="shared" si="59"/>
        <v/>
      </c>
      <c r="BG135" s="36" t="str">
        <f t="shared" si="60"/>
        <v/>
      </c>
      <c r="BH135" s="36" t="str">
        <f t="shared" si="61"/>
        <v/>
      </c>
      <c r="BI135" s="36" t="str">
        <f t="shared" si="62"/>
        <v/>
      </c>
      <c r="BJ135" s="36" t="str">
        <f t="shared" si="63"/>
        <v/>
      </c>
      <c r="BK135" s="36" t="str">
        <f t="shared" si="64"/>
        <v/>
      </c>
      <c r="BL135" s="36" t="str">
        <f t="shared" si="65"/>
        <v/>
      </c>
      <c r="BM135" s="36" t="str">
        <f t="shared" si="66"/>
        <v/>
      </c>
      <c r="BN135" s="36" t="str">
        <f t="shared" si="67"/>
        <v/>
      </c>
      <c r="BO135" s="36" t="str">
        <f t="shared" si="68"/>
        <v/>
      </c>
      <c r="BP135" s="36" t="str">
        <f t="shared" si="69"/>
        <v/>
      </c>
      <c r="BQ135" s="36" t="str">
        <f t="shared" si="70"/>
        <v/>
      </c>
      <c r="BR135" s="36" t="str">
        <f t="shared" si="71"/>
        <v/>
      </c>
      <c r="BS135" s="36" t="str">
        <f t="shared" si="72"/>
        <v/>
      </c>
      <c r="BT135" s="36" t="str">
        <f t="shared" si="73"/>
        <v/>
      </c>
      <c r="BU135" s="36" t="str">
        <f t="shared" si="74"/>
        <v/>
      </c>
      <c r="BX135" s="6" t="s">
        <v>352</v>
      </c>
      <c r="BY135" s="577" t="s">
        <v>363</v>
      </c>
      <c r="BZ135" s="6" t="s">
        <v>444</v>
      </c>
      <c r="CA135" s="6" t="s">
        <v>870</v>
      </c>
    </row>
    <row r="136" spans="2:79" ht="30" customHeight="1">
      <c r="B136" s="551" t="str">
        <f t="shared" si="38"/>
        <v/>
      </c>
      <c r="C136" s="551" t="str">
        <f t="shared" si="39"/>
        <v/>
      </c>
      <c r="D136" s="551" t="str">
        <f>IF(UPPER(TRIM(N11))="X",C136,B136)</f>
        <v/>
      </c>
      <c r="E136" s="551" cm="1">
        <f t="array" ref="E136">IF(H135&lt;&gt;"",E135,IF(E135="","",IFERROR(MATCH(TRUE(),INDEX(INDEX(K:K,E135+1):K203&lt;&gt;"",0),0)+E135,"")))</f>
        <v>277</v>
      </c>
      <c r="F136" s="551" cm="1">
        <f t="array" ref="F136">IF(E136="","",IF(H135&lt;&gt;"",H135,INDEX(D:D,E136)))</f>
        <v>0</v>
      </c>
      <c r="G136" s="551" t="str">
        <f t="shared" si="40"/>
        <v>0</v>
      </c>
      <c r="H136" s="561" t="str">
        <f t="shared" si="41"/>
        <v/>
      </c>
      <c r="I136" s="566" t="str">
        <f>IF(AND(F136&lt;&gt;"",N10&gt;0,M136&gt;N10),"Mot &gt; limite","")</f>
        <v/>
      </c>
      <c r="J136" s="562" t="str">
        <f>IF(K136="","",COUNTIF(K18:K136,"&lt;&gt;"))</f>
        <v/>
      </c>
      <c r="K136" s="563"/>
      <c r="L136" s="562" t="str">
        <f t="shared" si="42"/>
        <v/>
      </c>
      <c r="M136" s="532">
        <f>IF(OR(F136="",N10="",N10&lt;=0),"",IF(LEN(F136)&lt;=N10,LEN(F136),IFERROR(FIND("♦",SUBSTITUTE(LEFT(F136,N10)," ","♦",LEN(LEFT(F136,N10))-LEN(SUBSTITUTE(LEFT(F136,N10)," ","")))),FIND(" ",F136&amp;" ",N10+1)-1)))</f>
        <v>1</v>
      </c>
      <c r="N136" s="564">
        <f t="shared" si="43"/>
        <v>119</v>
      </c>
      <c r="O136" s="565" t="str">
        <f t="shared" si="44"/>
        <v>0</v>
      </c>
      <c r="P136" s="564">
        <f t="shared" si="45"/>
        <v>1</v>
      </c>
      <c r="Q136" s="564">
        <f t="shared" si="46"/>
        <v>1</v>
      </c>
      <c r="S136" s="588">
        <f t="shared" si="47"/>
        <v>136</v>
      </c>
      <c r="T136" s="464" t="str">
        <f t="shared" si="75"/>
        <v>0</v>
      </c>
      <c r="U136" s="588" t="s">
        <v>188</v>
      </c>
      <c r="V136" s="465" t="str">
        <f t="shared" si="48"/>
        <v>0</v>
      </c>
      <c r="W136" s="466" t="str">
        <f t="shared" si="49"/>
        <v/>
      </c>
      <c r="X136" s="589" t="str">
        <f t="shared" si="50"/>
        <v>0</v>
      </c>
      <c r="Y136" s="590" t="str">
        <f t="shared" si="51"/>
        <v/>
      </c>
      <c r="Z136" s="588">
        <f t="shared" si="52"/>
        <v>0</v>
      </c>
      <c r="AA136" s="588">
        <f t="shared" si="53"/>
        <v>0</v>
      </c>
      <c r="AB136" s="590" t="str">
        <f t="shared" si="54"/>
        <v>aucun match</v>
      </c>
      <c r="AC136" s="36" t="str">
        <f t="shared" si="55"/>
        <v>0</v>
      </c>
      <c r="AD136" s="36" t="str">
        <f t="shared" si="56"/>
        <v>0</v>
      </c>
      <c r="AE136" s="36" t="str">
        <f t="shared" si="57"/>
        <v>0</v>
      </c>
      <c r="AF136" s="36" t="str">
        <f t="shared" si="58"/>
        <v xml:space="preserve"> 0 </v>
      </c>
      <c r="AG136" s="36" cm="1">
        <f t="array" ref="AG136">IF(T136="",0,SUMPRODUCT((BX4:BX795="Gluten")*(BY4:BY795="INFO")*(COUNTIF(AF136,"*"&amp;BZ4:BZ795&amp;"*")&gt;0)*1))</f>
        <v>0</v>
      </c>
      <c r="AH136" s="36" cm="1">
        <f t="array" ref="AH136">IF(T136="",0,SUMPRODUCT((BX4:BX795="Gluten")*(BY4:BY795="EXCL")*(COUNTIF(AF136,"*"&amp;BZ4:BZ795&amp;"*")&gt;0)*1))</f>
        <v>0</v>
      </c>
      <c r="AI136" s="36" cm="1">
        <f t="array" ref="AI136">IF(T136="",0,SUMPRODUCT((BX4:BX795="Gluten")*(BY4:BY795="ALERTE")*(COUNTIF(AF136,"*"&amp;BZ4:BZ795&amp;"*")&gt;0)*1))</f>
        <v>0</v>
      </c>
      <c r="AJ136" s="36" cm="1">
        <f t="array" ref="AJ136">IF(T136="",0,SUMPRODUCT((BX4:BX795="Gluten")*(BY4:BY795="SUSP")*(COUNTIF(AF136,"*"&amp;BZ4:BZ795&amp;"*")&gt;0)*1))</f>
        <v>0</v>
      </c>
      <c r="AK136" s="36" cm="1">
        <f t="array" ref="AK136">IF(T136="",0,SUMPRODUCT((BX4:BX795="Crustaces")*(BY4:BY795="ALERTE")*(COUNTIF(AF136,"*"&amp;BZ4:BZ795&amp;"*")&gt;0)*1))</f>
        <v>0</v>
      </c>
      <c r="AL136" s="36" cm="1">
        <f t="array" ref="AL136">IF(T136="",0,SUMPRODUCT((BX4:BX795="Oeufs")*(BY4:BY795="ALERTE")*(COUNTIF(AF136,"*"&amp;BZ4:BZ795&amp;"*")&gt;0)*1))</f>
        <v>0</v>
      </c>
      <c r="AM136" s="36" cm="1">
        <f t="array" ref="AM136">IF(T136="",0,SUMPRODUCT((BX4:BX795="Poissons")*(BY4:BY795="INFO")*(COUNTIF(AF136,"*"&amp;BZ4:BZ795&amp;"*")&gt;0)*1))</f>
        <v>0</v>
      </c>
      <c r="AN136" s="36" cm="1">
        <f t="array" ref="AN136">IF(T136="",0,SUMPRODUCT((BX4:BX795="Poissons")*(BY4:BY795="EXCL")*(COUNTIF(AF136,"*"&amp;BZ4:BZ795&amp;"*")&gt;0)*1))</f>
        <v>0</v>
      </c>
      <c r="AO136" s="36" cm="1">
        <f t="array" ref="AO136">IF(T136="",0,SUMPRODUCT((BX4:BX795="Poissons")*(BY4:BY795="ALERTE")*(COUNTIF(AF136,"*"&amp;BZ4:BZ795&amp;"*")&gt;0)*1))</f>
        <v>0</v>
      </c>
      <c r="AP136" s="36" cm="1">
        <f t="array" ref="AP136">IF(T136="",0,SUMPRODUCT((BX4:BX795="Arachides")*(BY4:BY795="ALERTE")*(COUNTIF(AF136,"*"&amp;BZ4:BZ795&amp;"*")&gt;0)*1))</f>
        <v>0</v>
      </c>
      <c r="AQ136" s="36" cm="1">
        <f t="array" ref="AQ136">IF(T136="",0,SUMPRODUCT((BX4:BX795="Soja")*(BY4:BY795="INFO")*(COUNTIF(AF136,"*"&amp;BZ4:BZ795&amp;"*")&gt;0)*1))</f>
        <v>0</v>
      </c>
      <c r="AR136" s="36" cm="1">
        <f t="array" ref="AR136">IF(T136="",0,SUMPRODUCT((BX4:BX795="Soja")*(BY4:BY795="ALERTE")*(COUNTIF(AF136,"*"&amp;BZ4:BZ795&amp;"*")&gt;0)*1))</f>
        <v>0</v>
      </c>
      <c r="AS136" s="36" cm="1">
        <f t="array" ref="AS136">IF(T136="",0,SUMPRODUCT((BX4:BX795="Lait")*(BY4:BY795="INFO")*(COUNTIF(AF136,"*"&amp;BZ4:BZ795&amp;"*")&gt;0)*1))</f>
        <v>0</v>
      </c>
      <c r="AT136" s="36" cm="1">
        <f t="array" ref="AT136">IF(T136="",0,SUMPRODUCT((BX4:BX795="Lait")*(BY4:BY795="EXCL")*(COUNTIF(AF136,"*"&amp;BZ4:BZ795&amp;"*")&gt;0)*1))</f>
        <v>0</v>
      </c>
      <c r="AU136" s="36" cm="1">
        <f t="array" ref="AU136">IF(T136="",0,SUMPRODUCT((BX4:BX795="Lait")*(BY4:BY795="ALERTE")*(COUNTIF(AF136,"*"&amp;BZ4:BZ795&amp;"*")&gt;0)*1))</f>
        <v>0</v>
      </c>
      <c r="AV136" s="36" cm="1">
        <f t="array" ref="AV136">IF(T136="",0,SUMPRODUCT((BX4:BX795="Lait")*(BY4:BY795="SUSP")*(COUNTIF(AF136,"*"&amp;BZ4:BZ795&amp;"*")&gt;0)*1))</f>
        <v>0</v>
      </c>
      <c r="AW136" s="36" cm="1">
        <f t="array" ref="AW136">IF(T136="",0,SUMPRODUCT((BX4:BX795="Fruits a coque")*(BY4:BY795="EXCL")*(COUNTIF(AF136,"*"&amp;BZ4:BZ795&amp;"*")&gt;0)*1))</f>
        <v>0</v>
      </c>
      <c r="AX136" s="36" cm="1">
        <f t="array" ref="AX136">IF(T136="",0,SUMPRODUCT((BX4:BX795="Fruits a coque")*(BY4:BY795="ALERTE")*(COUNTIF(AF136,"*"&amp;BZ4:BZ795&amp;"*")&gt;0)*1))</f>
        <v>0</v>
      </c>
      <c r="AY136" s="36" cm="1">
        <f t="array" ref="AY136">IF(T136="",0,SUMPRODUCT((BX4:BX795="Celeri")*(BY4:BY795="ALERTE")*(COUNTIF(AF136,"*"&amp;BZ4:BZ795&amp;"*")&gt;0)*1))</f>
        <v>0</v>
      </c>
      <c r="AZ136" s="36" cm="1">
        <f t="array" ref="AZ136">IF(T136="",0,SUMPRODUCT((BX4:BX795="Moutarde")*(BY4:BY795="ALERTE")*(COUNTIF(AF136,"*"&amp;BZ4:BZ795&amp;"*")&gt;0)*1))</f>
        <v>0</v>
      </c>
      <c r="BA136" s="36" cm="1">
        <f t="array" ref="BA136">IF(T136="",0,SUMPRODUCT((BX4:BX795="Sesame")*(BY4:BY795="ALERTE")*(COUNTIF(AF136,"*"&amp;BZ4:BZ795&amp;"*")&gt;0)*1))</f>
        <v>0</v>
      </c>
      <c r="BB136" s="36" cm="1">
        <f t="array" ref="BB136">IF(T136="",0,SUMPRODUCT((BX4:BX795="Sulfites")*(BY4:BY795="ALERTE")*(COUNTIF(AF136,"*"&amp;BZ4:BZ795&amp;"*")&gt;0)*1))</f>
        <v>0</v>
      </c>
      <c r="BC136" s="36" cm="1">
        <f t="array" ref="BC136">IF(T136="",0,SUMPRODUCT((BX4:BX795="Lupin")*(BY4:BY795="ALERTE")*(COUNTIF(AF136,"*"&amp;BZ4:BZ795&amp;"*")&gt;0)*1))</f>
        <v>0</v>
      </c>
      <c r="BD136" s="36" cm="1">
        <f t="array" ref="BD136">IF(T136="",0,SUMPRODUCT((BX4:BX795="Mollusques")*(BY4:BY795="EXCL")*(COUNTIF(AF136,"*"&amp;BZ4:BZ795&amp;"*")&gt;0)*1))</f>
        <v>0</v>
      </c>
      <c r="BE136" s="36" cm="1">
        <f t="array" ref="BE136">IF(T136="",0,SUMPRODUCT((BX4:BX795="Mollusques")*(BY4:BY795="ALERTE")*(COUNTIF(AF136,"*"&amp;BZ4:BZ795&amp;"*")&gt;0)*1))</f>
        <v>0</v>
      </c>
      <c r="BF136" s="36" t="str">
        <f t="shared" si="59"/>
        <v/>
      </c>
      <c r="BG136" s="36" t="str">
        <f t="shared" si="60"/>
        <v/>
      </c>
      <c r="BH136" s="36" t="str">
        <f t="shared" si="61"/>
        <v/>
      </c>
      <c r="BI136" s="36" t="str">
        <f t="shared" si="62"/>
        <v/>
      </c>
      <c r="BJ136" s="36" t="str">
        <f t="shared" si="63"/>
        <v/>
      </c>
      <c r="BK136" s="36" t="str">
        <f t="shared" si="64"/>
        <v/>
      </c>
      <c r="BL136" s="36" t="str">
        <f t="shared" si="65"/>
        <v/>
      </c>
      <c r="BM136" s="36" t="str">
        <f t="shared" si="66"/>
        <v/>
      </c>
      <c r="BN136" s="36" t="str">
        <f t="shared" si="67"/>
        <v/>
      </c>
      <c r="BO136" s="36" t="str">
        <f t="shared" si="68"/>
        <v/>
      </c>
      <c r="BP136" s="36" t="str">
        <f t="shared" si="69"/>
        <v/>
      </c>
      <c r="BQ136" s="36" t="str">
        <f t="shared" si="70"/>
        <v/>
      </c>
      <c r="BR136" s="36" t="str">
        <f t="shared" si="71"/>
        <v/>
      </c>
      <c r="BS136" s="36" t="str">
        <f t="shared" si="72"/>
        <v/>
      </c>
      <c r="BT136" s="36" t="str">
        <f t="shared" si="73"/>
        <v/>
      </c>
      <c r="BU136" s="36" t="str">
        <f t="shared" si="74"/>
        <v/>
      </c>
      <c r="BX136" s="6" t="s">
        <v>352</v>
      </c>
      <c r="BY136" s="577" t="s">
        <v>363</v>
      </c>
      <c r="BZ136" s="6" t="s">
        <v>1321</v>
      </c>
      <c r="CA136" s="6" t="s">
        <v>871</v>
      </c>
    </row>
    <row r="137" spans="2:79" ht="30" customHeight="1">
      <c r="B137" s="551" t="str">
        <f t="shared" si="38"/>
        <v/>
      </c>
      <c r="C137" s="551" t="str">
        <f t="shared" si="39"/>
        <v/>
      </c>
      <c r="D137" s="551" t="str">
        <f>IF(UPPER(TRIM(N11))="X",C137,B137)</f>
        <v/>
      </c>
      <c r="E137" s="551" cm="1">
        <f t="array" ref="E137">IF(H136&lt;&gt;"",E136,IF(E136="","",IFERROR(MATCH(TRUE(),INDEX(INDEX(K:K,E136+1):K203&lt;&gt;"",0),0)+E136,"")))</f>
        <v>278</v>
      </c>
      <c r="F137" s="551" cm="1">
        <f t="array" ref="F137">IF(E137="","",IF(H136&lt;&gt;"",H136,INDEX(D:D,E137)))</f>
        <v>0</v>
      </c>
      <c r="G137" s="551" t="str">
        <f t="shared" si="40"/>
        <v>0</v>
      </c>
      <c r="H137" s="561" t="str">
        <f t="shared" si="41"/>
        <v/>
      </c>
      <c r="I137" s="566" t="str">
        <f>IF(AND(F137&lt;&gt;"",N10&gt;0,M137&gt;N10),"Mot &gt; limite","")</f>
        <v/>
      </c>
      <c r="J137" s="562" t="str">
        <f>IF(K137="","",COUNTIF(K18:K137,"&lt;&gt;"))</f>
        <v/>
      </c>
      <c r="K137" s="563"/>
      <c r="L137" s="562" t="str">
        <f t="shared" si="42"/>
        <v/>
      </c>
      <c r="M137" s="532">
        <f>IF(OR(F137="",N10="",N10&lt;=0),"",IF(LEN(F137)&lt;=N10,LEN(F137),IFERROR(FIND("♦",SUBSTITUTE(LEFT(F137,N10)," ","♦",LEN(LEFT(F137,N10))-LEN(SUBSTITUTE(LEFT(F137,N10)," ","")))),FIND(" ",F137&amp;" ",N10+1)-1)))</f>
        <v>1</v>
      </c>
      <c r="N137" s="564">
        <f t="shared" si="43"/>
        <v>120</v>
      </c>
      <c r="O137" s="565" t="str">
        <f t="shared" si="44"/>
        <v>0</v>
      </c>
      <c r="P137" s="564">
        <f t="shared" si="45"/>
        <v>1</v>
      </c>
      <c r="Q137" s="564">
        <f t="shared" si="46"/>
        <v>1</v>
      </c>
      <c r="S137" s="588">
        <f t="shared" si="47"/>
        <v>137</v>
      </c>
      <c r="T137" s="464" t="str">
        <f t="shared" si="75"/>
        <v>0</v>
      </c>
      <c r="U137" s="588" t="s">
        <v>188</v>
      </c>
      <c r="V137" s="465" t="str">
        <f t="shared" si="48"/>
        <v>0</v>
      </c>
      <c r="W137" s="466" t="str">
        <f t="shared" si="49"/>
        <v/>
      </c>
      <c r="X137" s="589" t="str">
        <f t="shared" si="50"/>
        <v>0</v>
      </c>
      <c r="Y137" s="590" t="str">
        <f t="shared" si="51"/>
        <v/>
      </c>
      <c r="Z137" s="588">
        <f t="shared" si="52"/>
        <v>0</v>
      </c>
      <c r="AA137" s="588">
        <f t="shared" si="53"/>
        <v>0</v>
      </c>
      <c r="AB137" s="590" t="str">
        <f t="shared" si="54"/>
        <v>aucun match</v>
      </c>
      <c r="AC137" s="36" t="str">
        <f t="shared" si="55"/>
        <v>0</v>
      </c>
      <c r="AD137" s="36" t="str">
        <f t="shared" si="56"/>
        <v>0</v>
      </c>
      <c r="AE137" s="36" t="str">
        <f t="shared" si="57"/>
        <v>0</v>
      </c>
      <c r="AF137" s="36" t="str">
        <f t="shared" si="58"/>
        <v xml:space="preserve"> 0 </v>
      </c>
      <c r="AG137" s="36" cm="1">
        <f t="array" ref="AG137">IF(T137="",0,SUMPRODUCT((BX4:BX795="Gluten")*(BY4:BY795="INFO")*(COUNTIF(AF137,"*"&amp;BZ4:BZ795&amp;"*")&gt;0)*1))</f>
        <v>0</v>
      </c>
      <c r="AH137" s="36" cm="1">
        <f t="array" ref="AH137">IF(T137="",0,SUMPRODUCT((BX4:BX795="Gluten")*(BY4:BY795="EXCL")*(COUNTIF(AF137,"*"&amp;BZ4:BZ795&amp;"*")&gt;0)*1))</f>
        <v>0</v>
      </c>
      <c r="AI137" s="36" cm="1">
        <f t="array" ref="AI137">IF(T137="",0,SUMPRODUCT((BX4:BX795="Gluten")*(BY4:BY795="ALERTE")*(COUNTIF(AF137,"*"&amp;BZ4:BZ795&amp;"*")&gt;0)*1))</f>
        <v>0</v>
      </c>
      <c r="AJ137" s="36" cm="1">
        <f t="array" ref="AJ137">IF(T137="",0,SUMPRODUCT((BX4:BX795="Gluten")*(BY4:BY795="SUSP")*(COUNTIF(AF137,"*"&amp;BZ4:BZ795&amp;"*")&gt;0)*1))</f>
        <v>0</v>
      </c>
      <c r="AK137" s="36" cm="1">
        <f t="array" ref="AK137">IF(T137="",0,SUMPRODUCT((BX4:BX795="Crustaces")*(BY4:BY795="ALERTE")*(COUNTIF(AF137,"*"&amp;BZ4:BZ795&amp;"*")&gt;0)*1))</f>
        <v>0</v>
      </c>
      <c r="AL137" s="36" cm="1">
        <f t="array" ref="AL137">IF(T137="",0,SUMPRODUCT((BX4:BX795="Oeufs")*(BY4:BY795="ALERTE")*(COUNTIF(AF137,"*"&amp;BZ4:BZ795&amp;"*")&gt;0)*1))</f>
        <v>0</v>
      </c>
      <c r="AM137" s="36" cm="1">
        <f t="array" ref="AM137">IF(T137="",0,SUMPRODUCT((BX4:BX795="Poissons")*(BY4:BY795="INFO")*(COUNTIF(AF137,"*"&amp;BZ4:BZ795&amp;"*")&gt;0)*1))</f>
        <v>0</v>
      </c>
      <c r="AN137" s="36" cm="1">
        <f t="array" ref="AN137">IF(T137="",0,SUMPRODUCT((BX4:BX795="Poissons")*(BY4:BY795="EXCL")*(COUNTIF(AF137,"*"&amp;BZ4:BZ795&amp;"*")&gt;0)*1))</f>
        <v>0</v>
      </c>
      <c r="AO137" s="36" cm="1">
        <f t="array" ref="AO137">IF(T137="",0,SUMPRODUCT((BX4:BX795="Poissons")*(BY4:BY795="ALERTE")*(COUNTIF(AF137,"*"&amp;BZ4:BZ795&amp;"*")&gt;0)*1))</f>
        <v>0</v>
      </c>
      <c r="AP137" s="36" cm="1">
        <f t="array" ref="AP137">IF(T137="",0,SUMPRODUCT((BX4:BX795="Arachides")*(BY4:BY795="ALERTE")*(COUNTIF(AF137,"*"&amp;BZ4:BZ795&amp;"*")&gt;0)*1))</f>
        <v>0</v>
      </c>
      <c r="AQ137" s="36" cm="1">
        <f t="array" ref="AQ137">IF(T137="",0,SUMPRODUCT((BX4:BX795="Soja")*(BY4:BY795="INFO")*(COUNTIF(AF137,"*"&amp;BZ4:BZ795&amp;"*")&gt;0)*1))</f>
        <v>0</v>
      </c>
      <c r="AR137" s="36" cm="1">
        <f t="array" ref="AR137">IF(T137="",0,SUMPRODUCT((BX4:BX795="Soja")*(BY4:BY795="ALERTE")*(COUNTIF(AF137,"*"&amp;BZ4:BZ795&amp;"*")&gt;0)*1))</f>
        <v>0</v>
      </c>
      <c r="AS137" s="36" cm="1">
        <f t="array" ref="AS137">IF(T137="",0,SUMPRODUCT((BX4:BX795="Lait")*(BY4:BY795="INFO")*(COUNTIF(AF137,"*"&amp;BZ4:BZ795&amp;"*")&gt;0)*1))</f>
        <v>0</v>
      </c>
      <c r="AT137" s="36" cm="1">
        <f t="array" ref="AT137">IF(T137="",0,SUMPRODUCT((BX4:BX795="Lait")*(BY4:BY795="EXCL")*(COUNTIF(AF137,"*"&amp;BZ4:BZ795&amp;"*")&gt;0)*1))</f>
        <v>0</v>
      </c>
      <c r="AU137" s="36" cm="1">
        <f t="array" ref="AU137">IF(T137="",0,SUMPRODUCT((BX4:BX795="Lait")*(BY4:BY795="ALERTE")*(COUNTIF(AF137,"*"&amp;BZ4:BZ795&amp;"*")&gt;0)*1))</f>
        <v>0</v>
      </c>
      <c r="AV137" s="36" cm="1">
        <f t="array" ref="AV137">IF(T137="",0,SUMPRODUCT((BX4:BX795="Lait")*(BY4:BY795="SUSP")*(COUNTIF(AF137,"*"&amp;BZ4:BZ795&amp;"*")&gt;0)*1))</f>
        <v>0</v>
      </c>
      <c r="AW137" s="36" cm="1">
        <f t="array" ref="AW137">IF(T137="",0,SUMPRODUCT((BX4:BX795="Fruits a coque")*(BY4:BY795="EXCL")*(COUNTIF(AF137,"*"&amp;BZ4:BZ795&amp;"*")&gt;0)*1))</f>
        <v>0</v>
      </c>
      <c r="AX137" s="36" cm="1">
        <f t="array" ref="AX137">IF(T137="",0,SUMPRODUCT((BX4:BX795="Fruits a coque")*(BY4:BY795="ALERTE")*(COUNTIF(AF137,"*"&amp;BZ4:BZ795&amp;"*")&gt;0)*1))</f>
        <v>0</v>
      </c>
      <c r="AY137" s="36" cm="1">
        <f t="array" ref="AY137">IF(T137="",0,SUMPRODUCT((BX4:BX795="Celeri")*(BY4:BY795="ALERTE")*(COUNTIF(AF137,"*"&amp;BZ4:BZ795&amp;"*")&gt;0)*1))</f>
        <v>0</v>
      </c>
      <c r="AZ137" s="36" cm="1">
        <f t="array" ref="AZ137">IF(T137="",0,SUMPRODUCT((BX4:BX795="Moutarde")*(BY4:BY795="ALERTE")*(COUNTIF(AF137,"*"&amp;BZ4:BZ795&amp;"*")&gt;0)*1))</f>
        <v>0</v>
      </c>
      <c r="BA137" s="36" cm="1">
        <f t="array" ref="BA137">IF(T137="",0,SUMPRODUCT((BX4:BX795="Sesame")*(BY4:BY795="ALERTE")*(COUNTIF(AF137,"*"&amp;BZ4:BZ795&amp;"*")&gt;0)*1))</f>
        <v>0</v>
      </c>
      <c r="BB137" s="36" cm="1">
        <f t="array" ref="BB137">IF(T137="",0,SUMPRODUCT((BX4:BX795="Sulfites")*(BY4:BY795="ALERTE")*(COUNTIF(AF137,"*"&amp;BZ4:BZ795&amp;"*")&gt;0)*1))</f>
        <v>0</v>
      </c>
      <c r="BC137" s="36" cm="1">
        <f t="array" ref="BC137">IF(T137="",0,SUMPRODUCT((BX4:BX795="Lupin")*(BY4:BY795="ALERTE")*(COUNTIF(AF137,"*"&amp;BZ4:BZ795&amp;"*")&gt;0)*1))</f>
        <v>0</v>
      </c>
      <c r="BD137" s="36" cm="1">
        <f t="array" ref="BD137">IF(T137="",0,SUMPRODUCT((BX4:BX795="Mollusques")*(BY4:BY795="EXCL")*(COUNTIF(AF137,"*"&amp;BZ4:BZ795&amp;"*")&gt;0)*1))</f>
        <v>0</v>
      </c>
      <c r="BE137" s="36" cm="1">
        <f t="array" ref="BE137">IF(T137="",0,SUMPRODUCT((BX4:BX795="Mollusques")*(BY4:BY795="ALERTE")*(COUNTIF(AF137,"*"&amp;BZ4:BZ795&amp;"*")&gt;0)*1))</f>
        <v>0</v>
      </c>
      <c r="BF137" s="36" t="str">
        <f t="shared" si="59"/>
        <v/>
      </c>
      <c r="BG137" s="36" t="str">
        <f t="shared" si="60"/>
        <v/>
      </c>
      <c r="BH137" s="36" t="str">
        <f t="shared" si="61"/>
        <v/>
      </c>
      <c r="BI137" s="36" t="str">
        <f t="shared" si="62"/>
        <v/>
      </c>
      <c r="BJ137" s="36" t="str">
        <f t="shared" si="63"/>
        <v/>
      </c>
      <c r="BK137" s="36" t="str">
        <f t="shared" si="64"/>
        <v/>
      </c>
      <c r="BL137" s="36" t="str">
        <f t="shared" si="65"/>
        <v/>
      </c>
      <c r="BM137" s="36" t="str">
        <f t="shared" si="66"/>
        <v/>
      </c>
      <c r="BN137" s="36" t="str">
        <f t="shared" si="67"/>
        <v/>
      </c>
      <c r="BO137" s="36" t="str">
        <f t="shared" si="68"/>
        <v/>
      </c>
      <c r="BP137" s="36" t="str">
        <f t="shared" si="69"/>
        <v/>
      </c>
      <c r="BQ137" s="36" t="str">
        <f t="shared" si="70"/>
        <v/>
      </c>
      <c r="BR137" s="36" t="str">
        <f t="shared" si="71"/>
        <v/>
      </c>
      <c r="BS137" s="36" t="str">
        <f t="shared" si="72"/>
        <v/>
      </c>
      <c r="BT137" s="36" t="str">
        <f t="shared" si="73"/>
        <v/>
      </c>
      <c r="BU137" s="36" t="str">
        <f t="shared" si="74"/>
        <v/>
      </c>
      <c r="BX137" s="6" t="s">
        <v>352</v>
      </c>
      <c r="BY137" s="577" t="s">
        <v>363</v>
      </c>
      <c r="BZ137" s="6" t="s">
        <v>445</v>
      </c>
      <c r="CA137" s="6" t="s">
        <v>872</v>
      </c>
    </row>
    <row r="138" spans="2:79" ht="30" customHeight="1">
      <c r="B138" s="551" t="str">
        <f t="shared" si="38"/>
        <v/>
      </c>
      <c r="C138" s="551" t="str">
        <f t="shared" si="39"/>
        <v/>
      </c>
      <c r="D138" s="551" t="str">
        <f>IF(UPPER(TRIM(N11))="X",C138,B138)</f>
        <v/>
      </c>
      <c r="E138" s="551" cm="1">
        <f t="array" ref="E138">IF(H137&lt;&gt;"",E137,IF(E137="","",IFERROR(MATCH(TRUE(),INDEX(INDEX(K:K,E137+1):K203&lt;&gt;"",0),0)+E137,"")))</f>
        <v>279</v>
      </c>
      <c r="F138" s="551" cm="1">
        <f t="array" ref="F138">IF(E138="","",IF(H137&lt;&gt;"",H137,INDEX(D:D,E138)))</f>
        <v>0</v>
      </c>
      <c r="G138" s="551" t="str">
        <f t="shared" si="40"/>
        <v>0</v>
      </c>
      <c r="H138" s="561" t="str">
        <f t="shared" si="41"/>
        <v/>
      </c>
      <c r="I138" s="566" t="str">
        <f>IF(AND(F138&lt;&gt;"",N10&gt;0,M138&gt;N10),"Mot &gt; limite","")</f>
        <v/>
      </c>
      <c r="J138" s="562" t="str">
        <f>IF(K138="","",COUNTIF(K18:K138,"&lt;&gt;"))</f>
        <v/>
      </c>
      <c r="K138" s="563"/>
      <c r="L138" s="562" t="str">
        <f t="shared" si="42"/>
        <v/>
      </c>
      <c r="M138" s="532">
        <f>IF(OR(F138="",N10="",N10&lt;=0),"",IF(LEN(F138)&lt;=N10,LEN(F138),IFERROR(FIND("♦",SUBSTITUTE(LEFT(F138,N10)," ","♦",LEN(LEFT(F138,N10))-LEN(SUBSTITUTE(LEFT(F138,N10)," ","")))),FIND(" ",F138&amp;" ",N10+1)-1)))</f>
        <v>1</v>
      </c>
      <c r="N138" s="564">
        <f t="shared" si="43"/>
        <v>121</v>
      </c>
      <c r="O138" s="565" t="str">
        <f t="shared" si="44"/>
        <v>0</v>
      </c>
      <c r="P138" s="564">
        <f t="shared" si="45"/>
        <v>1</v>
      </c>
      <c r="Q138" s="564">
        <f t="shared" si="46"/>
        <v>1</v>
      </c>
      <c r="S138" s="588">
        <f t="shared" si="47"/>
        <v>138</v>
      </c>
      <c r="T138" s="464" t="str">
        <f t="shared" si="75"/>
        <v>0</v>
      </c>
      <c r="U138" s="588" t="s">
        <v>188</v>
      </c>
      <c r="V138" s="465" t="str">
        <f t="shared" si="48"/>
        <v>0</v>
      </c>
      <c r="W138" s="466" t="str">
        <f t="shared" si="49"/>
        <v/>
      </c>
      <c r="X138" s="589" t="str">
        <f t="shared" si="50"/>
        <v>0</v>
      </c>
      <c r="Y138" s="590" t="str">
        <f t="shared" si="51"/>
        <v/>
      </c>
      <c r="Z138" s="588">
        <f t="shared" si="52"/>
        <v>0</v>
      </c>
      <c r="AA138" s="588">
        <f t="shared" si="53"/>
        <v>0</v>
      </c>
      <c r="AB138" s="590" t="str">
        <f t="shared" si="54"/>
        <v>aucun match</v>
      </c>
      <c r="AC138" s="36" t="str">
        <f t="shared" si="55"/>
        <v>0</v>
      </c>
      <c r="AD138" s="36" t="str">
        <f t="shared" si="56"/>
        <v>0</v>
      </c>
      <c r="AE138" s="36" t="str">
        <f t="shared" si="57"/>
        <v>0</v>
      </c>
      <c r="AF138" s="36" t="str">
        <f t="shared" si="58"/>
        <v xml:space="preserve"> 0 </v>
      </c>
      <c r="AG138" s="36" cm="1">
        <f t="array" ref="AG138">IF(T138="",0,SUMPRODUCT((BX4:BX795="Gluten")*(BY4:BY795="INFO")*(COUNTIF(AF138,"*"&amp;BZ4:BZ795&amp;"*")&gt;0)*1))</f>
        <v>0</v>
      </c>
      <c r="AH138" s="36" cm="1">
        <f t="array" ref="AH138">IF(T138="",0,SUMPRODUCT((BX4:BX795="Gluten")*(BY4:BY795="EXCL")*(COUNTIF(AF138,"*"&amp;BZ4:BZ795&amp;"*")&gt;0)*1))</f>
        <v>0</v>
      </c>
      <c r="AI138" s="36" cm="1">
        <f t="array" ref="AI138">IF(T138="",0,SUMPRODUCT((BX4:BX795="Gluten")*(BY4:BY795="ALERTE")*(COUNTIF(AF138,"*"&amp;BZ4:BZ795&amp;"*")&gt;0)*1))</f>
        <v>0</v>
      </c>
      <c r="AJ138" s="36" cm="1">
        <f t="array" ref="AJ138">IF(T138="",0,SUMPRODUCT((BX4:BX795="Gluten")*(BY4:BY795="SUSP")*(COUNTIF(AF138,"*"&amp;BZ4:BZ795&amp;"*")&gt;0)*1))</f>
        <v>0</v>
      </c>
      <c r="AK138" s="36" cm="1">
        <f t="array" ref="AK138">IF(T138="",0,SUMPRODUCT((BX4:BX795="Crustaces")*(BY4:BY795="ALERTE")*(COUNTIF(AF138,"*"&amp;BZ4:BZ795&amp;"*")&gt;0)*1))</f>
        <v>0</v>
      </c>
      <c r="AL138" s="36" cm="1">
        <f t="array" ref="AL138">IF(T138="",0,SUMPRODUCT((BX4:BX795="Oeufs")*(BY4:BY795="ALERTE")*(COUNTIF(AF138,"*"&amp;BZ4:BZ795&amp;"*")&gt;0)*1))</f>
        <v>0</v>
      </c>
      <c r="AM138" s="36" cm="1">
        <f t="array" ref="AM138">IF(T138="",0,SUMPRODUCT((BX4:BX795="Poissons")*(BY4:BY795="INFO")*(COUNTIF(AF138,"*"&amp;BZ4:BZ795&amp;"*")&gt;0)*1))</f>
        <v>0</v>
      </c>
      <c r="AN138" s="36" cm="1">
        <f t="array" ref="AN138">IF(T138="",0,SUMPRODUCT((BX4:BX795="Poissons")*(BY4:BY795="EXCL")*(COUNTIF(AF138,"*"&amp;BZ4:BZ795&amp;"*")&gt;0)*1))</f>
        <v>0</v>
      </c>
      <c r="AO138" s="36" cm="1">
        <f t="array" ref="AO138">IF(T138="",0,SUMPRODUCT((BX4:BX795="Poissons")*(BY4:BY795="ALERTE")*(COUNTIF(AF138,"*"&amp;BZ4:BZ795&amp;"*")&gt;0)*1))</f>
        <v>0</v>
      </c>
      <c r="AP138" s="36" cm="1">
        <f t="array" ref="AP138">IF(T138="",0,SUMPRODUCT((BX4:BX795="Arachides")*(BY4:BY795="ALERTE")*(COUNTIF(AF138,"*"&amp;BZ4:BZ795&amp;"*")&gt;0)*1))</f>
        <v>0</v>
      </c>
      <c r="AQ138" s="36" cm="1">
        <f t="array" ref="AQ138">IF(T138="",0,SUMPRODUCT((BX4:BX795="Soja")*(BY4:BY795="INFO")*(COUNTIF(AF138,"*"&amp;BZ4:BZ795&amp;"*")&gt;0)*1))</f>
        <v>0</v>
      </c>
      <c r="AR138" s="36" cm="1">
        <f t="array" ref="AR138">IF(T138="",0,SUMPRODUCT((BX4:BX795="Soja")*(BY4:BY795="ALERTE")*(COUNTIF(AF138,"*"&amp;BZ4:BZ795&amp;"*")&gt;0)*1))</f>
        <v>0</v>
      </c>
      <c r="AS138" s="36" cm="1">
        <f t="array" ref="AS138">IF(T138="",0,SUMPRODUCT((BX4:BX795="Lait")*(BY4:BY795="INFO")*(COUNTIF(AF138,"*"&amp;BZ4:BZ795&amp;"*")&gt;0)*1))</f>
        <v>0</v>
      </c>
      <c r="AT138" s="36" cm="1">
        <f t="array" ref="AT138">IF(T138="",0,SUMPRODUCT((BX4:BX795="Lait")*(BY4:BY795="EXCL")*(COUNTIF(AF138,"*"&amp;BZ4:BZ795&amp;"*")&gt;0)*1))</f>
        <v>0</v>
      </c>
      <c r="AU138" s="36" cm="1">
        <f t="array" ref="AU138">IF(T138="",0,SUMPRODUCT((BX4:BX795="Lait")*(BY4:BY795="ALERTE")*(COUNTIF(AF138,"*"&amp;BZ4:BZ795&amp;"*")&gt;0)*1))</f>
        <v>0</v>
      </c>
      <c r="AV138" s="36" cm="1">
        <f t="array" ref="AV138">IF(T138="",0,SUMPRODUCT((BX4:BX795="Lait")*(BY4:BY795="SUSP")*(COUNTIF(AF138,"*"&amp;BZ4:BZ795&amp;"*")&gt;0)*1))</f>
        <v>0</v>
      </c>
      <c r="AW138" s="36" cm="1">
        <f t="array" ref="AW138">IF(T138="",0,SUMPRODUCT((BX4:BX795="Fruits a coque")*(BY4:BY795="EXCL")*(COUNTIF(AF138,"*"&amp;BZ4:BZ795&amp;"*")&gt;0)*1))</f>
        <v>0</v>
      </c>
      <c r="AX138" s="36" cm="1">
        <f t="array" ref="AX138">IF(T138="",0,SUMPRODUCT((BX4:BX795="Fruits a coque")*(BY4:BY795="ALERTE")*(COUNTIF(AF138,"*"&amp;BZ4:BZ795&amp;"*")&gt;0)*1))</f>
        <v>0</v>
      </c>
      <c r="AY138" s="36" cm="1">
        <f t="array" ref="AY138">IF(T138="",0,SUMPRODUCT((BX4:BX795="Celeri")*(BY4:BY795="ALERTE")*(COUNTIF(AF138,"*"&amp;BZ4:BZ795&amp;"*")&gt;0)*1))</f>
        <v>0</v>
      </c>
      <c r="AZ138" s="36" cm="1">
        <f t="array" ref="AZ138">IF(T138="",0,SUMPRODUCT((BX4:BX795="Moutarde")*(BY4:BY795="ALERTE")*(COUNTIF(AF138,"*"&amp;BZ4:BZ795&amp;"*")&gt;0)*1))</f>
        <v>0</v>
      </c>
      <c r="BA138" s="36" cm="1">
        <f t="array" ref="BA138">IF(T138="",0,SUMPRODUCT((BX4:BX795="Sesame")*(BY4:BY795="ALERTE")*(COUNTIF(AF138,"*"&amp;BZ4:BZ795&amp;"*")&gt;0)*1))</f>
        <v>0</v>
      </c>
      <c r="BB138" s="36" cm="1">
        <f t="array" ref="BB138">IF(T138="",0,SUMPRODUCT((BX4:BX795="Sulfites")*(BY4:BY795="ALERTE")*(COUNTIF(AF138,"*"&amp;BZ4:BZ795&amp;"*")&gt;0)*1))</f>
        <v>0</v>
      </c>
      <c r="BC138" s="36" cm="1">
        <f t="array" ref="BC138">IF(T138="",0,SUMPRODUCT((BX4:BX795="Lupin")*(BY4:BY795="ALERTE")*(COUNTIF(AF138,"*"&amp;BZ4:BZ795&amp;"*")&gt;0)*1))</f>
        <v>0</v>
      </c>
      <c r="BD138" s="36" cm="1">
        <f t="array" ref="BD138">IF(T138="",0,SUMPRODUCT((BX4:BX795="Mollusques")*(BY4:BY795="EXCL")*(COUNTIF(AF138,"*"&amp;BZ4:BZ795&amp;"*")&gt;0)*1))</f>
        <v>0</v>
      </c>
      <c r="BE138" s="36" cm="1">
        <f t="array" ref="BE138">IF(T138="",0,SUMPRODUCT((BX4:BX795="Mollusques")*(BY4:BY795="ALERTE")*(COUNTIF(AF138,"*"&amp;BZ4:BZ795&amp;"*")&gt;0)*1))</f>
        <v>0</v>
      </c>
      <c r="BF138" s="36" t="str">
        <f t="shared" si="59"/>
        <v/>
      </c>
      <c r="BG138" s="36" t="str">
        <f t="shared" si="60"/>
        <v/>
      </c>
      <c r="BH138" s="36" t="str">
        <f t="shared" si="61"/>
        <v/>
      </c>
      <c r="BI138" s="36" t="str">
        <f t="shared" si="62"/>
        <v/>
      </c>
      <c r="BJ138" s="36" t="str">
        <f t="shared" si="63"/>
        <v/>
      </c>
      <c r="BK138" s="36" t="str">
        <f t="shared" si="64"/>
        <v/>
      </c>
      <c r="BL138" s="36" t="str">
        <f t="shared" si="65"/>
        <v/>
      </c>
      <c r="BM138" s="36" t="str">
        <f t="shared" si="66"/>
        <v/>
      </c>
      <c r="BN138" s="36" t="str">
        <f t="shared" si="67"/>
        <v/>
      </c>
      <c r="BO138" s="36" t="str">
        <f t="shared" si="68"/>
        <v/>
      </c>
      <c r="BP138" s="36" t="str">
        <f t="shared" si="69"/>
        <v/>
      </c>
      <c r="BQ138" s="36" t="str">
        <f t="shared" si="70"/>
        <v/>
      </c>
      <c r="BR138" s="36" t="str">
        <f t="shared" si="71"/>
        <v/>
      </c>
      <c r="BS138" s="36" t="str">
        <f t="shared" si="72"/>
        <v/>
      </c>
      <c r="BT138" s="36" t="str">
        <f t="shared" si="73"/>
        <v/>
      </c>
      <c r="BU138" s="36" t="str">
        <f t="shared" si="74"/>
        <v/>
      </c>
      <c r="BX138" s="6" t="s">
        <v>352</v>
      </c>
      <c r="BY138" s="577" t="s">
        <v>363</v>
      </c>
      <c r="BZ138" s="6" t="s">
        <v>446</v>
      </c>
      <c r="CA138" s="6" t="s">
        <v>873</v>
      </c>
    </row>
    <row r="139" spans="2:79" ht="30" customHeight="1">
      <c r="B139" s="551" t="str">
        <f t="shared" si="38"/>
        <v/>
      </c>
      <c r="C139" s="551" t="str">
        <f t="shared" si="39"/>
        <v/>
      </c>
      <c r="D139" s="551" t="str">
        <f>IF(UPPER(TRIM(N11))="X",C139,B139)</f>
        <v/>
      </c>
      <c r="E139" s="551" cm="1">
        <f t="array" ref="E139">IF(H138&lt;&gt;"",E138,IF(E138="","",IFERROR(MATCH(TRUE(),INDEX(INDEX(K:K,E138+1):K203&lt;&gt;"",0),0)+E138,"")))</f>
        <v>280</v>
      </c>
      <c r="F139" s="551" cm="1">
        <f t="array" ref="F139">IF(E139="","",IF(H138&lt;&gt;"",H138,INDEX(D:D,E139)))</f>
        <v>0</v>
      </c>
      <c r="G139" s="551" t="str">
        <f t="shared" si="40"/>
        <v>0</v>
      </c>
      <c r="H139" s="561" t="str">
        <f t="shared" si="41"/>
        <v/>
      </c>
      <c r="I139" s="566" t="str">
        <f>IF(AND(F139&lt;&gt;"",N10&gt;0,M139&gt;N10),"Mot &gt; limite","")</f>
        <v/>
      </c>
      <c r="J139" s="562" t="str">
        <f>IF(K139="","",COUNTIF(K18:K139,"&lt;&gt;"))</f>
        <v/>
      </c>
      <c r="K139" s="563"/>
      <c r="L139" s="562" t="str">
        <f t="shared" si="42"/>
        <v/>
      </c>
      <c r="M139" s="532">
        <f>IF(OR(F139="",N10="",N10&lt;=0),"",IF(LEN(F139)&lt;=N10,LEN(F139),IFERROR(FIND("♦",SUBSTITUTE(LEFT(F139,N10)," ","♦",LEN(LEFT(F139,N10))-LEN(SUBSTITUTE(LEFT(F139,N10)," ","")))),FIND(" ",F139&amp;" ",N10+1)-1)))</f>
        <v>1</v>
      </c>
      <c r="N139" s="564">
        <f t="shared" si="43"/>
        <v>122</v>
      </c>
      <c r="O139" s="565" t="str">
        <f t="shared" si="44"/>
        <v>0</v>
      </c>
      <c r="P139" s="564">
        <f t="shared" si="45"/>
        <v>1</v>
      </c>
      <c r="Q139" s="564">
        <f t="shared" si="46"/>
        <v>1</v>
      </c>
      <c r="S139" s="588">
        <f t="shared" si="47"/>
        <v>139</v>
      </c>
      <c r="T139" s="464" t="str">
        <f t="shared" si="75"/>
        <v>0</v>
      </c>
      <c r="U139" s="588" t="s">
        <v>188</v>
      </c>
      <c r="V139" s="465" t="str">
        <f t="shared" si="48"/>
        <v>0</v>
      </c>
      <c r="W139" s="466" t="str">
        <f t="shared" si="49"/>
        <v/>
      </c>
      <c r="X139" s="589" t="str">
        <f t="shared" si="50"/>
        <v>0</v>
      </c>
      <c r="Y139" s="590" t="str">
        <f t="shared" si="51"/>
        <v/>
      </c>
      <c r="Z139" s="588">
        <f t="shared" si="52"/>
        <v>0</v>
      </c>
      <c r="AA139" s="588">
        <f t="shared" si="53"/>
        <v>0</v>
      </c>
      <c r="AB139" s="590" t="str">
        <f t="shared" si="54"/>
        <v>aucun match</v>
      </c>
      <c r="AC139" s="36" t="str">
        <f t="shared" si="55"/>
        <v>0</v>
      </c>
      <c r="AD139" s="36" t="str">
        <f t="shared" si="56"/>
        <v>0</v>
      </c>
      <c r="AE139" s="36" t="str">
        <f t="shared" si="57"/>
        <v>0</v>
      </c>
      <c r="AF139" s="36" t="str">
        <f t="shared" si="58"/>
        <v xml:space="preserve"> 0 </v>
      </c>
      <c r="AG139" s="36" cm="1">
        <f t="array" ref="AG139">IF(T139="",0,SUMPRODUCT((BX4:BX795="Gluten")*(BY4:BY795="INFO")*(COUNTIF(AF139,"*"&amp;BZ4:BZ795&amp;"*")&gt;0)*1))</f>
        <v>0</v>
      </c>
      <c r="AH139" s="36" cm="1">
        <f t="array" ref="AH139">IF(T139="",0,SUMPRODUCT((BX4:BX795="Gluten")*(BY4:BY795="EXCL")*(COUNTIF(AF139,"*"&amp;BZ4:BZ795&amp;"*")&gt;0)*1))</f>
        <v>0</v>
      </c>
      <c r="AI139" s="36" cm="1">
        <f t="array" ref="AI139">IF(T139="",0,SUMPRODUCT((BX4:BX795="Gluten")*(BY4:BY795="ALERTE")*(COUNTIF(AF139,"*"&amp;BZ4:BZ795&amp;"*")&gt;0)*1))</f>
        <v>0</v>
      </c>
      <c r="AJ139" s="36" cm="1">
        <f t="array" ref="AJ139">IF(T139="",0,SUMPRODUCT((BX4:BX795="Gluten")*(BY4:BY795="SUSP")*(COUNTIF(AF139,"*"&amp;BZ4:BZ795&amp;"*")&gt;0)*1))</f>
        <v>0</v>
      </c>
      <c r="AK139" s="36" cm="1">
        <f t="array" ref="AK139">IF(T139="",0,SUMPRODUCT((BX4:BX795="Crustaces")*(BY4:BY795="ALERTE")*(COUNTIF(AF139,"*"&amp;BZ4:BZ795&amp;"*")&gt;0)*1))</f>
        <v>0</v>
      </c>
      <c r="AL139" s="36" cm="1">
        <f t="array" ref="AL139">IF(T139="",0,SUMPRODUCT((BX4:BX795="Oeufs")*(BY4:BY795="ALERTE")*(COUNTIF(AF139,"*"&amp;BZ4:BZ795&amp;"*")&gt;0)*1))</f>
        <v>0</v>
      </c>
      <c r="AM139" s="36" cm="1">
        <f t="array" ref="AM139">IF(T139="",0,SUMPRODUCT((BX4:BX795="Poissons")*(BY4:BY795="INFO")*(COUNTIF(AF139,"*"&amp;BZ4:BZ795&amp;"*")&gt;0)*1))</f>
        <v>0</v>
      </c>
      <c r="AN139" s="36" cm="1">
        <f t="array" ref="AN139">IF(T139="",0,SUMPRODUCT((BX4:BX795="Poissons")*(BY4:BY795="EXCL")*(COUNTIF(AF139,"*"&amp;BZ4:BZ795&amp;"*")&gt;0)*1))</f>
        <v>0</v>
      </c>
      <c r="AO139" s="36" cm="1">
        <f t="array" ref="AO139">IF(T139="",0,SUMPRODUCT((BX4:BX795="Poissons")*(BY4:BY795="ALERTE")*(COUNTIF(AF139,"*"&amp;BZ4:BZ795&amp;"*")&gt;0)*1))</f>
        <v>0</v>
      </c>
      <c r="AP139" s="36" cm="1">
        <f t="array" ref="AP139">IF(T139="",0,SUMPRODUCT((BX4:BX795="Arachides")*(BY4:BY795="ALERTE")*(COUNTIF(AF139,"*"&amp;BZ4:BZ795&amp;"*")&gt;0)*1))</f>
        <v>0</v>
      </c>
      <c r="AQ139" s="36" cm="1">
        <f t="array" ref="AQ139">IF(T139="",0,SUMPRODUCT((BX4:BX795="Soja")*(BY4:BY795="INFO")*(COUNTIF(AF139,"*"&amp;BZ4:BZ795&amp;"*")&gt;0)*1))</f>
        <v>0</v>
      </c>
      <c r="AR139" s="36" cm="1">
        <f t="array" ref="AR139">IF(T139="",0,SUMPRODUCT((BX4:BX795="Soja")*(BY4:BY795="ALERTE")*(COUNTIF(AF139,"*"&amp;BZ4:BZ795&amp;"*")&gt;0)*1))</f>
        <v>0</v>
      </c>
      <c r="AS139" s="36" cm="1">
        <f t="array" ref="AS139">IF(T139="",0,SUMPRODUCT((BX4:BX795="Lait")*(BY4:BY795="INFO")*(COUNTIF(AF139,"*"&amp;BZ4:BZ795&amp;"*")&gt;0)*1))</f>
        <v>0</v>
      </c>
      <c r="AT139" s="36" cm="1">
        <f t="array" ref="AT139">IF(T139="",0,SUMPRODUCT((BX4:BX795="Lait")*(BY4:BY795="EXCL")*(COUNTIF(AF139,"*"&amp;BZ4:BZ795&amp;"*")&gt;0)*1))</f>
        <v>0</v>
      </c>
      <c r="AU139" s="36" cm="1">
        <f t="array" ref="AU139">IF(T139="",0,SUMPRODUCT((BX4:BX795="Lait")*(BY4:BY795="ALERTE")*(COUNTIF(AF139,"*"&amp;BZ4:BZ795&amp;"*")&gt;0)*1))</f>
        <v>0</v>
      </c>
      <c r="AV139" s="36" cm="1">
        <f t="array" ref="AV139">IF(T139="",0,SUMPRODUCT((BX4:BX795="Lait")*(BY4:BY795="SUSP")*(COUNTIF(AF139,"*"&amp;BZ4:BZ795&amp;"*")&gt;0)*1))</f>
        <v>0</v>
      </c>
      <c r="AW139" s="36" cm="1">
        <f t="array" ref="AW139">IF(T139="",0,SUMPRODUCT((BX4:BX795="Fruits a coque")*(BY4:BY795="EXCL")*(COUNTIF(AF139,"*"&amp;BZ4:BZ795&amp;"*")&gt;0)*1))</f>
        <v>0</v>
      </c>
      <c r="AX139" s="36" cm="1">
        <f t="array" ref="AX139">IF(T139="",0,SUMPRODUCT((BX4:BX795="Fruits a coque")*(BY4:BY795="ALERTE")*(COUNTIF(AF139,"*"&amp;BZ4:BZ795&amp;"*")&gt;0)*1))</f>
        <v>0</v>
      </c>
      <c r="AY139" s="36" cm="1">
        <f t="array" ref="AY139">IF(T139="",0,SUMPRODUCT((BX4:BX795="Celeri")*(BY4:BY795="ALERTE")*(COUNTIF(AF139,"*"&amp;BZ4:BZ795&amp;"*")&gt;0)*1))</f>
        <v>0</v>
      </c>
      <c r="AZ139" s="36" cm="1">
        <f t="array" ref="AZ139">IF(T139="",0,SUMPRODUCT((BX4:BX795="Moutarde")*(BY4:BY795="ALERTE")*(COUNTIF(AF139,"*"&amp;BZ4:BZ795&amp;"*")&gt;0)*1))</f>
        <v>0</v>
      </c>
      <c r="BA139" s="36" cm="1">
        <f t="array" ref="BA139">IF(T139="",0,SUMPRODUCT((BX4:BX795="Sesame")*(BY4:BY795="ALERTE")*(COUNTIF(AF139,"*"&amp;BZ4:BZ795&amp;"*")&gt;0)*1))</f>
        <v>0</v>
      </c>
      <c r="BB139" s="36" cm="1">
        <f t="array" ref="BB139">IF(T139="",0,SUMPRODUCT((BX4:BX795="Sulfites")*(BY4:BY795="ALERTE")*(COUNTIF(AF139,"*"&amp;BZ4:BZ795&amp;"*")&gt;0)*1))</f>
        <v>0</v>
      </c>
      <c r="BC139" s="36" cm="1">
        <f t="array" ref="BC139">IF(T139="",0,SUMPRODUCT((BX4:BX795="Lupin")*(BY4:BY795="ALERTE")*(COUNTIF(AF139,"*"&amp;BZ4:BZ795&amp;"*")&gt;0)*1))</f>
        <v>0</v>
      </c>
      <c r="BD139" s="36" cm="1">
        <f t="array" ref="BD139">IF(T139="",0,SUMPRODUCT((BX4:BX795="Mollusques")*(BY4:BY795="EXCL")*(COUNTIF(AF139,"*"&amp;BZ4:BZ795&amp;"*")&gt;0)*1))</f>
        <v>0</v>
      </c>
      <c r="BE139" s="36" cm="1">
        <f t="array" ref="BE139">IF(T139="",0,SUMPRODUCT((BX4:BX795="Mollusques")*(BY4:BY795="ALERTE")*(COUNTIF(AF139,"*"&amp;BZ4:BZ795&amp;"*")&gt;0)*1))</f>
        <v>0</v>
      </c>
      <c r="BF139" s="36" t="str">
        <f t="shared" si="59"/>
        <v/>
      </c>
      <c r="BG139" s="36" t="str">
        <f t="shared" si="60"/>
        <v/>
      </c>
      <c r="BH139" s="36" t="str">
        <f t="shared" si="61"/>
        <v/>
      </c>
      <c r="BI139" s="36" t="str">
        <f t="shared" si="62"/>
        <v/>
      </c>
      <c r="BJ139" s="36" t="str">
        <f t="shared" si="63"/>
        <v/>
      </c>
      <c r="BK139" s="36" t="str">
        <f t="shared" si="64"/>
        <v/>
      </c>
      <c r="BL139" s="36" t="str">
        <f t="shared" si="65"/>
        <v/>
      </c>
      <c r="BM139" s="36" t="str">
        <f t="shared" si="66"/>
        <v/>
      </c>
      <c r="BN139" s="36" t="str">
        <f t="shared" si="67"/>
        <v/>
      </c>
      <c r="BO139" s="36" t="str">
        <f t="shared" si="68"/>
        <v/>
      </c>
      <c r="BP139" s="36" t="str">
        <f t="shared" si="69"/>
        <v/>
      </c>
      <c r="BQ139" s="36" t="str">
        <f t="shared" si="70"/>
        <v/>
      </c>
      <c r="BR139" s="36" t="str">
        <f t="shared" si="71"/>
        <v/>
      </c>
      <c r="BS139" s="36" t="str">
        <f t="shared" si="72"/>
        <v/>
      </c>
      <c r="BT139" s="36" t="str">
        <f t="shared" si="73"/>
        <v/>
      </c>
      <c r="BU139" s="36" t="str">
        <f t="shared" si="74"/>
        <v/>
      </c>
      <c r="BX139" s="6" t="s">
        <v>352</v>
      </c>
      <c r="BY139" s="577" t="s">
        <v>363</v>
      </c>
      <c r="BZ139" s="6" t="s">
        <v>1322</v>
      </c>
      <c r="CA139" s="6" t="s">
        <v>874</v>
      </c>
    </row>
    <row r="140" spans="2:79" ht="30" customHeight="1">
      <c r="B140" s="551" t="str">
        <f t="shared" si="38"/>
        <v/>
      </c>
      <c r="C140" s="551" t="str">
        <f t="shared" si="39"/>
        <v/>
      </c>
      <c r="D140" s="551" t="str">
        <f>IF(UPPER(TRIM(N11))="X",C140,B140)</f>
        <v/>
      </c>
      <c r="E140" s="551" cm="1">
        <f t="array" ref="E140">IF(H139&lt;&gt;"",E139,IF(E139="","",IFERROR(MATCH(TRUE(),INDEX(INDEX(K:K,E139+1):K203&lt;&gt;"",0),0)+E139,"")))</f>
        <v>281</v>
      </c>
      <c r="F140" s="551" cm="1">
        <f t="array" ref="F140">IF(E140="","",IF(H139&lt;&gt;"",H139,INDEX(D:D,E140)))</f>
        <v>0</v>
      </c>
      <c r="G140" s="551" t="str">
        <f t="shared" si="40"/>
        <v>0</v>
      </c>
      <c r="H140" s="561" t="str">
        <f t="shared" si="41"/>
        <v/>
      </c>
      <c r="I140" s="566" t="str">
        <f>IF(AND(F140&lt;&gt;"",N10&gt;0,M140&gt;N10),"Mot &gt; limite","")</f>
        <v/>
      </c>
      <c r="J140" s="562" t="str">
        <f>IF(K140="","",COUNTIF(K18:K140,"&lt;&gt;"))</f>
        <v/>
      </c>
      <c r="K140" s="563"/>
      <c r="L140" s="562" t="str">
        <f t="shared" si="42"/>
        <v/>
      </c>
      <c r="M140" s="532">
        <f>IF(OR(F140="",N10="",N10&lt;=0),"",IF(LEN(F140)&lt;=N10,LEN(F140),IFERROR(FIND("♦",SUBSTITUTE(LEFT(F140,N10)," ","♦",LEN(LEFT(F140,N10))-LEN(SUBSTITUTE(LEFT(F140,N10)," ","")))),FIND(" ",F140&amp;" ",N10+1)-1)))</f>
        <v>1</v>
      </c>
      <c r="N140" s="564">
        <f t="shared" si="43"/>
        <v>123</v>
      </c>
      <c r="O140" s="565" t="str">
        <f t="shared" si="44"/>
        <v>0</v>
      </c>
      <c r="P140" s="564">
        <f t="shared" si="45"/>
        <v>1</v>
      </c>
      <c r="Q140" s="564">
        <f t="shared" si="46"/>
        <v>1</v>
      </c>
      <c r="S140" s="588">
        <f t="shared" si="47"/>
        <v>140</v>
      </c>
      <c r="T140" s="464" t="str">
        <f t="shared" si="75"/>
        <v>0</v>
      </c>
      <c r="U140" s="588" t="s">
        <v>188</v>
      </c>
      <c r="V140" s="465" t="str">
        <f t="shared" si="48"/>
        <v>0</v>
      </c>
      <c r="W140" s="466" t="str">
        <f t="shared" si="49"/>
        <v/>
      </c>
      <c r="X140" s="589" t="str">
        <f t="shared" si="50"/>
        <v>0</v>
      </c>
      <c r="Y140" s="590" t="str">
        <f t="shared" si="51"/>
        <v/>
      </c>
      <c r="Z140" s="588">
        <f t="shared" si="52"/>
        <v>0</v>
      </c>
      <c r="AA140" s="588">
        <f t="shared" si="53"/>
        <v>0</v>
      </c>
      <c r="AB140" s="590" t="str">
        <f t="shared" si="54"/>
        <v>aucun match</v>
      </c>
      <c r="AC140" s="36" t="str">
        <f t="shared" si="55"/>
        <v>0</v>
      </c>
      <c r="AD140" s="36" t="str">
        <f t="shared" si="56"/>
        <v>0</v>
      </c>
      <c r="AE140" s="36" t="str">
        <f t="shared" si="57"/>
        <v>0</v>
      </c>
      <c r="AF140" s="36" t="str">
        <f t="shared" si="58"/>
        <v xml:space="preserve"> 0 </v>
      </c>
      <c r="AG140" s="36" cm="1">
        <f t="array" ref="AG140">IF(T140="",0,SUMPRODUCT((BX4:BX795="Gluten")*(BY4:BY795="INFO")*(COUNTIF(AF140,"*"&amp;BZ4:BZ795&amp;"*")&gt;0)*1))</f>
        <v>0</v>
      </c>
      <c r="AH140" s="36" cm="1">
        <f t="array" ref="AH140">IF(T140="",0,SUMPRODUCT((BX4:BX795="Gluten")*(BY4:BY795="EXCL")*(COUNTIF(AF140,"*"&amp;BZ4:BZ795&amp;"*")&gt;0)*1))</f>
        <v>0</v>
      </c>
      <c r="AI140" s="36" cm="1">
        <f t="array" ref="AI140">IF(T140="",0,SUMPRODUCT((BX4:BX795="Gluten")*(BY4:BY795="ALERTE")*(COUNTIF(AF140,"*"&amp;BZ4:BZ795&amp;"*")&gt;0)*1))</f>
        <v>0</v>
      </c>
      <c r="AJ140" s="36" cm="1">
        <f t="array" ref="AJ140">IF(T140="",0,SUMPRODUCT((BX4:BX795="Gluten")*(BY4:BY795="SUSP")*(COUNTIF(AF140,"*"&amp;BZ4:BZ795&amp;"*")&gt;0)*1))</f>
        <v>0</v>
      </c>
      <c r="AK140" s="36" cm="1">
        <f t="array" ref="AK140">IF(T140="",0,SUMPRODUCT((BX4:BX795="Crustaces")*(BY4:BY795="ALERTE")*(COUNTIF(AF140,"*"&amp;BZ4:BZ795&amp;"*")&gt;0)*1))</f>
        <v>0</v>
      </c>
      <c r="AL140" s="36" cm="1">
        <f t="array" ref="AL140">IF(T140="",0,SUMPRODUCT((BX4:BX795="Oeufs")*(BY4:BY795="ALERTE")*(COUNTIF(AF140,"*"&amp;BZ4:BZ795&amp;"*")&gt;0)*1))</f>
        <v>0</v>
      </c>
      <c r="AM140" s="36" cm="1">
        <f t="array" ref="AM140">IF(T140="",0,SUMPRODUCT((BX4:BX795="Poissons")*(BY4:BY795="INFO")*(COUNTIF(AF140,"*"&amp;BZ4:BZ795&amp;"*")&gt;0)*1))</f>
        <v>0</v>
      </c>
      <c r="AN140" s="36" cm="1">
        <f t="array" ref="AN140">IF(T140="",0,SUMPRODUCT((BX4:BX795="Poissons")*(BY4:BY795="EXCL")*(COUNTIF(AF140,"*"&amp;BZ4:BZ795&amp;"*")&gt;0)*1))</f>
        <v>0</v>
      </c>
      <c r="AO140" s="36" cm="1">
        <f t="array" ref="AO140">IF(T140="",0,SUMPRODUCT((BX4:BX795="Poissons")*(BY4:BY795="ALERTE")*(COUNTIF(AF140,"*"&amp;BZ4:BZ795&amp;"*")&gt;0)*1))</f>
        <v>0</v>
      </c>
      <c r="AP140" s="36" cm="1">
        <f t="array" ref="AP140">IF(T140="",0,SUMPRODUCT((BX4:BX795="Arachides")*(BY4:BY795="ALERTE")*(COUNTIF(AF140,"*"&amp;BZ4:BZ795&amp;"*")&gt;0)*1))</f>
        <v>0</v>
      </c>
      <c r="AQ140" s="36" cm="1">
        <f t="array" ref="AQ140">IF(T140="",0,SUMPRODUCT((BX4:BX795="Soja")*(BY4:BY795="INFO")*(COUNTIF(AF140,"*"&amp;BZ4:BZ795&amp;"*")&gt;0)*1))</f>
        <v>0</v>
      </c>
      <c r="AR140" s="36" cm="1">
        <f t="array" ref="AR140">IF(T140="",0,SUMPRODUCT((BX4:BX795="Soja")*(BY4:BY795="ALERTE")*(COUNTIF(AF140,"*"&amp;BZ4:BZ795&amp;"*")&gt;0)*1))</f>
        <v>0</v>
      </c>
      <c r="AS140" s="36" cm="1">
        <f t="array" ref="AS140">IF(T140="",0,SUMPRODUCT((BX4:BX795="Lait")*(BY4:BY795="INFO")*(COUNTIF(AF140,"*"&amp;BZ4:BZ795&amp;"*")&gt;0)*1))</f>
        <v>0</v>
      </c>
      <c r="AT140" s="36" cm="1">
        <f t="array" ref="AT140">IF(T140="",0,SUMPRODUCT((BX4:BX795="Lait")*(BY4:BY795="EXCL")*(COUNTIF(AF140,"*"&amp;BZ4:BZ795&amp;"*")&gt;0)*1))</f>
        <v>0</v>
      </c>
      <c r="AU140" s="36" cm="1">
        <f t="array" ref="AU140">IF(T140="",0,SUMPRODUCT((BX4:BX795="Lait")*(BY4:BY795="ALERTE")*(COUNTIF(AF140,"*"&amp;BZ4:BZ795&amp;"*")&gt;0)*1))</f>
        <v>0</v>
      </c>
      <c r="AV140" s="36" cm="1">
        <f t="array" ref="AV140">IF(T140="",0,SUMPRODUCT((BX4:BX795="Lait")*(BY4:BY795="SUSP")*(COUNTIF(AF140,"*"&amp;BZ4:BZ795&amp;"*")&gt;0)*1))</f>
        <v>0</v>
      </c>
      <c r="AW140" s="36" cm="1">
        <f t="array" ref="AW140">IF(T140="",0,SUMPRODUCT((BX4:BX795="Fruits a coque")*(BY4:BY795="EXCL")*(COUNTIF(AF140,"*"&amp;BZ4:BZ795&amp;"*")&gt;0)*1))</f>
        <v>0</v>
      </c>
      <c r="AX140" s="36" cm="1">
        <f t="array" ref="AX140">IF(T140="",0,SUMPRODUCT((BX4:BX795="Fruits a coque")*(BY4:BY795="ALERTE")*(COUNTIF(AF140,"*"&amp;BZ4:BZ795&amp;"*")&gt;0)*1))</f>
        <v>0</v>
      </c>
      <c r="AY140" s="36" cm="1">
        <f t="array" ref="AY140">IF(T140="",0,SUMPRODUCT((BX4:BX795="Celeri")*(BY4:BY795="ALERTE")*(COUNTIF(AF140,"*"&amp;BZ4:BZ795&amp;"*")&gt;0)*1))</f>
        <v>0</v>
      </c>
      <c r="AZ140" s="36" cm="1">
        <f t="array" ref="AZ140">IF(T140="",0,SUMPRODUCT((BX4:BX795="Moutarde")*(BY4:BY795="ALERTE")*(COUNTIF(AF140,"*"&amp;BZ4:BZ795&amp;"*")&gt;0)*1))</f>
        <v>0</v>
      </c>
      <c r="BA140" s="36" cm="1">
        <f t="array" ref="BA140">IF(T140="",0,SUMPRODUCT((BX4:BX795="Sesame")*(BY4:BY795="ALERTE")*(COUNTIF(AF140,"*"&amp;BZ4:BZ795&amp;"*")&gt;0)*1))</f>
        <v>0</v>
      </c>
      <c r="BB140" s="36" cm="1">
        <f t="array" ref="BB140">IF(T140="",0,SUMPRODUCT((BX4:BX795="Sulfites")*(BY4:BY795="ALERTE")*(COUNTIF(AF140,"*"&amp;BZ4:BZ795&amp;"*")&gt;0)*1))</f>
        <v>0</v>
      </c>
      <c r="BC140" s="36" cm="1">
        <f t="array" ref="BC140">IF(T140="",0,SUMPRODUCT((BX4:BX795="Lupin")*(BY4:BY795="ALERTE")*(COUNTIF(AF140,"*"&amp;BZ4:BZ795&amp;"*")&gt;0)*1))</f>
        <v>0</v>
      </c>
      <c r="BD140" s="36" cm="1">
        <f t="array" ref="BD140">IF(T140="",0,SUMPRODUCT((BX4:BX795="Mollusques")*(BY4:BY795="EXCL")*(COUNTIF(AF140,"*"&amp;BZ4:BZ795&amp;"*")&gt;0)*1))</f>
        <v>0</v>
      </c>
      <c r="BE140" s="36" cm="1">
        <f t="array" ref="BE140">IF(T140="",0,SUMPRODUCT((BX4:BX795="Mollusques")*(BY4:BY795="ALERTE")*(COUNTIF(AF140,"*"&amp;BZ4:BZ795&amp;"*")&gt;0)*1))</f>
        <v>0</v>
      </c>
      <c r="BF140" s="36" t="str">
        <f t="shared" si="59"/>
        <v/>
      </c>
      <c r="BG140" s="36" t="str">
        <f t="shared" si="60"/>
        <v/>
      </c>
      <c r="BH140" s="36" t="str">
        <f t="shared" si="61"/>
        <v/>
      </c>
      <c r="BI140" s="36" t="str">
        <f t="shared" si="62"/>
        <v/>
      </c>
      <c r="BJ140" s="36" t="str">
        <f t="shared" si="63"/>
        <v/>
      </c>
      <c r="BK140" s="36" t="str">
        <f t="shared" si="64"/>
        <v/>
      </c>
      <c r="BL140" s="36" t="str">
        <f t="shared" si="65"/>
        <v/>
      </c>
      <c r="BM140" s="36" t="str">
        <f t="shared" si="66"/>
        <v/>
      </c>
      <c r="BN140" s="36" t="str">
        <f t="shared" si="67"/>
        <v/>
      </c>
      <c r="BO140" s="36" t="str">
        <f t="shared" si="68"/>
        <v/>
      </c>
      <c r="BP140" s="36" t="str">
        <f t="shared" si="69"/>
        <v/>
      </c>
      <c r="BQ140" s="36" t="str">
        <f t="shared" si="70"/>
        <v/>
      </c>
      <c r="BR140" s="36" t="str">
        <f t="shared" si="71"/>
        <v/>
      </c>
      <c r="BS140" s="36" t="str">
        <f t="shared" si="72"/>
        <v/>
      </c>
      <c r="BT140" s="36" t="str">
        <f t="shared" si="73"/>
        <v/>
      </c>
      <c r="BU140" s="36" t="str">
        <f t="shared" si="74"/>
        <v/>
      </c>
      <c r="BX140" s="6" t="s">
        <v>352</v>
      </c>
      <c r="BY140" s="577" t="s">
        <v>363</v>
      </c>
      <c r="BZ140" s="6" t="s">
        <v>1323</v>
      </c>
      <c r="CA140" s="6" t="s">
        <v>875</v>
      </c>
    </row>
    <row r="141" spans="2:79" ht="30" customHeight="1">
      <c r="B141" s="551" t="str">
        <f t="shared" si="38"/>
        <v/>
      </c>
      <c r="C141" s="551" t="str">
        <f t="shared" si="39"/>
        <v/>
      </c>
      <c r="D141" s="551" t="str">
        <f>IF(UPPER(TRIM(N11))="X",C141,B141)</f>
        <v/>
      </c>
      <c r="E141" s="551" cm="1">
        <f t="array" ref="E141">IF(H140&lt;&gt;"",E140,IF(E140="","",IFERROR(MATCH(TRUE(),INDEX(INDEX(K:K,E140+1):K203&lt;&gt;"",0),0)+E140,"")))</f>
        <v>282</v>
      </c>
      <c r="F141" s="551" cm="1">
        <f t="array" ref="F141">IF(E141="","",IF(H140&lt;&gt;"",H140,INDEX(D:D,E141)))</f>
        <v>0</v>
      </c>
      <c r="G141" s="551" t="str">
        <f t="shared" si="40"/>
        <v>0</v>
      </c>
      <c r="H141" s="561" t="str">
        <f t="shared" si="41"/>
        <v/>
      </c>
      <c r="I141" s="566" t="str">
        <f>IF(AND(F141&lt;&gt;"",N10&gt;0,M141&gt;N10),"Mot &gt; limite","")</f>
        <v/>
      </c>
      <c r="J141" s="562" t="str">
        <f>IF(K141="","",COUNTIF(K18:K141,"&lt;&gt;"))</f>
        <v/>
      </c>
      <c r="K141" s="563"/>
      <c r="L141" s="562" t="str">
        <f t="shared" si="42"/>
        <v/>
      </c>
      <c r="M141" s="532">
        <f>IF(OR(F141="",N10="",N10&lt;=0),"",IF(LEN(F141)&lt;=N10,LEN(F141),IFERROR(FIND("♦",SUBSTITUTE(LEFT(F141,N10)," ","♦",LEN(LEFT(F141,N10))-LEN(SUBSTITUTE(LEFT(F141,N10)," ","")))),FIND(" ",F141&amp;" ",N10+1)-1)))</f>
        <v>1</v>
      </c>
      <c r="N141" s="564">
        <f t="shared" si="43"/>
        <v>124</v>
      </c>
      <c r="O141" s="565" t="str">
        <f t="shared" si="44"/>
        <v>0</v>
      </c>
      <c r="P141" s="564">
        <f t="shared" si="45"/>
        <v>1</v>
      </c>
      <c r="Q141" s="564">
        <f t="shared" si="46"/>
        <v>1</v>
      </c>
      <c r="S141" s="588">
        <f t="shared" si="47"/>
        <v>141</v>
      </c>
      <c r="T141" s="464" t="str">
        <f t="shared" si="75"/>
        <v>0</v>
      </c>
      <c r="U141" s="588" t="s">
        <v>188</v>
      </c>
      <c r="V141" s="465" t="str">
        <f t="shared" si="48"/>
        <v>0</v>
      </c>
      <c r="W141" s="466" t="str">
        <f t="shared" si="49"/>
        <v/>
      </c>
      <c r="X141" s="589" t="str">
        <f t="shared" si="50"/>
        <v>0</v>
      </c>
      <c r="Y141" s="590" t="str">
        <f t="shared" si="51"/>
        <v/>
      </c>
      <c r="Z141" s="588">
        <f t="shared" si="52"/>
        <v>0</v>
      </c>
      <c r="AA141" s="588">
        <f t="shared" si="53"/>
        <v>0</v>
      </c>
      <c r="AB141" s="590" t="str">
        <f t="shared" si="54"/>
        <v>aucun match</v>
      </c>
      <c r="AC141" s="36" t="str">
        <f t="shared" si="55"/>
        <v>0</v>
      </c>
      <c r="AD141" s="36" t="str">
        <f t="shared" si="56"/>
        <v>0</v>
      </c>
      <c r="AE141" s="36" t="str">
        <f t="shared" si="57"/>
        <v>0</v>
      </c>
      <c r="AF141" s="36" t="str">
        <f t="shared" si="58"/>
        <v xml:space="preserve"> 0 </v>
      </c>
      <c r="AG141" s="36" cm="1">
        <f t="array" ref="AG141">IF(T141="",0,SUMPRODUCT((BX4:BX795="Gluten")*(BY4:BY795="INFO")*(COUNTIF(AF141,"*"&amp;BZ4:BZ795&amp;"*")&gt;0)*1))</f>
        <v>0</v>
      </c>
      <c r="AH141" s="36" cm="1">
        <f t="array" ref="AH141">IF(T141="",0,SUMPRODUCT((BX4:BX795="Gluten")*(BY4:BY795="EXCL")*(COUNTIF(AF141,"*"&amp;BZ4:BZ795&amp;"*")&gt;0)*1))</f>
        <v>0</v>
      </c>
      <c r="AI141" s="36" cm="1">
        <f t="array" ref="AI141">IF(T141="",0,SUMPRODUCT((BX4:BX795="Gluten")*(BY4:BY795="ALERTE")*(COUNTIF(AF141,"*"&amp;BZ4:BZ795&amp;"*")&gt;0)*1))</f>
        <v>0</v>
      </c>
      <c r="AJ141" s="36" cm="1">
        <f t="array" ref="AJ141">IF(T141="",0,SUMPRODUCT((BX4:BX795="Gluten")*(BY4:BY795="SUSP")*(COUNTIF(AF141,"*"&amp;BZ4:BZ795&amp;"*")&gt;0)*1))</f>
        <v>0</v>
      </c>
      <c r="AK141" s="36" cm="1">
        <f t="array" ref="AK141">IF(T141="",0,SUMPRODUCT((BX4:BX795="Crustaces")*(BY4:BY795="ALERTE")*(COUNTIF(AF141,"*"&amp;BZ4:BZ795&amp;"*")&gt;0)*1))</f>
        <v>0</v>
      </c>
      <c r="AL141" s="36" cm="1">
        <f t="array" ref="AL141">IF(T141="",0,SUMPRODUCT((BX4:BX795="Oeufs")*(BY4:BY795="ALERTE")*(COUNTIF(AF141,"*"&amp;BZ4:BZ795&amp;"*")&gt;0)*1))</f>
        <v>0</v>
      </c>
      <c r="AM141" s="36" cm="1">
        <f t="array" ref="AM141">IF(T141="",0,SUMPRODUCT((BX4:BX795="Poissons")*(BY4:BY795="INFO")*(COUNTIF(AF141,"*"&amp;BZ4:BZ795&amp;"*")&gt;0)*1))</f>
        <v>0</v>
      </c>
      <c r="AN141" s="36" cm="1">
        <f t="array" ref="AN141">IF(T141="",0,SUMPRODUCT((BX4:BX795="Poissons")*(BY4:BY795="EXCL")*(COUNTIF(AF141,"*"&amp;BZ4:BZ795&amp;"*")&gt;0)*1))</f>
        <v>0</v>
      </c>
      <c r="AO141" s="36" cm="1">
        <f t="array" ref="AO141">IF(T141="",0,SUMPRODUCT((BX4:BX795="Poissons")*(BY4:BY795="ALERTE")*(COUNTIF(AF141,"*"&amp;BZ4:BZ795&amp;"*")&gt;0)*1))</f>
        <v>0</v>
      </c>
      <c r="AP141" s="36" cm="1">
        <f t="array" ref="AP141">IF(T141="",0,SUMPRODUCT((BX4:BX795="Arachides")*(BY4:BY795="ALERTE")*(COUNTIF(AF141,"*"&amp;BZ4:BZ795&amp;"*")&gt;0)*1))</f>
        <v>0</v>
      </c>
      <c r="AQ141" s="36" cm="1">
        <f t="array" ref="AQ141">IF(T141="",0,SUMPRODUCT((BX4:BX795="Soja")*(BY4:BY795="INFO")*(COUNTIF(AF141,"*"&amp;BZ4:BZ795&amp;"*")&gt;0)*1))</f>
        <v>0</v>
      </c>
      <c r="AR141" s="36" cm="1">
        <f t="array" ref="AR141">IF(T141="",0,SUMPRODUCT((BX4:BX795="Soja")*(BY4:BY795="ALERTE")*(COUNTIF(AF141,"*"&amp;BZ4:BZ795&amp;"*")&gt;0)*1))</f>
        <v>0</v>
      </c>
      <c r="AS141" s="36" cm="1">
        <f t="array" ref="AS141">IF(T141="",0,SUMPRODUCT((BX4:BX795="Lait")*(BY4:BY795="INFO")*(COUNTIF(AF141,"*"&amp;BZ4:BZ795&amp;"*")&gt;0)*1))</f>
        <v>0</v>
      </c>
      <c r="AT141" s="36" cm="1">
        <f t="array" ref="AT141">IF(T141="",0,SUMPRODUCT((BX4:BX795="Lait")*(BY4:BY795="EXCL")*(COUNTIF(AF141,"*"&amp;BZ4:BZ795&amp;"*")&gt;0)*1))</f>
        <v>0</v>
      </c>
      <c r="AU141" s="36" cm="1">
        <f t="array" ref="AU141">IF(T141="",0,SUMPRODUCT((BX4:BX795="Lait")*(BY4:BY795="ALERTE")*(COUNTIF(AF141,"*"&amp;BZ4:BZ795&amp;"*")&gt;0)*1))</f>
        <v>0</v>
      </c>
      <c r="AV141" s="36" cm="1">
        <f t="array" ref="AV141">IF(T141="",0,SUMPRODUCT((BX4:BX795="Lait")*(BY4:BY795="SUSP")*(COUNTIF(AF141,"*"&amp;BZ4:BZ795&amp;"*")&gt;0)*1))</f>
        <v>0</v>
      </c>
      <c r="AW141" s="36" cm="1">
        <f t="array" ref="AW141">IF(T141="",0,SUMPRODUCT((BX4:BX795="Fruits a coque")*(BY4:BY795="EXCL")*(COUNTIF(AF141,"*"&amp;BZ4:BZ795&amp;"*")&gt;0)*1))</f>
        <v>0</v>
      </c>
      <c r="AX141" s="36" cm="1">
        <f t="array" ref="AX141">IF(T141="",0,SUMPRODUCT((BX4:BX795="Fruits a coque")*(BY4:BY795="ALERTE")*(COUNTIF(AF141,"*"&amp;BZ4:BZ795&amp;"*")&gt;0)*1))</f>
        <v>0</v>
      </c>
      <c r="AY141" s="36" cm="1">
        <f t="array" ref="AY141">IF(T141="",0,SUMPRODUCT((BX4:BX795="Celeri")*(BY4:BY795="ALERTE")*(COUNTIF(AF141,"*"&amp;BZ4:BZ795&amp;"*")&gt;0)*1))</f>
        <v>0</v>
      </c>
      <c r="AZ141" s="36" cm="1">
        <f t="array" ref="AZ141">IF(T141="",0,SUMPRODUCT((BX4:BX795="Moutarde")*(BY4:BY795="ALERTE")*(COUNTIF(AF141,"*"&amp;BZ4:BZ795&amp;"*")&gt;0)*1))</f>
        <v>0</v>
      </c>
      <c r="BA141" s="36" cm="1">
        <f t="array" ref="BA141">IF(T141="",0,SUMPRODUCT((BX4:BX795="Sesame")*(BY4:BY795="ALERTE")*(COUNTIF(AF141,"*"&amp;BZ4:BZ795&amp;"*")&gt;0)*1))</f>
        <v>0</v>
      </c>
      <c r="BB141" s="36" cm="1">
        <f t="array" ref="BB141">IF(T141="",0,SUMPRODUCT((BX4:BX795="Sulfites")*(BY4:BY795="ALERTE")*(COUNTIF(AF141,"*"&amp;BZ4:BZ795&amp;"*")&gt;0)*1))</f>
        <v>0</v>
      </c>
      <c r="BC141" s="36" cm="1">
        <f t="array" ref="BC141">IF(T141="",0,SUMPRODUCT((BX4:BX795="Lupin")*(BY4:BY795="ALERTE")*(COUNTIF(AF141,"*"&amp;BZ4:BZ795&amp;"*")&gt;0)*1))</f>
        <v>0</v>
      </c>
      <c r="BD141" s="36" cm="1">
        <f t="array" ref="BD141">IF(T141="",0,SUMPRODUCT((BX4:BX795="Mollusques")*(BY4:BY795="EXCL")*(COUNTIF(AF141,"*"&amp;BZ4:BZ795&amp;"*")&gt;0)*1))</f>
        <v>0</v>
      </c>
      <c r="BE141" s="36" cm="1">
        <f t="array" ref="BE141">IF(T141="",0,SUMPRODUCT((BX4:BX795="Mollusques")*(BY4:BY795="ALERTE")*(COUNTIF(AF141,"*"&amp;BZ4:BZ795&amp;"*")&gt;0)*1))</f>
        <v>0</v>
      </c>
      <c r="BF141" s="36" t="str">
        <f t="shared" si="59"/>
        <v/>
      </c>
      <c r="BG141" s="36" t="str">
        <f t="shared" si="60"/>
        <v/>
      </c>
      <c r="BH141" s="36" t="str">
        <f t="shared" si="61"/>
        <v/>
      </c>
      <c r="BI141" s="36" t="str">
        <f t="shared" si="62"/>
        <v/>
      </c>
      <c r="BJ141" s="36" t="str">
        <f t="shared" si="63"/>
        <v/>
      </c>
      <c r="BK141" s="36" t="str">
        <f t="shared" si="64"/>
        <v/>
      </c>
      <c r="BL141" s="36" t="str">
        <f t="shared" si="65"/>
        <v/>
      </c>
      <c r="BM141" s="36" t="str">
        <f t="shared" si="66"/>
        <v/>
      </c>
      <c r="BN141" s="36" t="str">
        <f t="shared" si="67"/>
        <v/>
      </c>
      <c r="BO141" s="36" t="str">
        <f t="shared" si="68"/>
        <v/>
      </c>
      <c r="BP141" s="36" t="str">
        <f t="shared" si="69"/>
        <v/>
      </c>
      <c r="BQ141" s="36" t="str">
        <f t="shared" si="70"/>
        <v/>
      </c>
      <c r="BR141" s="36" t="str">
        <f t="shared" si="71"/>
        <v/>
      </c>
      <c r="BS141" s="36" t="str">
        <f t="shared" si="72"/>
        <v/>
      </c>
      <c r="BT141" s="36" t="str">
        <f t="shared" si="73"/>
        <v/>
      </c>
      <c r="BU141" s="36" t="str">
        <f t="shared" si="74"/>
        <v/>
      </c>
      <c r="BX141" s="6" t="s">
        <v>352</v>
      </c>
      <c r="BY141" s="577" t="s">
        <v>363</v>
      </c>
      <c r="BZ141" s="6" t="s">
        <v>1324</v>
      </c>
      <c r="CA141" s="6" t="s">
        <v>876</v>
      </c>
    </row>
    <row r="142" spans="2:79" ht="30" customHeight="1">
      <c r="B142" s="551" t="str">
        <f t="shared" si="38"/>
        <v/>
      </c>
      <c r="C142" s="551" t="str">
        <f t="shared" si="39"/>
        <v/>
      </c>
      <c r="D142" s="551" t="str">
        <f>IF(UPPER(TRIM(N11))="X",C142,B142)</f>
        <v/>
      </c>
      <c r="E142" s="551" cm="1">
        <f t="array" ref="E142">IF(H141&lt;&gt;"",E141,IF(E141="","",IFERROR(MATCH(TRUE(),INDEX(INDEX(K:K,E141+1):K203&lt;&gt;"",0),0)+E141,"")))</f>
        <v>283</v>
      </c>
      <c r="F142" s="551" cm="1">
        <f t="array" ref="F142">IF(E142="","",IF(H141&lt;&gt;"",H141,INDEX(D:D,E142)))</f>
        <v>0</v>
      </c>
      <c r="G142" s="551" t="str">
        <f t="shared" si="40"/>
        <v>0</v>
      </c>
      <c r="H142" s="561" t="str">
        <f t="shared" si="41"/>
        <v/>
      </c>
      <c r="I142" s="566" t="str">
        <f>IF(AND(F142&lt;&gt;"",N10&gt;0,M142&gt;N10),"Mot &gt; limite","")</f>
        <v/>
      </c>
      <c r="J142" s="562" t="str">
        <f>IF(K142="","",COUNTIF(K18:K142,"&lt;&gt;"))</f>
        <v/>
      </c>
      <c r="K142" s="563"/>
      <c r="L142" s="562" t="str">
        <f t="shared" si="42"/>
        <v/>
      </c>
      <c r="M142" s="532">
        <f>IF(OR(F142="",N10="",N10&lt;=0),"",IF(LEN(F142)&lt;=N10,LEN(F142),IFERROR(FIND("♦",SUBSTITUTE(LEFT(F142,N10)," ","♦",LEN(LEFT(F142,N10))-LEN(SUBSTITUTE(LEFT(F142,N10)," ","")))),FIND(" ",F142&amp;" ",N10+1)-1)))</f>
        <v>1</v>
      </c>
      <c r="N142" s="564">
        <f t="shared" si="43"/>
        <v>125</v>
      </c>
      <c r="O142" s="565" t="str">
        <f t="shared" si="44"/>
        <v>0</v>
      </c>
      <c r="P142" s="564">
        <f t="shared" si="45"/>
        <v>1</v>
      </c>
      <c r="Q142" s="564">
        <f t="shared" si="46"/>
        <v>1</v>
      </c>
      <c r="S142" s="588">
        <f t="shared" si="47"/>
        <v>142</v>
      </c>
      <c r="T142" s="464" t="str">
        <f t="shared" si="75"/>
        <v>0</v>
      </c>
      <c r="U142" s="588" t="s">
        <v>188</v>
      </c>
      <c r="V142" s="465" t="str">
        <f t="shared" si="48"/>
        <v>0</v>
      </c>
      <c r="W142" s="466" t="str">
        <f t="shared" si="49"/>
        <v/>
      </c>
      <c r="X142" s="589" t="str">
        <f t="shared" si="50"/>
        <v>0</v>
      </c>
      <c r="Y142" s="590" t="str">
        <f t="shared" si="51"/>
        <v/>
      </c>
      <c r="Z142" s="588">
        <f t="shared" si="52"/>
        <v>0</v>
      </c>
      <c r="AA142" s="588">
        <f t="shared" si="53"/>
        <v>0</v>
      </c>
      <c r="AB142" s="590" t="str">
        <f t="shared" si="54"/>
        <v>aucun match</v>
      </c>
      <c r="AC142" s="36" t="str">
        <f t="shared" si="55"/>
        <v>0</v>
      </c>
      <c r="AD142" s="36" t="str">
        <f t="shared" si="56"/>
        <v>0</v>
      </c>
      <c r="AE142" s="36" t="str">
        <f t="shared" si="57"/>
        <v>0</v>
      </c>
      <c r="AF142" s="36" t="str">
        <f t="shared" si="58"/>
        <v xml:space="preserve"> 0 </v>
      </c>
      <c r="AG142" s="36" cm="1">
        <f t="array" ref="AG142">IF(T142="",0,SUMPRODUCT((BX4:BX795="Gluten")*(BY4:BY795="INFO")*(COUNTIF(AF142,"*"&amp;BZ4:BZ795&amp;"*")&gt;0)*1))</f>
        <v>0</v>
      </c>
      <c r="AH142" s="36" cm="1">
        <f t="array" ref="AH142">IF(T142="",0,SUMPRODUCT((BX4:BX795="Gluten")*(BY4:BY795="EXCL")*(COUNTIF(AF142,"*"&amp;BZ4:BZ795&amp;"*")&gt;0)*1))</f>
        <v>0</v>
      </c>
      <c r="AI142" s="36" cm="1">
        <f t="array" ref="AI142">IF(T142="",0,SUMPRODUCT((BX4:BX795="Gluten")*(BY4:BY795="ALERTE")*(COUNTIF(AF142,"*"&amp;BZ4:BZ795&amp;"*")&gt;0)*1))</f>
        <v>0</v>
      </c>
      <c r="AJ142" s="36" cm="1">
        <f t="array" ref="AJ142">IF(T142="",0,SUMPRODUCT((BX4:BX795="Gluten")*(BY4:BY795="SUSP")*(COUNTIF(AF142,"*"&amp;BZ4:BZ795&amp;"*")&gt;0)*1))</f>
        <v>0</v>
      </c>
      <c r="AK142" s="36" cm="1">
        <f t="array" ref="AK142">IF(T142="",0,SUMPRODUCT((BX4:BX795="Crustaces")*(BY4:BY795="ALERTE")*(COUNTIF(AF142,"*"&amp;BZ4:BZ795&amp;"*")&gt;0)*1))</f>
        <v>0</v>
      </c>
      <c r="AL142" s="36" cm="1">
        <f t="array" ref="AL142">IF(T142="",0,SUMPRODUCT((BX4:BX795="Oeufs")*(BY4:BY795="ALERTE")*(COUNTIF(AF142,"*"&amp;BZ4:BZ795&amp;"*")&gt;0)*1))</f>
        <v>0</v>
      </c>
      <c r="AM142" s="36" cm="1">
        <f t="array" ref="AM142">IF(T142="",0,SUMPRODUCT((BX4:BX795="Poissons")*(BY4:BY795="INFO")*(COUNTIF(AF142,"*"&amp;BZ4:BZ795&amp;"*")&gt;0)*1))</f>
        <v>0</v>
      </c>
      <c r="AN142" s="36" cm="1">
        <f t="array" ref="AN142">IF(T142="",0,SUMPRODUCT((BX4:BX795="Poissons")*(BY4:BY795="EXCL")*(COUNTIF(AF142,"*"&amp;BZ4:BZ795&amp;"*")&gt;0)*1))</f>
        <v>0</v>
      </c>
      <c r="AO142" s="36" cm="1">
        <f t="array" ref="AO142">IF(T142="",0,SUMPRODUCT((BX4:BX795="Poissons")*(BY4:BY795="ALERTE")*(COUNTIF(AF142,"*"&amp;BZ4:BZ795&amp;"*")&gt;0)*1))</f>
        <v>0</v>
      </c>
      <c r="AP142" s="36" cm="1">
        <f t="array" ref="AP142">IF(T142="",0,SUMPRODUCT((BX4:BX795="Arachides")*(BY4:BY795="ALERTE")*(COUNTIF(AF142,"*"&amp;BZ4:BZ795&amp;"*")&gt;0)*1))</f>
        <v>0</v>
      </c>
      <c r="AQ142" s="36" cm="1">
        <f t="array" ref="AQ142">IF(T142="",0,SUMPRODUCT((BX4:BX795="Soja")*(BY4:BY795="INFO")*(COUNTIF(AF142,"*"&amp;BZ4:BZ795&amp;"*")&gt;0)*1))</f>
        <v>0</v>
      </c>
      <c r="AR142" s="36" cm="1">
        <f t="array" ref="AR142">IF(T142="",0,SUMPRODUCT((BX4:BX795="Soja")*(BY4:BY795="ALERTE")*(COUNTIF(AF142,"*"&amp;BZ4:BZ795&amp;"*")&gt;0)*1))</f>
        <v>0</v>
      </c>
      <c r="AS142" s="36" cm="1">
        <f t="array" ref="AS142">IF(T142="",0,SUMPRODUCT((BX4:BX795="Lait")*(BY4:BY795="INFO")*(COUNTIF(AF142,"*"&amp;BZ4:BZ795&amp;"*")&gt;0)*1))</f>
        <v>0</v>
      </c>
      <c r="AT142" s="36" cm="1">
        <f t="array" ref="AT142">IF(T142="",0,SUMPRODUCT((BX4:BX795="Lait")*(BY4:BY795="EXCL")*(COUNTIF(AF142,"*"&amp;BZ4:BZ795&amp;"*")&gt;0)*1))</f>
        <v>0</v>
      </c>
      <c r="AU142" s="36" cm="1">
        <f t="array" ref="AU142">IF(T142="",0,SUMPRODUCT((BX4:BX795="Lait")*(BY4:BY795="ALERTE")*(COUNTIF(AF142,"*"&amp;BZ4:BZ795&amp;"*")&gt;0)*1))</f>
        <v>0</v>
      </c>
      <c r="AV142" s="36" cm="1">
        <f t="array" ref="AV142">IF(T142="",0,SUMPRODUCT((BX4:BX795="Lait")*(BY4:BY795="SUSP")*(COUNTIF(AF142,"*"&amp;BZ4:BZ795&amp;"*")&gt;0)*1))</f>
        <v>0</v>
      </c>
      <c r="AW142" s="36" cm="1">
        <f t="array" ref="AW142">IF(T142="",0,SUMPRODUCT((BX4:BX795="Fruits a coque")*(BY4:BY795="EXCL")*(COUNTIF(AF142,"*"&amp;BZ4:BZ795&amp;"*")&gt;0)*1))</f>
        <v>0</v>
      </c>
      <c r="AX142" s="36" cm="1">
        <f t="array" ref="AX142">IF(T142="",0,SUMPRODUCT((BX4:BX795="Fruits a coque")*(BY4:BY795="ALERTE")*(COUNTIF(AF142,"*"&amp;BZ4:BZ795&amp;"*")&gt;0)*1))</f>
        <v>0</v>
      </c>
      <c r="AY142" s="36" cm="1">
        <f t="array" ref="AY142">IF(T142="",0,SUMPRODUCT((BX4:BX795="Celeri")*(BY4:BY795="ALERTE")*(COUNTIF(AF142,"*"&amp;BZ4:BZ795&amp;"*")&gt;0)*1))</f>
        <v>0</v>
      </c>
      <c r="AZ142" s="36" cm="1">
        <f t="array" ref="AZ142">IF(T142="",0,SUMPRODUCT((BX4:BX795="Moutarde")*(BY4:BY795="ALERTE")*(COUNTIF(AF142,"*"&amp;BZ4:BZ795&amp;"*")&gt;0)*1))</f>
        <v>0</v>
      </c>
      <c r="BA142" s="36" cm="1">
        <f t="array" ref="BA142">IF(T142="",0,SUMPRODUCT((BX4:BX795="Sesame")*(BY4:BY795="ALERTE")*(COUNTIF(AF142,"*"&amp;BZ4:BZ795&amp;"*")&gt;0)*1))</f>
        <v>0</v>
      </c>
      <c r="BB142" s="36" cm="1">
        <f t="array" ref="BB142">IF(T142="",0,SUMPRODUCT((BX4:BX795="Sulfites")*(BY4:BY795="ALERTE")*(COUNTIF(AF142,"*"&amp;BZ4:BZ795&amp;"*")&gt;0)*1))</f>
        <v>0</v>
      </c>
      <c r="BC142" s="36" cm="1">
        <f t="array" ref="BC142">IF(T142="",0,SUMPRODUCT((BX4:BX795="Lupin")*(BY4:BY795="ALERTE")*(COUNTIF(AF142,"*"&amp;BZ4:BZ795&amp;"*")&gt;0)*1))</f>
        <v>0</v>
      </c>
      <c r="BD142" s="36" cm="1">
        <f t="array" ref="BD142">IF(T142="",0,SUMPRODUCT((BX4:BX795="Mollusques")*(BY4:BY795="EXCL")*(COUNTIF(AF142,"*"&amp;BZ4:BZ795&amp;"*")&gt;0)*1))</f>
        <v>0</v>
      </c>
      <c r="BE142" s="36" cm="1">
        <f t="array" ref="BE142">IF(T142="",0,SUMPRODUCT((BX4:BX795="Mollusques")*(BY4:BY795="ALERTE")*(COUNTIF(AF142,"*"&amp;BZ4:BZ795&amp;"*")&gt;0)*1))</f>
        <v>0</v>
      </c>
      <c r="BF142" s="36" t="str">
        <f t="shared" si="59"/>
        <v/>
      </c>
      <c r="BG142" s="36" t="str">
        <f t="shared" si="60"/>
        <v/>
      </c>
      <c r="BH142" s="36" t="str">
        <f t="shared" si="61"/>
        <v/>
      </c>
      <c r="BI142" s="36" t="str">
        <f t="shared" si="62"/>
        <v/>
      </c>
      <c r="BJ142" s="36" t="str">
        <f t="shared" si="63"/>
        <v/>
      </c>
      <c r="BK142" s="36" t="str">
        <f t="shared" si="64"/>
        <v/>
      </c>
      <c r="BL142" s="36" t="str">
        <f t="shared" si="65"/>
        <v/>
      </c>
      <c r="BM142" s="36" t="str">
        <f t="shared" si="66"/>
        <v/>
      </c>
      <c r="BN142" s="36" t="str">
        <f t="shared" si="67"/>
        <v/>
      </c>
      <c r="BO142" s="36" t="str">
        <f t="shared" si="68"/>
        <v/>
      </c>
      <c r="BP142" s="36" t="str">
        <f t="shared" si="69"/>
        <v/>
      </c>
      <c r="BQ142" s="36" t="str">
        <f t="shared" si="70"/>
        <v/>
      </c>
      <c r="BR142" s="36" t="str">
        <f t="shared" si="71"/>
        <v/>
      </c>
      <c r="BS142" s="36" t="str">
        <f t="shared" si="72"/>
        <v/>
      </c>
      <c r="BT142" s="36" t="str">
        <f t="shared" si="73"/>
        <v/>
      </c>
      <c r="BU142" s="36" t="str">
        <f t="shared" si="74"/>
        <v/>
      </c>
      <c r="BX142" s="6" t="s">
        <v>352</v>
      </c>
      <c r="BY142" s="577" t="s">
        <v>363</v>
      </c>
      <c r="BZ142" s="6" t="s">
        <v>1325</v>
      </c>
      <c r="CA142" s="6" t="s">
        <v>877</v>
      </c>
    </row>
    <row r="143" spans="2:79" ht="30" customHeight="1">
      <c r="B143" s="551" t="str">
        <f t="shared" si="38"/>
        <v/>
      </c>
      <c r="C143" s="551" t="str">
        <f t="shared" si="39"/>
        <v/>
      </c>
      <c r="D143" s="551" t="str">
        <f>IF(UPPER(TRIM(N11))="X",C143,B143)</f>
        <v/>
      </c>
      <c r="E143" s="551" cm="1">
        <f t="array" ref="E143">IF(H142&lt;&gt;"",E142,IF(E142="","",IFERROR(MATCH(TRUE(),INDEX(INDEX(K:K,E142+1):K203&lt;&gt;"",0),0)+E142,"")))</f>
        <v>284</v>
      </c>
      <c r="F143" s="551" cm="1">
        <f t="array" ref="F143">IF(E143="","",IF(H142&lt;&gt;"",H142,INDEX(D:D,E143)))</f>
        <v>0</v>
      </c>
      <c r="G143" s="551" t="str">
        <f t="shared" si="40"/>
        <v>0</v>
      </c>
      <c r="H143" s="561" t="str">
        <f t="shared" si="41"/>
        <v/>
      </c>
      <c r="I143" s="566" t="str">
        <f>IF(AND(F143&lt;&gt;"",N10&gt;0,M143&gt;N10),"Mot &gt; limite","")</f>
        <v/>
      </c>
      <c r="J143" s="562" t="str">
        <f>IF(K143="","",COUNTIF(K18:K143,"&lt;&gt;"))</f>
        <v/>
      </c>
      <c r="K143" s="563"/>
      <c r="L143" s="562" t="str">
        <f t="shared" si="42"/>
        <v/>
      </c>
      <c r="M143" s="532">
        <f>IF(OR(F143="",N10="",N10&lt;=0),"",IF(LEN(F143)&lt;=N10,LEN(F143),IFERROR(FIND("♦",SUBSTITUTE(LEFT(F143,N10)," ","♦",LEN(LEFT(F143,N10))-LEN(SUBSTITUTE(LEFT(F143,N10)," ","")))),FIND(" ",F143&amp;" ",N10+1)-1)))</f>
        <v>1</v>
      </c>
      <c r="N143" s="564">
        <f t="shared" si="43"/>
        <v>126</v>
      </c>
      <c r="O143" s="565" t="str">
        <f t="shared" si="44"/>
        <v>0</v>
      </c>
      <c r="P143" s="564">
        <f t="shared" si="45"/>
        <v>1</v>
      </c>
      <c r="Q143" s="564">
        <f t="shared" si="46"/>
        <v>1</v>
      </c>
      <c r="S143" s="588">
        <f t="shared" si="47"/>
        <v>143</v>
      </c>
      <c r="T143" s="464" t="str">
        <f t="shared" si="75"/>
        <v>0</v>
      </c>
      <c r="U143" s="588" t="s">
        <v>188</v>
      </c>
      <c r="V143" s="465" t="str">
        <f t="shared" si="48"/>
        <v>0</v>
      </c>
      <c r="W143" s="466" t="str">
        <f t="shared" si="49"/>
        <v/>
      </c>
      <c r="X143" s="589" t="str">
        <f t="shared" si="50"/>
        <v>0</v>
      </c>
      <c r="Y143" s="590" t="str">
        <f t="shared" si="51"/>
        <v/>
      </c>
      <c r="Z143" s="588">
        <f t="shared" si="52"/>
        <v>0</v>
      </c>
      <c r="AA143" s="588">
        <f t="shared" si="53"/>
        <v>0</v>
      </c>
      <c r="AB143" s="590" t="str">
        <f t="shared" si="54"/>
        <v>aucun match</v>
      </c>
      <c r="AC143" s="36" t="str">
        <f t="shared" si="55"/>
        <v>0</v>
      </c>
      <c r="AD143" s="36" t="str">
        <f t="shared" si="56"/>
        <v>0</v>
      </c>
      <c r="AE143" s="36" t="str">
        <f t="shared" si="57"/>
        <v>0</v>
      </c>
      <c r="AF143" s="36" t="str">
        <f t="shared" si="58"/>
        <v xml:space="preserve"> 0 </v>
      </c>
      <c r="AG143" s="36" cm="1">
        <f t="array" ref="AG143">IF(T143="",0,SUMPRODUCT((BX4:BX795="Gluten")*(BY4:BY795="INFO")*(COUNTIF(AF143,"*"&amp;BZ4:BZ795&amp;"*")&gt;0)*1))</f>
        <v>0</v>
      </c>
      <c r="AH143" s="36" cm="1">
        <f t="array" ref="AH143">IF(T143="",0,SUMPRODUCT((BX4:BX795="Gluten")*(BY4:BY795="EXCL")*(COUNTIF(AF143,"*"&amp;BZ4:BZ795&amp;"*")&gt;0)*1))</f>
        <v>0</v>
      </c>
      <c r="AI143" s="36" cm="1">
        <f t="array" ref="AI143">IF(T143="",0,SUMPRODUCT((BX4:BX795="Gluten")*(BY4:BY795="ALERTE")*(COUNTIF(AF143,"*"&amp;BZ4:BZ795&amp;"*")&gt;0)*1))</f>
        <v>0</v>
      </c>
      <c r="AJ143" s="36" cm="1">
        <f t="array" ref="AJ143">IF(T143="",0,SUMPRODUCT((BX4:BX795="Gluten")*(BY4:BY795="SUSP")*(COUNTIF(AF143,"*"&amp;BZ4:BZ795&amp;"*")&gt;0)*1))</f>
        <v>0</v>
      </c>
      <c r="AK143" s="36" cm="1">
        <f t="array" ref="AK143">IF(T143="",0,SUMPRODUCT((BX4:BX795="Crustaces")*(BY4:BY795="ALERTE")*(COUNTIF(AF143,"*"&amp;BZ4:BZ795&amp;"*")&gt;0)*1))</f>
        <v>0</v>
      </c>
      <c r="AL143" s="36" cm="1">
        <f t="array" ref="AL143">IF(T143="",0,SUMPRODUCT((BX4:BX795="Oeufs")*(BY4:BY795="ALERTE")*(COUNTIF(AF143,"*"&amp;BZ4:BZ795&amp;"*")&gt;0)*1))</f>
        <v>0</v>
      </c>
      <c r="AM143" s="36" cm="1">
        <f t="array" ref="AM143">IF(T143="",0,SUMPRODUCT((BX4:BX795="Poissons")*(BY4:BY795="INFO")*(COUNTIF(AF143,"*"&amp;BZ4:BZ795&amp;"*")&gt;0)*1))</f>
        <v>0</v>
      </c>
      <c r="AN143" s="36" cm="1">
        <f t="array" ref="AN143">IF(T143="",0,SUMPRODUCT((BX4:BX795="Poissons")*(BY4:BY795="EXCL")*(COUNTIF(AF143,"*"&amp;BZ4:BZ795&amp;"*")&gt;0)*1))</f>
        <v>0</v>
      </c>
      <c r="AO143" s="36" cm="1">
        <f t="array" ref="AO143">IF(T143="",0,SUMPRODUCT((BX4:BX795="Poissons")*(BY4:BY795="ALERTE")*(COUNTIF(AF143,"*"&amp;BZ4:BZ795&amp;"*")&gt;0)*1))</f>
        <v>0</v>
      </c>
      <c r="AP143" s="36" cm="1">
        <f t="array" ref="AP143">IF(T143="",0,SUMPRODUCT((BX4:BX795="Arachides")*(BY4:BY795="ALERTE")*(COUNTIF(AF143,"*"&amp;BZ4:BZ795&amp;"*")&gt;0)*1))</f>
        <v>0</v>
      </c>
      <c r="AQ143" s="36" cm="1">
        <f t="array" ref="AQ143">IF(T143="",0,SUMPRODUCT((BX4:BX795="Soja")*(BY4:BY795="INFO")*(COUNTIF(AF143,"*"&amp;BZ4:BZ795&amp;"*")&gt;0)*1))</f>
        <v>0</v>
      </c>
      <c r="AR143" s="36" cm="1">
        <f t="array" ref="AR143">IF(T143="",0,SUMPRODUCT((BX4:BX795="Soja")*(BY4:BY795="ALERTE")*(COUNTIF(AF143,"*"&amp;BZ4:BZ795&amp;"*")&gt;0)*1))</f>
        <v>0</v>
      </c>
      <c r="AS143" s="36" cm="1">
        <f t="array" ref="AS143">IF(T143="",0,SUMPRODUCT((BX4:BX795="Lait")*(BY4:BY795="INFO")*(COUNTIF(AF143,"*"&amp;BZ4:BZ795&amp;"*")&gt;0)*1))</f>
        <v>0</v>
      </c>
      <c r="AT143" s="36" cm="1">
        <f t="array" ref="AT143">IF(T143="",0,SUMPRODUCT((BX4:BX795="Lait")*(BY4:BY795="EXCL")*(COUNTIF(AF143,"*"&amp;BZ4:BZ795&amp;"*")&gt;0)*1))</f>
        <v>0</v>
      </c>
      <c r="AU143" s="36" cm="1">
        <f t="array" ref="AU143">IF(T143="",0,SUMPRODUCT((BX4:BX795="Lait")*(BY4:BY795="ALERTE")*(COUNTIF(AF143,"*"&amp;BZ4:BZ795&amp;"*")&gt;0)*1))</f>
        <v>0</v>
      </c>
      <c r="AV143" s="36" cm="1">
        <f t="array" ref="AV143">IF(T143="",0,SUMPRODUCT((BX4:BX795="Lait")*(BY4:BY795="SUSP")*(COUNTIF(AF143,"*"&amp;BZ4:BZ795&amp;"*")&gt;0)*1))</f>
        <v>0</v>
      </c>
      <c r="AW143" s="36" cm="1">
        <f t="array" ref="AW143">IF(T143="",0,SUMPRODUCT((BX4:BX795="Fruits a coque")*(BY4:BY795="EXCL")*(COUNTIF(AF143,"*"&amp;BZ4:BZ795&amp;"*")&gt;0)*1))</f>
        <v>0</v>
      </c>
      <c r="AX143" s="36" cm="1">
        <f t="array" ref="AX143">IF(T143="",0,SUMPRODUCT((BX4:BX795="Fruits a coque")*(BY4:BY795="ALERTE")*(COUNTIF(AF143,"*"&amp;BZ4:BZ795&amp;"*")&gt;0)*1))</f>
        <v>0</v>
      </c>
      <c r="AY143" s="36" cm="1">
        <f t="array" ref="AY143">IF(T143="",0,SUMPRODUCT((BX4:BX795="Celeri")*(BY4:BY795="ALERTE")*(COUNTIF(AF143,"*"&amp;BZ4:BZ795&amp;"*")&gt;0)*1))</f>
        <v>0</v>
      </c>
      <c r="AZ143" s="36" cm="1">
        <f t="array" ref="AZ143">IF(T143="",0,SUMPRODUCT((BX4:BX795="Moutarde")*(BY4:BY795="ALERTE")*(COUNTIF(AF143,"*"&amp;BZ4:BZ795&amp;"*")&gt;0)*1))</f>
        <v>0</v>
      </c>
      <c r="BA143" s="36" cm="1">
        <f t="array" ref="BA143">IF(T143="",0,SUMPRODUCT((BX4:BX795="Sesame")*(BY4:BY795="ALERTE")*(COUNTIF(AF143,"*"&amp;BZ4:BZ795&amp;"*")&gt;0)*1))</f>
        <v>0</v>
      </c>
      <c r="BB143" s="36" cm="1">
        <f t="array" ref="BB143">IF(T143="",0,SUMPRODUCT((BX4:BX795="Sulfites")*(BY4:BY795="ALERTE")*(COUNTIF(AF143,"*"&amp;BZ4:BZ795&amp;"*")&gt;0)*1))</f>
        <v>0</v>
      </c>
      <c r="BC143" s="36" cm="1">
        <f t="array" ref="BC143">IF(T143="",0,SUMPRODUCT((BX4:BX795="Lupin")*(BY4:BY795="ALERTE")*(COUNTIF(AF143,"*"&amp;BZ4:BZ795&amp;"*")&gt;0)*1))</f>
        <v>0</v>
      </c>
      <c r="BD143" s="36" cm="1">
        <f t="array" ref="BD143">IF(T143="",0,SUMPRODUCT((BX4:BX795="Mollusques")*(BY4:BY795="EXCL")*(COUNTIF(AF143,"*"&amp;BZ4:BZ795&amp;"*")&gt;0)*1))</f>
        <v>0</v>
      </c>
      <c r="BE143" s="36" cm="1">
        <f t="array" ref="BE143">IF(T143="",0,SUMPRODUCT((BX4:BX795="Mollusques")*(BY4:BY795="ALERTE")*(COUNTIF(AF143,"*"&amp;BZ4:BZ795&amp;"*")&gt;0)*1))</f>
        <v>0</v>
      </c>
      <c r="BF143" s="36" t="str">
        <f t="shared" si="59"/>
        <v/>
      </c>
      <c r="BG143" s="36" t="str">
        <f t="shared" si="60"/>
        <v/>
      </c>
      <c r="BH143" s="36" t="str">
        <f t="shared" si="61"/>
        <v/>
      </c>
      <c r="BI143" s="36" t="str">
        <f t="shared" si="62"/>
        <v/>
      </c>
      <c r="BJ143" s="36" t="str">
        <f t="shared" si="63"/>
        <v/>
      </c>
      <c r="BK143" s="36" t="str">
        <f t="shared" si="64"/>
        <v/>
      </c>
      <c r="BL143" s="36" t="str">
        <f t="shared" si="65"/>
        <v/>
      </c>
      <c r="BM143" s="36" t="str">
        <f t="shared" si="66"/>
        <v/>
      </c>
      <c r="BN143" s="36" t="str">
        <f t="shared" si="67"/>
        <v/>
      </c>
      <c r="BO143" s="36" t="str">
        <f t="shared" si="68"/>
        <v/>
      </c>
      <c r="BP143" s="36" t="str">
        <f t="shared" si="69"/>
        <v/>
      </c>
      <c r="BQ143" s="36" t="str">
        <f t="shared" si="70"/>
        <v/>
      </c>
      <c r="BR143" s="36" t="str">
        <f t="shared" si="71"/>
        <v/>
      </c>
      <c r="BS143" s="36" t="str">
        <f t="shared" si="72"/>
        <v/>
      </c>
      <c r="BT143" s="36" t="str">
        <f t="shared" si="73"/>
        <v/>
      </c>
      <c r="BU143" s="36" t="str">
        <f t="shared" si="74"/>
        <v/>
      </c>
      <c r="BX143" s="6" t="s">
        <v>352</v>
      </c>
      <c r="BY143" s="577" t="s">
        <v>363</v>
      </c>
      <c r="BZ143" s="6" t="s">
        <v>1326</v>
      </c>
      <c r="CA143" s="6" t="s">
        <v>878</v>
      </c>
    </row>
    <row r="144" spans="2:79" ht="30" customHeight="1">
      <c r="B144" s="551" t="str">
        <f t="shared" si="38"/>
        <v/>
      </c>
      <c r="C144" s="551" t="str">
        <f t="shared" si="39"/>
        <v/>
      </c>
      <c r="D144" s="551" t="str">
        <f>IF(UPPER(TRIM(N11))="X",C144,B144)</f>
        <v/>
      </c>
      <c r="E144" s="551" cm="1">
        <f t="array" ref="E144">IF(H143&lt;&gt;"",E143,IF(E143="","",IFERROR(MATCH(TRUE(),INDEX(INDEX(K:K,E143+1):K203&lt;&gt;"",0),0)+E143,"")))</f>
        <v>285</v>
      </c>
      <c r="F144" s="551" cm="1">
        <f t="array" ref="F144">IF(E144="","",IF(H143&lt;&gt;"",H143,INDEX(D:D,E144)))</f>
        <v>0</v>
      </c>
      <c r="G144" s="551" t="str">
        <f t="shared" si="40"/>
        <v>0</v>
      </c>
      <c r="H144" s="561" t="str">
        <f t="shared" si="41"/>
        <v/>
      </c>
      <c r="I144" s="566" t="str">
        <f>IF(AND(F144&lt;&gt;"",N10&gt;0,M144&gt;N10),"Mot &gt; limite","")</f>
        <v/>
      </c>
      <c r="J144" s="562" t="str">
        <f>IF(K144="","",COUNTIF(K18:K144,"&lt;&gt;"))</f>
        <v/>
      </c>
      <c r="K144" s="563"/>
      <c r="L144" s="562" t="str">
        <f t="shared" si="42"/>
        <v/>
      </c>
      <c r="M144" s="532">
        <f>IF(OR(F144="",N10="",N10&lt;=0),"",IF(LEN(F144)&lt;=N10,LEN(F144),IFERROR(FIND("♦",SUBSTITUTE(LEFT(F144,N10)," ","♦",LEN(LEFT(F144,N10))-LEN(SUBSTITUTE(LEFT(F144,N10)," ","")))),FIND(" ",F144&amp;" ",N10+1)-1)))</f>
        <v>1</v>
      </c>
      <c r="N144" s="564">
        <f t="shared" si="43"/>
        <v>127</v>
      </c>
      <c r="O144" s="565" t="str">
        <f t="shared" si="44"/>
        <v>0</v>
      </c>
      <c r="P144" s="564">
        <f t="shared" si="45"/>
        <v>1</v>
      </c>
      <c r="Q144" s="564">
        <f t="shared" si="46"/>
        <v>1</v>
      </c>
      <c r="S144" s="588">
        <f t="shared" si="47"/>
        <v>144</v>
      </c>
      <c r="T144" s="464" t="str">
        <f t="shared" si="75"/>
        <v>0</v>
      </c>
      <c r="U144" s="588" t="s">
        <v>188</v>
      </c>
      <c r="V144" s="465" t="str">
        <f t="shared" si="48"/>
        <v>0</v>
      </c>
      <c r="W144" s="466" t="str">
        <f t="shared" si="49"/>
        <v/>
      </c>
      <c r="X144" s="589" t="str">
        <f t="shared" si="50"/>
        <v>0</v>
      </c>
      <c r="Y144" s="590" t="str">
        <f t="shared" si="51"/>
        <v/>
      </c>
      <c r="Z144" s="588">
        <f t="shared" si="52"/>
        <v>0</v>
      </c>
      <c r="AA144" s="588">
        <f t="shared" si="53"/>
        <v>0</v>
      </c>
      <c r="AB144" s="590" t="str">
        <f t="shared" si="54"/>
        <v>aucun match</v>
      </c>
      <c r="AC144" s="36" t="str">
        <f t="shared" si="55"/>
        <v>0</v>
      </c>
      <c r="AD144" s="36" t="str">
        <f t="shared" si="56"/>
        <v>0</v>
      </c>
      <c r="AE144" s="36" t="str">
        <f t="shared" si="57"/>
        <v>0</v>
      </c>
      <c r="AF144" s="36" t="str">
        <f t="shared" si="58"/>
        <v xml:space="preserve"> 0 </v>
      </c>
      <c r="AG144" s="36" cm="1">
        <f t="array" ref="AG144">IF(T144="",0,SUMPRODUCT((BX4:BX795="Gluten")*(BY4:BY795="INFO")*(COUNTIF(AF144,"*"&amp;BZ4:BZ795&amp;"*")&gt;0)*1))</f>
        <v>0</v>
      </c>
      <c r="AH144" s="36" cm="1">
        <f t="array" ref="AH144">IF(T144="",0,SUMPRODUCT((BX4:BX795="Gluten")*(BY4:BY795="EXCL")*(COUNTIF(AF144,"*"&amp;BZ4:BZ795&amp;"*")&gt;0)*1))</f>
        <v>0</v>
      </c>
      <c r="AI144" s="36" cm="1">
        <f t="array" ref="AI144">IF(T144="",0,SUMPRODUCT((BX4:BX795="Gluten")*(BY4:BY795="ALERTE")*(COUNTIF(AF144,"*"&amp;BZ4:BZ795&amp;"*")&gt;0)*1))</f>
        <v>0</v>
      </c>
      <c r="AJ144" s="36" cm="1">
        <f t="array" ref="AJ144">IF(T144="",0,SUMPRODUCT((BX4:BX795="Gluten")*(BY4:BY795="SUSP")*(COUNTIF(AF144,"*"&amp;BZ4:BZ795&amp;"*")&gt;0)*1))</f>
        <v>0</v>
      </c>
      <c r="AK144" s="36" cm="1">
        <f t="array" ref="AK144">IF(T144="",0,SUMPRODUCT((BX4:BX795="Crustaces")*(BY4:BY795="ALERTE")*(COUNTIF(AF144,"*"&amp;BZ4:BZ795&amp;"*")&gt;0)*1))</f>
        <v>0</v>
      </c>
      <c r="AL144" s="36" cm="1">
        <f t="array" ref="AL144">IF(T144="",0,SUMPRODUCT((BX4:BX795="Oeufs")*(BY4:BY795="ALERTE")*(COUNTIF(AF144,"*"&amp;BZ4:BZ795&amp;"*")&gt;0)*1))</f>
        <v>0</v>
      </c>
      <c r="AM144" s="36" cm="1">
        <f t="array" ref="AM144">IF(T144="",0,SUMPRODUCT((BX4:BX795="Poissons")*(BY4:BY795="INFO")*(COUNTIF(AF144,"*"&amp;BZ4:BZ795&amp;"*")&gt;0)*1))</f>
        <v>0</v>
      </c>
      <c r="AN144" s="36" cm="1">
        <f t="array" ref="AN144">IF(T144="",0,SUMPRODUCT((BX4:BX795="Poissons")*(BY4:BY795="EXCL")*(COUNTIF(AF144,"*"&amp;BZ4:BZ795&amp;"*")&gt;0)*1))</f>
        <v>0</v>
      </c>
      <c r="AO144" s="36" cm="1">
        <f t="array" ref="AO144">IF(T144="",0,SUMPRODUCT((BX4:BX795="Poissons")*(BY4:BY795="ALERTE")*(COUNTIF(AF144,"*"&amp;BZ4:BZ795&amp;"*")&gt;0)*1))</f>
        <v>0</v>
      </c>
      <c r="AP144" s="36" cm="1">
        <f t="array" ref="AP144">IF(T144="",0,SUMPRODUCT((BX4:BX795="Arachides")*(BY4:BY795="ALERTE")*(COUNTIF(AF144,"*"&amp;BZ4:BZ795&amp;"*")&gt;0)*1))</f>
        <v>0</v>
      </c>
      <c r="AQ144" s="36" cm="1">
        <f t="array" ref="AQ144">IF(T144="",0,SUMPRODUCT((BX4:BX795="Soja")*(BY4:BY795="INFO")*(COUNTIF(AF144,"*"&amp;BZ4:BZ795&amp;"*")&gt;0)*1))</f>
        <v>0</v>
      </c>
      <c r="AR144" s="36" cm="1">
        <f t="array" ref="AR144">IF(T144="",0,SUMPRODUCT((BX4:BX795="Soja")*(BY4:BY795="ALERTE")*(COUNTIF(AF144,"*"&amp;BZ4:BZ795&amp;"*")&gt;0)*1))</f>
        <v>0</v>
      </c>
      <c r="AS144" s="36" cm="1">
        <f t="array" ref="AS144">IF(T144="",0,SUMPRODUCT((BX4:BX795="Lait")*(BY4:BY795="INFO")*(COUNTIF(AF144,"*"&amp;BZ4:BZ795&amp;"*")&gt;0)*1))</f>
        <v>0</v>
      </c>
      <c r="AT144" s="36" cm="1">
        <f t="array" ref="AT144">IF(T144="",0,SUMPRODUCT((BX4:BX795="Lait")*(BY4:BY795="EXCL")*(COUNTIF(AF144,"*"&amp;BZ4:BZ795&amp;"*")&gt;0)*1))</f>
        <v>0</v>
      </c>
      <c r="AU144" s="36" cm="1">
        <f t="array" ref="AU144">IF(T144="",0,SUMPRODUCT((BX4:BX795="Lait")*(BY4:BY795="ALERTE")*(COUNTIF(AF144,"*"&amp;BZ4:BZ795&amp;"*")&gt;0)*1))</f>
        <v>0</v>
      </c>
      <c r="AV144" s="36" cm="1">
        <f t="array" ref="AV144">IF(T144="",0,SUMPRODUCT((BX4:BX795="Lait")*(BY4:BY795="SUSP")*(COUNTIF(AF144,"*"&amp;BZ4:BZ795&amp;"*")&gt;0)*1))</f>
        <v>0</v>
      </c>
      <c r="AW144" s="36" cm="1">
        <f t="array" ref="AW144">IF(T144="",0,SUMPRODUCT((BX4:BX795="Fruits a coque")*(BY4:BY795="EXCL")*(COUNTIF(AF144,"*"&amp;BZ4:BZ795&amp;"*")&gt;0)*1))</f>
        <v>0</v>
      </c>
      <c r="AX144" s="36" cm="1">
        <f t="array" ref="AX144">IF(T144="",0,SUMPRODUCT((BX4:BX795="Fruits a coque")*(BY4:BY795="ALERTE")*(COUNTIF(AF144,"*"&amp;BZ4:BZ795&amp;"*")&gt;0)*1))</f>
        <v>0</v>
      </c>
      <c r="AY144" s="36" cm="1">
        <f t="array" ref="AY144">IF(T144="",0,SUMPRODUCT((BX4:BX795="Celeri")*(BY4:BY795="ALERTE")*(COUNTIF(AF144,"*"&amp;BZ4:BZ795&amp;"*")&gt;0)*1))</f>
        <v>0</v>
      </c>
      <c r="AZ144" s="36" cm="1">
        <f t="array" ref="AZ144">IF(T144="",0,SUMPRODUCT((BX4:BX795="Moutarde")*(BY4:BY795="ALERTE")*(COUNTIF(AF144,"*"&amp;BZ4:BZ795&amp;"*")&gt;0)*1))</f>
        <v>0</v>
      </c>
      <c r="BA144" s="36" cm="1">
        <f t="array" ref="BA144">IF(T144="",0,SUMPRODUCT((BX4:BX795="Sesame")*(BY4:BY795="ALERTE")*(COUNTIF(AF144,"*"&amp;BZ4:BZ795&amp;"*")&gt;0)*1))</f>
        <v>0</v>
      </c>
      <c r="BB144" s="36" cm="1">
        <f t="array" ref="BB144">IF(T144="",0,SUMPRODUCT((BX4:BX795="Sulfites")*(BY4:BY795="ALERTE")*(COUNTIF(AF144,"*"&amp;BZ4:BZ795&amp;"*")&gt;0)*1))</f>
        <v>0</v>
      </c>
      <c r="BC144" s="36" cm="1">
        <f t="array" ref="BC144">IF(T144="",0,SUMPRODUCT((BX4:BX795="Lupin")*(BY4:BY795="ALERTE")*(COUNTIF(AF144,"*"&amp;BZ4:BZ795&amp;"*")&gt;0)*1))</f>
        <v>0</v>
      </c>
      <c r="BD144" s="36" cm="1">
        <f t="array" ref="BD144">IF(T144="",0,SUMPRODUCT((BX4:BX795="Mollusques")*(BY4:BY795="EXCL")*(COUNTIF(AF144,"*"&amp;BZ4:BZ795&amp;"*")&gt;0)*1))</f>
        <v>0</v>
      </c>
      <c r="BE144" s="36" cm="1">
        <f t="array" ref="BE144">IF(T144="",0,SUMPRODUCT((BX4:BX795="Mollusques")*(BY4:BY795="ALERTE")*(COUNTIF(AF144,"*"&amp;BZ4:BZ795&amp;"*")&gt;0)*1))</f>
        <v>0</v>
      </c>
      <c r="BF144" s="36" t="str">
        <f t="shared" si="59"/>
        <v/>
      </c>
      <c r="BG144" s="36" t="str">
        <f t="shared" si="60"/>
        <v/>
      </c>
      <c r="BH144" s="36" t="str">
        <f t="shared" si="61"/>
        <v/>
      </c>
      <c r="BI144" s="36" t="str">
        <f t="shared" si="62"/>
        <v/>
      </c>
      <c r="BJ144" s="36" t="str">
        <f t="shared" si="63"/>
        <v/>
      </c>
      <c r="BK144" s="36" t="str">
        <f t="shared" si="64"/>
        <v/>
      </c>
      <c r="BL144" s="36" t="str">
        <f t="shared" si="65"/>
        <v/>
      </c>
      <c r="BM144" s="36" t="str">
        <f t="shared" si="66"/>
        <v/>
      </c>
      <c r="BN144" s="36" t="str">
        <f t="shared" si="67"/>
        <v/>
      </c>
      <c r="BO144" s="36" t="str">
        <f t="shared" si="68"/>
        <v/>
      </c>
      <c r="BP144" s="36" t="str">
        <f t="shared" si="69"/>
        <v/>
      </c>
      <c r="BQ144" s="36" t="str">
        <f t="shared" si="70"/>
        <v/>
      </c>
      <c r="BR144" s="36" t="str">
        <f t="shared" si="71"/>
        <v/>
      </c>
      <c r="BS144" s="36" t="str">
        <f t="shared" si="72"/>
        <v/>
      </c>
      <c r="BT144" s="36" t="str">
        <f t="shared" si="73"/>
        <v/>
      </c>
      <c r="BU144" s="36" t="str">
        <f t="shared" si="74"/>
        <v/>
      </c>
      <c r="BX144" s="6" t="s">
        <v>352</v>
      </c>
      <c r="BY144" s="577" t="s">
        <v>363</v>
      </c>
      <c r="BZ144" s="6" t="s">
        <v>1327</v>
      </c>
      <c r="CA144" s="6" t="s">
        <v>879</v>
      </c>
    </row>
    <row r="145" spans="2:79" ht="30" customHeight="1">
      <c r="B145" s="551" t="str">
        <f t="shared" si="38"/>
        <v/>
      </c>
      <c r="C145" s="551" t="str">
        <f t="shared" si="39"/>
        <v/>
      </c>
      <c r="D145" s="551" t="str">
        <f>IF(UPPER(TRIM(N11))="X",C145,B145)</f>
        <v/>
      </c>
      <c r="E145" s="551" cm="1">
        <f t="array" ref="E145">IF(H144&lt;&gt;"",E144,IF(E144="","",IFERROR(MATCH(TRUE(),INDEX(INDEX(K:K,E144+1):K203&lt;&gt;"",0),0)+E144,"")))</f>
        <v>286</v>
      </c>
      <c r="F145" s="551" cm="1">
        <f t="array" ref="F145">IF(E145="","",IF(H144&lt;&gt;"",H144,INDEX(D:D,E145)))</f>
        <v>0</v>
      </c>
      <c r="G145" s="551" t="str">
        <f t="shared" si="40"/>
        <v>0</v>
      </c>
      <c r="H145" s="561" t="str">
        <f t="shared" si="41"/>
        <v/>
      </c>
      <c r="I145" s="566" t="str">
        <f>IF(AND(F145&lt;&gt;"",N10&gt;0,M145&gt;N10),"Mot &gt; limite","")</f>
        <v/>
      </c>
      <c r="J145" s="562" t="str">
        <f>IF(K145="","",COUNTIF(K18:K145,"&lt;&gt;"))</f>
        <v/>
      </c>
      <c r="K145" s="563"/>
      <c r="L145" s="562" t="str">
        <f t="shared" si="42"/>
        <v/>
      </c>
      <c r="M145" s="532">
        <f>IF(OR(F145="",N10="",N10&lt;=0),"",IF(LEN(F145)&lt;=N10,LEN(F145),IFERROR(FIND("♦",SUBSTITUTE(LEFT(F145,N10)," ","♦",LEN(LEFT(F145,N10))-LEN(SUBSTITUTE(LEFT(F145,N10)," ","")))),FIND(" ",F145&amp;" ",N10+1)-1)))</f>
        <v>1</v>
      </c>
      <c r="N145" s="564">
        <f t="shared" si="43"/>
        <v>128</v>
      </c>
      <c r="O145" s="565" t="str">
        <f t="shared" si="44"/>
        <v>0</v>
      </c>
      <c r="P145" s="564">
        <f t="shared" si="45"/>
        <v>1</v>
      </c>
      <c r="Q145" s="564">
        <f t="shared" si="46"/>
        <v>1</v>
      </c>
      <c r="S145" s="588">
        <f t="shared" si="47"/>
        <v>145</v>
      </c>
      <c r="T145" s="464" t="str">
        <f t="shared" si="75"/>
        <v>0</v>
      </c>
      <c r="U145" s="588" t="s">
        <v>188</v>
      </c>
      <c r="V145" s="465" t="str">
        <f t="shared" si="48"/>
        <v>0</v>
      </c>
      <c r="W145" s="466" t="str">
        <f t="shared" si="49"/>
        <v/>
      </c>
      <c r="X145" s="589" t="str">
        <f t="shared" si="50"/>
        <v>0</v>
      </c>
      <c r="Y145" s="590" t="str">
        <f t="shared" si="51"/>
        <v/>
      </c>
      <c r="Z145" s="588">
        <f t="shared" si="52"/>
        <v>0</v>
      </c>
      <c r="AA145" s="588">
        <f t="shared" si="53"/>
        <v>0</v>
      </c>
      <c r="AB145" s="590" t="str">
        <f t="shared" si="54"/>
        <v>aucun match</v>
      </c>
      <c r="AC145" s="36" t="str">
        <f t="shared" si="55"/>
        <v>0</v>
      </c>
      <c r="AD145" s="36" t="str">
        <f t="shared" si="56"/>
        <v>0</v>
      </c>
      <c r="AE145" s="36" t="str">
        <f t="shared" si="57"/>
        <v>0</v>
      </c>
      <c r="AF145" s="36" t="str">
        <f t="shared" si="58"/>
        <v xml:space="preserve"> 0 </v>
      </c>
      <c r="AG145" s="36" cm="1">
        <f t="array" ref="AG145">IF(T145="",0,SUMPRODUCT((BX4:BX795="Gluten")*(BY4:BY795="INFO")*(COUNTIF(AF145,"*"&amp;BZ4:BZ795&amp;"*")&gt;0)*1))</f>
        <v>0</v>
      </c>
      <c r="AH145" s="36" cm="1">
        <f t="array" ref="AH145">IF(T145="",0,SUMPRODUCT((BX4:BX795="Gluten")*(BY4:BY795="EXCL")*(COUNTIF(AF145,"*"&amp;BZ4:BZ795&amp;"*")&gt;0)*1))</f>
        <v>0</v>
      </c>
      <c r="AI145" s="36" cm="1">
        <f t="array" ref="AI145">IF(T145="",0,SUMPRODUCT((BX4:BX795="Gluten")*(BY4:BY795="ALERTE")*(COUNTIF(AF145,"*"&amp;BZ4:BZ795&amp;"*")&gt;0)*1))</f>
        <v>0</v>
      </c>
      <c r="AJ145" s="36" cm="1">
        <f t="array" ref="AJ145">IF(T145="",0,SUMPRODUCT((BX4:BX795="Gluten")*(BY4:BY795="SUSP")*(COUNTIF(AF145,"*"&amp;BZ4:BZ795&amp;"*")&gt;0)*1))</f>
        <v>0</v>
      </c>
      <c r="AK145" s="36" cm="1">
        <f t="array" ref="AK145">IF(T145="",0,SUMPRODUCT((BX4:BX795="Crustaces")*(BY4:BY795="ALERTE")*(COUNTIF(AF145,"*"&amp;BZ4:BZ795&amp;"*")&gt;0)*1))</f>
        <v>0</v>
      </c>
      <c r="AL145" s="36" cm="1">
        <f t="array" ref="AL145">IF(T145="",0,SUMPRODUCT((BX4:BX795="Oeufs")*(BY4:BY795="ALERTE")*(COUNTIF(AF145,"*"&amp;BZ4:BZ795&amp;"*")&gt;0)*1))</f>
        <v>0</v>
      </c>
      <c r="AM145" s="36" cm="1">
        <f t="array" ref="AM145">IF(T145="",0,SUMPRODUCT((BX4:BX795="Poissons")*(BY4:BY795="INFO")*(COUNTIF(AF145,"*"&amp;BZ4:BZ795&amp;"*")&gt;0)*1))</f>
        <v>0</v>
      </c>
      <c r="AN145" s="36" cm="1">
        <f t="array" ref="AN145">IF(T145="",0,SUMPRODUCT((BX4:BX795="Poissons")*(BY4:BY795="EXCL")*(COUNTIF(AF145,"*"&amp;BZ4:BZ795&amp;"*")&gt;0)*1))</f>
        <v>0</v>
      </c>
      <c r="AO145" s="36" cm="1">
        <f t="array" ref="AO145">IF(T145="",0,SUMPRODUCT((BX4:BX795="Poissons")*(BY4:BY795="ALERTE")*(COUNTIF(AF145,"*"&amp;BZ4:BZ795&amp;"*")&gt;0)*1))</f>
        <v>0</v>
      </c>
      <c r="AP145" s="36" cm="1">
        <f t="array" ref="AP145">IF(T145="",0,SUMPRODUCT((BX4:BX795="Arachides")*(BY4:BY795="ALERTE")*(COUNTIF(AF145,"*"&amp;BZ4:BZ795&amp;"*")&gt;0)*1))</f>
        <v>0</v>
      </c>
      <c r="AQ145" s="36" cm="1">
        <f t="array" ref="AQ145">IF(T145="",0,SUMPRODUCT((BX4:BX795="Soja")*(BY4:BY795="INFO")*(COUNTIF(AF145,"*"&amp;BZ4:BZ795&amp;"*")&gt;0)*1))</f>
        <v>0</v>
      </c>
      <c r="AR145" s="36" cm="1">
        <f t="array" ref="AR145">IF(T145="",0,SUMPRODUCT((BX4:BX795="Soja")*(BY4:BY795="ALERTE")*(COUNTIF(AF145,"*"&amp;BZ4:BZ795&amp;"*")&gt;0)*1))</f>
        <v>0</v>
      </c>
      <c r="AS145" s="36" cm="1">
        <f t="array" ref="AS145">IF(T145="",0,SUMPRODUCT((BX4:BX795="Lait")*(BY4:BY795="INFO")*(COUNTIF(AF145,"*"&amp;BZ4:BZ795&amp;"*")&gt;0)*1))</f>
        <v>0</v>
      </c>
      <c r="AT145" s="36" cm="1">
        <f t="array" ref="AT145">IF(T145="",0,SUMPRODUCT((BX4:BX795="Lait")*(BY4:BY795="EXCL")*(COUNTIF(AF145,"*"&amp;BZ4:BZ795&amp;"*")&gt;0)*1))</f>
        <v>0</v>
      </c>
      <c r="AU145" s="36" cm="1">
        <f t="array" ref="AU145">IF(T145="",0,SUMPRODUCT((BX4:BX795="Lait")*(BY4:BY795="ALERTE")*(COUNTIF(AF145,"*"&amp;BZ4:BZ795&amp;"*")&gt;0)*1))</f>
        <v>0</v>
      </c>
      <c r="AV145" s="36" cm="1">
        <f t="array" ref="AV145">IF(T145="",0,SUMPRODUCT((BX4:BX795="Lait")*(BY4:BY795="SUSP")*(COUNTIF(AF145,"*"&amp;BZ4:BZ795&amp;"*")&gt;0)*1))</f>
        <v>0</v>
      </c>
      <c r="AW145" s="36" cm="1">
        <f t="array" ref="AW145">IF(T145="",0,SUMPRODUCT((BX4:BX795="Fruits a coque")*(BY4:BY795="EXCL")*(COUNTIF(AF145,"*"&amp;BZ4:BZ795&amp;"*")&gt;0)*1))</f>
        <v>0</v>
      </c>
      <c r="AX145" s="36" cm="1">
        <f t="array" ref="AX145">IF(T145="",0,SUMPRODUCT((BX4:BX795="Fruits a coque")*(BY4:BY795="ALERTE")*(COUNTIF(AF145,"*"&amp;BZ4:BZ795&amp;"*")&gt;0)*1))</f>
        <v>0</v>
      </c>
      <c r="AY145" s="36" cm="1">
        <f t="array" ref="AY145">IF(T145="",0,SUMPRODUCT((BX4:BX795="Celeri")*(BY4:BY795="ALERTE")*(COUNTIF(AF145,"*"&amp;BZ4:BZ795&amp;"*")&gt;0)*1))</f>
        <v>0</v>
      </c>
      <c r="AZ145" s="36" cm="1">
        <f t="array" ref="AZ145">IF(T145="",0,SUMPRODUCT((BX4:BX795="Moutarde")*(BY4:BY795="ALERTE")*(COUNTIF(AF145,"*"&amp;BZ4:BZ795&amp;"*")&gt;0)*1))</f>
        <v>0</v>
      </c>
      <c r="BA145" s="36" cm="1">
        <f t="array" ref="BA145">IF(T145="",0,SUMPRODUCT((BX4:BX795="Sesame")*(BY4:BY795="ALERTE")*(COUNTIF(AF145,"*"&amp;BZ4:BZ795&amp;"*")&gt;0)*1))</f>
        <v>0</v>
      </c>
      <c r="BB145" s="36" cm="1">
        <f t="array" ref="BB145">IF(T145="",0,SUMPRODUCT((BX4:BX795="Sulfites")*(BY4:BY795="ALERTE")*(COUNTIF(AF145,"*"&amp;BZ4:BZ795&amp;"*")&gt;0)*1))</f>
        <v>0</v>
      </c>
      <c r="BC145" s="36" cm="1">
        <f t="array" ref="BC145">IF(T145="",0,SUMPRODUCT((BX4:BX795="Lupin")*(BY4:BY795="ALERTE")*(COUNTIF(AF145,"*"&amp;BZ4:BZ795&amp;"*")&gt;0)*1))</f>
        <v>0</v>
      </c>
      <c r="BD145" s="36" cm="1">
        <f t="array" ref="BD145">IF(T145="",0,SUMPRODUCT((BX4:BX795="Mollusques")*(BY4:BY795="EXCL")*(COUNTIF(AF145,"*"&amp;BZ4:BZ795&amp;"*")&gt;0)*1))</f>
        <v>0</v>
      </c>
      <c r="BE145" s="36" cm="1">
        <f t="array" ref="BE145">IF(T145="",0,SUMPRODUCT((BX4:BX795="Mollusques")*(BY4:BY795="ALERTE")*(COUNTIF(AF145,"*"&amp;BZ4:BZ795&amp;"*")&gt;0)*1))</f>
        <v>0</v>
      </c>
      <c r="BF145" s="36" t="str">
        <f t="shared" si="59"/>
        <v/>
      </c>
      <c r="BG145" s="36" t="str">
        <f t="shared" si="60"/>
        <v/>
      </c>
      <c r="BH145" s="36" t="str">
        <f t="shared" si="61"/>
        <v/>
      </c>
      <c r="BI145" s="36" t="str">
        <f t="shared" si="62"/>
        <v/>
      </c>
      <c r="BJ145" s="36" t="str">
        <f t="shared" si="63"/>
        <v/>
      </c>
      <c r="BK145" s="36" t="str">
        <f t="shared" si="64"/>
        <v/>
      </c>
      <c r="BL145" s="36" t="str">
        <f t="shared" si="65"/>
        <v/>
      </c>
      <c r="BM145" s="36" t="str">
        <f t="shared" si="66"/>
        <v/>
      </c>
      <c r="BN145" s="36" t="str">
        <f t="shared" si="67"/>
        <v/>
      </c>
      <c r="BO145" s="36" t="str">
        <f t="shared" si="68"/>
        <v/>
      </c>
      <c r="BP145" s="36" t="str">
        <f t="shared" si="69"/>
        <v/>
      </c>
      <c r="BQ145" s="36" t="str">
        <f t="shared" si="70"/>
        <v/>
      </c>
      <c r="BR145" s="36" t="str">
        <f t="shared" si="71"/>
        <v/>
      </c>
      <c r="BS145" s="36" t="str">
        <f t="shared" si="72"/>
        <v/>
      </c>
      <c r="BT145" s="36" t="str">
        <f t="shared" si="73"/>
        <v/>
      </c>
      <c r="BU145" s="36" t="str">
        <f t="shared" si="74"/>
        <v/>
      </c>
      <c r="BX145" s="6" t="s">
        <v>352</v>
      </c>
      <c r="BY145" s="577" t="s">
        <v>363</v>
      </c>
      <c r="BZ145" s="6" t="s">
        <v>1328</v>
      </c>
      <c r="CA145" s="6" t="s">
        <v>880</v>
      </c>
    </row>
    <row r="146" spans="2:79" ht="30" customHeight="1">
      <c r="B146" s="551" t="str">
        <f t="shared" ref="B146:B203" si="76">IF(TRIM(SUBSTITUTE(K146,CHAR(160),""))="","",TRIM(SUBSTITUTE(SUBSTITUTE(SUBSTITUTE(SUBSTITUTE(CLEAN(K146),CHAR(160)," "),CHAR(9)," "),CHAR(10)," "),CHAR(13)," ")))</f>
        <v/>
      </c>
      <c r="C146" s="551" t="str">
        <f t="shared" ref="C146:C203" si="77">IF(B146="","",TRIM(SUBSTITUTE(SUBSTITUTE(SUBSTITUTE(SUBSTITUTE(SUBSTITUTE(SUBSTITUTE(SUBSTITUTE(SUBSTITUTE(SUBSTITUTE(SUBSTITUTE(B146,","," "),";"," "),":"," "),"."," "),"?"," "), "!"," "),"/"," "), "("," "), ")"," "), "-"," ")))</f>
        <v/>
      </c>
      <c r="D146" s="551" t="str">
        <f>IF(UPPER(TRIM(N11))="X",C146,B146)</f>
        <v/>
      </c>
      <c r="E146" s="551" cm="1">
        <f t="array" ref="E146">IF(H145&lt;&gt;"",E145,IF(E145="","",IFERROR(MATCH(TRUE(),INDEX(INDEX(K:K,E145+1):K203&lt;&gt;"",0),0)+E145,"")))</f>
        <v>287</v>
      </c>
      <c r="F146" s="551" cm="1">
        <f t="array" ref="F146">IF(E146="","",IF(H145&lt;&gt;"",H145,INDEX(D:D,E146)))</f>
        <v>0</v>
      </c>
      <c r="G146" s="551" t="str">
        <f t="shared" ref="G146:G209" si="78">IF(OR(F146="",M146=""),"",LEFT(F146,M146))</f>
        <v>0</v>
      </c>
      <c r="H146" s="561" t="str">
        <f t="shared" ref="H146:H209" si="79">IF(OR(F146="",M146=""),"",TRIM(MID(F146,M146+1,99999)))</f>
        <v/>
      </c>
      <c r="I146" s="566" t="str">
        <f>IF(AND(F146&lt;&gt;"",N10&gt;0,M146&gt;N10),"Mot &gt; limite","")</f>
        <v/>
      </c>
      <c r="J146" s="562" t="str">
        <f>IF(K146="","",COUNTIF(K18:K146,"&lt;&gt;"))</f>
        <v/>
      </c>
      <c r="K146" s="563"/>
      <c r="L146" s="562" t="str">
        <f t="shared" ref="L146:L203" si="80">IF(TRIM(SUBSTITUTE(K146,CHAR(160),""))="","",LEN(K146))</f>
        <v/>
      </c>
      <c r="M146" s="532">
        <f>IF(OR(F146="",N10="",N10&lt;=0),"",IF(LEN(F146)&lt;=N10,LEN(F146),IFERROR(FIND("♦",SUBSTITUTE(LEFT(F146,N10)," ","♦",LEN(LEFT(F146,N10))-LEN(SUBSTITUTE(LEFT(F146,N10)," ","")))),FIND(" ",F146&amp;" ",N10+1)-1)))</f>
        <v>1</v>
      </c>
      <c r="N146" s="564">
        <f t="shared" ref="N146:N209" si="81">IF(O146="","",ROW()-17)</f>
        <v>129</v>
      </c>
      <c r="O146" s="565" t="str">
        <f t="shared" ref="O146:O209" si="82">G146</f>
        <v>0</v>
      </c>
      <c r="P146" s="564">
        <f t="shared" ref="P146:P209" si="83">IF(O146="","",LEN(TRIM(O146))-LEN(SUBSTITUTE(TRIM(O146)," ",""))+1)</f>
        <v>1</v>
      </c>
      <c r="Q146" s="564">
        <f t="shared" ref="Q146:Q209" si="84">IF(O146="","",LEN(O146))</f>
        <v>1</v>
      </c>
      <c r="S146" s="588">
        <f t="shared" ref="S146:S202" si="85">IF(T146="","",ROW())</f>
        <v>146</v>
      </c>
      <c r="T146" s="464" t="str">
        <f t="shared" si="75"/>
        <v>0</v>
      </c>
      <c r="U146" s="588" t="s">
        <v>188</v>
      </c>
      <c r="V146" s="465" t="str">
        <f t="shared" ref="V146:V202" si="86">IF(T146="","",TRIM(SUBSTITUTE(T146,"*",""))&amp;IF(COUNTIF(W146,"*⚠*")&gt;0," *",""))</f>
        <v>0</v>
      </c>
      <c r="W146" s="466" t="str">
        <f t="shared" ref="W146:W202" si="87">IF(T146="","",MID(IF(BF146&lt;&gt;""," • "&amp;BF146,"")&amp;IF(BH146&lt;&gt;""," • "&amp;BH146,"")&amp;IF(BI146&lt;&gt;""," • "&amp;BI146,"")&amp;IF(BJ146&lt;&gt;""," • "&amp;BJ146,"")&amp;IF(BK146&lt;&gt;""," • "&amp;BK146,"")&amp;IF(BL146&lt;&gt;""," • "&amp;BL146,"")&amp;IF(BM146&lt;&gt;""," • "&amp;BM146,"")&amp;IF(BO146&lt;&gt;""," • "&amp;BO146,"")&amp;IF(BP146&lt;&gt;""," • "&amp;BP146,"")&amp;IF(BQ146&lt;&gt;""," • "&amp;BQ146,"")&amp;IF(BR146&lt;&gt;""," • "&amp;BR146,"")&amp;IF(BS146&lt;&gt;""," • "&amp;BS146,"")&amp;IF(BT146&lt;&gt;""," • "&amp;BT146,"")&amp;IF(BU146&lt;&gt;""," • "&amp;BU146,""),4,32767))</f>
        <v/>
      </c>
      <c r="X146" s="589" t="str">
        <f t="shared" ref="X146:X202" si="88">IF(T146="","",TRIM(T146)&amp;IF(Z146&gt;0," *",""))</f>
        <v>0</v>
      </c>
      <c r="Y146" s="590" t="str">
        <f t="shared" ref="Y146:Y202" si="89">IF(T146="","",MID(IF(BG146&lt;&gt;""," • "&amp;BG146,"")&amp;IF(BN146&lt;&gt;""," • "&amp;BN146,""),4,32767))</f>
        <v/>
      </c>
      <c r="Z146" s="588">
        <f t="shared" ref="Z146:Z202" si="90">IF(T146="","",--(BF146&lt;&gt;"")+--(BH146&lt;&gt;"")+--(BI146&lt;&gt;"")+--(BJ146&lt;&gt;"")+--(BK146&lt;&gt;"")+--(BL146&lt;&gt;"")+--(BM146&lt;&gt;"")+--(BO146&lt;&gt;"")+--(BP146&lt;&gt;"")+--(BQ146&lt;&gt;"")+--(BR146&lt;&gt;"")+--(BS146&lt;&gt;"")+--(BT146&lt;&gt;"")+--(BU146&lt;&gt;""))</f>
        <v>0</v>
      </c>
      <c r="AA146" s="588">
        <f t="shared" ref="AA146:AA202" si="91">IF(T146="","",--(BG146&lt;&gt;"")+--(BN146&lt;&gt;""))</f>
        <v>0</v>
      </c>
      <c r="AB146" s="590" t="str">
        <f t="shared" ref="AB146:AB202" si="92">IF(T146="","",IF(W146&lt;&gt;"",W146,IF(Y146&lt;&gt;"",Y146,"aucun match")))</f>
        <v>aucun match</v>
      </c>
      <c r="AC146" s="36" t="str">
        <f t="shared" ref="AC146:AC202" si="93">IF(T146="","",LOWER(T146))</f>
        <v>0</v>
      </c>
      <c r="AD146" s="36" t="str">
        <f t="shared" ref="AD146:AD202" si="94">IF(AC146="","",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C146,"œ","oe"),"æ","ae"),"à","a"),"á","a"),"â","a"),"ä","a"),"ã","a"),"å","a"),"ç","c"),"è","e"),"é","e"),"ê","e"),"ë","e"),"ì","i"),"í","i"),"î","i"),"ï","i"),"ñ","n"),"ò","o"),"ó","o"),"ô","o"),"ö","o"),"õ","o"),"ù","u"),"ú","u"),"û","u"),"ü","u"),"ý","y"),"ÿ","y"))</f>
        <v>0</v>
      </c>
      <c r="AE146" s="36" t="str">
        <f t="shared" ref="AE146:AE202" si="95">IF(AD146="","",SUBSTITUTE(SUBSTITUTE(SUBSTITUTE(SUBSTITUTE(SUBSTITUTE(SUBSTITUTE(SUBSTITUTE(SUBSTITUTE(SUBSTITUTE(SUBSTITUTE(SUBSTITUTE(SUBSTITUTE(SUBSTITUTE(SUBSTITUTE(SUBSTITUTE(SUBSTITUTE(SUBSTITUTE(AD146,CHAR(10)," "),CHAR(13)," "),","," "),"."," "),":"," "),"/"," "),"-"," "),"_"," "),CHAR(34)," "),CHAR(40)," "),CHAR(41)," "),CHAR(39)," "),"?"," "),"!"," "),"+"," "),"*"," "),"&amp;"," "))</f>
        <v>0</v>
      </c>
      <c r="AF146" s="36" t="str">
        <f t="shared" ref="AF146:AF202" si="96">IF(AE146="",""," "&amp;TRIM(SUBSTITUTE(SUBSTITUTE(SUBSTITUTE(AE146,"  "," "),"  "," "),"  "," "))&amp;" ")</f>
        <v xml:space="preserve"> 0 </v>
      </c>
      <c r="AG146" s="36" cm="1">
        <f t="array" ref="AG146">IF(T146="",0,SUMPRODUCT((BX4:BX795="Gluten")*(BY4:BY795="INFO")*(COUNTIF(AF146,"*"&amp;BZ4:BZ795&amp;"*")&gt;0)*1))</f>
        <v>0</v>
      </c>
      <c r="AH146" s="36" cm="1">
        <f t="array" ref="AH146">IF(T146="",0,SUMPRODUCT((BX4:BX795="Gluten")*(BY4:BY795="EXCL")*(COUNTIF(AF146,"*"&amp;BZ4:BZ795&amp;"*")&gt;0)*1))</f>
        <v>0</v>
      </c>
      <c r="AI146" s="36" cm="1">
        <f t="array" ref="AI146">IF(T146="",0,SUMPRODUCT((BX4:BX795="Gluten")*(BY4:BY795="ALERTE")*(COUNTIF(AF146,"*"&amp;BZ4:BZ795&amp;"*")&gt;0)*1))</f>
        <v>0</v>
      </c>
      <c r="AJ146" s="36" cm="1">
        <f t="array" ref="AJ146">IF(T146="",0,SUMPRODUCT((BX4:BX795="Gluten")*(BY4:BY795="SUSP")*(COUNTIF(AF146,"*"&amp;BZ4:BZ795&amp;"*")&gt;0)*1))</f>
        <v>0</v>
      </c>
      <c r="AK146" s="36" cm="1">
        <f t="array" ref="AK146">IF(T146="",0,SUMPRODUCT((BX4:BX795="Crustaces")*(BY4:BY795="ALERTE")*(COUNTIF(AF146,"*"&amp;BZ4:BZ795&amp;"*")&gt;0)*1))</f>
        <v>0</v>
      </c>
      <c r="AL146" s="36" cm="1">
        <f t="array" ref="AL146">IF(T146="",0,SUMPRODUCT((BX4:BX795="Oeufs")*(BY4:BY795="ALERTE")*(COUNTIF(AF146,"*"&amp;BZ4:BZ795&amp;"*")&gt;0)*1))</f>
        <v>0</v>
      </c>
      <c r="AM146" s="36" cm="1">
        <f t="array" ref="AM146">IF(T146="",0,SUMPRODUCT((BX4:BX795="Poissons")*(BY4:BY795="INFO")*(COUNTIF(AF146,"*"&amp;BZ4:BZ795&amp;"*")&gt;0)*1))</f>
        <v>0</v>
      </c>
      <c r="AN146" s="36" cm="1">
        <f t="array" ref="AN146">IF(T146="",0,SUMPRODUCT((BX4:BX795="Poissons")*(BY4:BY795="EXCL")*(COUNTIF(AF146,"*"&amp;BZ4:BZ795&amp;"*")&gt;0)*1))</f>
        <v>0</v>
      </c>
      <c r="AO146" s="36" cm="1">
        <f t="array" ref="AO146">IF(T146="",0,SUMPRODUCT((BX4:BX795="Poissons")*(BY4:BY795="ALERTE")*(COUNTIF(AF146,"*"&amp;BZ4:BZ795&amp;"*")&gt;0)*1))</f>
        <v>0</v>
      </c>
      <c r="AP146" s="36" cm="1">
        <f t="array" ref="AP146">IF(T146="",0,SUMPRODUCT((BX4:BX795="Arachides")*(BY4:BY795="ALERTE")*(COUNTIF(AF146,"*"&amp;BZ4:BZ795&amp;"*")&gt;0)*1))</f>
        <v>0</v>
      </c>
      <c r="AQ146" s="36" cm="1">
        <f t="array" ref="AQ146">IF(T146="",0,SUMPRODUCT((BX4:BX795="Soja")*(BY4:BY795="INFO")*(COUNTIF(AF146,"*"&amp;BZ4:BZ795&amp;"*")&gt;0)*1))</f>
        <v>0</v>
      </c>
      <c r="AR146" s="36" cm="1">
        <f t="array" ref="AR146">IF(T146="",0,SUMPRODUCT((BX4:BX795="Soja")*(BY4:BY795="ALERTE")*(COUNTIF(AF146,"*"&amp;BZ4:BZ795&amp;"*")&gt;0)*1))</f>
        <v>0</v>
      </c>
      <c r="AS146" s="36" cm="1">
        <f t="array" ref="AS146">IF(T146="",0,SUMPRODUCT((BX4:BX795="Lait")*(BY4:BY795="INFO")*(COUNTIF(AF146,"*"&amp;BZ4:BZ795&amp;"*")&gt;0)*1))</f>
        <v>0</v>
      </c>
      <c r="AT146" s="36" cm="1">
        <f t="array" ref="AT146">IF(T146="",0,SUMPRODUCT((BX4:BX795="Lait")*(BY4:BY795="EXCL")*(COUNTIF(AF146,"*"&amp;BZ4:BZ795&amp;"*")&gt;0)*1))</f>
        <v>0</v>
      </c>
      <c r="AU146" s="36" cm="1">
        <f t="array" ref="AU146">IF(T146="",0,SUMPRODUCT((BX4:BX795="Lait")*(BY4:BY795="ALERTE")*(COUNTIF(AF146,"*"&amp;BZ4:BZ795&amp;"*")&gt;0)*1))</f>
        <v>0</v>
      </c>
      <c r="AV146" s="36" cm="1">
        <f t="array" ref="AV146">IF(T146="",0,SUMPRODUCT((BX4:BX795="Lait")*(BY4:BY795="SUSP")*(COUNTIF(AF146,"*"&amp;BZ4:BZ795&amp;"*")&gt;0)*1))</f>
        <v>0</v>
      </c>
      <c r="AW146" s="36" cm="1">
        <f t="array" ref="AW146">IF(T146="",0,SUMPRODUCT((BX4:BX795="Fruits a coque")*(BY4:BY795="EXCL")*(COUNTIF(AF146,"*"&amp;BZ4:BZ795&amp;"*")&gt;0)*1))</f>
        <v>0</v>
      </c>
      <c r="AX146" s="36" cm="1">
        <f t="array" ref="AX146">IF(T146="",0,SUMPRODUCT((BX4:BX795="Fruits a coque")*(BY4:BY795="ALERTE")*(COUNTIF(AF146,"*"&amp;BZ4:BZ795&amp;"*")&gt;0)*1))</f>
        <v>0</v>
      </c>
      <c r="AY146" s="36" cm="1">
        <f t="array" ref="AY146">IF(T146="",0,SUMPRODUCT((BX4:BX795="Celeri")*(BY4:BY795="ALERTE")*(COUNTIF(AF146,"*"&amp;BZ4:BZ795&amp;"*")&gt;0)*1))</f>
        <v>0</v>
      </c>
      <c r="AZ146" s="36" cm="1">
        <f t="array" ref="AZ146">IF(T146="",0,SUMPRODUCT((BX4:BX795="Moutarde")*(BY4:BY795="ALERTE")*(COUNTIF(AF146,"*"&amp;BZ4:BZ795&amp;"*")&gt;0)*1))</f>
        <v>0</v>
      </c>
      <c r="BA146" s="36" cm="1">
        <f t="array" ref="BA146">IF(T146="",0,SUMPRODUCT((BX4:BX795="Sesame")*(BY4:BY795="ALERTE")*(COUNTIF(AF146,"*"&amp;BZ4:BZ795&amp;"*")&gt;0)*1))</f>
        <v>0</v>
      </c>
      <c r="BB146" s="36" cm="1">
        <f t="array" ref="BB146">IF(T146="",0,SUMPRODUCT((BX4:BX795="Sulfites")*(BY4:BY795="ALERTE")*(COUNTIF(AF146,"*"&amp;BZ4:BZ795&amp;"*")&gt;0)*1))</f>
        <v>0</v>
      </c>
      <c r="BC146" s="36" cm="1">
        <f t="array" ref="BC146">IF(T146="",0,SUMPRODUCT((BX4:BX795="Lupin")*(BY4:BY795="ALERTE")*(COUNTIF(AF146,"*"&amp;BZ4:BZ795&amp;"*")&gt;0)*1))</f>
        <v>0</v>
      </c>
      <c r="BD146" s="36" cm="1">
        <f t="array" ref="BD146">IF(T146="",0,SUMPRODUCT((BX4:BX795="Mollusques")*(BY4:BY795="EXCL")*(COUNTIF(AF146,"*"&amp;BZ4:BZ795&amp;"*")&gt;0)*1))</f>
        <v>0</v>
      </c>
      <c r="BE146" s="36" cm="1">
        <f t="array" ref="BE146">IF(T146="",0,SUMPRODUCT((BX4:BX795="Mollusques")*(BY4:BY795="ALERTE")*(COUNTIF(AF146,"*"&amp;BZ4:BZ795&amp;"*")&gt;0)*1))</f>
        <v>0</v>
      </c>
      <c r="BF146" s="36" t="str">
        <f t="shared" ref="BF146:BF202" si="97">IF(T146="","",IF(AG146&gt;0,"info Gluten",IF(AND(AI146&gt;0,AH146=0),"⚠ Gluten","")))</f>
        <v/>
      </c>
      <c r="BG146" s="36" t="str">
        <f t="shared" ref="BG146:BG202" si="98">IF(T146="","",IF(AND(BF146="",AJ146&gt;0,AH146=0),"suspicion Gluten",""))</f>
        <v/>
      </c>
      <c r="BH146" s="36" t="str">
        <f t="shared" ref="BH146:BH202" si="99">IF(T146="","",IF(AK146&gt;0,"⚠ Crustaces",""))</f>
        <v/>
      </c>
      <c r="BI146" s="36" t="str">
        <f t="shared" ref="BI146:BI202" si="100">IF(T146="","",IF(AL146&gt;0,"⚠ Oeufs",""))</f>
        <v/>
      </c>
      <c r="BJ146" s="36" t="str">
        <f t="shared" ref="BJ146:BJ202" si="101">IF(T146="","",IF(AM146&gt;0,"info Poissons",IF(AND(AO146&gt;0,AN146=0),"⚠ Poissons","")))</f>
        <v/>
      </c>
      <c r="BK146" s="36" t="str">
        <f t="shared" ref="BK146:BK202" si="102">IF(T146="","",IF(AP146&gt;0,"⚠ Arachides",""))</f>
        <v/>
      </c>
      <c r="BL146" s="36" t="str">
        <f t="shared" ref="BL146:BL202" si="103">IF(T146="","",IF(AQ146&gt;0,"info Soja",IF(AR146&gt;0,"⚠ Soja","")))</f>
        <v/>
      </c>
      <c r="BM146" s="36" t="str">
        <f t="shared" ref="BM146:BM202" si="104">IF(T146="","",IF(AS146&gt;0,"info Lait",IF(AND(AU146&gt;0,AT146=0),"⚠ Lait","")))</f>
        <v/>
      </c>
      <c r="BN146" s="36" t="str">
        <f t="shared" ref="BN146:BN202" si="105">IF(T146="","",IF(AND(BM146="",AV146&gt;0,AT146=0),"suspicion Lait",""))</f>
        <v/>
      </c>
      <c r="BO146" s="36" t="str">
        <f t="shared" ref="BO146:BO202" si="106">IF(T146="","",IF(AND(AX146&gt;0,AW146=0),"⚠ Fruits a coque",""))</f>
        <v/>
      </c>
      <c r="BP146" s="36" t="str">
        <f t="shared" ref="BP146:BP202" si="107">IF(T146="","",IF(AY146&gt;0,"⚠ Celeri",""))</f>
        <v/>
      </c>
      <c r="BQ146" s="36" t="str">
        <f t="shared" ref="BQ146:BQ202" si="108">IF(T146="","",IF(AZ146&gt;0,"⚠ Moutarde",""))</f>
        <v/>
      </c>
      <c r="BR146" s="36" t="str">
        <f t="shared" ref="BR146:BR202" si="109">IF(T146="","",IF(BA146&gt;0,"⚠ Sesame",""))</f>
        <v/>
      </c>
      <c r="BS146" s="36" t="str">
        <f t="shared" ref="BS146:BS202" si="110">IF(T146="","",IF(BB146&gt;0,"⚠ Sulfites",""))</f>
        <v/>
      </c>
      <c r="BT146" s="36" t="str">
        <f t="shared" ref="BT146:BT202" si="111">IF(T146="","",IF(BC146&gt;0,"⚠ Lupin",""))</f>
        <v/>
      </c>
      <c r="BU146" s="36" t="str">
        <f t="shared" ref="BU146:BU202" si="112">IF(T146="","",IF(AND(BE146&gt;0,BD146=0),"⚠ Mollusques",""))</f>
        <v/>
      </c>
      <c r="BX146" s="6" t="s">
        <v>352</v>
      </c>
      <c r="BY146" s="577" t="s">
        <v>363</v>
      </c>
      <c r="BZ146" s="6" t="s">
        <v>1329</v>
      </c>
      <c r="CA146" s="6" t="s">
        <v>881</v>
      </c>
    </row>
    <row r="147" spans="2:79" ht="30" customHeight="1">
      <c r="B147" s="551" t="str">
        <f t="shared" si="76"/>
        <v/>
      </c>
      <c r="C147" s="551" t="str">
        <f t="shared" si="77"/>
        <v/>
      </c>
      <c r="D147" s="551" t="str">
        <f>IF(UPPER(TRIM(N11))="X",C147,B147)</f>
        <v/>
      </c>
      <c r="E147" s="551" cm="1">
        <f t="array" ref="E147">IF(H146&lt;&gt;"",E146,IF(E146="","",IFERROR(MATCH(TRUE(),INDEX(INDEX(K:K,E146+1):K203&lt;&gt;"",0),0)+E146,"")))</f>
        <v>288</v>
      </c>
      <c r="F147" s="551" cm="1">
        <f t="array" ref="F147">IF(E147="","",IF(H146&lt;&gt;"",H146,INDEX(D:D,E147)))</f>
        <v>0</v>
      </c>
      <c r="G147" s="551" t="str">
        <f t="shared" si="78"/>
        <v>0</v>
      </c>
      <c r="H147" s="561" t="str">
        <f t="shared" si="79"/>
        <v/>
      </c>
      <c r="I147" s="566" t="str">
        <f>IF(AND(F147&lt;&gt;"",N10&gt;0,M147&gt;N10),"Mot &gt; limite","")</f>
        <v/>
      </c>
      <c r="J147" s="562" t="str">
        <f>IF(K147="","",COUNTIF(K18:K147,"&lt;&gt;"))</f>
        <v/>
      </c>
      <c r="K147" s="563"/>
      <c r="L147" s="562" t="str">
        <f t="shared" si="80"/>
        <v/>
      </c>
      <c r="M147" s="532">
        <f>IF(OR(F147="",N10="",N10&lt;=0),"",IF(LEN(F147)&lt;=N10,LEN(F147),IFERROR(FIND("♦",SUBSTITUTE(LEFT(F147,N10)," ","♦",LEN(LEFT(F147,N10))-LEN(SUBSTITUTE(LEFT(F147,N10)," ","")))),FIND(" ",F147&amp;" ",N10+1)-1)))</f>
        <v>1</v>
      </c>
      <c r="N147" s="564">
        <f t="shared" si="81"/>
        <v>130</v>
      </c>
      <c r="O147" s="565" t="str">
        <f t="shared" si="82"/>
        <v>0</v>
      </c>
      <c r="P147" s="564">
        <f t="shared" si="83"/>
        <v>1</v>
      </c>
      <c r="Q147" s="564">
        <f t="shared" si="84"/>
        <v>1</v>
      </c>
      <c r="S147" s="588">
        <f t="shared" si="85"/>
        <v>147</v>
      </c>
      <c r="T147" s="464" t="str">
        <f t="shared" ref="T147:T202" si="113">O147</f>
        <v>0</v>
      </c>
      <c r="U147" s="588" t="s">
        <v>188</v>
      </c>
      <c r="V147" s="465" t="str">
        <f t="shared" si="86"/>
        <v>0</v>
      </c>
      <c r="W147" s="466" t="str">
        <f t="shared" si="87"/>
        <v/>
      </c>
      <c r="X147" s="589" t="str">
        <f t="shared" si="88"/>
        <v>0</v>
      </c>
      <c r="Y147" s="590" t="str">
        <f t="shared" si="89"/>
        <v/>
      </c>
      <c r="Z147" s="588">
        <f t="shared" si="90"/>
        <v>0</v>
      </c>
      <c r="AA147" s="588">
        <f t="shared" si="91"/>
        <v>0</v>
      </c>
      <c r="AB147" s="590" t="str">
        <f t="shared" si="92"/>
        <v>aucun match</v>
      </c>
      <c r="AC147" s="36" t="str">
        <f t="shared" si="93"/>
        <v>0</v>
      </c>
      <c r="AD147" s="36" t="str">
        <f t="shared" si="94"/>
        <v>0</v>
      </c>
      <c r="AE147" s="36" t="str">
        <f t="shared" si="95"/>
        <v>0</v>
      </c>
      <c r="AF147" s="36" t="str">
        <f t="shared" si="96"/>
        <v xml:space="preserve"> 0 </v>
      </c>
      <c r="AG147" s="36" cm="1">
        <f t="array" ref="AG147">IF(T147="",0,SUMPRODUCT((BX4:BX795="Gluten")*(BY4:BY795="INFO")*(COUNTIF(AF147,"*"&amp;BZ4:BZ795&amp;"*")&gt;0)*1))</f>
        <v>0</v>
      </c>
      <c r="AH147" s="36" cm="1">
        <f t="array" ref="AH147">IF(T147="",0,SUMPRODUCT((BX4:BX795="Gluten")*(BY4:BY795="EXCL")*(COUNTIF(AF147,"*"&amp;BZ4:BZ795&amp;"*")&gt;0)*1))</f>
        <v>0</v>
      </c>
      <c r="AI147" s="36" cm="1">
        <f t="array" ref="AI147">IF(T147="",0,SUMPRODUCT((BX4:BX795="Gluten")*(BY4:BY795="ALERTE")*(COUNTIF(AF147,"*"&amp;BZ4:BZ795&amp;"*")&gt;0)*1))</f>
        <v>0</v>
      </c>
      <c r="AJ147" s="36" cm="1">
        <f t="array" ref="AJ147">IF(T147="",0,SUMPRODUCT((BX4:BX795="Gluten")*(BY4:BY795="SUSP")*(COUNTIF(AF147,"*"&amp;BZ4:BZ795&amp;"*")&gt;0)*1))</f>
        <v>0</v>
      </c>
      <c r="AK147" s="36" cm="1">
        <f t="array" ref="AK147">IF(T147="",0,SUMPRODUCT((BX4:BX795="Crustaces")*(BY4:BY795="ALERTE")*(COUNTIF(AF147,"*"&amp;BZ4:BZ795&amp;"*")&gt;0)*1))</f>
        <v>0</v>
      </c>
      <c r="AL147" s="36" cm="1">
        <f t="array" ref="AL147">IF(T147="",0,SUMPRODUCT((BX4:BX795="Oeufs")*(BY4:BY795="ALERTE")*(COUNTIF(AF147,"*"&amp;BZ4:BZ795&amp;"*")&gt;0)*1))</f>
        <v>0</v>
      </c>
      <c r="AM147" s="36" cm="1">
        <f t="array" ref="AM147">IF(T147="",0,SUMPRODUCT((BX4:BX795="Poissons")*(BY4:BY795="INFO")*(COUNTIF(AF147,"*"&amp;BZ4:BZ795&amp;"*")&gt;0)*1))</f>
        <v>0</v>
      </c>
      <c r="AN147" s="36" cm="1">
        <f t="array" ref="AN147">IF(T147="",0,SUMPRODUCT((BX4:BX795="Poissons")*(BY4:BY795="EXCL")*(COUNTIF(AF147,"*"&amp;BZ4:BZ795&amp;"*")&gt;0)*1))</f>
        <v>0</v>
      </c>
      <c r="AO147" s="36" cm="1">
        <f t="array" ref="AO147">IF(T147="",0,SUMPRODUCT((BX4:BX795="Poissons")*(BY4:BY795="ALERTE")*(COUNTIF(AF147,"*"&amp;BZ4:BZ795&amp;"*")&gt;0)*1))</f>
        <v>0</v>
      </c>
      <c r="AP147" s="36" cm="1">
        <f t="array" ref="AP147">IF(T147="",0,SUMPRODUCT((BX4:BX795="Arachides")*(BY4:BY795="ALERTE")*(COUNTIF(AF147,"*"&amp;BZ4:BZ795&amp;"*")&gt;0)*1))</f>
        <v>0</v>
      </c>
      <c r="AQ147" s="36" cm="1">
        <f t="array" ref="AQ147">IF(T147="",0,SUMPRODUCT((BX4:BX795="Soja")*(BY4:BY795="INFO")*(COUNTIF(AF147,"*"&amp;BZ4:BZ795&amp;"*")&gt;0)*1))</f>
        <v>0</v>
      </c>
      <c r="AR147" s="36" cm="1">
        <f t="array" ref="AR147">IF(T147="",0,SUMPRODUCT((BX4:BX795="Soja")*(BY4:BY795="ALERTE")*(COUNTIF(AF147,"*"&amp;BZ4:BZ795&amp;"*")&gt;0)*1))</f>
        <v>0</v>
      </c>
      <c r="AS147" s="36" cm="1">
        <f t="array" ref="AS147">IF(T147="",0,SUMPRODUCT((BX4:BX795="Lait")*(BY4:BY795="INFO")*(COUNTIF(AF147,"*"&amp;BZ4:BZ795&amp;"*")&gt;0)*1))</f>
        <v>0</v>
      </c>
      <c r="AT147" s="36" cm="1">
        <f t="array" ref="AT147">IF(T147="",0,SUMPRODUCT((BX4:BX795="Lait")*(BY4:BY795="EXCL")*(COUNTIF(AF147,"*"&amp;BZ4:BZ795&amp;"*")&gt;0)*1))</f>
        <v>0</v>
      </c>
      <c r="AU147" s="36" cm="1">
        <f t="array" ref="AU147">IF(T147="",0,SUMPRODUCT((BX4:BX795="Lait")*(BY4:BY795="ALERTE")*(COUNTIF(AF147,"*"&amp;BZ4:BZ795&amp;"*")&gt;0)*1))</f>
        <v>0</v>
      </c>
      <c r="AV147" s="36" cm="1">
        <f t="array" ref="AV147">IF(T147="",0,SUMPRODUCT((BX4:BX795="Lait")*(BY4:BY795="SUSP")*(COUNTIF(AF147,"*"&amp;BZ4:BZ795&amp;"*")&gt;0)*1))</f>
        <v>0</v>
      </c>
      <c r="AW147" s="36" cm="1">
        <f t="array" ref="AW147">IF(T147="",0,SUMPRODUCT((BX4:BX795="Fruits a coque")*(BY4:BY795="EXCL")*(COUNTIF(AF147,"*"&amp;BZ4:BZ795&amp;"*")&gt;0)*1))</f>
        <v>0</v>
      </c>
      <c r="AX147" s="36" cm="1">
        <f t="array" ref="AX147">IF(T147="",0,SUMPRODUCT((BX4:BX795="Fruits a coque")*(BY4:BY795="ALERTE")*(COUNTIF(AF147,"*"&amp;BZ4:BZ795&amp;"*")&gt;0)*1))</f>
        <v>0</v>
      </c>
      <c r="AY147" s="36" cm="1">
        <f t="array" ref="AY147">IF(T147="",0,SUMPRODUCT((BX4:BX795="Celeri")*(BY4:BY795="ALERTE")*(COUNTIF(AF147,"*"&amp;BZ4:BZ795&amp;"*")&gt;0)*1))</f>
        <v>0</v>
      </c>
      <c r="AZ147" s="36" cm="1">
        <f t="array" ref="AZ147">IF(T147="",0,SUMPRODUCT((BX4:BX795="Moutarde")*(BY4:BY795="ALERTE")*(COUNTIF(AF147,"*"&amp;BZ4:BZ795&amp;"*")&gt;0)*1))</f>
        <v>0</v>
      </c>
      <c r="BA147" s="36" cm="1">
        <f t="array" ref="BA147">IF(T147="",0,SUMPRODUCT((BX4:BX795="Sesame")*(BY4:BY795="ALERTE")*(COUNTIF(AF147,"*"&amp;BZ4:BZ795&amp;"*")&gt;0)*1))</f>
        <v>0</v>
      </c>
      <c r="BB147" s="36" cm="1">
        <f t="array" ref="BB147">IF(T147="",0,SUMPRODUCT((BX4:BX795="Sulfites")*(BY4:BY795="ALERTE")*(COUNTIF(AF147,"*"&amp;BZ4:BZ795&amp;"*")&gt;0)*1))</f>
        <v>0</v>
      </c>
      <c r="BC147" s="36" cm="1">
        <f t="array" ref="BC147">IF(T147="",0,SUMPRODUCT((BX4:BX795="Lupin")*(BY4:BY795="ALERTE")*(COUNTIF(AF147,"*"&amp;BZ4:BZ795&amp;"*")&gt;0)*1))</f>
        <v>0</v>
      </c>
      <c r="BD147" s="36" cm="1">
        <f t="array" ref="BD147">IF(T147="",0,SUMPRODUCT((BX4:BX795="Mollusques")*(BY4:BY795="EXCL")*(COUNTIF(AF147,"*"&amp;BZ4:BZ795&amp;"*")&gt;0)*1))</f>
        <v>0</v>
      </c>
      <c r="BE147" s="36" cm="1">
        <f t="array" ref="BE147">IF(T147="",0,SUMPRODUCT((BX4:BX795="Mollusques")*(BY4:BY795="ALERTE")*(COUNTIF(AF147,"*"&amp;BZ4:BZ795&amp;"*")&gt;0)*1))</f>
        <v>0</v>
      </c>
      <c r="BF147" s="36" t="str">
        <f t="shared" si="97"/>
        <v/>
      </c>
      <c r="BG147" s="36" t="str">
        <f t="shared" si="98"/>
        <v/>
      </c>
      <c r="BH147" s="36" t="str">
        <f t="shared" si="99"/>
        <v/>
      </c>
      <c r="BI147" s="36" t="str">
        <f t="shared" si="100"/>
        <v/>
      </c>
      <c r="BJ147" s="36" t="str">
        <f t="shared" si="101"/>
        <v/>
      </c>
      <c r="BK147" s="36" t="str">
        <f t="shared" si="102"/>
        <v/>
      </c>
      <c r="BL147" s="36" t="str">
        <f t="shared" si="103"/>
        <v/>
      </c>
      <c r="BM147" s="36" t="str">
        <f t="shared" si="104"/>
        <v/>
      </c>
      <c r="BN147" s="36" t="str">
        <f t="shared" si="105"/>
        <v/>
      </c>
      <c r="BO147" s="36" t="str">
        <f t="shared" si="106"/>
        <v/>
      </c>
      <c r="BP147" s="36" t="str">
        <f t="shared" si="107"/>
        <v/>
      </c>
      <c r="BQ147" s="36" t="str">
        <f t="shared" si="108"/>
        <v/>
      </c>
      <c r="BR147" s="36" t="str">
        <f t="shared" si="109"/>
        <v/>
      </c>
      <c r="BS147" s="36" t="str">
        <f t="shared" si="110"/>
        <v/>
      </c>
      <c r="BT147" s="36" t="str">
        <f t="shared" si="111"/>
        <v/>
      </c>
      <c r="BU147" s="36" t="str">
        <f t="shared" si="112"/>
        <v/>
      </c>
      <c r="BX147" s="6" t="s">
        <v>352</v>
      </c>
      <c r="BY147" s="577" t="s">
        <v>363</v>
      </c>
      <c r="BZ147" s="6" t="s">
        <v>1330</v>
      </c>
      <c r="CA147" s="6" t="s">
        <v>882</v>
      </c>
    </row>
    <row r="148" spans="2:79" ht="30" customHeight="1">
      <c r="B148" s="551" t="str">
        <f t="shared" si="76"/>
        <v/>
      </c>
      <c r="C148" s="551" t="str">
        <f t="shared" si="77"/>
        <v/>
      </c>
      <c r="D148" s="551" t="str">
        <f>IF(UPPER(TRIM(N11))="X",C148,B148)</f>
        <v/>
      </c>
      <c r="E148" s="551" cm="1">
        <f t="array" ref="E148">IF(H147&lt;&gt;"",E147,IF(E147="","",IFERROR(MATCH(TRUE(),INDEX(INDEX(K:K,E147+1):K203&lt;&gt;"",0),0)+E147,"")))</f>
        <v>289</v>
      </c>
      <c r="F148" s="551" cm="1">
        <f t="array" ref="F148">IF(E148="","",IF(H147&lt;&gt;"",H147,INDEX(D:D,E148)))</f>
        <v>0</v>
      </c>
      <c r="G148" s="551" t="str">
        <f t="shared" si="78"/>
        <v>0</v>
      </c>
      <c r="H148" s="561" t="str">
        <f t="shared" si="79"/>
        <v/>
      </c>
      <c r="I148" s="566" t="str">
        <f>IF(AND(F148&lt;&gt;"",N10&gt;0,M148&gt;N10),"Mot &gt; limite","")</f>
        <v/>
      </c>
      <c r="J148" s="562" t="str">
        <f>IF(K148="","",COUNTIF(K18:K148,"&lt;&gt;"))</f>
        <v/>
      </c>
      <c r="K148" s="563"/>
      <c r="L148" s="562" t="str">
        <f t="shared" si="80"/>
        <v/>
      </c>
      <c r="M148" s="532">
        <f>IF(OR(F148="",N10="",N10&lt;=0),"",IF(LEN(F148)&lt;=N10,LEN(F148),IFERROR(FIND("♦",SUBSTITUTE(LEFT(F148,N10)," ","♦",LEN(LEFT(F148,N10))-LEN(SUBSTITUTE(LEFT(F148,N10)," ","")))),FIND(" ",F148&amp;" ",N10+1)-1)))</f>
        <v>1</v>
      </c>
      <c r="N148" s="564">
        <f t="shared" si="81"/>
        <v>131</v>
      </c>
      <c r="O148" s="565" t="str">
        <f t="shared" si="82"/>
        <v>0</v>
      </c>
      <c r="P148" s="564">
        <f t="shared" si="83"/>
        <v>1</v>
      </c>
      <c r="Q148" s="564">
        <f t="shared" si="84"/>
        <v>1</v>
      </c>
      <c r="S148" s="588">
        <f t="shared" si="85"/>
        <v>148</v>
      </c>
      <c r="T148" s="464" t="str">
        <f t="shared" si="113"/>
        <v>0</v>
      </c>
      <c r="U148" s="588" t="s">
        <v>188</v>
      </c>
      <c r="V148" s="465" t="str">
        <f t="shared" si="86"/>
        <v>0</v>
      </c>
      <c r="W148" s="466" t="str">
        <f t="shared" si="87"/>
        <v/>
      </c>
      <c r="X148" s="589" t="str">
        <f t="shared" si="88"/>
        <v>0</v>
      </c>
      <c r="Y148" s="590" t="str">
        <f t="shared" si="89"/>
        <v/>
      </c>
      <c r="Z148" s="588">
        <f t="shared" si="90"/>
        <v>0</v>
      </c>
      <c r="AA148" s="588">
        <f t="shared" si="91"/>
        <v>0</v>
      </c>
      <c r="AB148" s="590" t="str">
        <f t="shared" si="92"/>
        <v>aucun match</v>
      </c>
      <c r="AC148" s="36" t="str">
        <f t="shared" si="93"/>
        <v>0</v>
      </c>
      <c r="AD148" s="36" t="str">
        <f t="shared" si="94"/>
        <v>0</v>
      </c>
      <c r="AE148" s="36" t="str">
        <f t="shared" si="95"/>
        <v>0</v>
      </c>
      <c r="AF148" s="36" t="str">
        <f t="shared" si="96"/>
        <v xml:space="preserve"> 0 </v>
      </c>
      <c r="AG148" s="36" cm="1">
        <f t="array" ref="AG148">IF(T148="",0,SUMPRODUCT((BX4:BX795="Gluten")*(BY4:BY795="INFO")*(COUNTIF(AF148,"*"&amp;BZ4:BZ795&amp;"*")&gt;0)*1))</f>
        <v>0</v>
      </c>
      <c r="AH148" s="36" cm="1">
        <f t="array" ref="AH148">IF(T148="",0,SUMPRODUCT((BX4:BX795="Gluten")*(BY4:BY795="EXCL")*(COUNTIF(AF148,"*"&amp;BZ4:BZ795&amp;"*")&gt;0)*1))</f>
        <v>0</v>
      </c>
      <c r="AI148" s="36" cm="1">
        <f t="array" ref="AI148">IF(T148="",0,SUMPRODUCT((BX4:BX795="Gluten")*(BY4:BY795="ALERTE")*(COUNTIF(AF148,"*"&amp;BZ4:BZ795&amp;"*")&gt;0)*1))</f>
        <v>0</v>
      </c>
      <c r="AJ148" s="36" cm="1">
        <f t="array" ref="AJ148">IF(T148="",0,SUMPRODUCT((BX4:BX795="Gluten")*(BY4:BY795="SUSP")*(COUNTIF(AF148,"*"&amp;BZ4:BZ795&amp;"*")&gt;0)*1))</f>
        <v>0</v>
      </c>
      <c r="AK148" s="36" cm="1">
        <f t="array" ref="AK148">IF(T148="",0,SUMPRODUCT((BX4:BX795="Crustaces")*(BY4:BY795="ALERTE")*(COUNTIF(AF148,"*"&amp;BZ4:BZ795&amp;"*")&gt;0)*1))</f>
        <v>0</v>
      </c>
      <c r="AL148" s="36" cm="1">
        <f t="array" ref="AL148">IF(T148="",0,SUMPRODUCT((BX4:BX795="Oeufs")*(BY4:BY795="ALERTE")*(COUNTIF(AF148,"*"&amp;BZ4:BZ795&amp;"*")&gt;0)*1))</f>
        <v>0</v>
      </c>
      <c r="AM148" s="36" cm="1">
        <f t="array" ref="AM148">IF(T148="",0,SUMPRODUCT((BX4:BX795="Poissons")*(BY4:BY795="INFO")*(COUNTIF(AF148,"*"&amp;BZ4:BZ795&amp;"*")&gt;0)*1))</f>
        <v>0</v>
      </c>
      <c r="AN148" s="36" cm="1">
        <f t="array" ref="AN148">IF(T148="",0,SUMPRODUCT((BX4:BX795="Poissons")*(BY4:BY795="EXCL")*(COUNTIF(AF148,"*"&amp;BZ4:BZ795&amp;"*")&gt;0)*1))</f>
        <v>0</v>
      </c>
      <c r="AO148" s="36" cm="1">
        <f t="array" ref="AO148">IF(T148="",0,SUMPRODUCT((BX4:BX795="Poissons")*(BY4:BY795="ALERTE")*(COUNTIF(AF148,"*"&amp;BZ4:BZ795&amp;"*")&gt;0)*1))</f>
        <v>0</v>
      </c>
      <c r="AP148" s="36" cm="1">
        <f t="array" ref="AP148">IF(T148="",0,SUMPRODUCT((BX4:BX795="Arachides")*(BY4:BY795="ALERTE")*(COUNTIF(AF148,"*"&amp;BZ4:BZ795&amp;"*")&gt;0)*1))</f>
        <v>0</v>
      </c>
      <c r="AQ148" s="36" cm="1">
        <f t="array" ref="AQ148">IF(T148="",0,SUMPRODUCT((BX4:BX795="Soja")*(BY4:BY795="INFO")*(COUNTIF(AF148,"*"&amp;BZ4:BZ795&amp;"*")&gt;0)*1))</f>
        <v>0</v>
      </c>
      <c r="AR148" s="36" cm="1">
        <f t="array" ref="AR148">IF(T148="",0,SUMPRODUCT((BX4:BX795="Soja")*(BY4:BY795="ALERTE")*(COUNTIF(AF148,"*"&amp;BZ4:BZ795&amp;"*")&gt;0)*1))</f>
        <v>0</v>
      </c>
      <c r="AS148" s="36" cm="1">
        <f t="array" ref="AS148">IF(T148="",0,SUMPRODUCT((BX4:BX795="Lait")*(BY4:BY795="INFO")*(COUNTIF(AF148,"*"&amp;BZ4:BZ795&amp;"*")&gt;0)*1))</f>
        <v>0</v>
      </c>
      <c r="AT148" s="36" cm="1">
        <f t="array" ref="AT148">IF(T148="",0,SUMPRODUCT((BX4:BX795="Lait")*(BY4:BY795="EXCL")*(COUNTIF(AF148,"*"&amp;BZ4:BZ795&amp;"*")&gt;0)*1))</f>
        <v>0</v>
      </c>
      <c r="AU148" s="36" cm="1">
        <f t="array" ref="AU148">IF(T148="",0,SUMPRODUCT((BX4:BX795="Lait")*(BY4:BY795="ALERTE")*(COUNTIF(AF148,"*"&amp;BZ4:BZ795&amp;"*")&gt;0)*1))</f>
        <v>0</v>
      </c>
      <c r="AV148" s="36" cm="1">
        <f t="array" ref="AV148">IF(T148="",0,SUMPRODUCT((BX4:BX795="Lait")*(BY4:BY795="SUSP")*(COUNTIF(AF148,"*"&amp;BZ4:BZ795&amp;"*")&gt;0)*1))</f>
        <v>0</v>
      </c>
      <c r="AW148" s="36" cm="1">
        <f t="array" ref="AW148">IF(T148="",0,SUMPRODUCT((BX4:BX795="Fruits a coque")*(BY4:BY795="EXCL")*(COUNTIF(AF148,"*"&amp;BZ4:BZ795&amp;"*")&gt;0)*1))</f>
        <v>0</v>
      </c>
      <c r="AX148" s="36" cm="1">
        <f t="array" ref="AX148">IF(T148="",0,SUMPRODUCT((BX4:BX795="Fruits a coque")*(BY4:BY795="ALERTE")*(COUNTIF(AF148,"*"&amp;BZ4:BZ795&amp;"*")&gt;0)*1))</f>
        <v>0</v>
      </c>
      <c r="AY148" s="36" cm="1">
        <f t="array" ref="AY148">IF(T148="",0,SUMPRODUCT((BX4:BX795="Celeri")*(BY4:BY795="ALERTE")*(COUNTIF(AF148,"*"&amp;BZ4:BZ795&amp;"*")&gt;0)*1))</f>
        <v>0</v>
      </c>
      <c r="AZ148" s="36" cm="1">
        <f t="array" ref="AZ148">IF(T148="",0,SUMPRODUCT((BX4:BX795="Moutarde")*(BY4:BY795="ALERTE")*(COUNTIF(AF148,"*"&amp;BZ4:BZ795&amp;"*")&gt;0)*1))</f>
        <v>0</v>
      </c>
      <c r="BA148" s="36" cm="1">
        <f t="array" ref="BA148">IF(T148="",0,SUMPRODUCT((BX4:BX795="Sesame")*(BY4:BY795="ALERTE")*(COUNTIF(AF148,"*"&amp;BZ4:BZ795&amp;"*")&gt;0)*1))</f>
        <v>0</v>
      </c>
      <c r="BB148" s="36" cm="1">
        <f t="array" ref="BB148">IF(T148="",0,SUMPRODUCT((BX4:BX795="Sulfites")*(BY4:BY795="ALERTE")*(COUNTIF(AF148,"*"&amp;BZ4:BZ795&amp;"*")&gt;0)*1))</f>
        <v>0</v>
      </c>
      <c r="BC148" s="36" cm="1">
        <f t="array" ref="BC148">IF(T148="",0,SUMPRODUCT((BX4:BX795="Lupin")*(BY4:BY795="ALERTE")*(COUNTIF(AF148,"*"&amp;BZ4:BZ795&amp;"*")&gt;0)*1))</f>
        <v>0</v>
      </c>
      <c r="BD148" s="36" cm="1">
        <f t="array" ref="BD148">IF(T148="",0,SUMPRODUCT((BX4:BX795="Mollusques")*(BY4:BY795="EXCL")*(COUNTIF(AF148,"*"&amp;BZ4:BZ795&amp;"*")&gt;0)*1))</f>
        <v>0</v>
      </c>
      <c r="BE148" s="36" cm="1">
        <f t="array" ref="BE148">IF(T148="",0,SUMPRODUCT((BX4:BX795="Mollusques")*(BY4:BY795="ALERTE")*(COUNTIF(AF148,"*"&amp;BZ4:BZ795&amp;"*")&gt;0)*1))</f>
        <v>0</v>
      </c>
      <c r="BF148" s="36" t="str">
        <f t="shared" si="97"/>
        <v/>
      </c>
      <c r="BG148" s="36" t="str">
        <f t="shared" si="98"/>
        <v/>
      </c>
      <c r="BH148" s="36" t="str">
        <f t="shared" si="99"/>
        <v/>
      </c>
      <c r="BI148" s="36" t="str">
        <f t="shared" si="100"/>
        <v/>
      </c>
      <c r="BJ148" s="36" t="str">
        <f t="shared" si="101"/>
        <v/>
      </c>
      <c r="BK148" s="36" t="str">
        <f t="shared" si="102"/>
        <v/>
      </c>
      <c r="BL148" s="36" t="str">
        <f t="shared" si="103"/>
        <v/>
      </c>
      <c r="BM148" s="36" t="str">
        <f t="shared" si="104"/>
        <v/>
      </c>
      <c r="BN148" s="36" t="str">
        <f t="shared" si="105"/>
        <v/>
      </c>
      <c r="BO148" s="36" t="str">
        <f t="shared" si="106"/>
        <v/>
      </c>
      <c r="BP148" s="36" t="str">
        <f t="shared" si="107"/>
        <v/>
      </c>
      <c r="BQ148" s="36" t="str">
        <f t="shared" si="108"/>
        <v/>
      </c>
      <c r="BR148" s="36" t="str">
        <f t="shared" si="109"/>
        <v/>
      </c>
      <c r="BS148" s="36" t="str">
        <f t="shared" si="110"/>
        <v/>
      </c>
      <c r="BT148" s="36" t="str">
        <f t="shared" si="111"/>
        <v/>
      </c>
      <c r="BU148" s="36" t="str">
        <f t="shared" si="112"/>
        <v/>
      </c>
      <c r="BX148" s="6" t="s">
        <v>352</v>
      </c>
      <c r="BY148" s="577" t="s">
        <v>363</v>
      </c>
      <c r="BZ148" s="6" t="s">
        <v>1331</v>
      </c>
      <c r="CA148" s="6" t="s">
        <v>883</v>
      </c>
    </row>
    <row r="149" spans="2:79" ht="30" customHeight="1">
      <c r="B149" s="551" t="str">
        <f t="shared" si="76"/>
        <v/>
      </c>
      <c r="C149" s="551" t="str">
        <f t="shared" si="77"/>
        <v/>
      </c>
      <c r="D149" s="551" t="str">
        <f>IF(UPPER(TRIM(N11))="X",C149,B149)</f>
        <v/>
      </c>
      <c r="E149" s="551" cm="1">
        <f t="array" ref="E149">IF(H148&lt;&gt;"",E148,IF(E148="","",IFERROR(MATCH(TRUE(),INDEX(INDEX(K:K,E148+1):K203&lt;&gt;"",0),0)+E148,"")))</f>
        <v>290</v>
      </c>
      <c r="F149" s="551" cm="1">
        <f t="array" ref="F149">IF(E149="","",IF(H148&lt;&gt;"",H148,INDEX(D:D,E149)))</f>
        <v>0</v>
      </c>
      <c r="G149" s="551" t="str">
        <f t="shared" si="78"/>
        <v>0</v>
      </c>
      <c r="H149" s="561" t="str">
        <f t="shared" si="79"/>
        <v/>
      </c>
      <c r="I149" s="566" t="str">
        <f>IF(AND(F149&lt;&gt;"",N10&gt;0,M149&gt;N10),"Mot &gt; limite","")</f>
        <v/>
      </c>
      <c r="J149" s="562" t="str">
        <f>IF(K149="","",COUNTIF(K18:K149,"&lt;&gt;"))</f>
        <v/>
      </c>
      <c r="K149" s="563"/>
      <c r="L149" s="562" t="str">
        <f t="shared" si="80"/>
        <v/>
      </c>
      <c r="M149" s="532">
        <f>IF(OR(F149="",N10="",N10&lt;=0),"",IF(LEN(F149)&lt;=N10,LEN(F149),IFERROR(FIND("♦",SUBSTITUTE(LEFT(F149,N10)," ","♦",LEN(LEFT(F149,N10))-LEN(SUBSTITUTE(LEFT(F149,N10)," ","")))),FIND(" ",F149&amp;" ",N10+1)-1)))</f>
        <v>1</v>
      </c>
      <c r="N149" s="564">
        <f t="shared" si="81"/>
        <v>132</v>
      </c>
      <c r="O149" s="565" t="str">
        <f t="shared" si="82"/>
        <v>0</v>
      </c>
      <c r="P149" s="564">
        <f t="shared" si="83"/>
        <v>1</v>
      </c>
      <c r="Q149" s="564">
        <f t="shared" si="84"/>
        <v>1</v>
      </c>
      <c r="S149" s="588">
        <f t="shared" si="85"/>
        <v>149</v>
      </c>
      <c r="T149" s="464" t="str">
        <f t="shared" si="113"/>
        <v>0</v>
      </c>
      <c r="U149" s="588" t="s">
        <v>188</v>
      </c>
      <c r="V149" s="465" t="str">
        <f t="shared" si="86"/>
        <v>0</v>
      </c>
      <c r="W149" s="466" t="str">
        <f t="shared" si="87"/>
        <v/>
      </c>
      <c r="X149" s="589" t="str">
        <f t="shared" si="88"/>
        <v>0</v>
      </c>
      <c r="Y149" s="590" t="str">
        <f t="shared" si="89"/>
        <v/>
      </c>
      <c r="Z149" s="588">
        <f t="shared" si="90"/>
        <v>0</v>
      </c>
      <c r="AA149" s="588">
        <f t="shared" si="91"/>
        <v>0</v>
      </c>
      <c r="AB149" s="590" t="str">
        <f t="shared" si="92"/>
        <v>aucun match</v>
      </c>
      <c r="AC149" s="36" t="str">
        <f t="shared" si="93"/>
        <v>0</v>
      </c>
      <c r="AD149" s="36" t="str">
        <f t="shared" si="94"/>
        <v>0</v>
      </c>
      <c r="AE149" s="36" t="str">
        <f t="shared" si="95"/>
        <v>0</v>
      </c>
      <c r="AF149" s="36" t="str">
        <f t="shared" si="96"/>
        <v xml:space="preserve"> 0 </v>
      </c>
      <c r="AG149" s="36" cm="1">
        <f t="array" ref="AG149">IF(T149="",0,SUMPRODUCT((BX4:BX795="Gluten")*(BY4:BY795="INFO")*(COUNTIF(AF149,"*"&amp;BZ4:BZ795&amp;"*")&gt;0)*1))</f>
        <v>0</v>
      </c>
      <c r="AH149" s="36" cm="1">
        <f t="array" ref="AH149">IF(T149="",0,SUMPRODUCT((BX4:BX795="Gluten")*(BY4:BY795="EXCL")*(COUNTIF(AF149,"*"&amp;BZ4:BZ795&amp;"*")&gt;0)*1))</f>
        <v>0</v>
      </c>
      <c r="AI149" s="36" cm="1">
        <f t="array" ref="AI149">IF(T149="",0,SUMPRODUCT((BX4:BX795="Gluten")*(BY4:BY795="ALERTE")*(COUNTIF(AF149,"*"&amp;BZ4:BZ795&amp;"*")&gt;0)*1))</f>
        <v>0</v>
      </c>
      <c r="AJ149" s="36" cm="1">
        <f t="array" ref="AJ149">IF(T149="",0,SUMPRODUCT((BX4:BX795="Gluten")*(BY4:BY795="SUSP")*(COUNTIF(AF149,"*"&amp;BZ4:BZ795&amp;"*")&gt;0)*1))</f>
        <v>0</v>
      </c>
      <c r="AK149" s="36" cm="1">
        <f t="array" ref="AK149">IF(T149="",0,SUMPRODUCT((BX4:BX795="Crustaces")*(BY4:BY795="ALERTE")*(COUNTIF(AF149,"*"&amp;BZ4:BZ795&amp;"*")&gt;0)*1))</f>
        <v>0</v>
      </c>
      <c r="AL149" s="36" cm="1">
        <f t="array" ref="AL149">IF(T149="",0,SUMPRODUCT((BX4:BX795="Oeufs")*(BY4:BY795="ALERTE")*(COUNTIF(AF149,"*"&amp;BZ4:BZ795&amp;"*")&gt;0)*1))</f>
        <v>0</v>
      </c>
      <c r="AM149" s="36" cm="1">
        <f t="array" ref="AM149">IF(T149="",0,SUMPRODUCT((BX4:BX795="Poissons")*(BY4:BY795="INFO")*(COUNTIF(AF149,"*"&amp;BZ4:BZ795&amp;"*")&gt;0)*1))</f>
        <v>0</v>
      </c>
      <c r="AN149" s="36" cm="1">
        <f t="array" ref="AN149">IF(T149="",0,SUMPRODUCT((BX4:BX795="Poissons")*(BY4:BY795="EXCL")*(COUNTIF(AF149,"*"&amp;BZ4:BZ795&amp;"*")&gt;0)*1))</f>
        <v>0</v>
      </c>
      <c r="AO149" s="36" cm="1">
        <f t="array" ref="AO149">IF(T149="",0,SUMPRODUCT((BX4:BX795="Poissons")*(BY4:BY795="ALERTE")*(COUNTIF(AF149,"*"&amp;BZ4:BZ795&amp;"*")&gt;0)*1))</f>
        <v>0</v>
      </c>
      <c r="AP149" s="36" cm="1">
        <f t="array" ref="AP149">IF(T149="",0,SUMPRODUCT((BX4:BX795="Arachides")*(BY4:BY795="ALERTE")*(COUNTIF(AF149,"*"&amp;BZ4:BZ795&amp;"*")&gt;0)*1))</f>
        <v>0</v>
      </c>
      <c r="AQ149" s="36" cm="1">
        <f t="array" ref="AQ149">IF(T149="",0,SUMPRODUCT((BX4:BX795="Soja")*(BY4:BY795="INFO")*(COUNTIF(AF149,"*"&amp;BZ4:BZ795&amp;"*")&gt;0)*1))</f>
        <v>0</v>
      </c>
      <c r="AR149" s="36" cm="1">
        <f t="array" ref="AR149">IF(T149="",0,SUMPRODUCT((BX4:BX795="Soja")*(BY4:BY795="ALERTE")*(COUNTIF(AF149,"*"&amp;BZ4:BZ795&amp;"*")&gt;0)*1))</f>
        <v>0</v>
      </c>
      <c r="AS149" s="36" cm="1">
        <f t="array" ref="AS149">IF(T149="",0,SUMPRODUCT((BX4:BX795="Lait")*(BY4:BY795="INFO")*(COUNTIF(AF149,"*"&amp;BZ4:BZ795&amp;"*")&gt;0)*1))</f>
        <v>0</v>
      </c>
      <c r="AT149" s="36" cm="1">
        <f t="array" ref="AT149">IF(T149="",0,SUMPRODUCT((BX4:BX795="Lait")*(BY4:BY795="EXCL")*(COUNTIF(AF149,"*"&amp;BZ4:BZ795&amp;"*")&gt;0)*1))</f>
        <v>0</v>
      </c>
      <c r="AU149" s="36" cm="1">
        <f t="array" ref="AU149">IF(T149="",0,SUMPRODUCT((BX4:BX795="Lait")*(BY4:BY795="ALERTE")*(COUNTIF(AF149,"*"&amp;BZ4:BZ795&amp;"*")&gt;0)*1))</f>
        <v>0</v>
      </c>
      <c r="AV149" s="36" cm="1">
        <f t="array" ref="AV149">IF(T149="",0,SUMPRODUCT((BX4:BX795="Lait")*(BY4:BY795="SUSP")*(COUNTIF(AF149,"*"&amp;BZ4:BZ795&amp;"*")&gt;0)*1))</f>
        <v>0</v>
      </c>
      <c r="AW149" s="36" cm="1">
        <f t="array" ref="AW149">IF(T149="",0,SUMPRODUCT((BX4:BX795="Fruits a coque")*(BY4:BY795="EXCL")*(COUNTIF(AF149,"*"&amp;BZ4:BZ795&amp;"*")&gt;0)*1))</f>
        <v>0</v>
      </c>
      <c r="AX149" s="36" cm="1">
        <f t="array" ref="AX149">IF(T149="",0,SUMPRODUCT((BX4:BX795="Fruits a coque")*(BY4:BY795="ALERTE")*(COUNTIF(AF149,"*"&amp;BZ4:BZ795&amp;"*")&gt;0)*1))</f>
        <v>0</v>
      </c>
      <c r="AY149" s="36" cm="1">
        <f t="array" ref="AY149">IF(T149="",0,SUMPRODUCT((BX4:BX795="Celeri")*(BY4:BY795="ALERTE")*(COUNTIF(AF149,"*"&amp;BZ4:BZ795&amp;"*")&gt;0)*1))</f>
        <v>0</v>
      </c>
      <c r="AZ149" s="36" cm="1">
        <f t="array" ref="AZ149">IF(T149="",0,SUMPRODUCT((BX4:BX795="Moutarde")*(BY4:BY795="ALERTE")*(COUNTIF(AF149,"*"&amp;BZ4:BZ795&amp;"*")&gt;0)*1))</f>
        <v>0</v>
      </c>
      <c r="BA149" s="36" cm="1">
        <f t="array" ref="BA149">IF(T149="",0,SUMPRODUCT((BX4:BX795="Sesame")*(BY4:BY795="ALERTE")*(COUNTIF(AF149,"*"&amp;BZ4:BZ795&amp;"*")&gt;0)*1))</f>
        <v>0</v>
      </c>
      <c r="BB149" s="36" cm="1">
        <f t="array" ref="BB149">IF(T149="",0,SUMPRODUCT((BX4:BX795="Sulfites")*(BY4:BY795="ALERTE")*(COUNTIF(AF149,"*"&amp;BZ4:BZ795&amp;"*")&gt;0)*1))</f>
        <v>0</v>
      </c>
      <c r="BC149" s="36" cm="1">
        <f t="array" ref="BC149">IF(T149="",0,SUMPRODUCT((BX4:BX795="Lupin")*(BY4:BY795="ALERTE")*(COUNTIF(AF149,"*"&amp;BZ4:BZ795&amp;"*")&gt;0)*1))</f>
        <v>0</v>
      </c>
      <c r="BD149" s="36" cm="1">
        <f t="array" ref="BD149">IF(T149="",0,SUMPRODUCT((BX4:BX795="Mollusques")*(BY4:BY795="EXCL")*(COUNTIF(AF149,"*"&amp;BZ4:BZ795&amp;"*")&gt;0)*1))</f>
        <v>0</v>
      </c>
      <c r="BE149" s="36" cm="1">
        <f t="array" ref="BE149">IF(T149="",0,SUMPRODUCT((BX4:BX795="Mollusques")*(BY4:BY795="ALERTE")*(COUNTIF(AF149,"*"&amp;BZ4:BZ795&amp;"*")&gt;0)*1))</f>
        <v>0</v>
      </c>
      <c r="BF149" s="36" t="str">
        <f t="shared" si="97"/>
        <v/>
      </c>
      <c r="BG149" s="36" t="str">
        <f t="shared" si="98"/>
        <v/>
      </c>
      <c r="BH149" s="36" t="str">
        <f t="shared" si="99"/>
        <v/>
      </c>
      <c r="BI149" s="36" t="str">
        <f t="shared" si="100"/>
        <v/>
      </c>
      <c r="BJ149" s="36" t="str">
        <f t="shared" si="101"/>
        <v/>
      </c>
      <c r="BK149" s="36" t="str">
        <f t="shared" si="102"/>
        <v/>
      </c>
      <c r="BL149" s="36" t="str">
        <f t="shared" si="103"/>
        <v/>
      </c>
      <c r="BM149" s="36" t="str">
        <f t="shared" si="104"/>
        <v/>
      </c>
      <c r="BN149" s="36" t="str">
        <f t="shared" si="105"/>
        <v/>
      </c>
      <c r="BO149" s="36" t="str">
        <f t="shared" si="106"/>
        <v/>
      </c>
      <c r="BP149" s="36" t="str">
        <f t="shared" si="107"/>
        <v/>
      </c>
      <c r="BQ149" s="36" t="str">
        <f t="shared" si="108"/>
        <v/>
      </c>
      <c r="BR149" s="36" t="str">
        <f t="shared" si="109"/>
        <v/>
      </c>
      <c r="BS149" s="36" t="str">
        <f t="shared" si="110"/>
        <v/>
      </c>
      <c r="BT149" s="36" t="str">
        <f t="shared" si="111"/>
        <v/>
      </c>
      <c r="BU149" s="36" t="str">
        <f t="shared" si="112"/>
        <v/>
      </c>
      <c r="BX149" s="6" t="s">
        <v>352</v>
      </c>
      <c r="BY149" s="577" t="s">
        <v>363</v>
      </c>
      <c r="BZ149" s="6" t="s">
        <v>1332</v>
      </c>
      <c r="CA149" s="6" t="s">
        <v>884</v>
      </c>
    </row>
    <row r="150" spans="2:79" ht="30" customHeight="1">
      <c r="B150" s="551" t="str">
        <f t="shared" si="76"/>
        <v/>
      </c>
      <c r="C150" s="551" t="str">
        <f t="shared" si="77"/>
        <v/>
      </c>
      <c r="D150" s="551" t="str">
        <f>IF(UPPER(TRIM(N11))="X",C150,B150)</f>
        <v/>
      </c>
      <c r="E150" s="551" cm="1">
        <f t="array" ref="E150">IF(H149&lt;&gt;"",E149,IF(E149="","",IFERROR(MATCH(TRUE(),INDEX(INDEX(K:K,E149+1):K203&lt;&gt;"",0),0)+E149,"")))</f>
        <v>291</v>
      </c>
      <c r="F150" s="551" cm="1">
        <f t="array" ref="F150">IF(E150="","",IF(H149&lt;&gt;"",H149,INDEX(D:D,E150)))</f>
        <v>0</v>
      </c>
      <c r="G150" s="551" t="str">
        <f t="shared" si="78"/>
        <v>0</v>
      </c>
      <c r="H150" s="561" t="str">
        <f t="shared" si="79"/>
        <v/>
      </c>
      <c r="I150" s="566" t="str">
        <f>IF(AND(F150&lt;&gt;"",N10&gt;0,M150&gt;N10),"Mot &gt; limite","")</f>
        <v/>
      </c>
      <c r="J150" s="562" t="str">
        <f>IF(K150="","",COUNTIF(K18:K150,"&lt;&gt;"))</f>
        <v/>
      </c>
      <c r="K150" s="563"/>
      <c r="L150" s="562" t="str">
        <f t="shared" si="80"/>
        <v/>
      </c>
      <c r="M150" s="532">
        <f>IF(OR(F150="",N10="",N10&lt;=0),"",IF(LEN(F150)&lt;=N10,LEN(F150),IFERROR(FIND("♦",SUBSTITUTE(LEFT(F150,N10)," ","♦",LEN(LEFT(F150,N10))-LEN(SUBSTITUTE(LEFT(F150,N10)," ","")))),FIND(" ",F150&amp;" ",N10+1)-1)))</f>
        <v>1</v>
      </c>
      <c r="N150" s="564">
        <f t="shared" si="81"/>
        <v>133</v>
      </c>
      <c r="O150" s="565" t="str">
        <f t="shared" si="82"/>
        <v>0</v>
      </c>
      <c r="P150" s="564">
        <f t="shared" si="83"/>
        <v>1</v>
      </c>
      <c r="Q150" s="564">
        <f t="shared" si="84"/>
        <v>1</v>
      </c>
      <c r="S150" s="588">
        <f t="shared" si="85"/>
        <v>150</v>
      </c>
      <c r="T150" s="464" t="str">
        <f t="shared" si="113"/>
        <v>0</v>
      </c>
      <c r="U150" s="588" t="s">
        <v>188</v>
      </c>
      <c r="V150" s="465" t="str">
        <f t="shared" si="86"/>
        <v>0</v>
      </c>
      <c r="W150" s="466" t="str">
        <f t="shared" si="87"/>
        <v/>
      </c>
      <c r="X150" s="589" t="str">
        <f t="shared" si="88"/>
        <v>0</v>
      </c>
      <c r="Y150" s="590" t="str">
        <f t="shared" si="89"/>
        <v/>
      </c>
      <c r="Z150" s="588">
        <f t="shared" si="90"/>
        <v>0</v>
      </c>
      <c r="AA150" s="588">
        <f t="shared" si="91"/>
        <v>0</v>
      </c>
      <c r="AB150" s="590" t="str">
        <f t="shared" si="92"/>
        <v>aucun match</v>
      </c>
      <c r="AC150" s="36" t="str">
        <f t="shared" si="93"/>
        <v>0</v>
      </c>
      <c r="AD150" s="36" t="str">
        <f t="shared" si="94"/>
        <v>0</v>
      </c>
      <c r="AE150" s="36" t="str">
        <f t="shared" si="95"/>
        <v>0</v>
      </c>
      <c r="AF150" s="36" t="str">
        <f t="shared" si="96"/>
        <v xml:space="preserve"> 0 </v>
      </c>
      <c r="AG150" s="36" cm="1">
        <f t="array" ref="AG150">IF(T150="",0,SUMPRODUCT((BX4:BX795="Gluten")*(BY4:BY795="INFO")*(COUNTIF(AF150,"*"&amp;BZ4:BZ795&amp;"*")&gt;0)*1))</f>
        <v>0</v>
      </c>
      <c r="AH150" s="36" cm="1">
        <f t="array" ref="AH150">IF(T150="",0,SUMPRODUCT((BX4:BX795="Gluten")*(BY4:BY795="EXCL")*(COUNTIF(AF150,"*"&amp;BZ4:BZ795&amp;"*")&gt;0)*1))</f>
        <v>0</v>
      </c>
      <c r="AI150" s="36" cm="1">
        <f t="array" ref="AI150">IF(T150="",0,SUMPRODUCT((BX4:BX795="Gluten")*(BY4:BY795="ALERTE")*(COUNTIF(AF150,"*"&amp;BZ4:BZ795&amp;"*")&gt;0)*1))</f>
        <v>0</v>
      </c>
      <c r="AJ150" s="36" cm="1">
        <f t="array" ref="AJ150">IF(T150="",0,SUMPRODUCT((BX4:BX795="Gluten")*(BY4:BY795="SUSP")*(COUNTIF(AF150,"*"&amp;BZ4:BZ795&amp;"*")&gt;0)*1))</f>
        <v>0</v>
      </c>
      <c r="AK150" s="36" cm="1">
        <f t="array" ref="AK150">IF(T150="",0,SUMPRODUCT((BX4:BX795="Crustaces")*(BY4:BY795="ALERTE")*(COUNTIF(AF150,"*"&amp;BZ4:BZ795&amp;"*")&gt;0)*1))</f>
        <v>0</v>
      </c>
      <c r="AL150" s="36" cm="1">
        <f t="array" ref="AL150">IF(T150="",0,SUMPRODUCT((BX4:BX795="Oeufs")*(BY4:BY795="ALERTE")*(COUNTIF(AF150,"*"&amp;BZ4:BZ795&amp;"*")&gt;0)*1))</f>
        <v>0</v>
      </c>
      <c r="AM150" s="36" cm="1">
        <f t="array" ref="AM150">IF(T150="",0,SUMPRODUCT((BX4:BX795="Poissons")*(BY4:BY795="INFO")*(COUNTIF(AF150,"*"&amp;BZ4:BZ795&amp;"*")&gt;0)*1))</f>
        <v>0</v>
      </c>
      <c r="AN150" s="36" cm="1">
        <f t="array" ref="AN150">IF(T150="",0,SUMPRODUCT((BX4:BX795="Poissons")*(BY4:BY795="EXCL")*(COUNTIF(AF150,"*"&amp;BZ4:BZ795&amp;"*")&gt;0)*1))</f>
        <v>0</v>
      </c>
      <c r="AO150" s="36" cm="1">
        <f t="array" ref="AO150">IF(T150="",0,SUMPRODUCT((BX4:BX795="Poissons")*(BY4:BY795="ALERTE")*(COUNTIF(AF150,"*"&amp;BZ4:BZ795&amp;"*")&gt;0)*1))</f>
        <v>0</v>
      </c>
      <c r="AP150" s="36" cm="1">
        <f t="array" ref="AP150">IF(T150="",0,SUMPRODUCT((BX4:BX795="Arachides")*(BY4:BY795="ALERTE")*(COUNTIF(AF150,"*"&amp;BZ4:BZ795&amp;"*")&gt;0)*1))</f>
        <v>0</v>
      </c>
      <c r="AQ150" s="36" cm="1">
        <f t="array" ref="AQ150">IF(T150="",0,SUMPRODUCT((BX4:BX795="Soja")*(BY4:BY795="INFO")*(COUNTIF(AF150,"*"&amp;BZ4:BZ795&amp;"*")&gt;0)*1))</f>
        <v>0</v>
      </c>
      <c r="AR150" s="36" cm="1">
        <f t="array" ref="AR150">IF(T150="",0,SUMPRODUCT((BX4:BX795="Soja")*(BY4:BY795="ALERTE")*(COUNTIF(AF150,"*"&amp;BZ4:BZ795&amp;"*")&gt;0)*1))</f>
        <v>0</v>
      </c>
      <c r="AS150" s="36" cm="1">
        <f t="array" ref="AS150">IF(T150="",0,SUMPRODUCT((BX4:BX795="Lait")*(BY4:BY795="INFO")*(COUNTIF(AF150,"*"&amp;BZ4:BZ795&amp;"*")&gt;0)*1))</f>
        <v>0</v>
      </c>
      <c r="AT150" s="36" cm="1">
        <f t="array" ref="AT150">IF(T150="",0,SUMPRODUCT((BX4:BX795="Lait")*(BY4:BY795="EXCL")*(COUNTIF(AF150,"*"&amp;BZ4:BZ795&amp;"*")&gt;0)*1))</f>
        <v>0</v>
      </c>
      <c r="AU150" s="36" cm="1">
        <f t="array" ref="AU150">IF(T150="",0,SUMPRODUCT((BX4:BX795="Lait")*(BY4:BY795="ALERTE")*(COUNTIF(AF150,"*"&amp;BZ4:BZ795&amp;"*")&gt;0)*1))</f>
        <v>0</v>
      </c>
      <c r="AV150" s="36" cm="1">
        <f t="array" ref="AV150">IF(T150="",0,SUMPRODUCT((BX4:BX795="Lait")*(BY4:BY795="SUSP")*(COUNTIF(AF150,"*"&amp;BZ4:BZ795&amp;"*")&gt;0)*1))</f>
        <v>0</v>
      </c>
      <c r="AW150" s="36" cm="1">
        <f t="array" ref="AW150">IF(T150="",0,SUMPRODUCT((BX4:BX795="Fruits a coque")*(BY4:BY795="EXCL")*(COUNTIF(AF150,"*"&amp;BZ4:BZ795&amp;"*")&gt;0)*1))</f>
        <v>0</v>
      </c>
      <c r="AX150" s="36" cm="1">
        <f t="array" ref="AX150">IF(T150="",0,SUMPRODUCT((BX4:BX795="Fruits a coque")*(BY4:BY795="ALERTE")*(COUNTIF(AF150,"*"&amp;BZ4:BZ795&amp;"*")&gt;0)*1))</f>
        <v>0</v>
      </c>
      <c r="AY150" s="36" cm="1">
        <f t="array" ref="AY150">IF(T150="",0,SUMPRODUCT((BX4:BX795="Celeri")*(BY4:BY795="ALERTE")*(COUNTIF(AF150,"*"&amp;BZ4:BZ795&amp;"*")&gt;0)*1))</f>
        <v>0</v>
      </c>
      <c r="AZ150" s="36" cm="1">
        <f t="array" ref="AZ150">IF(T150="",0,SUMPRODUCT((BX4:BX795="Moutarde")*(BY4:BY795="ALERTE")*(COUNTIF(AF150,"*"&amp;BZ4:BZ795&amp;"*")&gt;0)*1))</f>
        <v>0</v>
      </c>
      <c r="BA150" s="36" cm="1">
        <f t="array" ref="BA150">IF(T150="",0,SUMPRODUCT((BX4:BX795="Sesame")*(BY4:BY795="ALERTE")*(COUNTIF(AF150,"*"&amp;BZ4:BZ795&amp;"*")&gt;0)*1))</f>
        <v>0</v>
      </c>
      <c r="BB150" s="36" cm="1">
        <f t="array" ref="BB150">IF(T150="",0,SUMPRODUCT((BX4:BX795="Sulfites")*(BY4:BY795="ALERTE")*(COUNTIF(AF150,"*"&amp;BZ4:BZ795&amp;"*")&gt;0)*1))</f>
        <v>0</v>
      </c>
      <c r="BC150" s="36" cm="1">
        <f t="array" ref="BC150">IF(T150="",0,SUMPRODUCT((BX4:BX795="Lupin")*(BY4:BY795="ALERTE")*(COUNTIF(AF150,"*"&amp;BZ4:BZ795&amp;"*")&gt;0)*1))</f>
        <v>0</v>
      </c>
      <c r="BD150" s="36" cm="1">
        <f t="array" ref="BD150">IF(T150="",0,SUMPRODUCT((BX4:BX795="Mollusques")*(BY4:BY795="EXCL")*(COUNTIF(AF150,"*"&amp;BZ4:BZ795&amp;"*")&gt;0)*1))</f>
        <v>0</v>
      </c>
      <c r="BE150" s="36" cm="1">
        <f t="array" ref="BE150">IF(T150="",0,SUMPRODUCT((BX4:BX795="Mollusques")*(BY4:BY795="ALERTE")*(COUNTIF(AF150,"*"&amp;BZ4:BZ795&amp;"*")&gt;0)*1))</f>
        <v>0</v>
      </c>
      <c r="BF150" s="36" t="str">
        <f t="shared" si="97"/>
        <v/>
      </c>
      <c r="BG150" s="36" t="str">
        <f t="shared" si="98"/>
        <v/>
      </c>
      <c r="BH150" s="36" t="str">
        <f t="shared" si="99"/>
        <v/>
      </c>
      <c r="BI150" s="36" t="str">
        <f t="shared" si="100"/>
        <v/>
      </c>
      <c r="BJ150" s="36" t="str">
        <f t="shared" si="101"/>
        <v/>
      </c>
      <c r="BK150" s="36" t="str">
        <f t="shared" si="102"/>
        <v/>
      </c>
      <c r="BL150" s="36" t="str">
        <f t="shared" si="103"/>
        <v/>
      </c>
      <c r="BM150" s="36" t="str">
        <f t="shared" si="104"/>
        <v/>
      </c>
      <c r="BN150" s="36" t="str">
        <f t="shared" si="105"/>
        <v/>
      </c>
      <c r="BO150" s="36" t="str">
        <f t="shared" si="106"/>
        <v/>
      </c>
      <c r="BP150" s="36" t="str">
        <f t="shared" si="107"/>
        <v/>
      </c>
      <c r="BQ150" s="36" t="str">
        <f t="shared" si="108"/>
        <v/>
      </c>
      <c r="BR150" s="36" t="str">
        <f t="shared" si="109"/>
        <v/>
      </c>
      <c r="BS150" s="36" t="str">
        <f t="shared" si="110"/>
        <v/>
      </c>
      <c r="BT150" s="36" t="str">
        <f t="shared" si="111"/>
        <v/>
      </c>
      <c r="BU150" s="36" t="str">
        <f t="shared" si="112"/>
        <v/>
      </c>
      <c r="BX150" s="6" t="s">
        <v>353</v>
      </c>
      <c r="BY150" s="577" t="s">
        <v>363</v>
      </c>
      <c r="BZ150" s="6" t="s">
        <v>1333</v>
      </c>
      <c r="CA150" s="6" t="s">
        <v>885</v>
      </c>
    </row>
    <row r="151" spans="2:79" ht="30" customHeight="1">
      <c r="B151" s="551" t="str">
        <f t="shared" si="76"/>
        <v/>
      </c>
      <c r="C151" s="551" t="str">
        <f t="shared" si="77"/>
        <v/>
      </c>
      <c r="D151" s="551" t="str">
        <f>IF(UPPER(TRIM(N11))="X",C151,B151)</f>
        <v/>
      </c>
      <c r="E151" s="551" cm="1">
        <f t="array" ref="E151">IF(H150&lt;&gt;"",E150,IF(E150="","",IFERROR(MATCH(TRUE(),INDEX(INDEX(K:K,E150+1):K203&lt;&gt;"",0),0)+E150,"")))</f>
        <v>292</v>
      </c>
      <c r="F151" s="551" cm="1">
        <f t="array" ref="F151">IF(E151="","",IF(H150&lt;&gt;"",H150,INDEX(D:D,E151)))</f>
        <v>0</v>
      </c>
      <c r="G151" s="551" t="str">
        <f t="shared" si="78"/>
        <v>0</v>
      </c>
      <c r="H151" s="561" t="str">
        <f t="shared" si="79"/>
        <v/>
      </c>
      <c r="I151" s="566" t="str">
        <f>IF(AND(F151&lt;&gt;"",N10&gt;0,M151&gt;N10),"Mot &gt; limite","")</f>
        <v/>
      </c>
      <c r="J151" s="562" t="str">
        <f>IF(K151="","",COUNTIF(K18:K151,"&lt;&gt;"))</f>
        <v/>
      </c>
      <c r="K151" s="563"/>
      <c r="L151" s="562" t="str">
        <f t="shared" si="80"/>
        <v/>
      </c>
      <c r="M151" s="532">
        <f>IF(OR(F151="",N10="",N10&lt;=0),"",IF(LEN(F151)&lt;=N10,LEN(F151),IFERROR(FIND("♦",SUBSTITUTE(LEFT(F151,N10)," ","♦",LEN(LEFT(F151,N10))-LEN(SUBSTITUTE(LEFT(F151,N10)," ","")))),FIND(" ",F151&amp;" ",N10+1)-1)))</f>
        <v>1</v>
      </c>
      <c r="N151" s="564">
        <f t="shared" si="81"/>
        <v>134</v>
      </c>
      <c r="O151" s="565" t="str">
        <f t="shared" si="82"/>
        <v>0</v>
      </c>
      <c r="P151" s="564">
        <f t="shared" si="83"/>
        <v>1</v>
      </c>
      <c r="Q151" s="564">
        <f t="shared" si="84"/>
        <v>1</v>
      </c>
      <c r="S151" s="588">
        <f t="shared" si="85"/>
        <v>151</v>
      </c>
      <c r="T151" s="464" t="str">
        <f t="shared" si="113"/>
        <v>0</v>
      </c>
      <c r="U151" s="588" t="s">
        <v>188</v>
      </c>
      <c r="V151" s="465" t="str">
        <f t="shared" si="86"/>
        <v>0</v>
      </c>
      <c r="W151" s="466" t="str">
        <f t="shared" si="87"/>
        <v/>
      </c>
      <c r="X151" s="589" t="str">
        <f t="shared" si="88"/>
        <v>0</v>
      </c>
      <c r="Y151" s="590" t="str">
        <f t="shared" si="89"/>
        <v/>
      </c>
      <c r="Z151" s="588">
        <f t="shared" si="90"/>
        <v>0</v>
      </c>
      <c r="AA151" s="588">
        <f t="shared" si="91"/>
        <v>0</v>
      </c>
      <c r="AB151" s="590" t="str">
        <f t="shared" si="92"/>
        <v>aucun match</v>
      </c>
      <c r="AC151" s="36" t="str">
        <f t="shared" si="93"/>
        <v>0</v>
      </c>
      <c r="AD151" s="36" t="str">
        <f t="shared" si="94"/>
        <v>0</v>
      </c>
      <c r="AE151" s="36" t="str">
        <f t="shared" si="95"/>
        <v>0</v>
      </c>
      <c r="AF151" s="36" t="str">
        <f t="shared" si="96"/>
        <v xml:space="preserve"> 0 </v>
      </c>
      <c r="AG151" s="36" cm="1">
        <f t="array" ref="AG151">IF(T151="",0,SUMPRODUCT((BX4:BX795="Gluten")*(BY4:BY795="INFO")*(COUNTIF(AF151,"*"&amp;BZ4:BZ795&amp;"*")&gt;0)*1))</f>
        <v>0</v>
      </c>
      <c r="AH151" s="36" cm="1">
        <f t="array" ref="AH151">IF(T151="",0,SUMPRODUCT((BX4:BX795="Gluten")*(BY4:BY795="EXCL")*(COUNTIF(AF151,"*"&amp;BZ4:BZ795&amp;"*")&gt;0)*1))</f>
        <v>0</v>
      </c>
      <c r="AI151" s="36" cm="1">
        <f t="array" ref="AI151">IF(T151="",0,SUMPRODUCT((BX4:BX795="Gluten")*(BY4:BY795="ALERTE")*(COUNTIF(AF151,"*"&amp;BZ4:BZ795&amp;"*")&gt;0)*1))</f>
        <v>0</v>
      </c>
      <c r="AJ151" s="36" cm="1">
        <f t="array" ref="AJ151">IF(T151="",0,SUMPRODUCT((BX4:BX795="Gluten")*(BY4:BY795="SUSP")*(COUNTIF(AF151,"*"&amp;BZ4:BZ795&amp;"*")&gt;0)*1))</f>
        <v>0</v>
      </c>
      <c r="AK151" s="36" cm="1">
        <f t="array" ref="AK151">IF(T151="",0,SUMPRODUCT((BX4:BX795="Crustaces")*(BY4:BY795="ALERTE")*(COUNTIF(AF151,"*"&amp;BZ4:BZ795&amp;"*")&gt;0)*1))</f>
        <v>0</v>
      </c>
      <c r="AL151" s="36" cm="1">
        <f t="array" ref="AL151">IF(T151="",0,SUMPRODUCT((BX4:BX795="Oeufs")*(BY4:BY795="ALERTE")*(COUNTIF(AF151,"*"&amp;BZ4:BZ795&amp;"*")&gt;0)*1))</f>
        <v>0</v>
      </c>
      <c r="AM151" s="36" cm="1">
        <f t="array" ref="AM151">IF(T151="",0,SUMPRODUCT((BX4:BX795="Poissons")*(BY4:BY795="INFO")*(COUNTIF(AF151,"*"&amp;BZ4:BZ795&amp;"*")&gt;0)*1))</f>
        <v>0</v>
      </c>
      <c r="AN151" s="36" cm="1">
        <f t="array" ref="AN151">IF(T151="",0,SUMPRODUCT((BX4:BX795="Poissons")*(BY4:BY795="EXCL")*(COUNTIF(AF151,"*"&amp;BZ4:BZ795&amp;"*")&gt;0)*1))</f>
        <v>0</v>
      </c>
      <c r="AO151" s="36" cm="1">
        <f t="array" ref="AO151">IF(T151="",0,SUMPRODUCT((BX4:BX795="Poissons")*(BY4:BY795="ALERTE")*(COUNTIF(AF151,"*"&amp;BZ4:BZ795&amp;"*")&gt;0)*1))</f>
        <v>0</v>
      </c>
      <c r="AP151" s="36" cm="1">
        <f t="array" ref="AP151">IF(T151="",0,SUMPRODUCT((BX4:BX795="Arachides")*(BY4:BY795="ALERTE")*(COUNTIF(AF151,"*"&amp;BZ4:BZ795&amp;"*")&gt;0)*1))</f>
        <v>0</v>
      </c>
      <c r="AQ151" s="36" cm="1">
        <f t="array" ref="AQ151">IF(T151="",0,SUMPRODUCT((BX4:BX795="Soja")*(BY4:BY795="INFO")*(COUNTIF(AF151,"*"&amp;BZ4:BZ795&amp;"*")&gt;0)*1))</f>
        <v>0</v>
      </c>
      <c r="AR151" s="36" cm="1">
        <f t="array" ref="AR151">IF(T151="",0,SUMPRODUCT((BX4:BX795="Soja")*(BY4:BY795="ALERTE")*(COUNTIF(AF151,"*"&amp;BZ4:BZ795&amp;"*")&gt;0)*1))</f>
        <v>0</v>
      </c>
      <c r="AS151" s="36" cm="1">
        <f t="array" ref="AS151">IF(T151="",0,SUMPRODUCT((BX4:BX795="Lait")*(BY4:BY795="INFO")*(COUNTIF(AF151,"*"&amp;BZ4:BZ795&amp;"*")&gt;0)*1))</f>
        <v>0</v>
      </c>
      <c r="AT151" s="36" cm="1">
        <f t="array" ref="AT151">IF(T151="",0,SUMPRODUCT((BX4:BX795="Lait")*(BY4:BY795="EXCL")*(COUNTIF(AF151,"*"&amp;BZ4:BZ795&amp;"*")&gt;0)*1))</f>
        <v>0</v>
      </c>
      <c r="AU151" s="36" cm="1">
        <f t="array" ref="AU151">IF(T151="",0,SUMPRODUCT((BX4:BX795="Lait")*(BY4:BY795="ALERTE")*(COUNTIF(AF151,"*"&amp;BZ4:BZ795&amp;"*")&gt;0)*1))</f>
        <v>0</v>
      </c>
      <c r="AV151" s="36" cm="1">
        <f t="array" ref="AV151">IF(T151="",0,SUMPRODUCT((BX4:BX795="Lait")*(BY4:BY795="SUSP")*(COUNTIF(AF151,"*"&amp;BZ4:BZ795&amp;"*")&gt;0)*1))</f>
        <v>0</v>
      </c>
      <c r="AW151" s="36" cm="1">
        <f t="array" ref="AW151">IF(T151="",0,SUMPRODUCT((BX4:BX795="Fruits a coque")*(BY4:BY795="EXCL")*(COUNTIF(AF151,"*"&amp;BZ4:BZ795&amp;"*")&gt;0)*1))</f>
        <v>0</v>
      </c>
      <c r="AX151" s="36" cm="1">
        <f t="array" ref="AX151">IF(T151="",0,SUMPRODUCT((BX4:BX795="Fruits a coque")*(BY4:BY795="ALERTE")*(COUNTIF(AF151,"*"&amp;BZ4:BZ795&amp;"*")&gt;0)*1))</f>
        <v>0</v>
      </c>
      <c r="AY151" s="36" cm="1">
        <f t="array" ref="AY151">IF(T151="",0,SUMPRODUCT((BX4:BX795="Celeri")*(BY4:BY795="ALERTE")*(COUNTIF(AF151,"*"&amp;BZ4:BZ795&amp;"*")&gt;0)*1))</f>
        <v>0</v>
      </c>
      <c r="AZ151" s="36" cm="1">
        <f t="array" ref="AZ151">IF(T151="",0,SUMPRODUCT((BX4:BX795="Moutarde")*(BY4:BY795="ALERTE")*(COUNTIF(AF151,"*"&amp;BZ4:BZ795&amp;"*")&gt;0)*1))</f>
        <v>0</v>
      </c>
      <c r="BA151" s="36" cm="1">
        <f t="array" ref="BA151">IF(T151="",0,SUMPRODUCT((BX4:BX795="Sesame")*(BY4:BY795="ALERTE")*(COUNTIF(AF151,"*"&amp;BZ4:BZ795&amp;"*")&gt;0)*1))</f>
        <v>0</v>
      </c>
      <c r="BB151" s="36" cm="1">
        <f t="array" ref="BB151">IF(T151="",0,SUMPRODUCT((BX4:BX795="Sulfites")*(BY4:BY795="ALERTE")*(COUNTIF(AF151,"*"&amp;BZ4:BZ795&amp;"*")&gt;0)*1))</f>
        <v>0</v>
      </c>
      <c r="BC151" s="36" cm="1">
        <f t="array" ref="BC151">IF(T151="",0,SUMPRODUCT((BX4:BX795="Lupin")*(BY4:BY795="ALERTE")*(COUNTIF(AF151,"*"&amp;BZ4:BZ795&amp;"*")&gt;0)*1))</f>
        <v>0</v>
      </c>
      <c r="BD151" s="36" cm="1">
        <f t="array" ref="BD151">IF(T151="",0,SUMPRODUCT((BX4:BX795="Mollusques")*(BY4:BY795="EXCL")*(COUNTIF(AF151,"*"&amp;BZ4:BZ795&amp;"*")&gt;0)*1))</f>
        <v>0</v>
      </c>
      <c r="BE151" s="36" cm="1">
        <f t="array" ref="BE151">IF(T151="",0,SUMPRODUCT((BX4:BX795="Mollusques")*(BY4:BY795="ALERTE")*(COUNTIF(AF151,"*"&amp;BZ4:BZ795&amp;"*")&gt;0)*1))</f>
        <v>0</v>
      </c>
      <c r="BF151" s="36" t="str">
        <f t="shared" si="97"/>
        <v/>
      </c>
      <c r="BG151" s="36" t="str">
        <f t="shared" si="98"/>
        <v/>
      </c>
      <c r="BH151" s="36" t="str">
        <f t="shared" si="99"/>
        <v/>
      </c>
      <c r="BI151" s="36" t="str">
        <f t="shared" si="100"/>
        <v/>
      </c>
      <c r="BJ151" s="36" t="str">
        <f t="shared" si="101"/>
        <v/>
      </c>
      <c r="BK151" s="36" t="str">
        <f t="shared" si="102"/>
        <v/>
      </c>
      <c r="BL151" s="36" t="str">
        <f t="shared" si="103"/>
        <v/>
      </c>
      <c r="BM151" s="36" t="str">
        <f t="shared" si="104"/>
        <v/>
      </c>
      <c r="BN151" s="36" t="str">
        <f t="shared" si="105"/>
        <v/>
      </c>
      <c r="BO151" s="36" t="str">
        <f t="shared" si="106"/>
        <v/>
      </c>
      <c r="BP151" s="36" t="str">
        <f t="shared" si="107"/>
        <v/>
      </c>
      <c r="BQ151" s="36" t="str">
        <f t="shared" si="108"/>
        <v/>
      </c>
      <c r="BR151" s="36" t="str">
        <f t="shared" si="109"/>
        <v/>
      </c>
      <c r="BS151" s="36" t="str">
        <f t="shared" si="110"/>
        <v/>
      </c>
      <c r="BT151" s="36" t="str">
        <f t="shared" si="111"/>
        <v/>
      </c>
      <c r="BU151" s="36" t="str">
        <f t="shared" si="112"/>
        <v/>
      </c>
      <c r="BX151" s="6" t="s">
        <v>353</v>
      </c>
      <c r="BY151" s="577" t="s">
        <v>363</v>
      </c>
      <c r="BZ151" s="6" t="s">
        <v>1334</v>
      </c>
      <c r="CA151" s="6" t="s">
        <v>886</v>
      </c>
    </row>
    <row r="152" spans="2:79" ht="30" customHeight="1">
      <c r="B152" s="551" t="str">
        <f t="shared" si="76"/>
        <v/>
      </c>
      <c r="C152" s="551" t="str">
        <f t="shared" si="77"/>
        <v/>
      </c>
      <c r="D152" s="551" t="str">
        <f>IF(UPPER(TRIM(N11))="X",C152,B152)</f>
        <v/>
      </c>
      <c r="E152" s="551" cm="1">
        <f t="array" ref="E152">IF(H151&lt;&gt;"",E151,IF(E151="","",IFERROR(MATCH(TRUE(),INDEX(INDEX(K:K,E151+1):K203&lt;&gt;"",0),0)+E151,"")))</f>
        <v>293</v>
      </c>
      <c r="F152" s="551" cm="1">
        <f t="array" ref="F152">IF(E152="","",IF(H151&lt;&gt;"",H151,INDEX(D:D,E152)))</f>
        <v>0</v>
      </c>
      <c r="G152" s="551" t="str">
        <f t="shared" si="78"/>
        <v>0</v>
      </c>
      <c r="H152" s="561" t="str">
        <f t="shared" si="79"/>
        <v/>
      </c>
      <c r="I152" s="566" t="str">
        <f>IF(AND(F152&lt;&gt;"",N10&gt;0,M152&gt;N10),"Mot &gt; limite","")</f>
        <v/>
      </c>
      <c r="J152" s="562" t="str">
        <f>IF(K152="","",COUNTIF(K18:K152,"&lt;&gt;"))</f>
        <v/>
      </c>
      <c r="K152" s="563"/>
      <c r="L152" s="562" t="str">
        <f t="shared" si="80"/>
        <v/>
      </c>
      <c r="M152" s="532">
        <f>IF(OR(F152="",N10="",N10&lt;=0),"",IF(LEN(F152)&lt;=N10,LEN(F152),IFERROR(FIND("♦",SUBSTITUTE(LEFT(F152,N10)," ","♦",LEN(LEFT(F152,N10))-LEN(SUBSTITUTE(LEFT(F152,N10)," ","")))),FIND(" ",F152&amp;" ",N10+1)-1)))</f>
        <v>1</v>
      </c>
      <c r="N152" s="564">
        <f t="shared" si="81"/>
        <v>135</v>
      </c>
      <c r="O152" s="565" t="str">
        <f t="shared" si="82"/>
        <v>0</v>
      </c>
      <c r="P152" s="564">
        <f t="shared" si="83"/>
        <v>1</v>
      </c>
      <c r="Q152" s="564">
        <f t="shared" si="84"/>
        <v>1</v>
      </c>
      <c r="S152" s="588">
        <f t="shared" si="85"/>
        <v>152</v>
      </c>
      <c r="T152" s="464" t="str">
        <f t="shared" si="113"/>
        <v>0</v>
      </c>
      <c r="U152" s="588" t="s">
        <v>188</v>
      </c>
      <c r="V152" s="465" t="str">
        <f t="shared" si="86"/>
        <v>0</v>
      </c>
      <c r="W152" s="466" t="str">
        <f t="shared" si="87"/>
        <v/>
      </c>
      <c r="X152" s="589" t="str">
        <f t="shared" si="88"/>
        <v>0</v>
      </c>
      <c r="Y152" s="590" t="str">
        <f t="shared" si="89"/>
        <v/>
      </c>
      <c r="Z152" s="588">
        <f t="shared" si="90"/>
        <v>0</v>
      </c>
      <c r="AA152" s="588">
        <f t="shared" si="91"/>
        <v>0</v>
      </c>
      <c r="AB152" s="590" t="str">
        <f t="shared" si="92"/>
        <v>aucun match</v>
      </c>
      <c r="AC152" s="36" t="str">
        <f t="shared" si="93"/>
        <v>0</v>
      </c>
      <c r="AD152" s="36" t="str">
        <f t="shared" si="94"/>
        <v>0</v>
      </c>
      <c r="AE152" s="36" t="str">
        <f t="shared" si="95"/>
        <v>0</v>
      </c>
      <c r="AF152" s="36" t="str">
        <f t="shared" si="96"/>
        <v xml:space="preserve"> 0 </v>
      </c>
      <c r="AG152" s="36" cm="1">
        <f t="array" ref="AG152">IF(T152="",0,SUMPRODUCT((BX4:BX795="Gluten")*(BY4:BY795="INFO")*(COUNTIF(AF152,"*"&amp;BZ4:BZ795&amp;"*")&gt;0)*1))</f>
        <v>0</v>
      </c>
      <c r="AH152" s="36" cm="1">
        <f t="array" ref="AH152">IF(T152="",0,SUMPRODUCT((BX4:BX795="Gluten")*(BY4:BY795="EXCL")*(COUNTIF(AF152,"*"&amp;BZ4:BZ795&amp;"*")&gt;0)*1))</f>
        <v>0</v>
      </c>
      <c r="AI152" s="36" cm="1">
        <f t="array" ref="AI152">IF(T152="",0,SUMPRODUCT((BX4:BX795="Gluten")*(BY4:BY795="ALERTE")*(COUNTIF(AF152,"*"&amp;BZ4:BZ795&amp;"*")&gt;0)*1))</f>
        <v>0</v>
      </c>
      <c r="AJ152" s="36" cm="1">
        <f t="array" ref="AJ152">IF(T152="",0,SUMPRODUCT((BX4:BX795="Gluten")*(BY4:BY795="SUSP")*(COUNTIF(AF152,"*"&amp;BZ4:BZ795&amp;"*")&gt;0)*1))</f>
        <v>0</v>
      </c>
      <c r="AK152" s="36" cm="1">
        <f t="array" ref="AK152">IF(T152="",0,SUMPRODUCT((BX4:BX795="Crustaces")*(BY4:BY795="ALERTE")*(COUNTIF(AF152,"*"&amp;BZ4:BZ795&amp;"*")&gt;0)*1))</f>
        <v>0</v>
      </c>
      <c r="AL152" s="36" cm="1">
        <f t="array" ref="AL152">IF(T152="",0,SUMPRODUCT((BX4:BX795="Oeufs")*(BY4:BY795="ALERTE")*(COUNTIF(AF152,"*"&amp;BZ4:BZ795&amp;"*")&gt;0)*1))</f>
        <v>0</v>
      </c>
      <c r="AM152" s="36" cm="1">
        <f t="array" ref="AM152">IF(T152="",0,SUMPRODUCT((BX4:BX795="Poissons")*(BY4:BY795="INFO")*(COUNTIF(AF152,"*"&amp;BZ4:BZ795&amp;"*")&gt;0)*1))</f>
        <v>0</v>
      </c>
      <c r="AN152" s="36" cm="1">
        <f t="array" ref="AN152">IF(T152="",0,SUMPRODUCT((BX4:BX795="Poissons")*(BY4:BY795="EXCL")*(COUNTIF(AF152,"*"&amp;BZ4:BZ795&amp;"*")&gt;0)*1))</f>
        <v>0</v>
      </c>
      <c r="AO152" s="36" cm="1">
        <f t="array" ref="AO152">IF(T152="",0,SUMPRODUCT((BX4:BX795="Poissons")*(BY4:BY795="ALERTE")*(COUNTIF(AF152,"*"&amp;BZ4:BZ795&amp;"*")&gt;0)*1))</f>
        <v>0</v>
      </c>
      <c r="AP152" s="36" cm="1">
        <f t="array" ref="AP152">IF(T152="",0,SUMPRODUCT((BX4:BX795="Arachides")*(BY4:BY795="ALERTE")*(COUNTIF(AF152,"*"&amp;BZ4:BZ795&amp;"*")&gt;0)*1))</f>
        <v>0</v>
      </c>
      <c r="AQ152" s="36" cm="1">
        <f t="array" ref="AQ152">IF(T152="",0,SUMPRODUCT((BX4:BX795="Soja")*(BY4:BY795="INFO")*(COUNTIF(AF152,"*"&amp;BZ4:BZ795&amp;"*")&gt;0)*1))</f>
        <v>0</v>
      </c>
      <c r="AR152" s="36" cm="1">
        <f t="array" ref="AR152">IF(T152="",0,SUMPRODUCT((BX4:BX795="Soja")*(BY4:BY795="ALERTE")*(COUNTIF(AF152,"*"&amp;BZ4:BZ795&amp;"*")&gt;0)*1))</f>
        <v>0</v>
      </c>
      <c r="AS152" s="36" cm="1">
        <f t="array" ref="AS152">IF(T152="",0,SUMPRODUCT((BX4:BX795="Lait")*(BY4:BY795="INFO")*(COUNTIF(AF152,"*"&amp;BZ4:BZ795&amp;"*")&gt;0)*1))</f>
        <v>0</v>
      </c>
      <c r="AT152" s="36" cm="1">
        <f t="array" ref="AT152">IF(T152="",0,SUMPRODUCT((BX4:BX795="Lait")*(BY4:BY795="EXCL")*(COUNTIF(AF152,"*"&amp;BZ4:BZ795&amp;"*")&gt;0)*1))</f>
        <v>0</v>
      </c>
      <c r="AU152" s="36" cm="1">
        <f t="array" ref="AU152">IF(T152="",0,SUMPRODUCT((BX4:BX795="Lait")*(BY4:BY795="ALERTE")*(COUNTIF(AF152,"*"&amp;BZ4:BZ795&amp;"*")&gt;0)*1))</f>
        <v>0</v>
      </c>
      <c r="AV152" s="36" cm="1">
        <f t="array" ref="AV152">IF(T152="",0,SUMPRODUCT((BX4:BX795="Lait")*(BY4:BY795="SUSP")*(COUNTIF(AF152,"*"&amp;BZ4:BZ795&amp;"*")&gt;0)*1))</f>
        <v>0</v>
      </c>
      <c r="AW152" s="36" cm="1">
        <f t="array" ref="AW152">IF(T152="",0,SUMPRODUCT((BX4:BX795="Fruits a coque")*(BY4:BY795="EXCL")*(COUNTIF(AF152,"*"&amp;BZ4:BZ795&amp;"*")&gt;0)*1))</f>
        <v>0</v>
      </c>
      <c r="AX152" s="36" cm="1">
        <f t="array" ref="AX152">IF(T152="",0,SUMPRODUCT((BX4:BX795="Fruits a coque")*(BY4:BY795="ALERTE")*(COUNTIF(AF152,"*"&amp;BZ4:BZ795&amp;"*")&gt;0)*1))</f>
        <v>0</v>
      </c>
      <c r="AY152" s="36" cm="1">
        <f t="array" ref="AY152">IF(T152="",0,SUMPRODUCT((BX4:BX795="Celeri")*(BY4:BY795="ALERTE")*(COUNTIF(AF152,"*"&amp;BZ4:BZ795&amp;"*")&gt;0)*1))</f>
        <v>0</v>
      </c>
      <c r="AZ152" s="36" cm="1">
        <f t="array" ref="AZ152">IF(T152="",0,SUMPRODUCT((BX4:BX795="Moutarde")*(BY4:BY795="ALERTE")*(COUNTIF(AF152,"*"&amp;BZ4:BZ795&amp;"*")&gt;0)*1))</f>
        <v>0</v>
      </c>
      <c r="BA152" s="36" cm="1">
        <f t="array" ref="BA152">IF(T152="",0,SUMPRODUCT((BX4:BX795="Sesame")*(BY4:BY795="ALERTE")*(COUNTIF(AF152,"*"&amp;BZ4:BZ795&amp;"*")&gt;0)*1))</f>
        <v>0</v>
      </c>
      <c r="BB152" s="36" cm="1">
        <f t="array" ref="BB152">IF(T152="",0,SUMPRODUCT((BX4:BX795="Sulfites")*(BY4:BY795="ALERTE")*(COUNTIF(AF152,"*"&amp;BZ4:BZ795&amp;"*")&gt;0)*1))</f>
        <v>0</v>
      </c>
      <c r="BC152" s="36" cm="1">
        <f t="array" ref="BC152">IF(T152="",0,SUMPRODUCT((BX4:BX795="Lupin")*(BY4:BY795="ALERTE")*(COUNTIF(AF152,"*"&amp;BZ4:BZ795&amp;"*")&gt;0)*1))</f>
        <v>0</v>
      </c>
      <c r="BD152" s="36" cm="1">
        <f t="array" ref="BD152">IF(T152="",0,SUMPRODUCT((BX4:BX795="Mollusques")*(BY4:BY795="EXCL")*(COUNTIF(AF152,"*"&amp;BZ4:BZ795&amp;"*")&gt;0)*1))</f>
        <v>0</v>
      </c>
      <c r="BE152" s="36" cm="1">
        <f t="array" ref="BE152">IF(T152="",0,SUMPRODUCT((BX4:BX795="Mollusques")*(BY4:BY795="ALERTE")*(COUNTIF(AF152,"*"&amp;BZ4:BZ795&amp;"*")&gt;0)*1))</f>
        <v>0</v>
      </c>
      <c r="BF152" s="36" t="str">
        <f t="shared" si="97"/>
        <v/>
      </c>
      <c r="BG152" s="36" t="str">
        <f t="shared" si="98"/>
        <v/>
      </c>
      <c r="BH152" s="36" t="str">
        <f t="shared" si="99"/>
        <v/>
      </c>
      <c r="BI152" s="36" t="str">
        <f t="shared" si="100"/>
        <v/>
      </c>
      <c r="BJ152" s="36" t="str">
        <f t="shared" si="101"/>
        <v/>
      </c>
      <c r="BK152" s="36" t="str">
        <f t="shared" si="102"/>
        <v/>
      </c>
      <c r="BL152" s="36" t="str">
        <f t="shared" si="103"/>
        <v/>
      </c>
      <c r="BM152" s="36" t="str">
        <f t="shared" si="104"/>
        <v/>
      </c>
      <c r="BN152" s="36" t="str">
        <f t="shared" si="105"/>
        <v/>
      </c>
      <c r="BO152" s="36" t="str">
        <f t="shared" si="106"/>
        <v/>
      </c>
      <c r="BP152" s="36" t="str">
        <f t="shared" si="107"/>
        <v/>
      </c>
      <c r="BQ152" s="36" t="str">
        <f t="shared" si="108"/>
        <v/>
      </c>
      <c r="BR152" s="36" t="str">
        <f t="shared" si="109"/>
        <v/>
      </c>
      <c r="BS152" s="36" t="str">
        <f t="shared" si="110"/>
        <v/>
      </c>
      <c r="BT152" s="36" t="str">
        <f t="shared" si="111"/>
        <v/>
      </c>
      <c r="BU152" s="36" t="str">
        <f t="shared" si="112"/>
        <v/>
      </c>
      <c r="BX152" s="6" t="s">
        <v>353</v>
      </c>
      <c r="BY152" s="577" t="s">
        <v>363</v>
      </c>
      <c r="BZ152" s="6" t="s">
        <v>1335</v>
      </c>
      <c r="CA152" s="6" t="s">
        <v>887</v>
      </c>
    </row>
    <row r="153" spans="2:79" ht="30" customHeight="1">
      <c r="B153" s="551" t="str">
        <f t="shared" si="76"/>
        <v/>
      </c>
      <c r="C153" s="551" t="str">
        <f t="shared" si="77"/>
        <v/>
      </c>
      <c r="D153" s="551" t="str">
        <f>IF(UPPER(TRIM(N11))="X",C153,B153)</f>
        <v/>
      </c>
      <c r="E153" s="551" cm="1">
        <f t="array" ref="E153">IF(H152&lt;&gt;"",E152,IF(E152="","",IFERROR(MATCH(TRUE(),INDEX(INDEX(K:K,E152+1):K203&lt;&gt;"",0),0)+E152,"")))</f>
        <v>294</v>
      </c>
      <c r="F153" s="551" cm="1">
        <f t="array" ref="F153">IF(E153="","",IF(H152&lt;&gt;"",H152,INDEX(D:D,E153)))</f>
        <v>0</v>
      </c>
      <c r="G153" s="551" t="str">
        <f t="shared" si="78"/>
        <v>0</v>
      </c>
      <c r="H153" s="561" t="str">
        <f t="shared" si="79"/>
        <v/>
      </c>
      <c r="I153" s="566" t="str">
        <f>IF(AND(F153&lt;&gt;"",N10&gt;0,M153&gt;N10),"Mot &gt; limite","")</f>
        <v/>
      </c>
      <c r="J153" s="562" t="str">
        <f>IF(K153="","",COUNTIF(K18:K153,"&lt;&gt;"))</f>
        <v/>
      </c>
      <c r="K153" s="563"/>
      <c r="L153" s="562" t="str">
        <f t="shared" si="80"/>
        <v/>
      </c>
      <c r="M153" s="532">
        <f>IF(OR(F153="",N10="",N10&lt;=0),"",IF(LEN(F153)&lt;=N10,LEN(F153),IFERROR(FIND("♦",SUBSTITUTE(LEFT(F153,N10)," ","♦",LEN(LEFT(F153,N10))-LEN(SUBSTITUTE(LEFT(F153,N10)," ","")))),FIND(" ",F153&amp;" ",N10+1)-1)))</f>
        <v>1</v>
      </c>
      <c r="N153" s="564">
        <f t="shared" si="81"/>
        <v>136</v>
      </c>
      <c r="O153" s="565" t="str">
        <f t="shared" si="82"/>
        <v>0</v>
      </c>
      <c r="P153" s="564">
        <f t="shared" si="83"/>
        <v>1</v>
      </c>
      <c r="Q153" s="564">
        <f t="shared" si="84"/>
        <v>1</v>
      </c>
      <c r="S153" s="588">
        <f t="shared" si="85"/>
        <v>153</v>
      </c>
      <c r="T153" s="464" t="str">
        <f t="shared" si="113"/>
        <v>0</v>
      </c>
      <c r="U153" s="588" t="s">
        <v>188</v>
      </c>
      <c r="V153" s="465" t="str">
        <f t="shared" si="86"/>
        <v>0</v>
      </c>
      <c r="W153" s="466" t="str">
        <f t="shared" si="87"/>
        <v/>
      </c>
      <c r="X153" s="589" t="str">
        <f t="shared" si="88"/>
        <v>0</v>
      </c>
      <c r="Y153" s="590" t="str">
        <f t="shared" si="89"/>
        <v/>
      </c>
      <c r="Z153" s="588">
        <f t="shared" si="90"/>
        <v>0</v>
      </c>
      <c r="AA153" s="588">
        <f t="shared" si="91"/>
        <v>0</v>
      </c>
      <c r="AB153" s="590" t="str">
        <f t="shared" si="92"/>
        <v>aucun match</v>
      </c>
      <c r="AC153" s="36" t="str">
        <f t="shared" si="93"/>
        <v>0</v>
      </c>
      <c r="AD153" s="36" t="str">
        <f t="shared" si="94"/>
        <v>0</v>
      </c>
      <c r="AE153" s="36" t="str">
        <f t="shared" si="95"/>
        <v>0</v>
      </c>
      <c r="AF153" s="36" t="str">
        <f t="shared" si="96"/>
        <v xml:space="preserve"> 0 </v>
      </c>
      <c r="AG153" s="36" cm="1">
        <f t="array" ref="AG153">IF(T153="",0,SUMPRODUCT((BX4:BX795="Gluten")*(BY4:BY795="INFO")*(COUNTIF(AF153,"*"&amp;BZ4:BZ795&amp;"*")&gt;0)*1))</f>
        <v>0</v>
      </c>
      <c r="AH153" s="36" cm="1">
        <f t="array" ref="AH153">IF(T153="",0,SUMPRODUCT((BX4:BX795="Gluten")*(BY4:BY795="EXCL")*(COUNTIF(AF153,"*"&amp;BZ4:BZ795&amp;"*")&gt;0)*1))</f>
        <v>0</v>
      </c>
      <c r="AI153" s="36" cm="1">
        <f t="array" ref="AI153">IF(T153="",0,SUMPRODUCT((BX4:BX795="Gluten")*(BY4:BY795="ALERTE")*(COUNTIF(AF153,"*"&amp;BZ4:BZ795&amp;"*")&gt;0)*1))</f>
        <v>0</v>
      </c>
      <c r="AJ153" s="36" cm="1">
        <f t="array" ref="AJ153">IF(T153="",0,SUMPRODUCT((BX4:BX795="Gluten")*(BY4:BY795="SUSP")*(COUNTIF(AF153,"*"&amp;BZ4:BZ795&amp;"*")&gt;0)*1))</f>
        <v>0</v>
      </c>
      <c r="AK153" s="36" cm="1">
        <f t="array" ref="AK153">IF(T153="",0,SUMPRODUCT((BX4:BX795="Crustaces")*(BY4:BY795="ALERTE")*(COUNTIF(AF153,"*"&amp;BZ4:BZ795&amp;"*")&gt;0)*1))</f>
        <v>0</v>
      </c>
      <c r="AL153" s="36" cm="1">
        <f t="array" ref="AL153">IF(T153="",0,SUMPRODUCT((BX4:BX795="Oeufs")*(BY4:BY795="ALERTE")*(COUNTIF(AF153,"*"&amp;BZ4:BZ795&amp;"*")&gt;0)*1))</f>
        <v>0</v>
      </c>
      <c r="AM153" s="36" cm="1">
        <f t="array" ref="AM153">IF(T153="",0,SUMPRODUCT((BX4:BX795="Poissons")*(BY4:BY795="INFO")*(COUNTIF(AF153,"*"&amp;BZ4:BZ795&amp;"*")&gt;0)*1))</f>
        <v>0</v>
      </c>
      <c r="AN153" s="36" cm="1">
        <f t="array" ref="AN153">IF(T153="",0,SUMPRODUCT((BX4:BX795="Poissons")*(BY4:BY795="EXCL")*(COUNTIF(AF153,"*"&amp;BZ4:BZ795&amp;"*")&gt;0)*1))</f>
        <v>0</v>
      </c>
      <c r="AO153" s="36" cm="1">
        <f t="array" ref="AO153">IF(T153="",0,SUMPRODUCT((BX4:BX795="Poissons")*(BY4:BY795="ALERTE")*(COUNTIF(AF153,"*"&amp;BZ4:BZ795&amp;"*")&gt;0)*1))</f>
        <v>0</v>
      </c>
      <c r="AP153" s="36" cm="1">
        <f t="array" ref="AP153">IF(T153="",0,SUMPRODUCT((BX4:BX795="Arachides")*(BY4:BY795="ALERTE")*(COUNTIF(AF153,"*"&amp;BZ4:BZ795&amp;"*")&gt;0)*1))</f>
        <v>0</v>
      </c>
      <c r="AQ153" s="36" cm="1">
        <f t="array" ref="AQ153">IF(T153="",0,SUMPRODUCT((BX4:BX795="Soja")*(BY4:BY795="INFO")*(COUNTIF(AF153,"*"&amp;BZ4:BZ795&amp;"*")&gt;0)*1))</f>
        <v>0</v>
      </c>
      <c r="AR153" s="36" cm="1">
        <f t="array" ref="AR153">IF(T153="",0,SUMPRODUCT((BX4:BX795="Soja")*(BY4:BY795="ALERTE")*(COUNTIF(AF153,"*"&amp;BZ4:BZ795&amp;"*")&gt;0)*1))</f>
        <v>0</v>
      </c>
      <c r="AS153" s="36" cm="1">
        <f t="array" ref="AS153">IF(T153="",0,SUMPRODUCT((BX4:BX795="Lait")*(BY4:BY795="INFO")*(COUNTIF(AF153,"*"&amp;BZ4:BZ795&amp;"*")&gt;0)*1))</f>
        <v>0</v>
      </c>
      <c r="AT153" s="36" cm="1">
        <f t="array" ref="AT153">IF(T153="",0,SUMPRODUCT((BX4:BX795="Lait")*(BY4:BY795="EXCL")*(COUNTIF(AF153,"*"&amp;BZ4:BZ795&amp;"*")&gt;0)*1))</f>
        <v>0</v>
      </c>
      <c r="AU153" s="36" cm="1">
        <f t="array" ref="AU153">IF(T153="",0,SUMPRODUCT((BX4:BX795="Lait")*(BY4:BY795="ALERTE")*(COUNTIF(AF153,"*"&amp;BZ4:BZ795&amp;"*")&gt;0)*1))</f>
        <v>0</v>
      </c>
      <c r="AV153" s="36" cm="1">
        <f t="array" ref="AV153">IF(T153="",0,SUMPRODUCT((BX4:BX795="Lait")*(BY4:BY795="SUSP")*(COUNTIF(AF153,"*"&amp;BZ4:BZ795&amp;"*")&gt;0)*1))</f>
        <v>0</v>
      </c>
      <c r="AW153" s="36" cm="1">
        <f t="array" ref="AW153">IF(T153="",0,SUMPRODUCT((BX4:BX795="Fruits a coque")*(BY4:BY795="EXCL")*(COUNTIF(AF153,"*"&amp;BZ4:BZ795&amp;"*")&gt;0)*1))</f>
        <v>0</v>
      </c>
      <c r="AX153" s="36" cm="1">
        <f t="array" ref="AX153">IF(T153="",0,SUMPRODUCT((BX4:BX795="Fruits a coque")*(BY4:BY795="ALERTE")*(COUNTIF(AF153,"*"&amp;BZ4:BZ795&amp;"*")&gt;0)*1))</f>
        <v>0</v>
      </c>
      <c r="AY153" s="36" cm="1">
        <f t="array" ref="AY153">IF(T153="",0,SUMPRODUCT((BX4:BX795="Celeri")*(BY4:BY795="ALERTE")*(COUNTIF(AF153,"*"&amp;BZ4:BZ795&amp;"*")&gt;0)*1))</f>
        <v>0</v>
      </c>
      <c r="AZ153" s="36" cm="1">
        <f t="array" ref="AZ153">IF(T153="",0,SUMPRODUCT((BX4:BX795="Moutarde")*(BY4:BY795="ALERTE")*(COUNTIF(AF153,"*"&amp;BZ4:BZ795&amp;"*")&gt;0)*1))</f>
        <v>0</v>
      </c>
      <c r="BA153" s="36" cm="1">
        <f t="array" ref="BA153">IF(T153="",0,SUMPRODUCT((BX4:BX795="Sesame")*(BY4:BY795="ALERTE")*(COUNTIF(AF153,"*"&amp;BZ4:BZ795&amp;"*")&gt;0)*1))</f>
        <v>0</v>
      </c>
      <c r="BB153" s="36" cm="1">
        <f t="array" ref="BB153">IF(T153="",0,SUMPRODUCT((BX4:BX795="Sulfites")*(BY4:BY795="ALERTE")*(COUNTIF(AF153,"*"&amp;BZ4:BZ795&amp;"*")&gt;0)*1))</f>
        <v>0</v>
      </c>
      <c r="BC153" s="36" cm="1">
        <f t="array" ref="BC153">IF(T153="",0,SUMPRODUCT((BX4:BX795="Lupin")*(BY4:BY795="ALERTE")*(COUNTIF(AF153,"*"&amp;BZ4:BZ795&amp;"*")&gt;0)*1))</f>
        <v>0</v>
      </c>
      <c r="BD153" s="36" cm="1">
        <f t="array" ref="BD153">IF(T153="",0,SUMPRODUCT((BX4:BX795="Mollusques")*(BY4:BY795="EXCL")*(COUNTIF(AF153,"*"&amp;BZ4:BZ795&amp;"*")&gt;0)*1))</f>
        <v>0</v>
      </c>
      <c r="BE153" s="36" cm="1">
        <f t="array" ref="BE153">IF(T153="",0,SUMPRODUCT((BX4:BX795="Mollusques")*(BY4:BY795="ALERTE")*(COUNTIF(AF153,"*"&amp;BZ4:BZ795&amp;"*")&gt;0)*1))</f>
        <v>0</v>
      </c>
      <c r="BF153" s="36" t="str">
        <f t="shared" si="97"/>
        <v/>
      </c>
      <c r="BG153" s="36" t="str">
        <f t="shared" si="98"/>
        <v/>
      </c>
      <c r="BH153" s="36" t="str">
        <f t="shared" si="99"/>
        <v/>
      </c>
      <c r="BI153" s="36" t="str">
        <f t="shared" si="100"/>
        <v/>
      </c>
      <c r="BJ153" s="36" t="str">
        <f t="shared" si="101"/>
        <v/>
      </c>
      <c r="BK153" s="36" t="str">
        <f t="shared" si="102"/>
        <v/>
      </c>
      <c r="BL153" s="36" t="str">
        <f t="shared" si="103"/>
        <v/>
      </c>
      <c r="BM153" s="36" t="str">
        <f t="shared" si="104"/>
        <v/>
      </c>
      <c r="BN153" s="36" t="str">
        <f t="shared" si="105"/>
        <v/>
      </c>
      <c r="BO153" s="36" t="str">
        <f t="shared" si="106"/>
        <v/>
      </c>
      <c r="BP153" s="36" t="str">
        <f t="shared" si="107"/>
        <v/>
      </c>
      <c r="BQ153" s="36" t="str">
        <f t="shared" si="108"/>
        <v/>
      </c>
      <c r="BR153" s="36" t="str">
        <f t="shared" si="109"/>
        <v/>
      </c>
      <c r="BS153" s="36" t="str">
        <f t="shared" si="110"/>
        <v/>
      </c>
      <c r="BT153" s="36" t="str">
        <f t="shared" si="111"/>
        <v/>
      </c>
      <c r="BU153" s="36" t="str">
        <f t="shared" si="112"/>
        <v/>
      </c>
      <c r="BX153" s="6" t="s">
        <v>353</v>
      </c>
      <c r="BY153" s="577" t="s">
        <v>363</v>
      </c>
      <c r="BZ153" s="6" t="s">
        <v>447</v>
      </c>
      <c r="CA153" s="6" t="s">
        <v>888</v>
      </c>
    </row>
    <row r="154" spans="2:79" ht="30" customHeight="1">
      <c r="B154" s="551" t="str">
        <f t="shared" si="76"/>
        <v/>
      </c>
      <c r="C154" s="551" t="str">
        <f t="shared" si="77"/>
        <v/>
      </c>
      <c r="D154" s="551" t="str">
        <f>IF(UPPER(TRIM(N11))="X",C154,B154)</f>
        <v/>
      </c>
      <c r="E154" s="551" cm="1">
        <f t="array" ref="E154">IF(H153&lt;&gt;"",E153,IF(E153="","",IFERROR(MATCH(TRUE(),INDEX(INDEX(K:K,E153+1):K203&lt;&gt;"",0),0)+E153,"")))</f>
        <v>295</v>
      </c>
      <c r="F154" s="551" cm="1">
        <f t="array" ref="F154">IF(E154="","",IF(H153&lt;&gt;"",H153,INDEX(D:D,E154)))</f>
        <v>0</v>
      </c>
      <c r="G154" s="551" t="str">
        <f t="shared" si="78"/>
        <v>0</v>
      </c>
      <c r="H154" s="561" t="str">
        <f t="shared" si="79"/>
        <v/>
      </c>
      <c r="I154" s="566" t="str">
        <f>IF(AND(F154&lt;&gt;"",N10&gt;0,M154&gt;N10),"Mot &gt; limite","")</f>
        <v/>
      </c>
      <c r="J154" s="562" t="str">
        <f>IF(K154="","",COUNTIF(K18:K154,"&lt;&gt;"))</f>
        <v/>
      </c>
      <c r="K154" s="563"/>
      <c r="L154" s="562" t="str">
        <f t="shared" si="80"/>
        <v/>
      </c>
      <c r="M154" s="532">
        <f>IF(OR(F154="",N10="",N10&lt;=0),"",IF(LEN(F154)&lt;=N10,LEN(F154),IFERROR(FIND("♦",SUBSTITUTE(LEFT(F154,N10)," ","♦",LEN(LEFT(F154,N10))-LEN(SUBSTITUTE(LEFT(F154,N10)," ","")))),FIND(" ",F154&amp;" ",N10+1)-1)))</f>
        <v>1</v>
      </c>
      <c r="N154" s="564">
        <f t="shared" si="81"/>
        <v>137</v>
      </c>
      <c r="O154" s="565" t="str">
        <f t="shared" si="82"/>
        <v>0</v>
      </c>
      <c r="P154" s="564">
        <f t="shared" si="83"/>
        <v>1</v>
      </c>
      <c r="Q154" s="564">
        <f t="shared" si="84"/>
        <v>1</v>
      </c>
      <c r="S154" s="588">
        <f t="shared" si="85"/>
        <v>154</v>
      </c>
      <c r="T154" s="464" t="str">
        <f t="shared" si="113"/>
        <v>0</v>
      </c>
      <c r="U154" s="588" t="s">
        <v>188</v>
      </c>
      <c r="V154" s="465" t="str">
        <f t="shared" si="86"/>
        <v>0</v>
      </c>
      <c r="W154" s="466" t="str">
        <f t="shared" si="87"/>
        <v/>
      </c>
      <c r="X154" s="589" t="str">
        <f t="shared" si="88"/>
        <v>0</v>
      </c>
      <c r="Y154" s="590" t="str">
        <f t="shared" si="89"/>
        <v/>
      </c>
      <c r="Z154" s="588">
        <f t="shared" si="90"/>
        <v>0</v>
      </c>
      <c r="AA154" s="588">
        <f t="shared" si="91"/>
        <v>0</v>
      </c>
      <c r="AB154" s="590" t="str">
        <f t="shared" si="92"/>
        <v>aucun match</v>
      </c>
      <c r="AC154" s="36" t="str">
        <f t="shared" si="93"/>
        <v>0</v>
      </c>
      <c r="AD154" s="36" t="str">
        <f t="shared" si="94"/>
        <v>0</v>
      </c>
      <c r="AE154" s="36" t="str">
        <f t="shared" si="95"/>
        <v>0</v>
      </c>
      <c r="AF154" s="36" t="str">
        <f t="shared" si="96"/>
        <v xml:space="preserve"> 0 </v>
      </c>
      <c r="AG154" s="36" cm="1">
        <f t="array" ref="AG154">IF(T154="",0,SUMPRODUCT((BX4:BX795="Gluten")*(BY4:BY795="INFO")*(COUNTIF(AF154,"*"&amp;BZ4:BZ795&amp;"*")&gt;0)*1))</f>
        <v>0</v>
      </c>
      <c r="AH154" s="36" cm="1">
        <f t="array" ref="AH154">IF(T154="",0,SUMPRODUCT((BX4:BX795="Gluten")*(BY4:BY795="EXCL")*(COUNTIF(AF154,"*"&amp;BZ4:BZ795&amp;"*")&gt;0)*1))</f>
        <v>0</v>
      </c>
      <c r="AI154" s="36" cm="1">
        <f t="array" ref="AI154">IF(T154="",0,SUMPRODUCT((BX4:BX795="Gluten")*(BY4:BY795="ALERTE")*(COUNTIF(AF154,"*"&amp;BZ4:BZ795&amp;"*")&gt;0)*1))</f>
        <v>0</v>
      </c>
      <c r="AJ154" s="36" cm="1">
        <f t="array" ref="AJ154">IF(T154="",0,SUMPRODUCT((BX4:BX795="Gluten")*(BY4:BY795="SUSP")*(COUNTIF(AF154,"*"&amp;BZ4:BZ795&amp;"*")&gt;0)*1))</f>
        <v>0</v>
      </c>
      <c r="AK154" s="36" cm="1">
        <f t="array" ref="AK154">IF(T154="",0,SUMPRODUCT((BX4:BX795="Crustaces")*(BY4:BY795="ALERTE")*(COUNTIF(AF154,"*"&amp;BZ4:BZ795&amp;"*")&gt;0)*1))</f>
        <v>0</v>
      </c>
      <c r="AL154" s="36" cm="1">
        <f t="array" ref="AL154">IF(T154="",0,SUMPRODUCT((BX4:BX795="Oeufs")*(BY4:BY795="ALERTE")*(COUNTIF(AF154,"*"&amp;BZ4:BZ795&amp;"*")&gt;0)*1))</f>
        <v>0</v>
      </c>
      <c r="AM154" s="36" cm="1">
        <f t="array" ref="AM154">IF(T154="",0,SUMPRODUCT((BX4:BX795="Poissons")*(BY4:BY795="INFO")*(COUNTIF(AF154,"*"&amp;BZ4:BZ795&amp;"*")&gt;0)*1))</f>
        <v>0</v>
      </c>
      <c r="AN154" s="36" cm="1">
        <f t="array" ref="AN154">IF(T154="",0,SUMPRODUCT((BX4:BX795="Poissons")*(BY4:BY795="EXCL")*(COUNTIF(AF154,"*"&amp;BZ4:BZ795&amp;"*")&gt;0)*1))</f>
        <v>0</v>
      </c>
      <c r="AO154" s="36" cm="1">
        <f t="array" ref="AO154">IF(T154="",0,SUMPRODUCT((BX4:BX795="Poissons")*(BY4:BY795="ALERTE")*(COUNTIF(AF154,"*"&amp;BZ4:BZ795&amp;"*")&gt;0)*1))</f>
        <v>0</v>
      </c>
      <c r="AP154" s="36" cm="1">
        <f t="array" ref="AP154">IF(T154="",0,SUMPRODUCT((BX4:BX795="Arachides")*(BY4:BY795="ALERTE")*(COUNTIF(AF154,"*"&amp;BZ4:BZ795&amp;"*")&gt;0)*1))</f>
        <v>0</v>
      </c>
      <c r="AQ154" s="36" cm="1">
        <f t="array" ref="AQ154">IF(T154="",0,SUMPRODUCT((BX4:BX795="Soja")*(BY4:BY795="INFO")*(COUNTIF(AF154,"*"&amp;BZ4:BZ795&amp;"*")&gt;0)*1))</f>
        <v>0</v>
      </c>
      <c r="AR154" s="36" cm="1">
        <f t="array" ref="AR154">IF(T154="",0,SUMPRODUCT((BX4:BX795="Soja")*(BY4:BY795="ALERTE")*(COUNTIF(AF154,"*"&amp;BZ4:BZ795&amp;"*")&gt;0)*1))</f>
        <v>0</v>
      </c>
      <c r="AS154" s="36" cm="1">
        <f t="array" ref="AS154">IF(T154="",0,SUMPRODUCT((BX4:BX795="Lait")*(BY4:BY795="INFO")*(COUNTIF(AF154,"*"&amp;BZ4:BZ795&amp;"*")&gt;0)*1))</f>
        <v>0</v>
      </c>
      <c r="AT154" s="36" cm="1">
        <f t="array" ref="AT154">IF(T154="",0,SUMPRODUCT((BX4:BX795="Lait")*(BY4:BY795="EXCL")*(COUNTIF(AF154,"*"&amp;BZ4:BZ795&amp;"*")&gt;0)*1))</f>
        <v>0</v>
      </c>
      <c r="AU154" s="36" cm="1">
        <f t="array" ref="AU154">IF(T154="",0,SUMPRODUCT((BX4:BX795="Lait")*(BY4:BY795="ALERTE")*(COUNTIF(AF154,"*"&amp;BZ4:BZ795&amp;"*")&gt;0)*1))</f>
        <v>0</v>
      </c>
      <c r="AV154" s="36" cm="1">
        <f t="array" ref="AV154">IF(T154="",0,SUMPRODUCT((BX4:BX795="Lait")*(BY4:BY795="SUSP")*(COUNTIF(AF154,"*"&amp;BZ4:BZ795&amp;"*")&gt;0)*1))</f>
        <v>0</v>
      </c>
      <c r="AW154" s="36" cm="1">
        <f t="array" ref="AW154">IF(T154="",0,SUMPRODUCT((BX4:BX795="Fruits a coque")*(BY4:BY795="EXCL")*(COUNTIF(AF154,"*"&amp;BZ4:BZ795&amp;"*")&gt;0)*1))</f>
        <v>0</v>
      </c>
      <c r="AX154" s="36" cm="1">
        <f t="array" ref="AX154">IF(T154="",0,SUMPRODUCT((BX4:BX795="Fruits a coque")*(BY4:BY795="ALERTE")*(COUNTIF(AF154,"*"&amp;BZ4:BZ795&amp;"*")&gt;0)*1))</f>
        <v>0</v>
      </c>
      <c r="AY154" s="36" cm="1">
        <f t="array" ref="AY154">IF(T154="",0,SUMPRODUCT((BX4:BX795="Celeri")*(BY4:BY795="ALERTE")*(COUNTIF(AF154,"*"&amp;BZ4:BZ795&amp;"*")&gt;0)*1))</f>
        <v>0</v>
      </c>
      <c r="AZ154" s="36" cm="1">
        <f t="array" ref="AZ154">IF(T154="",0,SUMPRODUCT((BX4:BX795="Moutarde")*(BY4:BY795="ALERTE")*(COUNTIF(AF154,"*"&amp;BZ4:BZ795&amp;"*")&gt;0)*1))</f>
        <v>0</v>
      </c>
      <c r="BA154" s="36" cm="1">
        <f t="array" ref="BA154">IF(T154="",0,SUMPRODUCT((BX4:BX795="Sesame")*(BY4:BY795="ALERTE")*(COUNTIF(AF154,"*"&amp;BZ4:BZ795&amp;"*")&gt;0)*1))</f>
        <v>0</v>
      </c>
      <c r="BB154" s="36" cm="1">
        <f t="array" ref="BB154">IF(T154="",0,SUMPRODUCT((BX4:BX795="Sulfites")*(BY4:BY795="ALERTE")*(COUNTIF(AF154,"*"&amp;BZ4:BZ795&amp;"*")&gt;0)*1))</f>
        <v>0</v>
      </c>
      <c r="BC154" s="36" cm="1">
        <f t="array" ref="BC154">IF(T154="",0,SUMPRODUCT((BX4:BX795="Lupin")*(BY4:BY795="ALERTE")*(COUNTIF(AF154,"*"&amp;BZ4:BZ795&amp;"*")&gt;0)*1))</f>
        <v>0</v>
      </c>
      <c r="BD154" s="36" cm="1">
        <f t="array" ref="BD154">IF(T154="",0,SUMPRODUCT((BX4:BX795="Mollusques")*(BY4:BY795="EXCL")*(COUNTIF(AF154,"*"&amp;BZ4:BZ795&amp;"*")&gt;0)*1))</f>
        <v>0</v>
      </c>
      <c r="BE154" s="36" cm="1">
        <f t="array" ref="BE154">IF(T154="",0,SUMPRODUCT((BX4:BX795="Mollusques")*(BY4:BY795="ALERTE")*(COUNTIF(AF154,"*"&amp;BZ4:BZ795&amp;"*")&gt;0)*1))</f>
        <v>0</v>
      </c>
      <c r="BF154" s="36" t="str">
        <f t="shared" si="97"/>
        <v/>
      </c>
      <c r="BG154" s="36" t="str">
        <f t="shared" si="98"/>
        <v/>
      </c>
      <c r="BH154" s="36" t="str">
        <f t="shared" si="99"/>
        <v/>
      </c>
      <c r="BI154" s="36" t="str">
        <f t="shared" si="100"/>
        <v/>
      </c>
      <c r="BJ154" s="36" t="str">
        <f t="shared" si="101"/>
        <v/>
      </c>
      <c r="BK154" s="36" t="str">
        <f t="shared" si="102"/>
        <v/>
      </c>
      <c r="BL154" s="36" t="str">
        <f t="shared" si="103"/>
        <v/>
      </c>
      <c r="BM154" s="36" t="str">
        <f t="shared" si="104"/>
        <v/>
      </c>
      <c r="BN154" s="36" t="str">
        <f t="shared" si="105"/>
        <v/>
      </c>
      <c r="BO154" s="36" t="str">
        <f t="shared" si="106"/>
        <v/>
      </c>
      <c r="BP154" s="36" t="str">
        <f t="shared" si="107"/>
        <v/>
      </c>
      <c r="BQ154" s="36" t="str">
        <f t="shared" si="108"/>
        <v/>
      </c>
      <c r="BR154" s="36" t="str">
        <f t="shared" si="109"/>
        <v/>
      </c>
      <c r="BS154" s="36" t="str">
        <f t="shared" si="110"/>
        <v/>
      </c>
      <c r="BT154" s="36" t="str">
        <f t="shared" si="111"/>
        <v/>
      </c>
      <c r="BU154" s="36" t="str">
        <f t="shared" si="112"/>
        <v/>
      </c>
      <c r="BX154" s="6" t="s">
        <v>353</v>
      </c>
      <c r="BY154" s="577" t="s">
        <v>363</v>
      </c>
      <c r="BZ154" s="6" t="s">
        <v>1336</v>
      </c>
      <c r="CA154" s="6" t="s">
        <v>889</v>
      </c>
    </row>
    <row r="155" spans="2:79" ht="30" customHeight="1">
      <c r="B155" s="551" t="str">
        <f t="shared" si="76"/>
        <v/>
      </c>
      <c r="C155" s="551" t="str">
        <f t="shared" si="77"/>
        <v/>
      </c>
      <c r="D155" s="551" t="str">
        <f>IF(UPPER(TRIM(N11))="X",C155,B155)</f>
        <v/>
      </c>
      <c r="E155" s="551" cm="1">
        <f t="array" ref="E155">IF(H154&lt;&gt;"",E154,IF(E154="","",IFERROR(MATCH(TRUE(),INDEX(INDEX(K:K,E154+1):K203&lt;&gt;"",0),0)+E154,"")))</f>
        <v>296</v>
      </c>
      <c r="F155" s="551" cm="1">
        <f t="array" ref="F155">IF(E155="","",IF(H154&lt;&gt;"",H154,INDEX(D:D,E155)))</f>
        <v>0</v>
      </c>
      <c r="G155" s="551" t="str">
        <f t="shared" si="78"/>
        <v>0</v>
      </c>
      <c r="H155" s="561" t="str">
        <f t="shared" si="79"/>
        <v/>
      </c>
      <c r="I155" s="566" t="str">
        <f>IF(AND(F155&lt;&gt;"",N10&gt;0,M155&gt;N10),"Mot &gt; limite","")</f>
        <v/>
      </c>
      <c r="J155" s="562" t="str">
        <f>IF(K155="","",COUNTIF(K18:K155,"&lt;&gt;"))</f>
        <v/>
      </c>
      <c r="K155" s="563"/>
      <c r="L155" s="562" t="str">
        <f t="shared" si="80"/>
        <v/>
      </c>
      <c r="M155" s="532">
        <f>IF(OR(F155="",N10="",N10&lt;=0),"",IF(LEN(F155)&lt;=N10,LEN(F155),IFERROR(FIND("♦",SUBSTITUTE(LEFT(F155,N10)," ","♦",LEN(LEFT(F155,N10))-LEN(SUBSTITUTE(LEFT(F155,N10)," ","")))),FIND(" ",F155&amp;" ",N10+1)-1)))</f>
        <v>1</v>
      </c>
      <c r="N155" s="564">
        <f t="shared" si="81"/>
        <v>138</v>
      </c>
      <c r="O155" s="565" t="str">
        <f t="shared" si="82"/>
        <v>0</v>
      </c>
      <c r="P155" s="564">
        <f t="shared" si="83"/>
        <v>1</v>
      </c>
      <c r="Q155" s="564">
        <f t="shared" si="84"/>
        <v>1</v>
      </c>
      <c r="S155" s="588">
        <f t="shared" si="85"/>
        <v>155</v>
      </c>
      <c r="T155" s="464" t="str">
        <f t="shared" si="113"/>
        <v>0</v>
      </c>
      <c r="U155" s="588" t="s">
        <v>188</v>
      </c>
      <c r="V155" s="465" t="str">
        <f t="shared" si="86"/>
        <v>0</v>
      </c>
      <c r="W155" s="466" t="str">
        <f t="shared" si="87"/>
        <v/>
      </c>
      <c r="X155" s="589" t="str">
        <f t="shared" si="88"/>
        <v>0</v>
      </c>
      <c r="Y155" s="590" t="str">
        <f t="shared" si="89"/>
        <v/>
      </c>
      <c r="Z155" s="588">
        <f t="shared" si="90"/>
        <v>0</v>
      </c>
      <c r="AA155" s="588">
        <f t="shared" si="91"/>
        <v>0</v>
      </c>
      <c r="AB155" s="590" t="str">
        <f t="shared" si="92"/>
        <v>aucun match</v>
      </c>
      <c r="AC155" s="36" t="str">
        <f t="shared" si="93"/>
        <v>0</v>
      </c>
      <c r="AD155" s="36" t="str">
        <f t="shared" si="94"/>
        <v>0</v>
      </c>
      <c r="AE155" s="36" t="str">
        <f t="shared" si="95"/>
        <v>0</v>
      </c>
      <c r="AF155" s="36" t="str">
        <f t="shared" si="96"/>
        <v xml:space="preserve"> 0 </v>
      </c>
      <c r="AG155" s="36" cm="1">
        <f t="array" ref="AG155">IF(T155="",0,SUMPRODUCT((BX4:BX795="Gluten")*(BY4:BY795="INFO")*(COUNTIF(AF155,"*"&amp;BZ4:BZ795&amp;"*")&gt;0)*1))</f>
        <v>0</v>
      </c>
      <c r="AH155" s="36" cm="1">
        <f t="array" ref="AH155">IF(T155="",0,SUMPRODUCT((BX4:BX795="Gluten")*(BY4:BY795="EXCL")*(COUNTIF(AF155,"*"&amp;BZ4:BZ795&amp;"*")&gt;0)*1))</f>
        <v>0</v>
      </c>
      <c r="AI155" s="36" cm="1">
        <f t="array" ref="AI155">IF(T155="",0,SUMPRODUCT((BX4:BX795="Gluten")*(BY4:BY795="ALERTE")*(COUNTIF(AF155,"*"&amp;BZ4:BZ795&amp;"*")&gt;0)*1))</f>
        <v>0</v>
      </c>
      <c r="AJ155" s="36" cm="1">
        <f t="array" ref="AJ155">IF(T155="",0,SUMPRODUCT((BX4:BX795="Gluten")*(BY4:BY795="SUSP")*(COUNTIF(AF155,"*"&amp;BZ4:BZ795&amp;"*")&gt;0)*1))</f>
        <v>0</v>
      </c>
      <c r="AK155" s="36" cm="1">
        <f t="array" ref="AK155">IF(T155="",0,SUMPRODUCT((BX4:BX795="Crustaces")*(BY4:BY795="ALERTE")*(COUNTIF(AF155,"*"&amp;BZ4:BZ795&amp;"*")&gt;0)*1))</f>
        <v>0</v>
      </c>
      <c r="AL155" s="36" cm="1">
        <f t="array" ref="AL155">IF(T155="",0,SUMPRODUCT((BX4:BX795="Oeufs")*(BY4:BY795="ALERTE")*(COUNTIF(AF155,"*"&amp;BZ4:BZ795&amp;"*")&gt;0)*1))</f>
        <v>0</v>
      </c>
      <c r="AM155" s="36" cm="1">
        <f t="array" ref="AM155">IF(T155="",0,SUMPRODUCT((BX4:BX795="Poissons")*(BY4:BY795="INFO")*(COUNTIF(AF155,"*"&amp;BZ4:BZ795&amp;"*")&gt;0)*1))</f>
        <v>0</v>
      </c>
      <c r="AN155" s="36" cm="1">
        <f t="array" ref="AN155">IF(T155="",0,SUMPRODUCT((BX4:BX795="Poissons")*(BY4:BY795="EXCL")*(COUNTIF(AF155,"*"&amp;BZ4:BZ795&amp;"*")&gt;0)*1))</f>
        <v>0</v>
      </c>
      <c r="AO155" s="36" cm="1">
        <f t="array" ref="AO155">IF(T155="",0,SUMPRODUCT((BX4:BX795="Poissons")*(BY4:BY795="ALERTE")*(COUNTIF(AF155,"*"&amp;BZ4:BZ795&amp;"*")&gt;0)*1))</f>
        <v>0</v>
      </c>
      <c r="AP155" s="36" cm="1">
        <f t="array" ref="AP155">IF(T155="",0,SUMPRODUCT((BX4:BX795="Arachides")*(BY4:BY795="ALERTE")*(COUNTIF(AF155,"*"&amp;BZ4:BZ795&amp;"*")&gt;0)*1))</f>
        <v>0</v>
      </c>
      <c r="AQ155" s="36" cm="1">
        <f t="array" ref="AQ155">IF(T155="",0,SUMPRODUCT((BX4:BX795="Soja")*(BY4:BY795="INFO")*(COUNTIF(AF155,"*"&amp;BZ4:BZ795&amp;"*")&gt;0)*1))</f>
        <v>0</v>
      </c>
      <c r="AR155" s="36" cm="1">
        <f t="array" ref="AR155">IF(T155="",0,SUMPRODUCT((BX4:BX795="Soja")*(BY4:BY795="ALERTE")*(COUNTIF(AF155,"*"&amp;BZ4:BZ795&amp;"*")&gt;0)*1))</f>
        <v>0</v>
      </c>
      <c r="AS155" s="36" cm="1">
        <f t="array" ref="AS155">IF(T155="",0,SUMPRODUCT((BX4:BX795="Lait")*(BY4:BY795="INFO")*(COUNTIF(AF155,"*"&amp;BZ4:BZ795&amp;"*")&gt;0)*1))</f>
        <v>0</v>
      </c>
      <c r="AT155" s="36" cm="1">
        <f t="array" ref="AT155">IF(T155="",0,SUMPRODUCT((BX4:BX795="Lait")*(BY4:BY795="EXCL")*(COUNTIF(AF155,"*"&amp;BZ4:BZ795&amp;"*")&gt;0)*1))</f>
        <v>0</v>
      </c>
      <c r="AU155" s="36" cm="1">
        <f t="array" ref="AU155">IF(T155="",0,SUMPRODUCT((BX4:BX795="Lait")*(BY4:BY795="ALERTE")*(COUNTIF(AF155,"*"&amp;BZ4:BZ795&amp;"*")&gt;0)*1))</f>
        <v>0</v>
      </c>
      <c r="AV155" s="36" cm="1">
        <f t="array" ref="AV155">IF(T155="",0,SUMPRODUCT((BX4:BX795="Lait")*(BY4:BY795="SUSP")*(COUNTIF(AF155,"*"&amp;BZ4:BZ795&amp;"*")&gt;0)*1))</f>
        <v>0</v>
      </c>
      <c r="AW155" s="36" cm="1">
        <f t="array" ref="AW155">IF(T155="",0,SUMPRODUCT((BX4:BX795="Fruits a coque")*(BY4:BY795="EXCL")*(COUNTIF(AF155,"*"&amp;BZ4:BZ795&amp;"*")&gt;0)*1))</f>
        <v>0</v>
      </c>
      <c r="AX155" s="36" cm="1">
        <f t="array" ref="AX155">IF(T155="",0,SUMPRODUCT((BX4:BX795="Fruits a coque")*(BY4:BY795="ALERTE")*(COUNTIF(AF155,"*"&amp;BZ4:BZ795&amp;"*")&gt;0)*1))</f>
        <v>0</v>
      </c>
      <c r="AY155" s="36" cm="1">
        <f t="array" ref="AY155">IF(T155="",0,SUMPRODUCT((BX4:BX795="Celeri")*(BY4:BY795="ALERTE")*(COUNTIF(AF155,"*"&amp;BZ4:BZ795&amp;"*")&gt;0)*1))</f>
        <v>0</v>
      </c>
      <c r="AZ155" s="36" cm="1">
        <f t="array" ref="AZ155">IF(T155="",0,SUMPRODUCT((BX4:BX795="Moutarde")*(BY4:BY795="ALERTE")*(COUNTIF(AF155,"*"&amp;BZ4:BZ795&amp;"*")&gt;0)*1))</f>
        <v>0</v>
      </c>
      <c r="BA155" s="36" cm="1">
        <f t="array" ref="BA155">IF(T155="",0,SUMPRODUCT((BX4:BX795="Sesame")*(BY4:BY795="ALERTE")*(COUNTIF(AF155,"*"&amp;BZ4:BZ795&amp;"*")&gt;0)*1))</f>
        <v>0</v>
      </c>
      <c r="BB155" s="36" cm="1">
        <f t="array" ref="BB155">IF(T155="",0,SUMPRODUCT((BX4:BX795="Sulfites")*(BY4:BY795="ALERTE")*(COUNTIF(AF155,"*"&amp;BZ4:BZ795&amp;"*")&gt;0)*1))</f>
        <v>0</v>
      </c>
      <c r="BC155" s="36" cm="1">
        <f t="array" ref="BC155">IF(T155="",0,SUMPRODUCT((BX4:BX795="Lupin")*(BY4:BY795="ALERTE")*(COUNTIF(AF155,"*"&amp;BZ4:BZ795&amp;"*")&gt;0)*1))</f>
        <v>0</v>
      </c>
      <c r="BD155" s="36" cm="1">
        <f t="array" ref="BD155">IF(T155="",0,SUMPRODUCT((BX4:BX795="Mollusques")*(BY4:BY795="EXCL")*(COUNTIF(AF155,"*"&amp;BZ4:BZ795&amp;"*")&gt;0)*1))</f>
        <v>0</v>
      </c>
      <c r="BE155" s="36" cm="1">
        <f t="array" ref="BE155">IF(T155="",0,SUMPRODUCT((BX4:BX795="Mollusques")*(BY4:BY795="ALERTE")*(COUNTIF(AF155,"*"&amp;BZ4:BZ795&amp;"*")&gt;0)*1))</f>
        <v>0</v>
      </c>
      <c r="BF155" s="36" t="str">
        <f t="shared" si="97"/>
        <v/>
      </c>
      <c r="BG155" s="36" t="str">
        <f t="shared" si="98"/>
        <v/>
      </c>
      <c r="BH155" s="36" t="str">
        <f t="shared" si="99"/>
        <v/>
      </c>
      <c r="BI155" s="36" t="str">
        <f t="shared" si="100"/>
        <v/>
      </c>
      <c r="BJ155" s="36" t="str">
        <f t="shared" si="101"/>
        <v/>
      </c>
      <c r="BK155" s="36" t="str">
        <f t="shared" si="102"/>
        <v/>
      </c>
      <c r="BL155" s="36" t="str">
        <f t="shared" si="103"/>
        <v/>
      </c>
      <c r="BM155" s="36" t="str">
        <f t="shared" si="104"/>
        <v/>
      </c>
      <c r="BN155" s="36" t="str">
        <f t="shared" si="105"/>
        <v/>
      </c>
      <c r="BO155" s="36" t="str">
        <f t="shared" si="106"/>
        <v/>
      </c>
      <c r="BP155" s="36" t="str">
        <f t="shared" si="107"/>
        <v/>
      </c>
      <c r="BQ155" s="36" t="str">
        <f t="shared" si="108"/>
        <v/>
      </c>
      <c r="BR155" s="36" t="str">
        <f t="shared" si="109"/>
        <v/>
      </c>
      <c r="BS155" s="36" t="str">
        <f t="shared" si="110"/>
        <v/>
      </c>
      <c r="BT155" s="36" t="str">
        <f t="shared" si="111"/>
        <v/>
      </c>
      <c r="BU155" s="36" t="str">
        <f t="shared" si="112"/>
        <v/>
      </c>
      <c r="BX155" s="6" t="s">
        <v>353</v>
      </c>
      <c r="BY155" s="577" t="s">
        <v>363</v>
      </c>
      <c r="BZ155" s="6" t="s">
        <v>730</v>
      </c>
      <c r="CA155" s="6" t="s">
        <v>890</v>
      </c>
    </row>
    <row r="156" spans="2:79" ht="30" customHeight="1">
      <c r="B156" s="551" t="str">
        <f t="shared" si="76"/>
        <v/>
      </c>
      <c r="C156" s="551" t="str">
        <f t="shared" si="77"/>
        <v/>
      </c>
      <c r="D156" s="551" t="str">
        <f>IF(UPPER(TRIM(N11))="X",C156,B156)</f>
        <v/>
      </c>
      <c r="E156" s="551" cm="1">
        <f t="array" ref="E156">IF(H155&lt;&gt;"",E155,IF(E155="","",IFERROR(MATCH(TRUE(),INDEX(INDEX(K:K,E155+1):K203&lt;&gt;"",0),0)+E155,"")))</f>
        <v>297</v>
      </c>
      <c r="F156" s="551" cm="1">
        <f t="array" ref="F156">IF(E156="","",IF(H155&lt;&gt;"",H155,INDEX(D:D,E156)))</f>
        <v>0</v>
      </c>
      <c r="G156" s="551" t="str">
        <f t="shared" si="78"/>
        <v>0</v>
      </c>
      <c r="H156" s="561" t="str">
        <f t="shared" si="79"/>
        <v/>
      </c>
      <c r="I156" s="566" t="str">
        <f>IF(AND(F156&lt;&gt;"",N10&gt;0,M156&gt;N10),"Mot &gt; limite","")</f>
        <v/>
      </c>
      <c r="J156" s="562" t="str">
        <f>IF(K156="","",COUNTIF(K18:K156,"&lt;&gt;"))</f>
        <v/>
      </c>
      <c r="K156" s="563"/>
      <c r="L156" s="562" t="str">
        <f t="shared" si="80"/>
        <v/>
      </c>
      <c r="M156" s="532">
        <f>IF(OR(F156="",N10="",N10&lt;=0),"",IF(LEN(F156)&lt;=N10,LEN(F156),IFERROR(FIND("♦",SUBSTITUTE(LEFT(F156,N10)," ","♦",LEN(LEFT(F156,N10))-LEN(SUBSTITUTE(LEFT(F156,N10)," ","")))),FIND(" ",F156&amp;" ",N10+1)-1)))</f>
        <v>1</v>
      </c>
      <c r="N156" s="564">
        <f t="shared" si="81"/>
        <v>139</v>
      </c>
      <c r="O156" s="565" t="str">
        <f t="shared" si="82"/>
        <v>0</v>
      </c>
      <c r="P156" s="564">
        <f t="shared" si="83"/>
        <v>1</v>
      </c>
      <c r="Q156" s="564">
        <f t="shared" si="84"/>
        <v>1</v>
      </c>
      <c r="S156" s="588">
        <f t="shared" si="85"/>
        <v>156</v>
      </c>
      <c r="T156" s="464" t="str">
        <f t="shared" si="113"/>
        <v>0</v>
      </c>
      <c r="U156" s="588" t="s">
        <v>188</v>
      </c>
      <c r="V156" s="465" t="str">
        <f t="shared" si="86"/>
        <v>0</v>
      </c>
      <c r="W156" s="466" t="str">
        <f t="shared" si="87"/>
        <v/>
      </c>
      <c r="X156" s="589" t="str">
        <f t="shared" si="88"/>
        <v>0</v>
      </c>
      <c r="Y156" s="590" t="str">
        <f t="shared" si="89"/>
        <v/>
      </c>
      <c r="Z156" s="588">
        <f t="shared" si="90"/>
        <v>0</v>
      </c>
      <c r="AA156" s="588">
        <f t="shared" si="91"/>
        <v>0</v>
      </c>
      <c r="AB156" s="590" t="str">
        <f t="shared" si="92"/>
        <v>aucun match</v>
      </c>
      <c r="AC156" s="36" t="str">
        <f t="shared" si="93"/>
        <v>0</v>
      </c>
      <c r="AD156" s="36" t="str">
        <f t="shared" si="94"/>
        <v>0</v>
      </c>
      <c r="AE156" s="36" t="str">
        <f t="shared" si="95"/>
        <v>0</v>
      </c>
      <c r="AF156" s="36" t="str">
        <f t="shared" si="96"/>
        <v xml:space="preserve"> 0 </v>
      </c>
      <c r="AG156" s="36" cm="1">
        <f t="array" ref="AG156">IF(T156="",0,SUMPRODUCT((BX4:BX795="Gluten")*(BY4:BY795="INFO")*(COUNTIF(AF156,"*"&amp;BZ4:BZ795&amp;"*")&gt;0)*1))</f>
        <v>0</v>
      </c>
      <c r="AH156" s="36" cm="1">
        <f t="array" ref="AH156">IF(T156="",0,SUMPRODUCT((BX4:BX795="Gluten")*(BY4:BY795="EXCL")*(COUNTIF(AF156,"*"&amp;BZ4:BZ795&amp;"*")&gt;0)*1))</f>
        <v>0</v>
      </c>
      <c r="AI156" s="36" cm="1">
        <f t="array" ref="AI156">IF(T156="",0,SUMPRODUCT((BX4:BX795="Gluten")*(BY4:BY795="ALERTE")*(COUNTIF(AF156,"*"&amp;BZ4:BZ795&amp;"*")&gt;0)*1))</f>
        <v>0</v>
      </c>
      <c r="AJ156" s="36" cm="1">
        <f t="array" ref="AJ156">IF(T156="",0,SUMPRODUCT((BX4:BX795="Gluten")*(BY4:BY795="SUSP")*(COUNTIF(AF156,"*"&amp;BZ4:BZ795&amp;"*")&gt;0)*1))</f>
        <v>0</v>
      </c>
      <c r="AK156" s="36" cm="1">
        <f t="array" ref="AK156">IF(T156="",0,SUMPRODUCT((BX4:BX795="Crustaces")*(BY4:BY795="ALERTE")*(COUNTIF(AF156,"*"&amp;BZ4:BZ795&amp;"*")&gt;0)*1))</f>
        <v>0</v>
      </c>
      <c r="AL156" s="36" cm="1">
        <f t="array" ref="AL156">IF(T156="",0,SUMPRODUCT((BX4:BX795="Oeufs")*(BY4:BY795="ALERTE")*(COUNTIF(AF156,"*"&amp;BZ4:BZ795&amp;"*")&gt;0)*1))</f>
        <v>0</v>
      </c>
      <c r="AM156" s="36" cm="1">
        <f t="array" ref="AM156">IF(T156="",0,SUMPRODUCT((BX4:BX795="Poissons")*(BY4:BY795="INFO")*(COUNTIF(AF156,"*"&amp;BZ4:BZ795&amp;"*")&gt;0)*1))</f>
        <v>0</v>
      </c>
      <c r="AN156" s="36" cm="1">
        <f t="array" ref="AN156">IF(T156="",0,SUMPRODUCT((BX4:BX795="Poissons")*(BY4:BY795="EXCL")*(COUNTIF(AF156,"*"&amp;BZ4:BZ795&amp;"*")&gt;0)*1))</f>
        <v>0</v>
      </c>
      <c r="AO156" s="36" cm="1">
        <f t="array" ref="AO156">IF(T156="",0,SUMPRODUCT((BX4:BX795="Poissons")*(BY4:BY795="ALERTE")*(COUNTIF(AF156,"*"&amp;BZ4:BZ795&amp;"*")&gt;0)*1))</f>
        <v>0</v>
      </c>
      <c r="AP156" s="36" cm="1">
        <f t="array" ref="AP156">IF(T156="",0,SUMPRODUCT((BX4:BX795="Arachides")*(BY4:BY795="ALERTE")*(COUNTIF(AF156,"*"&amp;BZ4:BZ795&amp;"*")&gt;0)*1))</f>
        <v>0</v>
      </c>
      <c r="AQ156" s="36" cm="1">
        <f t="array" ref="AQ156">IF(T156="",0,SUMPRODUCT((BX4:BX795="Soja")*(BY4:BY795="INFO")*(COUNTIF(AF156,"*"&amp;BZ4:BZ795&amp;"*")&gt;0)*1))</f>
        <v>0</v>
      </c>
      <c r="AR156" s="36" cm="1">
        <f t="array" ref="AR156">IF(T156="",0,SUMPRODUCT((BX4:BX795="Soja")*(BY4:BY795="ALERTE")*(COUNTIF(AF156,"*"&amp;BZ4:BZ795&amp;"*")&gt;0)*1))</f>
        <v>0</v>
      </c>
      <c r="AS156" s="36" cm="1">
        <f t="array" ref="AS156">IF(T156="",0,SUMPRODUCT((BX4:BX795="Lait")*(BY4:BY795="INFO")*(COUNTIF(AF156,"*"&amp;BZ4:BZ795&amp;"*")&gt;0)*1))</f>
        <v>0</v>
      </c>
      <c r="AT156" s="36" cm="1">
        <f t="array" ref="AT156">IF(T156="",0,SUMPRODUCT((BX4:BX795="Lait")*(BY4:BY795="EXCL")*(COUNTIF(AF156,"*"&amp;BZ4:BZ795&amp;"*")&gt;0)*1))</f>
        <v>0</v>
      </c>
      <c r="AU156" s="36" cm="1">
        <f t="array" ref="AU156">IF(T156="",0,SUMPRODUCT((BX4:BX795="Lait")*(BY4:BY795="ALERTE")*(COUNTIF(AF156,"*"&amp;BZ4:BZ795&amp;"*")&gt;0)*1))</f>
        <v>0</v>
      </c>
      <c r="AV156" s="36" cm="1">
        <f t="array" ref="AV156">IF(T156="",0,SUMPRODUCT((BX4:BX795="Lait")*(BY4:BY795="SUSP")*(COUNTIF(AF156,"*"&amp;BZ4:BZ795&amp;"*")&gt;0)*1))</f>
        <v>0</v>
      </c>
      <c r="AW156" s="36" cm="1">
        <f t="array" ref="AW156">IF(T156="",0,SUMPRODUCT((BX4:BX795="Fruits a coque")*(BY4:BY795="EXCL")*(COUNTIF(AF156,"*"&amp;BZ4:BZ795&amp;"*")&gt;0)*1))</f>
        <v>0</v>
      </c>
      <c r="AX156" s="36" cm="1">
        <f t="array" ref="AX156">IF(T156="",0,SUMPRODUCT((BX4:BX795="Fruits a coque")*(BY4:BY795="ALERTE")*(COUNTIF(AF156,"*"&amp;BZ4:BZ795&amp;"*")&gt;0)*1))</f>
        <v>0</v>
      </c>
      <c r="AY156" s="36" cm="1">
        <f t="array" ref="AY156">IF(T156="",0,SUMPRODUCT((BX4:BX795="Celeri")*(BY4:BY795="ALERTE")*(COUNTIF(AF156,"*"&amp;BZ4:BZ795&amp;"*")&gt;0)*1))</f>
        <v>0</v>
      </c>
      <c r="AZ156" s="36" cm="1">
        <f t="array" ref="AZ156">IF(T156="",0,SUMPRODUCT((BX4:BX795="Moutarde")*(BY4:BY795="ALERTE")*(COUNTIF(AF156,"*"&amp;BZ4:BZ795&amp;"*")&gt;0)*1))</f>
        <v>0</v>
      </c>
      <c r="BA156" s="36" cm="1">
        <f t="array" ref="BA156">IF(T156="",0,SUMPRODUCT((BX4:BX795="Sesame")*(BY4:BY795="ALERTE")*(COUNTIF(AF156,"*"&amp;BZ4:BZ795&amp;"*")&gt;0)*1))</f>
        <v>0</v>
      </c>
      <c r="BB156" s="36" cm="1">
        <f t="array" ref="BB156">IF(T156="",0,SUMPRODUCT((BX4:BX795="Sulfites")*(BY4:BY795="ALERTE")*(COUNTIF(AF156,"*"&amp;BZ4:BZ795&amp;"*")&gt;0)*1))</f>
        <v>0</v>
      </c>
      <c r="BC156" s="36" cm="1">
        <f t="array" ref="BC156">IF(T156="",0,SUMPRODUCT((BX4:BX795="Lupin")*(BY4:BY795="ALERTE")*(COUNTIF(AF156,"*"&amp;BZ4:BZ795&amp;"*")&gt;0)*1))</f>
        <v>0</v>
      </c>
      <c r="BD156" s="36" cm="1">
        <f t="array" ref="BD156">IF(T156="",0,SUMPRODUCT((BX4:BX795="Mollusques")*(BY4:BY795="EXCL")*(COUNTIF(AF156,"*"&amp;BZ4:BZ795&amp;"*")&gt;0)*1))</f>
        <v>0</v>
      </c>
      <c r="BE156" s="36" cm="1">
        <f t="array" ref="BE156">IF(T156="",0,SUMPRODUCT((BX4:BX795="Mollusques")*(BY4:BY795="ALERTE")*(COUNTIF(AF156,"*"&amp;BZ4:BZ795&amp;"*")&gt;0)*1))</f>
        <v>0</v>
      </c>
      <c r="BF156" s="36" t="str">
        <f t="shared" si="97"/>
        <v/>
      </c>
      <c r="BG156" s="36" t="str">
        <f t="shared" si="98"/>
        <v/>
      </c>
      <c r="BH156" s="36" t="str">
        <f t="shared" si="99"/>
        <v/>
      </c>
      <c r="BI156" s="36" t="str">
        <f t="shared" si="100"/>
        <v/>
      </c>
      <c r="BJ156" s="36" t="str">
        <f t="shared" si="101"/>
        <v/>
      </c>
      <c r="BK156" s="36" t="str">
        <f t="shared" si="102"/>
        <v/>
      </c>
      <c r="BL156" s="36" t="str">
        <f t="shared" si="103"/>
        <v/>
      </c>
      <c r="BM156" s="36" t="str">
        <f t="shared" si="104"/>
        <v/>
      </c>
      <c r="BN156" s="36" t="str">
        <f t="shared" si="105"/>
        <v/>
      </c>
      <c r="BO156" s="36" t="str">
        <f t="shared" si="106"/>
        <v/>
      </c>
      <c r="BP156" s="36" t="str">
        <f t="shared" si="107"/>
        <v/>
      </c>
      <c r="BQ156" s="36" t="str">
        <f t="shared" si="108"/>
        <v/>
      </c>
      <c r="BR156" s="36" t="str">
        <f t="shared" si="109"/>
        <v/>
      </c>
      <c r="BS156" s="36" t="str">
        <f t="shared" si="110"/>
        <v/>
      </c>
      <c r="BT156" s="36" t="str">
        <f t="shared" si="111"/>
        <v/>
      </c>
      <c r="BU156" s="36" t="str">
        <f t="shared" si="112"/>
        <v/>
      </c>
      <c r="BX156" s="6" t="s">
        <v>353</v>
      </c>
      <c r="BY156" s="577" t="s">
        <v>363</v>
      </c>
      <c r="BZ156" s="6" t="s">
        <v>1337</v>
      </c>
      <c r="CA156" s="6" t="s">
        <v>891</v>
      </c>
    </row>
    <row r="157" spans="2:79" ht="30" customHeight="1">
      <c r="B157" s="551" t="str">
        <f t="shared" si="76"/>
        <v/>
      </c>
      <c r="C157" s="551" t="str">
        <f t="shared" si="77"/>
        <v/>
      </c>
      <c r="D157" s="551" t="str">
        <f>IF(UPPER(TRIM(N11))="X",C157,B157)</f>
        <v/>
      </c>
      <c r="E157" s="551" cm="1">
        <f t="array" ref="E157">IF(H156&lt;&gt;"",E156,IF(E156="","",IFERROR(MATCH(TRUE(),INDEX(INDEX(K:K,E156+1):K203&lt;&gt;"",0),0)+E156,"")))</f>
        <v>298</v>
      </c>
      <c r="F157" s="551" cm="1">
        <f t="array" ref="F157">IF(E157="","",IF(H156&lt;&gt;"",H156,INDEX(D:D,E157)))</f>
        <v>0</v>
      </c>
      <c r="G157" s="551" t="str">
        <f t="shared" si="78"/>
        <v>0</v>
      </c>
      <c r="H157" s="561" t="str">
        <f t="shared" si="79"/>
        <v/>
      </c>
      <c r="I157" s="566" t="str">
        <f>IF(AND(F157&lt;&gt;"",N10&gt;0,M157&gt;N10),"Mot &gt; limite","")</f>
        <v/>
      </c>
      <c r="J157" s="562" t="str">
        <f>IF(K157="","",COUNTIF(K18:K157,"&lt;&gt;"))</f>
        <v/>
      </c>
      <c r="K157" s="563"/>
      <c r="L157" s="562" t="str">
        <f t="shared" si="80"/>
        <v/>
      </c>
      <c r="M157" s="532">
        <f>IF(OR(F157="",N10="",N10&lt;=0),"",IF(LEN(F157)&lt;=N10,LEN(F157),IFERROR(FIND("♦",SUBSTITUTE(LEFT(F157,N10)," ","♦",LEN(LEFT(F157,N10))-LEN(SUBSTITUTE(LEFT(F157,N10)," ","")))),FIND(" ",F157&amp;" ",N10+1)-1)))</f>
        <v>1</v>
      </c>
      <c r="N157" s="564">
        <f t="shared" si="81"/>
        <v>140</v>
      </c>
      <c r="O157" s="565" t="str">
        <f t="shared" si="82"/>
        <v>0</v>
      </c>
      <c r="P157" s="564">
        <f t="shared" si="83"/>
        <v>1</v>
      </c>
      <c r="Q157" s="564">
        <f t="shared" si="84"/>
        <v>1</v>
      </c>
      <c r="S157" s="588">
        <f t="shared" si="85"/>
        <v>157</v>
      </c>
      <c r="T157" s="464" t="str">
        <f t="shared" si="113"/>
        <v>0</v>
      </c>
      <c r="U157" s="588" t="s">
        <v>188</v>
      </c>
      <c r="V157" s="465" t="str">
        <f t="shared" si="86"/>
        <v>0</v>
      </c>
      <c r="W157" s="466" t="str">
        <f t="shared" si="87"/>
        <v/>
      </c>
      <c r="X157" s="589" t="str">
        <f t="shared" si="88"/>
        <v>0</v>
      </c>
      <c r="Y157" s="590" t="str">
        <f t="shared" si="89"/>
        <v/>
      </c>
      <c r="Z157" s="588">
        <f t="shared" si="90"/>
        <v>0</v>
      </c>
      <c r="AA157" s="588">
        <f t="shared" si="91"/>
        <v>0</v>
      </c>
      <c r="AB157" s="590" t="str">
        <f t="shared" si="92"/>
        <v>aucun match</v>
      </c>
      <c r="AC157" s="36" t="str">
        <f t="shared" si="93"/>
        <v>0</v>
      </c>
      <c r="AD157" s="36" t="str">
        <f t="shared" si="94"/>
        <v>0</v>
      </c>
      <c r="AE157" s="36" t="str">
        <f t="shared" si="95"/>
        <v>0</v>
      </c>
      <c r="AF157" s="36" t="str">
        <f t="shared" si="96"/>
        <v xml:space="preserve"> 0 </v>
      </c>
      <c r="AG157" s="36" cm="1">
        <f t="array" ref="AG157">IF(T157="",0,SUMPRODUCT((BX4:BX795="Gluten")*(BY4:BY795="INFO")*(COUNTIF(AF157,"*"&amp;BZ4:BZ795&amp;"*")&gt;0)*1))</f>
        <v>0</v>
      </c>
      <c r="AH157" s="36" cm="1">
        <f t="array" ref="AH157">IF(T157="",0,SUMPRODUCT((BX4:BX795="Gluten")*(BY4:BY795="EXCL")*(COUNTIF(AF157,"*"&amp;BZ4:BZ795&amp;"*")&gt;0)*1))</f>
        <v>0</v>
      </c>
      <c r="AI157" s="36" cm="1">
        <f t="array" ref="AI157">IF(T157="",0,SUMPRODUCT((BX4:BX795="Gluten")*(BY4:BY795="ALERTE")*(COUNTIF(AF157,"*"&amp;BZ4:BZ795&amp;"*")&gt;0)*1))</f>
        <v>0</v>
      </c>
      <c r="AJ157" s="36" cm="1">
        <f t="array" ref="AJ157">IF(T157="",0,SUMPRODUCT((BX4:BX795="Gluten")*(BY4:BY795="SUSP")*(COUNTIF(AF157,"*"&amp;BZ4:BZ795&amp;"*")&gt;0)*1))</f>
        <v>0</v>
      </c>
      <c r="AK157" s="36" cm="1">
        <f t="array" ref="AK157">IF(T157="",0,SUMPRODUCT((BX4:BX795="Crustaces")*(BY4:BY795="ALERTE")*(COUNTIF(AF157,"*"&amp;BZ4:BZ795&amp;"*")&gt;0)*1))</f>
        <v>0</v>
      </c>
      <c r="AL157" s="36" cm="1">
        <f t="array" ref="AL157">IF(T157="",0,SUMPRODUCT((BX4:BX795="Oeufs")*(BY4:BY795="ALERTE")*(COUNTIF(AF157,"*"&amp;BZ4:BZ795&amp;"*")&gt;0)*1))</f>
        <v>0</v>
      </c>
      <c r="AM157" s="36" cm="1">
        <f t="array" ref="AM157">IF(T157="",0,SUMPRODUCT((BX4:BX795="Poissons")*(BY4:BY795="INFO")*(COUNTIF(AF157,"*"&amp;BZ4:BZ795&amp;"*")&gt;0)*1))</f>
        <v>0</v>
      </c>
      <c r="AN157" s="36" cm="1">
        <f t="array" ref="AN157">IF(T157="",0,SUMPRODUCT((BX4:BX795="Poissons")*(BY4:BY795="EXCL")*(COUNTIF(AF157,"*"&amp;BZ4:BZ795&amp;"*")&gt;0)*1))</f>
        <v>0</v>
      </c>
      <c r="AO157" s="36" cm="1">
        <f t="array" ref="AO157">IF(T157="",0,SUMPRODUCT((BX4:BX795="Poissons")*(BY4:BY795="ALERTE")*(COUNTIF(AF157,"*"&amp;BZ4:BZ795&amp;"*")&gt;0)*1))</f>
        <v>0</v>
      </c>
      <c r="AP157" s="36" cm="1">
        <f t="array" ref="AP157">IF(T157="",0,SUMPRODUCT((BX4:BX795="Arachides")*(BY4:BY795="ALERTE")*(COUNTIF(AF157,"*"&amp;BZ4:BZ795&amp;"*")&gt;0)*1))</f>
        <v>0</v>
      </c>
      <c r="AQ157" s="36" cm="1">
        <f t="array" ref="AQ157">IF(T157="",0,SUMPRODUCT((BX4:BX795="Soja")*(BY4:BY795="INFO")*(COUNTIF(AF157,"*"&amp;BZ4:BZ795&amp;"*")&gt;0)*1))</f>
        <v>0</v>
      </c>
      <c r="AR157" s="36" cm="1">
        <f t="array" ref="AR157">IF(T157="",0,SUMPRODUCT((BX4:BX795="Soja")*(BY4:BY795="ALERTE")*(COUNTIF(AF157,"*"&amp;BZ4:BZ795&amp;"*")&gt;0)*1))</f>
        <v>0</v>
      </c>
      <c r="AS157" s="36" cm="1">
        <f t="array" ref="AS157">IF(T157="",0,SUMPRODUCT((BX4:BX795="Lait")*(BY4:BY795="INFO")*(COUNTIF(AF157,"*"&amp;BZ4:BZ795&amp;"*")&gt;0)*1))</f>
        <v>0</v>
      </c>
      <c r="AT157" s="36" cm="1">
        <f t="array" ref="AT157">IF(T157="",0,SUMPRODUCT((BX4:BX795="Lait")*(BY4:BY795="EXCL")*(COUNTIF(AF157,"*"&amp;BZ4:BZ795&amp;"*")&gt;0)*1))</f>
        <v>0</v>
      </c>
      <c r="AU157" s="36" cm="1">
        <f t="array" ref="AU157">IF(T157="",0,SUMPRODUCT((BX4:BX795="Lait")*(BY4:BY795="ALERTE")*(COUNTIF(AF157,"*"&amp;BZ4:BZ795&amp;"*")&gt;0)*1))</f>
        <v>0</v>
      </c>
      <c r="AV157" s="36" cm="1">
        <f t="array" ref="AV157">IF(T157="",0,SUMPRODUCT((BX4:BX795="Lait")*(BY4:BY795="SUSP")*(COUNTIF(AF157,"*"&amp;BZ4:BZ795&amp;"*")&gt;0)*1))</f>
        <v>0</v>
      </c>
      <c r="AW157" s="36" cm="1">
        <f t="array" ref="AW157">IF(T157="",0,SUMPRODUCT((BX4:BX795="Fruits a coque")*(BY4:BY795="EXCL")*(COUNTIF(AF157,"*"&amp;BZ4:BZ795&amp;"*")&gt;0)*1))</f>
        <v>0</v>
      </c>
      <c r="AX157" s="36" cm="1">
        <f t="array" ref="AX157">IF(T157="",0,SUMPRODUCT((BX4:BX795="Fruits a coque")*(BY4:BY795="ALERTE")*(COUNTIF(AF157,"*"&amp;BZ4:BZ795&amp;"*")&gt;0)*1))</f>
        <v>0</v>
      </c>
      <c r="AY157" s="36" cm="1">
        <f t="array" ref="AY157">IF(T157="",0,SUMPRODUCT((BX4:BX795="Celeri")*(BY4:BY795="ALERTE")*(COUNTIF(AF157,"*"&amp;BZ4:BZ795&amp;"*")&gt;0)*1))</f>
        <v>0</v>
      </c>
      <c r="AZ157" s="36" cm="1">
        <f t="array" ref="AZ157">IF(T157="",0,SUMPRODUCT((BX4:BX795="Moutarde")*(BY4:BY795="ALERTE")*(COUNTIF(AF157,"*"&amp;BZ4:BZ795&amp;"*")&gt;0)*1))</f>
        <v>0</v>
      </c>
      <c r="BA157" s="36" cm="1">
        <f t="array" ref="BA157">IF(T157="",0,SUMPRODUCT((BX4:BX795="Sesame")*(BY4:BY795="ALERTE")*(COUNTIF(AF157,"*"&amp;BZ4:BZ795&amp;"*")&gt;0)*1))</f>
        <v>0</v>
      </c>
      <c r="BB157" s="36" cm="1">
        <f t="array" ref="BB157">IF(T157="",0,SUMPRODUCT((BX4:BX795="Sulfites")*(BY4:BY795="ALERTE")*(COUNTIF(AF157,"*"&amp;BZ4:BZ795&amp;"*")&gt;0)*1))</f>
        <v>0</v>
      </c>
      <c r="BC157" s="36" cm="1">
        <f t="array" ref="BC157">IF(T157="",0,SUMPRODUCT((BX4:BX795="Lupin")*(BY4:BY795="ALERTE")*(COUNTIF(AF157,"*"&amp;BZ4:BZ795&amp;"*")&gt;0)*1))</f>
        <v>0</v>
      </c>
      <c r="BD157" s="36" cm="1">
        <f t="array" ref="BD157">IF(T157="",0,SUMPRODUCT((BX4:BX795="Mollusques")*(BY4:BY795="EXCL")*(COUNTIF(AF157,"*"&amp;BZ4:BZ795&amp;"*")&gt;0)*1))</f>
        <v>0</v>
      </c>
      <c r="BE157" s="36" cm="1">
        <f t="array" ref="BE157">IF(T157="",0,SUMPRODUCT((BX4:BX795="Mollusques")*(BY4:BY795="ALERTE")*(COUNTIF(AF157,"*"&amp;BZ4:BZ795&amp;"*")&gt;0)*1))</f>
        <v>0</v>
      </c>
      <c r="BF157" s="36" t="str">
        <f t="shared" si="97"/>
        <v/>
      </c>
      <c r="BG157" s="36" t="str">
        <f t="shared" si="98"/>
        <v/>
      </c>
      <c r="BH157" s="36" t="str">
        <f t="shared" si="99"/>
        <v/>
      </c>
      <c r="BI157" s="36" t="str">
        <f t="shared" si="100"/>
        <v/>
      </c>
      <c r="BJ157" s="36" t="str">
        <f t="shared" si="101"/>
        <v/>
      </c>
      <c r="BK157" s="36" t="str">
        <f t="shared" si="102"/>
        <v/>
      </c>
      <c r="BL157" s="36" t="str">
        <f t="shared" si="103"/>
        <v/>
      </c>
      <c r="BM157" s="36" t="str">
        <f t="shared" si="104"/>
        <v/>
      </c>
      <c r="BN157" s="36" t="str">
        <f t="shared" si="105"/>
        <v/>
      </c>
      <c r="BO157" s="36" t="str">
        <f t="shared" si="106"/>
        <v/>
      </c>
      <c r="BP157" s="36" t="str">
        <f t="shared" si="107"/>
        <v/>
      </c>
      <c r="BQ157" s="36" t="str">
        <f t="shared" si="108"/>
        <v/>
      </c>
      <c r="BR157" s="36" t="str">
        <f t="shared" si="109"/>
        <v/>
      </c>
      <c r="BS157" s="36" t="str">
        <f t="shared" si="110"/>
        <v/>
      </c>
      <c r="BT157" s="36" t="str">
        <f t="shared" si="111"/>
        <v/>
      </c>
      <c r="BU157" s="36" t="str">
        <f t="shared" si="112"/>
        <v/>
      </c>
      <c r="BX157" s="6" t="s">
        <v>353</v>
      </c>
      <c r="BY157" s="577" t="s">
        <v>363</v>
      </c>
      <c r="BZ157" s="6" t="s">
        <v>1338</v>
      </c>
      <c r="CA157" s="6" t="s">
        <v>892</v>
      </c>
    </row>
    <row r="158" spans="2:79" ht="30" customHeight="1">
      <c r="B158" s="551" t="str">
        <f t="shared" si="76"/>
        <v/>
      </c>
      <c r="C158" s="551" t="str">
        <f t="shared" si="77"/>
        <v/>
      </c>
      <c r="D158" s="551" t="str">
        <f>IF(UPPER(TRIM(N11))="X",C158,B158)</f>
        <v/>
      </c>
      <c r="E158" s="551" cm="1">
        <f t="array" ref="E158">IF(H157&lt;&gt;"",E157,IF(E157="","",IFERROR(MATCH(TRUE(),INDEX(INDEX(K:K,E157+1):K203&lt;&gt;"",0),0)+E157,"")))</f>
        <v>299</v>
      </c>
      <c r="F158" s="551" cm="1">
        <f t="array" ref="F158">IF(E158="","",IF(H157&lt;&gt;"",H157,INDEX(D:D,E158)))</f>
        <v>0</v>
      </c>
      <c r="G158" s="551" t="str">
        <f t="shared" si="78"/>
        <v>0</v>
      </c>
      <c r="H158" s="561" t="str">
        <f t="shared" si="79"/>
        <v/>
      </c>
      <c r="I158" s="566" t="str">
        <f>IF(AND(F158&lt;&gt;"",N10&gt;0,M158&gt;N10),"Mot &gt; limite","")</f>
        <v/>
      </c>
      <c r="J158" s="562" t="str">
        <f>IF(K158="","",COUNTIF(K18:K158,"&lt;&gt;"))</f>
        <v/>
      </c>
      <c r="K158" s="563"/>
      <c r="L158" s="562" t="str">
        <f t="shared" si="80"/>
        <v/>
      </c>
      <c r="M158" s="532">
        <f>IF(OR(F158="",N10="",N10&lt;=0),"",IF(LEN(F158)&lt;=N10,LEN(F158),IFERROR(FIND("♦",SUBSTITUTE(LEFT(F158,N10)," ","♦",LEN(LEFT(F158,N10))-LEN(SUBSTITUTE(LEFT(F158,N10)," ","")))),FIND(" ",F158&amp;" ",N10+1)-1)))</f>
        <v>1</v>
      </c>
      <c r="N158" s="564">
        <f t="shared" si="81"/>
        <v>141</v>
      </c>
      <c r="O158" s="565" t="str">
        <f t="shared" si="82"/>
        <v>0</v>
      </c>
      <c r="P158" s="564">
        <f t="shared" si="83"/>
        <v>1</v>
      </c>
      <c r="Q158" s="564">
        <f t="shared" si="84"/>
        <v>1</v>
      </c>
      <c r="S158" s="588">
        <f t="shared" si="85"/>
        <v>158</v>
      </c>
      <c r="T158" s="464" t="str">
        <f t="shared" si="113"/>
        <v>0</v>
      </c>
      <c r="U158" s="588" t="s">
        <v>188</v>
      </c>
      <c r="V158" s="465" t="str">
        <f t="shared" si="86"/>
        <v>0</v>
      </c>
      <c r="W158" s="466" t="str">
        <f t="shared" si="87"/>
        <v/>
      </c>
      <c r="X158" s="589" t="str">
        <f t="shared" si="88"/>
        <v>0</v>
      </c>
      <c r="Y158" s="590" t="str">
        <f t="shared" si="89"/>
        <v/>
      </c>
      <c r="Z158" s="588">
        <f t="shared" si="90"/>
        <v>0</v>
      </c>
      <c r="AA158" s="588">
        <f t="shared" si="91"/>
        <v>0</v>
      </c>
      <c r="AB158" s="590" t="str">
        <f t="shared" si="92"/>
        <v>aucun match</v>
      </c>
      <c r="AC158" s="36" t="str">
        <f t="shared" si="93"/>
        <v>0</v>
      </c>
      <c r="AD158" s="36" t="str">
        <f t="shared" si="94"/>
        <v>0</v>
      </c>
      <c r="AE158" s="36" t="str">
        <f t="shared" si="95"/>
        <v>0</v>
      </c>
      <c r="AF158" s="36" t="str">
        <f t="shared" si="96"/>
        <v xml:space="preserve"> 0 </v>
      </c>
      <c r="AG158" s="36" cm="1">
        <f t="array" ref="AG158">IF(T158="",0,SUMPRODUCT((BX4:BX795="Gluten")*(BY4:BY795="INFO")*(COUNTIF(AF158,"*"&amp;BZ4:BZ795&amp;"*")&gt;0)*1))</f>
        <v>0</v>
      </c>
      <c r="AH158" s="36" cm="1">
        <f t="array" ref="AH158">IF(T158="",0,SUMPRODUCT((BX4:BX795="Gluten")*(BY4:BY795="EXCL")*(COUNTIF(AF158,"*"&amp;BZ4:BZ795&amp;"*")&gt;0)*1))</f>
        <v>0</v>
      </c>
      <c r="AI158" s="36" cm="1">
        <f t="array" ref="AI158">IF(T158="",0,SUMPRODUCT((BX4:BX795="Gluten")*(BY4:BY795="ALERTE")*(COUNTIF(AF158,"*"&amp;BZ4:BZ795&amp;"*")&gt;0)*1))</f>
        <v>0</v>
      </c>
      <c r="AJ158" s="36" cm="1">
        <f t="array" ref="AJ158">IF(T158="",0,SUMPRODUCT((BX4:BX795="Gluten")*(BY4:BY795="SUSP")*(COUNTIF(AF158,"*"&amp;BZ4:BZ795&amp;"*")&gt;0)*1))</f>
        <v>0</v>
      </c>
      <c r="AK158" s="36" cm="1">
        <f t="array" ref="AK158">IF(T158="",0,SUMPRODUCT((BX4:BX795="Crustaces")*(BY4:BY795="ALERTE")*(COUNTIF(AF158,"*"&amp;BZ4:BZ795&amp;"*")&gt;0)*1))</f>
        <v>0</v>
      </c>
      <c r="AL158" s="36" cm="1">
        <f t="array" ref="AL158">IF(T158="",0,SUMPRODUCT((BX4:BX795="Oeufs")*(BY4:BY795="ALERTE")*(COUNTIF(AF158,"*"&amp;BZ4:BZ795&amp;"*")&gt;0)*1))</f>
        <v>0</v>
      </c>
      <c r="AM158" s="36" cm="1">
        <f t="array" ref="AM158">IF(T158="",0,SUMPRODUCT((BX4:BX795="Poissons")*(BY4:BY795="INFO")*(COUNTIF(AF158,"*"&amp;BZ4:BZ795&amp;"*")&gt;0)*1))</f>
        <v>0</v>
      </c>
      <c r="AN158" s="36" cm="1">
        <f t="array" ref="AN158">IF(T158="",0,SUMPRODUCT((BX4:BX795="Poissons")*(BY4:BY795="EXCL")*(COUNTIF(AF158,"*"&amp;BZ4:BZ795&amp;"*")&gt;0)*1))</f>
        <v>0</v>
      </c>
      <c r="AO158" s="36" cm="1">
        <f t="array" ref="AO158">IF(T158="",0,SUMPRODUCT((BX4:BX795="Poissons")*(BY4:BY795="ALERTE")*(COUNTIF(AF158,"*"&amp;BZ4:BZ795&amp;"*")&gt;0)*1))</f>
        <v>0</v>
      </c>
      <c r="AP158" s="36" cm="1">
        <f t="array" ref="AP158">IF(T158="",0,SUMPRODUCT((BX4:BX795="Arachides")*(BY4:BY795="ALERTE")*(COUNTIF(AF158,"*"&amp;BZ4:BZ795&amp;"*")&gt;0)*1))</f>
        <v>0</v>
      </c>
      <c r="AQ158" s="36" cm="1">
        <f t="array" ref="AQ158">IF(T158="",0,SUMPRODUCT((BX4:BX795="Soja")*(BY4:BY795="INFO")*(COUNTIF(AF158,"*"&amp;BZ4:BZ795&amp;"*")&gt;0)*1))</f>
        <v>0</v>
      </c>
      <c r="AR158" s="36" cm="1">
        <f t="array" ref="AR158">IF(T158="",0,SUMPRODUCT((BX4:BX795="Soja")*(BY4:BY795="ALERTE")*(COUNTIF(AF158,"*"&amp;BZ4:BZ795&amp;"*")&gt;0)*1))</f>
        <v>0</v>
      </c>
      <c r="AS158" s="36" cm="1">
        <f t="array" ref="AS158">IF(T158="",0,SUMPRODUCT((BX4:BX795="Lait")*(BY4:BY795="INFO")*(COUNTIF(AF158,"*"&amp;BZ4:BZ795&amp;"*")&gt;0)*1))</f>
        <v>0</v>
      </c>
      <c r="AT158" s="36" cm="1">
        <f t="array" ref="AT158">IF(T158="",0,SUMPRODUCT((BX4:BX795="Lait")*(BY4:BY795="EXCL")*(COUNTIF(AF158,"*"&amp;BZ4:BZ795&amp;"*")&gt;0)*1))</f>
        <v>0</v>
      </c>
      <c r="AU158" s="36" cm="1">
        <f t="array" ref="AU158">IF(T158="",0,SUMPRODUCT((BX4:BX795="Lait")*(BY4:BY795="ALERTE")*(COUNTIF(AF158,"*"&amp;BZ4:BZ795&amp;"*")&gt;0)*1))</f>
        <v>0</v>
      </c>
      <c r="AV158" s="36" cm="1">
        <f t="array" ref="AV158">IF(T158="",0,SUMPRODUCT((BX4:BX795="Lait")*(BY4:BY795="SUSP")*(COUNTIF(AF158,"*"&amp;BZ4:BZ795&amp;"*")&gt;0)*1))</f>
        <v>0</v>
      </c>
      <c r="AW158" s="36" cm="1">
        <f t="array" ref="AW158">IF(T158="",0,SUMPRODUCT((BX4:BX795="Fruits a coque")*(BY4:BY795="EXCL")*(COUNTIF(AF158,"*"&amp;BZ4:BZ795&amp;"*")&gt;0)*1))</f>
        <v>0</v>
      </c>
      <c r="AX158" s="36" cm="1">
        <f t="array" ref="AX158">IF(T158="",0,SUMPRODUCT((BX4:BX795="Fruits a coque")*(BY4:BY795="ALERTE")*(COUNTIF(AF158,"*"&amp;BZ4:BZ795&amp;"*")&gt;0)*1))</f>
        <v>0</v>
      </c>
      <c r="AY158" s="36" cm="1">
        <f t="array" ref="AY158">IF(T158="",0,SUMPRODUCT((BX4:BX795="Celeri")*(BY4:BY795="ALERTE")*(COUNTIF(AF158,"*"&amp;BZ4:BZ795&amp;"*")&gt;0)*1))</f>
        <v>0</v>
      </c>
      <c r="AZ158" s="36" cm="1">
        <f t="array" ref="AZ158">IF(T158="",0,SUMPRODUCT((BX4:BX795="Moutarde")*(BY4:BY795="ALERTE")*(COUNTIF(AF158,"*"&amp;BZ4:BZ795&amp;"*")&gt;0)*1))</f>
        <v>0</v>
      </c>
      <c r="BA158" s="36" cm="1">
        <f t="array" ref="BA158">IF(T158="",0,SUMPRODUCT((BX4:BX795="Sesame")*(BY4:BY795="ALERTE")*(COUNTIF(AF158,"*"&amp;BZ4:BZ795&amp;"*")&gt;0)*1))</f>
        <v>0</v>
      </c>
      <c r="BB158" s="36" cm="1">
        <f t="array" ref="BB158">IF(T158="",0,SUMPRODUCT((BX4:BX795="Sulfites")*(BY4:BY795="ALERTE")*(COUNTIF(AF158,"*"&amp;BZ4:BZ795&amp;"*")&gt;0)*1))</f>
        <v>0</v>
      </c>
      <c r="BC158" s="36" cm="1">
        <f t="array" ref="BC158">IF(T158="",0,SUMPRODUCT((BX4:BX795="Lupin")*(BY4:BY795="ALERTE")*(COUNTIF(AF158,"*"&amp;BZ4:BZ795&amp;"*")&gt;0)*1))</f>
        <v>0</v>
      </c>
      <c r="BD158" s="36" cm="1">
        <f t="array" ref="BD158">IF(T158="",0,SUMPRODUCT((BX4:BX795="Mollusques")*(BY4:BY795="EXCL")*(COUNTIF(AF158,"*"&amp;BZ4:BZ795&amp;"*")&gt;0)*1))</f>
        <v>0</v>
      </c>
      <c r="BE158" s="36" cm="1">
        <f t="array" ref="BE158">IF(T158="",0,SUMPRODUCT((BX4:BX795="Mollusques")*(BY4:BY795="ALERTE")*(COUNTIF(AF158,"*"&amp;BZ4:BZ795&amp;"*")&gt;0)*1))</f>
        <v>0</v>
      </c>
      <c r="BF158" s="36" t="str">
        <f t="shared" si="97"/>
        <v/>
      </c>
      <c r="BG158" s="36" t="str">
        <f t="shared" si="98"/>
        <v/>
      </c>
      <c r="BH158" s="36" t="str">
        <f t="shared" si="99"/>
        <v/>
      </c>
      <c r="BI158" s="36" t="str">
        <f t="shared" si="100"/>
        <v/>
      </c>
      <c r="BJ158" s="36" t="str">
        <f t="shared" si="101"/>
        <v/>
      </c>
      <c r="BK158" s="36" t="str">
        <f t="shared" si="102"/>
        <v/>
      </c>
      <c r="BL158" s="36" t="str">
        <f t="shared" si="103"/>
        <v/>
      </c>
      <c r="BM158" s="36" t="str">
        <f t="shared" si="104"/>
        <v/>
      </c>
      <c r="BN158" s="36" t="str">
        <f t="shared" si="105"/>
        <v/>
      </c>
      <c r="BO158" s="36" t="str">
        <f t="shared" si="106"/>
        <v/>
      </c>
      <c r="BP158" s="36" t="str">
        <f t="shared" si="107"/>
        <v/>
      </c>
      <c r="BQ158" s="36" t="str">
        <f t="shared" si="108"/>
        <v/>
      </c>
      <c r="BR158" s="36" t="str">
        <f t="shared" si="109"/>
        <v/>
      </c>
      <c r="BS158" s="36" t="str">
        <f t="shared" si="110"/>
        <v/>
      </c>
      <c r="BT158" s="36" t="str">
        <f t="shared" si="111"/>
        <v/>
      </c>
      <c r="BU158" s="36" t="str">
        <f t="shared" si="112"/>
        <v/>
      </c>
      <c r="BX158" s="6" t="s">
        <v>353</v>
      </c>
      <c r="BY158" s="577" t="s">
        <v>363</v>
      </c>
      <c r="BZ158" s="6" t="s">
        <v>448</v>
      </c>
      <c r="CA158" s="6" t="s">
        <v>893</v>
      </c>
    </row>
    <row r="159" spans="2:79" ht="30" customHeight="1">
      <c r="B159" s="551" t="str">
        <f t="shared" si="76"/>
        <v/>
      </c>
      <c r="C159" s="551" t="str">
        <f t="shared" si="77"/>
        <v/>
      </c>
      <c r="D159" s="551" t="str">
        <f>IF(UPPER(TRIM(N11))="X",C159,B159)</f>
        <v/>
      </c>
      <c r="E159" s="551" cm="1">
        <f t="array" ref="E159">IF(H158&lt;&gt;"",E158,IF(E158="","",IFERROR(MATCH(TRUE(),INDEX(INDEX(K:K,E158+1):K203&lt;&gt;"",0),0)+E158,"")))</f>
        <v>300</v>
      </c>
      <c r="F159" s="551" cm="1">
        <f t="array" ref="F159">IF(E159="","",IF(H158&lt;&gt;"",H158,INDEX(D:D,E159)))</f>
        <v>0</v>
      </c>
      <c r="G159" s="551" t="str">
        <f t="shared" si="78"/>
        <v>0</v>
      </c>
      <c r="H159" s="561" t="str">
        <f t="shared" si="79"/>
        <v/>
      </c>
      <c r="I159" s="566" t="str">
        <f>IF(AND(F159&lt;&gt;"",N10&gt;0,M159&gt;N10),"Mot &gt; limite","")</f>
        <v/>
      </c>
      <c r="J159" s="562" t="str">
        <f>IF(K159="","",COUNTIF(K18:K159,"&lt;&gt;"))</f>
        <v/>
      </c>
      <c r="K159" s="563"/>
      <c r="L159" s="562" t="str">
        <f t="shared" si="80"/>
        <v/>
      </c>
      <c r="M159" s="532">
        <f>IF(OR(F159="",N10="",N10&lt;=0),"",IF(LEN(F159)&lt;=N10,LEN(F159),IFERROR(FIND("♦",SUBSTITUTE(LEFT(F159,N10)," ","♦",LEN(LEFT(F159,N10))-LEN(SUBSTITUTE(LEFT(F159,N10)," ","")))),FIND(" ",F159&amp;" ",N10+1)-1)))</f>
        <v>1</v>
      </c>
      <c r="N159" s="564">
        <f t="shared" si="81"/>
        <v>142</v>
      </c>
      <c r="O159" s="565" t="str">
        <f t="shared" si="82"/>
        <v>0</v>
      </c>
      <c r="P159" s="564">
        <f t="shared" si="83"/>
        <v>1</v>
      </c>
      <c r="Q159" s="564">
        <f t="shared" si="84"/>
        <v>1</v>
      </c>
      <c r="S159" s="588">
        <f t="shared" si="85"/>
        <v>159</v>
      </c>
      <c r="T159" s="464" t="str">
        <f t="shared" si="113"/>
        <v>0</v>
      </c>
      <c r="U159" s="588" t="s">
        <v>188</v>
      </c>
      <c r="V159" s="465" t="str">
        <f t="shared" si="86"/>
        <v>0</v>
      </c>
      <c r="W159" s="466" t="str">
        <f t="shared" si="87"/>
        <v/>
      </c>
      <c r="X159" s="589" t="str">
        <f t="shared" si="88"/>
        <v>0</v>
      </c>
      <c r="Y159" s="590" t="str">
        <f t="shared" si="89"/>
        <v/>
      </c>
      <c r="Z159" s="588">
        <f t="shared" si="90"/>
        <v>0</v>
      </c>
      <c r="AA159" s="588">
        <f t="shared" si="91"/>
        <v>0</v>
      </c>
      <c r="AB159" s="590" t="str">
        <f t="shared" si="92"/>
        <v>aucun match</v>
      </c>
      <c r="AC159" s="36" t="str">
        <f t="shared" si="93"/>
        <v>0</v>
      </c>
      <c r="AD159" s="36" t="str">
        <f t="shared" si="94"/>
        <v>0</v>
      </c>
      <c r="AE159" s="36" t="str">
        <f t="shared" si="95"/>
        <v>0</v>
      </c>
      <c r="AF159" s="36" t="str">
        <f t="shared" si="96"/>
        <v xml:space="preserve"> 0 </v>
      </c>
      <c r="AG159" s="36" cm="1">
        <f t="array" ref="AG159">IF(T159="",0,SUMPRODUCT((BX4:BX795="Gluten")*(BY4:BY795="INFO")*(COUNTIF(AF159,"*"&amp;BZ4:BZ795&amp;"*")&gt;0)*1))</f>
        <v>0</v>
      </c>
      <c r="AH159" s="36" cm="1">
        <f t="array" ref="AH159">IF(T159="",0,SUMPRODUCT((BX4:BX795="Gluten")*(BY4:BY795="EXCL")*(COUNTIF(AF159,"*"&amp;BZ4:BZ795&amp;"*")&gt;0)*1))</f>
        <v>0</v>
      </c>
      <c r="AI159" s="36" cm="1">
        <f t="array" ref="AI159">IF(T159="",0,SUMPRODUCT((BX4:BX795="Gluten")*(BY4:BY795="ALERTE")*(COUNTIF(AF159,"*"&amp;BZ4:BZ795&amp;"*")&gt;0)*1))</f>
        <v>0</v>
      </c>
      <c r="AJ159" s="36" cm="1">
        <f t="array" ref="AJ159">IF(T159="",0,SUMPRODUCT((BX4:BX795="Gluten")*(BY4:BY795="SUSP")*(COUNTIF(AF159,"*"&amp;BZ4:BZ795&amp;"*")&gt;0)*1))</f>
        <v>0</v>
      </c>
      <c r="AK159" s="36" cm="1">
        <f t="array" ref="AK159">IF(T159="",0,SUMPRODUCT((BX4:BX795="Crustaces")*(BY4:BY795="ALERTE")*(COUNTIF(AF159,"*"&amp;BZ4:BZ795&amp;"*")&gt;0)*1))</f>
        <v>0</v>
      </c>
      <c r="AL159" s="36" cm="1">
        <f t="array" ref="AL159">IF(T159="",0,SUMPRODUCT((BX4:BX795="Oeufs")*(BY4:BY795="ALERTE")*(COUNTIF(AF159,"*"&amp;BZ4:BZ795&amp;"*")&gt;0)*1))</f>
        <v>0</v>
      </c>
      <c r="AM159" s="36" cm="1">
        <f t="array" ref="AM159">IF(T159="",0,SUMPRODUCT((BX4:BX795="Poissons")*(BY4:BY795="INFO")*(COUNTIF(AF159,"*"&amp;BZ4:BZ795&amp;"*")&gt;0)*1))</f>
        <v>0</v>
      </c>
      <c r="AN159" s="36" cm="1">
        <f t="array" ref="AN159">IF(T159="",0,SUMPRODUCT((BX4:BX795="Poissons")*(BY4:BY795="EXCL")*(COUNTIF(AF159,"*"&amp;BZ4:BZ795&amp;"*")&gt;0)*1))</f>
        <v>0</v>
      </c>
      <c r="AO159" s="36" cm="1">
        <f t="array" ref="AO159">IF(T159="",0,SUMPRODUCT((BX4:BX795="Poissons")*(BY4:BY795="ALERTE")*(COUNTIF(AF159,"*"&amp;BZ4:BZ795&amp;"*")&gt;0)*1))</f>
        <v>0</v>
      </c>
      <c r="AP159" s="36" cm="1">
        <f t="array" ref="AP159">IF(T159="",0,SUMPRODUCT((BX4:BX795="Arachides")*(BY4:BY795="ALERTE")*(COUNTIF(AF159,"*"&amp;BZ4:BZ795&amp;"*")&gt;0)*1))</f>
        <v>0</v>
      </c>
      <c r="AQ159" s="36" cm="1">
        <f t="array" ref="AQ159">IF(T159="",0,SUMPRODUCT((BX4:BX795="Soja")*(BY4:BY795="INFO")*(COUNTIF(AF159,"*"&amp;BZ4:BZ795&amp;"*")&gt;0)*1))</f>
        <v>0</v>
      </c>
      <c r="AR159" s="36" cm="1">
        <f t="array" ref="AR159">IF(T159="",0,SUMPRODUCT((BX4:BX795="Soja")*(BY4:BY795="ALERTE")*(COUNTIF(AF159,"*"&amp;BZ4:BZ795&amp;"*")&gt;0)*1))</f>
        <v>0</v>
      </c>
      <c r="AS159" s="36" cm="1">
        <f t="array" ref="AS159">IF(T159="",0,SUMPRODUCT((BX4:BX795="Lait")*(BY4:BY795="INFO")*(COUNTIF(AF159,"*"&amp;BZ4:BZ795&amp;"*")&gt;0)*1))</f>
        <v>0</v>
      </c>
      <c r="AT159" s="36" cm="1">
        <f t="array" ref="AT159">IF(T159="",0,SUMPRODUCT((BX4:BX795="Lait")*(BY4:BY795="EXCL")*(COUNTIF(AF159,"*"&amp;BZ4:BZ795&amp;"*")&gt;0)*1))</f>
        <v>0</v>
      </c>
      <c r="AU159" s="36" cm="1">
        <f t="array" ref="AU159">IF(T159="",0,SUMPRODUCT((BX4:BX795="Lait")*(BY4:BY795="ALERTE")*(COUNTIF(AF159,"*"&amp;BZ4:BZ795&amp;"*")&gt;0)*1))</f>
        <v>0</v>
      </c>
      <c r="AV159" s="36" cm="1">
        <f t="array" ref="AV159">IF(T159="",0,SUMPRODUCT((BX4:BX795="Lait")*(BY4:BY795="SUSP")*(COUNTIF(AF159,"*"&amp;BZ4:BZ795&amp;"*")&gt;0)*1))</f>
        <v>0</v>
      </c>
      <c r="AW159" s="36" cm="1">
        <f t="array" ref="AW159">IF(T159="",0,SUMPRODUCT((BX4:BX795="Fruits a coque")*(BY4:BY795="EXCL")*(COUNTIF(AF159,"*"&amp;BZ4:BZ795&amp;"*")&gt;0)*1))</f>
        <v>0</v>
      </c>
      <c r="AX159" s="36" cm="1">
        <f t="array" ref="AX159">IF(T159="",0,SUMPRODUCT((BX4:BX795="Fruits a coque")*(BY4:BY795="ALERTE")*(COUNTIF(AF159,"*"&amp;BZ4:BZ795&amp;"*")&gt;0)*1))</f>
        <v>0</v>
      </c>
      <c r="AY159" s="36" cm="1">
        <f t="array" ref="AY159">IF(T159="",0,SUMPRODUCT((BX4:BX795="Celeri")*(BY4:BY795="ALERTE")*(COUNTIF(AF159,"*"&amp;BZ4:BZ795&amp;"*")&gt;0)*1))</f>
        <v>0</v>
      </c>
      <c r="AZ159" s="36" cm="1">
        <f t="array" ref="AZ159">IF(T159="",0,SUMPRODUCT((BX4:BX795="Moutarde")*(BY4:BY795="ALERTE")*(COUNTIF(AF159,"*"&amp;BZ4:BZ795&amp;"*")&gt;0)*1))</f>
        <v>0</v>
      </c>
      <c r="BA159" s="36" cm="1">
        <f t="array" ref="BA159">IF(T159="",0,SUMPRODUCT((BX4:BX795="Sesame")*(BY4:BY795="ALERTE")*(COUNTIF(AF159,"*"&amp;BZ4:BZ795&amp;"*")&gt;0)*1))</f>
        <v>0</v>
      </c>
      <c r="BB159" s="36" cm="1">
        <f t="array" ref="BB159">IF(T159="",0,SUMPRODUCT((BX4:BX795="Sulfites")*(BY4:BY795="ALERTE")*(COUNTIF(AF159,"*"&amp;BZ4:BZ795&amp;"*")&gt;0)*1))</f>
        <v>0</v>
      </c>
      <c r="BC159" s="36" cm="1">
        <f t="array" ref="BC159">IF(T159="",0,SUMPRODUCT((BX4:BX795="Lupin")*(BY4:BY795="ALERTE")*(COUNTIF(AF159,"*"&amp;BZ4:BZ795&amp;"*")&gt;0)*1))</f>
        <v>0</v>
      </c>
      <c r="BD159" s="36" cm="1">
        <f t="array" ref="BD159">IF(T159="",0,SUMPRODUCT((BX4:BX795="Mollusques")*(BY4:BY795="EXCL")*(COUNTIF(AF159,"*"&amp;BZ4:BZ795&amp;"*")&gt;0)*1))</f>
        <v>0</v>
      </c>
      <c r="BE159" s="36" cm="1">
        <f t="array" ref="BE159">IF(T159="",0,SUMPRODUCT((BX4:BX795="Mollusques")*(BY4:BY795="ALERTE")*(COUNTIF(AF159,"*"&amp;BZ4:BZ795&amp;"*")&gt;0)*1))</f>
        <v>0</v>
      </c>
      <c r="BF159" s="36" t="str">
        <f t="shared" si="97"/>
        <v/>
      </c>
      <c r="BG159" s="36" t="str">
        <f t="shared" si="98"/>
        <v/>
      </c>
      <c r="BH159" s="36" t="str">
        <f t="shared" si="99"/>
        <v/>
      </c>
      <c r="BI159" s="36" t="str">
        <f t="shared" si="100"/>
        <v/>
      </c>
      <c r="BJ159" s="36" t="str">
        <f t="shared" si="101"/>
        <v/>
      </c>
      <c r="BK159" s="36" t="str">
        <f t="shared" si="102"/>
        <v/>
      </c>
      <c r="BL159" s="36" t="str">
        <f t="shared" si="103"/>
        <v/>
      </c>
      <c r="BM159" s="36" t="str">
        <f t="shared" si="104"/>
        <v/>
      </c>
      <c r="BN159" s="36" t="str">
        <f t="shared" si="105"/>
        <v/>
      </c>
      <c r="BO159" s="36" t="str">
        <f t="shared" si="106"/>
        <v/>
      </c>
      <c r="BP159" s="36" t="str">
        <f t="shared" si="107"/>
        <v/>
      </c>
      <c r="BQ159" s="36" t="str">
        <f t="shared" si="108"/>
        <v/>
      </c>
      <c r="BR159" s="36" t="str">
        <f t="shared" si="109"/>
        <v/>
      </c>
      <c r="BS159" s="36" t="str">
        <f t="shared" si="110"/>
        <v/>
      </c>
      <c r="BT159" s="36" t="str">
        <f t="shared" si="111"/>
        <v/>
      </c>
      <c r="BU159" s="36" t="str">
        <f t="shared" si="112"/>
        <v/>
      </c>
      <c r="BX159" s="6" t="s">
        <v>353</v>
      </c>
      <c r="BY159" s="577" t="s">
        <v>363</v>
      </c>
      <c r="BZ159" s="6" t="s">
        <v>449</v>
      </c>
      <c r="CA159" s="6" t="s">
        <v>894</v>
      </c>
    </row>
    <row r="160" spans="2:79" ht="30" customHeight="1">
      <c r="B160" s="551" t="str">
        <f t="shared" si="76"/>
        <v/>
      </c>
      <c r="C160" s="551" t="str">
        <f t="shared" si="77"/>
        <v/>
      </c>
      <c r="D160" s="551" t="str">
        <f>IF(UPPER(TRIM(N11))="X",C160,B160)</f>
        <v/>
      </c>
      <c r="E160" s="551" cm="1">
        <f t="array" ref="E160">IF(H159&lt;&gt;"",E159,IF(E159="","",IFERROR(MATCH(TRUE(),INDEX(INDEX(K:K,E159+1):K203&lt;&gt;"",0),0)+E159,"")))</f>
        <v>301</v>
      </c>
      <c r="F160" s="551" cm="1">
        <f t="array" ref="F160">IF(E160="","",IF(H159&lt;&gt;"",H159,INDEX(D:D,E160)))</f>
        <v>0</v>
      </c>
      <c r="G160" s="551" t="str">
        <f t="shared" si="78"/>
        <v>0</v>
      </c>
      <c r="H160" s="561" t="str">
        <f t="shared" si="79"/>
        <v/>
      </c>
      <c r="I160" s="566" t="str">
        <f>IF(AND(F160&lt;&gt;"",N10&gt;0,M160&gt;N10),"Mot &gt; limite","")</f>
        <v/>
      </c>
      <c r="J160" s="562" t="str">
        <f>IF(K160="","",COUNTIF(K18:K160,"&lt;&gt;"))</f>
        <v/>
      </c>
      <c r="K160" s="563"/>
      <c r="L160" s="562" t="str">
        <f t="shared" si="80"/>
        <v/>
      </c>
      <c r="M160" s="532">
        <f>IF(OR(F160="",N10="",N10&lt;=0),"",IF(LEN(F160)&lt;=N10,LEN(F160),IFERROR(FIND("♦",SUBSTITUTE(LEFT(F160,N10)," ","♦",LEN(LEFT(F160,N10))-LEN(SUBSTITUTE(LEFT(F160,N10)," ","")))),FIND(" ",F160&amp;" ",N10+1)-1)))</f>
        <v>1</v>
      </c>
      <c r="N160" s="564">
        <f t="shared" si="81"/>
        <v>143</v>
      </c>
      <c r="O160" s="565" t="str">
        <f t="shared" si="82"/>
        <v>0</v>
      </c>
      <c r="P160" s="564">
        <f t="shared" si="83"/>
        <v>1</v>
      </c>
      <c r="Q160" s="564">
        <f t="shared" si="84"/>
        <v>1</v>
      </c>
      <c r="S160" s="588">
        <f t="shared" si="85"/>
        <v>160</v>
      </c>
      <c r="T160" s="464" t="str">
        <f t="shared" si="113"/>
        <v>0</v>
      </c>
      <c r="U160" s="588" t="s">
        <v>188</v>
      </c>
      <c r="V160" s="465" t="str">
        <f t="shared" si="86"/>
        <v>0</v>
      </c>
      <c r="W160" s="466" t="str">
        <f t="shared" si="87"/>
        <v/>
      </c>
      <c r="X160" s="589" t="str">
        <f t="shared" si="88"/>
        <v>0</v>
      </c>
      <c r="Y160" s="590" t="str">
        <f t="shared" si="89"/>
        <v/>
      </c>
      <c r="Z160" s="588">
        <f t="shared" si="90"/>
        <v>0</v>
      </c>
      <c r="AA160" s="588">
        <f t="shared" si="91"/>
        <v>0</v>
      </c>
      <c r="AB160" s="590" t="str">
        <f t="shared" si="92"/>
        <v>aucun match</v>
      </c>
      <c r="AC160" s="36" t="str">
        <f t="shared" si="93"/>
        <v>0</v>
      </c>
      <c r="AD160" s="36" t="str">
        <f t="shared" si="94"/>
        <v>0</v>
      </c>
      <c r="AE160" s="36" t="str">
        <f t="shared" si="95"/>
        <v>0</v>
      </c>
      <c r="AF160" s="36" t="str">
        <f t="shared" si="96"/>
        <v xml:space="preserve"> 0 </v>
      </c>
      <c r="AG160" s="36" cm="1">
        <f t="array" ref="AG160">IF(T160="",0,SUMPRODUCT((BX4:BX795="Gluten")*(BY4:BY795="INFO")*(COUNTIF(AF160,"*"&amp;BZ4:BZ795&amp;"*")&gt;0)*1))</f>
        <v>0</v>
      </c>
      <c r="AH160" s="36" cm="1">
        <f t="array" ref="AH160">IF(T160="",0,SUMPRODUCT((BX4:BX795="Gluten")*(BY4:BY795="EXCL")*(COUNTIF(AF160,"*"&amp;BZ4:BZ795&amp;"*")&gt;0)*1))</f>
        <v>0</v>
      </c>
      <c r="AI160" s="36" cm="1">
        <f t="array" ref="AI160">IF(T160="",0,SUMPRODUCT((BX4:BX795="Gluten")*(BY4:BY795="ALERTE")*(COUNTIF(AF160,"*"&amp;BZ4:BZ795&amp;"*")&gt;0)*1))</f>
        <v>0</v>
      </c>
      <c r="AJ160" s="36" cm="1">
        <f t="array" ref="AJ160">IF(T160="",0,SUMPRODUCT((BX4:BX795="Gluten")*(BY4:BY795="SUSP")*(COUNTIF(AF160,"*"&amp;BZ4:BZ795&amp;"*")&gt;0)*1))</f>
        <v>0</v>
      </c>
      <c r="AK160" s="36" cm="1">
        <f t="array" ref="AK160">IF(T160="",0,SUMPRODUCT((BX4:BX795="Crustaces")*(BY4:BY795="ALERTE")*(COUNTIF(AF160,"*"&amp;BZ4:BZ795&amp;"*")&gt;0)*1))</f>
        <v>0</v>
      </c>
      <c r="AL160" s="36" cm="1">
        <f t="array" ref="AL160">IF(T160="",0,SUMPRODUCT((BX4:BX795="Oeufs")*(BY4:BY795="ALERTE")*(COUNTIF(AF160,"*"&amp;BZ4:BZ795&amp;"*")&gt;0)*1))</f>
        <v>0</v>
      </c>
      <c r="AM160" s="36" cm="1">
        <f t="array" ref="AM160">IF(T160="",0,SUMPRODUCT((BX4:BX795="Poissons")*(BY4:BY795="INFO")*(COUNTIF(AF160,"*"&amp;BZ4:BZ795&amp;"*")&gt;0)*1))</f>
        <v>0</v>
      </c>
      <c r="AN160" s="36" cm="1">
        <f t="array" ref="AN160">IF(T160="",0,SUMPRODUCT((BX4:BX795="Poissons")*(BY4:BY795="EXCL")*(COUNTIF(AF160,"*"&amp;BZ4:BZ795&amp;"*")&gt;0)*1))</f>
        <v>0</v>
      </c>
      <c r="AO160" s="36" cm="1">
        <f t="array" ref="AO160">IF(T160="",0,SUMPRODUCT((BX4:BX795="Poissons")*(BY4:BY795="ALERTE")*(COUNTIF(AF160,"*"&amp;BZ4:BZ795&amp;"*")&gt;0)*1))</f>
        <v>0</v>
      </c>
      <c r="AP160" s="36" cm="1">
        <f t="array" ref="AP160">IF(T160="",0,SUMPRODUCT((BX4:BX795="Arachides")*(BY4:BY795="ALERTE")*(COUNTIF(AF160,"*"&amp;BZ4:BZ795&amp;"*")&gt;0)*1))</f>
        <v>0</v>
      </c>
      <c r="AQ160" s="36" cm="1">
        <f t="array" ref="AQ160">IF(T160="",0,SUMPRODUCT((BX4:BX795="Soja")*(BY4:BY795="INFO")*(COUNTIF(AF160,"*"&amp;BZ4:BZ795&amp;"*")&gt;0)*1))</f>
        <v>0</v>
      </c>
      <c r="AR160" s="36" cm="1">
        <f t="array" ref="AR160">IF(T160="",0,SUMPRODUCT((BX4:BX795="Soja")*(BY4:BY795="ALERTE")*(COUNTIF(AF160,"*"&amp;BZ4:BZ795&amp;"*")&gt;0)*1))</f>
        <v>0</v>
      </c>
      <c r="AS160" s="36" cm="1">
        <f t="array" ref="AS160">IF(T160="",0,SUMPRODUCT((BX4:BX795="Lait")*(BY4:BY795="INFO")*(COUNTIF(AF160,"*"&amp;BZ4:BZ795&amp;"*")&gt;0)*1))</f>
        <v>0</v>
      </c>
      <c r="AT160" s="36" cm="1">
        <f t="array" ref="AT160">IF(T160="",0,SUMPRODUCT((BX4:BX795="Lait")*(BY4:BY795="EXCL")*(COUNTIF(AF160,"*"&amp;BZ4:BZ795&amp;"*")&gt;0)*1))</f>
        <v>0</v>
      </c>
      <c r="AU160" s="36" cm="1">
        <f t="array" ref="AU160">IF(T160="",0,SUMPRODUCT((BX4:BX795="Lait")*(BY4:BY795="ALERTE")*(COUNTIF(AF160,"*"&amp;BZ4:BZ795&amp;"*")&gt;0)*1))</f>
        <v>0</v>
      </c>
      <c r="AV160" s="36" cm="1">
        <f t="array" ref="AV160">IF(T160="",0,SUMPRODUCT((BX4:BX795="Lait")*(BY4:BY795="SUSP")*(COUNTIF(AF160,"*"&amp;BZ4:BZ795&amp;"*")&gt;0)*1))</f>
        <v>0</v>
      </c>
      <c r="AW160" s="36" cm="1">
        <f t="array" ref="AW160">IF(T160="",0,SUMPRODUCT((BX4:BX795="Fruits a coque")*(BY4:BY795="EXCL")*(COUNTIF(AF160,"*"&amp;BZ4:BZ795&amp;"*")&gt;0)*1))</f>
        <v>0</v>
      </c>
      <c r="AX160" s="36" cm="1">
        <f t="array" ref="AX160">IF(T160="",0,SUMPRODUCT((BX4:BX795="Fruits a coque")*(BY4:BY795="ALERTE")*(COUNTIF(AF160,"*"&amp;BZ4:BZ795&amp;"*")&gt;0)*1))</f>
        <v>0</v>
      </c>
      <c r="AY160" s="36" cm="1">
        <f t="array" ref="AY160">IF(T160="",0,SUMPRODUCT((BX4:BX795="Celeri")*(BY4:BY795="ALERTE")*(COUNTIF(AF160,"*"&amp;BZ4:BZ795&amp;"*")&gt;0)*1))</f>
        <v>0</v>
      </c>
      <c r="AZ160" s="36" cm="1">
        <f t="array" ref="AZ160">IF(T160="",0,SUMPRODUCT((BX4:BX795="Moutarde")*(BY4:BY795="ALERTE")*(COUNTIF(AF160,"*"&amp;BZ4:BZ795&amp;"*")&gt;0)*1))</f>
        <v>0</v>
      </c>
      <c r="BA160" s="36" cm="1">
        <f t="array" ref="BA160">IF(T160="",0,SUMPRODUCT((BX4:BX795="Sesame")*(BY4:BY795="ALERTE")*(COUNTIF(AF160,"*"&amp;BZ4:BZ795&amp;"*")&gt;0)*1))</f>
        <v>0</v>
      </c>
      <c r="BB160" s="36" cm="1">
        <f t="array" ref="BB160">IF(T160="",0,SUMPRODUCT((BX4:BX795="Sulfites")*(BY4:BY795="ALERTE")*(COUNTIF(AF160,"*"&amp;BZ4:BZ795&amp;"*")&gt;0)*1))</f>
        <v>0</v>
      </c>
      <c r="BC160" s="36" cm="1">
        <f t="array" ref="BC160">IF(T160="",0,SUMPRODUCT((BX4:BX795="Lupin")*(BY4:BY795="ALERTE")*(COUNTIF(AF160,"*"&amp;BZ4:BZ795&amp;"*")&gt;0)*1))</f>
        <v>0</v>
      </c>
      <c r="BD160" s="36" cm="1">
        <f t="array" ref="BD160">IF(T160="",0,SUMPRODUCT((BX4:BX795="Mollusques")*(BY4:BY795="EXCL")*(COUNTIF(AF160,"*"&amp;BZ4:BZ795&amp;"*")&gt;0)*1))</f>
        <v>0</v>
      </c>
      <c r="BE160" s="36" cm="1">
        <f t="array" ref="BE160">IF(T160="",0,SUMPRODUCT((BX4:BX795="Mollusques")*(BY4:BY795="ALERTE")*(COUNTIF(AF160,"*"&amp;BZ4:BZ795&amp;"*")&gt;0)*1))</f>
        <v>0</v>
      </c>
      <c r="BF160" s="36" t="str">
        <f t="shared" si="97"/>
        <v/>
      </c>
      <c r="BG160" s="36" t="str">
        <f t="shared" si="98"/>
        <v/>
      </c>
      <c r="BH160" s="36" t="str">
        <f t="shared" si="99"/>
        <v/>
      </c>
      <c r="BI160" s="36" t="str">
        <f t="shared" si="100"/>
        <v/>
      </c>
      <c r="BJ160" s="36" t="str">
        <f t="shared" si="101"/>
        <v/>
      </c>
      <c r="BK160" s="36" t="str">
        <f t="shared" si="102"/>
        <v/>
      </c>
      <c r="BL160" s="36" t="str">
        <f t="shared" si="103"/>
        <v/>
      </c>
      <c r="BM160" s="36" t="str">
        <f t="shared" si="104"/>
        <v/>
      </c>
      <c r="BN160" s="36" t="str">
        <f t="shared" si="105"/>
        <v/>
      </c>
      <c r="BO160" s="36" t="str">
        <f t="shared" si="106"/>
        <v/>
      </c>
      <c r="BP160" s="36" t="str">
        <f t="shared" si="107"/>
        <v/>
      </c>
      <c r="BQ160" s="36" t="str">
        <f t="shared" si="108"/>
        <v/>
      </c>
      <c r="BR160" s="36" t="str">
        <f t="shared" si="109"/>
        <v/>
      </c>
      <c r="BS160" s="36" t="str">
        <f t="shared" si="110"/>
        <v/>
      </c>
      <c r="BT160" s="36" t="str">
        <f t="shared" si="111"/>
        <v/>
      </c>
      <c r="BU160" s="36" t="str">
        <f t="shared" si="112"/>
        <v/>
      </c>
      <c r="BX160" s="6" t="s">
        <v>353</v>
      </c>
      <c r="BY160" s="577" t="s">
        <v>363</v>
      </c>
      <c r="BZ160" s="6" t="s">
        <v>450</v>
      </c>
      <c r="CA160" s="6" t="s">
        <v>895</v>
      </c>
    </row>
    <row r="161" spans="2:79" ht="30" customHeight="1">
      <c r="B161" s="551" t="str">
        <f t="shared" si="76"/>
        <v/>
      </c>
      <c r="C161" s="551" t="str">
        <f t="shared" si="77"/>
        <v/>
      </c>
      <c r="D161" s="551" t="str">
        <f>IF(UPPER(TRIM(N11))="X",C161,B161)</f>
        <v/>
      </c>
      <c r="E161" s="551" cm="1">
        <f t="array" ref="E161">IF(H160&lt;&gt;"",E160,IF(E160="","",IFERROR(MATCH(TRUE(),INDEX(INDEX(K:K,E160+1):K203&lt;&gt;"",0),0)+E160,"")))</f>
        <v>302</v>
      </c>
      <c r="F161" s="551" cm="1">
        <f t="array" ref="F161">IF(E161="","",IF(H160&lt;&gt;"",H160,INDEX(D:D,E161)))</f>
        <v>0</v>
      </c>
      <c r="G161" s="551" t="str">
        <f t="shared" si="78"/>
        <v>0</v>
      </c>
      <c r="H161" s="561" t="str">
        <f t="shared" si="79"/>
        <v/>
      </c>
      <c r="I161" s="566" t="str">
        <f>IF(AND(F161&lt;&gt;"",N10&gt;0,M161&gt;N10),"Mot &gt; limite","")</f>
        <v/>
      </c>
      <c r="J161" s="562" t="str">
        <f>IF(K161="","",COUNTIF(K18:K161,"&lt;&gt;"))</f>
        <v/>
      </c>
      <c r="K161" s="563"/>
      <c r="L161" s="562" t="str">
        <f t="shared" si="80"/>
        <v/>
      </c>
      <c r="M161" s="532">
        <f>IF(OR(F161="",N10="",N10&lt;=0),"",IF(LEN(F161)&lt;=N10,LEN(F161),IFERROR(FIND("♦",SUBSTITUTE(LEFT(F161,N10)," ","♦",LEN(LEFT(F161,N10))-LEN(SUBSTITUTE(LEFT(F161,N10)," ","")))),FIND(" ",F161&amp;" ",N10+1)-1)))</f>
        <v>1</v>
      </c>
      <c r="N161" s="564">
        <f t="shared" si="81"/>
        <v>144</v>
      </c>
      <c r="O161" s="565" t="str">
        <f t="shared" si="82"/>
        <v>0</v>
      </c>
      <c r="P161" s="564">
        <f t="shared" si="83"/>
        <v>1</v>
      </c>
      <c r="Q161" s="564">
        <f t="shared" si="84"/>
        <v>1</v>
      </c>
      <c r="S161" s="588">
        <f t="shared" si="85"/>
        <v>161</v>
      </c>
      <c r="T161" s="464" t="str">
        <f t="shared" si="113"/>
        <v>0</v>
      </c>
      <c r="U161" s="588" t="s">
        <v>188</v>
      </c>
      <c r="V161" s="465" t="str">
        <f t="shared" si="86"/>
        <v>0</v>
      </c>
      <c r="W161" s="466" t="str">
        <f t="shared" si="87"/>
        <v/>
      </c>
      <c r="X161" s="589" t="str">
        <f t="shared" si="88"/>
        <v>0</v>
      </c>
      <c r="Y161" s="590" t="str">
        <f t="shared" si="89"/>
        <v/>
      </c>
      <c r="Z161" s="588">
        <f t="shared" si="90"/>
        <v>0</v>
      </c>
      <c r="AA161" s="588">
        <f t="shared" si="91"/>
        <v>0</v>
      </c>
      <c r="AB161" s="590" t="str">
        <f t="shared" si="92"/>
        <v>aucun match</v>
      </c>
      <c r="AC161" s="36" t="str">
        <f t="shared" si="93"/>
        <v>0</v>
      </c>
      <c r="AD161" s="36" t="str">
        <f t="shared" si="94"/>
        <v>0</v>
      </c>
      <c r="AE161" s="36" t="str">
        <f t="shared" si="95"/>
        <v>0</v>
      </c>
      <c r="AF161" s="36" t="str">
        <f t="shared" si="96"/>
        <v xml:space="preserve"> 0 </v>
      </c>
      <c r="AG161" s="36" cm="1">
        <f t="array" ref="AG161">IF(T161="",0,SUMPRODUCT((BX4:BX795="Gluten")*(BY4:BY795="INFO")*(COUNTIF(AF161,"*"&amp;BZ4:BZ795&amp;"*")&gt;0)*1))</f>
        <v>0</v>
      </c>
      <c r="AH161" s="36" cm="1">
        <f t="array" ref="AH161">IF(T161="",0,SUMPRODUCT((BX4:BX795="Gluten")*(BY4:BY795="EXCL")*(COUNTIF(AF161,"*"&amp;BZ4:BZ795&amp;"*")&gt;0)*1))</f>
        <v>0</v>
      </c>
      <c r="AI161" s="36" cm="1">
        <f t="array" ref="AI161">IF(T161="",0,SUMPRODUCT((BX4:BX795="Gluten")*(BY4:BY795="ALERTE")*(COUNTIF(AF161,"*"&amp;BZ4:BZ795&amp;"*")&gt;0)*1))</f>
        <v>0</v>
      </c>
      <c r="AJ161" s="36" cm="1">
        <f t="array" ref="AJ161">IF(T161="",0,SUMPRODUCT((BX4:BX795="Gluten")*(BY4:BY795="SUSP")*(COUNTIF(AF161,"*"&amp;BZ4:BZ795&amp;"*")&gt;0)*1))</f>
        <v>0</v>
      </c>
      <c r="AK161" s="36" cm="1">
        <f t="array" ref="AK161">IF(T161="",0,SUMPRODUCT((BX4:BX795="Crustaces")*(BY4:BY795="ALERTE")*(COUNTIF(AF161,"*"&amp;BZ4:BZ795&amp;"*")&gt;0)*1))</f>
        <v>0</v>
      </c>
      <c r="AL161" s="36" cm="1">
        <f t="array" ref="AL161">IF(T161="",0,SUMPRODUCT((BX4:BX795="Oeufs")*(BY4:BY795="ALERTE")*(COUNTIF(AF161,"*"&amp;BZ4:BZ795&amp;"*")&gt;0)*1))</f>
        <v>0</v>
      </c>
      <c r="AM161" s="36" cm="1">
        <f t="array" ref="AM161">IF(T161="",0,SUMPRODUCT((BX4:BX795="Poissons")*(BY4:BY795="INFO")*(COUNTIF(AF161,"*"&amp;BZ4:BZ795&amp;"*")&gt;0)*1))</f>
        <v>0</v>
      </c>
      <c r="AN161" s="36" cm="1">
        <f t="array" ref="AN161">IF(T161="",0,SUMPRODUCT((BX4:BX795="Poissons")*(BY4:BY795="EXCL")*(COUNTIF(AF161,"*"&amp;BZ4:BZ795&amp;"*")&gt;0)*1))</f>
        <v>0</v>
      </c>
      <c r="AO161" s="36" cm="1">
        <f t="array" ref="AO161">IF(T161="",0,SUMPRODUCT((BX4:BX795="Poissons")*(BY4:BY795="ALERTE")*(COUNTIF(AF161,"*"&amp;BZ4:BZ795&amp;"*")&gt;0)*1))</f>
        <v>0</v>
      </c>
      <c r="AP161" s="36" cm="1">
        <f t="array" ref="AP161">IF(T161="",0,SUMPRODUCT((BX4:BX795="Arachides")*(BY4:BY795="ALERTE")*(COUNTIF(AF161,"*"&amp;BZ4:BZ795&amp;"*")&gt;0)*1))</f>
        <v>0</v>
      </c>
      <c r="AQ161" s="36" cm="1">
        <f t="array" ref="AQ161">IF(T161="",0,SUMPRODUCT((BX4:BX795="Soja")*(BY4:BY795="INFO")*(COUNTIF(AF161,"*"&amp;BZ4:BZ795&amp;"*")&gt;0)*1))</f>
        <v>0</v>
      </c>
      <c r="AR161" s="36" cm="1">
        <f t="array" ref="AR161">IF(T161="",0,SUMPRODUCT((BX4:BX795="Soja")*(BY4:BY795="ALERTE")*(COUNTIF(AF161,"*"&amp;BZ4:BZ795&amp;"*")&gt;0)*1))</f>
        <v>0</v>
      </c>
      <c r="AS161" s="36" cm="1">
        <f t="array" ref="AS161">IF(T161="",0,SUMPRODUCT((BX4:BX795="Lait")*(BY4:BY795="INFO")*(COUNTIF(AF161,"*"&amp;BZ4:BZ795&amp;"*")&gt;0)*1))</f>
        <v>0</v>
      </c>
      <c r="AT161" s="36" cm="1">
        <f t="array" ref="AT161">IF(T161="",0,SUMPRODUCT((BX4:BX795="Lait")*(BY4:BY795="EXCL")*(COUNTIF(AF161,"*"&amp;BZ4:BZ795&amp;"*")&gt;0)*1))</f>
        <v>0</v>
      </c>
      <c r="AU161" s="36" cm="1">
        <f t="array" ref="AU161">IF(T161="",0,SUMPRODUCT((BX4:BX795="Lait")*(BY4:BY795="ALERTE")*(COUNTIF(AF161,"*"&amp;BZ4:BZ795&amp;"*")&gt;0)*1))</f>
        <v>0</v>
      </c>
      <c r="AV161" s="36" cm="1">
        <f t="array" ref="AV161">IF(T161="",0,SUMPRODUCT((BX4:BX795="Lait")*(BY4:BY795="SUSP")*(COUNTIF(AF161,"*"&amp;BZ4:BZ795&amp;"*")&gt;0)*1))</f>
        <v>0</v>
      </c>
      <c r="AW161" s="36" cm="1">
        <f t="array" ref="AW161">IF(T161="",0,SUMPRODUCT((BX4:BX795="Fruits a coque")*(BY4:BY795="EXCL")*(COUNTIF(AF161,"*"&amp;BZ4:BZ795&amp;"*")&gt;0)*1))</f>
        <v>0</v>
      </c>
      <c r="AX161" s="36" cm="1">
        <f t="array" ref="AX161">IF(T161="",0,SUMPRODUCT((BX4:BX795="Fruits a coque")*(BY4:BY795="ALERTE")*(COUNTIF(AF161,"*"&amp;BZ4:BZ795&amp;"*")&gt;0)*1))</f>
        <v>0</v>
      </c>
      <c r="AY161" s="36" cm="1">
        <f t="array" ref="AY161">IF(T161="",0,SUMPRODUCT((BX4:BX795="Celeri")*(BY4:BY795="ALERTE")*(COUNTIF(AF161,"*"&amp;BZ4:BZ795&amp;"*")&gt;0)*1))</f>
        <v>0</v>
      </c>
      <c r="AZ161" s="36" cm="1">
        <f t="array" ref="AZ161">IF(T161="",0,SUMPRODUCT((BX4:BX795="Moutarde")*(BY4:BY795="ALERTE")*(COUNTIF(AF161,"*"&amp;BZ4:BZ795&amp;"*")&gt;0)*1))</f>
        <v>0</v>
      </c>
      <c r="BA161" s="36" cm="1">
        <f t="array" ref="BA161">IF(T161="",0,SUMPRODUCT((BX4:BX795="Sesame")*(BY4:BY795="ALERTE")*(COUNTIF(AF161,"*"&amp;BZ4:BZ795&amp;"*")&gt;0)*1))</f>
        <v>0</v>
      </c>
      <c r="BB161" s="36" cm="1">
        <f t="array" ref="BB161">IF(T161="",0,SUMPRODUCT((BX4:BX795="Sulfites")*(BY4:BY795="ALERTE")*(COUNTIF(AF161,"*"&amp;BZ4:BZ795&amp;"*")&gt;0)*1))</f>
        <v>0</v>
      </c>
      <c r="BC161" s="36" cm="1">
        <f t="array" ref="BC161">IF(T161="",0,SUMPRODUCT((BX4:BX795="Lupin")*(BY4:BY795="ALERTE")*(COUNTIF(AF161,"*"&amp;BZ4:BZ795&amp;"*")&gt;0)*1))</f>
        <v>0</v>
      </c>
      <c r="BD161" s="36" cm="1">
        <f t="array" ref="BD161">IF(T161="",0,SUMPRODUCT((BX4:BX795="Mollusques")*(BY4:BY795="EXCL")*(COUNTIF(AF161,"*"&amp;BZ4:BZ795&amp;"*")&gt;0)*1))</f>
        <v>0</v>
      </c>
      <c r="BE161" s="36" cm="1">
        <f t="array" ref="BE161">IF(T161="",0,SUMPRODUCT((BX4:BX795="Mollusques")*(BY4:BY795="ALERTE")*(COUNTIF(AF161,"*"&amp;BZ4:BZ795&amp;"*")&gt;0)*1))</f>
        <v>0</v>
      </c>
      <c r="BF161" s="36" t="str">
        <f t="shared" si="97"/>
        <v/>
      </c>
      <c r="BG161" s="36" t="str">
        <f t="shared" si="98"/>
        <v/>
      </c>
      <c r="BH161" s="36" t="str">
        <f t="shared" si="99"/>
        <v/>
      </c>
      <c r="BI161" s="36" t="str">
        <f t="shared" si="100"/>
        <v/>
      </c>
      <c r="BJ161" s="36" t="str">
        <f t="shared" si="101"/>
        <v/>
      </c>
      <c r="BK161" s="36" t="str">
        <f t="shared" si="102"/>
        <v/>
      </c>
      <c r="BL161" s="36" t="str">
        <f t="shared" si="103"/>
        <v/>
      </c>
      <c r="BM161" s="36" t="str">
        <f t="shared" si="104"/>
        <v/>
      </c>
      <c r="BN161" s="36" t="str">
        <f t="shared" si="105"/>
        <v/>
      </c>
      <c r="BO161" s="36" t="str">
        <f t="shared" si="106"/>
        <v/>
      </c>
      <c r="BP161" s="36" t="str">
        <f t="shared" si="107"/>
        <v/>
      </c>
      <c r="BQ161" s="36" t="str">
        <f t="shared" si="108"/>
        <v/>
      </c>
      <c r="BR161" s="36" t="str">
        <f t="shared" si="109"/>
        <v/>
      </c>
      <c r="BS161" s="36" t="str">
        <f t="shared" si="110"/>
        <v/>
      </c>
      <c r="BT161" s="36" t="str">
        <f t="shared" si="111"/>
        <v/>
      </c>
      <c r="BU161" s="36" t="str">
        <f t="shared" si="112"/>
        <v/>
      </c>
      <c r="BX161" s="6" t="s">
        <v>353</v>
      </c>
      <c r="BY161" s="577" t="s">
        <v>363</v>
      </c>
      <c r="BZ161" s="6" t="s">
        <v>451</v>
      </c>
      <c r="CA161" s="6" t="s">
        <v>896</v>
      </c>
    </row>
    <row r="162" spans="2:79" ht="30" customHeight="1">
      <c r="B162" s="551" t="str">
        <f t="shared" si="76"/>
        <v/>
      </c>
      <c r="C162" s="551" t="str">
        <f t="shared" si="77"/>
        <v/>
      </c>
      <c r="D162" s="551" t="str">
        <f>IF(UPPER(TRIM(N11))="X",C162,B162)</f>
        <v/>
      </c>
      <c r="E162" s="551" cm="1">
        <f t="array" ref="E162">IF(H161&lt;&gt;"",E161,IF(E161="","",IFERROR(MATCH(TRUE(),INDEX(INDEX(K:K,E161+1):K203&lt;&gt;"",0),0)+E161,"")))</f>
        <v>303</v>
      </c>
      <c r="F162" s="551" cm="1">
        <f t="array" ref="F162">IF(E162="","",IF(H161&lt;&gt;"",H161,INDEX(D:D,E162)))</f>
        <v>0</v>
      </c>
      <c r="G162" s="551" t="str">
        <f t="shared" si="78"/>
        <v>0</v>
      </c>
      <c r="H162" s="561" t="str">
        <f t="shared" si="79"/>
        <v/>
      </c>
      <c r="I162" s="566" t="str">
        <f>IF(AND(F162&lt;&gt;"",N10&gt;0,M162&gt;N10),"Mot &gt; limite","")</f>
        <v/>
      </c>
      <c r="J162" s="562" t="str">
        <f>IF(K162="","",COUNTIF(K18:K162,"&lt;&gt;"))</f>
        <v/>
      </c>
      <c r="K162" s="563"/>
      <c r="L162" s="562" t="str">
        <f t="shared" si="80"/>
        <v/>
      </c>
      <c r="M162" s="532">
        <f>IF(OR(F162="",N10="",N10&lt;=0),"",IF(LEN(F162)&lt;=N10,LEN(F162),IFERROR(FIND("♦",SUBSTITUTE(LEFT(F162,N10)," ","♦",LEN(LEFT(F162,N10))-LEN(SUBSTITUTE(LEFT(F162,N10)," ","")))),FIND(" ",F162&amp;" ",N10+1)-1)))</f>
        <v>1</v>
      </c>
      <c r="N162" s="564">
        <f t="shared" si="81"/>
        <v>145</v>
      </c>
      <c r="O162" s="565" t="str">
        <f t="shared" si="82"/>
        <v>0</v>
      </c>
      <c r="P162" s="564">
        <f t="shared" si="83"/>
        <v>1</v>
      </c>
      <c r="Q162" s="564">
        <f t="shared" si="84"/>
        <v>1</v>
      </c>
      <c r="S162" s="588">
        <f t="shared" si="85"/>
        <v>162</v>
      </c>
      <c r="T162" s="464" t="str">
        <f t="shared" si="113"/>
        <v>0</v>
      </c>
      <c r="U162" s="588" t="s">
        <v>188</v>
      </c>
      <c r="V162" s="465" t="str">
        <f t="shared" si="86"/>
        <v>0</v>
      </c>
      <c r="W162" s="466" t="str">
        <f t="shared" si="87"/>
        <v/>
      </c>
      <c r="X162" s="589" t="str">
        <f t="shared" si="88"/>
        <v>0</v>
      </c>
      <c r="Y162" s="590" t="str">
        <f t="shared" si="89"/>
        <v/>
      </c>
      <c r="Z162" s="588">
        <f t="shared" si="90"/>
        <v>0</v>
      </c>
      <c r="AA162" s="588">
        <f t="shared" si="91"/>
        <v>0</v>
      </c>
      <c r="AB162" s="590" t="str">
        <f t="shared" si="92"/>
        <v>aucun match</v>
      </c>
      <c r="AC162" s="36" t="str">
        <f t="shared" si="93"/>
        <v>0</v>
      </c>
      <c r="AD162" s="36" t="str">
        <f t="shared" si="94"/>
        <v>0</v>
      </c>
      <c r="AE162" s="36" t="str">
        <f t="shared" si="95"/>
        <v>0</v>
      </c>
      <c r="AF162" s="36" t="str">
        <f t="shared" si="96"/>
        <v xml:space="preserve"> 0 </v>
      </c>
      <c r="AG162" s="36" cm="1">
        <f t="array" ref="AG162">IF(T162="",0,SUMPRODUCT((BX4:BX795="Gluten")*(BY4:BY795="INFO")*(COUNTIF(AF162,"*"&amp;BZ4:BZ795&amp;"*")&gt;0)*1))</f>
        <v>0</v>
      </c>
      <c r="AH162" s="36" cm="1">
        <f t="array" ref="AH162">IF(T162="",0,SUMPRODUCT((BX4:BX795="Gluten")*(BY4:BY795="EXCL")*(COUNTIF(AF162,"*"&amp;BZ4:BZ795&amp;"*")&gt;0)*1))</f>
        <v>0</v>
      </c>
      <c r="AI162" s="36" cm="1">
        <f t="array" ref="AI162">IF(T162="",0,SUMPRODUCT((BX4:BX795="Gluten")*(BY4:BY795="ALERTE")*(COUNTIF(AF162,"*"&amp;BZ4:BZ795&amp;"*")&gt;0)*1))</f>
        <v>0</v>
      </c>
      <c r="AJ162" s="36" cm="1">
        <f t="array" ref="AJ162">IF(T162="",0,SUMPRODUCT((BX4:BX795="Gluten")*(BY4:BY795="SUSP")*(COUNTIF(AF162,"*"&amp;BZ4:BZ795&amp;"*")&gt;0)*1))</f>
        <v>0</v>
      </c>
      <c r="AK162" s="36" cm="1">
        <f t="array" ref="AK162">IF(T162="",0,SUMPRODUCT((BX4:BX795="Crustaces")*(BY4:BY795="ALERTE")*(COUNTIF(AF162,"*"&amp;BZ4:BZ795&amp;"*")&gt;0)*1))</f>
        <v>0</v>
      </c>
      <c r="AL162" s="36" cm="1">
        <f t="array" ref="AL162">IF(T162="",0,SUMPRODUCT((BX4:BX795="Oeufs")*(BY4:BY795="ALERTE")*(COUNTIF(AF162,"*"&amp;BZ4:BZ795&amp;"*")&gt;0)*1))</f>
        <v>0</v>
      </c>
      <c r="AM162" s="36" cm="1">
        <f t="array" ref="AM162">IF(T162="",0,SUMPRODUCT((BX4:BX795="Poissons")*(BY4:BY795="INFO")*(COUNTIF(AF162,"*"&amp;BZ4:BZ795&amp;"*")&gt;0)*1))</f>
        <v>0</v>
      </c>
      <c r="AN162" s="36" cm="1">
        <f t="array" ref="AN162">IF(T162="",0,SUMPRODUCT((BX4:BX795="Poissons")*(BY4:BY795="EXCL")*(COUNTIF(AF162,"*"&amp;BZ4:BZ795&amp;"*")&gt;0)*1))</f>
        <v>0</v>
      </c>
      <c r="AO162" s="36" cm="1">
        <f t="array" ref="AO162">IF(T162="",0,SUMPRODUCT((BX4:BX795="Poissons")*(BY4:BY795="ALERTE")*(COUNTIF(AF162,"*"&amp;BZ4:BZ795&amp;"*")&gt;0)*1))</f>
        <v>0</v>
      </c>
      <c r="AP162" s="36" cm="1">
        <f t="array" ref="AP162">IF(T162="",0,SUMPRODUCT((BX4:BX795="Arachides")*(BY4:BY795="ALERTE")*(COUNTIF(AF162,"*"&amp;BZ4:BZ795&amp;"*")&gt;0)*1))</f>
        <v>0</v>
      </c>
      <c r="AQ162" s="36" cm="1">
        <f t="array" ref="AQ162">IF(T162="",0,SUMPRODUCT((BX4:BX795="Soja")*(BY4:BY795="INFO")*(COUNTIF(AF162,"*"&amp;BZ4:BZ795&amp;"*")&gt;0)*1))</f>
        <v>0</v>
      </c>
      <c r="AR162" s="36" cm="1">
        <f t="array" ref="AR162">IF(T162="",0,SUMPRODUCT((BX4:BX795="Soja")*(BY4:BY795="ALERTE")*(COUNTIF(AF162,"*"&amp;BZ4:BZ795&amp;"*")&gt;0)*1))</f>
        <v>0</v>
      </c>
      <c r="AS162" s="36" cm="1">
        <f t="array" ref="AS162">IF(T162="",0,SUMPRODUCT((BX4:BX795="Lait")*(BY4:BY795="INFO")*(COUNTIF(AF162,"*"&amp;BZ4:BZ795&amp;"*")&gt;0)*1))</f>
        <v>0</v>
      </c>
      <c r="AT162" s="36" cm="1">
        <f t="array" ref="AT162">IF(T162="",0,SUMPRODUCT((BX4:BX795="Lait")*(BY4:BY795="EXCL")*(COUNTIF(AF162,"*"&amp;BZ4:BZ795&amp;"*")&gt;0)*1))</f>
        <v>0</v>
      </c>
      <c r="AU162" s="36" cm="1">
        <f t="array" ref="AU162">IF(T162="",0,SUMPRODUCT((BX4:BX795="Lait")*(BY4:BY795="ALERTE")*(COUNTIF(AF162,"*"&amp;BZ4:BZ795&amp;"*")&gt;0)*1))</f>
        <v>0</v>
      </c>
      <c r="AV162" s="36" cm="1">
        <f t="array" ref="AV162">IF(T162="",0,SUMPRODUCT((BX4:BX795="Lait")*(BY4:BY795="SUSP")*(COUNTIF(AF162,"*"&amp;BZ4:BZ795&amp;"*")&gt;0)*1))</f>
        <v>0</v>
      </c>
      <c r="AW162" s="36" cm="1">
        <f t="array" ref="AW162">IF(T162="",0,SUMPRODUCT((BX4:BX795="Fruits a coque")*(BY4:BY795="EXCL")*(COUNTIF(AF162,"*"&amp;BZ4:BZ795&amp;"*")&gt;0)*1))</f>
        <v>0</v>
      </c>
      <c r="AX162" s="36" cm="1">
        <f t="array" ref="AX162">IF(T162="",0,SUMPRODUCT((BX4:BX795="Fruits a coque")*(BY4:BY795="ALERTE")*(COUNTIF(AF162,"*"&amp;BZ4:BZ795&amp;"*")&gt;0)*1))</f>
        <v>0</v>
      </c>
      <c r="AY162" s="36" cm="1">
        <f t="array" ref="AY162">IF(T162="",0,SUMPRODUCT((BX4:BX795="Celeri")*(BY4:BY795="ALERTE")*(COUNTIF(AF162,"*"&amp;BZ4:BZ795&amp;"*")&gt;0)*1))</f>
        <v>0</v>
      </c>
      <c r="AZ162" s="36" cm="1">
        <f t="array" ref="AZ162">IF(T162="",0,SUMPRODUCT((BX4:BX795="Moutarde")*(BY4:BY795="ALERTE")*(COUNTIF(AF162,"*"&amp;BZ4:BZ795&amp;"*")&gt;0)*1))</f>
        <v>0</v>
      </c>
      <c r="BA162" s="36" cm="1">
        <f t="array" ref="BA162">IF(T162="",0,SUMPRODUCT((BX4:BX795="Sesame")*(BY4:BY795="ALERTE")*(COUNTIF(AF162,"*"&amp;BZ4:BZ795&amp;"*")&gt;0)*1))</f>
        <v>0</v>
      </c>
      <c r="BB162" s="36" cm="1">
        <f t="array" ref="BB162">IF(T162="",0,SUMPRODUCT((BX4:BX795="Sulfites")*(BY4:BY795="ALERTE")*(COUNTIF(AF162,"*"&amp;BZ4:BZ795&amp;"*")&gt;0)*1))</f>
        <v>0</v>
      </c>
      <c r="BC162" s="36" cm="1">
        <f t="array" ref="BC162">IF(T162="",0,SUMPRODUCT((BX4:BX795="Lupin")*(BY4:BY795="ALERTE")*(COUNTIF(AF162,"*"&amp;BZ4:BZ795&amp;"*")&gt;0)*1))</f>
        <v>0</v>
      </c>
      <c r="BD162" s="36" cm="1">
        <f t="array" ref="BD162">IF(T162="",0,SUMPRODUCT((BX4:BX795="Mollusques")*(BY4:BY795="EXCL")*(COUNTIF(AF162,"*"&amp;BZ4:BZ795&amp;"*")&gt;0)*1))</f>
        <v>0</v>
      </c>
      <c r="BE162" s="36" cm="1">
        <f t="array" ref="BE162">IF(T162="",0,SUMPRODUCT((BX4:BX795="Mollusques")*(BY4:BY795="ALERTE")*(COUNTIF(AF162,"*"&amp;BZ4:BZ795&amp;"*")&gt;0)*1))</f>
        <v>0</v>
      </c>
      <c r="BF162" s="36" t="str">
        <f t="shared" si="97"/>
        <v/>
      </c>
      <c r="BG162" s="36" t="str">
        <f t="shared" si="98"/>
        <v/>
      </c>
      <c r="BH162" s="36" t="str">
        <f t="shared" si="99"/>
        <v/>
      </c>
      <c r="BI162" s="36" t="str">
        <f t="shared" si="100"/>
        <v/>
      </c>
      <c r="BJ162" s="36" t="str">
        <f t="shared" si="101"/>
        <v/>
      </c>
      <c r="BK162" s="36" t="str">
        <f t="shared" si="102"/>
        <v/>
      </c>
      <c r="BL162" s="36" t="str">
        <f t="shared" si="103"/>
        <v/>
      </c>
      <c r="BM162" s="36" t="str">
        <f t="shared" si="104"/>
        <v/>
      </c>
      <c r="BN162" s="36" t="str">
        <f t="shared" si="105"/>
        <v/>
      </c>
      <c r="BO162" s="36" t="str">
        <f t="shared" si="106"/>
        <v/>
      </c>
      <c r="BP162" s="36" t="str">
        <f t="shared" si="107"/>
        <v/>
      </c>
      <c r="BQ162" s="36" t="str">
        <f t="shared" si="108"/>
        <v/>
      </c>
      <c r="BR162" s="36" t="str">
        <f t="shared" si="109"/>
        <v/>
      </c>
      <c r="BS162" s="36" t="str">
        <f t="shared" si="110"/>
        <v/>
      </c>
      <c r="BT162" s="36" t="str">
        <f t="shared" si="111"/>
        <v/>
      </c>
      <c r="BU162" s="36" t="str">
        <f t="shared" si="112"/>
        <v/>
      </c>
      <c r="BX162" s="6" t="s">
        <v>353</v>
      </c>
      <c r="BY162" s="577" t="s">
        <v>363</v>
      </c>
      <c r="BZ162" s="6" t="s">
        <v>452</v>
      </c>
      <c r="CA162" s="6" t="s">
        <v>897</v>
      </c>
    </row>
    <row r="163" spans="2:79" ht="30" customHeight="1">
      <c r="B163" s="551" t="str">
        <f t="shared" si="76"/>
        <v/>
      </c>
      <c r="C163" s="551" t="str">
        <f t="shared" si="77"/>
        <v/>
      </c>
      <c r="D163" s="551" t="str">
        <f>IF(UPPER(TRIM(N11))="X",C163,B163)</f>
        <v/>
      </c>
      <c r="E163" s="551" cm="1">
        <f t="array" ref="E163">IF(H162&lt;&gt;"",E162,IF(E162="","",IFERROR(MATCH(TRUE(),INDEX(INDEX(K:K,E162+1):K203&lt;&gt;"",0),0)+E162,"")))</f>
        <v>304</v>
      </c>
      <c r="F163" s="551" cm="1">
        <f t="array" ref="F163">IF(E163="","",IF(H162&lt;&gt;"",H162,INDEX(D:D,E163)))</f>
        <v>0</v>
      </c>
      <c r="G163" s="551" t="str">
        <f t="shared" si="78"/>
        <v>0</v>
      </c>
      <c r="H163" s="561" t="str">
        <f t="shared" si="79"/>
        <v/>
      </c>
      <c r="I163" s="566" t="str">
        <f>IF(AND(F163&lt;&gt;"",N10&gt;0,M163&gt;N10),"Mot &gt; limite","")</f>
        <v/>
      </c>
      <c r="J163" s="562" t="str">
        <f>IF(K163="","",COUNTIF(K18:K163,"&lt;&gt;"))</f>
        <v/>
      </c>
      <c r="K163" s="563"/>
      <c r="L163" s="562" t="str">
        <f t="shared" si="80"/>
        <v/>
      </c>
      <c r="M163" s="532">
        <f>IF(OR(F163="",N10="",N10&lt;=0),"",IF(LEN(F163)&lt;=N10,LEN(F163),IFERROR(FIND("♦",SUBSTITUTE(LEFT(F163,N10)," ","♦",LEN(LEFT(F163,N10))-LEN(SUBSTITUTE(LEFT(F163,N10)," ","")))),FIND(" ",F163&amp;" ",N10+1)-1)))</f>
        <v>1</v>
      </c>
      <c r="N163" s="564">
        <f t="shared" si="81"/>
        <v>146</v>
      </c>
      <c r="O163" s="565" t="str">
        <f t="shared" si="82"/>
        <v>0</v>
      </c>
      <c r="P163" s="564">
        <f t="shared" si="83"/>
        <v>1</v>
      </c>
      <c r="Q163" s="564">
        <f t="shared" si="84"/>
        <v>1</v>
      </c>
      <c r="S163" s="588">
        <f t="shared" si="85"/>
        <v>163</v>
      </c>
      <c r="T163" s="464" t="str">
        <f t="shared" si="113"/>
        <v>0</v>
      </c>
      <c r="U163" s="588" t="s">
        <v>188</v>
      </c>
      <c r="V163" s="465" t="str">
        <f t="shared" si="86"/>
        <v>0</v>
      </c>
      <c r="W163" s="466" t="str">
        <f t="shared" si="87"/>
        <v/>
      </c>
      <c r="X163" s="589" t="str">
        <f t="shared" si="88"/>
        <v>0</v>
      </c>
      <c r="Y163" s="590" t="str">
        <f t="shared" si="89"/>
        <v/>
      </c>
      <c r="Z163" s="588">
        <f t="shared" si="90"/>
        <v>0</v>
      </c>
      <c r="AA163" s="588">
        <f t="shared" si="91"/>
        <v>0</v>
      </c>
      <c r="AB163" s="590" t="str">
        <f t="shared" si="92"/>
        <v>aucun match</v>
      </c>
      <c r="AC163" s="36" t="str">
        <f t="shared" si="93"/>
        <v>0</v>
      </c>
      <c r="AD163" s="36" t="str">
        <f t="shared" si="94"/>
        <v>0</v>
      </c>
      <c r="AE163" s="36" t="str">
        <f t="shared" si="95"/>
        <v>0</v>
      </c>
      <c r="AF163" s="36" t="str">
        <f t="shared" si="96"/>
        <v xml:space="preserve"> 0 </v>
      </c>
      <c r="AG163" s="36" cm="1">
        <f t="array" ref="AG163">IF(T163="",0,SUMPRODUCT((BX4:BX795="Gluten")*(BY4:BY795="INFO")*(COUNTIF(AF163,"*"&amp;BZ4:BZ795&amp;"*")&gt;0)*1))</f>
        <v>0</v>
      </c>
      <c r="AH163" s="36" cm="1">
        <f t="array" ref="AH163">IF(T163="",0,SUMPRODUCT((BX4:BX795="Gluten")*(BY4:BY795="EXCL")*(COUNTIF(AF163,"*"&amp;BZ4:BZ795&amp;"*")&gt;0)*1))</f>
        <v>0</v>
      </c>
      <c r="AI163" s="36" cm="1">
        <f t="array" ref="AI163">IF(T163="",0,SUMPRODUCT((BX4:BX795="Gluten")*(BY4:BY795="ALERTE")*(COUNTIF(AF163,"*"&amp;BZ4:BZ795&amp;"*")&gt;0)*1))</f>
        <v>0</v>
      </c>
      <c r="AJ163" s="36" cm="1">
        <f t="array" ref="AJ163">IF(T163="",0,SUMPRODUCT((BX4:BX795="Gluten")*(BY4:BY795="SUSP")*(COUNTIF(AF163,"*"&amp;BZ4:BZ795&amp;"*")&gt;0)*1))</f>
        <v>0</v>
      </c>
      <c r="AK163" s="36" cm="1">
        <f t="array" ref="AK163">IF(T163="",0,SUMPRODUCT((BX4:BX795="Crustaces")*(BY4:BY795="ALERTE")*(COUNTIF(AF163,"*"&amp;BZ4:BZ795&amp;"*")&gt;0)*1))</f>
        <v>0</v>
      </c>
      <c r="AL163" s="36" cm="1">
        <f t="array" ref="AL163">IF(T163="",0,SUMPRODUCT((BX4:BX795="Oeufs")*(BY4:BY795="ALERTE")*(COUNTIF(AF163,"*"&amp;BZ4:BZ795&amp;"*")&gt;0)*1))</f>
        <v>0</v>
      </c>
      <c r="AM163" s="36" cm="1">
        <f t="array" ref="AM163">IF(T163="",0,SUMPRODUCT((BX4:BX795="Poissons")*(BY4:BY795="INFO")*(COUNTIF(AF163,"*"&amp;BZ4:BZ795&amp;"*")&gt;0)*1))</f>
        <v>0</v>
      </c>
      <c r="AN163" s="36" cm="1">
        <f t="array" ref="AN163">IF(T163="",0,SUMPRODUCT((BX4:BX795="Poissons")*(BY4:BY795="EXCL")*(COUNTIF(AF163,"*"&amp;BZ4:BZ795&amp;"*")&gt;0)*1))</f>
        <v>0</v>
      </c>
      <c r="AO163" s="36" cm="1">
        <f t="array" ref="AO163">IF(T163="",0,SUMPRODUCT((BX4:BX795="Poissons")*(BY4:BY795="ALERTE")*(COUNTIF(AF163,"*"&amp;BZ4:BZ795&amp;"*")&gt;0)*1))</f>
        <v>0</v>
      </c>
      <c r="AP163" s="36" cm="1">
        <f t="array" ref="AP163">IF(T163="",0,SUMPRODUCT((BX4:BX795="Arachides")*(BY4:BY795="ALERTE")*(COUNTIF(AF163,"*"&amp;BZ4:BZ795&amp;"*")&gt;0)*1))</f>
        <v>0</v>
      </c>
      <c r="AQ163" s="36" cm="1">
        <f t="array" ref="AQ163">IF(T163="",0,SUMPRODUCT((BX4:BX795="Soja")*(BY4:BY795="INFO")*(COUNTIF(AF163,"*"&amp;BZ4:BZ795&amp;"*")&gt;0)*1))</f>
        <v>0</v>
      </c>
      <c r="AR163" s="36" cm="1">
        <f t="array" ref="AR163">IF(T163="",0,SUMPRODUCT((BX4:BX795="Soja")*(BY4:BY795="ALERTE")*(COUNTIF(AF163,"*"&amp;BZ4:BZ795&amp;"*")&gt;0)*1))</f>
        <v>0</v>
      </c>
      <c r="AS163" s="36" cm="1">
        <f t="array" ref="AS163">IF(T163="",0,SUMPRODUCT((BX4:BX795="Lait")*(BY4:BY795="INFO")*(COUNTIF(AF163,"*"&amp;BZ4:BZ795&amp;"*")&gt;0)*1))</f>
        <v>0</v>
      </c>
      <c r="AT163" s="36" cm="1">
        <f t="array" ref="AT163">IF(T163="",0,SUMPRODUCT((BX4:BX795="Lait")*(BY4:BY795="EXCL")*(COUNTIF(AF163,"*"&amp;BZ4:BZ795&amp;"*")&gt;0)*1))</f>
        <v>0</v>
      </c>
      <c r="AU163" s="36" cm="1">
        <f t="array" ref="AU163">IF(T163="",0,SUMPRODUCT((BX4:BX795="Lait")*(BY4:BY795="ALERTE")*(COUNTIF(AF163,"*"&amp;BZ4:BZ795&amp;"*")&gt;0)*1))</f>
        <v>0</v>
      </c>
      <c r="AV163" s="36" cm="1">
        <f t="array" ref="AV163">IF(T163="",0,SUMPRODUCT((BX4:BX795="Lait")*(BY4:BY795="SUSP")*(COUNTIF(AF163,"*"&amp;BZ4:BZ795&amp;"*")&gt;0)*1))</f>
        <v>0</v>
      </c>
      <c r="AW163" s="36" cm="1">
        <f t="array" ref="AW163">IF(T163="",0,SUMPRODUCT((BX4:BX795="Fruits a coque")*(BY4:BY795="EXCL")*(COUNTIF(AF163,"*"&amp;BZ4:BZ795&amp;"*")&gt;0)*1))</f>
        <v>0</v>
      </c>
      <c r="AX163" s="36" cm="1">
        <f t="array" ref="AX163">IF(T163="",0,SUMPRODUCT((BX4:BX795="Fruits a coque")*(BY4:BY795="ALERTE")*(COUNTIF(AF163,"*"&amp;BZ4:BZ795&amp;"*")&gt;0)*1))</f>
        <v>0</v>
      </c>
      <c r="AY163" s="36" cm="1">
        <f t="array" ref="AY163">IF(T163="",0,SUMPRODUCT((BX4:BX795="Celeri")*(BY4:BY795="ALERTE")*(COUNTIF(AF163,"*"&amp;BZ4:BZ795&amp;"*")&gt;0)*1))</f>
        <v>0</v>
      </c>
      <c r="AZ163" s="36" cm="1">
        <f t="array" ref="AZ163">IF(T163="",0,SUMPRODUCT((BX4:BX795="Moutarde")*(BY4:BY795="ALERTE")*(COUNTIF(AF163,"*"&amp;BZ4:BZ795&amp;"*")&gt;0)*1))</f>
        <v>0</v>
      </c>
      <c r="BA163" s="36" cm="1">
        <f t="array" ref="BA163">IF(T163="",0,SUMPRODUCT((BX4:BX795="Sesame")*(BY4:BY795="ALERTE")*(COUNTIF(AF163,"*"&amp;BZ4:BZ795&amp;"*")&gt;0)*1))</f>
        <v>0</v>
      </c>
      <c r="BB163" s="36" cm="1">
        <f t="array" ref="BB163">IF(T163="",0,SUMPRODUCT((BX4:BX795="Sulfites")*(BY4:BY795="ALERTE")*(COUNTIF(AF163,"*"&amp;BZ4:BZ795&amp;"*")&gt;0)*1))</f>
        <v>0</v>
      </c>
      <c r="BC163" s="36" cm="1">
        <f t="array" ref="BC163">IF(T163="",0,SUMPRODUCT((BX4:BX795="Lupin")*(BY4:BY795="ALERTE")*(COUNTIF(AF163,"*"&amp;BZ4:BZ795&amp;"*")&gt;0)*1))</f>
        <v>0</v>
      </c>
      <c r="BD163" s="36" cm="1">
        <f t="array" ref="BD163">IF(T163="",0,SUMPRODUCT((BX4:BX795="Mollusques")*(BY4:BY795="EXCL")*(COUNTIF(AF163,"*"&amp;BZ4:BZ795&amp;"*")&gt;0)*1))</f>
        <v>0</v>
      </c>
      <c r="BE163" s="36" cm="1">
        <f t="array" ref="BE163">IF(T163="",0,SUMPRODUCT((BX4:BX795="Mollusques")*(BY4:BY795="ALERTE")*(COUNTIF(AF163,"*"&amp;BZ4:BZ795&amp;"*")&gt;0)*1))</f>
        <v>0</v>
      </c>
      <c r="BF163" s="36" t="str">
        <f t="shared" si="97"/>
        <v/>
      </c>
      <c r="BG163" s="36" t="str">
        <f t="shared" si="98"/>
        <v/>
      </c>
      <c r="BH163" s="36" t="str">
        <f t="shared" si="99"/>
        <v/>
      </c>
      <c r="BI163" s="36" t="str">
        <f t="shared" si="100"/>
        <v/>
      </c>
      <c r="BJ163" s="36" t="str">
        <f t="shared" si="101"/>
        <v/>
      </c>
      <c r="BK163" s="36" t="str">
        <f t="shared" si="102"/>
        <v/>
      </c>
      <c r="BL163" s="36" t="str">
        <f t="shared" si="103"/>
        <v/>
      </c>
      <c r="BM163" s="36" t="str">
        <f t="shared" si="104"/>
        <v/>
      </c>
      <c r="BN163" s="36" t="str">
        <f t="shared" si="105"/>
        <v/>
      </c>
      <c r="BO163" s="36" t="str">
        <f t="shared" si="106"/>
        <v/>
      </c>
      <c r="BP163" s="36" t="str">
        <f t="shared" si="107"/>
        <v/>
      </c>
      <c r="BQ163" s="36" t="str">
        <f t="shared" si="108"/>
        <v/>
      </c>
      <c r="BR163" s="36" t="str">
        <f t="shared" si="109"/>
        <v/>
      </c>
      <c r="BS163" s="36" t="str">
        <f t="shared" si="110"/>
        <v/>
      </c>
      <c r="BT163" s="36" t="str">
        <f t="shared" si="111"/>
        <v/>
      </c>
      <c r="BU163" s="36" t="str">
        <f t="shared" si="112"/>
        <v/>
      </c>
      <c r="BX163" s="6" t="s">
        <v>353</v>
      </c>
      <c r="BY163" s="577" t="s">
        <v>363</v>
      </c>
      <c r="BZ163" s="6" t="s">
        <v>453</v>
      </c>
      <c r="CA163" s="6" t="s">
        <v>898</v>
      </c>
    </row>
    <row r="164" spans="2:79" ht="30" customHeight="1">
      <c r="B164" s="551" t="str">
        <f t="shared" si="76"/>
        <v/>
      </c>
      <c r="C164" s="551" t="str">
        <f t="shared" si="77"/>
        <v/>
      </c>
      <c r="D164" s="551" t="str">
        <f>IF(UPPER(TRIM(N11))="X",C164,B164)</f>
        <v/>
      </c>
      <c r="E164" s="551" cm="1">
        <f t="array" ref="E164">IF(H163&lt;&gt;"",E163,IF(E163="","",IFERROR(MATCH(TRUE(),INDEX(INDEX(K:K,E163+1):K203&lt;&gt;"",0),0)+E163,"")))</f>
        <v>305</v>
      </c>
      <c r="F164" s="551" cm="1">
        <f t="array" ref="F164">IF(E164="","",IF(H163&lt;&gt;"",H163,INDEX(D:D,E164)))</f>
        <v>0</v>
      </c>
      <c r="G164" s="551" t="str">
        <f t="shared" si="78"/>
        <v>0</v>
      </c>
      <c r="H164" s="561" t="str">
        <f t="shared" si="79"/>
        <v/>
      </c>
      <c r="I164" s="566" t="str">
        <f>IF(AND(F164&lt;&gt;"",N10&gt;0,M164&gt;N10),"Mot &gt; limite","")</f>
        <v/>
      </c>
      <c r="J164" s="562" t="str">
        <f>IF(K164="","",COUNTIF(K18:K164,"&lt;&gt;"))</f>
        <v/>
      </c>
      <c r="K164" s="563"/>
      <c r="L164" s="562" t="str">
        <f t="shared" si="80"/>
        <v/>
      </c>
      <c r="M164" s="532">
        <f>IF(OR(F164="",N10="",N10&lt;=0),"",IF(LEN(F164)&lt;=N10,LEN(F164),IFERROR(FIND("♦",SUBSTITUTE(LEFT(F164,N10)," ","♦",LEN(LEFT(F164,N10))-LEN(SUBSTITUTE(LEFT(F164,N10)," ","")))),FIND(" ",F164&amp;" ",N10+1)-1)))</f>
        <v>1</v>
      </c>
      <c r="N164" s="564">
        <f t="shared" si="81"/>
        <v>147</v>
      </c>
      <c r="O164" s="565" t="str">
        <f t="shared" si="82"/>
        <v>0</v>
      </c>
      <c r="P164" s="564">
        <f t="shared" si="83"/>
        <v>1</v>
      </c>
      <c r="Q164" s="564">
        <f t="shared" si="84"/>
        <v>1</v>
      </c>
      <c r="S164" s="588">
        <f t="shared" si="85"/>
        <v>164</v>
      </c>
      <c r="T164" s="464" t="str">
        <f t="shared" si="113"/>
        <v>0</v>
      </c>
      <c r="U164" s="588" t="s">
        <v>188</v>
      </c>
      <c r="V164" s="465" t="str">
        <f t="shared" si="86"/>
        <v>0</v>
      </c>
      <c r="W164" s="466" t="str">
        <f t="shared" si="87"/>
        <v/>
      </c>
      <c r="X164" s="589" t="str">
        <f t="shared" si="88"/>
        <v>0</v>
      </c>
      <c r="Y164" s="590" t="str">
        <f t="shared" si="89"/>
        <v/>
      </c>
      <c r="Z164" s="588">
        <f t="shared" si="90"/>
        <v>0</v>
      </c>
      <c r="AA164" s="588">
        <f t="shared" si="91"/>
        <v>0</v>
      </c>
      <c r="AB164" s="590" t="str">
        <f t="shared" si="92"/>
        <v>aucun match</v>
      </c>
      <c r="AC164" s="36" t="str">
        <f t="shared" si="93"/>
        <v>0</v>
      </c>
      <c r="AD164" s="36" t="str">
        <f t="shared" si="94"/>
        <v>0</v>
      </c>
      <c r="AE164" s="36" t="str">
        <f t="shared" si="95"/>
        <v>0</v>
      </c>
      <c r="AF164" s="36" t="str">
        <f t="shared" si="96"/>
        <v xml:space="preserve"> 0 </v>
      </c>
      <c r="AG164" s="36" cm="1">
        <f t="array" ref="AG164">IF(T164="",0,SUMPRODUCT((BX4:BX795="Gluten")*(BY4:BY795="INFO")*(COUNTIF(AF164,"*"&amp;BZ4:BZ795&amp;"*")&gt;0)*1))</f>
        <v>0</v>
      </c>
      <c r="AH164" s="36" cm="1">
        <f t="array" ref="AH164">IF(T164="",0,SUMPRODUCT((BX4:BX795="Gluten")*(BY4:BY795="EXCL")*(COUNTIF(AF164,"*"&amp;BZ4:BZ795&amp;"*")&gt;0)*1))</f>
        <v>0</v>
      </c>
      <c r="AI164" s="36" cm="1">
        <f t="array" ref="AI164">IF(T164="",0,SUMPRODUCT((BX4:BX795="Gluten")*(BY4:BY795="ALERTE")*(COUNTIF(AF164,"*"&amp;BZ4:BZ795&amp;"*")&gt;0)*1))</f>
        <v>0</v>
      </c>
      <c r="AJ164" s="36" cm="1">
        <f t="array" ref="AJ164">IF(T164="",0,SUMPRODUCT((BX4:BX795="Gluten")*(BY4:BY795="SUSP")*(COUNTIF(AF164,"*"&amp;BZ4:BZ795&amp;"*")&gt;0)*1))</f>
        <v>0</v>
      </c>
      <c r="AK164" s="36" cm="1">
        <f t="array" ref="AK164">IF(T164="",0,SUMPRODUCT((BX4:BX795="Crustaces")*(BY4:BY795="ALERTE")*(COUNTIF(AF164,"*"&amp;BZ4:BZ795&amp;"*")&gt;0)*1))</f>
        <v>0</v>
      </c>
      <c r="AL164" s="36" cm="1">
        <f t="array" ref="AL164">IF(T164="",0,SUMPRODUCT((BX4:BX795="Oeufs")*(BY4:BY795="ALERTE")*(COUNTIF(AF164,"*"&amp;BZ4:BZ795&amp;"*")&gt;0)*1))</f>
        <v>0</v>
      </c>
      <c r="AM164" s="36" cm="1">
        <f t="array" ref="AM164">IF(T164="",0,SUMPRODUCT((BX4:BX795="Poissons")*(BY4:BY795="INFO")*(COUNTIF(AF164,"*"&amp;BZ4:BZ795&amp;"*")&gt;0)*1))</f>
        <v>0</v>
      </c>
      <c r="AN164" s="36" cm="1">
        <f t="array" ref="AN164">IF(T164="",0,SUMPRODUCT((BX4:BX795="Poissons")*(BY4:BY795="EXCL")*(COUNTIF(AF164,"*"&amp;BZ4:BZ795&amp;"*")&gt;0)*1))</f>
        <v>0</v>
      </c>
      <c r="AO164" s="36" cm="1">
        <f t="array" ref="AO164">IF(T164="",0,SUMPRODUCT((BX4:BX795="Poissons")*(BY4:BY795="ALERTE")*(COUNTIF(AF164,"*"&amp;BZ4:BZ795&amp;"*")&gt;0)*1))</f>
        <v>0</v>
      </c>
      <c r="AP164" s="36" cm="1">
        <f t="array" ref="AP164">IF(T164="",0,SUMPRODUCT((BX4:BX795="Arachides")*(BY4:BY795="ALERTE")*(COUNTIF(AF164,"*"&amp;BZ4:BZ795&amp;"*")&gt;0)*1))</f>
        <v>0</v>
      </c>
      <c r="AQ164" s="36" cm="1">
        <f t="array" ref="AQ164">IF(T164="",0,SUMPRODUCT((BX4:BX795="Soja")*(BY4:BY795="INFO")*(COUNTIF(AF164,"*"&amp;BZ4:BZ795&amp;"*")&gt;0)*1))</f>
        <v>0</v>
      </c>
      <c r="AR164" s="36" cm="1">
        <f t="array" ref="AR164">IF(T164="",0,SUMPRODUCT((BX4:BX795="Soja")*(BY4:BY795="ALERTE")*(COUNTIF(AF164,"*"&amp;BZ4:BZ795&amp;"*")&gt;0)*1))</f>
        <v>0</v>
      </c>
      <c r="AS164" s="36" cm="1">
        <f t="array" ref="AS164">IF(T164="",0,SUMPRODUCT((BX4:BX795="Lait")*(BY4:BY795="INFO")*(COUNTIF(AF164,"*"&amp;BZ4:BZ795&amp;"*")&gt;0)*1))</f>
        <v>0</v>
      </c>
      <c r="AT164" s="36" cm="1">
        <f t="array" ref="AT164">IF(T164="",0,SUMPRODUCT((BX4:BX795="Lait")*(BY4:BY795="EXCL")*(COUNTIF(AF164,"*"&amp;BZ4:BZ795&amp;"*")&gt;0)*1))</f>
        <v>0</v>
      </c>
      <c r="AU164" s="36" cm="1">
        <f t="array" ref="AU164">IF(T164="",0,SUMPRODUCT((BX4:BX795="Lait")*(BY4:BY795="ALERTE")*(COUNTIF(AF164,"*"&amp;BZ4:BZ795&amp;"*")&gt;0)*1))</f>
        <v>0</v>
      </c>
      <c r="AV164" s="36" cm="1">
        <f t="array" ref="AV164">IF(T164="",0,SUMPRODUCT((BX4:BX795="Lait")*(BY4:BY795="SUSP")*(COUNTIF(AF164,"*"&amp;BZ4:BZ795&amp;"*")&gt;0)*1))</f>
        <v>0</v>
      </c>
      <c r="AW164" s="36" cm="1">
        <f t="array" ref="AW164">IF(T164="",0,SUMPRODUCT((BX4:BX795="Fruits a coque")*(BY4:BY795="EXCL")*(COUNTIF(AF164,"*"&amp;BZ4:BZ795&amp;"*")&gt;0)*1))</f>
        <v>0</v>
      </c>
      <c r="AX164" s="36" cm="1">
        <f t="array" ref="AX164">IF(T164="",0,SUMPRODUCT((BX4:BX795="Fruits a coque")*(BY4:BY795="ALERTE")*(COUNTIF(AF164,"*"&amp;BZ4:BZ795&amp;"*")&gt;0)*1))</f>
        <v>0</v>
      </c>
      <c r="AY164" s="36" cm="1">
        <f t="array" ref="AY164">IF(T164="",0,SUMPRODUCT((BX4:BX795="Celeri")*(BY4:BY795="ALERTE")*(COUNTIF(AF164,"*"&amp;BZ4:BZ795&amp;"*")&gt;0)*1))</f>
        <v>0</v>
      </c>
      <c r="AZ164" s="36" cm="1">
        <f t="array" ref="AZ164">IF(T164="",0,SUMPRODUCT((BX4:BX795="Moutarde")*(BY4:BY795="ALERTE")*(COUNTIF(AF164,"*"&amp;BZ4:BZ795&amp;"*")&gt;0)*1))</f>
        <v>0</v>
      </c>
      <c r="BA164" s="36" cm="1">
        <f t="array" ref="BA164">IF(T164="",0,SUMPRODUCT((BX4:BX795="Sesame")*(BY4:BY795="ALERTE")*(COUNTIF(AF164,"*"&amp;BZ4:BZ795&amp;"*")&gt;0)*1))</f>
        <v>0</v>
      </c>
      <c r="BB164" s="36" cm="1">
        <f t="array" ref="BB164">IF(T164="",0,SUMPRODUCT((BX4:BX795="Sulfites")*(BY4:BY795="ALERTE")*(COUNTIF(AF164,"*"&amp;BZ4:BZ795&amp;"*")&gt;0)*1))</f>
        <v>0</v>
      </c>
      <c r="BC164" s="36" cm="1">
        <f t="array" ref="BC164">IF(T164="",0,SUMPRODUCT((BX4:BX795="Lupin")*(BY4:BY795="ALERTE")*(COUNTIF(AF164,"*"&amp;BZ4:BZ795&amp;"*")&gt;0)*1))</f>
        <v>0</v>
      </c>
      <c r="BD164" s="36" cm="1">
        <f t="array" ref="BD164">IF(T164="",0,SUMPRODUCT((BX4:BX795="Mollusques")*(BY4:BY795="EXCL")*(COUNTIF(AF164,"*"&amp;BZ4:BZ795&amp;"*")&gt;0)*1))</f>
        <v>0</v>
      </c>
      <c r="BE164" s="36" cm="1">
        <f t="array" ref="BE164">IF(T164="",0,SUMPRODUCT((BX4:BX795="Mollusques")*(BY4:BY795="ALERTE")*(COUNTIF(AF164,"*"&amp;BZ4:BZ795&amp;"*")&gt;0)*1))</f>
        <v>0</v>
      </c>
      <c r="BF164" s="36" t="str">
        <f t="shared" si="97"/>
        <v/>
      </c>
      <c r="BG164" s="36" t="str">
        <f t="shared" si="98"/>
        <v/>
      </c>
      <c r="BH164" s="36" t="str">
        <f t="shared" si="99"/>
        <v/>
      </c>
      <c r="BI164" s="36" t="str">
        <f t="shared" si="100"/>
        <v/>
      </c>
      <c r="BJ164" s="36" t="str">
        <f t="shared" si="101"/>
        <v/>
      </c>
      <c r="BK164" s="36" t="str">
        <f t="shared" si="102"/>
        <v/>
      </c>
      <c r="BL164" s="36" t="str">
        <f t="shared" si="103"/>
        <v/>
      </c>
      <c r="BM164" s="36" t="str">
        <f t="shared" si="104"/>
        <v/>
      </c>
      <c r="BN164" s="36" t="str">
        <f t="shared" si="105"/>
        <v/>
      </c>
      <c r="BO164" s="36" t="str">
        <f t="shared" si="106"/>
        <v/>
      </c>
      <c r="BP164" s="36" t="str">
        <f t="shared" si="107"/>
        <v/>
      </c>
      <c r="BQ164" s="36" t="str">
        <f t="shared" si="108"/>
        <v/>
      </c>
      <c r="BR164" s="36" t="str">
        <f t="shared" si="109"/>
        <v/>
      </c>
      <c r="BS164" s="36" t="str">
        <f t="shared" si="110"/>
        <v/>
      </c>
      <c r="BT164" s="36" t="str">
        <f t="shared" si="111"/>
        <v/>
      </c>
      <c r="BU164" s="36" t="str">
        <f t="shared" si="112"/>
        <v/>
      </c>
      <c r="BX164" s="6" t="s">
        <v>353</v>
      </c>
      <c r="BY164" s="577" t="s">
        <v>363</v>
      </c>
      <c r="BZ164" s="6" t="s">
        <v>1339</v>
      </c>
      <c r="CA164" s="6" t="s">
        <v>899</v>
      </c>
    </row>
    <row r="165" spans="2:79" ht="30" customHeight="1">
      <c r="B165" s="551" t="str">
        <f t="shared" si="76"/>
        <v/>
      </c>
      <c r="C165" s="551" t="str">
        <f t="shared" si="77"/>
        <v/>
      </c>
      <c r="D165" s="551" t="str">
        <f>IF(UPPER(TRIM(N11))="X",C165,B165)</f>
        <v/>
      </c>
      <c r="E165" s="551" cm="1">
        <f t="array" ref="E165">IF(H164&lt;&gt;"",E164,IF(E164="","",IFERROR(MATCH(TRUE(),INDEX(INDEX(K:K,E164+1):K203&lt;&gt;"",0),0)+E164,"")))</f>
        <v>306</v>
      </c>
      <c r="F165" s="551" cm="1">
        <f t="array" ref="F165">IF(E165="","",IF(H164&lt;&gt;"",H164,INDEX(D:D,E165)))</f>
        <v>0</v>
      </c>
      <c r="G165" s="551" t="str">
        <f t="shared" si="78"/>
        <v>0</v>
      </c>
      <c r="H165" s="561" t="str">
        <f t="shared" si="79"/>
        <v/>
      </c>
      <c r="I165" s="566" t="str">
        <f>IF(AND(F165&lt;&gt;"",N10&gt;0,M165&gt;N10),"Mot &gt; limite","")</f>
        <v/>
      </c>
      <c r="J165" s="562" t="str">
        <f>IF(K165="","",COUNTIF(K18:K165,"&lt;&gt;"))</f>
        <v/>
      </c>
      <c r="K165" s="563"/>
      <c r="L165" s="562" t="str">
        <f t="shared" si="80"/>
        <v/>
      </c>
      <c r="M165" s="532">
        <f>IF(OR(F165="",N10="",N10&lt;=0),"",IF(LEN(F165)&lt;=N10,LEN(F165),IFERROR(FIND("♦",SUBSTITUTE(LEFT(F165,N10)," ","♦",LEN(LEFT(F165,N10))-LEN(SUBSTITUTE(LEFT(F165,N10)," ","")))),FIND(" ",F165&amp;" ",N10+1)-1)))</f>
        <v>1</v>
      </c>
      <c r="N165" s="564">
        <f t="shared" si="81"/>
        <v>148</v>
      </c>
      <c r="O165" s="565" t="str">
        <f t="shared" si="82"/>
        <v>0</v>
      </c>
      <c r="P165" s="564">
        <f t="shared" si="83"/>
        <v>1</v>
      </c>
      <c r="Q165" s="564">
        <f t="shared" si="84"/>
        <v>1</v>
      </c>
      <c r="S165" s="588">
        <f t="shared" si="85"/>
        <v>165</v>
      </c>
      <c r="T165" s="464" t="str">
        <f t="shared" si="113"/>
        <v>0</v>
      </c>
      <c r="U165" s="588" t="s">
        <v>188</v>
      </c>
      <c r="V165" s="465" t="str">
        <f t="shared" si="86"/>
        <v>0</v>
      </c>
      <c r="W165" s="466" t="str">
        <f t="shared" si="87"/>
        <v/>
      </c>
      <c r="X165" s="589" t="str">
        <f t="shared" si="88"/>
        <v>0</v>
      </c>
      <c r="Y165" s="590" t="str">
        <f t="shared" si="89"/>
        <v/>
      </c>
      <c r="Z165" s="588">
        <f t="shared" si="90"/>
        <v>0</v>
      </c>
      <c r="AA165" s="588">
        <f t="shared" si="91"/>
        <v>0</v>
      </c>
      <c r="AB165" s="590" t="str">
        <f t="shared" si="92"/>
        <v>aucun match</v>
      </c>
      <c r="AC165" s="36" t="str">
        <f t="shared" si="93"/>
        <v>0</v>
      </c>
      <c r="AD165" s="36" t="str">
        <f t="shared" si="94"/>
        <v>0</v>
      </c>
      <c r="AE165" s="36" t="str">
        <f t="shared" si="95"/>
        <v>0</v>
      </c>
      <c r="AF165" s="36" t="str">
        <f t="shared" si="96"/>
        <v xml:space="preserve"> 0 </v>
      </c>
      <c r="AG165" s="36" cm="1">
        <f t="array" ref="AG165">IF(T165="",0,SUMPRODUCT((BX4:BX795="Gluten")*(BY4:BY795="INFO")*(COUNTIF(AF165,"*"&amp;BZ4:BZ795&amp;"*")&gt;0)*1))</f>
        <v>0</v>
      </c>
      <c r="AH165" s="36" cm="1">
        <f t="array" ref="AH165">IF(T165="",0,SUMPRODUCT((BX4:BX795="Gluten")*(BY4:BY795="EXCL")*(COUNTIF(AF165,"*"&amp;BZ4:BZ795&amp;"*")&gt;0)*1))</f>
        <v>0</v>
      </c>
      <c r="AI165" s="36" cm="1">
        <f t="array" ref="AI165">IF(T165="",0,SUMPRODUCT((BX4:BX795="Gluten")*(BY4:BY795="ALERTE")*(COUNTIF(AF165,"*"&amp;BZ4:BZ795&amp;"*")&gt;0)*1))</f>
        <v>0</v>
      </c>
      <c r="AJ165" s="36" cm="1">
        <f t="array" ref="AJ165">IF(T165="",0,SUMPRODUCT((BX4:BX795="Gluten")*(BY4:BY795="SUSP")*(COUNTIF(AF165,"*"&amp;BZ4:BZ795&amp;"*")&gt;0)*1))</f>
        <v>0</v>
      </c>
      <c r="AK165" s="36" cm="1">
        <f t="array" ref="AK165">IF(T165="",0,SUMPRODUCT((BX4:BX795="Crustaces")*(BY4:BY795="ALERTE")*(COUNTIF(AF165,"*"&amp;BZ4:BZ795&amp;"*")&gt;0)*1))</f>
        <v>0</v>
      </c>
      <c r="AL165" s="36" cm="1">
        <f t="array" ref="AL165">IF(T165="",0,SUMPRODUCT((BX4:BX795="Oeufs")*(BY4:BY795="ALERTE")*(COUNTIF(AF165,"*"&amp;BZ4:BZ795&amp;"*")&gt;0)*1))</f>
        <v>0</v>
      </c>
      <c r="AM165" s="36" cm="1">
        <f t="array" ref="AM165">IF(T165="",0,SUMPRODUCT((BX4:BX795="Poissons")*(BY4:BY795="INFO")*(COUNTIF(AF165,"*"&amp;BZ4:BZ795&amp;"*")&gt;0)*1))</f>
        <v>0</v>
      </c>
      <c r="AN165" s="36" cm="1">
        <f t="array" ref="AN165">IF(T165="",0,SUMPRODUCT((BX4:BX795="Poissons")*(BY4:BY795="EXCL")*(COUNTIF(AF165,"*"&amp;BZ4:BZ795&amp;"*")&gt;0)*1))</f>
        <v>0</v>
      </c>
      <c r="AO165" s="36" cm="1">
        <f t="array" ref="AO165">IF(T165="",0,SUMPRODUCT((BX4:BX795="Poissons")*(BY4:BY795="ALERTE")*(COUNTIF(AF165,"*"&amp;BZ4:BZ795&amp;"*")&gt;0)*1))</f>
        <v>0</v>
      </c>
      <c r="AP165" s="36" cm="1">
        <f t="array" ref="AP165">IF(T165="",0,SUMPRODUCT((BX4:BX795="Arachides")*(BY4:BY795="ALERTE")*(COUNTIF(AF165,"*"&amp;BZ4:BZ795&amp;"*")&gt;0)*1))</f>
        <v>0</v>
      </c>
      <c r="AQ165" s="36" cm="1">
        <f t="array" ref="AQ165">IF(T165="",0,SUMPRODUCT((BX4:BX795="Soja")*(BY4:BY795="INFO")*(COUNTIF(AF165,"*"&amp;BZ4:BZ795&amp;"*")&gt;0)*1))</f>
        <v>0</v>
      </c>
      <c r="AR165" s="36" cm="1">
        <f t="array" ref="AR165">IF(T165="",0,SUMPRODUCT((BX4:BX795="Soja")*(BY4:BY795="ALERTE")*(COUNTIF(AF165,"*"&amp;BZ4:BZ795&amp;"*")&gt;0)*1))</f>
        <v>0</v>
      </c>
      <c r="AS165" s="36" cm="1">
        <f t="array" ref="AS165">IF(T165="",0,SUMPRODUCT((BX4:BX795="Lait")*(BY4:BY795="INFO")*(COUNTIF(AF165,"*"&amp;BZ4:BZ795&amp;"*")&gt;0)*1))</f>
        <v>0</v>
      </c>
      <c r="AT165" s="36" cm="1">
        <f t="array" ref="AT165">IF(T165="",0,SUMPRODUCT((BX4:BX795="Lait")*(BY4:BY795="EXCL")*(COUNTIF(AF165,"*"&amp;BZ4:BZ795&amp;"*")&gt;0)*1))</f>
        <v>0</v>
      </c>
      <c r="AU165" s="36" cm="1">
        <f t="array" ref="AU165">IF(T165="",0,SUMPRODUCT((BX4:BX795="Lait")*(BY4:BY795="ALERTE")*(COUNTIF(AF165,"*"&amp;BZ4:BZ795&amp;"*")&gt;0)*1))</f>
        <v>0</v>
      </c>
      <c r="AV165" s="36" cm="1">
        <f t="array" ref="AV165">IF(T165="",0,SUMPRODUCT((BX4:BX795="Lait")*(BY4:BY795="SUSP")*(COUNTIF(AF165,"*"&amp;BZ4:BZ795&amp;"*")&gt;0)*1))</f>
        <v>0</v>
      </c>
      <c r="AW165" s="36" cm="1">
        <f t="array" ref="AW165">IF(T165="",0,SUMPRODUCT((BX4:BX795="Fruits a coque")*(BY4:BY795="EXCL")*(COUNTIF(AF165,"*"&amp;BZ4:BZ795&amp;"*")&gt;0)*1))</f>
        <v>0</v>
      </c>
      <c r="AX165" s="36" cm="1">
        <f t="array" ref="AX165">IF(T165="",0,SUMPRODUCT((BX4:BX795="Fruits a coque")*(BY4:BY795="ALERTE")*(COUNTIF(AF165,"*"&amp;BZ4:BZ795&amp;"*")&gt;0)*1))</f>
        <v>0</v>
      </c>
      <c r="AY165" s="36" cm="1">
        <f t="array" ref="AY165">IF(T165="",0,SUMPRODUCT((BX4:BX795="Celeri")*(BY4:BY795="ALERTE")*(COUNTIF(AF165,"*"&amp;BZ4:BZ795&amp;"*")&gt;0)*1))</f>
        <v>0</v>
      </c>
      <c r="AZ165" s="36" cm="1">
        <f t="array" ref="AZ165">IF(T165="",0,SUMPRODUCT((BX4:BX795="Moutarde")*(BY4:BY795="ALERTE")*(COUNTIF(AF165,"*"&amp;BZ4:BZ795&amp;"*")&gt;0)*1))</f>
        <v>0</v>
      </c>
      <c r="BA165" s="36" cm="1">
        <f t="array" ref="BA165">IF(T165="",0,SUMPRODUCT((BX4:BX795="Sesame")*(BY4:BY795="ALERTE")*(COUNTIF(AF165,"*"&amp;BZ4:BZ795&amp;"*")&gt;0)*1))</f>
        <v>0</v>
      </c>
      <c r="BB165" s="36" cm="1">
        <f t="array" ref="BB165">IF(T165="",0,SUMPRODUCT((BX4:BX795="Sulfites")*(BY4:BY795="ALERTE")*(COUNTIF(AF165,"*"&amp;BZ4:BZ795&amp;"*")&gt;0)*1))</f>
        <v>0</v>
      </c>
      <c r="BC165" s="36" cm="1">
        <f t="array" ref="BC165">IF(T165="",0,SUMPRODUCT((BX4:BX795="Lupin")*(BY4:BY795="ALERTE")*(COUNTIF(AF165,"*"&amp;BZ4:BZ795&amp;"*")&gt;0)*1))</f>
        <v>0</v>
      </c>
      <c r="BD165" s="36" cm="1">
        <f t="array" ref="BD165">IF(T165="",0,SUMPRODUCT((BX4:BX795="Mollusques")*(BY4:BY795="EXCL")*(COUNTIF(AF165,"*"&amp;BZ4:BZ795&amp;"*")&gt;0)*1))</f>
        <v>0</v>
      </c>
      <c r="BE165" s="36" cm="1">
        <f t="array" ref="BE165">IF(T165="",0,SUMPRODUCT((BX4:BX795="Mollusques")*(BY4:BY795="ALERTE")*(COUNTIF(AF165,"*"&amp;BZ4:BZ795&amp;"*")&gt;0)*1))</f>
        <v>0</v>
      </c>
      <c r="BF165" s="36" t="str">
        <f t="shared" si="97"/>
        <v/>
      </c>
      <c r="BG165" s="36" t="str">
        <f t="shared" si="98"/>
        <v/>
      </c>
      <c r="BH165" s="36" t="str">
        <f t="shared" si="99"/>
        <v/>
      </c>
      <c r="BI165" s="36" t="str">
        <f t="shared" si="100"/>
        <v/>
      </c>
      <c r="BJ165" s="36" t="str">
        <f t="shared" si="101"/>
        <v/>
      </c>
      <c r="BK165" s="36" t="str">
        <f t="shared" si="102"/>
        <v/>
      </c>
      <c r="BL165" s="36" t="str">
        <f t="shared" si="103"/>
        <v/>
      </c>
      <c r="BM165" s="36" t="str">
        <f t="shared" si="104"/>
        <v/>
      </c>
      <c r="BN165" s="36" t="str">
        <f t="shared" si="105"/>
        <v/>
      </c>
      <c r="BO165" s="36" t="str">
        <f t="shared" si="106"/>
        <v/>
      </c>
      <c r="BP165" s="36" t="str">
        <f t="shared" si="107"/>
        <v/>
      </c>
      <c r="BQ165" s="36" t="str">
        <f t="shared" si="108"/>
        <v/>
      </c>
      <c r="BR165" s="36" t="str">
        <f t="shared" si="109"/>
        <v/>
      </c>
      <c r="BS165" s="36" t="str">
        <f t="shared" si="110"/>
        <v/>
      </c>
      <c r="BT165" s="36" t="str">
        <f t="shared" si="111"/>
        <v/>
      </c>
      <c r="BU165" s="36" t="str">
        <f t="shared" si="112"/>
        <v/>
      </c>
      <c r="BX165" s="6" t="s">
        <v>353</v>
      </c>
      <c r="BY165" s="577" t="s">
        <v>363</v>
      </c>
      <c r="BZ165" s="6" t="s">
        <v>454</v>
      </c>
      <c r="CA165" s="6" t="s">
        <v>900</v>
      </c>
    </row>
    <row r="166" spans="2:79" ht="30" customHeight="1">
      <c r="B166" s="551" t="str">
        <f t="shared" si="76"/>
        <v/>
      </c>
      <c r="C166" s="551" t="str">
        <f t="shared" si="77"/>
        <v/>
      </c>
      <c r="D166" s="551" t="str">
        <f>IF(UPPER(TRIM(N11))="X",C166,B166)</f>
        <v/>
      </c>
      <c r="E166" s="551" cm="1">
        <f t="array" ref="E166">IF(H165&lt;&gt;"",E165,IF(E165="","",IFERROR(MATCH(TRUE(),INDEX(INDEX(K:K,E165+1):K203&lt;&gt;"",0),0)+E165,"")))</f>
        <v>307</v>
      </c>
      <c r="F166" s="551" cm="1">
        <f t="array" ref="F166">IF(E166="","",IF(H165&lt;&gt;"",H165,INDEX(D:D,E166)))</f>
        <v>0</v>
      </c>
      <c r="G166" s="551" t="str">
        <f t="shared" si="78"/>
        <v>0</v>
      </c>
      <c r="H166" s="561" t="str">
        <f t="shared" si="79"/>
        <v/>
      </c>
      <c r="I166" s="566" t="str">
        <f>IF(AND(F166&lt;&gt;"",N10&gt;0,M166&gt;N10),"Mot &gt; limite","")</f>
        <v/>
      </c>
      <c r="J166" s="562" t="str">
        <f>IF(K166="","",COUNTIF(K18:K166,"&lt;&gt;"))</f>
        <v/>
      </c>
      <c r="K166" s="563"/>
      <c r="L166" s="562" t="str">
        <f t="shared" si="80"/>
        <v/>
      </c>
      <c r="M166" s="532">
        <f>IF(OR(F166="",N10="",N10&lt;=0),"",IF(LEN(F166)&lt;=N10,LEN(F166),IFERROR(FIND("♦",SUBSTITUTE(LEFT(F166,N10)," ","♦",LEN(LEFT(F166,N10))-LEN(SUBSTITUTE(LEFT(F166,N10)," ","")))),FIND(" ",F166&amp;" ",N10+1)-1)))</f>
        <v>1</v>
      </c>
      <c r="N166" s="564">
        <f t="shared" si="81"/>
        <v>149</v>
      </c>
      <c r="O166" s="565" t="str">
        <f t="shared" si="82"/>
        <v>0</v>
      </c>
      <c r="P166" s="564">
        <f t="shared" si="83"/>
        <v>1</v>
      </c>
      <c r="Q166" s="564">
        <f t="shared" si="84"/>
        <v>1</v>
      </c>
      <c r="S166" s="588">
        <f t="shared" si="85"/>
        <v>166</v>
      </c>
      <c r="T166" s="464" t="str">
        <f t="shared" si="113"/>
        <v>0</v>
      </c>
      <c r="U166" s="588" t="s">
        <v>188</v>
      </c>
      <c r="V166" s="465" t="str">
        <f t="shared" si="86"/>
        <v>0</v>
      </c>
      <c r="W166" s="466" t="str">
        <f t="shared" si="87"/>
        <v/>
      </c>
      <c r="X166" s="589" t="str">
        <f t="shared" si="88"/>
        <v>0</v>
      </c>
      <c r="Y166" s="590" t="str">
        <f t="shared" si="89"/>
        <v/>
      </c>
      <c r="Z166" s="588">
        <f t="shared" si="90"/>
        <v>0</v>
      </c>
      <c r="AA166" s="588">
        <f t="shared" si="91"/>
        <v>0</v>
      </c>
      <c r="AB166" s="590" t="str">
        <f t="shared" si="92"/>
        <v>aucun match</v>
      </c>
      <c r="AC166" s="36" t="str">
        <f t="shared" si="93"/>
        <v>0</v>
      </c>
      <c r="AD166" s="36" t="str">
        <f t="shared" si="94"/>
        <v>0</v>
      </c>
      <c r="AE166" s="36" t="str">
        <f t="shared" si="95"/>
        <v>0</v>
      </c>
      <c r="AF166" s="36" t="str">
        <f t="shared" si="96"/>
        <v xml:space="preserve"> 0 </v>
      </c>
      <c r="AG166" s="36" cm="1">
        <f t="array" ref="AG166">IF(T166="",0,SUMPRODUCT((BX4:BX795="Gluten")*(BY4:BY795="INFO")*(COUNTIF(AF166,"*"&amp;BZ4:BZ795&amp;"*")&gt;0)*1))</f>
        <v>0</v>
      </c>
      <c r="AH166" s="36" cm="1">
        <f t="array" ref="AH166">IF(T166="",0,SUMPRODUCT((BX4:BX795="Gluten")*(BY4:BY795="EXCL")*(COUNTIF(AF166,"*"&amp;BZ4:BZ795&amp;"*")&gt;0)*1))</f>
        <v>0</v>
      </c>
      <c r="AI166" s="36" cm="1">
        <f t="array" ref="AI166">IF(T166="",0,SUMPRODUCT((BX4:BX795="Gluten")*(BY4:BY795="ALERTE")*(COUNTIF(AF166,"*"&amp;BZ4:BZ795&amp;"*")&gt;0)*1))</f>
        <v>0</v>
      </c>
      <c r="AJ166" s="36" cm="1">
        <f t="array" ref="AJ166">IF(T166="",0,SUMPRODUCT((BX4:BX795="Gluten")*(BY4:BY795="SUSP")*(COUNTIF(AF166,"*"&amp;BZ4:BZ795&amp;"*")&gt;0)*1))</f>
        <v>0</v>
      </c>
      <c r="AK166" s="36" cm="1">
        <f t="array" ref="AK166">IF(T166="",0,SUMPRODUCT((BX4:BX795="Crustaces")*(BY4:BY795="ALERTE")*(COUNTIF(AF166,"*"&amp;BZ4:BZ795&amp;"*")&gt;0)*1))</f>
        <v>0</v>
      </c>
      <c r="AL166" s="36" cm="1">
        <f t="array" ref="AL166">IF(T166="",0,SUMPRODUCT((BX4:BX795="Oeufs")*(BY4:BY795="ALERTE")*(COUNTIF(AF166,"*"&amp;BZ4:BZ795&amp;"*")&gt;0)*1))</f>
        <v>0</v>
      </c>
      <c r="AM166" s="36" cm="1">
        <f t="array" ref="AM166">IF(T166="",0,SUMPRODUCT((BX4:BX795="Poissons")*(BY4:BY795="INFO")*(COUNTIF(AF166,"*"&amp;BZ4:BZ795&amp;"*")&gt;0)*1))</f>
        <v>0</v>
      </c>
      <c r="AN166" s="36" cm="1">
        <f t="array" ref="AN166">IF(T166="",0,SUMPRODUCT((BX4:BX795="Poissons")*(BY4:BY795="EXCL")*(COUNTIF(AF166,"*"&amp;BZ4:BZ795&amp;"*")&gt;0)*1))</f>
        <v>0</v>
      </c>
      <c r="AO166" s="36" cm="1">
        <f t="array" ref="AO166">IF(T166="",0,SUMPRODUCT((BX4:BX795="Poissons")*(BY4:BY795="ALERTE")*(COUNTIF(AF166,"*"&amp;BZ4:BZ795&amp;"*")&gt;0)*1))</f>
        <v>0</v>
      </c>
      <c r="AP166" s="36" cm="1">
        <f t="array" ref="AP166">IF(T166="",0,SUMPRODUCT((BX4:BX795="Arachides")*(BY4:BY795="ALERTE")*(COUNTIF(AF166,"*"&amp;BZ4:BZ795&amp;"*")&gt;0)*1))</f>
        <v>0</v>
      </c>
      <c r="AQ166" s="36" cm="1">
        <f t="array" ref="AQ166">IF(T166="",0,SUMPRODUCT((BX4:BX795="Soja")*(BY4:BY795="INFO")*(COUNTIF(AF166,"*"&amp;BZ4:BZ795&amp;"*")&gt;0)*1))</f>
        <v>0</v>
      </c>
      <c r="AR166" s="36" cm="1">
        <f t="array" ref="AR166">IF(T166="",0,SUMPRODUCT((BX4:BX795="Soja")*(BY4:BY795="ALERTE")*(COUNTIF(AF166,"*"&amp;BZ4:BZ795&amp;"*")&gt;0)*1))</f>
        <v>0</v>
      </c>
      <c r="AS166" s="36" cm="1">
        <f t="array" ref="AS166">IF(T166="",0,SUMPRODUCT((BX4:BX795="Lait")*(BY4:BY795="INFO")*(COUNTIF(AF166,"*"&amp;BZ4:BZ795&amp;"*")&gt;0)*1))</f>
        <v>0</v>
      </c>
      <c r="AT166" s="36" cm="1">
        <f t="array" ref="AT166">IF(T166="",0,SUMPRODUCT((BX4:BX795="Lait")*(BY4:BY795="EXCL")*(COUNTIF(AF166,"*"&amp;BZ4:BZ795&amp;"*")&gt;0)*1))</f>
        <v>0</v>
      </c>
      <c r="AU166" s="36" cm="1">
        <f t="array" ref="AU166">IF(T166="",0,SUMPRODUCT((BX4:BX795="Lait")*(BY4:BY795="ALERTE")*(COUNTIF(AF166,"*"&amp;BZ4:BZ795&amp;"*")&gt;0)*1))</f>
        <v>0</v>
      </c>
      <c r="AV166" s="36" cm="1">
        <f t="array" ref="AV166">IF(T166="",0,SUMPRODUCT((BX4:BX795="Lait")*(BY4:BY795="SUSP")*(COUNTIF(AF166,"*"&amp;BZ4:BZ795&amp;"*")&gt;0)*1))</f>
        <v>0</v>
      </c>
      <c r="AW166" s="36" cm="1">
        <f t="array" ref="AW166">IF(T166="",0,SUMPRODUCT((BX4:BX795="Fruits a coque")*(BY4:BY795="EXCL")*(COUNTIF(AF166,"*"&amp;BZ4:BZ795&amp;"*")&gt;0)*1))</f>
        <v>0</v>
      </c>
      <c r="AX166" s="36" cm="1">
        <f t="array" ref="AX166">IF(T166="",0,SUMPRODUCT((BX4:BX795="Fruits a coque")*(BY4:BY795="ALERTE")*(COUNTIF(AF166,"*"&amp;BZ4:BZ795&amp;"*")&gt;0)*1))</f>
        <v>0</v>
      </c>
      <c r="AY166" s="36" cm="1">
        <f t="array" ref="AY166">IF(T166="",0,SUMPRODUCT((BX4:BX795="Celeri")*(BY4:BY795="ALERTE")*(COUNTIF(AF166,"*"&amp;BZ4:BZ795&amp;"*")&gt;0)*1))</f>
        <v>0</v>
      </c>
      <c r="AZ166" s="36" cm="1">
        <f t="array" ref="AZ166">IF(T166="",0,SUMPRODUCT((BX4:BX795="Moutarde")*(BY4:BY795="ALERTE")*(COUNTIF(AF166,"*"&amp;BZ4:BZ795&amp;"*")&gt;0)*1))</f>
        <v>0</v>
      </c>
      <c r="BA166" s="36" cm="1">
        <f t="array" ref="BA166">IF(T166="",0,SUMPRODUCT((BX4:BX795="Sesame")*(BY4:BY795="ALERTE")*(COUNTIF(AF166,"*"&amp;BZ4:BZ795&amp;"*")&gt;0)*1))</f>
        <v>0</v>
      </c>
      <c r="BB166" s="36" cm="1">
        <f t="array" ref="BB166">IF(T166="",0,SUMPRODUCT((BX4:BX795="Sulfites")*(BY4:BY795="ALERTE")*(COUNTIF(AF166,"*"&amp;BZ4:BZ795&amp;"*")&gt;0)*1))</f>
        <v>0</v>
      </c>
      <c r="BC166" s="36" cm="1">
        <f t="array" ref="BC166">IF(T166="",0,SUMPRODUCT((BX4:BX795="Lupin")*(BY4:BY795="ALERTE")*(COUNTIF(AF166,"*"&amp;BZ4:BZ795&amp;"*")&gt;0)*1))</f>
        <v>0</v>
      </c>
      <c r="BD166" s="36" cm="1">
        <f t="array" ref="BD166">IF(T166="",0,SUMPRODUCT((BX4:BX795="Mollusques")*(BY4:BY795="EXCL")*(COUNTIF(AF166,"*"&amp;BZ4:BZ795&amp;"*")&gt;0)*1))</f>
        <v>0</v>
      </c>
      <c r="BE166" s="36" cm="1">
        <f t="array" ref="BE166">IF(T166="",0,SUMPRODUCT((BX4:BX795="Mollusques")*(BY4:BY795="ALERTE")*(COUNTIF(AF166,"*"&amp;BZ4:BZ795&amp;"*")&gt;0)*1))</f>
        <v>0</v>
      </c>
      <c r="BF166" s="36" t="str">
        <f t="shared" si="97"/>
        <v/>
      </c>
      <c r="BG166" s="36" t="str">
        <f t="shared" si="98"/>
        <v/>
      </c>
      <c r="BH166" s="36" t="str">
        <f t="shared" si="99"/>
        <v/>
      </c>
      <c r="BI166" s="36" t="str">
        <f t="shared" si="100"/>
        <v/>
      </c>
      <c r="BJ166" s="36" t="str">
        <f t="shared" si="101"/>
        <v/>
      </c>
      <c r="BK166" s="36" t="str">
        <f t="shared" si="102"/>
        <v/>
      </c>
      <c r="BL166" s="36" t="str">
        <f t="shared" si="103"/>
        <v/>
      </c>
      <c r="BM166" s="36" t="str">
        <f t="shared" si="104"/>
        <v/>
      </c>
      <c r="BN166" s="36" t="str">
        <f t="shared" si="105"/>
        <v/>
      </c>
      <c r="BO166" s="36" t="str">
        <f t="shared" si="106"/>
        <v/>
      </c>
      <c r="BP166" s="36" t="str">
        <f t="shared" si="107"/>
        <v/>
      </c>
      <c r="BQ166" s="36" t="str">
        <f t="shared" si="108"/>
        <v/>
      </c>
      <c r="BR166" s="36" t="str">
        <f t="shared" si="109"/>
        <v/>
      </c>
      <c r="BS166" s="36" t="str">
        <f t="shared" si="110"/>
        <v/>
      </c>
      <c r="BT166" s="36" t="str">
        <f t="shared" si="111"/>
        <v/>
      </c>
      <c r="BU166" s="36" t="str">
        <f t="shared" si="112"/>
        <v/>
      </c>
      <c r="BX166" s="6" t="s">
        <v>353</v>
      </c>
      <c r="BY166" s="577" t="s">
        <v>363</v>
      </c>
      <c r="BZ166" s="6" t="s">
        <v>1340</v>
      </c>
      <c r="CA166" s="6" t="s">
        <v>901</v>
      </c>
    </row>
    <row r="167" spans="2:79" ht="30" customHeight="1">
      <c r="B167" s="551" t="str">
        <f t="shared" si="76"/>
        <v/>
      </c>
      <c r="C167" s="551" t="str">
        <f t="shared" si="77"/>
        <v/>
      </c>
      <c r="D167" s="551" t="str">
        <f>IF(UPPER(TRIM(N11))="X",C167,B167)</f>
        <v/>
      </c>
      <c r="E167" s="551" cm="1">
        <f t="array" ref="E167">IF(H166&lt;&gt;"",E166,IF(E166="","",IFERROR(MATCH(TRUE(),INDEX(INDEX(K:K,E166+1):K203&lt;&gt;"",0),0)+E166,"")))</f>
        <v>308</v>
      </c>
      <c r="F167" s="551" cm="1">
        <f t="array" ref="F167">IF(E167="","",IF(H166&lt;&gt;"",H166,INDEX(D:D,E167)))</f>
        <v>0</v>
      </c>
      <c r="G167" s="551" t="str">
        <f t="shared" si="78"/>
        <v>0</v>
      </c>
      <c r="H167" s="561" t="str">
        <f t="shared" si="79"/>
        <v/>
      </c>
      <c r="I167" s="566" t="str">
        <f>IF(AND(F167&lt;&gt;"",N10&gt;0,M167&gt;N10),"Mot &gt; limite","")</f>
        <v/>
      </c>
      <c r="J167" s="562" t="str">
        <f>IF(K167="","",COUNTIF(K18:K167,"&lt;&gt;"))</f>
        <v/>
      </c>
      <c r="K167" s="563"/>
      <c r="L167" s="562" t="str">
        <f t="shared" si="80"/>
        <v/>
      </c>
      <c r="M167" s="532">
        <f>IF(OR(F167="",N10="",N10&lt;=0),"",IF(LEN(F167)&lt;=N10,LEN(F167),IFERROR(FIND("♦",SUBSTITUTE(LEFT(F167,N10)," ","♦",LEN(LEFT(F167,N10))-LEN(SUBSTITUTE(LEFT(F167,N10)," ","")))),FIND(" ",F167&amp;" ",N10+1)-1)))</f>
        <v>1</v>
      </c>
      <c r="N167" s="564">
        <f t="shared" si="81"/>
        <v>150</v>
      </c>
      <c r="O167" s="565" t="str">
        <f t="shared" si="82"/>
        <v>0</v>
      </c>
      <c r="P167" s="564">
        <f t="shared" si="83"/>
        <v>1</v>
      </c>
      <c r="Q167" s="564">
        <f t="shared" si="84"/>
        <v>1</v>
      </c>
      <c r="S167" s="588">
        <f t="shared" si="85"/>
        <v>167</v>
      </c>
      <c r="T167" s="464" t="str">
        <f t="shared" si="113"/>
        <v>0</v>
      </c>
      <c r="U167" s="588" t="s">
        <v>188</v>
      </c>
      <c r="V167" s="465" t="str">
        <f t="shared" si="86"/>
        <v>0</v>
      </c>
      <c r="W167" s="466" t="str">
        <f t="shared" si="87"/>
        <v/>
      </c>
      <c r="X167" s="589" t="str">
        <f t="shared" si="88"/>
        <v>0</v>
      </c>
      <c r="Y167" s="590" t="str">
        <f t="shared" si="89"/>
        <v/>
      </c>
      <c r="Z167" s="588">
        <f t="shared" si="90"/>
        <v>0</v>
      </c>
      <c r="AA167" s="588">
        <f t="shared" si="91"/>
        <v>0</v>
      </c>
      <c r="AB167" s="590" t="str">
        <f t="shared" si="92"/>
        <v>aucun match</v>
      </c>
      <c r="AC167" s="36" t="str">
        <f t="shared" si="93"/>
        <v>0</v>
      </c>
      <c r="AD167" s="36" t="str">
        <f t="shared" si="94"/>
        <v>0</v>
      </c>
      <c r="AE167" s="36" t="str">
        <f t="shared" si="95"/>
        <v>0</v>
      </c>
      <c r="AF167" s="36" t="str">
        <f t="shared" si="96"/>
        <v xml:space="preserve"> 0 </v>
      </c>
      <c r="AG167" s="36" cm="1">
        <f t="array" ref="AG167">IF(T167="",0,SUMPRODUCT((BX4:BX795="Gluten")*(BY4:BY795="INFO")*(COUNTIF(AF167,"*"&amp;BZ4:BZ795&amp;"*")&gt;0)*1))</f>
        <v>0</v>
      </c>
      <c r="AH167" s="36" cm="1">
        <f t="array" ref="AH167">IF(T167="",0,SUMPRODUCT((BX4:BX795="Gluten")*(BY4:BY795="EXCL")*(COUNTIF(AF167,"*"&amp;BZ4:BZ795&amp;"*")&gt;0)*1))</f>
        <v>0</v>
      </c>
      <c r="AI167" s="36" cm="1">
        <f t="array" ref="AI167">IF(T167="",0,SUMPRODUCT((BX4:BX795="Gluten")*(BY4:BY795="ALERTE")*(COUNTIF(AF167,"*"&amp;BZ4:BZ795&amp;"*")&gt;0)*1))</f>
        <v>0</v>
      </c>
      <c r="AJ167" s="36" cm="1">
        <f t="array" ref="AJ167">IF(T167="",0,SUMPRODUCT((BX4:BX795="Gluten")*(BY4:BY795="SUSP")*(COUNTIF(AF167,"*"&amp;BZ4:BZ795&amp;"*")&gt;0)*1))</f>
        <v>0</v>
      </c>
      <c r="AK167" s="36" cm="1">
        <f t="array" ref="AK167">IF(T167="",0,SUMPRODUCT((BX4:BX795="Crustaces")*(BY4:BY795="ALERTE")*(COUNTIF(AF167,"*"&amp;BZ4:BZ795&amp;"*")&gt;0)*1))</f>
        <v>0</v>
      </c>
      <c r="AL167" s="36" cm="1">
        <f t="array" ref="AL167">IF(T167="",0,SUMPRODUCT((BX4:BX795="Oeufs")*(BY4:BY795="ALERTE")*(COUNTIF(AF167,"*"&amp;BZ4:BZ795&amp;"*")&gt;0)*1))</f>
        <v>0</v>
      </c>
      <c r="AM167" s="36" cm="1">
        <f t="array" ref="AM167">IF(T167="",0,SUMPRODUCT((BX4:BX795="Poissons")*(BY4:BY795="INFO")*(COUNTIF(AF167,"*"&amp;BZ4:BZ795&amp;"*")&gt;0)*1))</f>
        <v>0</v>
      </c>
      <c r="AN167" s="36" cm="1">
        <f t="array" ref="AN167">IF(T167="",0,SUMPRODUCT((BX4:BX795="Poissons")*(BY4:BY795="EXCL")*(COUNTIF(AF167,"*"&amp;BZ4:BZ795&amp;"*")&gt;0)*1))</f>
        <v>0</v>
      </c>
      <c r="AO167" s="36" cm="1">
        <f t="array" ref="AO167">IF(T167="",0,SUMPRODUCT((BX4:BX795="Poissons")*(BY4:BY795="ALERTE")*(COUNTIF(AF167,"*"&amp;BZ4:BZ795&amp;"*")&gt;0)*1))</f>
        <v>0</v>
      </c>
      <c r="AP167" s="36" cm="1">
        <f t="array" ref="AP167">IF(T167="",0,SUMPRODUCT((BX4:BX795="Arachides")*(BY4:BY795="ALERTE")*(COUNTIF(AF167,"*"&amp;BZ4:BZ795&amp;"*")&gt;0)*1))</f>
        <v>0</v>
      </c>
      <c r="AQ167" s="36" cm="1">
        <f t="array" ref="AQ167">IF(T167="",0,SUMPRODUCT((BX4:BX795="Soja")*(BY4:BY795="INFO")*(COUNTIF(AF167,"*"&amp;BZ4:BZ795&amp;"*")&gt;0)*1))</f>
        <v>0</v>
      </c>
      <c r="AR167" s="36" cm="1">
        <f t="array" ref="AR167">IF(T167="",0,SUMPRODUCT((BX4:BX795="Soja")*(BY4:BY795="ALERTE")*(COUNTIF(AF167,"*"&amp;BZ4:BZ795&amp;"*")&gt;0)*1))</f>
        <v>0</v>
      </c>
      <c r="AS167" s="36" cm="1">
        <f t="array" ref="AS167">IF(T167="",0,SUMPRODUCT((BX4:BX795="Lait")*(BY4:BY795="INFO")*(COUNTIF(AF167,"*"&amp;BZ4:BZ795&amp;"*")&gt;0)*1))</f>
        <v>0</v>
      </c>
      <c r="AT167" s="36" cm="1">
        <f t="array" ref="AT167">IF(T167="",0,SUMPRODUCT((BX4:BX795="Lait")*(BY4:BY795="EXCL")*(COUNTIF(AF167,"*"&amp;BZ4:BZ795&amp;"*")&gt;0)*1))</f>
        <v>0</v>
      </c>
      <c r="AU167" s="36" cm="1">
        <f t="array" ref="AU167">IF(T167="",0,SUMPRODUCT((BX4:BX795="Lait")*(BY4:BY795="ALERTE")*(COUNTIF(AF167,"*"&amp;BZ4:BZ795&amp;"*")&gt;0)*1))</f>
        <v>0</v>
      </c>
      <c r="AV167" s="36" cm="1">
        <f t="array" ref="AV167">IF(T167="",0,SUMPRODUCT((BX4:BX795="Lait")*(BY4:BY795="SUSP")*(COUNTIF(AF167,"*"&amp;BZ4:BZ795&amp;"*")&gt;0)*1))</f>
        <v>0</v>
      </c>
      <c r="AW167" s="36" cm="1">
        <f t="array" ref="AW167">IF(T167="",0,SUMPRODUCT((BX4:BX795="Fruits a coque")*(BY4:BY795="EXCL")*(COUNTIF(AF167,"*"&amp;BZ4:BZ795&amp;"*")&gt;0)*1))</f>
        <v>0</v>
      </c>
      <c r="AX167" s="36" cm="1">
        <f t="array" ref="AX167">IF(T167="",0,SUMPRODUCT((BX4:BX795="Fruits a coque")*(BY4:BY795="ALERTE")*(COUNTIF(AF167,"*"&amp;BZ4:BZ795&amp;"*")&gt;0)*1))</f>
        <v>0</v>
      </c>
      <c r="AY167" s="36" cm="1">
        <f t="array" ref="AY167">IF(T167="",0,SUMPRODUCT((BX4:BX795="Celeri")*(BY4:BY795="ALERTE")*(COUNTIF(AF167,"*"&amp;BZ4:BZ795&amp;"*")&gt;0)*1))</f>
        <v>0</v>
      </c>
      <c r="AZ167" s="36" cm="1">
        <f t="array" ref="AZ167">IF(T167="",0,SUMPRODUCT((BX4:BX795="Moutarde")*(BY4:BY795="ALERTE")*(COUNTIF(AF167,"*"&amp;BZ4:BZ795&amp;"*")&gt;0)*1))</f>
        <v>0</v>
      </c>
      <c r="BA167" s="36" cm="1">
        <f t="array" ref="BA167">IF(T167="",0,SUMPRODUCT((BX4:BX795="Sesame")*(BY4:BY795="ALERTE")*(COUNTIF(AF167,"*"&amp;BZ4:BZ795&amp;"*")&gt;0)*1))</f>
        <v>0</v>
      </c>
      <c r="BB167" s="36" cm="1">
        <f t="array" ref="BB167">IF(T167="",0,SUMPRODUCT((BX4:BX795="Sulfites")*(BY4:BY795="ALERTE")*(COUNTIF(AF167,"*"&amp;BZ4:BZ795&amp;"*")&gt;0)*1))</f>
        <v>0</v>
      </c>
      <c r="BC167" s="36" cm="1">
        <f t="array" ref="BC167">IF(T167="",0,SUMPRODUCT((BX4:BX795="Lupin")*(BY4:BY795="ALERTE")*(COUNTIF(AF167,"*"&amp;BZ4:BZ795&amp;"*")&gt;0)*1))</f>
        <v>0</v>
      </c>
      <c r="BD167" s="36" cm="1">
        <f t="array" ref="BD167">IF(T167="",0,SUMPRODUCT((BX4:BX795="Mollusques")*(BY4:BY795="EXCL")*(COUNTIF(AF167,"*"&amp;BZ4:BZ795&amp;"*")&gt;0)*1))</f>
        <v>0</v>
      </c>
      <c r="BE167" s="36" cm="1">
        <f t="array" ref="BE167">IF(T167="",0,SUMPRODUCT((BX4:BX795="Mollusques")*(BY4:BY795="ALERTE")*(COUNTIF(AF167,"*"&amp;BZ4:BZ795&amp;"*")&gt;0)*1))</f>
        <v>0</v>
      </c>
      <c r="BF167" s="36" t="str">
        <f t="shared" si="97"/>
        <v/>
      </c>
      <c r="BG167" s="36" t="str">
        <f t="shared" si="98"/>
        <v/>
      </c>
      <c r="BH167" s="36" t="str">
        <f t="shared" si="99"/>
        <v/>
      </c>
      <c r="BI167" s="36" t="str">
        <f t="shared" si="100"/>
        <v/>
      </c>
      <c r="BJ167" s="36" t="str">
        <f t="shared" si="101"/>
        <v/>
      </c>
      <c r="BK167" s="36" t="str">
        <f t="shared" si="102"/>
        <v/>
      </c>
      <c r="BL167" s="36" t="str">
        <f t="shared" si="103"/>
        <v/>
      </c>
      <c r="BM167" s="36" t="str">
        <f t="shared" si="104"/>
        <v/>
      </c>
      <c r="BN167" s="36" t="str">
        <f t="shared" si="105"/>
        <v/>
      </c>
      <c r="BO167" s="36" t="str">
        <f t="shared" si="106"/>
        <v/>
      </c>
      <c r="BP167" s="36" t="str">
        <f t="shared" si="107"/>
        <v/>
      </c>
      <c r="BQ167" s="36" t="str">
        <f t="shared" si="108"/>
        <v/>
      </c>
      <c r="BR167" s="36" t="str">
        <f t="shared" si="109"/>
        <v/>
      </c>
      <c r="BS167" s="36" t="str">
        <f t="shared" si="110"/>
        <v/>
      </c>
      <c r="BT167" s="36" t="str">
        <f t="shared" si="111"/>
        <v/>
      </c>
      <c r="BU167" s="36" t="str">
        <f t="shared" si="112"/>
        <v/>
      </c>
      <c r="BX167" s="6" t="s">
        <v>353</v>
      </c>
      <c r="BY167" s="577" t="s">
        <v>363</v>
      </c>
      <c r="BZ167" s="6" t="s">
        <v>1341</v>
      </c>
      <c r="CA167" s="6" t="s">
        <v>902</v>
      </c>
    </row>
    <row r="168" spans="2:79" ht="30" customHeight="1">
      <c r="B168" s="551" t="str">
        <f t="shared" si="76"/>
        <v/>
      </c>
      <c r="C168" s="551" t="str">
        <f t="shared" si="77"/>
        <v/>
      </c>
      <c r="D168" s="551" t="str">
        <f>IF(UPPER(TRIM(N11))="X",C168,B168)</f>
        <v/>
      </c>
      <c r="E168" s="551" cm="1">
        <f t="array" ref="E168">IF(H167&lt;&gt;"",E167,IF(E167="","",IFERROR(MATCH(TRUE(),INDEX(INDEX(K:K,E167+1):K203&lt;&gt;"",0),0)+E167,"")))</f>
        <v>309</v>
      </c>
      <c r="F168" s="551" cm="1">
        <f t="array" ref="F168">IF(E168="","",IF(H167&lt;&gt;"",H167,INDEX(D:D,E168)))</f>
        <v>0</v>
      </c>
      <c r="G168" s="551" t="str">
        <f t="shared" si="78"/>
        <v>0</v>
      </c>
      <c r="H168" s="561" t="str">
        <f t="shared" si="79"/>
        <v/>
      </c>
      <c r="I168" s="566" t="str">
        <f>IF(AND(F168&lt;&gt;"",N10&gt;0,M168&gt;N10),"Mot &gt; limite","")</f>
        <v/>
      </c>
      <c r="J168" s="562" t="str">
        <f>IF(K168="","",COUNTIF(K18:K168,"&lt;&gt;"))</f>
        <v/>
      </c>
      <c r="K168" s="563"/>
      <c r="L168" s="562" t="str">
        <f t="shared" si="80"/>
        <v/>
      </c>
      <c r="M168" s="532">
        <f>IF(OR(F168="",N10="",N10&lt;=0),"",IF(LEN(F168)&lt;=N10,LEN(F168),IFERROR(FIND("♦",SUBSTITUTE(LEFT(F168,N10)," ","♦",LEN(LEFT(F168,N10))-LEN(SUBSTITUTE(LEFT(F168,N10)," ","")))),FIND(" ",F168&amp;" ",N10+1)-1)))</f>
        <v>1</v>
      </c>
      <c r="N168" s="564">
        <f t="shared" si="81"/>
        <v>151</v>
      </c>
      <c r="O168" s="565" t="str">
        <f t="shared" si="82"/>
        <v>0</v>
      </c>
      <c r="P168" s="564">
        <f t="shared" si="83"/>
        <v>1</v>
      </c>
      <c r="Q168" s="564">
        <f t="shared" si="84"/>
        <v>1</v>
      </c>
      <c r="S168" s="588">
        <f t="shared" si="85"/>
        <v>168</v>
      </c>
      <c r="T168" s="464" t="str">
        <f t="shared" si="113"/>
        <v>0</v>
      </c>
      <c r="U168" s="588" t="s">
        <v>188</v>
      </c>
      <c r="V168" s="465" t="str">
        <f t="shared" si="86"/>
        <v>0</v>
      </c>
      <c r="W168" s="466" t="str">
        <f t="shared" si="87"/>
        <v/>
      </c>
      <c r="X168" s="589" t="str">
        <f t="shared" si="88"/>
        <v>0</v>
      </c>
      <c r="Y168" s="590" t="str">
        <f t="shared" si="89"/>
        <v/>
      </c>
      <c r="Z168" s="588">
        <f t="shared" si="90"/>
        <v>0</v>
      </c>
      <c r="AA168" s="588">
        <f t="shared" si="91"/>
        <v>0</v>
      </c>
      <c r="AB168" s="590" t="str">
        <f t="shared" si="92"/>
        <v>aucun match</v>
      </c>
      <c r="AC168" s="36" t="str">
        <f t="shared" si="93"/>
        <v>0</v>
      </c>
      <c r="AD168" s="36" t="str">
        <f t="shared" si="94"/>
        <v>0</v>
      </c>
      <c r="AE168" s="36" t="str">
        <f t="shared" si="95"/>
        <v>0</v>
      </c>
      <c r="AF168" s="36" t="str">
        <f t="shared" si="96"/>
        <v xml:space="preserve"> 0 </v>
      </c>
      <c r="AG168" s="36" cm="1">
        <f t="array" ref="AG168">IF(T168="",0,SUMPRODUCT((BX4:BX795="Gluten")*(BY4:BY795="INFO")*(COUNTIF(AF168,"*"&amp;BZ4:BZ795&amp;"*")&gt;0)*1))</f>
        <v>0</v>
      </c>
      <c r="AH168" s="36" cm="1">
        <f t="array" ref="AH168">IF(T168="",0,SUMPRODUCT((BX4:BX795="Gluten")*(BY4:BY795="EXCL")*(COUNTIF(AF168,"*"&amp;BZ4:BZ795&amp;"*")&gt;0)*1))</f>
        <v>0</v>
      </c>
      <c r="AI168" s="36" cm="1">
        <f t="array" ref="AI168">IF(T168="",0,SUMPRODUCT((BX4:BX795="Gluten")*(BY4:BY795="ALERTE")*(COUNTIF(AF168,"*"&amp;BZ4:BZ795&amp;"*")&gt;0)*1))</f>
        <v>0</v>
      </c>
      <c r="AJ168" s="36" cm="1">
        <f t="array" ref="AJ168">IF(T168="",0,SUMPRODUCT((BX4:BX795="Gluten")*(BY4:BY795="SUSP")*(COUNTIF(AF168,"*"&amp;BZ4:BZ795&amp;"*")&gt;0)*1))</f>
        <v>0</v>
      </c>
      <c r="AK168" s="36" cm="1">
        <f t="array" ref="AK168">IF(T168="",0,SUMPRODUCT((BX4:BX795="Crustaces")*(BY4:BY795="ALERTE")*(COUNTIF(AF168,"*"&amp;BZ4:BZ795&amp;"*")&gt;0)*1))</f>
        <v>0</v>
      </c>
      <c r="AL168" s="36" cm="1">
        <f t="array" ref="AL168">IF(T168="",0,SUMPRODUCT((BX4:BX795="Oeufs")*(BY4:BY795="ALERTE")*(COUNTIF(AF168,"*"&amp;BZ4:BZ795&amp;"*")&gt;0)*1))</f>
        <v>0</v>
      </c>
      <c r="AM168" s="36" cm="1">
        <f t="array" ref="AM168">IF(T168="",0,SUMPRODUCT((BX4:BX795="Poissons")*(BY4:BY795="INFO")*(COUNTIF(AF168,"*"&amp;BZ4:BZ795&amp;"*")&gt;0)*1))</f>
        <v>0</v>
      </c>
      <c r="AN168" s="36" cm="1">
        <f t="array" ref="AN168">IF(T168="",0,SUMPRODUCT((BX4:BX795="Poissons")*(BY4:BY795="EXCL")*(COUNTIF(AF168,"*"&amp;BZ4:BZ795&amp;"*")&gt;0)*1))</f>
        <v>0</v>
      </c>
      <c r="AO168" s="36" cm="1">
        <f t="array" ref="AO168">IF(T168="",0,SUMPRODUCT((BX4:BX795="Poissons")*(BY4:BY795="ALERTE")*(COUNTIF(AF168,"*"&amp;BZ4:BZ795&amp;"*")&gt;0)*1))</f>
        <v>0</v>
      </c>
      <c r="AP168" s="36" cm="1">
        <f t="array" ref="AP168">IF(T168="",0,SUMPRODUCT((BX4:BX795="Arachides")*(BY4:BY795="ALERTE")*(COUNTIF(AF168,"*"&amp;BZ4:BZ795&amp;"*")&gt;0)*1))</f>
        <v>0</v>
      </c>
      <c r="AQ168" s="36" cm="1">
        <f t="array" ref="AQ168">IF(T168="",0,SUMPRODUCT((BX4:BX795="Soja")*(BY4:BY795="INFO")*(COUNTIF(AF168,"*"&amp;BZ4:BZ795&amp;"*")&gt;0)*1))</f>
        <v>0</v>
      </c>
      <c r="AR168" s="36" cm="1">
        <f t="array" ref="AR168">IF(T168="",0,SUMPRODUCT((BX4:BX795="Soja")*(BY4:BY795="ALERTE")*(COUNTIF(AF168,"*"&amp;BZ4:BZ795&amp;"*")&gt;0)*1))</f>
        <v>0</v>
      </c>
      <c r="AS168" s="36" cm="1">
        <f t="array" ref="AS168">IF(T168="",0,SUMPRODUCT((BX4:BX795="Lait")*(BY4:BY795="INFO")*(COUNTIF(AF168,"*"&amp;BZ4:BZ795&amp;"*")&gt;0)*1))</f>
        <v>0</v>
      </c>
      <c r="AT168" s="36" cm="1">
        <f t="array" ref="AT168">IF(T168="",0,SUMPRODUCT((BX4:BX795="Lait")*(BY4:BY795="EXCL")*(COUNTIF(AF168,"*"&amp;BZ4:BZ795&amp;"*")&gt;0)*1))</f>
        <v>0</v>
      </c>
      <c r="AU168" s="36" cm="1">
        <f t="array" ref="AU168">IF(T168="",0,SUMPRODUCT((BX4:BX795="Lait")*(BY4:BY795="ALERTE")*(COUNTIF(AF168,"*"&amp;BZ4:BZ795&amp;"*")&gt;0)*1))</f>
        <v>0</v>
      </c>
      <c r="AV168" s="36" cm="1">
        <f t="array" ref="AV168">IF(T168="",0,SUMPRODUCT((BX4:BX795="Lait")*(BY4:BY795="SUSP")*(COUNTIF(AF168,"*"&amp;BZ4:BZ795&amp;"*")&gt;0)*1))</f>
        <v>0</v>
      </c>
      <c r="AW168" s="36" cm="1">
        <f t="array" ref="AW168">IF(T168="",0,SUMPRODUCT((BX4:BX795="Fruits a coque")*(BY4:BY795="EXCL")*(COUNTIF(AF168,"*"&amp;BZ4:BZ795&amp;"*")&gt;0)*1))</f>
        <v>0</v>
      </c>
      <c r="AX168" s="36" cm="1">
        <f t="array" ref="AX168">IF(T168="",0,SUMPRODUCT((BX4:BX795="Fruits a coque")*(BY4:BY795="ALERTE")*(COUNTIF(AF168,"*"&amp;BZ4:BZ795&amp;"*")&gt;0)*1))</f>
        <v>0</v>
      </c>
      <c r="AY168" s="36" cm="1">
        <f t="array" ref="AY168">IF(T168="",0,SUMPRODUCT((BX4:BX795="Celeri")*(BY4:BY795="ALERTE")*(COUNTIF(AF168,"*"&amp;BZ4:BZ795&amp;"*")&gt;0)*1))</f>
        <v>0</v>
      </c>
      <c r="AZ168" s="36" cm="1">
        <f t="array" ref="AZ168">IF(T168="",0,SUMPRODUCT((BX4:BX795="Moutarde")*(BY4:BY795="ALERTE")*(COUNTIF(AF168,"*"&amp;BZ4:BZ795&amp;"*")&gt;0)*1))</f>
        <v>0</v>
      </c>
      <c r="BA168" s="36" cm="1">
        <f t="array" ref="BA168">IF(T168="",0,SUMPRODUCT((BX4:BX795="Sesame")*(BY4:BY795="ALERTE")*(COUNTIF(AF168,"*"&amp;BZ4:BZ795&amp;"*")&gt;0)*1))</f>
        <v>0</v>
      </c>
      <c r="BB168" s="36" cm="1">
        <f t="array" ref="BB168">IF(T168="",0,SUMPRODUCT((BX4:BX795="Sulfites")*(BY4:BY795="ALERTE")*(COUNTIF(AF168,"*"&amp;BZ4:BZ795&amp;"*")&gt;0)*1))</f>
        <v>0</v>
      </c>
      <c r="BC168" s="36" cm="1">
        <f t="array" ref="BC168">IF(T168="",0,SUMPRODUCT((BX4:BX795="Lupin")*(BY4:BY795="ALERTE")*(COUNTIF(AF168,"*"&amp;BZ4:BZ795&amp;"*")&gt;0)*1))</f>
        <v>0</v>
      </c>
      <c r="BD168" s="36" cm="1">
        <f t="array" ref="BD168">IF(T168="",0,SUMPRODUCT((BX4:BX795="Mollusques")*(BY4:BY795="EXCL")*(COUNTIF(AF168,"*"&amp;BZ4:BZ795&amp;"*")&gt;0)*1))</f>
        <v>0</v>
      </c>
      <c r="BE168" s="36" cm="1">
        <f t="array" ref="BE168">IF(T168="",0,SUMPRODUCT((BX4:BX795="Mollusques")*(BY4:BY795="ALERTE")*(COUNTIF(AF168,"*"&amp;BZ4:BZ795&amp;"*")&gt;0)*1))</f>
        <v>0</v>
      </c>
      <c r="BF168" s="36" t="str">
        <f t="shared" si="97"/>
        <v/>
      </c>
      <c r="BG168" s="36" t="str">
        <f t="shared" si="98"/>
        <v/>
      </c>
      <c r="BH168" s="36" t="str">
        <f t="shared" si="99"/>
        <v/>
      </c>
      <c r="BI168" s="36" t="str">
        <f t="shared" si="100"/>
        <v/>
      </c>
      <c r="BJ168" s="36" t="str">
        <f t="shared" si="101"/>
        <v/>
      </c>
      <c r="BK168" s="36" t="str">
        <f t="shared" si="102"/>
        <v/>
      </c>
      <c r="BL168" s="36" t="str">
        <f t="shared" si="103"/>
        <v/>
      </c>
      <c r="BM168" s="36" t="str">
        <f t="shared" si="104"/>
        <v/>
      </c>
      <c r="BN168" s="36" t="str">
        <f t="shared" si="105"/>
        <v/>
      </c>
      <c r="BO168" s="36" t="str">
        <f t="shared" si="106"/>
        <v/>
      </c>
      <c r="BP168" s="36" t="str">
        <f t="shared" si="107"/>
        <v/>
      </c>
      <c r="BQ168" s="36" t="str">
        <f t="shared" si="108"/>
        <v/>
      </c>
      <c r="BR168" s="36" t="str">
        <f t="shared" si="109"/>
        <v/>
      </c>
      <c r="BS168" s="36" t="str">
        <f t="shared" si="110"/>
        <v/>
      </c>
      <c r="BT168" s="36" t="str">
        <f t="shared" si="111"/>
        <v/>
      </c>
      <c r="BU168" s="36" t="str">
        <f t="shared" si="112"/>
        <v/>
      </c>
      <c r="BX168" s="6" t="s">
        <v>353</v>
      </c>
      <c r="BY168" s="577" t="s">
        <v>363</v>
      </c>
      <c r="BZ168" s="6" t="s">
        <v>455</v>
      </c>
      <c r="CA168" s="6" t="s">
        <v>903</v>
      </c>
    </row>
    <row r="169" spans="2:79" ht="30" customHeight="1">
      <c r="B169" s="551" t="str">
        <f t="shared" si="76"/>
        <v/>
      </c>
      <c r="C169" s="551" t="str">
        <f t="shared" si="77"/>
        <v/>
      </c>
      <c r="D169" s="551" t="str">
        <f>IF(UPPER(TRIM(N11))="X",C169,B169)</f>
        <v/>
      </c>
      <c r="E169" s="551" cm="1">
        <f t="array" ref="E169">IF(H168&lt;&gt;"",E168,IF(E168="","",IFERROR(MATCH(TRUE(),INDEX(INDEX(K:K,E168+1):K203&lt;&gt;"",0),0)+E168,"")))</f>
        <v>310</v>
      </c>
      <c r="F169" s="551" cm="1">
        <f t="array" ref="F169">IF(E169="","",IF(H168&lt;&gt;"",H168,INDEX(D:D,E169)))</f>
        <v>0</v>
      </c>
      <c r="G169" s="551" t="str">
        <f t="shared" si="78"/>
        <v>0</v>
      </c>
      <c r="H169" s="561" t="str">
        <f t="shared" si="79"/>
        <v/>
      </c>
      <c r="I169" s="566" t="str">
        <f>IF(AND(F169&lt;&gt;"",N10&gt;0,M169&gt;N10),"Mot &gt; limite","")</f>
        <v/>
      </c>
      <c r="J169" s="562" t="str">
        <f>IF(K169="","",COUNTIF(K18:K169,"&lt;&gt;"))</f>
        <v/>
      </c>
      <c r="K169" s="563"/>
      <c r="L169" s="562" t="str">
        <f t="shared" si="80"/>
        <v/>
      </c>
      <c r="M169" s="532">
        <f>IF(OR(F169="",N10="",N10&lt;=0),"",IF(LEN(F169)&lt;=N10,LEN(F169),IFERROR(FIND("♦",SUBSTITUTE(LEFT(F169,N10)," ","♦",LEN(LEFT(F169,N10))-LEN(SUBSTITUTE(LEFT(F169,N10)," ","")))),FIND(" ",F169&amp;" ",N10+1)-1)))</f>
        <v>1</v>
      </c>
      <c r="N169" s="564">
        <f t="shared" si="81"/>
        <v>152</v>
      </c>
      <c r="O169" s="565" t="str">
        <f t="shared" si="82"/>
        <v>0</v>
      </c>
      <c r="P169" s="564">
        <f t="shared" si="83"/>
        <v>1</v>
      </c>
      <c r="Q169" s="564">
        <f t="shared" si="84"/>
        <v>1</v>
      </c>
      <c r="S169" s="588">
        <f t="shared" si="85"/>
        <v>169</v>
      </c>
      <c r="T169" s="464" t="str">
        <f t="shared" si="113"/>
        <v>0</v>
      </c>
      <c r="U169" s="588" t="s">
        <v>188</v>
      </c>
      <c r="V169" s="465" t="str">
        <f t="shared" si="86"/>
        <v>0</v>
      </c>
      <c r="W169" s="466" t="str">
        <f t="shared" si="87"/>
        <v/>
      </c>
      <c r="X169" s="589" t="str">
        <f t="shared" si="88"/>
        <v>0</v>
      </c>
      <c r="Y169" s="590" t="str">
        <f t="shared" si="89"/>
        <v/>
      </c>
      <c r="Z169" s="588">
        <f t="shared" si="90"/>
        <v>0</v>
      </c>
      <c r="AA169" s="588">
        <f t="shared" si="91"/>
        <v>0</v>
      </c>
      <c r="AB169" s="590" t="str">
        <f t="shared" si="92"/>
        <v>aucun match</v>
      </c>
      <c r="AC169" s="36" t="str">
        <f t="shared" si="93"/>
        <v>0</v>
      </c>
      <c r="AD169" s="36" t="str">
        <f t="shared" si="94"/>
        <v>0</v>
      </c>
      <c r="AE169" s="36" t="str">
        <f t="shared" si="95"/>
        <v>0</v>
      </c>
      <c r="AF169" s="36" t="str">
        <f t="shared" si="96"/>
        <v xml:space="preserve"> 0 </v>
      </c>
      <c r="AG169" s="36" cm="1">
        <f t="array" ref="AG169">IF(T169="",0,SUMPRODUCT((BX4:BX795="Gluten")*(BY4:BY795="INFO")*(COUNTIF(AF169,"*"&amp;BZ4:BZ795&amp;"*")&gt;0)*1))</f>
        <v>0</v>
      </c>
      <c r="AH169" s="36" cm="1">
        <f t="array" ref="AH169">IF(T169="",0,SUMPRODUCT((BX4:BX795="Gluten")*(BY4:BY795="EXCL")*(COUNTIF(AF169,"*"&amp;BZ4:BZ795&amp;"*")&gt;0)*1))</f>
        <v>0</v>
      </c>
      <c r="AI169" s="36" cm="1">
        <f t="array" ref="AI169">IF(T169="",0,SUMPRODUCT((BX4:BX795="Gluten")*(BY4:BY795="ALERTE")*(COUNTIF(AF169,"*"&amp;BZ4:BZ795&amp;"*")&gt;0)*1))</f>
        <v>0</v>
      </c>
      <c r="AJ169" s="36" cm="1">
        <f t="array" ref="AJ169">IF(T169="",0,SUMPRODUCT((BX4:BX795="Gluten")*(BY4:BY795="SUSP")*(COUNTIF(AF169,"*"&amp;BZ4:BZ795&amp;"*")&gt;0)*1))</f>
        <v>0</v>
      </c>
      <c r="AK169" s="36" cm="1">
        <f t="array" ref="AK169">IF(T169="",0,SUMPRODUCT((BX4:BX795="Crustaces")*(BY4:BY795="ALERTE")*(COUNTIF(AF169,"*"&amp;BZ4:BZ795&amp;"*")&gt;0)*1))</f>
        <v>0</v>
      </c>
      <c r="AL169" s="36" cm="1">
        <f t="array" ref="AL169">IF(T169="",0,SUMPRODUCT((BX4:BX795="Oeufs")*(BY4:BY795="ALERTE")*(COUNTIF(AF169,"*"&amp;BZ4:BZ795&amp;"*")&gt;0)*1))</f>
        <v>0</v>
      </c>
      <c r="AM169" s="36" cm="1">
        <f t="array" ref="AM169">IF(T169="",0,SUMPRODUCT((BX4:BX795="Poissons")*(BY4:BY795="INFO")*(COUNTIF(AF169,"*"&amp;BZ4:BZ795&amp;"*")&gt;0)*1))</f>
        <v>0</v>
      </c>
      <c r="AN169" s="36" cm="1">
        <f t="array" ref="AN169">IF(T169="",0,SUMPRODUCT((BX4:BX795="Poissons")*(BY4:BY795="EXCL")*(COUNTIF(AF169,"*"&amp;BZ4:BZ795&amp;"*")&gt;0)*1))</f>
        <v>0</v>
      </c>
      <c r="AO169" s="36" cm="1">
        <f t="array" ref="AO169">IF(T169="",0,SUMPRODUCT((BX4:BX795="Poissons")*(BY4:BY795="ALERTE")*(COUNTIF(AF169,"*"&amp;BZ4:BZ795&amp;"*")&gt;0)*1))</f>
        <v>0</v>
      </c>
      <c r="AP169" s="36" cm="1">
        <f t="array" ref="AP169">IF(T169="",0,SUMPRODUCT((BX4:BX795="Arachides")*(BY4:BY795="ALERTE")*(COUNTIF(AF169,"*"&amp;BZ4:BZ795&amp;"*")&gt;0)*1))</f>
        <v>0</v>
      </c>
      <c r="AQ169" s="36" cm="1">
        <f t="array" ref="AQ169">IF(T169="",0,SUMPRODUCT((BX4:BX795="Soja")*(BY4:BY795="INFO")*(COUNTIF(AF169,"*"&amp;BZ4:BZ795&amp;"*")&gt;0)*1))</f>
        <v>0</v>
      </c>
      <c r="AR169" s="36" cm="1">
        <f t="array" ref="AR169">IF(T169="",0,SUMPRODUCT((BX4:BX795="Soja")*(BY4:BY795="ALERTE")*(COUNTIF(AF169,"*"&amp;BZ4:BZ795&amp;"*")&gt;0)*1))</f>
        <v>0</v>
      </c>
      <c r="AS169" s="36" cm="1">
        <f t="array" ref="AS169">IF(T169="",0,SUMPRODUCT((BX4:BX795="Lait")*(BY4:BY795="INFO")*(COUNTIF(AF169,"*"&amp;BZ4:BZ795&amp;"*")&gt;0)*1))</f>
        <v>0</v>
      </c>
      <c r="AT169" s="36" cm="1">
        <f t="array" ref="AT169">IF(T169="",0,SUMPRODUCT((BX4:BX795="Lait")*(BY4:BY795="EXCL")*(COUNTIF(AF169,"*"&amp;BZ4:BZ795&amp;"*")&gt;0)*1))</f>
        <v>0</v>
      </c>
      <c r="AU169" s="36" cm="1">
        <f t="array" ref="AU169">IF(T169="",0,SUMPRODUCT((BX4:BX795="Lait")*(BY4:BY795="ALERTE")*(COUNTIF(AF169,"*"&amp;BZ4:BZ795&amp;"*")&gt;0)*1))</f>
        <v>0</v>
      </c>
      <c r="AV169" s="36" cm="1">
        <f t="array" ref="AV169">IF(T169="",0,SUMPRODUCT((BX4:BX795="Lait")*(BY4:BY795="SUSP")*(COUNTIF(AF169,"*"&amp;BZ4:BZ795&amp;"*")&gt;0)*1))</f>
        <v>0</v>
      </c>
      <c r="AW169" s="36" cm="1">
        <f t="array" ref="AW169">IF(T169="",0,SUMPRODUCT((BX4:BX795="Fruits a coque")*(BY4:BY795="EXCL")*(COUNTIF(AF169,"*"&amp;BZ4:BZ795&amp;"*")&gt;0)*1))</f>
        <v>0</v>
      </c>
      <c r="AX169" s="36" cm="1">
        <f t="array" ref="AX169">IF(T169="",0,SUMPRODUCT((BX4:BX795="Fruits a coque")*(BY4:BY795="ALERTE")*(COUNTIF(AF169,"*"&amp;BZ4:BZ795&amp;"*")&gt;0)*1))</f>
        <v>0</v>
      </c>
      <c r="AY169" s="36" cm="1">
        <f t="array" ref="AY169">IF(T169="",0,SUMPRODUCT((BX4:BX795="Celeri")*(BY4:BY795="ALERTE")*(COUNTIF(AF169,"*"&amp;BZ4:BZ795&amp;"*")&gt;0)*1))</f>
        <v>0</v>
      </c>
      <c r="AZ169" s="36" cm="1">
        <f t="array" ref="AZ169">IF(T169="",0,SUMPRODUCT((BX4:BX795="Moutarde")*(BY4:BY795="ALERTE")*(COUNTIF(AF169,"*"&amp;BZ4:BZ795&amp;"*")&gt;0)*1))</f>
        <v>0</v>
      </c>
      <c r="BA169" s="36" cm="1">
        <f t="array" ref="BA169">IF(T169="",0,SUMPRODUCT((BX4:BX795="Sesame")*(BY4:BY795="ALERTE")*(COUNTIF(AF169,"*"&amp;BZ4:BZ795&amp;"*")&gt;0)*1))</f>
        <v>0</v>
      </c>
      <c r="BB169" s="36" cm="1">
        <f t="array" ref="BB169">IF(T169="",0,SUMPRODUCT((BX4:BX795="Sulfites")*(BY4:BY795="ALERTE")*(COUNTIF(AF169,"*"&amp;BZ4:BZ795&amp;"*")&gt;0)*1))</f>
        <v>0</v>
      </c>
      <c r="BC169" s="36" cm="1">
        <f t="array" ref="BC169">IF(T169="",0,SUMPRODUCT((BX4:BX795="Lupin")*(BY4:BY795="ALERTE")*(COUNTIF(AF169,"*"&amp;BZ4:BZ795&amp;"*")&gt;0)*1))</f>
        <v>0</v>
      </c>
      <c r="BD169" s="36" cm="1">
        <f t="array" ref="BD169">IF(T169="",0,SUMPRODUCT((BX4:BX795="Mollusques")*(BY4:BY795="EXCL")*(COUNTIF(AF169,"*"&amp;BZ4:BZ795&amp;"*")&gt;0)*1))</f>
        <v>0</v>
      </c>
      <c r="BE169" s="36" cm="1">
        <f t="array" ref="BE169">IF(T169="",0,SUMPRODUCT((BX4:BX795="Mollusques")*(BY4:BY795="ALERTE")*(COUNTIF(AF169,"*"&amp;BZ4:BZ795&amp;"*")&gt;0)*1))</f>
        <v>0</v>
      </c>
      <c r="BF169" s="36" t="str">
        <f t="shared" si="97"/>
        <v/>
      </c>
      <c r="BG169" s="36" t="str">
        <f t="shared" si="98"/>
        <v/>
      </c>
      <c r="BH169" s="36" t="str">
        <f t="shared" si="99"/>
        <v/>
      </c>
      <c r="BI169" s="36" t="str">
        <f t="shared" si="100"/>
        <v/>
      </c>
      <c r="BJ169" s="36" t="str">
        <f t="shared" si="101"/>
        <v/>
      </c>
      <c r="BK169" s="36" t="str">
        <f t="shared" si="102"/>
        <v/>
      </c>
      <c r="BL169" s="36" t="str">
        <f t="shared" si="103"/>
        <v/>
      </c>
      <c r="BM169" s="36" t="str">
        <f t="shared" si="104"/>
        <v/>
      </c>
      <c r="BN169" s="36" t="str">
        <f t="shared" si="105"/>
        <v/>
      </c>
      <c r="BO169" s="36" t="str">
        <f t="shared" si="106"/>
        <v/>
      </c>
      <c r="BP169" s="36" t="str">
        <f t="shared" si="107"/>
        <v/>
      </c>
      <c r="BQ169" s="36" t="str">
        <f t="shared" si="108"/>
        <v/>
      </c>
      <c r="BR169" s="36" t="str">
        <f t="shared" si="109"/>
        <v/>
      </c>
      <c r="BS169" s="36" t="str">
        <f t="shared" si="110"/>
        <v/>
      </c>
      <c r="BT169" s="36" t="str">
        <f t="shared" si="111"/>
        <v/>
      </c>
      <c r="BU169" s="36" t="str">
        <f t="shared" si="112"/>
        <v/>
      </c>
      <c r="BX169" s="6" t="s">
        <v>353</v>
      </c>
      <c r="BY169" s="577" t="s">
        <v>363</v>
      </c>
      <c r="BZ169" s="6" t="s">
        <v>1342</v>
      </c>
      <c r="CA169" s="6" t="s">
        <v>904</v>
      </c>
    </row>
    <row r="170" spans="2:79" ht="30" customHeight="1">
      <c r="B170" s="551" t="str">
        <f t="shared" si="76"/>
        <v/>
      </c>
      <c r="C170" s="551" t="str">
        <f t="shared" si="77"/>
        <v/>
      </c>
      <c r="D170" s="551" t="str">
        <f>IF(UPPER(TRIM(N11))="X",C170,B170)</f>
        <v/>
      </c>
      <c r="E170" s="551" cm="1">
        <f t="array" ref="E170">IF(H169&lt;&gt;"",E169,IF(E169="","",IFERROR(MATCH(TRUE(),INDEX(INDEX(K:K,E169+1):K203&lt;&gt;"",0),0)+E169,"")))</f>
        <v>311</v>
      </c>
      <c r="F170" s="551" cm="1">
        <f t="array" ref="F170">IF(E170="","",IF(H169&lt;&gt;"",H169,INDEX(D:D,E170)))</f>
        <v>0</v>
      </c>
      <c r="G170" s="551" t="str">
        <f t="shared" si="78"/>
        <v>0</v>
      </c>
      <c r="H170" s="561" t="str">
        <f t="shared" si="79"/>
        <v/>
      </c>
      <c r="I170" s="566" t="str">
        <f>IF(AND(F170&lt;&gt;"",N10&gt;0,M170&gt;N10),"Mot &gt; limite","")</f>
        <v/>
      </c>
      <c r="J170" s="562" t="str">
        <f>IF(K170="","",COUNTIF(K18:K170,"&lt;&gt;"))</f>
        <v/>
      </c>
      <c r="K170" s="563"/>
      <c r="L170" s="562" t="str">
        <f t="shared" si="80"/>
        <v/>
      </c>
      <c r="M170" s="532">
        <f>IF(OR(F170="",N10="",N10&lt;=0),"",IF(LEN(F170)&lt;=N10,LEN(F170),IFERROR(FIND("♦",SUBSTITUTE(LEFT(F170,N10)," ","♦",LEN(LEFT(F170,N10))-LEN(SUBSTITUTE(LEFT(F170,N10)," ","")))),FIND(" ",F170&amp;" ",N10+1)-1)))</f>
        <v>1</v>
      </c>
      <c r="N170" s="564">
        <f t="shared" si="81"/>
        <v>153</v>
      </c>
      <c r="O170" s="565" t="str">
        <f t="shared" si="82"/>
        <v>0</v>
      </c>
      <c r="P170" s="564">
        <f t="shared" si="83"/>
        <v>1</v>
      </c>
      <c r="Q170" s="564">
        <f t="shared" si="84"/>
        <v>1</v>
      </c>
      <c r="S170" s="588">
        <f t="shared" si="85"/>
        <v>170</v>
      </c>
      <c r="T170" s="464" t="str">
        <f t="shared" si="113"/>
        <v>0</v>
      </c>
      <c r="U170" s="588" t="s">
        <v>188</v>
      </c>
      <c r="V170" s="465" t="str">
        <f t="shared" si="86"/>
        <v>0</v>
      </c>
      <c r="W170" s="466" t="str">
        <f t="shared" si="87"/>
        <v/>
      </c>
      <c r="X170" s="589" t="str">
        <f t="shared" si="88"/>
        <v>0</v>
      </c>
      <c r="Y170" s="590" t="str">
        <f t="shared" si="89"/>
        <v/>
      </c>
      <c r="Z170" s="588">
        <f t="shared" si="90"/>
        <v>0</v>
      </c>
      <c r="AA170" s="588">
        <f t="shared" si="91"/>
        <v>0</v>
      </c>
      <c r="AB170" s="590" t="str">
        <f t="shared" si="92"/>
        <v>aucun match</v>
      </c>
      <c r="AC170" s="36" t="str">
        <f t="shared" si="93"/>
        <v>0</v>
      </c>
      <c r="AD170" s="36" t="str">
        <f t="shared" si="94"/>
        <v>0</v>
      </c>
      <c r="AE170" s="36" t="str">
        <f t="shared" si="95"/>
        <v>0</v>
      </c>
      <c r="AF170" s="36" t="str">
        <f t="shared" si="96"/>
        <v xml:space="preserve"> 0 </v>
      </c>
      <c r="AG170" s="36" cm="1">
        <f t="array" ref="AG170">IF(T170="",0,SUMPRODUCT((BX4:BX795="Gluten")*(BY4:BY795="INFO")*(COUNTIF(AF170,"*"&amp;BZ4:BZ795&amp;"*")&gt;0)*1))</f>
        <v>0</v>
      </c>
      <c r="AH170" s="36" cm="1">
        <f t="array" ref="AH170">IF(T170="",0,SUMPRODUCT((BX4:BX795="Gluten")*(BY4:BY795="EXCL")*(COUNTIF(AF170,"*"&amp;BZ4:BZ795&amp;"*")&gt;0)*1))</f>
        <v>0</v>
      </c>
      <c r="AI170" s="36" cm="1">
        <f t="array" ref="AI170">IF(T170="",0,SUMPRODUCT((BX4:BX795="Gluten")*(BY4:BY795="ALERTE")*(COUNTIF(AF170,"*"&amp;BZ4:BZ795&amp;"*")&gt;0)*1))</f>
        <v>0</v>
      </c>
      <c r="AJ170" s="36" cm="1">
        <f t="array" ref="AJ170">IF(T170="",0,SUMPRODUCT((BX4:BX795="Gluten")*(BY4:BY795="SUSP")*(COUNTIF(AF170,"*"&amp;BZ4:BZ795&amp;"*")&gt;0)*1))</f>
        <v>0</v>
      </c>
      <c r="AK170" s="36" cm="1">
        <f t="array" ref="AK170">IF(T170="",0,SUMPRODUCT((BX4:BX795="Crustaces")*(BY4:BY795="ALERTE")*(COUNTIF(AF170,"*"&amp;BZ4:BZ795&amp;"*")&gt;0)*1))</f>
        <v>0</v>
      </c>
      <c r="AL170" s="36" cm="1">
        <f t="array" ref="AL170">IF(T170="",0,SUMPRODUCT((BX4:BX795="Oeufs")*(BY4:BY795="ALERTE")*(COUNTIF(AF170,"*"&amp;BZ4:BZ795&amp;"*")&gt;0)*1))</f>
        <v>0</v>
      </c>
      <c r="AM170" s="36" cm="1">
        <f t="array" ref="AM170">IF(T170="",0,SUMPRODUCT((BX4:BX795="Poissons")*(BY4:BY795="INFO")*(COUNTIF(AF170,"*"&amp;BZ4:BZ795&amp;"*")&gt;0)*1))</f>
        <v>0</v>
      </c>
      <c r="AN170" s="36" cm="1">
        <f t="array" ref="AN170">IF(T170="",0,SUMPRODUCT((BX4:BX795="Poissons")*(BY4:BY795="EXCL")*(COUNTIF(AF170,"*"&amp;BZ4:BZ795&amp;"*")&gt;0)*1))</f>
        <v>0</v>
      </c>
      <c r="AO170" s="36" cm="1">
        <f t="array" ref="AO170">IF(T170="",0,SUMPRODUCT((BX4:BX795="Poissons")*(BY4:BY795="ALERTE")*(COUNTIF(AF170,"*"&amp;BZ4:BZ795&amp;"*")&gt;0)*1))</f>
        <v>0</v>
      </c>
      <c r="AP170" s="36" cm="1">
        <f t="array" ref="AP170">IF(T170="",0,SUMPRODUCT((BX4:BX795="Arachides")*(BY4:BY795="ALERTE")*(COUNTIF(AF170,"*"&amp;BZ4:BZ795&amp;"*")&gt;0)*1))</f>
        <v>0</v>
      </c>
      <c r="AQ170" s="36" cm="1">
        <f t="array" ref="AQ170">IF(T170="",0,SUMPRODUCT((BX4:BX795="Soja")*(BY4:BY795="INFO")*(COUNTIF(AF170,"*"&amp;BZ4:BZ795&amp;"*")&gt;0)*1))</f>
        <v>0</v>
      </c>
      <c r="AR170" s="36" cm="1">
        <f t="array" ref="AR170">IF(T170="",0,SUMPRODUCT((BX4:BX795="Soja")*(BY4:BY795="ALERTE")*(COUNTIF(AF170,"*"&amp;BZ4:BZ795&amp;"*")&gt;0)*1))</f>
        <v>0</v>
      </c>
      <c r="AS170" s="36" cm="1">
        <f t="array" ref="AS170">IF(T170="",0,SUMPRODUCT((BX4:BX795="Lait")*(BY4:BY795="INFO")*(COUNTIF(AF170,"*"&amp;BZ4:BZ795&amp;"*")&gt;0)*1))</f>
        <v>0</v>
      </c>
      <c r="AT170" s="36" cm="1">
        <f t="array" ref="AT170">IF(T170="",0,SUMPRODUCT((BX4:BX795="Lait")*(BY4:BY795="EXCL")*(COUNTIF(AF170,"*"&amp;BZ4:BZ795&amp;"*")&gt;0)*1))</f>
        <v>0</v>
      </c>
      <c r="AU170" s="36" cm="1">
        <f t="array" ref="AU170">IF(T170="",0,SUMPRODUCT((BX4:BX795="Lait")*(BY4:BY795="ALERTE")*(COUNTIF(AF170,"*"&amp;BZ4:BZ795&amp;"*")&gt;0)*1))</f>
        <v>0</v>
      </c>
      <c r="AV170" s="36" cm="1">
        <f t="array" ref="AV170">IF(T170="",0,SUMPRODUCT((BX4:BX795="Lait")*(BY4:BY795="SUSP")*(COUNTIF(AF170,"*"&amp;BZ4:BZ795&amp;"*")&gt;0)*1))</f>
        <v>0</v>
      </c>
      <c r="AW170" s="36" cm="1">
        <f t="array" ref="AW170">IF(T170="",0,SUMPRODUCT((BX4:BX795="Fruits a coque")*(BY4:BY795="EXCL")*(COUNTIF(AF170,"*"&amp;BZ4:BZ795&amp;"*")&gt;0)*1))</f>
        <v>0</v>
      </c>
      <c r="AX170" s="36" cm="1">
        <f t="array" ref="AX170">IF(T170="",0,SUMPRODUCT((BX4:BX795="Fruits a coque")*(BY4:BY795="ALERTE")*(COUNTIF(AF170,"*"&amp;BZ4:BZ795&amp;"*")&gt;0)*1))</f>
        <v>0</v>
      </c>
      <c r="AY170" s="36" cm="1">
        <f t="array" ref="AY170">IF(T170="",0,SUMPRODUCT((BX4:BX795="Celeri")*(BY4:BY795="ALERTE")*(COUNTIF(AF170,"*"&amp;BZ4:BZ795&amp;"*")&gt;0)*1))</f>
        <v>0</v>
      </c>
      <c r="AZ170" s="36" cm="1">
        <f t="array" ref="AZ170">IF(T170="",0,SUMPRODUCT((BX4:BX795="Moutarde")*(BY4:BY795="ALERTE")*(COUNTIF(AF170,"*"&amp;BZ4:BZ795&amp;"*")&gt;0)*1))</f>
        <v>0</v>
      </c>
      <c r="BA170" s="36" cm="1">
        <f t="array" ref="BA170">IF(T170="",0,SUMPRODUCT((BX4:BX795="Sesame")*(BY4:BY795="ALERTE")*(COUNTIF(AF170,"*"&amp;BZ4:BZ795&amp;"*")&gt;0)*1))</f>
        <v>0</v>
      </c>
      <c r="BB170" s="36" cm="1">
        <f t="array" ref="BB170">IF(T170="",0,SUMPRODUCT((BX4:BX795="Sulfites")*(BY4:BY795="ALERTE")*(COUNTIF(AF170,"*"&amp;BZ4:BZ795&amp;"*")&gt;0)*1))</f>
        <v>0</v>
      </c>
      <c r="BC170" s="36" cm="1">
        <f t="array" ref="BC170">IF(T170="",0,SUMPRODUCT((BX4:BX795="Lupin")*(BY4:BY795="ALERTE")*(COUNTIF(AF170,"*"&amp;BZ4:BZ795&amp;"*")&gt;0)*1))</f>
        <v>0</v>
      </c>
      <c r="BD170" s="36" cm="1">
        <f t="array" ref="BD170">IF(T170="",0,SUMPRODUCT((BX4:BX795="Mollusques")*(BY4:BY795="EXCL")*(COUNTIF(AF170,"*"&amp;BZ4:BZ795&amp;"*")&gt;0)*1))</f>
        <v>0</v>
      </c>
      <c r="BE170" s="36" cm="1">
        <f t="array" ref="BE170">IF(T170="",0,SUMPRODUCT((BX4:BX795="Mollusques")*(BY4:BY795="ALERTE")*(COUNTIF(AF170,"*"&amp;BZ4:BZ795&amp;"*")&gt;0)*1))</f>
        <v>0</v>
      </c>
      <c r="BF170" s="36" t="str">
        <f t="shared" si="97"/>
        <v/>
      </c>
      <c r="BG170" s="36" t="str">
        <f t="shared" si="98"/>
        <v/>
      </c>
      <c r="BH170" s="36" t="str">
        <f t="shared" si="99"/>
        <v/>
      </c>
      <c r="BI170" s="36" t="str">
        <f t="shared" si="100"/>
        <v/>
      </c>
      <c r="BJ170" s="36" t="str">
        <f t="shared" si="101"/>
        <v/>
      </c>
      <c r="BK170" s="36" t="str">
        <f t="shared" si="102"/>
        <v/>
      </c>
      <c r="BL170" s="36" t="str">
        <f t="shared" si="103"/>
        <v/>
      </c>
      <c r="BM170" s="36" t="str">
        <f t="shared" si="104"/>
        <v/>
      </c>
      <c r="BN170" s="36" t="str">
        <f t="shared" si="105"/>
        <v/>
      </c>
      <c r="BO170" s="36" t="str">
        <f t="shared" si="106"/>
        <v/>
      </c>
      <c r="BP170" s="36" t="str">
        <f t="shared" si="107"/>
        <v/>
      </c>
      <c r="BQ170" s="36" t="str">
        <f t="shared" si="108"/>
        <v/>
      </c>
      <c r="BR170" s="36" t="str">
        <f t="shared" si="109"/>
        <v/>
      </c>
      <c r="BS170" s="36" t="str">
        <f t="shared" si="110"/>
        <v/>
      </c>
      <c r="BT170" s="36" t="str">
        <f t="shared" si="111"/>
        <v/>
      </c>
      <c r="BU170" s="36" t="str">
        <f t="shared" si="112"/>
        <v/>
      </c>
      <c r="BX170" s="6" t="s">
        <v>353</v>
      </c>
      <c r="BY170" s="577" t="s">
        <v>363</v>
      </c>
      <c r="BZ170" s="6" t="s">
        <v>456</v>
      </c>
      <c r="CA170" s="6" t="s">
        <v>905</v>
      </c>
    </row>
    <row r="171" spans="2:79" ht="30" customHeight="1">
      <c r="B171" s="551" t="str">
        <f t="shared" si="76"/>
        <v/>
      </c>
      <c r="C171" s="551" t="str">
        <f t="shared" si="77"/>
        <v/>
      </c>
      <c r="D171" s="551" t="str">
        <f>IF(UPPER(TRIM(N11))="X",C171,B171)</f>
        <v/>
      </c>
      <c r="E171" s="551" cm="1">
        <f t="array" ref="E171">IF(H170&lt;&gt;"",E170,IF(E170="","",IFERROR(MATCH(TRUE(),INDEX(INDEX(K:K,E170+1):K203&lt;&gt;"",0),0)+E170,"")))</f>
        <v>312</v>
      </c>
      <c r="F171" s="551" cm="1">
        <f t="array" ref="F171">IF(E171="","",IF(H170&lt;&gt;"",H170,INDEX(D:D,E171)))</f>
        <v>0</v>
      </c>
      <c r="G171" s="551" t="str">
        <f t="shared" si="78"/>
        <v>0</v>
      </c>
      <c r="H171" s="561" t="str">
        <f t="shared" si="79"/>
        <v/>
      </c>
      <c r="I171" s="566" t="str">
        <f>IF(AND(F171&lt;&gt;"",N10&gt;0,M171&gt;N10),"Mot &gt; limite","")</f>
        <v/>
      </c>
      <c r="J171" s="562" t="str">
        <f>IF(K171="","",COUNTIF(K18:K171,"&lt;&gt;"))</f>
        <v/>
      </c>
      <c r="K171" s="563"/>
      <c r="L171" s="562" t="str">
        <f t="shared" si="80"/>
        <v/>
      </c>
      <c r="M171" s="532">
        <f>IF(OR(F171="",N10="",N10&lt;=0),"",IF(LEN(F171)&lt;=N10,LEN(F171),IFERROR(FIND("♦",SUBSTITUTE(LEFT(F171,N10)," ","♦",LEN(LEFT(F171,N10))-LEN(SUBSTITUTE(LEFT(F171,N10)," ","")))),FIND(" ",F171&amp;" ",N10+1)-1)))</f>
        <v>1</v>
      </c>
      <c r="N171" s="564">
        <f t="shared" si="81"/>
        <v>154</v>
      </c>
      <c r="O171" s="565" t="str">
        <f t="shared" si="82"/>
        <v>0</v>
      </c>
      <c r="P171" s="564">
        <f t="shared" si="83"/>
        <v>1</v>
      </c>
      <c r="Q171" s="564">
        <f t="shared" si="84"/>
        <v>1</v>
      </c>
      <c r="S171" s="588">
        <f t="shared" si="85"/>
        <v>171</v>
      </c>
      <c r="T171" s="464" t="str">
        <f t="shared" si="113"/>
        <v>0</v>
      </c>
      <c r="U171" s="588" t="s">
        <v>188</v>
      </c>
      <c r="V171" s="465" t="str">
        <f t="shared" si="86"/>
        <v>0</v>
      </c>
      <c r="W171" s="466" t="str">
        <f t="shared" si="87"/>
        <v/>
      </c>
      <c r="X171" s="589" t="str">
        <f t="shared" si="88"/>
        <v>0</v>
      </c>
      <c r="Y171" s="590" t="str">
        <f t="shared" si="89"/>
        <v/>
      </c>
      <c r="Z171" s="588">
        <f t="shared" si="90"/>
        <v>0</v>
      </c>
      <c r="AA171" s="588">
        <f t="shared" si="91"/>
        <v>0</v>
      </c>
      <c r="AB171" s="590" t="str">
        <f t="shared" si="92"/>
        <v>aucun match</v>
      </c>
      <c r="AC171" s="36" t="str">
        <f t="shared" si="93"/>
        <v>0</v>
      </c>
      <c r="AD171" s="36" t="str">
        <f t="shared" si="94"/>
        <v>0</v>
      </c>
      <c r="AE171" s="36" t="str">
        <f t="shared" si="95"/>
        <v>0</v>
      </c>
      <c r="AF171" s="36" t="str">
        <f t="shared" si="96"/>
        <v xml:space="preserve"> 0 </v>
      </c>
      <c r="AG171" s="36" cm="1">
        <f t="array" ref="AG171">IF(T171="",0,SUMPRODUCT((BX4:BX795="Gluten")*(BY4:BY795="INFO")*(COUNTIF(AF171,"*"&amp;BZ4:BZ795&amp;"*")&gt;0)*1))</f>
        <v>0</v>
      </c>
      <c r="AH171" s="36" cm="1">
        <f t="array" ref="AH171">IF(T171="",0,SUMPRODUCT((BX4:BX795="Gluten")*(BY4:BY795="EXCL")*(COUNTIF(AF171,"*"&amp;BZ4:BZ795&amp;"*")&gt;0)*1))</f>
        <v>0</v>
      </c>
      <c r="AI171" s="36" cm="1">
        <f t="array" ref="AI171">IF(T171="",0,SUMPRODUCT((BX4:BX795="Gluten")*(BY4:BY795="ALERTE")*(COUNTIF(AF171,"*"&amp;BZ4:BZ795&amp;"*")&gt;0)*1))</f>
        <v>0</v>
      </c>
      <c r="AJ171" s="36" cm="1">
        <f t="array" ref="AJ171">IF(T171="",0,SUMPRODUCT((BX4:BX795="Gluten")*(BY4:BY795="SUSP")*(COUNTIF(AF171,"*"&amp;BZ4:BZ795&amp;"*")&gt;0)*1))</f>
        <v>0</v>
      </c>
      <c r="AK171" s="36" cm="1">
        <f t="array" ref="AK171">IF(T171="",0,SUMPRODUCT((BX4:BX795="Crustaces")*(BY4:BY795="ALERTE")*(COUNTIF(AF171,"*"&amp;BZ4:BZ795&amp;"*")&gt;0)*1))</f>
        <v>0</v>
      </c>
      <c r="AL171" s="36" cm="1">
        <f t="array" ref="AL171">IF(T171="",0,SUMPRODUCT((BX4:BX795="Oeufs")*(BY4:BY795="ALERTE")*(COUNTIF(AF171,"*"&amp;BZ4:BZ795&amp;"*")&gt;0)*1))</f>
        <v>0</v>
      </c>
      <c r="AM171" s="36" cm="1">
        <f t="array" ref="AM171">IF(T171="",0,SUMPRODUCT((BX4:BX795="Poissons")*(BY4:BY795="INFO")*(COUNTIF(AF171,"*"&amp;BZ4:BZ795&amp;"*")&gt;0)*1))</f>
        <v>0</v>
      </c>
      <c r="AN171" s="36" cm="1">
        <f t="array" ref="AN171">IF(T171="",0,SUMPRODUCT((BX4:BX795="Poissons")*(BY4:BY795="EXCL")*(COUNTIF(AF171,"*"&amp;BZ4:BZ795&amp;"*")&gt;0)*1))</f>
        <v>0</v>
      </c>
      <c r="AO171" s="36" cm="1">
        <f t="array" ref="AO171">IF(T171="",0,SUMPRODUCT((BX4:BX795="Poissons")*(BY4:BY795="ALERTE")*(COUNTIF(AF171,"*"&amp;BZ4:BZ795&amp;"*")&gt;0)*1))</f>
        <v>0</v>
      </c>
      <c r="AP171" s="36" cm="1">
        <f t="array" ref="AP171">IF(T171="",0,SUMPRODUCT((BX4:BX795="Arachides")*(BY4:BY795="ALERTE")*(COUNTIF(AF171,"*"&amp;BZ4:BZ795&amp;"*")&gt;0)*1))</f>
        <v>0</v>
      </c>
      <c r="AQ171" s="36" cm="1">
        <f t="array" ref="AQ171">IF(T171="",0,SUMPRODUCT((BX4:BX795="Soja")*(BY4:BY795="INFO")*(COUNTIF(AF171,"*"&amp;BZ4:BZ795&amp;"*")&gt;0)*1))</f>
        <v>0</v>
      </c>
      <c r="AR171" s="36" cm="1">
        <f t="array" ref="AR171">IF(T171="",0,SUMPRODUCT((BX4:BX795="Soja")*(BY4:BY795="ALERTE")*(COUNTIF(AF171,"*"&amp;BZ4:BZ795&amp;"*")&gt;0)*1))</f>
        <v>0</v>
      </c>
      <c r="AS171" s="36" cm="1">
        <f t="array" ref="AS171">IF(T171="",0,SUMPRODUCT((BX4:BX795="Lait")*(BY4:BY795="INFO")*(COUNTIF(AF171,"*"&amp;BZ4:BZ795&amp;"*")&gt;0)*1))</f>
        <v>0</v>
      </c>
      <c r="AT171" s="36" cm="1">
        <f t="array" ref="AT171">IF(T171="",0,SUMPRODUCT((BX4:BX795="Lait")*(BY4:BY795="EXCL")*(COUNTIF(AF171,"*"&amp;BZ4:BZ795&amp;"*")&gt;0)*1))</f>
        <v>0</v>
      </c>
      <c r="AU171" s="36" cm="1">
        <f t="array" ref="AU171">IF(T171="",0,SUMPRODUCT((BX4:BX795="Lait")*(BY4:BY795="ALERTE")*(COUNTIF(AF171,"*"&amp;BZ4:BZ795&amp;"*")&gt;0)*1))</f>
        <v>0</v>
      </c>
      <c r="AV171" s="36" cm="1">
        <f t="array" ref="AV171">IF(T171="",0,SUMPRODUCT((BX4:BX795="Lait")*(BY4:BY795="SUSP")*(COUNTIF(AF171,"*"&amp;BZ4:BZ795&amp;"*")&gt;0)*1))</f>
        <v>0</v>
      </c>
      <c r="AW171" s="36" cm="1">
        <f t="array" ref="AW171">IF(T171="",0,SUMPRODUCT((BX4:BX795="Fruits a coque")*(BY4:BY795="EXCL")*(COUNTIF(AF171,"*"&amp;BZ4:BZ795&amp;"*")&gt;0)*1))</f>
        <v>0</v>
      </c>
      <c r="AX171" s="36" cm="1">
        <f t="array" ref="AX171">IF(T171="",0,SUMPRODUCT((BX4:BX795="Fruits a coque")*(BY4:BY795="ALERTE")*(COUNTIF(AF171,"*"&amp;BZ4:BZ795&amp;"*")&gt;0)*1))</f>
        <v>0</v>
      </c>
      <c r="AY171" s="36" cm="1">
        <f t="array" ref="AY171">IF(T171="",0,SUMPRODUCT((BX4:BX795="Celeri")*(BY4:BY795="ALERTE")*(COUNTIF(AF171,"*"&amp;BZ4:BZ795&amp;"*")&gt;0)*1))</f>
        <v>0</v>
      </c>
      <c r="AZ171" s="36" cm="1">
        <f t="array" ref="AZ171">IF(T171="",0,SUMPRODUCT((BX4:BX795="Moutarde")*(BY4:BY795="ALERTE")*(COUNTIF(AF171,"*"&amp;BZ4:BZ795&amp;"*")&gt;0)*1))</f>
        <v>0</v>
      </c>
      <c r="BA171" s="36" cm="1">
        <f t="array" ref="BA171">IF(T171="",0,SUMPRODUCT((BX4:BX795="Sesame")*(BY4:BY795="ALERTE")*(COUNTIF(AF171,"*"&amp;BZ4:BZ795&amp;"*")&gt;0)*1))</f>
        <v>0</v>
      </c>
      <c r="BB171" s="36" cm="1">
        <f t="array" ref="BB171">IF(T171="",0,SUMPRODUCT((BX4:BX795="Sulfites")*(BY4:BY795="ALERTE")*(COUNTIF(AF171,"*"&amp;BZ4:BZ795&amp;"*")&gt;0)*1))</f>
        <v>0</v>
      </c>
      <c r="BC171" s="36" cm="1">
        <f t="array" ref="BC171">IF(T171="",0,SUMPRODUCT((BX4:BX795="Lupin")*(BY4:BY795="ALERTE")*(COUNTIF(AF171,"*"&amp;BZ4:BZ795&amp;"*")&gt;0)*1))</f>
        <v>0</v>
      </c>
      <c r="BD171" s="36" cm="1">
        <f t="array" ref="BD171">IF(T171="",0,SUMPRODUCT((BX4:BX795="Mollusques")*(BY4:BY795="EXCL")*(COUNTIF(AF171,"*"&amp;BZ4:BZ795&amp;"*")&gt;0)*1))</f>
        <v>0</v>
      </c>
      <c r="BE171" s="36" cm="1">
        <f t="array" ref="BE171">IF(T171="",0,SUMPRODUCT((BX4:BX795="Mollusques")*(BY4:BY795="ALERTE")*(COUNTIF(AF171,"*"&amp;BZ4:BZ795&amp;"*")&gt;0)*1))</f>
        <v>0</v>
      </c>
      <c r="BF171" s="36" t="str">
        <f t="shared" si="97"/>
        <v/>
      </c>
      <c r="BG171" s="36" t="str">
        <f t="shared" si="98"/>
        <v/>
      </c>
      <c r="BH171" s="36" t="str">
        <f t="shared" si="99"/>
        <v/>
      </c>
      <c r="BI171" s="36" t="str">
        <f t="shared" si="100"/>
        <v/>
      </c>
      <c r="BJ171" s="36" t="str">
        <f t="shared" si="101"/>
        <v/>
      </c>
      <c r="BK171" s="36" t="str">
        <f t="shared" si="102"/>
        <v/>
      </c>
      <c r="BL171" s="36" t="str">
        <f t="shared" si="103"/>
        <v/>
      </c>
      <c r="BM171" s="36" t="str">
        <f t="shared" si="104"/>
        <v/>
      </c>
      <c r="BN171" s="36" t="str">
        <f t="shared" si="105"/>
        <v/>
      </c>
      <c r="BO171" s="36" t="str">
        <f t="shared" si="106"/>
        <v/>
      </c>
      <c r="BP171" s="36" t="str">
        <f t="shared" si="107"/>
        <v/>
      </c>
      <c r="BQ171" s="36" t="str">
        <f t="shared" si="108"/>
        <v/>
      </c>
      <c r="BR171" s="36" t="str">
        <f t="shared" si="109"/>
        <v/>
      </c>
      <c r="BS171" s="36" t="str">
        <f t="shared" si="110"/>
        <v/>
      </c>
      <c r="BT171" s="36" t="str">
        <f t="shared" si="111"/>
        <v/>
      </c>
      <c r="BU171" s="36" t="str">
        <f t="shared" si="112"/>
        <v/>
      </c>
      <c r="BX171" s="6" t="s">
        <v>353</v>
      </c>
      <c r="BY171" s="577" t="s">
        <v>363</v>
      </c>
      <c r="BZ171" s="6" t="s">
        <v>457</v>
      </c>
      <c r="CA171" s="6" t="s">
        <v>906</v>
      </c>
    </row>
    <row r="172" spans="2:79" ht="30" customHeight="1">
      <c r="B172" s="551" t="str">
        <f t="shared" si="76"/>
        <v/>
      </c>
      <c r="C172" s="551" t="str">
        <f t="shared" si="77"/>
        <v/>
      </c>
      <c r="D172" s="551" t="str">
        <f>IF(UPPER(TRIM(N11))="X",C172,B172)</f>
        <v/>
      </c>
      <c r="E172" s="551" cm="1">
        <f t="array" ref="E172">IF(H171&lt;&gt;"",E171,IF(E171="","",IFERROR(MATCH(TRUE(),INDEX(INDEX(K:K,E171+1):K203&lt;&gt;"",0),0)+E171,"")))</f>
        <v>313</v>
      </c>
      <c r="F172" s="551" cm="1">
        <f t="array" ref="F172">IF(E172="","",IF(H171&lt;&gt;"",H171,INDEX(D:D,E172)))</f>
        <v>0</v>
      </c>
      <c r="G172" s="551" t="str">
        <f t="shared" si="78"/>
        <v>0</v>
      </c>
      <c r="H172" s="561" t="str">
        <f t="shared" si="79"/>
        <v/>
      </c>
      <c r="I172" s="566" t="str">
        <f>IF(AND(F172&lt;&gt;"",N10&gt;0,M172&gt;N10),"Mot &gt; limite","")</f>
        <v/>
      </c>
      <c r="J172" s="562" t="str">
        <f>IF(K172="","",COUNTIF(K18:K172,"&lt;&gt;"))</f>
        <v/>
      </c>
      <c r="K172" s="563"/>
      <c r="L172" s="562" t="str">
        <f t="shared" si="80"/>
        <v/>
      </c>
      <c r="M172" s="532">
        <f>IF(OR(F172="",N10="",N10&lt;=0),"",IF(LEN(F172)&lt;=N10,LEN(F172),IFERROR(FIND("♦",SUBSTITUTE(LEFT(F172,N10)," ","♦",LEN(LEFT(F172,N10))-LEN(SUBSTITUTE(LEFT(F172,N10)," ","")))),FIND(" ",F172&amp;" ",N10+1)-1)))</f>
        <v>1</v>
      </c>
      <c r="N172" s="564">
        <f t="shared" si="81"/>
        <v>155</v>
      </c>
      <c r="O172" s="565" t="str">
        <f t="shared" si="82"/>
        <v>0</v>
      </c>
      <c r="P172" s="564">
        <f t="shared" si="83"/>
        <v>1</v>
      </c>
      <c r="Q172" s="564">
        <f t="shared" si="84"/>
        <v>1</v>
      </c>
      <c r="S172" s="588">
        <f t="shared" si="85"/>
        <v>172</v>
      </c>
      <c r="T172" s="464" t="str">
        <f t="shared" si="113"/>
        <v>0</v>
      </c>
      <c r="U172" s="588" t="s">
        <v>188</v>
      </c>
      <c r="V172" s="465" t="str">
        <f t="shared" si="86"/>
        <v>0</v>
      </c>
      <c r="W172" s="466" t="str">
        <f t="shared" si="87"/>
        <v/>
      </c>
      <c r="X172" s="589" t="str">
        <f t="shared" si="88"/>
        <v>0</v>
      </c>
      <c r="Y172" s="590" t="str">
        <f t="shared" si="89"/>
        <v/>
      </c>
      <c r="Z172" s="588">
        <f t="shared" si="90"/>
        <v>0</v>
      </c>
      <c r="AA172" s="588">
        <f t="shared" si="91"/>
        <v>0</v>
      </c>
      <c r="AB172" s="590" t="str">
        <f t="shared" si="92"/>
        <v>aucun match</v>
      </c>
      <c r="AC172" s="36" t="str">
        <f t="shared" si="93"/>
        <v>0</v>
      </c>
      <c r="AD172" s="36" t="str">
        <f t="shared" si="94"/>
        <v>0</v>
      </c>
      <c r="AE172" s="36" t="str">
        <f t="shared" si="95"/>
        <v>0</v>
      </c>
      <c r="AF172" s="36" t="str">
        <f t="shared" si="96"/>
        <v xml:space="preserve"> 0 </v>
      </c>
      <c r="AG172" s="36" cm="1">
        <f t="array" ref="AG172">IF(T172="",0,SUMPRODUCT((BX4:BX795="Gluten")*(BY4:BY795="INFO")*(COUNTIF(AF172,"*"&amp;BZ4:BZ795&amp;"*")&gt;0)*1))</f>
        <v>0</v>
      </c>
      <c r="AH172" s="36" cm="1">
        <f t="array" ref="AH172">IF(T172="",0,SUMPRODUCT((BX4:BX795="Gluten")*(BY4:BY795="EXCL")*(COUNTIF(AF172,"*"&amp;BZ4:BZ795&amp;"*")&gt;0)*1))</f>
        <v>0</v>
      </c>
      <c r="AI172" s="36" cm="1">
        <f t="array" ref="AI172">IF(T172="",0,SUMPRODUCT((BX4:BX795="Gluten")*(BY4:BY795="ALERTE")*(COUNTIF(AF172,"*"&amp;BZ4:BZ795&amp;"*")&gt;0)*1))</f>
        <v>0</v>
      </c>
      <c r="AJ172" s="36" cm="1">
        <f t="array" ref="AJ172">IF(T172="",0,SUMPRODUCT((BX4:BX795="Gluten")*(BY4:BY795="SUSP")*(COUNTIF(AF172,"*"&amp;BZ4:BZ795&amp;"*")&gt;0)*1))</f>
        <v>0</v>
      </c>
      <c r="AK172" s="36" cm="1">
        <f t="array" ref="AK172">IF(T172="",0,SUMPRODUCT((BX4:BX795="Crustaces")*(BY4:BY795="ALERTE")*(COUNTIF(AF172,"*"&amp;BZ4:BZ795&amp;"*")&gt;0)*1))</f>
        <v>0</v>
      </c>
      <c r="AL172" s="36" cm="1">
        <f t="array" ref="AL172">IF(T172="",0,SUMPRODUCT((BX4:BX795="Oeufs")*(BY4:BY795="ALERTE")*(COUNTIF(AF172,"*"&amp;BZ4:BZ795&amp;"*")&gt;0)*1))</f>
        <v>0</v>
      </c>
      <c r="AM172" s="36" cm="1">
        <f t="array" ref="AM172">IF(T172="",0,SUMPRODUCT((BX4:BX795="Poissons")*(BY4:BY795="INFO")*(COUNTIF(AF172,"*"&amp;BZ4:BZ795&amp;"*")&gt;0)*1))</f>
        <v>0</v>
      </c>
      <c r="AN172" s="36" cm="1">
        <f t="array" ref="AN172">IF(T172="",0,SUMPRODUCT((BX4:BX795="Poissons")*(BY4:BY795="EXCL")*(COUNTIF(AF172,"*"&amp;BZ4:BZ795&amp;"*")&gt;0)*1))</f>
        <v>0</v>
      </c>
      <c r="AO172" s="36" cm="1">
        <f t="array" ref="AO172">IF(T172="",0,SUMPRODUCT((BX4:BX795="Poissons")*(BY4:BY795="ALERTE")*(COUNTIF(AF172,"*"&amp;BZ4:BZ795&amp;"*")&gt;0)*1))</f>
        <v>0</v>
      </c>
      <c r="AP172" s="36" cm="1">
        <f t="array" ref="AP172">IF(T172="",0,SUMPRODUCT((BX4:BX795="Arachides")*(BY4:BY795="ALERTE")*(COUNTIF(AF172,"*"&amp;BZ4:BZ795&amp;"*")&gt;0)*1))</f>
        <v>0</v>
      </c>
      <c r="AQ172" s="36" cm="1">
        <f t="array" ref="AQ172">IF(T172="",0,SUMPRODUCT((BX4:BX795="Soja")*(BY4:BY795="INFO")*(COUNTIF(AF172,"*"&amp;BZ4:BZ795&amp;"*")&gt;0)*1))</f>
        <v>0</v>
      </c>
      <c r="AR172" s="36" cm="1">
        <f t="array" ref="AR172">IF(T172="",0,SUMPRODUCT((BX4:BX795="Soja")*(BY4:BY795="ALERTE")*(COUNTIF(AF172,"*"&amp;BZ4:BZ795&amp;"*")&gt;0)*1))</f>
        <v>0</v>
      </c>
      <c r="AS172" s="36" cm="1">
        <f t="array" ref="AS172">IF(T172="",0,SUMPRODUCT((BX4:BX795="Lait")*(BY4:BY795="INFO")*(COUNTIF(AF172,"*"&amp;BZ4:BZ795&amp;"*")&gt;0)*1))</f>
        <v>0</v>
      </c>
      <c r="AT172" s="36" cm="1">
        <f t="array" ref="AT172">IF(T172="",0,SUMPRODUCT((BX4:BX795="Lait")*(BY4:BY795="EXCL")*(COUNTIF(AF172,"*"&amp;BZ4:BZ795&amp;"*")&gt;0)*1))</f>
        <v>0</v>
      </c>
      <c r="AU172" s="36" cm="1">
        <f t="array" ref="AU172">IF(T172="",0,SUMPRODUCT((BX4:BX795="Lait")*(BY4:BY795="ALERTE")*(COUNTIF(AF172,"*"&amp;BZ4:BZ795&amp;"*")&gt;0)*1))</f>
        <v>0</v>
      </c>
      <c r="AV172" s="36" cm="1">
        <f t="array" ref="AV172">IF(T172="",0,SUMPRODUCT((BX4:BX795="Lait")*(BY4:BY795="SUSP")*(COUNTIF(AF172,"*"&amp;BZ4:BZ795&amp;"*")&gt;0)*1))</f>
        <v>0</v>
      </c>
      <c r="AW172" s="36" cm="1">
        <f t="array" ref="AW172">IF(T172="",0,SUMPRODUCT((BX4:BX795="Fruits a coque")*(BY4:BY795="EXCL")*(COUNTIF(AF172,"*"&amp;BZ4:BZ795&amp;"*")&gt;0)*1))</f>
        <v>0</v>
      </c>
      <c r="AX172" s="36" cm="1">
        <f t="array" ref="AX172">IF(T172="",0,SUMPRODUCT((BX4:BX795="Fruits a coque")*(BY4:BY795="ALERTE")*(COUNTIF(AF172,"*"&amp;BZ4:BZ795&amp;"*")&gt;0)*1))</f>
        <v>0</v>
      </c>
      <c r="AY172" s="36" cm="1">
        <f t="array" ref="AY172">IF(T172="",0,SUMPRODUCT((BX4:BX795="Celeri")*(BY4:BY795="ALERTE")*(COUNTIF(AF172,"*"&amp;BZ4:BZ795&amp;"*")&gt;0)*1))</f>
        <v>0</v>
      </c>
      <c r="AZ172" s="36" cm="1">
        <f t="array" ref="AZ172">IF(T172="",0,SUMPRODUCT((BX4:BX795="Moutarde")*(BY4:BY795="ALERTE")*(COUNTIF(AF172,"*"&amp;BZ4:BZ795&amp;"*")&gt;0)*1))</f>
        <v>0</v>
      </c>
      <c r="BA172" s="36" cm="1">
        <f t="array" ref="BA172">IF(T172="",0,SUMPRODUCT((BX4:BX795="Sesame")*(BY4:BY795="ALERTE")*(COUNTIF(AF172,"*"&amp;BZ4:BZ795&amp;"*")&gt;0)*1))</f>
        <v>0</v>
      </c>
      <c r="BB172" s="36" cm="1">
        <f t="array" ref="BB172">IF(T172="",0,SUMPRODUCT((BX4:BX795="Sulfites")*(BY4:BY795="ALERTE")*(COUNTIF(AF172,"*"&amp;BZ4:BZ795&amp;"*")&gt;0)*1))</f>
        <v>0</v>
      </c>
      <c r="BC172" s="36" cm="1">
        <f t="array" ref="BC172">IF(T172="",0,SUMPRODUCT((BX4:BX795="Lupin")*(BY4:BY795="ALERTE")*(COUNTIF(AF172,"*"&amp;BZ4:BZ795&amp;"*")&gt;0)*1))</f>
        <v>0</v>
      </c>
      <c r="BD172" s="36" cm="1">
        <f t="array" ref="BD172">IF(T172="",0,SUMPRODUCT((BX4:BX795="Mollusques")*(BY4:BY795="EXCL")*(COUNTIF(AF172,"*"&amp;BZ4:BZ795&amp;"*")&gt;0)*1))</f>
        <v>0</v>
      </c>
      <c r="BE172" s="36" cm="1">
        <f t="array" ref="BE172">IF(T172="",0,SUMPRODUCT((BX4:BX795="Mollusques")*(BY4:BY795="ALERTE")*(COUNTIF(AF172,"*"&amp;BZ4:BZ795&amp;"*")&gt;0)*1))</f>
        <v>0</v>
      </c>
      <c r="BF172" s="36" t="str">
        <f t="shared" si="97"/>
        <v/>
      </c>
      <c r="BG172" s="36" t="str">
        <f t="shared" si="98"/>
        <v/>
      </c>
      <c r="BH172" s="36" t="str">
        <f t="shared" si="99"/>
        <v/>
      </c>
      <c r="BI172" s="36" t="str">
        <f t="shared" si="100"/>
        <v/>
      </c>
      <c r="BJ172" s="36" t="str">
        <f t="shared" si="101"/>
        <v/>
      </c>
      <c r="BK172" s="36" t="str">
        <f t="shared" si="102"/>
        <v/>
      </c>
      <c r="BL172" s="36" t="str">
        <f t="shared" si="103"/>
        <v/>
      </c>
      <c r="BM172" s="36" t="str">
        <f t="shared" si="104"/>
        <v/>
      </c>
      <c r="BN172" s="36" t="str">
        <f t="shared" si="105"/>
        <v/>
      </c>
      <c r="BO172" s="36" t="str">
        <f t="shared" si="106"/>
        <v/>
      </c>
      <c r="BP172" s="36" t="str">
        <f t="shared" si="107"/>
        <v/>
      </c>
      <c r="BQ172" s="36" t="str">
        <f t="shared" si="108"/>
        <v/>
      </c>
      <c r="BR172" s="36" t="str">
        <f t="shared" si="109"/>
        <v/>
      </c>
      <c r="BS172" s="36" t="str">
        <f t="shared" si="110"/>
        <v/>
      </c>
      <c r="BT172" s="36" t="str">
        <f t="shared" si="111"/>
        <v/>
      </c>
      <c r="BU172" s="36" t="str">
        <f t="shared" si="112"/>
        <v/>
      </c>
      <c r="BX172" s="6" t="s">
        <v>353</v>
      </c>
      <c r="BY172" s="577" t="s">
        <v>363</v>
      </c>
      <c r="BZ172" s="6" t="s">
        <v>458</v>
      </c>
      <c r="CA172" s="6" t="s">
        <v>907</v>
      </c>
    </row>
    <row r="173" spans="2:79" ht="30" customHeight="1">
      <c r="B173" s="551" t="str">
        <f t="shared" si="76"/>
        <v/>
      </c>
      <c r="C173" s="551" t="str">
        <f t="shared" si="77"/>
        <v/>
      </c>
      <c r="D173" s="551" t="str">
        <f>IF(UPPER(TRIM(N11))="X",C173,B173)</f>
        <v/>
      </c>
      <c r="E173" s="551" cm="1">
        <f t="array" ref="E173">IF(H172&lt;&gt;"",E172,IF(E172="","",IFERROR(MATCH(TRUE(),INDEX(INDEX(K:K,E172+1):K203&lt;&gt;"",0),0)+E172,"")))</f>
        <v>314</v>
      </c>
      <c r="F173" s="551" cm="1">
        <f t="array" ref="F173">IF(E173="","",IF(H172&lt;&gt;"",H172,INDEX(D:D,E173)))</f>
        <v>0</v>
      </c>
      <c r="G173" s="551" t="str">
        <f t="shared" si="78"/>
        <v>0</v>
      </c>
      <c r="H173" s="561" t="str">
        <f t="shared" si="79"/>
        <v/>
      </c>
      <c r="I173" s="566" t="str">
        <f>IF(AND(F173&lt;&gt;"",N10&gt;0,M173&gt;N10),"Mot &gt; limite","")</f>
        <v/>
      </c>
      <c r="J173" s="562" t="str">
        <f>IF(K173="","",COUNTIF(K18:K173,"&lt;&gt;"))</f>
        <v/>
      </c>
      <c r="K173" s="563"/>
      <c r="L173" s="562" t="str">
        <f t="shared" si="80"/>
        <v/>
      </c>
      <c r="M173" s="532">
        <f>IF(OR(F173="",N10="",N10&lt;=0),"",IF(LEN(F173)&lt;=N10,LEN(F173),IFERROR(FIND("♦",SUBSTITUTE(LEFT(F173,N10)," ","♦",LEN(LEFT(F173,N10))-LEN(SUBSTITUTE(LEFT(F173,N10)," ","")))),FIND(" ",F173&amp;" ",N10+1)-1)))</f>
        <v>1</v>
      </c>
      <c r="N173" s="564">
        <f t="shared" si="81"/>
        <v>156</v>
      </c>
      <c r="O173" s="565" t="str">
        <f t="shared" si="82"/>
        <v>0</v>
      </c>
      <c r="P173" s="564">
        <f t="shared" si="83"/>
        <v>1</v>
      </c>
      <c r="Q173" s="564">
        <f t="shared" si="84"/>
        <v>1</v>
      </c>
      <c r="S173" s="588">
        <f t="shared" si="85"/>
        <v>173</v>
      </c>
      <c r="T173" s="464" t="str">
        <f t="shared" si="113"/>
        <v>0</v>
      </c>
      <c r="U173" s="588" t="s">
        <v>188</v>
      </c>
      <c r="V173" s="465" t="str">
        <f t="shared" si="86"/>
        <v>0</v>
      </c>
      <c r="W173" s="466" t="str">
        <f t="shared" si="87"/>
        <v/>
      </c>
      <c r="X173" s="589" t="str">
        <f t="shared" si="88"/>
        <v>0</v>
      </c>
      <c r="Y173" s="590" t="str">
        <f t="shared" si="89"/>
        <v/>
      </c>
      <c r="Z173" s="588">
        <f t="shared" si="90"/>
        <v>0</v>
      </c>
      <c r="AA173" s="588">
        <f t="shared" si="91"/>
        <v>0</v>
      </c>
      <c r="AB173" s="590" t="str">
        <f t="shared" si="92"/>
        <v>aucun match</v>
      </c>
      <c r="AC173" s="36" t="str">
        <f t="shared" si="93"/>
        <v>0</v>
      </c>
      <c r="AD173" s="36" t="str">
        <f t="shared" si="94"/>
        <v>0</v>
      </c>
      <c r="AE173" s="36" t="str">
        <f t="shared" si="95"/>
        <v>0</v>
      </c>
      <c r="AF173" s="36" t="str">
        <f t="shared" si="96"/>
        <v xml:space="preserve"> 0 </v>
      </c>
      <c r="AG173" s="36" cm="1">
        <f t="array" ref="AG173">IF(T173="",0,SUMPRODUCT((BX4:BX795="Gluten")*(BY4:BY795="INFO")*(COUNTIF(AF173,"*"&amp;BZ4:BZ795&amp;"*")&gt;0)*1))</f>
        <v>0</v>
      </c>
      <c r="AH173" s="36" cm="1">
        <f t="array" ref="AH173">IF(T173="",0,SUMPRODUCT((BX4:BX795="Gluten")*(BY4:BY795="EXCL")*(COUNTIF(AF173,"*"&amp;BZ4:BZ795&amp;"*")&gt;0)*1))</f>
        <v>0</v>
      </c>
      <c r="AI173" s="36" cm="1">
        <f t="array" ref="AI173">IF(T173="",0,SUMPRODUCT((BX4:BX795="Gluten")*(BY4:BY795="ALERTE")*(COUNTIF(AF173,"*"&amp;BZ4:BZ795&amp;"*")&gt;0)*1))</f>
        <v>0</v>
      </c>
      <c r="AJ173" s="36" cm="1">
        <f t="array" ref="AJ173">IF(T173="",0,SUMPRODUCT((BX4:BX795="Gluten")*(BY4:BY795="SUSP")*(COUNTIF(AF173,"*"&amp;BZ4:BZ795&amp;"*")&gt;0)*1))</f>
        <v>0</v>
      </c>
      <c r="AK173" s="36" cm="1">
        <f t="array" ref="AK173">IF(T173="",0,SUMPRODUCT((BX4:BX795="Crustaces")*(BY4:BY795="ALERTE")*(COUNTIF(AF173,"*"&amp;BZ4:BZ795&amp;"*")&gt;0)*1))</f>
        <v>0</v>
      </c>
      <c r="AL173" s="36" cm="1">
        <f t="array" ref="AL173">IF(T173="",0,SUMPRODUCT((BX4:BX795="Oeufs")*(BY4:BY795="ALERTE")*(COUNTIF(AF173,"*"&amp;BZ4:BZ795&amp;"*")&gt;0)*1))</f>
        <v>0</v>
      </c>
      <c r="AM173" s="36" cm="1">
        <f t="array" ref="AM173">IF(T173="",0,SUMPRODUCT((BX4:BX795="Poissons")*(BY4:BY795="INFO")*(COUNTIF(AF173,"*"&amp;BZ4:BZ795&amp;"*")&gt;0)*1))</f>
        <v>0</v>
      </c>
      <c r="AN173" s="36" cm="1">
        <f t="array" ref="AN173">IF(T173="",0,SUMPRODUCT((BX4:BX795="Poissons")*(BY4:BY795="EXCL")*(COUNTIF(AF173,"*"&amp;BZ4:BZ795&amp;"*")&gt;0)*1))</f>
        <v>0</v>
      </c>
      <c r="AO173" s="36" cm="1">
        <f t="array" ref="AO173">IF(T173="",0,SUMPRODUCT((BX4:BX795="Poissons")*(BY4:BY795="ALERTE")*(COUNTIF(AF173,"*"&amp;BZ4:BZ795&amp;"*")&gt;0)*1))</f>
        <v>0</v>
      </c>
      <c r="AP173" s="36" cm="1">
        <f t="array" ref="AP173">IF(T173="",0,SUMPRODUCT((BX4:BX795="Arachides")*(BY4:BY795="ALERTE")*(COUNTIF(AF173,"*"&amp;BZ4:BZ795&amp;"*")&gt;0)*1))</f>
        <v>0</v>
      </c>
      <c r="AQ173" s="36" cm="1">
        <f t="array" ref="AQ173">IF(T173="",0,SUMPRODUCT((BX4:BX795="Soja")*(BY4:BY795="INFO")*(COUNTIF(AF173,"*"&amp;BZ4:BZ795&amp;"*")&gt;0)*1))</f>
        <v>0</v>
      </c>
      <c r="AR173" s="36" cm="1">
        <f t="array" ref="AR173">IF(T173="",0,SUMPRODUCT((BX4:BX795="Soja")*(BY4:BY795="ALERTE")*(COUNTIF(AF173,"*"&amp;BZ4:BZ795&amp;"*")&gt;0)*1))</f>
        <v>0</v>
      </c>
      <c r="AS173" s="36" cm="1">
        <f t="array" ref="AS173">IF(T173="",0,SUMPRODUCT((BX4:BX795="Lait")*(BY4:BY795="INFO")*(COUNTIF(AF173,"*"&amp;BZ4:BZ795&amp;"*")&gt;0)*1))</f>
        <v>0</v>
      </c>
      <c r="AT173" s="36" cm="1">
        <f t="array" ref="AT173">IF(T173="",0,SUMPRODUCT((BX4:BX795="Lait")*(BY4:BY795="EXCL")*(COUNTIF(AF173,"*"&amp;BZ4:BZ795&amp;"*")&gt;0)*1))</f>
        <v>0</v>
      </c>
      <c r="AU173" s="36" cm="1">
        <f t="array" ref="AU173">IF(T173="",0,SUMPRODUCT((BX4:BX795="Lait")*(BY4:BY795="ALERTE")*(COUNTIF(AF173,"*"&amp;BZ4:BZ795&amp;"*")&gt;0)*1))</f>
        <v>0</v>
      </c>
      <c r="AV173" s="36" cm="1">
        <f t="array" ref="AV173">IF(T173="",0,SUMPRODUCT((BX4:BX795="Lait")*(BY4:BY795="SUSP")*(COUNTIF(AF173,"*"&amp;BZ4:BZ795&amp;"*")&gt;0)*1))</f>
        <v>0</v>
      </c>
      <c r="AW173" s="36" cm="1">
        <f t="array" ref="AW173">IF(T173="",0,SUMPRODUCT((BX4:BX795="Fruits a coque")*(BY4:BY795="EXCL")*(COUNTIF(AF173,"*"&amp;BZ4:BZ795&amp;"*")&gt;0)*1))</f>
        <v>0</v>
      </c>
      <c r="AX173" s="36" cm="1">
        <f t="array" ref="AX173">IF(T173="",0,SUMPRODUCT((BX4:BX795="Fruits a coque")*(BY4:BY795="ALERTE")*(COUNTIF(AF173,"*"&amp;BZ4:BZ795&amp;"*")&gt;0)*1))</f>
        <v>0</v>
      </c>
      <c r="AY173" s="36" cm="1">
        <f t="array" ref="AY173">IF(T173="",0,SUMPRODUCT((BX4:BX795="Celeri")*(BY4:BY795="ALERTE")*(COUNTIF(AF173,"*"&amp;BZ4:BZ795&amp;"*")&gt;0)*1))</f>
        <v>0</v>
      </c>
      <c r="AZ173" s="36" cm="1">
        <f t="array" ref="AZ173">IF(T173="",0,SUMPRODUCT((BX4:BX795="Moutarde")*(BY4:BY795="ALERTE")*(COUNTIF(AF173,"*"&amp;BZ4:BZ795&amp;"*")&gt;0)*1))</f>
        <v>0</v>
      </c>
      <c r="BA173" s="36" cm="1">
        <f t="array" ref="BA173">IF(T173="",0,SUMPRODUCT((BX4:BX795="Sesame")*(BY4:BY795="ALERTE")*(COUNTIF(AF173,"*"&amp;BZ4:BZ795&amp;"*")&gt;0)*1))</f>
        <v>0</v>
      </c>
      <c r="BB173" s="36" cm="1">
        <f t="array" ref="BB173">IF(T173="",0,SUMPRODUCT((BX4:BX795="Sulfites")*(BY4:BY795="ALERTE")*(COUNTIF(AF173,"*"&amp;BZ4:BZ795&amp;"*")&gt;0)*1))</f>
        <v>0</v>
      </c>
      <c r="BC173" s="36" cm="1">
        <f t="array" ref="BC173">IF(T173="",0,SUMPRODUCT((BX4:BX795="Lupin")*(BY4:BY795="ALERTE")*(COUNTIF(AF173,"*"&amp;BZ4:BZ795&amp;"*")&gt;0)*1))</f>
        <v>0</v>
      </c>
      <c r="BD173" s="36" cm="1">
        <f t="array" ref="BD173">IF(T173="",0,SUMPRODUCT((BX4:BX795="Mollusques")*(BY4:BY795="EXCL")*(COUNTIF(AF173,"*"&amp;BZ4:BZ795&amp;"*")&gt;0)*1))</f>
        <v>0</v>
      </c>
      <c r="BE173" s="36" cm="1">
        <f t="array" ref="BE173">IF(T173="",0,SUMPRODUCT((BX4:BX795="Mollusques")*(BY4:BY795="ALERTE")*(COUNTIF(AF173,"*"&amp;BZ4:BZ795&amp;"*")&gt;0)*1))</f>
        <v>0</v>
      </c>
      <c r="BF173" s="36" t="str">
        <f t="shared" si="97"/>
        <v/>
      </c>
      <c r="BG173" s="36" t="str">
        <f t="shared" si="98"/>
        <v/>
      </c>
      <c r="BH173" s="36" t="str">
        <f t="shared" si="99"/>
        <v/>
      </c>
      <c r="BI173" s="36" t="str">
        <f t="shared" si="100"/>
        <v/>
      </c>
      <c r="BJ173" s="36" t="str">
        <f t="shared" si="101"/>
        <v/>
      </c>
      <c r="BK173" s="36" t="str">
        <f t="shared" si="102"/>
        <v/>
      </c>
      <c r="BL173" s="36" t="str">
        <f t="shared" si="103"/>
        <v/>
      </c>
      <c r="BM173" s="36" t="str">
        <f t="shared" si="104"/>
        <v/>
      </c>
      <c r="BN173" s="36" t="str">
        <f t="shared" si="105"/>
        <v/>
      </c>
      <c r="BO173" s="36" t="str">
        <f t="shared" si="106"/>
        <v/>
      </c>
      <c r="BP173" s="36" t="str">
        <f t="shared" si="107"/>
        <v/>
      </c>
      <c r="BQ173" s="36" t="str">
        <f t="shared" si="108"/>
        <v/>
      </c>
      <c r="BR173" s="36" t="str">
        <f t="shared" si="109"/>
        <v/>
      </c>
      <c r="BS173" s="36" t="str">
        <f t="shared" si="110"/>
        <v/>
      </c>
      <c r="BT173" s="36" t="str">
        <f t="shared" si="111"/>
        <v/>
      </c>
      <c r="BU173" s="36" t="str">
        <f t="shared" si="112"/>
        <v/>
      </c>
      <c r="BX173" s="6" t="s">
        <v>353</v>
      </c>
      <c r="BY173" s="577" t="s">
        <v>363</v>
      </c>
      <c r="BZ173" s="6" t="s">
        <v>1343</v>
      </c>
      <c r="CA173" s="6" t="s">
        <v>908</v>
      </c>
    </row>
    <row r="174" spans="2:79" ht="30" customHeight="1">
      <c r="B174" s="551" t="str">
        <f t="shared" si="76"/>
        <v/>
      </c>
      <c r="C174" s="551" t="str">
        <f t="shared" si="77"/>
        <v/>
      </c>
      <c r="D174" s="551" t="str">
        <f>IF(UPPER(TRIM(N11))="X",C174,B174)</f>
        <v/>
      </c>
      <c r="E174" s="551" cm="1">
        <f t="array" ref="E174">IF(H173&lt;&gt;"",E173,IF(E173="","",IFERROR(MATCH(TRUE(),INDEX(INDEX(K:K,E173+1):K203&lt;&gt;"",0),0)+E173,"")))</f>
        <v>315</v>
      </c>
      <c r="F174" s="551" cm="1">
        <f t="array" ref="F174">IF(E174="","",IF(H173&lt;&gt;"",H173,INDEX(D:D,E174)))</f>
        <v>0</v>
      </c>
      <c r="G174" s="551" t="str">
        <f t="shared" si="78"/>
        <v>0</v>
      </c>
      <c r="H174" s="561" t="str">
        <f t="shared" si="79"/>
        <v/>
      </c>
      <c r="I174" s="566" t="str">
        <f>IF(AND(F174&lt;&gt;"",N10&gt;0,M174&gt;N10),"Mot &gt; limite","")</f>
        <v/>
      </c>
      <c r="J174" s="562" t="str">
        <f>IF(K174="","",COUNTIF(K18:K174,"&lt;&gt;"))</f>
        <v/>
      </c>
      <c r="K174" s="563"/>
      <c r="L174" s="562" t="str">
        <f t="shared" si="80"/>
        <v/>
      </c>
      <c r="M174" s="532">
        <f>IF(OR(F174="",N10="",N10&lt;=0),"",IF(LEN(F174)&lt;=N10,LEN(F174),IFERROR(FIND("♦",SUBSTITUTE(LEFT(F174,N10)," ","♦",LEN(LEFT(F174,N10))-LEN(SUBSTITUTE(LEFT(F174,N10)," ","")))),FIND(" ",F174&amp;" ",N10+1)-1)))</f>
        <v>1</v>
      </c>
      <c r="N174" s="564">
        <f t="shared" si="81"/>
        <v>157</v>
      </c>
      <c r="O174" s="565" t="str">
        <f t="shared" si="82"/>
        <v>0</v>
      </c>
      <c r="P174" s="564">
        <f t="shared" si="83"/>
        <v>1</v>
      </c>
      <c r="Q174" s="564">
        <f t="shared" si="84"/>
        <v>1</v>
      </c>
      <c r="S174" s="588">
        <f t="shared" si="85"/>
        <v>174</v>
      </c>
      <c r="T174" s="464" t="str">
        <f t="shared" si="113"/>
        <v>0</v>
      </c>
      <c r="U174" s="588" t="s">
        <v>188</v>
      </c>
      <c r="V174" s="465" t="str">
        <f t="shared" si="86"/>
        <v>0</v>
      </c>
      <c r="W174" s="466" t="str">
        <f t="shared" si="87"/>
        <v/>
      </c>
      <c r="X174" s="589" t="str">
        <f t="shared" si="88"/>
        <v>0</v>
      </c>
      <c r="Y174" s="590" t="str">
        <f t="shared" si="89"/>
        <v/>
      </c>
      <c r="Z174" s="588">
        <f t="shared" si="90"/>
        <v>0</v>
      </c>
      <c r="AA174" s="588">
        <f t="shared" si="91"/>
        <v>0</v>
      </c>
      <c r="AB174" s="590" t="str">
        <f t="shared" si="92"/>
        <v>aucun match</v>
      </c>
      <c r="AC174" s="36" t="str">
        <f t="shared" si="93"/>
        <v>0</v>
      </c>
      <c r="AD174" s="36" t="str">
        <f t="shared" si="94"/>
        <v>0</v>
      </c>
      <c r="AE174" s="36" t="str">
        <f t="shared" si="95"/>
        <v>0</v>
      </c>
      <c r="AF174" s="36" t="str">
        <f t="shared" si="96"/>
        <v xml:space="preserve"> 0 </v>
      </c>
      <c r="AG174" s="36" cm="1">
        <f t="array" ref="AG174">IF(T174="",0,SUMPRODUCT((BX4:BX795="Gluten")*(BY4:BY795="INFO")*(COUNTIF(AF174,"*"&amp;BZ4:BZ795&amp;"*")&gt;0)*1))</f>
        <v>0</v>
      </c>
      <c r="AH174" s="36" cm="1">
        <f t="array" ref="AH174">IF(T174="",0,SUMPRODUCT((BX4:BX795="Gluten")*(BY4:BY795="EXCL")*(COUNTIF(AF174,"*"&amp;BZ4:BZ795&amp;"*")&gt;0)*1))</f>
        <v>0</v>
      </c>
      <c r="AI174" s="36" cm="1">
        <f t="array" ref="AI174">IF(T174="",0,SUMPRODUCT((BX4:BX795="Gluten")*(BY4:BY795="ALERTE")*(COUNTIF(AF174,"*"&amp;BZ4:BZ795&amp;"*")&gt;0)*1))</f>
        <v>0</v>
      </c>
      <c r="AJ174" s="36" cm="1">
        <f t="array" ref="AJ174">IF(T174="",0,SUMPRODUCT((BX4:BX795="Gluten")*(BY4:BY795="SUSP")*(COUNTIF(AF174,"*"&amp;BZ4:BZ795&amp;"*")&gt;0)*1))</f>
        <v>0</v>
      </c>
      <c r="AK174" s="36" cm="1">
        <f t="array" ref="AK174">IF(T174="",0,SUMPRODUCT((BX4:BX795="Crustaces")*(BY4:BY795="ALERTE")*(COUNTIF(AF174,"*"&amp;BZ4:BZ795&amp;"*")&gt;0)*1))</f>
        <v>0</v>
      </c>
      <c r="AL174" s="36" cm="1">
        <f t="array" ref="AL174">IF(T174="",0,SUMPRODUCT((BX4:BX795="Oeufs")*(BY4:BY795="ALERTE")*(COUNTIF(AF174,"*"&amp;BZ4:BZ795&amp;"*")&gt;0)*1))</f>
        <v>0</v>
      </c>
      <c r="AM174" s="36" cm="1">
        <f t="array" ref="AM174">IF(T174="",0,SUMPRODUCT((BX4:BX795="Poissons")*(BY4:BY795="INFO")*(COUNTIF(AF174,"*"&amp;BZ4:BZ795&amp;"*")&gt;0)*1))</f>
        <v>0</v>
      </c>
      <c r="AN174" s="36" cm="1">
        <f t="array" ref="AN174">IF(T174="",0,SUMPRODUCT((BX4:BX795="Poissons")*(BY4:BY795="EXCL")*(COUNTIF(AF174,"*"&amp;BZ4:BZ795&amp;"*")&gt;0)*1))</f>
        <v>0</v>
      </c>
      <c r="AO174" s="36" cm="1">
        <f t="array" ref="AO174">IF(T174="",0,SUMPRODUCT((BX4:BX795="Poissons")*(BY4:BY795="ALERTE")*(COUNTIF(AF174,"*"&amp;BZ4:BZ795&amp;"*")&gt;0)*1))</f>
        <v>0</v>
      </c>
      <c r="AP174" s="36" cm="1">
        <f t="array" ref="AP174">IF(T174="",0,SUMPRODUCT((BX4:BX795="Arachides")*(BY4:BY795="ALERTE")*(COUNTIF(AF174,"*"&amp;BZ4:BZ795&amp;"*")&gt;0)*1))</f>
        <v>0</v>
      </c>
      <c r="AQ174" s="36" cm="1">
        <f t="array" ref="AQ174">IF(T174="",0,SUMPRODUCT((BX4:BX795="Soja")*(BY4:BY795="INFO")*(COUNTIF(AF174,"*"&amp;BZ4:BZ795&amp;"*")&gt;0)*1))</f>
        <v>0</v>
      </c>
      <c r="AR174" s="36" cm="1">
        <f t="array" ref="AR174">IF(T174="",0,SUMPRODUCT((BX4:BX795="Soja")*(BY4:BY795="ALERTE")*(COUNTIF(AF174,"*"&amp;BZ4:BZ795&amp;"*")&gt;0)*1))</f>
        <v>0</v>
      </c>
      <c r="AS174" s="36" cm="1">
        <f t="array" ref="AS174">IF(T174="",0,SUMPRODUCT((BX4:BX795="Lait")*(BY4:BY795="INFO")*(COUNTIF(AF174,"*"&amp;BZ4:BZ795&amp;"*")&gt;0)*1))</f>
        <v>0</v>
      </c>
      <c r="AT174" s="36" cm="1">
        <f t="array" ref="AT174">IF(T174="",0,SUMPRODUCT((BX4:BX795="Lait")*(BY4:BY795="EXCL")*(COUNTIF(AF174,"*"&amp;BZ4:BZ795&amp;"*")&gt;0)*1))</f>
        <v>0</v>
      </c>
      <c r="AU174" s="36" cm="1">
        <f t="array" ref="AU174">IF(T174="",0,SUMPRODUCT((BX4:BX795="Lait")*(BY4:BY795="ALERTE")*(COUNTIF(AF174,"*"&amp;BZ4:BZ795&amp;"*")&gt;0)*1))</f>
        <v>0</v>
      </c>
      <c r="AV174" s="36" cm="1">
        <f t="array" ref="AV174">IF(T174="",0,SUMPRODUCT((BX4:BX795="Lait")*(BY4:BY795="SUSP")*(COUNTIF(AF174,"*"&amp;BZ4:BZ795&amp;"*")&gt;0)*1))</f>
        <v>0</v>
      </c>
      <c r="AW174" s="36" cm="1">
        <f t="array" ref="AW174">IF(T174="",0,SUMPRODUCT((BX4:BX795="Fruits a coque")*(BY4:BY795="EXCL")*(COUNTIF(AF174,"*"&amp;BZ4:BZ795&amp;"*")&gt;0)*1))</f>
        <v>0</v>
      </c>
      <c r="AX174" s="36" cm="1">
        <f t="array" ref="AX174">IF(T174="",0,SUMPRODUCT((BX4:BX795="Fruits a coque")*(BY4:BY795="ALERTE")*(COUNTIF(AF174,"*"&amp;BZ4:BZ795&amp;"*")&gt;0)*1))</f>
        <v>0</v>
      </c>
      <c r="AY174" s="36" cm="1">
        <f t="array" ref="AY174">IF(T174="",0,SUMPRODUCT((BX4:BX795="Celeri")*(BY4:BY795="ALERTE")*(COUNTIF(AF174,"*"&amp;BZ4:BZ795&amp;"*")&gt;0)*1))</f>
        <v>0</v>
      </c>
      <c r="AZ174" s="36" cm="1">
        <f t="array" ref="AZ174">IF(T174="",0,SUMPRODUCT((BX4:BX795="Moutarde")*(BY4:BY795="ALERTE")*(COUNTIF(AF174,"*"&amp;BZ4:BZ795&amp;"*")&gt;0)*1))</f>
        <v>0</v>
      </c>
      <c r="BA174" s="36" cm="1">
        <f t="array" ref="BA174">IF(T174="",0,SUMPRODUCT((BX4:BX795="Sesame")*(BY4:BY795="ALERTE")*(COUNTIF(AF174,"*"&amp;BZ4:BZ795&amp;"*")&gt;0)*1))</f>
        <v>0</v>
      </c>
      <c r="BB174" s="36" cm="1">
        <f t="array" ref="BB174">IF(T174="",0,SUMPRODUCT((BX4:BX795="Sulfites")*(BY4:BY795="ALERTE")*(COUNTIF(AF174,"*"&amp;BZ4:BZ795&amp;"*")&gt;0)*1))</f>
        <v>0</v>
      </c>
      <c r="BC174" s="36" cm="1">
        <f t="array" ref="BC174">IF(T174="",0,SUMPRODUCT((BX4:BX795="Lupin")*(BY4:BY795="ALERTE")*(COUNTIF(AF174,"*"&amp;BZ4:BZ795&amp;"*")&gt;0)*1))</f>
        <v>0</v>
      </c>
      <c r="BD174" s="36" cm="1">
        <f t="array" ref="BD174">IF(T174="",0,SUMPRODUCT((BX4:BX795="Mollusques")*(BY4:BY795="EXCL")*(COUNTIF(AF174,"*"&amp;BZ4:BZ795&amp;"*")&gt;0)*1))</f>
        <v>0</v>
      </c>
      <c r="BE174" s="36" cm="1">
        <f t="array" ref="BE174">IF(T174="",0,SUMPRODUCT((BX4:BX795="Mollusques")*(BY4:BY795="ALERTE")*(COUNTIF(AF174,"*"&amp;BZ4:BZ795&amp;"*")&gt;0)*1))</f>
        <v>0</v>
      </c>
      <c r="BF174" s="36" t="str">
        <f t="shared" si="97"/>
        <v/>
      </c>
      <c r="BG174" s="36" t="str">
        <f t="shared" si="98"/>
        <v/>
      </c>
      <c r="BH174" s="36" t="str">
        <f t="shared" si="99"/>
        <v/>
      </c>
      <c r="BI174" s="36" t="str">
        <f t="shared" si="100"/>
        <v/>
      </c>
      <c r="BJ174" s="36" t="str">
        <f t="shared" si="101"/>
        <v/>
      </c>
      <c r="BK174" s="36" t="str">
        <f t="shared" si="102"/>
        <v/>
      </c>
      <c r="BL174" s="36" t="str">
        <f t="shared" si="103"/>
        <v/>
      </c>
      <c r="BM174" s="36" t="str">
        <f t="shared" si="104"/>
        <v/>
      </c>
      <c r="BN174" s="36" t="str">
        <f t="shared" si="105"/>
        <v/>
      </c>
      <c r="BO174" s="36" t="str">
        <f t="shared" si="106"/>
        <v/>
      </c>
      <c r="BP174" s="36" t="str">
        <f t="shared" si="107"/>
        <v/>
      </c>
      <c r="BQ174" s="36" t="str">
        <f t="shared" si="108"/>
        <v/>
      </c>
      <c r="BR174" s="36" t="str">
        <f t="shared" si="109"/>
        <v/>
      </c>
      <c r="BS174" s="36" t="str">
        <f t="shared" si="110"/>
        <v/>
      </c>
      <c r="BT174" s="36" t="str">
        <f t="shared" si="111"/>
        <v/>
      </c>
      <c r="BU174" s="36" t="str">
        <f t="shared" si="112"/>
        <v/>
      </c>
      <c r="BX174" s="6" t="s">
        <v>353</v>
      </c>
      <c r="BY174" s="577" t="s">
        <v>363</v>
      </c>
      <c r="BZ174" s="6" t="s">
        <v>1344</v>
      </c>
      <c r="CA174" s="6" t="s">
        <v>909</v>
      </c>
    </row>
    <row r="175" spans="2:79" ht="30" customHeight="1">
      <c r="B175" s="551" t="str">
        <f t="shared" si="76"/>
        <v/>
      </c>
      <c r="C175" s="551" t="str">
        <f t="shared" si="77"/>
        <v/>
      </c>
      <c r="D175" s="551" t="str">
        <f>IF(UPPER(TRIM(N11))="X",C175,B175)</f>
        <v/>
      </c>
      <c r="E175" s="551" cm="1">
        <f t="array" ref="E175">IF(H174&lt;&gt;"",E174,IF(E174="","",IFERROR(MATCH(TRUE(),INDEX(INDEX(K:K,E174+1):K203&lt;&gt;"",0),0)+E174,"")))</f>
        <v>316</v>
      </c>
      <c r="F175" s="551" cm="1">
        <f t="array" ref="F175">IF(E175="","",IF(H174&lt;&gt;"",H174,INDEX(D:D,E175)))</f>
        <v>0</v>
      </c>
      <c r="G175" s="551" t="str">
        <f t="shared" si="78"/>
        <v>0</v>
      </c>
      <c r="H175" s="561" t="str">
        <f t="shared" si="79"/>
        <v/>
      </c>
      <c r="I175" s="566" t="str">
        <f>IF(AND(F175&lt;&gt;"",N10&gt;0,M175&gt;N10),"Mot &gt; limite","")</f>
        <v/>
      </c>
      <c r="J175" s="562" t="str">
        <f>IF(K175="","",COUNTIF(K18:K175,"&lt;&gt;"))</f>
        <v/>
      </c>
      <c r="K175" s="563"/>
      <c r="L175" s="562" t="str">
        <f t="shared" si="80"/>
        <v/>
      </c>
      <c r="M175" s="532">
        <f>IF(OR(F175="",N10="",N10&lt;=0),"",IF(LEN(F175)&lt;=N10,LEN(F175),IFERROR(FIND("♦",SUBSTITUTE(LEFT(F175,N10)," ","♦",LEN(LEFT(F175,N10))-LEN(SUBSTITUTE(LEFT(F175,N10)," ","")))),FIND(" ",F175&amp;" ",N10+1)-1)))</f>
        <v>1</v>
      </c>
      <c r="N175" s="564">
        <f t="shared" si="81"/>
        <v>158</v>
      </c>
      <c r="O175" s="565" t="str">
        <f t="shared" si="82"/>
        <v>0</v>
      </c>
      <c r="P175" s="564">
        <f t="shared" si="83"/>
        <v>1</v>
      </c>
      <c r="Q175" s="564">
        <f t="shared" si="84"/>
        <v>1</v>
      </c>
      <c r="S175" s="588">
        <f t="shared" si="85"/>
        <v>175</v>
      </c>
      <c r="T175" s="464" t="str">
        <f t="shared" si="113"/>
        <v>0</v>
      </c>
      <c r="U175" s="588" t="s">
        <v>188</v>
      </c>
      <c r="V175" s="465" t="str">
        <f t="shared" si="86"/>
        <v>0</v>
      </c>
      <c r="W175" s="466" t="str">
        <f t="shared" si="87"/>
        <v/>
      </c>
      <c r="X175" s="589" t="str">
        <f t="shared" si="88"/>
        <v>0</v>
      </c>
      <c r="Y175" s="590" t="str">
        <f t="shared" si="89"/>
        <v/>
      </c>
      <c r="Z175" s="588">
        <f t="shared" si="90"/>
        <v>0</v>
      </c>
      <c r="AA175" s="588">
        <f t="shared" si="91"/>
        <v>0</v>
      </c>
      <c r="AB175" s="590" t="str">
        <f t="shared" si="92"/>
        <v>aucun match</v>
      </c>
      <c r="AC175" s="36" t="str">
        <f t="shared" si="93"/>
        <v>0</v>
      </c>
      <c r="AD175" s="36" t="str">
        <f t="shared" si="94"/>
        <v>0</v>
      </c>
      <c r="AE175" s="36" t="str">
        <f t="shared" si="95"/>
        <v>0</v>
      </c>
      <c r="AF175" s="36" t="str">
        <f t="shared" si="96"/>
        <v xml:space="preserve"> 0 </v>
      </c>
      <c r="AG175" s="36" cm="1">
        <f t="array" ref="AG175">IF(T175="",0,SUMPRODUCT((BX4:BX795="Gluten")*(BY4:BY795="INFO")*(COUNTIF(AF175,"*"&amp;BZ4:BZ795&amp;"*")&gt;0)*1))</f>
        <v>0</v>
      </c>
      <c r="AH175" s="36" cm="1">
        <f t="array" ref="AH175">IF(T175="",0,SUMPRODUCT((BX4:BX795="Gluten")*(BY4:BY795="EXCL")*(COUNTIF(AF175,"*"&amp;BZ4:BZ795&amp;"*")&gt;0)*1))</f>
        <v>0</v>
      </c>
      <c r="AI175" s="36" cm="1">
        <f t="array" ref="AI175">IF(T175="",0,SUMPRODUCT((BX4:BX795="Gluten")*(BY4:BY795="ALERTE")*(COUNTIF(AF175,"*"&amp;BZ4:BZ795&amp;"*")&gt;0)*1))</f>
        <v>0</v>
      </c>
      <c r="AJ175" s="36" cm="1">
        <f t="array" ref="AJ175">IF(T175="",0,SUMPRODUCT((BX4:BX795="Gluten")*(BY4:BY795="SUSP")*(COUNTIF(AF175,"*"&amp;BZ4:BZ795&amp;"*")&gt;0)*1))</f>
        <v>0</v>
      </c>
      <c r="AK175" s="36" cm="1">
        <f t="array" ref="AK175">IF(T175="",0,SUMPRODUCT((BX4:BX795="Crustaces")*(BY4:BY795="ALERTE")*(COUNTIF(AF175,"*"&amp;BZ4:BZ795&amp;"*")&gt;0)*1))</f>
        <v>0</v>
      </c>
      <c r="AL175" s="36" cm="1">
        <f t="array" ref="AL175">IF(T175="",0,SUMPRODUCT((BX4:BX795="Oeufs")*(BY4:BY795="ALERTE")*(COUNTIF(AF175,"*"&amp;BZ4:BZ795&amp;"*")&gt;0)*1))</f>
        <v>0</v>
      </c>
      <c r="AM175" s="36" cm="1">
        <f t="array" ref="AM175">IF(T175="",0,SUMPRODUCT((BX4:BX795="Poissons")*(BY4:BY795="INFO")*(COUNTIF(AF175,"*"&amp;BZ4:BZ795&amp;"*")&gt;0)*1))</f>
        <v>0</v>
      </c>
      <c r="AN175" s="36" cm="1">
        <f t="array" ref="AN175">IF(T175="",0,SUMPRODUCT((BX4:BX795="Poissons")*(BY4:BY795="EXCL")*(COUNTIF(AF175,"*"&amp;BZ4:BZ795&amp;"*")&gt;0)*1))</f>
        <v>0</v>
      </c>
      <c r="AO175" s="36" cm="1">
        <f t="array" ref="AO175">IF(T175="",0,SUMPRODUCT((BX4:BX795="Poissons")*(BY4:BY795="ALERTE")*(COUNTIF(AF175,"*"&amp;BZ4:BZ795&amp;"*")&gt;0)*1))</f>
        <v>0</v>
      </c>
      <c r="AP175" s="36" cm="1">
        <f t="array" ref="AP175">IF(T175="",0,SUMPRODUCT((BX4:BX795="Arachides")*(BY4:BY795="ALERTE")*(COUNTIF(AF175,"*"&amp;BZ4:BZ795&amp;"*")&gt;0)*1))</f>
        <v>0</v>
      </c>
      <c r="AQ175" s="36" cm="1">
        <f t="array" ref="AQ175">IF(T175="",0,SUMPRODUCT((BX4:BX795="Soja")*(BY4:BY795="INFO")*(COUNTIF(AF175,"*"&amp;BZ4:BZ795&amp;"*")&gt;0)*1))</f>
        <v>0</v>
      </c>
      <c r="AR175" s="36" cm="1">
        <f t="array" ref="AR175">IF(T175="",0,SUMPRODUCT((BX4:BX795="Soja")*(BY4:BY795="ALERTE")*(COUNTIF(AF175,"*"&amp;BZ4:BZ795&amp;"*")&gt;0)*1))</f>
        <v>0</v>
      </c>
      <c r="AS175" s="36" cm="1">
        <f t="array" ref="AS175">IF(T175="",0,SUMPRODUCT((BX4:BX795="Lait")*(BY4:BY795="INFO")*(COUNTIF(AF175,"*"&amp;BZ4:BZ795&amp;"*")&gt;0)*1))</f>
        <v>0</v>
      </c>
      <c r="AT175" s="36" cm="1">
        <f t="array" ref="AT175">IF(T175="",0,SUMPRODUCT((BX4:BX795="Lait")*(BY4:BY795="EXCL")*(COUNTIF(AF175,"*"&amp;BZ4:BZ795&amp;"*")&gt;0)*1))</f>
        <v>0</v>
      </c>
      <c r="AU175" s="36" cm="1">
        <f t="array" ref="AU175">IF(T175="",0,SUMPRODUCT((BX4:BX795="Lait")*(BY4:BY795="ALERTE")*(COUNTIF(AF175,"*"&amp;BZ4:BZ795&amp;"*")&gt;0)*1))</f>
        <v>0</v>
      </c>
      <c r="AV175" s="36" cm="1">
        <f t="array" ref="AV175">IF(T175="",0,SUMPRODUCT((BX4:BX795="Lait")*(BY4:BY795="SUSP")*(COUNTIF(AF175,"*"&amp;BZ4:BZ795&amp;"*")&gt;0)*1))</f>
        <v>0</v>
      </c>
      <c r="AW175" s="36" cm="1">
        <f t="array" ref="AW175">IF(T175="",0,SUMPRODUCT((BX4:BX795="Fruits a coque")*(BY4:BY795="EXCL")*(COUNTIF(AF175,"*"&amp;BZ4:BZ795&amp;"*")&gt;0)*1))</f>
        <v>0</v>
      </c>
      <c r="AX175" s="36" cm="1">
        <f t="array" ref="AX175">IF(T175="",0,SUMPRODUCT((BX4:BX795="Fruits a coque")*(BY4:BY795="ALERTE")*(COUNTIF(AF175,"*"&amp;BZ4:BZ795&amp;"*")&gt;0)*1))</f>
        <v>0</v>
      </c>
      <c r="AY175" s="36" cm="1">
        <f t="array" ref="AY175">IF(T175="",0,SUMPRODUCT((BX4:BX795="Celeri")*(BY4:BY795="ALERTE")*(COUNTIF(AF175,"*"&amp;BZ4:BZ795&amp;"*")&gt;0)*1))</f>
        <v>0</v>
      </c>
      <c r="AZ175" s="36" cm="1">
        <f t="array" ref="AZ175">IF(T175="",0,SUMPRODUCT((BX4:BX795="Moutarde")*(BY4:BY795="ALERTE")*(COUNTIF(AF175,"*"&amp;BZ4:BZ795&amp;"*")&gt;0)*1))</f>
        <v>0</v>
      </c>
      <c r="BA175" s="36" cm="1">
        <f t="array" ref="BA175">IF(T175="",0,SUMPRODUCT((BX4:BX795="Sesame")*(BY4:BY795="ALERTE")*(COUNTIF(AF175,"*"&amp;BZ4:BZ795&amp;"*")&gt;0)*1))</f>
        <v>0</v>
      </c>
      <c r="BB175" s="36" cm="1">
        <f t="array" ref="BB175">IF(T175="",0,SUMPRODUCT((BX4:BX795="Sulfites")*(BY4:BY795="ALERTE")*(COUNTIF(AF175,"*"&amp;BZ4:BZ795&amp;"*")&gt;0)*1))</f>
        <v>0</v>
      </c>
      <c r="BC175" s="36" cm="1">
        <f t="array" ref="BC175">IF(T175="",0,SUMPRODUCT((BX4:BX795="Lupin")*(BY4:BY795="ALERTE")*(COUNTIF(AF175,"*"&amp;BZ4:BZ795&amp;"*")&gt;0)*1))</f>
        <v>0</v>
      </c>
      <c r="BD175" s="36" cm="1">
        <f t="array" ref="BD175">IF(T175="",0,SUMPRODUCT((BX4:BX795="Mollusques")*(BY4:BY795="EXCL")*(COUNTIF(AF175,"*"&amp;BZ4:BZ795&amp;"*")&gt;0)*1))</f>
        <v>0</v>
      </c>
      <c r="BE175" s="36" cm="1">
        <f t="array" ref="BE175">IF(T175="",0,SUMPRODUCT((BX4:BX795="Mollusques")*(BY4:BY795="ALERTE")*(COUNTIF(AF175,"*"&amp;BZ4:BZ795&amp;"*")&gt;0)*1))</f>
        <v>0</v>
      </c>
      <c r="BF175" s="36" t="str">
        <f t="shared" si="97"/>
        <v/>
      </c>
      <c r="BG175" s="36" t="str">
        <f t="shared" si="98"/>
        <v/>
      </c>
      <c r="BH175" s="36" t="str">
        <f t="shared" si="99"/>
        <v/>
      </c>
      <c r="BI175" s="36" t="str">
        <f t="shared" si="100"/>
        <v/>
      </c>
      <c r="BJ175" s="36" t="str">
        <f t="shared" si="101"/>
        <v/>
      </c>
      <c r="BK175" s="36" t="str">
        <f t="shared" si="102"/>
        <v/>
      </c>
      <c r="BL175" s="36" t="str">
        <f t="shared" si="103"/>
        <v/>
      </c>
      <c r="BM175" s="36" t="str">
        <f t="shared" si="104"/>
        <v/>
      </c>
      <c r="BN175" s="36" t="str">
        <f t="shared" si="105"/>
        <v/>
      </c>
      <c r="BO175" s="36" t="str">
        <f t="shared" si="106"/>
        <v/>
      </c>
      <c r="BP175" s="36" t="str">
        <f t="shared" si="107"/>
        <v/>
      </c>
      <c r="BQ175" s="36" t="str">
        <f t="shared" si="108"/>
        <v/>
      </c>
      <c r="BR175" s="36" t="str">
        <f t="shared" si="109"/>
        <v/>
      </c>
      <c r="BS175" s="36" t="str">
        <f t="shared" si="110"/>
        <v/>
      </c>
      <c r="BT175" s="36" t="str">
        <f t="shared" si="111"/>
        <v/>
      </c>
      <c r="BU175" s="36" t="str">
        <f t="shared" si="112"/>
        <v/>
      </c>
      <c r="BX175" s="6" t="s">
        <v>353</v>
      </c>
      <c r="BY175" s="577" t="s">
        <v>363</v>
      </c>
      <c r="BZ175" s="6" t="s">
        <v>1345</v>
      </c>
      <c r="CA175" s="6" t="s">
        <v>910</v>
      </c>
    </row>
    <row r="176" spans="2:79" ht="30" customHeight="1">
      <c r="B176" s="551" t="str">
        <f t="shared" si="76"/>
        <v/>
      </c>
      <c r="C176" s="551" t="str">
        <f t="shared" si="77"/>
        <v/>
      </c>
      <c r="D176" s="551" t="str">
        <f>IF(UPPER(TRIM(N11))="X",C176,B176)</f>
        <v/>
      </c>
      <c r="E176" s="551" cm="1">
        <f t="array" ref="E176">IF(H175&lt;&gt;"",E175,IF(E175="","",IFERROR(MATCH(TRUE(),INDEX(INDEX(K:K,E175+1):K203&lt;&gt;"",0),0)+E175,"")))</f>
        <v>317</v>
      </c>
      <c r="F176" s="551" cm="1">
        <f t="array" ref="F176">IF(E176="","",IF(H175&lt;&gt;"",H175,INDEX(D:D,E176)))</f>
        <v>0</v>
      </c>
      <c r="G176" s="551" t="str">
        <f t="shared" si="78"/>
        <v>0</v>
      </c>
      <c r="H176" s="561" t="str">
        <f t="shared" si="79"/>
        <v/>
      </c>
      <c r="I176" s="566" t="str">
        <f>IF(AND(F176&lt;&gt;"",N10&gt;0,M176&gt;N10),"Mot &gt; limite","")</f>
        <v/>
      </c>
      <c r="J176" s="562" t="str">
        <f>IF(K176="","",COUNTIF(K18:K176,"&lt;&gt;"))</f>
        <v/>
      </c>
      <c r="K176" s="563"/>
      <c r="L176" s="562" t="str">
        <f t="shared" si="80"/>
        <v/>
      </c>
      <c r="M176" s="532">
        <f>IF(OR(F176="",N10="",N10&lt;=0),"",IF(LEN(F176)&lt;=N10,LEN(F176),IFERROR(FIND("♦",SUBSTITUTE(LEFT(F176,N10)," ","♦",LEN(LEFT(F176,N10))-LEN(SUBSTITUTE(LEFT(F176,N10)," ","")))),FIND(" ",F176&amp;" ",N10+1)-1)))</f>
        <v>1</v>
      </c>
      <c r="N176" s="564">
        <f t="shared" si="81"/>
        <v>159</v>
      </c>
      <c r="O176" s="565" t="str">
        <f t="shared" si="82"/>
        <v>0</v>
      </c>
      <c r="P176" s="564">
        <f t="shared" si="83"/>
        <v>1</v>
      </c>
      <c r="Q176" s="564">
        <f t="shared" si="84"/>
        <v>1</v>
      </c>
      <c r="S176" s="588">
        <f t="shared" si="85"/>
        <v>176</v>
      </c>
      <c r="T176" s="464" t="str">
        <f t="shared" si="113"/>
        <v>0</v>
      </c>
      <c r="U176" s="588" t="s">
        <v>188</v>
      </c>
      <c r="V176" s="465" t="str">
        <f t="shared" si="86"/>
        <v>0</v>
      </c>
      <c r="W176" s="466" t="str">
        <f t="shared" si="87"/>
        <v/>
      </c>
      <c r="X176" s="589" t="str">
        <f t="shared" si="88"/>
        <v>0</v>
      </c>
      <c r="Y176" s="590" t="str">
        <f t="shared" si="89"/>
        <v/>
      </c>
      <c r="Z176" s="588">
        <f t="shared" si="90"/>
        <v>0</v>
      </c>
      <c r="AA176" s="588">
        <f t="shared" si="91"/>
        <v>0</v>
      </c>
      <c r="AB176" s="590" t="str">
        <f t="shared" si="92"/>
        <v>aucun match</v>
      </c>
      <c r="AC176" s="36" t="str">
        <f t="shared" si="93"/>
        <v>0</v>
      </c>
      <c r="AD176" s="36" t="str">
        <f t="shared" si="94"/>
        <v>0</v>
      </c>
      <c r="AE176" s="36" t="str">
        <f t="shared" si="95"/>
        <v>0</v>
      </c>
      <c r="AF176" s="36" t="str">
        <f t="shared" si="96"/>
        <v xml:space="preserve"> 0 </v>
      </c>
      <c r="AG176" s="36" cm="1">
        <f t="array" ref="AG176">IF(T176="",0,SUMPRODUCT((BX4:BX795="Gluten")*(BY4:BY795="INFO")*(COUNTIF(AF176,"*"&amp;BZ4:BZ795&amp;"*")&gt;0)*1))</f>
        <v>0</v>
      </c>
      <c r="AH176" s="36" cm="1">
        <f t="array" ref="AH176">IF(T176="",0,SUMPRODUCT((BX4:BX795="Gluten")*(BY4:BY795="EXCL")*(COUNTIF(AF176,"*"&amp;BZ4:BZ795&amp;"*")&gt;0)*1))</f>
        <v>0</v>
      </c>
      <c r="AI176" s="36" cm="1">
        <f t="array" ref="AI176">IF(T176="",0,SUMPRODUCT((BX4:BX795="Gluten")*(BY4:BY795="ALERTE")*(COUNTIF(AF176,"*"&amp;BZ4:BZ795&amp;"*")&gt;0)*1))</f>
        <v>0</v>
      </c>
      <c r="AJ176" s="36" cm="1">
        <f t="array" ref="AJ176">IF(T176="",0,SUMPRODUCT((BX4:BX795="Gluten")*(BY4:BY795="SUSP")*(COUNTIF(AF176,"*"&amp;BZ4:BZ795&amp;"*")&gt;0)*1))</f>
        <v>0</v>
      </c>
      <c r="AK176" s="36" cm="1">
        <f t="array" ref="AK176">IF(T176="",0,SUMPRODUCT((BX4:BX795="Crustaces")*(BY4:BY795="ALERTE")*(COUNTIF(AF176,"*"&amp;BZ4:BZ795&amp;"*")&gt;0)*1))</f>
        <v>0</v>
      </c>
      <c r="AL176" s="36" cm="1">
        <f t="array" ref="AL176">IF(T176="",0,SUMPRODUCT((BX4:BX795="Oeufs")*(BY4:BY795="ALERTE")*(COUNTIF(AF176,"*"&amp;BZ4:BZ795&amp;"*")&gt;0)*1))</f>
        <v>0</v>
      </c>
      <c r="AM176" s="36" cm="1">
        <f t="array" ref="AM176">IF(T176="",0,SUMPRODUCT((BX4:BX795="Poissons")*(BY4:BY795="INFO")*(COUNTIF(AF176,"*"&amp;BZ4:BZ795&amp;"*")&gt;0)*1))</f>
        <v>0</v>
      </c>
      <c r="AN176" s="36" cm="1">
        <f t="array" ref="AN176">IF(T176="",0,SUMPRODUCT((BX4:BX795="Poissons")*(BY4:BY795="EXCL")*(COUNTIF(AF176,"*"&amp;BZ4:BZ795&amp;"*")&gt;0)*1))</f>
        <v>0</v>
      </c>
      <c r="AO176" s="36" cm="1">
        <f t="array" ref="AO176">IF(T176="",0,SUMPRODUCT((BX4:BX795="Poissons")*(BY4:BY795="ALERTE")*(COUNTIF(AF176,"*"&amp;BZ4:BZ795&amp;"*")&gt;0)*1))</f>
        <v>0</v>
      </c>
      <c r="AP176" s="36" cm="1">
        <f t="array" ref="AP176">IF(T176="",0,SUMPRODUCT((BX4:BX795="Arachides")*(BY4:BY795="ALERTE")*(COUNTIF(AF176,"*"&amp;BZ4:BZ795&amp;"*")&gt;0)*1))</f>
        <v>0</v>
      </c>
      <c r="AQ176" s="36" cm="1">
        <f t="array" ref="AQ176">IF(T176="",0,SUMPRODUCT((BX4:BX795="Soja")*(BY4:BY795="INFO")*(COUNTIF(AF176,"*"&amp;BZ4:BZ795&amp;"*")&gt;0)*1))</f>
        <v>0</v>
      </c>
      <c r="AR176" s="36" cm="1">
        <f t="array" ref="AR176">IF(T176="",0,SUMPRODUCT((BX4:BX795="Soja")*(BY4:BY795="ALERTE")*(COUNTIF(AF176,"*"&amp;BZ4:BZ795&amp;"*")&gt;0)*1))</f>
        <v>0</v>
      </c>
      <c r="AS176" s="36" cm="1">
        <f t="array" ref="AS176">IF(T176="",0,SUMPRODUCT((BX4:BX795="Lait")*(BY4:BY795="INFO")*(COUNTIF(AF176,"*"&amp;BZ4:BZ795&amp;"*")&gt;0)*1))</f>
        <v>0</v>
      </c>
      <c r="AT176" s="36" cm="1">
        <f t="array" ref="AT176">IF(T176="",0,SUMPRODUCT((BX4:BX795="Lait")*(BY4:BY795="EXCL")*(COUNTIF(AF176,"*"&amp;BZ4:BZ795&amp;"*")&gt;0)*1))</f>
        <v>0</v>
      </c>
      <c r="AU176" s="36" cm="1">
        <f t="array" ref="AU176">IF(T176="",0,SUMPRODUCT((BX4:BX795="Lait")*(BY4:BY795="ALERTE")*(COUNTIF(AF176,"*"&amp;BZ4:BZ795&amp;"*")&gt;0)*1))</f>
        <v>0</v>
      </c>
      <c r="AV176" s="36" cm="1">
        <f t="array" ref="AV176">IF(T176="",0,SUMPRODUCT((BX4:BX795="Lait")*(BY4:BY795="SUSP")*(COUNTIF(AF176,"*"&amp;BZ4:BZ795&amp;"*")&gt;0)*1))</f>
        <v>0</v>
      </c>
      <c r="AW176" s="36" cm="1">
        <f t="array" ref="AW176">IF(T176="",0,SUMPRODUCT((BX4:BX795="Fruits a coque")*(BY4:BY795="EXCL")*(COUNTIF(AF176,"*"&amp;BZ4:BZ795&amp;"*")&gt;0)*1))</f>
        <v>0</v>
      </c>
      <c r="AX176" s="36" cm="1">
        <f t="array" ref="AX176">IF(T176="",0,SUMPRODUCT((BX4:BX795="Fruits a coque")*(BY4:BY795="ALERTE")*(COUNTIF(AF176,"*"&amp;BZ4:BZ795&amp;"*")&gt;0)*1))</f>
        <v>0</v>
      </c>
      <c r="AY176" s="36" cm="1">
        <f t="array" ref="AY176">IF(T176="",0,SUMPRODUCT((BX4:BX795="Celeri")*(BY4:BY795="ALERTE")*(COUNTIF(AF176,"*"&amp;BZ4:BZ795&amp;"*")&gt;0)*1))</f>
        <v>0</v>
      </c>
      <c r="AZ176" s="36" cm="1">
        <f t="array" ref="AZ176">IF(T176="",0,SUMPRODUCT((BX4:BX795="Moutarde")*(BY4:BY795="ALERTE")*(COUNTIF(AF176,"*"&amp;BZ4:BZ795&amp;"*")&gt;0)*1))</f>
        <v>0</v>
      </c>
      <c r="BA176" s="36" cm="1">
        <f t="array" ref="BA176">IF(T176="",0,SUMPRODUCT((BX4:BX795="Sesame")*(BY4:BY795="ALERTE")*(COUNTIF(AF176,"*"&amp;BZ4:BZ795&amp;"*")&gt;0)*1))</f>
        <v>0</v>
      </c>
      <c r="BB176" s="36" cm="1">
        <f t="array" ref="BB176">IF(T176="",0,SUMPRODUCT((BX4:BX795="Sulfites")*(BY4:BY795="ALERTE")*(COUNTIF(AF176,"*"&amp;BZ4:BZ795&amp;"*")&gt;0)*1))</f>
        <v>0</v>
      </c>
      <c r="BC176" s="36" cm="1">
        <f t="array" ref="BC176">IF(T176="",0,SUMPRODUCT((BX4:BX795="Lupin")*(BY4:BY795="ALERTE")*(COUNTIF(AF176,"*"&amp;BZ4:BZ795&amp;"*")&gt;0)*1))</f>
        <v>0</v>
      </c>
      <c r="BD176" s="36" cm="1">
        <f t="array" ref="BD176">IF(T176="",0,SUMPRODUCT((BX4:BX795="Mollusques")*(BY4:BY795="EXCL")*(COUNTIF(AF176,"*"&amp;BZ4:BZ795&amp;"*")&gt;0)*1))</f>
        <v>0</v>
      </c>
      <c r="BE176" s="36" cm="1">
        <f t="array" ref="BE176">IF(T176="",0,SUMPRODUCT((BX4:BX795="Mollusques")*(BY4:BY795="ALERTE")*(COUNTIF(AF176,"*"&amp;BZ4:BZ795&amp;"*")&gt;0)*1))</f>
        <v>0</v>
      </c>
      <c r="BF176" s="36" t="str">
        <f t="shared" si="97"/>
        <v/>
      </c>
      <c r="BG176" s="36" t="str">
        <f t="shared" si="98"/>
        <v/>
      </c>
      <c r="BH176" s="36" t="str">
        <f t="shared" si="99"/>
        <v/>
      </c>
      <c r="BI176" s="36" t="str">
        <f t="shared" si="100"/>
        <v/>
      </c>
      <c r="BJ176" s="36" t="str">
        <f t="shared" si="101"/>
        <v/>
      </c>
      <c r="BK176" s="36" t="str">
        <f t="shared" si="102"/>
        <v/>
      </c>
      <c r="BL176" s="36" t="str">
        <f t="shared" si="103"/>
        <v/>
      </c>
      <c r="BM176" s="36" t="str">
        <f t="shared" si="104"/>
        <v/>
      </c>
      <c r="BN176" s="36" t="str">
        <f t="shared" si="105"/>
        <v/>
      </c>
      <c r="BO176" s="36" t="str">
        <f t="shared" si="106"/>
        <v/>
      </c>
      <c r="BP176" s="36" t="str">
        <f t="shared" si="107"/>
        <v/>
      </c>
      <c r="BQ176" s="36" t="str">
        <f t="shared" si="108"/>
        <v/>
      </c>
      <c r="BR176" s="36" t="str">
        <f t="shared" si="109"/>
        <v/>
      </c>
      <c r="BS176" s="36" t="str">
        <f t="shared" si="110"/>
        <v/>
      </c>
      <c r="BT176" s="36" t="str">
        <f t="shared" si="111"/>
        <v/>
      </c>
      <c r="BU176" s="36" t="str">
        <f t="shared" si="112"/>
        <v/>
      </c>
      <c r="BX176" s="6" t="s">
        <v>353</v>
      </c>
      <c r="BY176" s="577" t="s">
        <v>363</v>
      </c>
      <c r="BZ176" s="6" t="s">
        <v>459</v>
      </c>
      <c r="CA176" s="6" t="s">
        <v>911</v>
      </c>
    </row>
    <row r="177" spans="2:79" ht="30" customHeight="1">
      <c r="B177" s="551" t="str">
        <f t="shared" si="76"/>
        <v/>
      </c>
      <c r="C177" s="551" t="str">
        <f t="shared" si="77"/>
        <v/>
      </c>
      <c r="D177" s="551" t="str">
        <f>IF(UPPER(TRIM(N11))="X",C177,B177)</f>
        <v/>
      </c>
      <c r="E177" s="551" cm="1">
        <f t="array" ref="E177">IF(H176&lt;&gt;"",E176,IF(E176="","",IFERROR(MATCH(TRUE(),INDEX(INDEX(K:K,E176+1):K203&lt;&gt;"",0),0)+E176,"")))</f>
        <v>318</v>
      </c>
      <c r="F177" s="551" cm="1">
        <f t="array" ref="F177">IF(E177="","",IF(H176&lt;&gt;"",H176,INDEX(D:D,E177)))</f>
        <v>0</v>
      </c>
      <c r="G177" s="551" t="str">
        <f t="shared" si="78"/>
        <v>0</v>
      </c>
      <c r="H177" s="561" t="str">
        <f t="shared" si="79"/>
        <v/>
      </c>
      <c r="I177" s="566" t="str">
        <f>IF(AND(F177&lt;&gt;"",N10&gt;0,M177&gt;N10),"Mot &gt; limite","")</f>
        <v/>
      </c>
      <c r="J177" s="562" t="str">
        <f>IF(K177="","",COUNTIF(K18:K177,"&lt;&gt;"))</f>
        <v/>
      </c>
      <c r="K177" s="563"/>
      <c r="L177" s="562" t="str">
        <f t="shared" si="80"/>
        <v/>
      </c>
      <c r="M177" s="532">
        <f>IF(OR(F177="",N10="",N10&lt;=0),"",IF(LEN(F177)&lt;=N10,LEN(F177),IFERROR(FIND("♦",SUBSTITUTE(LEFT(F177,N10)," ","♦",LEN(LEFT(F177,N10))-LEN(SUBSTITUTE(LEFT(F177,N10)," ","")))),FIND(" ",F177&amp;" ",N10+1)-1)))</f>
        <v>1</v>
      </c>
      <c r="N177" s="564">
        <f t="shared" si="81"/>
        <v>160</v>
      </c>
      <c r="O177" s="565" t="str">
        <f t="shared" si="82"/>
        <v>0</v>
      </c>
      <c r="P177" s="564">
        <f t="shared" si="83"/>
        <v>1</v>
      </c>
      <c r="Q177" s="564">
        <f t="shared" si="84"/>
        <v>1</v>
      </c>
      <c r="S177" s="588">
        <f t="shared" si="85"/>
        <v>177</v>
      </c>
      <c r="T177" s="464" t="str">
        <f t="shared" si="113"/>
        <v>0</v>
      </c>
      <c r="U177" s="588" t="s">
        <v>188</v>
      </c>
      <c r="V177" s="465" t="str">
        <f t="shared" si="86"/>
        <v>0</v>
      </c>
      <c r="W177" s="466" t="str">
        <f t="shared" si="87"/>
        <v/>
      </c>
      <c r="X177" s="589" t="str">
        <f t="shared" si="88"/>
        <v>0</v>
      </c>
      <c r="Y177" s="590" t="str">
        <f t="shared" si="89"/>
        <v/>
      </c>
      <c r="Z177" s="588">
        <f t="shared" si="90"/>
        <v>0</v>
      </c>
      <c r="AA177" s="588">
        <f t="shared" si="91"/>
        <v>0</v>
      </c>
      <c r="AB177" s="590" t="str">
        <f t="shared" si="92"/>
        <v>aucun match</v>
      </c>
      <c r="AC177" s="36" t="str">
        <f t="shared" si="93"/>
        <v>0</v>
      </c>
      <c r="AD177" s="36" t="str">
        <f t="shared" si="94"/>
        <v>0</v>
      </c>
      <c r="AE177" s="36" t="str">
        <f t="shared" si="95"/>
        <v>0</v>
      </c>
      <c r="AF177" s="36" t="str">
        <f t="shared" si="96"/>
        <v xml:space="preserve"> 0 </v>
      </c>
      <c r="AG177" s="36" cm="1">
        <f t="array" ref="AG177">IF(T177="",0,SUMPRODUCT((BX4:BX795="Gluten")*(BY4:BY795="INFO")*(COUNTIF(AF177,"*"&amp;BZ4:BZ795&amp;"*")&gt;0)*1))</f>
        <v>0</v>
      </c>
      <c r="AH177" s="36" cm="1">
        <f t="array" ref="AH177">IF(T177="",0,SUMPRODUCT((BX4:BX795="Gluten")*(BY4:BY795="EXCL")*(COUNTIF(AF177,"*"&amp;BZ4:BZ795&amp;"*")&gt;0)*1))</f>
        <v>0</v>
      </c>
      <c r="AI177" s="36" cm="1">
        <f t="array" ref="AI177">IF(T177="",0,SUMPRODUCT((BX4:BX795="Gluten")*(BY4:BY795="ALERTE")*(COUNTIF(AF177,"*"&amp;BZ4:BZ795&amp;"*")&gt;0)*1))</f>
        <v>0</v>
      </c>
      <c r="AJ177" s="36" cm="1">
        <f t="array" ref="AJ177">IF(T177="",0,SUMPRODUCT((BX4:BX795="Gluten")*(BY4:BY795="SUSP")*(COUNTIF(AF177,"*"&amp;BZ4:BZ795&amp;"*")&gt;0)*1))</f>
        <v>0</v>
      </c>
      <c r="AK177" s="36" cm="1">
        <f t="array" ref="AK177">IF(T177="",0,SUMPRODUCT((BX4:BX795="Crustaces")*(BY4:BY795="ALERTE")*(COUNTIF(AF177,"*"&amp;BZ4:BZ795&amp;"*")&gt;0)*1))</f>
        <v>0</v>
      </c>
      <c r="AL177" s="36" cm="1">
        <f t="array" ref="AL177">IF(T177="",0,SUMPRODUCT((BX4:BX795="Oeufs")*(BY4:BY795="ALERTE")*(COUNTIF(AF177,"*"&amp;BZ4:BZ795&amp;"*")&gt;0)*1))</f>
        <v>0</v>
      </c>
      <c r="AM177" s="36" cm="1">
        <f t="array" ref="AM177">IF(T177="",0,SUMPRODUCT((BX4:BX795="Poissons")*(BY4:BY795="INFO")*(COUNTIF(AF177,"*"&amp;BZ4:BZ795&amp;"*")&gt;0)*1))</f>
        <v>0</v>
      </c>
      <c r="AN177" s="36" cm="1">
        <f t="array" ref="AN177">IF(T177="",0,SUMPRODUCT((BX4:BX795="Poissons")*(BY4:BY795="EXCL")*(COUNTIF(AF177,"*"&amp;BZ4:BZ795&amp;"*")&gt;0)*1))</f>
        <v>0</v>
      </c>
      <c r="AO177" s="36" cm="1">
        <f t="array" ref="AO177">IF(T177="",0,SUMPRODUCT((BX4:BX795="Poissons")*(BY4:BY795="ALERTE")*(COUNTIF(AF177,"*"&amp;BZ4:BZ795&amp;"*")&gt;0)*1))</f>
        <v>0</v>
      </c>
      <c r="AP177" s="36" cm="1">
        <f t="array" ref="AP177">IF(T177="",0,SUMPRODUCT((BX4:BX795="Arachides")*(BY4:BY795="ALERTE")*(COUNTIF(AF177,"*"&amp;BZ4:BZ795&amp;"*")&gt;0)*1))</f>
        <v>0</v>
      </c>
      <c r="AQ177" s="36" cm="1">
        <f t="array" ref="AQ177">IF(T177="",0,SUMPRODUCT((BX4:BX795="Soja")*(BY4:BY795="INFO")*(COUNTIF(AF177,"*"&amp;BZ4:BZ795&amp;"*")&gt;0)*1))</f>
        <v>0</v>
      </c>
      <c r="AR177" s="36" cm="1">
        <f t="array" ref="AR177">IF(T177="",0,SUMPRODUCT((BX4:BX795="Soja")*(BY4:BY795="ALERTE")*(COUNTIF(AF177,"*"&amp;BZ4:BZ795&amp;"*")&gt;0)*1))</f>
        <v>0</v>
      </c>
      <c r="AS177" s="36" cm="1">
        <f t="array" ref="AS177">IF(T177="",0,SUMPRODUCT((BX4:BX795="Lait")*(BY4:BY795="INFO")*(COUNTIF(AF177,"*"&amp;BZ4:BZ795&amp;"*")&gt;0)*1))</f>
        <v>0</v>
      </c>
      <c r="AT177" s="36" cm="1">
        <f t="array" ref="AT177">IF(T177="",0,SUMPRODUCT((BX4:BX795="Lait")*(BY4:BY795="EXCL")*(COUNTIF(AF177,"*"&amp;BZ4:BZ795&amp;"*")&gt;0)*1))</f>
        <v>0</v>
      </c>
      <c r="AU177" s="36" cm="1">
        <f t="array" ref="AU177">IF(T177="",0,SUMPRODUCT((BX4:BX795="Lait")*(BY4:BY795="ALERTE")*(COUNTIF(AF177,"*"&amp;BZ4:BZ795&amp;"*")&gt;0)*1))</f>
        <v>0</v>
      </c>
      <c r="AV177" s="36" cm="1">
        <f t="array" ref="AV177">IF(T177="",0,SUMPRODUCT((BX4:BX795="Lait")*(BY4:BY795="SUSP")*(COUNTIF(AF177,"*"&amp;BZ4:BZ795&amp;"*")&gt;0)*1))</f>
        <v>0</v>
      </c>
      <c r="AW177" s="36" cm="1">
        <f t="array" ref="AW177">IF(T177="",0,SUMPRODUCT((BX4:BX795="Fruits a coque")*(BY4:BY795="EXCL")*(COUNTIF(AF177,"*"&amp;BZ4:BZ795&amp;"*")&gt;0)*1))</f>
        <v>0</v>
      </c>
      <c r="AX177" s="36" cm="1">
        <f t="array" ref="AX177">IF(T177="",0,SUMPRODUCT((BX4:BX795="Fruits a coque")*(BY4:BY795="ALERTE")*(COUNTIF(AF177,"*"&amp;BZ4:BZ795&amp;"*")&gt;0)*1))</f>
        <v>0</v>
      </c>
      <c r="AY177" s="36" cm="1">
        <f t="array" ref="AY177">IF(T177="",0,SUMPRODUCT((BX4:BX795="Celeri")*(BY4:BY795="ALERTE")*(COUNTIF(AF177,"*"&amp;BZ4:BZ795&amp;"*")&gt;0)*1))</f>
        <v>0</v>
      </c>
      <c r="AZ177" s="36" cm="1">
        <f t="array" ref="AZ177">IF(T177="",0,SUMPRODUCT((BX4:BX795="Moutarde")*(BY4:BY795="ALERTE")*(COUNTIF(AF177,"*"&amp;BZ4:BZ795&amp;"*")&gt;0)*1))</f>
        <v>0</v>
      </c>
      <c r="BA177" s="36" cm="1">
        <f t="array" ref="BA177">IF(T177="",0,SUMPRODUCT((BX4:BX795="Sesame")*(BY4:BY795="ALERTE")*(COUNTIF(AF177,"*"&amp;BZ4:BZ795&amp;"*")&gt;0)*1))</f>
        <v>0</v>
      </c>
      <c r="BB177" s="36" cm="1">
        <f t="array" ref="BB177">IF(T177="",0,SUMPRODUCT((BX4:BX795="Sulfites")*(BY4:BY795="ALERTE")*(COUNTIF(AF177,"*"&amp;BZ4:BZ795&amp;"*")&gt;0)*1))</f>
        <v>0</v>
      </c>
      <c r="BC177" s="36" cm="1">
        <f t="array" ref="BC177">IF(T177="",0,SUMPRODUCT((BX4:BX795="Lupin")*(BY4:BY795="ALERTE")*(COUNTIF(AF177,"*"&amp;BZ4:BZ795&amp;"*")&gt;0)*1))</f>
        <v>0</v>
      </c>
      <c r="BD177" s="36" cm="1">
        <f t="array" ref="BD177">IF(T177="",0,SUMPRODUCT((BX4:BX795="Mollusques")*(BY4:BY795="EXCL")*(COUNTIF(AF177,"*"&amp;BZ4:BZ795&amp;"*")&gt;0)*1))</f>
        <v>0</v>
      </c>
      <c r="BE177" s="36" cm="1">
        <f t="array" ref="BE177">IF(T177="",0,SUMPRODUCT((BX4:BX795="Mollusques")*(BY4:BY795="ALERTE")*(COUNTIF(AF177,"*"&amp;BZ4:BZ795&amp;"*")&gt;0)*1))</f>
        <v>0</v>
      </c>
      <c r="BF177" s="36" t="str">
        <f t="shared" si="97"/>
        <v/>
      </c>
      <c r="BG177" s="36" t="str">
        <f t="shared" si="98"/>
        <v/>
      </c>
      <c r="BH177" s="36" t="str">
        <f t="shared" si="99"/>
        <v/>
      </c>
      <c r="BI177" s="36" t="str">
        <f t="shared" si="100"/>
        <v/>
      </c>
      <c r="BJ177" s="36" t="str">
        <f t="shared" si="101"/>
        <v/>
      </c>
      <c r="BK177" s="36" t="str">
        <f t="shared" si="102"/>
        <v/>
      </c>
      <c r="BL177" s="36" t="str">
        <f t="shared" si="103"/>
        <v/>
      </c>
      <c r="BM177" s="36" t="str">
        <f t="shared" si="104"/>
        <v/>
      </c>
      <c r="BN177" s="36" t="str">
        <f t="shared" si="105"/>
        <v/>
      </c>
      <c r="BO177" s="36" t="str">
        <f t="shared" si="106"/>
        <v/>
      </c>
      <c r="BP177" s="36" t="str">
        <f t="shared" si="107"/>
        <v/>
      </c>
      <c r="BQ177" s="36" t="str">
        <f t="shared" si="108"/>
        <v/>
      </c>
      <c r="BR177" s="36" t="str">
        <f t="shared" si="109"/>
        <v/>
      </c>
      <c r="BS177" s="36" t="str">
        <f t="shared" si="110"/>
        <v/>
      </c>
      <c r="BT177" s="36" t="str">
        <f t="shared" si="111"/>
        <v/>
      </c>
      <c r="BU177" s="36" t="str">
        <f t="shared" si="112"/>
        <v/>
      </c>
      <c r="BX177" s="6" t="s">
        <v>353</v>
      </c>
      <c r="BY177" s="577" t="s">
        <v>363</v>
      </c>
      <c r="BZ177" s="6" t="s">
        <v>1346</v>
      </c>
      <c r="CA177" s="6" t="s">
        <v>912</v>
      </c>
    </row>
    <row r="178" spans="2:79" ht="30" customHeight="1">
      <c r="B178" s="551" t="str">
        <f t="shared" si="76"/>
        <v/>
      </c>
      <c r="C178" s="551" t="str">
        <f t="shared" si="77"/>
        <v/>
      </c>
      <c r="D178" s="551" t="str">
        <f>IF(UPPER(TRIM(N11))="X",C178,B178)</f>
        <v/>
      </c>
      <c r="E178" s="551" cm="1">
        <f t="array" ref="E178">IF(H177&lt;&gt;"",E177,IF(E177="","",IFERROR(MATCH(TRUE(),INDEX(INDEX(K:K,E177+1):K203&lt;&gt;"",0),0)+E177,"")))</f>
        <v>319</v>
      </c>
      <c r="F178" s="551" cm="1">
        <f t="array" ref="F178">IF(E178="","",IF(H177&lt;&gt;"",H177,INDEX(D:D,E178)))</f>
        <v>0</v>
      </c>
      <c r="G178" s="551" t="str">
        <f t="shared" si="78"/>
        <v>0</v>
      </c>
      <c r="H178" s="561" t="str">
        <f t="shared" si="79"/>
        <v/>
      </c>
      <c r="I178" s="566" t="str">
        <f>IF(AND(F178&lt;&gt;"",N10&gt;0,M178&gt;N10),"Mot &gt; limite","")</f>
        <v/>
      </c>
      <c r="J178" s="562" t="str">
        <f>IF(K178="","",COUNTIF(K18:K178,"&lt;&gt;"))</f>
        <v/>
      </c>
      <c r="K178" s="563"/>
      <c r="L178" s="562" t="str">
        <f t="shared" si="80"/>
        <v/>
      </c>
      <c r="M178" s="532">
        <f>IF(OR(F178="",N10="",N10&lt;=0),"",IF(LEN(F178)&lt;=N10,LEN(F178),IFERROR(FIND("♦",SUBSTITUTE(LEFT(F178,N10)," ","♦",LEN(LEFT(F178,N10))-LEN(SUBSTITUTE(LEFT(F178,N10)," ","")))),FIND(" ",F178&amp;" ",N10+1)-1)))</f>
        <v>1</v>
      </c>
      <c r="N178" s="564">
        <f t="shared" si="81"/>
        <v>161</v>
      </c>
      <c r="O178" s="565" t="str">
        <f t="shared" si="82"/>
        <v>0</v>
      </c>
      <c r="P178" s="564">
        <f t="shared" si="83"/>
        <v>1</v>
      </c>
      <c r="Q178" s="564">
        <f t="shared" si="84"/>
        <v>1</v>
      </c>
      <c r="S178" s="588">
        <f t="shared" si="85"/>
        <v>178</v>
      </c>
      <c r="T178" s="464" t="str">
        <f t="shared" si="113"/>
        <v>0</v>
      </c>
      <c r="U178" s="588" t="s">
        <v>188</v>
      </c>
      <c r="V178" s="465" t="str">
        <f t="shared" si="86"/>
        <v>0</v>
      </c>
      <c r="W178" s="466" t="str">
        <f t="shared" si="87"/>
        <v/>
      </c>
      <c r="X178" s="589" t="str">
        <f t="shared" si="88"/>
        <v>0</v>
      </c>
      <c r="Y178" s="590" t="str">
        <f t="shared" si="89"/>
        <v/>
      </c>
      <c r="Z178" s="588">
        <f t="shared" si="90"/>
        <v>0</v>
      </c>
      <c r="AA178" s="588">
        <f t="shared" si="91"/>
        <v>0</v>
      </c>
      <c r="AB178" s="590" t="str">
        <f t="shared" si="92"/>
        <v>aucun match</v>
      </c>
      <c r="AC178" s="36" t="str">
        <f t="shared" si="93"/>
        <v>0</v>
      </c>
      <c r="AD178" s="36" t="str">
        <f t="shared" si="94"/>
        <v>0</v>
      </c>
      <c r="AE178" s="36" t="str">
        <f t="shared" si="95"/>
        <v>0</v>
      </c>
      <c r="AF178" s="36" t="str">
        <f t="shared" si="96"/>
        <v xml:space="preserve"> 0 </v>
      </c>
      <c r="AG178" s="36" cm="1">
        <f t="array" ref="AG178">IF(T178="",0,SUMPRODUCT((BX4:BX795="Gluten")*(BY4:BY795="INFO")*(COUNTIF(AF178,"*"&amp;BZ4:BZ795&amp;"*")&gt;0)*1))</f>
        <v>0</v>
      </c>
      <c r="AH178" s="36" cm="1">
        <f t="array" ref="AH178">IF(T178="",0,SUMPRODUCT((BX4:BX795="Gluten")*(BY4:BY795="EXCL")*(COUNTIF(AF178,"*"&amp;BZ4:BZ795&amp;"*")&gt;0)*1))</f>
        <v>0</v>
      </c>
      <c r="AI178" s="36" cm="1">
        <f t="array" ref="AI178">IF(T178="",0,SUMPRODUCT((BX4:BX795="Gluten")*(BY4:BY795="ALERTE")*(COUNTIF(AF178,"*"&amp;BZ4:BZ795&amp;"*")&gt;0)*1))</f>
        <v>0</v>
      </c>
      <c r="AJ178" s="36" cm="1">
        <f t="array" ref="AJ178">IF(T178="",0,SUMPRODUCT((BX4:BX795="Gluten")*(BY4:BY795="SUSP")*(COUNTIF(AF178,"*"&amp;BZ4:BZ795&amp;"*")&gt;0)*1))</f>
        <v>0</v>
      </c>
      <c r="AK178" s="36" cm="1">
        <f t="array" ref="AK178">IF(T178="",0,SUMPRODUCT((BX4:BX795="Crustaces")*(BY4:BY795="ALERTE")*(COUNTIF(AF178,"*"&amp;BZ4:BZ795&amp;"*")&gt;0)*1))</f>
        <v>0</v>
      </c>
      <c r="AL178" s="36" cm="1">
        <f t="array" ref="AL178">IF(T178="",0,SUMPRODUCT((BX4:BX795="Oeufs")*(BY4:BY795="ALERTE")*(COUNTIF(AF178,"*"&amp;BZ4:BZ795&amp;"*")&gt;0)*1))</f>
        <v>0</v>
      </c>
      <c r="AM178" s="36" cm="1">
        <f t="array" ref="AM178">IF(T178="",0,SUMPRODUCT((BX4:BX795="Poissons")*(BY4:BY795="INFO")*(COUNTIF(AF178,"*"&amp;BZ4:BZ795&amp;"*")&gt;0)*1))</f>
        <v>0</v>
      </c>
      <c r="AN178" s="36" cm="1">
        <f t="array" ref="AN178">IF(T178="",0,SUMPRODUCT((BX4:BX795="Poissons")*(BY4:BY795="EXCL")*(COUNTIF(AF178,"*"&amp;BZ4:BZ795&amp;"*")&gt;0)*1))</f>
        <v>0</v>
      </c>
      <c r="AO178" s="36" cm="1">
        <f t="array" ref="AO178">IF(T178="",0,SUMPRODUCT((BX4:BX795="Poissons")*(BY4:BY795="ALERTE")*(COUNTIF(AF178,"*"&amp;BZ4:BZ795&amp;"*")&gt;0)*1))</f>
        <v>0</v>
      </c>
      <c r="AP178" s="36" cm="1">
        <f t="array" ref="AP178">IF(T178="",0,SUMPRODUCT((BX4:BX795="Arachides")*(BY4:BY795="ALERTE")*(COUNTIF(AF178,"*"&amp;BZ4:BZ795&amp;"*")&gt;0)*1))</f>
        <v>0</v>
      </c>
      <c r="AQ178" s="36" cm="1">
        <f t="array" ref="AQ178">IF(T178="",0,SUMPRODUCT((BX4:BX795="Soja")*(BY4:BY795="INFO")*(COUNTIF(AF178,"*"&amp;BZ4:BZ795&amp;"*")&gt;0)*1))</f>
        <v>0</v>
      </c>
      <c r="AR178" s="36" cm="1">
        <f t="array" ref="AR178">IF(T178="",0,SUMPRODUCT((BX4:BX795="Soja")*(BY4:BY795="ALERTE")*(COUNTIF(AF178,"*"&amp;BZ4:BZ795&amp;"*")&gt;0)*1))</f>
        <v>0</v>
      </c>
      <c r="AS178" s="36" cm="1">
        <f t="array" ref="AS178">IF(T178="",0,SUMPRODUCT((BX4:BX795="Lait")*(BY4:BY795="INFO")*(COUNTIF(AF178,"*"&amp;BZ4:BZ795&amp;"*")&gt;0)*1))</f>
        <v>0</v>
      </c>
      <c r="AT178" s="36" cm="1">
        <f t="array" ref="AT178">IF(T178="",0,SUMPRODUCT((BX4:BX795="Lait")*(BY4:BY795="EXCL")*(COUNTIF(AF178,"*"&amp;BZ4:BZ795&amp;"*")&gt;0)*1))</f>
        <v>0</v>
      </c>
      <c r="AU178" s="36" cm="1">
        <f t="array" ref="AU178">IF(T178="",0,SUMPRODUCT((BX4:BX795="Lait")*(BY4:BY795="ALERTE")*(COUNTIF(AF178,"*"&amp;BZ4:BZ795&amp;"*")&gt;0)*1))</f>
        <v>0</v>
      </c>
      <c r="AV178" s="36" cm="1">
        <f t="array" ref="AV178">IF(T178="",0,SUMPRODUCT((BX4:BX795="Lait")*(BY4:BY795="SUSP")*(COUNTIF(AF178,"*"&amp;BZ4:BZ795&amp;"*")&gt;0)*1))</f>
        <v>0</v>
      </c>
      <c r="AW178" s="36" cm="1">
        <f t="array" ref="AW178">IF(T178="",0,SUMPRODUCT((BX4:BX795="Fruits a coque")*(BY4:BY795="EXCL")*(COUNTIF(AF178,"*"&amp;BZ4:BZ795&amp;"*")&gt;0)*1))</f>
        <v>0</v>
      </c>
      <c r="AX178" s="36" cm="1">
        <f t="array" ref="AX178">IF(T178="",0,SUMPRODUCT((BX4:BX795="Fruits a coque")*(BY4:BY795="ALERTE")*(COUNTIF(AF178,"*"&amp;BZ4:BZ795&amp;"*")&gt;0)*1))</f>
        <v>0</v>
      </c>
      <c r="AY178" s="36" cm="1">
        <f t="array" ref="AY178">IF(T178="",0,SUMPRODUCT((BX4:BX795="Celeri")*(BY4:BY795="ALERTE")*(COUNTIF(AF178,"*"&amp;BZ4:BZ795&amp;"*")&gt;0)*1))</f>
        <v>0</v>
      </c>
      <c r="AZ178" s="36" cm="1">
        <f t="array" ref="AZ178">IF(T178="",0,SUMPRODUCT((BX4:BX795="Moutarde")*(BY4:BY795="ALERTE")*(COUNTIF(AF178,"*"&amp;BZ4:BZ795&amp;"*")&gt;0)*1))</f>
        <v>0</v>
      </c>
      <c r="BA178" s="36" cm="1">
        <f t="array" ref="BA178">IF(T178="",0,SUMPRODUCT((BX4:BX795="Sesame")*(BY4:BY795="ALERTE")*(COUNTIF(AF178,"*"&amp;BZ4:BZ795&amp;"*")&gt;0)*1))</f>
        <v>0</v>
      </c>
      <c r="BB178" s="36" cm="1">
        <f t="array" ref="BB178">IF(T178="",0,SUMPRODUCT((BX4:BX795="Sulfites")*(BY4:BY795="ALERTE")*(COUNTIF(AF178,"*"&amp;BZ4:BZ795&amp;"*")&gt;0)*1))</f>
        <v>0</v>
      </c>
      <c r="BC178" s="36" cm="1">
        <f t="array" ref="BC178">IF(T178="",0,SUMPRODUCT((BX4:BX795="Lupin")*(BY4:BY795="ALERTE")*(COUNTIF(AF178,"*"&amp;BZ4:BZ795&amp;"*")&gt;0)*1))</f>
        <v>0</v>
      </c>
      <c r="BD178" s="36" cm="1">
        <f t="array" ref="BD178">IF(T178="",0,SUMPRODUCT((BX4:BX795="Mollusques")*(BY4:BY795="EXCL")*(COUNTIF(AF178,"*"&amp;BZ4:BZ795&amp;"*")&gt;0)*1))</f>
        <v>0</v>
      </c>
      <c r="BE178" s="36" cm="1">
        <f t="array" ref="BE178">IF(T178="",0,SUMPRODUCT((BX4:BX795="Mollusques")*(BY4:BY795="ALERTE")*(COUNTIF(AF178,"*"&amp;BZ4:BZ795&amp;"*")&gt;0)*1))</f>
        <v>0</v>
      </c>
      <c r="BF178" s="36" t="str">
        <f t="shared" si="97"/>
        <v/>
      </c>
      <c r="BG178" s="36" t="str">
        <f t="shared" si="98"/>
        <v/>
      </c>
      <c r="BH178" s="36" t="str">
        <f t="shared" si="99"/>
        <v/>
      </c>
      <c r="BI178" s="36" t="str">
        <f t="shared" si="100"/>
        <v/>
      </c>
      <c r="BJ178" s="36" t="str">
        <f t="shared" si="101"/>
        <v/>
      </c>
      <c r="BK178" s="36" t="str">
        <f t="shared" si="102"/>
        <v/>
      </c>
      <c r="BL178" s="36" t="str">
        <f t="shared" si="103"/>
        <v/>
      </c>
      <c r="BM178" s="36" t="str">
        <f t="shared" si="104"/>
        <v/>
      </c>
      <c r="BN178" s="36" t="str">
        <f t="shared" si="105"/>
        <v/>
      </c>
      <c r="BO178" s="36" t="str">
        <f t="shared" si="106"/>
        <v/>
      </c>
      <c r="BP178" s="36" t="str">
        <f t="shared" si="107"/>
        <v/>
      </c>
      <c r="BQ178" s="36" t="str">
        <f t="shared" si="108"/>
        <v/>
      </c>
      <c r="BR178" s="36" t="str">
        <f t="shared" si="109"/>
        <v/>
      </c>
      <c r="BS178" s="36" t="str">
        <f t="shared" si="110"/>
        <v/>
      </c>
      <c r="BT178" s="36" t="str">
        <f t="shared" si="111"/>
        <v/>
      </c>
      <c r="BU178" s="36" t="str">
        <f t="shared" si="112"/>
        <v/>
      </c>
      <c r="BX178" s="6" t="s">
        <v>353</v>
      </c>
      <c r="BY178" s="577" t="s">
        <v>363</v>
      </c>
      <c r="BZ178" s="6" t="s">
        <v>460</v>
      </c>
      <c r="CA178" s="6" t="s">
        <v>913</v>
      </c>
    </row>
    <row r="179" spans="2:79" ht="30" customHeight="1">
      <c r="B179" s="551" t="str">
        <f t="shared" si="76"/>
        <v/>
      </c>
      <c r="C179" s="551" t="str">
        <f t="shared" si="77"/>
        <v/>
      </c>
      <c r="D179" s="551" t="str">
        <f>IF(UPPER(TRIM(N11))="X",C179,B179)</f>
        <v/>
      </c>
      <c r="E179" s="551" cm="1">
        <f t="array" ref="E179">IF(H178&lt;&gt;"",E178,IF(E178="","",IFERROR(MATCH(TRUE(),INDEX(INDEX(K:K,E178+1):K203&lt;&gt;"",0),0)+E178,"")))</f>
        <v>320</v>
      </c>
      <c r="F179" s="551" cm="1">
        <f t="array" ref="F179">IF(E179="","",IF(H178&lt;&gt;"",H178,INDEX(D:D,E179)))</f>
        <v>0</v>
      </c>
      <c r="G179" s="551" t="str">
        <f t="shared" si="78"/>
        <v>0</v>
      </c>
      <c r="H179" s="561" t="str">
        <f t="shared" si="79"/>
        <v/>
      </c>
      <c r="I179" s="566" t="str">
        <f>IF(AND(F179&lt;&gt;"",N10&gt;0,M179&gt;N10),"Mot &gt; limite","")</f>
        <v/>
      </c>
      <c r="J179" s="562" t="str">
        <f>IF(K179="","",COUNTIF(K18:K179,"&lt;&gt;"))</f>
        <v/>
      </c>
      <c r="K179" s="563"/>
      <c r="L179" s="562" t="str">
        <f t="shared" si="80"/>
        <v/>
      </c>
      <c r="M179" s="532">
        <f>IF(OR(F179="",N10="",N10&lt;=0),"",IF(LEN(F179)&lt;=N10,LEN(F179),IFERROR(FIND("♦",SUBSTITUTE(LEFT(F179,N10)," ","♦",LEN(LEFT(F179,N10))-LEN(SUBSTITUTE(LEFT(F179,N10)," ","")))),FIND(" ",F179&amp;" ",N10+1)-1)))</f>
        <v>1</v>
      </c>
      <c r="N179" s="564">
        <f t="shared" si="81"/>
        <v>162</v>
      </c>
      <c r="O179" s="565" t="str">
        <f t="shared" si="82"/>
        <v>0</v>
      </c>
      <c r="P179" s="564">
        <f t="shared" si="83"/>
        <v>1</v>
      </c>
      <c r="Q179" s="564">
        <f t="shared" si="84"/>
        <v>1</v>
      </c>
      <c r="S179" s="588">
        <f t="shared" si="85"/>
        <v>179</v>
      </c>
      <c r="T179" s="464" t="str">
        <f t="shared" si="113"/>
        <v>0</v>
      </c>
      <c r="U179" s="588" t="s">
        <v>188</v>
      </c>
      <c r="V179" s="465" t="str">
        <f t="shared" si="86"/>
        <v>0</v>
      </c>
      <c r="W179" s="466" t="str">
        <f t="shared" si="87"/>
        <v/>
      </c>
      <c r="X179" s="589" t="str">
        <f t="shared" si="88"/>
        <v>0</v>
      </c>
      <c r="Y179" s="590" t="str">
        <f t="shared" si="89"/>
        <v/>
      </c>
      <c r="Z179" s="588">
        <f t="shared" si="90"/>
        <v>0</v>
      </c>
      <c r="AA179" s="588">
        <f t="shared" si="91"/>
        <v>0</v>
      </c>
      <c r="AB179" s="590" t="str">
        <f t="shared" si="92"/>
        <v>aucun match</v>
      </c>
      <c r="AC179" s="36" t="str">
        <f t="shared" si="93"/>
        <v>0</v>
      </c>
      <c r="AD179" s="36" t="str">
        <f t="shared" si="94"/>
        <v>0</v>
      </c>
      <c r="AE179" s="36" t="str">
        <f t="shared" si="95"/>
        <v>0</v>
      </c>
      <c r="AF179" s="36" t="str">
        <f t="shared" si="96"/>
        <v xml:space="preserve"> 0 </v>
      </c>
      <c r="AG179" s="36" cm="1">
        <f t="array" ref="AG179">IF(T179="",0,SUMPRODUCT((BX4:BX795="Gluten")*(BY4:BY795="INFO")*(COUNTIF(AF179,"*"&amp;BZ4:BZ795&amp;"*")&gt;0)*1))</f>
        <v>0</v>
      </c>
      <c r="AH179" s="36" cm="1">
        <f t="array" ref="AH179">IF(T179="",0,SUMPRODUCT((BX4:BX795="Gluten")*(BY4:BY795="EXCL")*(COUNTIF(AF179,"*"&amp;BZ4:BZ795&amp;"*")&gt;0)*1))</f>
        <v>0</v>
      </c>
      <c r="AI179" s="36" cm="1">
        <f t="array" ref="AI179">IF(T179="",0,SUMPRODUCT((BX4:BX795="Gluten")*(BY4:BY795="ALERTE")*(COUNTIF(AF179,"*"&amp;BZ4:BZ795&amp;"*")&gt;0)*1))</f>
        <v>0</v>
      </c>
      <c r="AJ179" s="36" cm="1">
        <f t="array" ref="AJ179">IF(T179="",0,SUMPRODUCT((BX4:BX795="Gluten")*(BY4:BY795="SUSP")*(COUNTIF(AF179,"*"&amp;BZ4:BZ795&amp;"*")&gt;0)*1))</f>
        <v>0</v>
      </c>
      <c r="AK179" s="36" cm="1">
        <f t="array" ref="AK179">IF(T179="",0,SUMPRODUCT((BX4:BX795="Crustaces")*(BY4:BY795="ALERTE")*(COUNTIF(AF179,"*"&amp;BZ4:BZ795&amp;"*")&gt;0)*1))</f>
        <v>0</v>
      </c>
      <c r="AL179" s="36" cm="1">
        <f t="array" ref="AL179">IF(T179="",0,SUMPRODUCT((BX4:BX795="Oeufs")*(BY4:BY795="ALERTE")*(COUNTIF(AF179,"*"&amp;BZ4:BZ795&amp;"*")&gt;0)*1))</f>
        <v>0</v>
      </c>
      <c r="AM179" s="36" cm="1">
        <f t="array" ref="AM179">IF(T179="",0,SUMPRODUCT((BX4:BX795="Poissons")*(BY4:BY795="INFO")*(COUNTIF(AF179,"*"&amp;BZ4:BZ795&amp;"*")&gt;0)*1))</f>
        <v>0</v>
      </c>
      <c r="AN179" s="36" cm="1">
        <f t="array" ref="AN179">IF(T179="",0,SUMPRODUCT((BX4:BX795="Poissons")*(BY4:BY795="EXCL")*(COUNTIF(AF179,"*"&amp;BZ4:BZ795&amp;"*")&gt;0)*1))</f>
        <v>0</v>
      </c>
      <c r="AO179" s="36" cm="1">
        <f t="array" ref="AO179">IF(T179="",0,SUMPRODUCT((BX4:BX795="Poissons")*(BY4:BY795="ALERTE")*(COUNTIF(AF179,"*"&amp;BZ4:BZ795&amp;"*")&gt;0)*1))</f>
        <v>0</v>
      </c>
      <c r="AP179" s="36" cm="1">
        <f t="array" ref="AP179">IF(T179="",0,SUMPRODUCT((BX4:BX795="Arachides")*(BY4:BY795="ALERTE")*(COUNTIF(AF179,"*"&amp;BZ4:BZ795&amp;"*")&gt;0)*1))</f>
        <v>0</v>
      </c>
      <c r="AQ179" s="36" cm="1">
        <f t="array" ref="AQ179">IF(T179="",0,SUMPRODUCT((BX4:BX795="Soja")*(BY4:BY795="INFO")*(COUNTIF(AF179,"*"&amp;BZ4:BZ795&amp;"*")&gt;0)*1))</f>
        <v>0</v>
      </c>
      <c r="AR179" s="36" cm="1">
        <f t="array" ref="AR179">IF(T179="",0,SUMPRODUCT((BX4:BX795="Soja")*(BY4:BY795="ALERTE")*(COUNTIF(AF179,"*"&amp;BZ4:BZ795&amp;"*")&gt;0)*1))</f>
        <v>0</v>
      </c>
      <c r="AS179" s="36" cm="1">
        <f t="array" ref="AS179">IF(T179="",0,SUMPRODUCT((BX4:BX795="Lait")*(BY4:BY795="INFO")*(COUNTIF(AF179,"*"&amp;BZ4:BZ795&amp;"*")&gt;0)*1))</f>
        <v>0</v>
      </c>
      <c r="AT179" s="36" cm="1">
        <f t="array" ref="AT179">IF(T179="",0,SUMPRODUCT((BX4:BX795="Lait")*(BY4:BY795="EXCL")*(COUNTIF(AF179,"*"&amp;BZ4:BZ795&amp;"*")&gt;0)*1))</f>
        <v>0</v>
      </c>
      <c r="AU179" s="36" cm="1">
        <f t="array" ref="AU179">IF(T179="",0,SUMPRODUCT((BX4:BX795="Lait")*(BY4:BY795="ALERTE")*(COUNTIF(AF179,"*"&amp;BZ4:BZ795&amp;"*")&gt;0)*1))</f>
        <v>0</v>
      </c>
      <c r="AV179" s="36" cm="1">
        <f t="array" ref="AV179">IF(T179="",0,SUMPRODUCT((BX4:BX795="Lait")*(BY4:BY795="SUSP")*(COUNTIF(AF179,"*"&amp;BZ4:BZ795&amp;"*")&gt;0)*1))</f>
        <v>0</v>
      </c>
      <c r="AW179" s="36" cm="1">
        <f t="array" ref="AW179">IF(T179="",0,SUMPRODUCT((BX4:BX795="Fruits a coque")*(BY4:BY795="EXCL")*(COUNTIF(AF179,"*"&amp;BZ4:BZ795&amp;"*")&gt;0)*1))</f>
        <v>0</v>
      </c>
      <c r="AX179" s="36" cm="1">
        <f t="array" ref="AX179">IF(T179="",0,SUMPRODUCT((BX4:BX795="Fruits a coque")*(BY4:BY795="ALERTE")*(COUNTIF(AF179,"*"&amp;BZ4:BZ795&amp;"*")&gt;0)*1))</f>
        <v>0</v>
      </c>
      <c r="AY179" s="36" cm="1">
        <f t="array" ref="AY179">IF(T179="",0,SUMPRODUCT((BX4:BX795="Celeri")*(BY4:BY795="ALERTE")*(COUNTIF(AF179,"*"&amp;BZ4:BZ795&amp;"*")&gt;0)*1))</f>
        <v>0</v>
      </c>
      <c r="AZ179" s="36" cm="1">
        <f t="array" ref="AZ179">IF(T179="",0,SUMPRODUCT((BX4:BX795="Moutarde")*(BY4:BY795="ALERTE")*(COUNTIF(AF179,"*"&amp;BZ4:BZ795&amp;"*")&gt;0)*1))</f>
        <v>0</v>
      </c>
      <c r="BA179" s="36" cm="1">
        <f t="array" ref="BA179">IF(T179="",0,SUMPRODUCT((BX4:BX795="Sesame")*(BY4:BY795="ALERTE")*(COUNTIF(AF179,"*"&amp;BZ4:BZ795&amp;"*")&gt;0)*1))</f>
        <v>0</v>
      </c>
      <c r="BB179" s="36" cm="1">
        <f t="array" ref="BB179">IF(T179="",0,SUMPRODUCT((BX4:BX795="Sulfites")*(BY4:BY795="ALERTE")*(COUNTIF(AF179,"*"&amp;BZ4:BZ795&amp;"*")&gt;0)*1))</f>
        <v>0</v>
      </c>
      <c r="BC179" s="36" cm="1">
        <f t="array" ref="BC179">IF(T179="",0,SUMPRODUCT((BX4:BX795="Lupin")*(BY4:BY795="ALERTE")*(COUNTIF(AF179,"*"&amp;BZ4:BZ795&amp;"*")&gt;0)*1))</f>
        <v>0</v>
      </c>
      <c r="BD179" s="36" cm="1">
        <f t="array" ref="BD179">IF(T179="",0,SUMPRODUCT((BX4:BX795="Mollusques")*(BY4:BY795="EXCL")*(COUNTIF(AF179,"*"&amp;BZ4:BZ795&amp;"*")&gt;0)*1))</f>
        <v>0</v>
      </c>
      <c r="BE179" s="36" cm="1">
        <f t="array" ref="BE179">IF(T179="",0,SUMPRODUCT((BX4:BX795="Mollusques")*(BY4:BY795="ALERTE")*(COUNTIF(AF179,"*"&amp;BZ4:BZ795&amp;"*")&gt;0)*1))</f>
        <v>0</v>
      </c>
      <c r="BF179" s="36" t="str">
        <f t="shared" si="97"/>
        <v/>
      </c>
      <c r="BG179" s="36" t="str">
        <f t="shared" si="98"/>
        <v/>
      </c>
      <c r="BH179" s="36" t="str">
        <f t="shared" si="99"/>
        <v/>
      </c>
      <c r="BI179" s="36" t="str">
        <f t="shared" si="100"/>
        <v/>
      </c>
      <c r="BJ179" s="36" t="str">
        <f t="shared" si="101"/>
        <v/>
      </c>
      <c r="BK179" s="36" t="str">
        <f t="shared" si="102"/>
        <v/>
      </c>
      <c r="BL179" s="36" t="str">
        <f t="shared" si="103"/>
        <v/>
      </c>
      <c r="BM179" s="36" t="str">
        <f t="shared" si="104"/>
        <v/>
      </c>
      <c r="BN179" s="36" t="str">
        <f t="shared" si="105"/>
        <v/>
      </c>
      <c r="BO179" s="36" t="str">
        <f t="shared" si="106"/>
        <v/>
      </c>
      <c r="BP179" s="36" t="str">
        <f t="shared" si="107"/>
        <v/>
      </c>
      <c r="BQ179" s="36" t="str">
        <f t="shared" si="108"/>
        <v/>
      </c>
      <c r="BR179" s="36" t="str">
        <f t="shared" si="109"/>
        <v/>
      </c>
      <c r="BS179" s="36" t="str">
        <f t="shared" si="110"/>
        <v/>
      </c>
      <c r="BT179" s="36" t="str">
        <f t="shared" si="111"/>
        <v/>
      </c>
      <c r="BU179" s="36" t="str">
        <f t="shared" si="112"/>
        <v/>
      </c>
      <c r="BX179" s="6" t="s">
        <v>353</v>
      </c>
      <c r="BY179" s="577" t="s">
        <v>363</v>
      </c>
      <c r="BZ179" s="6" t="s">
        <v>1347</v>
      </c>
      <c r="CA179" s="6" t="s">
        <v>914</v>
      </c>
    </row>
    <row r="180" spans="2:79" ht="30" customHeight="1">
      <c r="B180" s="551" t="str">
        <f t="shared" si="76"/>
        <v/>
      </c>
      <c r="C180" s="551" t="str">
        <f t="shared" si="77"/>
        <v/>
      </c>
      <c r="D180" s="551" t="str">
        <f>IF(UPPER(TRIM(N11))="X",C180,B180)</f>
        <v/>
      </c>
      <c r="E180" s="551" cm="1">
        <f t="array" ref="E180">IF(H179&lt;&gt;"",E179,IF(E179="","",IFERROR(MATCH(TRUE(),INDEX(INDEX(K:K,E179+1):K203&lt;&gt;"",0),0)+E179,"")))</f>
        <v>321</v>
      </c>
      <c r="F180" s="551" cm="1">
        <f t="array" ref="F180">IF(E180="","",IF(H179&lt;&gt;"",H179,INDEX(D:D,E180)))</f>
        <v>0</v>
      </c>
      <c r="G180" s="551" t="str">
        <f t="shared" si="78"/>
        <v>0</v>
      </c>
      <c r="H180" s="561" t="str">
        <f t="shared" si="79"/>
        <v/>
      </c>
      <c r="I180" s="566" t="str">
        <f>IF(AND(F180&lt;&gt;"",N10&gt;0,M180&gt;N10),"Mot &gt; limite","")</f>
        <v/>
      </c>
      <c r="J180" s="562" t="str">
        <f>IF(K180="","",COUNTIF(K18:K180,"&lt;&gt;"))</f>
        <v/>
      </c>
      <c r="K180" s="563"/>
      <c r="L180" s="562" t="str">
        <f t="shared" si="80"/>
        <v/>
      </c>
      <c r="M180" s="532">
        <f>IF(OR(F180="",N10="",N10&lt;=0),"",IF(LEN(F180)&lt;=N10,LEN(F180),IFERROR(FIND("♦",SUBSTITUTE(LEFT(F180,N10)," ","♦",LEN(LEFT(F180,N10))-LEN(SUBSTITUTE(LEFT(F180,N10)," ","")))),FIND(" ",F180&amp;" ",N10+1)-1)))</f>
        <v>1</v>
      </c>
      <c r="N180" s="564">
        <f t="shared" si="81"/>
        <v>163</v>
      </c>
      <c r="O180" s="565" t="str">
        <f t="shared" si="82"/>
        <v>0</v>
      </c>
      <c r="P180" s="564">
        <f t="shared" si="83"/>
        <v>1</v>
      </c>
      <c r="Q180" s="564">
        <f t="shared" si="84"/>
        <v>1</v>
      </c>
      <c r="S180" s="588">
        <f t="shared" si="85"/>
        <v>180</v>
      </c>
      <c r="T180" s="464" t="str">
        <f t="shared" si="113"/>
        <v>0</v>
      </c>
      <c r="U180" s="588" t="s">
        <v>188</v>
      </c>
      <c r="V180" s="465" t="str">
        <f t="shared" si="86"/>
        <v>0</v>
      </c>
      <c r="W180" s="466" t="str">
        <f t="shared" si="87"/>
        <v/>
      </c>
      <c r="X180" s="589" t="str">
        <f t="shared" si="88"/>
        <v>0</v>
      </c>
      <c r="Y180" s="590" t="str">
        <f t="shared" si="89"/>
        <v/>
      </c>
      <c r="Z180" s="588">
        <f t="shared" si="90"/>
        <v>0</v>
      </c>
      <c r="AA180" s="588">
        <f t="shared" si="91"/>
        <v>0</v>
      </c>
      <c r="AB180" s="590" t="str">
        <f t="shared" si="92"/>
        <v>aucun match</v>
      </c>
      <c r="AC180" s="36" t="str">
        <f t="shared" si="93"/>
        <v>0</v>
      </c>
      <c r="AD180" s="36" t="str">
        <f t="shared" si="94"/>
        <v>0</v>
      </c>
      <c r="AE180" s="36" t="str">
        <f t="shared" si="95"/>
        <v>0</v>
      </c>
      <c r="AF180" s="36" t="str">
        <f t="shared" si="96"/>
        <v xml:space="preserve"> 0 </v>
      </c>
      <c r="AG180" s="36" cm="1">
        <f t="array" ref="AG180">IF(T180="",0,SUMPRODUCT((BX4:BX795="Gluten")*(BY4:BY795="INFO")*(COUNTIF(AF180,"*"&amp;BZ4:BZ795&amp;"*")&gt;0)*1))</f>
        <v>0</v>
      </c>
      <c r="AH180" s="36" cm="1">
        <f t="array" ref="AH180">IF(T180="",0,SUMPRODUCT((BX4:BX795="Gluten")*(BY4:BY795="EXCL")*(COUNTIF(AF180,"*"&amp;BZ4:BZ795&amp;"*")&gt;0)*1))</f>
        <v>0</v>
      </c>
      <c r="AI180" s="36" cm="1">
        <f t="array" ref="AI180">IF(T180="",0,SUMPRODUCT((BX4:BX795="Gluten")*(BY4:BY795="ALERTE")*(COUNTIF(AF180,"*"&amp;BZ4:BZ795&amp;"*")&gt;0)*1))</f>
        <v>0</v>
      </c>
      <c r="AJ180" s="36" cm="1">
        <f t="array" ref="AJ180">IF(T180="",0,SUMPRODUCT((BX4:BX795="Gluten")*(BY4:BY795="SUSP")*(COUNTIF(AF180,"*"&amp;BZ4:BZ795&amp;"*")&gt;0)*1))</f>
        <v>0</v>
      </c>
      <c r="AK180" s="36" cm="1">
        <f t="array" ref="AK180">IF(T180="",0,SUMPRODUCT((BX4:BX795="Crustaces")*(BY4:BY795="ALERTE")*(COUNTIF(AF180,"*"&amp;BZ4:BZ795&amp;"*")&gt;0)*1))</f>
        <v>0</v>
      </c>
      <c r="AL180" s="36" cm="1">
        <f t="array" ref="AL180">IF(T180="",0,SUMPRODUCT((BX4:BX795="Oeufs")*(BY4:BY795="ALERTE")*(COUNTIF(AF180,"*"&amp;BZ4:BZ795&amp;"*")&gt;0)*1))</f>
        <v>0</v>
      </c>
      <c r="AM180" s="36" cm="1">
        <f t="array" ref="AM180">IF(T180="",0,SUMPRODUCT((BX4:BX795="Poissons")*(BY4:BY795="INFO")*(COUNTIF(AF180,"*"&amp;BZ4:BZ795&amp;"*")&gt;0)*1))</f>
        <v>0</v>
      </c>
      <c r="AN180" s="36" cm="1">
        <f t="array" ref="AN180">IF(T180="",0,SUMPRODUCT((BX4:BX795="Poissons")*(BY4:BY795="EXCL")*(COUNTIF(AF180,"*"&amp;BZ4:BZ795&amp;"*")&gt;0)*1))</f>
        <v>0</v>
      </c>
      <c r="AO180" s="36" cm="1">
        <f t="array" ref="AO180">IF(T180="",0,SUMPRODUCT((BX4:BX795="Poissons")*(BY4:BY795="ALERTE")*(COUNTIF(AF180,"*"&amp;BZ4:BZ795&amp;"*")&gt;0)*1))</f>
        <v>0</v>
      </c>
      <c r="AP180" s="36" cm="1">
        <f t="array" ref="AP180">IF(T180="",0,SUMPRODUCT((BX4:BX795="Arachides")*(BY4:BY795="ALERTE")*(COUNTIF(AF180,"*"&amp;BZ4:BZ795&amp;"*")&gt;0)*1))</f>
        <v>0</v>
      </c>
      <c r="AQ180" s="36" cm="1">
        <f t="array" ref="AQ180">IF(T180="",0,SUMPRODUCT((BX4:BX795="Soja")*(BY4:BY795="INFO")*(COUNTIF(AF180,"*"&amp;BZ4:BZ795&amp;"*")&gt;0)*1))</f>
        <v>0</v>
      </c>
      <c r="AR180" s="36" cm="1">
        <f t="array" ref="AR180">IF(T180="",0,SUMPRODUCT((BX4:BX795="Soja")*(BY4:BY795="ALERTE")*(COUNTIF(AF180,"*"&amp;BZ4:BZ795&amp;"*")&gt;0)*1))</f>
        <v>0</v>
      </c>
      <c r="AS180" s="36" cm="1">
        <f t="array" ref="AS180">IF(T180="",0,SUMPRODUCT((BX4:BX795="Lait")*(BY4:BY795="INFO")*(COUNTIF(AF180,"*"&amp;BZ4:BZ795&amp;"*")&gt;0)*1))</f>
        <v>0</v>
      </c>
      <c r="AT180" s="36" cm="1">
        <f t="array" ref="AT180">IF(T180="",0,SUMPRODUCT((BX4:BX795="Lait")*(BY4:BY795="EXCL")*(COUNTIF(AF180,"*"&amp;BZ4:BZ795&amp;"*")&gt;0)*1))</f>
        <v>0</v>
      </c>
      <c r="AU180" s="36" cm="1">
        <f t="array" ref="AU180">IF(T180="",0,SUMPRODUCT((BX4:BX795="Lait")*(BY4:BY795="ALERTE")*(COUNTIF(AF180,"*"&amp;BZ4:BZ795&amp;"*")&gt;0)*1))</f>
        <v>0</v>
      </c>
      <c r="AV180" s="36" cm="1">
        <f t="array" ref="AV180">IF(T180="",0,SUMPRODUCT((BX4:BX795="Lait")*(BY4:BY795="SUSP")*(COUNTIF(AF180,"*"&amp;BZ4:BZ795&amp;"*")&gt;0)*1))</f>
        <v>0</v>
      </c>
      <c r="AW180" s="36" cm="1">
        <f t="array" ref="AW180">IF(T180="",0,SUMPRODUCT((BX4:BX795="Fruits a coque")*(BY4:BY795="EXCL")*(COUNTIF(AF180,"*"&amp;BZ4:BZ795&amp;"*")&gt;0)*1))</f>
        <v>0</v>
      </c>
      <c r="AX180" s="36" cm="1">
        <f t="array" ref="AX180">IF(T180="",0,SUMPRODUCT((BX4:BX795="Fruits a coque")*(BY4:BY795="ALERTE")*(COUNTIF(AF180,"*"&amp;BZ4:BZ795&amp;"*")&gt;0)*1))</f>
        <v>0</v>
      </c>
      <c r="AY180" s="36" cm="1">
        <f t="array" ref="AY180">IF(T180="",0,SUMPRODUCT((BX4:BX795="Celeri")*(BY4:BY795="ALERTE")*(COUNTIF(AF180,"*"&amp;BZ4:BZ795&amp;"*")&gt;0)*1))</f>
        <v>0</v>
      </c>
      <c r="AZ180" s="36" cm="1">
        <f t="array" ref="AZ180">IF(T180="",0,SUMPRODUCT((BX4:BX795="Moutarde")*(BY4:BY795="ALERTE")*(COUNTIF(AF180,"*"&amp;BZ4:BZ795&amp;"*")&gt;0)*1))</f>
        <v>0</v>
      </c>
      <c r="BA180" s="36" cm="1">
        <f t="array" ref="BA180">IF(T180="",0,SUMPRODUCT((BX4:BX795="Sesame")*(BY4:BY795="ALERTE")*(COUNTIF(AF180,"*"&amp;BZ4:BZ795&amp;"*")&gt;0)*1))</f>
        <v>0</v>
      </c>
      <c r="BB180" s="36" cm="1">
        <f t="array" ref="BB180">IF(T180="",0,SUMPRODUCT((BX4:BX795="Sulfites")*(BY4:BY795="ALERTE")*(COUNTIF(AF180,"*"&amp;BZ4:BZ795&amp;"*")&gt;0)*1))</f>
        <v>0</v>
      </c>
      <c r="BC180" s="36" cm="1">
        <f t="array" ref="BC180">IF(T180="",0,SUMPRODUCT((BX4:BX795="Lupin")*(BY4:BY795="ALERTE")*(COUNTIF(AF180,"*"&amp;BZ4:BZ795&amp;"*")&gt;0)*1))</f>
        <v>0</v>
      </c>
      <c r="BD180" s="36" cm="1">
        <f t="array" ref="BD180">IF(T180="",0,SUMPRODUCT((BX4:BX795="Mollusques")*(BY4:BY795="EXCL")*(COUNTIF(AF180,"*"&amp;BZ4:BZ795&amp;"*")&gt;0)*1))</f>
        <v>0</v>
      </c>
      <c r="BE180" s="36" cm="1">
        <f t="array" ref="BE180">IF(T180="",0,SUMPRODUCT((BX4:BX795="Mollusques")*(BY4:BY795="ALERTE")*(COUNTIF(AF180,"*"&amp;BZ4:BZ795&amp;"*")&gt;0)*1))</f>
        <v>0</v>
      </c>
      <c r="BF180" s="36" t="str">
        <f t="shared" si="97"/>
        <v/>
      </c>
      <c r="BG180" s="36" t="str">
        <f t="shared" si="98"/>
        <v/>
      </c>
      <c r="BH180" s="36" t="str">
        <f t="shared" si="99"/>
        <v/>
      </c>
      <c r="BI180" s="36" t="str">
        <f t="shared" si="100"/>
        <v/>
      </c>
      <c r="BJ180" s="36" t="str">
        <f t="shared" si="101"/>
        <v/>
      </c>
      <c r="BK180" s="36" t="str">
        <f t="shared" si="102"/>
        <v/>
      </c>
      <c r="BL180" s="36" t="str">
        <f t="shared" si="103"/>
        <v/>
      </c>
      <c r="BM180" s="36" t="str">
        <f t="shared" si="104"/>
        <v/>
      </c>
      <c r="BN180" s="36" t="str">
        <f t="shared" si="105"/>
        <v/>
      </c>
      <c r="BO180" s="36" t="str">
        <f t="shared" si="106"/>
        <v/>
      </c>
      <c r="BP180" s="36" t="str">
        <f t="shared" si="107"/>
        <v/>
      </c>
      <c r="BQ180" s="36" t="str">
        <f t="shared" si="108"/>
        <v/>
      </c>
      <c r="BR180" s="36" t="str">
        <f t="shared" si="109"/>
        <v/>
      </c>
      <c r="BS180" s="36" t="str">
        <f t="shared" si="110"/>
        <v/>
      </c>
      <c r="BT180" s="36" t="str">
        <f t="shared" si="111"/>
        <v/>
      </c>
      <c r="BU180" s="36" t="str">
        <f t="shared" si="112"/>
        <v/>
      </c>
      <c r="BX180" s="6" t="s">
        <v>353</v>
      </c>
      <c r="BY180" s="577" t="s">
        <v>363</v>
      </c>
      <c r="BZ180" s="6" t="s">
        <v>461</v>
      </c>
      <c r="CA180" s="6" t="s">
        <v>915</v>
      </c>
    </row>
    <row r="181" spans="2:79" ht="30" customHeight="1">
      <c r="B181" s="551" t="str">
        <f t="shared" si="76"/>
        <v/>
      </c>
      <c r="C181" s="551" t="str">
        <f t="shared" si="77"/>
        <v/>
      </c>
      <c r="D181" s="551" t="str">
        <f>IF(UPPER(TRIM(N11))="X",C181,B181)</f>
        <v/>
      </c>
      <c r="E181" s="551" cm="1">
        <f t="array" ref="E181">IF(H180&lt;&gt;"",E180,IF(E180="","",IFERROR(MATCH(TRUE(),INDEX(INDEX(K:K,E180+1):K203&lt;&gt;"",0),0)+E180,"")))</f>
        <v>322</v>
      </c>
      <c r="F181" s="551" cm="1">
        <f t="array" ref="F181">IF(E181="","",IF(H180&lt;&gt;"",H180,INDEX(D:D,E181)))</f>
        <v>0</v>
      </c>
      <c r="G181" s="551" t="str">
        <f t="shared" si="78"/>
        <v>0</v>
      </c>
      <c r="H181" s="561" t="str">
        <f t="shared" si="79"/>
        <v/>
      </c>
      <c r="I181" s="566" t="str">
        <f>IF(AND(F181&lt;&gt;"",N10&gt;0,M181&gt;N10),"Mot &gt; limite","")</f>
        <v/>
      </c>
      <c r="J181" s="562" t="str">
        <f>IF(K181="","",COUNTIF(K18:K181,"&lt;&gt;"))</f>
        <v/>
      </c>
      <c r="K181" s="563"/>
      <c r="L181" s="562" t="str">
        <f t="shared" si="80"/>
        <v/>
      </c>
      <c r="M181" s="532">
        <f>IF(OR(F181="",N10="",N10&lt;=0),"",IF(LEN(F181)&lt;=N10,LEN(F181),IFERROR(FIND("♦",SUBSTITUTE(LEFT(F181,N10)," ","♦",LEN(LEFT(F181,N10))-LEN(SUBSTITUTE(LEFT(F181,N10)," ","")))),FIND(" ",F181&amp;" ",N10+1)-1)))</f>
        <v>1</v>
      </c>
      <c r="N181" s="564">
        <f t="shared" si="81"/>
        <v>164</v>
      </c>
      <c r="O181" s="565" t="str">
        <f t="shared" si="82"/>
        <v>0</v>
      </c>
      <c r="P181" s="564">
        <f t="shared" si="83"/>
        <v>1</v>
      </c>
      <c r="Q181" s="564">
        <f t="shared" si="84"/>
        <v>1</v>
      </c>
      <c r="S181" s="588">
        <f t="shared" si="85"/>
        <v>181</v>
      </c>
      <c r="T181" s="464" t="str">
        <f t="shared" si="113"/>
        <v>0</v>
      </c>
      <c r="U181" s="588" t="s">
        <v>188</v>
      </c>
      <c r="V181" s="465" t="str">
        <f t="shared" si="86"/>
        <v>0</v>
      </c>
      <c r="W181" s="466" t="str">
        <f t="shared" si="87"/>
        <v/>
      </c>
      <c r="X181" s="589" t="str">
        <f t="shared" si="88"/>
        <v>0</v>
      </c>
      <c r="Y181" s="590" t="str">
        <f t="shared" si="89"/>
        <v/>
      </c>
      <c r="Z181" s="588">
        <f t="shared" si="90"/>
        <v>0</v>
      </c>
      <c r="AA181" s="588">
        <f t="shared" si="91"/>
        <v>0</v>
      </c>
      <c r="AB181" s="590" t="str">
        <f t="shared" si="92"/>
        <v>aucun match</v>
      </c>
      <c r="AC181" s="36" t="str">
        <f t="shared" si="93"/>
        <v>0</v>
      </c>
      <c r="AD181" s="36" t="str">
        <f t="shared" si="94"/>
        <v>0</v>
      </c>
      <c r="AE181" s="36" t="str">
        <f t="shared" si="95"/>
        <v>0</v>
      </c>
      <c r="AF181" s="36" t="str">
        <f t="shared" si="96"/>
        <v xml:space="preserve"> 0 </v>
      </c>
      <c r="AG181" s="36" cm="1">
        <f t="array" ref="AG181">IF(T181="",0,SUMPRODUCT((BX4:BX795="Gluten")*(BY4:BY795="INFO")*(COUNTIF(AF181,"*"&amp;BZ4:BZ795&amp;"*")&gt;0)*1))</f>
        <v>0</v>
      </c>
      <c r="AH181" s="36" cm="1">
        <f t="array" ref="AH181">IF(T181="",0,SUMPRODUCT((BX4:BX795="Gluten")*(BY4:BY795="EXCL")*(COUNTIF(AF181,"*"&amp;BZ4:BZ795&amp;"*")&gt;0)*1))</f>
        <v>0</v>
      </c>
      <c r="AI181" s="36" cm="1">
        <f t="array" ref="AI181">IF(T181="",0,SUMPRODUCT((BX4:BX795="Gluten")*(BY4:BY795="ALERTE")*(COUNTIF(AF181,"*"&amp;BZ4:BZ795&amp;"*")&gt;0)*1))</f>
        <v>0</v>
      </c>
      <c r="AJ181" s="36" cm="1">
        <f t="array" ref="AJ181">IF(T181="",0,SUMPRODUCT((BX4:BX795="Gluten")*(BY4:BY795="SUSP")*(COUNTIF(AF181,"*"&amp;BZ4:BZ795&amp;"*")&gt;0)*1))</f>
        <v>0</v>
      </c>
      <c r="AK181" s="36" cm="1">
        <f t="array" ref="AK181">IF(T181="",0,SUMPRODUCT((BX4:BX795="Crustaces")*(BY4:BY795="ALERTE")*(COUNTIF(AF181,"*"&amp;BZ4:BZ795&amp;"*")&gt;0)*1))</f>
        <v>0</v>
      </c>
      <c r="AL181" s="36" cm="1">
        <f t="array" ref="AL181">IF(T181="",0,SUMPRODUCT((BX4:BX795="Oeufs")*(BY4:BY795="ALERTE")*(COUNTIF(AF181,"*"&amp;BZ4:BZ795&amp;"*")&gt;0)*1))</f>
        <v>0</v>
      </c>
      <c r="AM181" s="36" cm="1">
        <f t="array" ref="AM181">IF(T181="",0,SUMPRODUCT((BX4:BX795="Poissons")*(BY4:BY795="INFO")*(COUNTIF(AF181,"*"&amp;BZ4:BZ795&amp;"*")&gt;0)*1))</f>
        <v>0</v>
      </c>
      <c r="AN181" s="36" cm="1">
        <f t="array" ref="AN181">IF(T181="",0,SUMPRODUCT((BX4:BX795="Poissons")*(BY4:BY795="EXCL")*(COUNTIF(AF181,"*"&amp;BZ4:BZ795&amp;"*")&gt;0)*1))</f>
        <v>0</v>
      </c>
      <c r="AO181" s="36" cm="1">
        <f t="array" ref="AO181">IF(T181="",0,SUMPRODUCT((BX4:BX795="Poissons")*(BY4:BY795="ALERTE")*(COUNTIF(AF181,"*"&amp;BZ4:BZ795&amp;"*")&gt;0)*1))</f>
        <v>0</v>
      </c>
      <c r="AP181" s="36" cm="1">
        <f t="array" ref="AP181">IF(T181="",0,SUMPRODUCT((BX4:BX795="Arachides")*(BY4:BY795="ALERTE")*(COUNTIF(AF181,"*"&amp;BZ4:BZ795&amp;"*")&gt;0)*1))</f>
        <v>0</v>
      </c>
      <c r="AQ181" s="36" cm="1">
        <f t="array" ref="AQ181">IF(T181="",0,SUMPRODUCT((BX4:BX795="Soja")*(BY4:BY795="INFO")*(COUNTIF(AF181,"*"&amp;BZ4:BZ795&amp;"*")&gt;0)*1))</f>
        <v>0</v>
      </c>
      <c r="AR181" s="36" cm="1">
        <f t="array" ref="AR181">IF(T181="",0,SUMPRODUCT((BX4:BX795="Soja")*(BY4:BY795="ALERTE")*(COUNTIF(AF181,"*"&amp;BZ4:BZ795&amp;"*")&gt;0)*1))</f>
        <v>0</v>
      </c>
      <c r="AS181" s="36" cm="1">
        <f t="array" ref="AS181">IF(T181="",0,SUMPRODUCT((BX4:BX795="Lait")*(BY4:BY795="INFO")*(COUNTIF(AF181,"*"&amp;BZ4:BZ795&amp;"*")&gt;0)*1))</f>
        <v>0</v>
      </c>
      <c r="AT181" s="36" cm="1">
        <f t="array" ref="AT181">IF(T181="",0,SUMPRODUCT((BX4:BX795="Lait")*(BY4:BY795="EXCL")*(COUNTIF(AF181,"*"&amp;BZ4:BZ795&amp;"*")&gt;0)*1))</f>
        <v>0</v>
      </c>
      <c r="AU181" s="36" cm="1">
        <f t="array" ref="AU181">IF(T181="",0,SUMPRODUCT((BX4:BX795="Lait")*(BY4:BY795="ALERTE")*(COUNTIF(AF181,"*"&amp;BZ4:BZ795&amp;"*")&gt;0)*1))</f>
        <v>0</v>
      </c>
      <c r="AV181" s="36" cm="1">
        <f t="array" ref="AV181">IF(T181="",0,SUMPRODUCT((BX4:BX795="Lait")*(BY4:BY795="SUSP")*(COUNTIF(AF181,"*"&amp;BZ4:BZ795&amp;"*")&gt;0)*1))</f>
        <v>0</v>
      </c>
      <c r="AW181" s="36" cm="1">
        <f t="array" ref="AW181">IF(T181="",0,SUMPRODUCT((BX4:BX795="Fruits a coque")*(BY4:BY795="EXCL")*(COUNTIF(AF181,"*"&amp;BZ4:BZ795&amp;"*")&gt;0)*1))</f>
        <v>0</v>
      </c>
      <c r="AX181" s="36" cm="1">
        <f t="array" ref="AX181">IF(T181="",0,SUMPRODUCT((BX4:BX795="Fruits a coque")*(BY4:BY795="ALERTE")*(COUNTIF(AF181,"*"&amp;BZ4:BZ795&amp;"*")&gt;0)*1))</f>
        <v>0</v>
      </c>
      <c r="AY181" s="36" cm="1">
        <f t="array" ref="AY181">IF(T181="",0,SUMPRODUCT((BX4:BX795="Celeri")*(BY4:BY795="ALERTE")*(COUNTIF(AF181,"*"&amp;BZ4:BZ795&amp;"*")&gt;0)*1))</f>
        <v>0</v>
      </c>
      <c r="AZ181" s="36" cm="1">
        <f t="array" ref="AZ181">IF(T181="",0,SUMPRODUCT((BX4:BX795="Moutarde")*(BY4:BY795="ALERTE")*(COUNTIF(AF181,"*"&amp;BZ4:BZ795&amp;"*")&gt;0)*1))</f>
        <v>0</v>
      </c>
      <c r="BA181" s="36" cm="1">
        <f t="array" ref="BA181">IF(T181="",0,SUMPRODUCT((BX4:BX795="Sesame")*(BY4:BY795="ALERTE")*(COUNTIF(AF181,"*"&amp;BZ4:BZ795&amp;"*")&gt;0)*1))</f>
        <v>0</v>
      </c>
      <c r="BB181" s="36" cm="1">
        <f t="array" ref="BB181">IF(T181="",0,SUMPRODUCT((BX4:BX795="Sulfites")*(BY4:BY795="ALERTE")*(COUNTIF(AF181,"*"&amp;BZ4:BZ795&amp;"*")&gt;0)*1))</f>
        <v>0</v>
      </c>
      <c r="BC181" s="36" cm="1">
        <f t="array" ref="BC181">IF(T181="",0,SUMPRODUCT((BX4:BX795="Lupin")*(BY4:BY795="ALERTE")*(COUNTIF(AF181,"*"&amp;BZ4:BZ795&amp;"*")&gt;0)*1))</f>
        <v>0</v>
      </c>
      <c r="BD181" s="36" cm="1">
        <f t="array" ref="BD181">IF(T181="",0,SUMPRODUCT((BX4:BX795="Mollusques")*(BY4:BY795="EXCL")*(COUNTIF(AF181,"*"&amp;BZ4:BZ795&amp;"*")&gt;0)*1))</f>
        <v>0</v>
      </c>
      <c r="BE181" s="36" cm="1">
        <f t="array" ref="BE181">IF(T181="",0,SUMPRODUCT((BX4:BX795="Mollusques")*(BY4:BY795="ALERTE")*(COUNTIF(AF181,"*"&amp;BZ4:BZ795&amp;"*")&gt;0)*1))</f>
        <v>0</v>
      </c>
      <c r="BF181" s="36" t="str">
        <f t="shared" si="97"/>
        <v/>
      </c>
      <c r="BG181" s="36" t="str">
        <f t="shared" si="98"/>
        <v/>
      </c>
      <c r="BH181" s="36" t="str">
        <f t="shared" si="99"/>
        <v/>
      </c>
      <c r="BI181" s="36" t="str">
        <f t="shared" si="100"/>
        <v/>
      </c>
      <c r="BJ181" s="36" t="str">
        <f t="shared" si="101"/>
        <v/>
      </c>
      <c r="BK181" s="36" t="str">
        <f t="shared" si="102"/>
        <v/>
      </c>
      <c r="BL181" s="36" t="str">
        <f t="shared" si="103"/>
        <v/>
      </c>
      <c r="BM181" s="36" t="str">
        <f t="shared" si="104"/>
        <v/>
      </c>
      <c r="BN181" s="36" t="str">
        <f t="shared" si="105"/>
        <v/>
      </c>
      <c r="BO181" s="36" t="str">
        <f t="shared" si="106"/>
        <v/>
      </c>
      <c r="BP181" s="36" t="str">
        <f t="shared" si="107"/>
        <v/>
      </c>
      <c r="BQ181" s="36" t="str">
        <f t="shared" si="108"/>
        <v/>
      </c>
      <c r="BR181" s="36" t="str">
        <f t="shared" si="109"/>
        <v/>
      </c>
      <c r="BS181" s="36" t="str">
        <f t="shared" si="110"/>
        <v/>
      </c>
      <c r="BT181" s="36" t="str">
        <f t="shared" si="111"/>
        <v/>
      </c>
      <c r="BU181" s="36" t="str">
        <f t="shared" si="112"/>
        <v/>
      </c>
      <c r="BX181" s="6" t="s">
        <v>353</v>
      </c>
      <c r="BY181" s="577" t="s">
        <v>363</v>
      </c>
      <c r="BZ181" s="6" t="s">
        <v>1348</v>
      </c>
      <c r="CA181" s="6" t="s">
        <v>916</v>
      </c>
    </row>
    <row r="182" spans="2:79" ht="30" customHeight="1">
      <c r="B182" s="551" t="str">
        <f t="shared" si="76"/>
        <v/>
      </c>
      <c r="C182" s="551" t="str">
        <f t="shared" si="77"/>
        <v/>
      </c>
      <c r="D182" s="551" t="str">
        <f>IF(UPPER(TRIM(N11))="X",C182,B182)</f>
        <v/>
      </c>
      <c r="E182" s="551" cm="1">
        <f t="array" ref="E182">IF(H181&lt;&gt;"",E181,IF(E181="","",IFERROR(MATCH(TRUE(),INDEX(INDEX(K:K,E181+1):K203&lt;&gt;"",0),0)+E181,"")))</f>
        <v>323</v>
      </c>
      <c r="F182" s="551" cm="1">
        <f t="array" ref="F182">IF(E182="","",IF(H181&lt;&gt;"",H181,INDEX(D:D,E182)))</f>
        <v>0</v>
      </c>
      <c r="G182" s="551" t="str">
        <f t="shared" si="78"/>
        <v>0</v>
      </c>
      <c r="H182" s="561" t="str">
        <f t="shared" si="79"/>
        <v/>
      </c>
      <c r="I182" s="566" t="str">
        <f>IF(AND(F182&lt;&gt;"",N10&gt;0,M182&gt;N10),"Mot &gt; limite","")</f>
        <v/>
      </c>
      <c r="J182" s="562" t="str">
        <f>IF(K182="","",COUNTIF(K18:K182,"&lt;&gt;"))</f>
        <v/>
      </c>
      <c r="K182" s="563"/>
      <c r="L182" s="562" t="str">
        <f t="shared" si="80"/>
        <v/>
      </c>
      <c r="M182" s="532">
        <f>IF(OR(F182="",N10="",N10&lt;=0),"",IF(LEN(F182)&lt;=N10,LEN(F182),IFERROR(FIND("♦",SUBSTITUTE(LEFT(F182,N10)," ","♦",LEN(LEFT(F182,N10))-LEN(SUBSTITUTE(LEFT(F182,N10)," ","")))),FIND(" ",F182&amp;" ",N10+1)-1)))</f>
        <v>1</v>
      </c>
      <c r="N182" s="564">
        <f t="shared" si="81"/>
        <v>165</v>
      </c>
      <c r="O182" s="565" t="str">
        <f t="shared" si="82"/>
        <v>0</v>
      </c>
      <c r="P182" s="564">
        <f t="shared" si="83"/>
        <v>1</v>
      </c>
      <c r="Q182" s="564">
        <f t="shared" si="84"/>
        <v>1</v>
      </c>
      <c r="S182" s="588">
        <f t="shared" si="85"/>
        <v>182</v>
      </c>
      <c r="T182" s="464" t="str">
        <f t="shared" si="113"/>
        <v>0</v>
      </c>
      <c r="U182" s="588" t="s">
        <v>188</v>
      </c>
      <c r="V182" s="465" t="str">
        <f t="shared" si="86"/>
        <v>0</v>
      </c>
      <c r="W182" s="466" t="str">
        <f t="shared" si="87"/>
        <v/>
      </c>
      <c r="X182" s="589" t="str">
        <f t="shared" si="88"/>
        <v>0</v>
      </c>
      <c r="Y182" s="590" t="str">
        <f t="shared" si="89"/>
        <v/>
      </c>
      <c r="Z182" s="588">
        <f t="shared" si="90"/>
        <v>0</v>
      </c>
      <c r="AA182" s="588">
        <f t="shared" si="91"/>
        <v>0</v>
      </c>
      <c r="AB182" s="590" t="str">
        <f t="shared" si="92"/>
        <v>aucun match</v>
      </c>
      <c r="AC182" s="36" t="str">
        <f t="shared" si="93"/>
        <v>0</v>
      </c>
      <c r="AD182" s="36" t="str">
        <f t="shared" si="94"/>
        <v>0</v>
      </c>
      <c r="AE182" s="36" t="str">
        <f t="shared" si="95"/>
        <v>0</v>
      </c>
      <c r="AF182" s="36" t="str">
        <f t="shared" si="96"/>
        <v xml:space="preserve"> 0 </v>
      </c>
      <c r="AG182" s="36" cm="1">
        <f t="array" ref="AG182">IF(T182="",0,SUMPRODUCT((BX4:BX795="Gluten")*(BY4:BY795="INFO")*(COUNTIF(AF182,"*"&amp;BZ4:BZ795&amp;"*")&gt;0)*1))</f>
        <v>0</v>
      </c>
      <c r="AH182" s="36" cm="1">
        <f t="array" ref="AH182">IF(T182="",0,SUMPRODUCT((BX4:BX795="Gluten")*(BY4:BY795="EXCL")*(COUNTIF(AF182,"*"&amp;BZ4:BZ795&amp;"*")&gt;0)*1))</f>
        <v>0</v>
      </c>
      <c r="AI182" s="36" cm="1">
        <f t="array" ref="AI182">IF(T182="",0,SUMPRODUCT((BX4:BX795="Gluten")*(BY4:BY795="ALERTE")*(COUNTIF(AF182,"*"&amp;BZ4:BZ795&amp;"*")&gt;0)*1))</f>
        <v>0</v>
      </c>
      <c r="AJ182" s="36" cm="1">
        <f t="array" ref="AJ182">IF(T182="",0,SUMPRODUCT((BX4:BX795="Gluten")*(BY4:BY795="SUSP")*(COUNTIF(AF182,"*"&amp;BZ4:BZ795&amp;"*")&gt;0)*1))</f>
        <v>0</v>
      </c>
      <c r="AK182" s="36" cm="1">
        <f t="array" ref="AK182">IF(T182="",0,SUMPRODUCT((BX4:BX795="Crustaces")*(BY4:BY795="ALERTE")*(COUNTIF(AF182,"*"&amp;BZ4:BZ795&amp;"*")&gt;0)*1))</f>
        <v>0</v>
      </c>
      <c r="AL182" s="36" cm="1">
        <f t="array" ref="AL182">IF(T182="",0,SUMPRODUCT((BX4:BX795="Oeufs")*(BY4:BY795="ALERTE")*(COUNTIF(AF182,"*"&amp;BZ4:BZ795&amp;"*")&gt;0)*1))</f>
        <v>0</v>
      </c>
      <c r="AM182" s="36" cm="1">
        <f t="array" ref="AM182">IF(T182="",0,SUMPRODUCT((BX4:BX795="Poissons")*(BY4:BY795="INFO")*(COUNTIF(AF182,"*"&amp;BZ4:BZ795&amp;"*")&gt;0)*1))</f>
        <v>0</v>
      </c>
      <c r="AN182" s="36" cm="1">
        <f t="array" ref="AN182">IF(T182="",0,SUMPRODUCT((BX4:BX795="Poissons")*(BY4:BY795="EXCL")*(COUNTIF(AF182,"*"&amp;BZ4:BZ795&amp;"*")&gt;0)*1))</f>
        <v>0</v>
      </c>
      <c r="AO182" s="36" cm="1">
        <f t="array" ref="AO182">IF(T182="",0,SUMPRODUCT((BX4:BX795="Poissons")*(BY4:BY795="ALERTE")*(COUNTIF(AF182,"*"&amp;BZ4:BZ795&amp;"*")&gt;0)*1))</f>
        <v>0</v>
      </c>
      <c r="AP182" s="36" cm="1">
        <f t="array" ref="AP182">IF(T182="",0,SUMPRODUCT((BX4:BX795="Arachides")*(BY4:BY795="ALERTE")*(COUNTIF(AF182,"*"&amp;BZ4:BZ795&amp;"*")&gt;0)*1))</f>
        <v>0</v>
      </c>
      <c r="AQ182" s="36" cm="1">
        <f t="array" ref="AQ182">IF(T182="",0,SUMPRODUCT((BX4:BX795="Soja")*(BY4:BY795="INFO")*(COUNTIF(AF182,"*"&amp;BZ4:BZ795&amp;"*")&gt;0)*1))</f>
        <v>0</v>
      </c>
      <c r="AR182" s="36" cm="1">
        <f t="array" ref="AR182">IF(T182="",0,SUMPRODUCT((BX4:BX795="Soja")*(BY4:BY795="ALERTE")*(COUNTIF(AF182,"*"&amp;BZ4:BZ795&amp;"*")&gt;0)*1))</f>
        <v>0</v>
      </c>
      <c r="AS182" s="36" cm="1">
        <f t="array" ref="AS182">IF(T182="",0,SUMPRODUCT((BX4:BX795="Lait")*(BY4:BY795="INFO")*(COUNTIF(AF182,"*"&amp;BZ4:BZ795&amp;"*")&gt;0)*1))</f>
        <v>0</v>
      </c>
      <c r="AT182" s="36" cm="1">
        <f t="array" ref="AT182">IF(T182="",0,SUMPRODUCT((BX4:BX795="Lait")*(BY4:BY795="EXCL")*(COUNTIF(AF182,"*"&amp;BZ4:BZ795&amp;"*")&gt;0)*1))</f>
        <v>0</v>
      </c>
      <c r="AU182" s="36" cm="1">
        <f t="array" ref="AU182">IF(T182="",0,SUMPRODUCT((BX4:BX795="Lait")*(BY4:BY795="ALERTE")*(COUNTIF(AF182,"*"&amp;BZ4:BZ795&amp;"*")&gt;0)*1))</f>
        <v>0</v>
      </c>
      <c r="AV182" s="36" cm="1">
        <f t="array" ref="AV182">IF(T182="",0,SUMPRODUCT((BX4:BX795="Lait")*(BY4:BY795="SUSP")*(COUNTIF(AF182,"*"&amp;BZ4:BZ795&amp;"*")&gt;0)*1))</f>
        <v>0</v>
      </c>
      <c r="AW182" s="36" cm="1">
        <f t="array" ref="AW182">IF(T182="",0,SUMPRODUCT((BX4:BX795="Fruits a coque")*(BY4:BY795="EXCL")*(COUNTIF(AF182,"*"&amp;BZ4:BZ795&amp;"*")&gt;0)*1))</f>
        <v>0</v>
      </c>
      <c r="AX182" s="36" cm="1">
        <f t="array" ref="AX182">IF(T182="",0,SUMPRODUCT((BX4:BX795="Fruits a coque")*(BY4:BY795="ALERTE")*(COUNTIF(AF182,"*"&amp;BZ4:BZ795&amp;"*")&gt;0)*1))</f>
        <v>0</v>
      </c>
      <c r="AY182" s="36" cm="1">
        <f t="array" ref="AY182">IF(T182="",0,SUMPRODUCT((BX4:BX795="Celeri")*(BY4:BY795="ALERTE")*(COUNTIF(AF182,"*"&amp;BZ4:BZ795&amp;"*")&gt;0)*1))</f>
        <v>0</v>
      </c>
      <c r="AZ182" s="36" cm="1">
        <f t="array" ref="AZ182">IF(T182="",0,SUMPRODUCT((BX4:BX795="Moutarde")*(BY4:BY795="ALERTE")*(COUNTIF(AF182,"*"&amp;BZ4:BZ795&amp;"*")&gt;0)*1))</f>
        <v>0</v>
      </c>
      <c r="BA182" s="36" cm="1">
        <f t="array" ref="BA182">IF(T182="",0,SUMPRODUCT((BX4:BX795="Sesame")*(BY4:BY795="ALERTE")*(COUNTIF(AF182,"*"&amp;BZ4:BZ795&amp;"*")&gt;0)*1))</f>
        <v>0</v>
      </c>
      <c r="BB182" s="36" cm="1">
        <f t="array" ref="BB182">IF(T182="",0,SUMPRODUCT((BX4:BX795="Sulfites")*(BY4:BY795="ALERTE")*(COUNTIF(AF182,"*"&amp;BZ4:BZ795&amp;"*")&gt;0)*1))</f>
        <v>0</v>
      </c>
      <c r="BC182" s="36" cm="1">
        <f t="array" ref="BC182">IF(T182="",0,SUMPRODUCT((BX4:BX795="Lupin")*(BY4:BY795="ALERTE")*(COUNTIF(AF182,"*"&amp;BZ4:BZ795&amp;"*")&gt;0)*1))</f>
        <v>0</v>
      </c>
      <c r="BD182" s="36" cm="1">
        <f t="array" ref="BD182">IF(T182="",0,SUMPRODUCT((BX4:BX795="Mollusques")*(BY4:BY795="EXCL")*(COUNTIF(AF182,"*"&amp;BZ4:BZ795&amp;"*")&gt;0)*1))</f>
        <v>0</v>
      </c>
      <c r="BE182" s="36" cm="1">
        <f t="array" ref="BE182">IF(T182="",0,SUMPRODUCT((BX4:BX795="Mollusques")*(BY4:BY795="ALERTE")*(COUNTIF(AF182,"*"&amp;BZ4:BZ795&amp;"*")&gt;0)*1))</f>
        <v>0</v>
      </c>
      <c r="BF182" s="36" t="str">
        <f t="shared" si="97"/>
        <v/>
      </c>
      <c r="BG182" s="36" t="str">
        <f t="shared" si="98"/>
        <v/>
      </c>
      <c r="BH182" s="36" t="str">
        <f t="shared" si="99"/>
        <v/>
      </c>
      <c r="BI182" s="36" t="str">
        <f t="shared" si="100"/>
        <v/>
      </c>
      <c r="BJ182" s="36" t="str">
        <f t="shared" si="101"/>
        <v/>
      </c>
      <c r="BK182" s="36" t="str">
        <f t="shared" si="102"/>
        <v/>
      </c>
      <c r="BL182" s="36" t="str">
        <f t="shared" si="103"/>
        <v/>
      </c>
      <c r="BM182" s="36" t="str">
        <f t="shared" si="104"/>
        <v/>
      </c>
      <c r="BN182" s="36" t="str">
        <f t="shared" si="105"/>
        <v/>
      </c>
      <c r="BO182" s="36" t="str">
        <f t="shared" si="106"/>
        <v/>
      </c>
      <c r="BP182" s="36" t="str">
        <f t="shared" si="107"/>
        <v/>
      </c>
      <c r="BQ182" s="36" t="str">
        <f t="shared" si="108"/>
        <v/>
      </c>
      <c r="BR182" s="36" t="str">
        <f t="shared" si="109"/>
        <v/>
      </c>
      <c r="BS182" s="36" t="str">
        <f t="shared" si="110"/>
        <v/>
      </c>
      <c r="BT182" s="36" t="str">
        <f t="shared" si="111"/>
        <v/>
      </c>
      <c r="BU182" s="36" t="str">
        <f t="shared" si="112"/>
        <v/>
      </c>
      <c r="BX182" s="6" t="s">
        <v>353</v>
      </c>
      <c r="BY182" s="577" t="s">
        <v>363</v>
      </c>
      <c r="BZ182" s="6" t="s">
        <v>1349</v>
      </c>
      <c r="CA182" s="6" t="s">
        <v>917</v>
      </c>
    </row>
    <row r="183" spans="2:79" ht="30" customHeight="1">
      <c r="B183" s="551" t="str">
        <f t="shared" si="76"/>
        <v/>
      </c>
      <c r="C183" s="551" t="str">
        <f t="shared" si="77"/>
        <v/>
      </c>
      <c r="D183" s="551" t="str">
        <f>IF(UPPER(TRIM(N11))="X",C183,B183)</f>
        <v/>
      </c>
      <c r="E183" s="551" cm="1">
        <f t="array" ref="E183">IF(H182&lt;&gt;"",E182,IF(E182="","",IFERROR(MATCH(TRUE(),INDEX(INDEX(K:K,E182+1):K203&lt;&gt;"",0),0)+E182,"")))</f>
        <v>324</v>
      </c>
      <c r="F183" s="551" cm="1">
        <f t="array" ref="F183">IF(E183="","",IF(H182&lt;&gt;"",H182,INDEX(D:D,E183)))</f>
        <v>0</v>
      </c>
      <c r="G183" s="551" t="str">
        <f t="shared" si="78"/>
        <v>0</v>
      </c>
      <c r="H183" s="561" t="str">
        <f t="shared" si="79"/>
        <v/>
      </c>
      <c r="I183" s="566" t="str">
        <f>IF(AND(F183&lt;&gt;"",N10&gt;0,M183&gt;N10),"Mot &gt; limite","")</f>
        <v/>
      </c>
      <c r="J183" s="562" t="str">
        <f>IF(K183="","",COUNTIF(K18:K183,"&lt;&gt;"))</f>
        <v/>
      </c>
      <c r="K183" s="563"/>
      <c r="L183" s="562" t="str">
        <f t="shared" si="80"/>
        <v/>
      </c>
      <c r="M183" s="532">
        <f>IF(OR(F183="",N10="",N10&lt;=0),"",IF(LEN(F183)&lt;=N10,LEN(F183),IFERROR(FIND("♦",SUBSTITUTE(LEFT(F183,N10)," ","♦",LEN(LEFT(F183,N10))-LEN(SUBSTITUTE(LEFT(F183,N10)," ","")))),FIND(" ",F183&amp;" ",N10+1)-1)))</f>
        <v>1</v>
      </c>
      <c r="N183" s="564">
        <f t="shared" si="81"/>
        <v>166</v>
      </c>
      <c r="O183" s="565" t="str">
        <f t="shared" si="82"/>
        <v>0</v>
      </c>
      <c r="P183" s="564">
        <f t="shared" si="83"/>
        <v>1</v>
      </c>
      <c r="Q183" s="564">
        <f t="shared" si="84"/>
        <v>1</v>
      </c>
      <c r="S183" s="588">
        <f t="shared" si="85"/>
        <v>183</v>
      </c>
      <c r="T183" s="464" t="str">
        <f t="shared" si="113"/>
        <v>0</v>
      </c>
      <c r="U183" s="588" t="s">
        <v>188</v>
      </c>
      <c r="V183" s="465" t="str">
        <f t="shared" si="86"/>
        <v>0</v>
      </c>
      <c r="W183" s="466" t="str">
        <f t="shared" si="87"/>
        <v/>
      </c>
      <c r="X183" s="589" t="str">
        <f t="shared" si="88"/>
        <v>0</v>
      </c>
      <c r="Y183" s="590" t="str">
        <f t="shared" si="89"/>
        <v/>
      </c>
      <c r="Z183" s="588">
        <f t="shared" si="90"/>
        <v>0</v>
      </c>
      <c r="AA183" s="588">
        <f t="shared" si="91"/>
        <v>0</v>
      </c>
      <c r="AB183" s="590" t="str">
        <f t="shared" si="92"/>
        <v>aucun match</v>
      </c>
      <c r="AC183" s="36" t="str">
        <f t="shared" si="93"/>
        <v>0</v>
      </c>
      <c r="AD183" s="36" t="str">
        <f t="shared" si="94"/>
        <v>0</v>
      </c>
      <c r="AE183" s="36" t="str">
        <f t="shared" si="95"/>
        <v>0</v>
      </c>
      <c r="AF183" s="36" t="str">
        <f t="shared" si="96"/>
        <v xml:space="preserve"> 0 </v>
      </c>
      <c r="AG183" s="36" cm="1">
        <f t="array" ref="AG183">IF(T183="",0,SUMPRODUCT((BX4:BX795="Gluten")*(BY4:BY795="INFO")*(COUNTIF(AF183,"*"&amp;BZ4:BZ795&amp;"*")&gt;0)*1))</f>
        <v>0</v>
      </c>
      <c r="AH183" s="36" cm="1">
        <f t="array" ref="AH183">IF(T183="",0,SUMPRODUCT((BX4:BX795="Gluten")*(BY4:BY795="EXCL")*(COUNTIF(AF183,"*"&amp;BZ4:BZ795&amp;"*")&gt;0)*1))</f>
        <v>0</v>
      </c>
      <c r="AI183" s="36" cm="1">
        <f t="array" ref="AI183">IF(T183="",0,SUMPRODUCT((BX4:BX795="Gluten")*(BY4:BY795="ALERTE")*(COUNTIF(AF183,"*"&amp;BZ4:BZ795&amp;"*")&gt;0)*1))</f>
        <v>0</v>
      </c>
      <c r="AJ183" s="36" cm="1">
        <f t="array" ref="AJ183">IF(T183="",0,SUMPRODUCT((BX4:BX795="Gluten")*(BY4:BY795="SUSP")*(COUNTIF(AF183,"*"&amp;BZ4:BZ795&amp;"*")&gt;0)*1))</f>
        <v>0</v>
      </c>
      <c r="AK183" s="36" cm="1">
        <f t="array" ref="AK183">IF(T183="",0,SUMPRODUCT((BX4:BX795="Crustaces")*(BY4:BY795="ALERTE")*(COUNTIF(AF183,"*"&amp;BZ4:BZ795&amp;"*")&gt;0)*1))</f>
        <v>0</v>
      </c>
      <c r="AL183" s="36" cm="1">
        <f t="array" ref="AL183">IF(T183="",0,SUMPRODUCT((BX4:BX795="Oeufs")*(BY4:BY795="ALERTE")*(COUNTIF(AF183,"*"&amp;BZ4:BZ795&amp;"*")&gt;0)*1))</f>
        <v>0</v>
      </c>
      <c r="AM183" s="36" cm="1">
        <f t="array" ref="AM183">IF(T183="",0,SUMPRODUCT((BX4:BX795="Poissons")*(BY4:BY795="INFO")*(COUNTIF(AF183,"*"&amp;BZ4:BZ795&amp;"*")&gt;0)*1))</f>
        <v>0</v>
      </c>
      <c r="AN183" s="36" cm="1">
        <f t="array" ref="AN183">IF(T183="",0,SUMPRODUCT((BX4:BX795="Poissons")*(BY4:BY795="EXCL")*(COUNTIF(AF183,"*"&amp;BZ4:BZ795&amp;"*")&gt;0)*1))</f>
        <v>0</v>
      </c>
      <c r="AO183" s="36" cm="1">
        <f t="array" ref="AO183">IF(T183="",0,SUMPRODUCT((BX4:BX795="Poissons")*(BY4:BY795="ALERTE")*(COUNTIF(AF183,"*"&amp;BZ4:BZ795&amp;"*")&gt;0)*1))</f>
        <v>0</v>
      </c>
      <c r="AP183" s="36" cm="1">
        <f t="array" ref="AP183">IF(T183="",0,SUMPRODUCT((BX4:BX795="Arachides")*(BY4:BY795="ALERTE")*(COUNTIF(AF183,"*"&amp;BZ4:BZ795&amp;"*")&gt;0)*1))</f>
        <v>0</v>
      </c>
      <c r="AQ183" s="36" cm="1">
        <f t="array" ref="AQ183">IF(T183="",0,SUMPRODUCT((BX4:BX795="Soja")*(BY4:BY795="INFO")*(COUNTIF(AF183,"*"&amp;BZ4:BZ795&amp;"*")&gt;0)*1))</f>
        <v>0</v>
      </c>
      <c r="AR183" s="36" cm="1">
        <f t="array" ref="AR183">IF(T183="",0,SUMPRODUCT((BX4:BX795="Soja")*(BY4:BY795="ALERTE")*(COUNTIF(AF183,"*"&amp;BZ4:BZ795&amp;"*")&gt;0)*1))</f>
        <v>0</v>
      </c>
      <c r="AS183" s="36" cm="1">
        <f t="array" ref="AS183">IF(T183="",0,SUMPRODUCT((BX4:BX795="Lait")*(BY4:BY795="INFO")*(COUNTIF(AF183,"*"&amp;BZ4:BZ795&amp;"*")&gt;0)*1))</f>
        <v>0</v>
      </c>
      <c r="AT183" s="36" cm="1">
        <f t="array" ref="AT183">IF(T183="",0,SUMPRODUCT((BX4:BX795="Lait")*(BY4:BY795="EXCL")*(COUNTIF(AF183,"*"&amp;BZ4:BZ795&amp;"*")&gt;0)*1))</f>
        <v>0</v>
      </c>
      <c r="AU183" s="36" cm="1">
        <f t="array" ref="AU183">IF(T183="",0,SUMPRODUCT((BX4:BX795="Lait")*(BY4:BY795="ALERTE")*(COUNTIF(AF183,"*"&amp;BZ4:BZ795&amp;"*")&gt;0)*1))</f>
        <v>0</v>
      </c>
      <c r="AV183" s="36" cm="1">
        <f t="array" ref="AV183">IF(T183="",0,SUMPRODUCT((BX4:BX795="Lait")*(BY4:BY795="SUSP")*(COUNTIF(AF183,"*"&amp;BZ4:BZ795&amp;"*")&gt;0)*1))</f>
        <v>0</v>
      </c>
      <c r="AW183" s="36" cm="1">
        <f t="array" ref="AW183">IF(T183="",0,SUMPRODUCT((BX4:BX795="Fruits a coque")*(BY4:BY795="EXCL")*(COUNTIF(AF183,"*"&amp;BZ4:BZ795&amp;"*")&gt;0)*1))</f>
        <v>0</v>
      </c>
      <c r="AX183" s="36" cm="1">
        <f t="array" ref="AX183">IF(T183="",0,SUMPRODUCT((BX4:BX795="Fruits a coque")*(BY4:BY795="ALERTE")*(COUNTIF(AF183,"*"&amp;BZ4:BZ795&amp;"*")&gt;0)*1))</f>
        <v>0</v>
      </c>
      <c r="AY183" s="36" cm="1">
        <f t="array" ref="AY183">IF(T183="",0,SUMPRODUCT((BX4:BX795="Celeri")*(BY4:BY795="ALERTE")*(COUNTIF(AF183,"*"&amp;BZ4:BZ795&amp;"*")&gt;0)*1))</f>
        <v>0</v>
      </c>
      <c r="AZ183" s="36" cm="1">
        <f t="array" ref="AZ183">IF(T183="",0,SUMPRODUCT((BX4:BX795="Moutarde")*(BY4:BY795="ALERTE")*(COUNTIF(AF183,"*"&amp;BZ4:BZ795&amp;"*")&gt;0)*1))</f>
        <v>0</v>
      </c>
      <c r="BA183" s="36" cm="1">
        <f t="array" ref="BA183">IF(T183="",0,SUMPRODUCT((BX4:BX795="Sesame")*(BY4:BY795="ALERTE")*(COUNTIF(AF183,"*"&amp;BZ4:BZ795&amp;"*")&gt;0)*1))</f>
        <v>0</v>
      </c>
      <c r="BB183" s="36" cm="1">
        <f t="array" ref="BB183">IF(T183="",0,SUMPRODUCT((BX4:BX795="Sulfites")*(BY4:BY795="ALERTE")*(COUNTIF(AF183,"*"&amp;BZ4:BZ795&amp;"*")&gt;0)*1))</f>
        <v>0</v>
      </c>
      <c r="BC183" s="36" cm="1">
        <f t="array" ref="BC183">IF(T183="",0,SUMPRODUCT((BX4:BX795="Lupin")*(BY4:BY795="ALERTE")*(COUNTIF(AF183,"*"&amp;BZ4:BZ795&amp;"*")&gt;0)*1))</f>
        <v>0</v>
      </c>
      <c r="BD183" s="36" cm="1">
        <f t="array" ref="BD183">IF(T183="",0,SUMPRODUCT((BX4:BX795="Mollusques")*(BY4:BY795="EXCL")*(COUNTIF(AF183,"*"&amp;BZ4:BZ795&amp;"*")&gt;0)*1))</f>
        <v>0</v>
      </c>
      <c r="BE183" s="36" cm="1">
        <f t="array" ref="BE183">IF(T183="",0,SUMPRODUCT((BX4:BX795="Mollusques")*(BY4:BY795="ALERTE")*(COUNTIF(AF183,"*"&amp;BZ4:BZ795&amp;"*")&gt;0)*1))</f>
        <v>0</v>
      </c>
      <c r="BF183" s="36" t="str">
        <f t="shared" si="97"/>
        <v/>
      </c>
      <c r="BG183" s="36" t="str">
        <f t="shared" si="98"/>
        <v/>
      </c>
      <c r="BH183" s="36" t="str">
        <f t="shared" si="99"/>
        <v/>
      </c>
      <c r="BI183" s="36" t="str">
        <f t="shared" si="100"/>
        <v/>
      </c>
      <c r="BJ183" s="36" t="str">
        <f t="shared" si="101"/>
        <v/>
      </c>
      <c r="BK183" s="36" t="str">
        <f t="shared" si="102"/>
        <v/>
      </c>
      <c r="BL183" s="36" t="str">
        <f t="shared" si="103"/>
        <v/>
      </c>
      <c r="BM183" s="36" t="str">
        <f t="shared" si="104"/>
        <v/>
      </c>
      <c r="BN183" s="36" t="str">
        <f t="shared" si="105"/>
        <v/>
      </c>
      <c r="BO183" s="36" t="str">
        <f t="shared" si="106"/>
        <v/>
      </c>
      <c r="BP183" s="36" t="str">
        <f t="shared" si="107"/>
        <v/>
      </c>
      <c r="BQ183" s="36" t="str">
        <f t="shared" si="108"/>
        <v/>
      </c>
      <c r="BR183" s="36" t="str">
        <f t="shared" si="109"/>
        <v/>
      </c>
      <c r="BS183" s="36" t="str">
        <f t="shared" si="110"/>
        <v/>
      </c>
      <c r="BT183" s="36" t="str">
        <f t="shared" si="111"/>
        <v/>
      </c>
      <c r="BU183" s="36" t="str">
        <f t="shared" si="112"/>
        <v/>
      </c>
      <c r="BX183" s="6" t="s">
        <v>353</v>
      </c>
      <c r="BY183" s="577" t="s">
        <v>363</v>
      </c>
      <c r="BZ183" s="6" t="s">
        <v>1350</v>
      </c>
      <c r="CA183" s="6" t="s">
        <v>918</v>
      </c>
    </row>
    <row r="184" spans="2:79" ht="30" customHeight="1">
      <c r="B184" s="551" t="str">
        <f t="shared" si="76"/>
        <v/>
      </c>
      <c r="C184" s="551" t="str">
        <f t="shared" si="77"/>
        <v/>
      </c>
      <c r="D184" s="551" t="str">
        <f>IF(UPPER(TRIM(N11))="X",C184,B184)</f>
        <v/>
      </c>
      <c r="E184" s="551" cm="1">
        <f t="array" ref="E184">IF(H183&lt;&gt;"",E183,IF(E183="","",IFERROR(MATCH(TRUE(),INDEX(INDEX(K:K,E183+1):K203&lt;&gt;"",0),0)+E183,"")))</f>
        <v>325</v>
      </c>
      <c r="F184" s="551" cm="1">
        <f t="array" ref="F184">IF(E184="","",IF(H183&lt;&gt;"",H183,INDEX(D:D,E184)))</f>
        <v>0</v>
      </c>
      <c r="G184" s="551" t="str">
        <f t="shared" si="78"/>
        <v>0</v>
      </c>
      <c r="H184" s="561" t="str">
        <f t="shared" si="79"/>
        <v/>
      </c>
      <c r="I184" s="566" t="str">
        <f>IF(AND(F184&lt;&gt;"",N10&gt;0,M184&gt;N10),"Mot &gt; limite","")</f>
        <v/>
      </c>
      <c r="J184" s="562" t="str">
        <f>IF(K184="","",COUNTIF(K18:K184,"&lt;&gt;"))</f>
        <v/>
      </c>
      <c r="K184" s="563"/>
      <c r="L184" s="562" t="str">
        <f t="shared" si="80"/>
        <v/>
      </c>
      <c r="M184" s="532">
        <f>IF(OR(F184="",N10="",N10&lt;=0),"",IF(LEN(F184)&lt;=N10,LEN(F184),IFERROR(FIND("♦",SUBSTITUTE(LEFT(F184,N10)," ","♦",LEN(LEFT(F184,N10))-LEN(SUBSTITUTE(LEFT(F184,N10)," ","")))),FIND(" ",F184&amp;" ",N10+1)-1)))</f>
        <v>1</v>
      </c>
      <c r="N184" s="564">
        <f t="shared" si="81"/>
        <v>167</v>
      </c>
      <c r="O184" s="565" t="str">
        <f t="shared" si="82"/>
        <v>0</v>
      </c>
      <c r="P184" s="564">
        <f t="shared" si="83"/>
        <v>1</v>
      </c>
      <c r="Q184" s="564">
        <f t="shared" si="84"/>
        <v>1</v>
      </c>
      <c r="S184" s="588">
        <f t="shared" si="85"/>
        <v>184</v>
      </c>
      <c r="T184" s="464" t="str">
        <f t="shared" si="113"/>
        <v>0</v>
      </c>
      <c r="U184" s="588" t="s">
        <v>188</v>
      </c>
      <c r="V184" s="465" t="str">
        <f t="shared" si="86"/>
        <v>0</v>
      </c>
      <c r="W184" s="466" t="str">
        <f t="shared" si="87"/>
        <v/>
      </c>
      <c r="X184" s="589" t="str">
        <f t="shared" si="88"/>
        <v>0</v>
      </c>
      <c r="Y184" s="590" t="str">
        <f t="shared" si="89"/>
        <v/>
      </c>
      <c r="Z184" s="588">
        <f t="shared" si="90"/>
        <v>0</v>
      </c>
      <c r="AA184" s="588">
        <f t="shared" si="91"/>
        <v>0</v>
      </c>
      <c r="AB184" s="590" t="str">
        <f t="shared" si="92"/>
        <v>aucun match</v>
      </c>
      <c r="AC184" s="36" t="str">
        <f t="shared" si="93"/>
        <v>0</v>
      </c>
      <c r="AD184" s="36" t="str">
        <f t="shared" si="94"/>
        <v>0</v>
      </c>
      <c r="AE184" s="36" t="str">
        <f t="shared" si="95"/>
        <v>0</v>
      </c>
      <c r="AF184" s="36" t="str">
        <f t="shared" si="96"/>
        <v xml:space="preserve"> 0 </v>
      </c>
      <c r="AG184" s="36" cm="1">
        <f t="array" ref="AG184">IF(T184="",0,SUMPRODUCT((BX4:BX795="Gluten")*(BY4:BY795="INFO")*(COUNTIF(AF184,"*"&amp;BZ4:BZ795&amp;"*")&gt;0)*1))</f>
        <v>0</v>
      </c>
      <c r="AH184" s="36" cm="1">
        <f t="array" ref="AH184">IF(T184="",0,SUMPRODUCT((BX4:BX795="Gluten")*(BY4:BY795="EXCL")*(COUNTIF(AF184,"*"&amp;BZ4:BZ795&amp;"*")&gt;0)*1))</f>
        <v>0</v>
      </c>
      <c r="AI184" s="36" cm="1">
        <f t="array" ref="AI184">IF(T184="",0,SUMPRODUCT((BX4:BX795="Gluten")*(BY4:BY795="ALERTE")*(COUNTIF(AF184,"*"&amp;BZ4:BZ795&amp;"*")&gt;0)*1))</f>
        <v>0</v>
      </c>
      <c r="AJ184" s="36" cm="1">
        <f t="array" ref="AJ184">IF(T184="",0,SUMPRODUCT((BX4:BX795="Gluten")*(BY4:BY795="SUSP")*(COUNTIF(AF184,"*"&amp;BZ4:BZ795&amp;"*")&gt;0)*1))</f>
        <v>0</v>
      </c>
      <c r="AK184" s="36" cm="1">
        <f t="array" ref="AK184">IF(T184="",0,SUMPRODUCT((BX4:BX795="Crustaces")*(BY4:BY795="ALERTE")*(COUNTIF(AF184,"*"&amp;BZ4:BZ795&amp;"*")&gt;0)*1))</f>
        <v>0</v>
      </c>
      <c r="AL184" s="36" cm="1">
        <f t="array" ref="AL184">IF(T184="",0,SUMPRODUCT((BX4:BX795="Oeufs")*(BY4:BY795="ALERTE")*(COUNTIF(AF184,"*"&amp;BZ4:BZ795&amp;"*")&gt;0)*1))</f>
        <v>0</v>
      </c>
      <c r="AM184" s="36" cm="1">
        <f t="array" ref="AM184">IF(T184="",0,SUMPRODUCT((BX4:BX795="Poissons")*(BY4:BY795="INFO")*(COUNTIF(AF184,"*"&amp;BZ4:BZ795&amp;"*")&gt;0)*1))</f>
        <v>0</v>
      </c>
      <c r="AN184" s="36" cm="1">
        <f t="array" ref="AN184">IF(T184="",0,SUMPRODUCT((BX4:BX795="Poissons")*(BY4:BY795="EXCL")*(COUNTIF(AF184,"*"&amp;BZ4:BZ795&amp;"*")&gt;0)*1))</f>
        <v>0</v>
      </c>
      <c r="AO184" s="36" cm="1">
        <f t="array" ref="AO184">IF(T184="",0,SUMPRODUCT((BX4:BX795="Poissons")*(BY4:BY795="ALERTE")*(COUNTIF(AF184,"*"&amp;BZ4:BZ795&amp;"*")&gt;0)*1))</f>
        <v>0</v>
      </c>
      <c r="AP184" s="36" cm="1">
        <f t="array" ref="AP184">IF(T184="",0,SUMPRODUCT((BX4:BX795="Arachides")*(BY4:BY795="ALERTE")*(COUNTIF(AF184,"*"&amp;BZ4:BZ795&amp;"*")&gt;0)*1))</f>
        <v>0</v>
      </c>
      <c r="AQ184" s="36" cm="1">
        <f t="array" ref="AQ184">IF(T184="",0,SUMPRODUCT((BX4:BX795="Soja")*(BY4:BY795="INFO")*(COUNTIF(AF184,"*"&amp;BZ4:BZ795&amp;"*")&gt;0)*1))</f>
        <v>0</v>
      </c>
      <c r="AR184" s="36" cm="1">
        <f t="array" ref="AR184">IF(T184="",0,SUMPRODUCT((BX4:BX795="Soja")*(BY4:BY795="ALERTE")*(COUNTIF(AF184,"*"&amp;BZ4:BZ795&amp;"*")&gt;0)*1))</f>
        <v>0</v>
      </c>
      <c r="AS184" s="36" cm="1">
        <f t="array" ref="AS184">IF(T184="",0,SUMPRODUCT((BX4:BX795="Lait")*(BY4:BY795="INFO")*(COUNTIF(AF184,"*"&amp;BZ4:BZ795&amp;"*")&gt;0)*1))</f>
        <v>0</v>
      </c>
      <c r="AT184" s="36" cm="1">
        <f t="array" ref="AT184">IF(T184="",0,SUMPRODUCT((BX4:BX795="Lait")*(BY4:BY795="EXCL")*(COUNTIF(AF184,"*"&amp;BZ4:BZ795&amp;"*")&gt;0)*1))</f>
        <v>0</v>
      </c>
      <c r="AU184" s="36" cm="1">
        <f t="array" ref="AU184">IF(T184="",0,SUMPRODUCT((BX4:BX795="Lait")*(BY4:BY795="ALERTE")*(COUNTIF(AF184,"*"&amp;BZ4:BZ795&amp;"*")&gt;0)*1))</f>
        <v>0</v>
      </c>
      <c r="AV184" s="36" cm="1">
        <f t="array" ref="AV184">IF(T184="",0,SUMPRODUCT((BX4:BX795="Lait")*(BY4:BY795="SUSP")*(COUNTIF(AF184,"*"&amp;BZ4:BZ795&amp;"*")&gt;0)*1))</f>
        <v>0</v>
      </c>
      <c r="AW184" s="36" cm="1">
        <f t="array" ref="AW184">IF(T184="",0,SUMPRODUCT((BX4:BX795="Fruits a coque")*(BY4:BY795="EXCL")*(COUNTIF(AF184,"*"&amp;BZ4:BZ795&amp;"*")&gt;0)*1))</f>
        <v>0</v>
      </c>
      <c r="AX184" s="36" cm="1">
        <f t="array" ref="AX184">IF(T184="",0,SUMPRODUCT((BX4:BX795="Fruits a coque")*(BY4:BY795="ALERTE")*(COUNTIF(AF184,"*"&amp;BZ4:BZ795&amp;"*")&gt;0)*1))</f>
        <v>0</v>
      </c>
      <c r="AY184" s="36" cm="1">
        <f t="array" ref="AY184">IF(T184="",0,SUMPRODUCT((BX4:BX795="Celeri")*(BY4:BY795="ALERTE")*(COUNTIF(AF184,"*"&amp;BZ4:BZ795&amp;"*")&gt;0)*1))</f>
        <v>0</v>
      </c>
      <c r="AZ184" s="36" cm="1">
        <f t="array" ref="AZ184">IF(T184="",0,SUMPRODUCT((BX4:BX795="Moutarde")*(BY4:BY795="ALERTE")*(COUNTIF(AF184,"*"&amp;BZ4:BZ795&amp;"*")&gt;0)*1))</f>
        <v>0</v>
      </c>
      <c r="BA184" s="36" cm="1">
        <f t="array" ref="BA184">IF(T184="",0,SUMPRODUCT((BX4:BX795="Sesame")*(BY4:BY795="ALERTE")*(COUNTIF(AF184,"*"&amp;BZ4:BZ795&amp;"*")&gt;0)*1))</f>
        <v>0</v>
      </c>
      <c r="BB184" s="36" cm="1">
        <f t="array" ref="BB184">IF(T184="",0,SUMPRODUCT((BX4:BX795="Sulfites")*(BY4:BY795="ALERTE")*(COUNTIF(AF184,"*"&amp;BZ4:BZ795&amp;"*")&gt;0)*1))</f>
        <v>0</v>
      </c>
      <c r="BC184" s="36" cm="1">
        <f t="array" ref="BC184">IF(T184="",0,SUMPRODUCT((BX4:BX795="Lupin")*(BY4:BY795="ALERTE")*(COUNTIF(AF184,"*"&amp;BZ4:BZ795&amp;"*")&gt;0)*1))</f>
        <v>0</v>
      </c>
      <c r="BD184" s="36" cm="1">
        <f t="array" ref="BD184">IF(T184="",0,SUMPRODUCT((BX4:BX795="Mollusques")*(BY4:BY795="EXCL")*(COUNTIF(AF184,"*"&amp;BZ4:BZ795&amp;"*")&gt;0)*1))</f>
        <v>0</v>
      </c>
      <c r="BE184" s="36" cm="1">
        <f t="array" ref="BE184">IF(T184="",0,SUMPRODUCT((BX4:BX795="Mollusques")*(BY4:BY795="ALERTE")*(COUNTIF(AF184,"*"&amp;BZ4:BZ795&amp;"*")&gt;0)*1))</f>
        <v>0</v>
      </c>
      <c r="BF184" s="36" t="str">
        <f t="shared" si="97"/>
        <v/>
      </c>
      <c r="BG184" s="36" t="str">
        <f t="shared" si="98"/>
        <v/>
      </c>
      <c r="BH184" s="36" t="str">
        <f t="shared" si="99"/>
        <v/>
      </c>
      <c r="BI184" s="36" t="str">
        <f t="shared" si="100"/>
        <v/>
      </c>
      <c r="BJ184" s="36" t="str">
        <f t="shared" si="101"/>
        <v/>
      </c>
      <c r="BK184" s="36" t="str">
        <f t="shared" si="102"/>
        <v/>
      </c>
      <c r="BL184" s="36" t="str">
        <f t="shared" si="103"/>
        <v/>
      </c>
      <c r="BM184" s="36" t="str">
        <f t="shared" si="104"/>
        <v/>
      </c>
      <c r="BN184" s="36" t="str">
        <f t="shared" si="105"/>
        <v/>
      </c>
      <c r="BO184" s="36" t="str">
        <f t="shared" si="106"/>
        <v/>
      </c>
      <c r="BP184" s="36" t="str">
        <f t="shared" si="107"/>
        <v/>
      </c>
      <c r="BQ184" s="36" t="str">
        <f t="shared" si="108"/>
        <v/>
      </c>
      <c r="BR184" s="36" t="str">
        <f t="shared" si="109"/>
        <v/>
      </c>
      <c r="BS184" s="36" t="str">
        <f t="shared" si="110"/>
        <v/>
      </c>
      <c r="BT184" s="36" t="str">
        <f t="shared" si="111"/>
        <v/>
      </c>
      <c r="BU184" s="36" t="str">
        <f t="shared" si="112"/>
        <v/>
      </c>
      <c r="BX184" s="6" t="s">
        <v>353</v>
      </c>
      <c r="BY184" s="577" t="s">
        <v>363</v>
      </c>
      <c r="BZ184" s="6" t="s">
        <v>462</v>
      </c>
      <c r="CA184" s="6" t="s">
        <v>919</v>
      </c>
    </row>
    <row r="185" spans="2:79" ht="30" customHeight="1">
      <c r="B185" s="551" t="str">
        <f t="shared" si="76"/>
        <v/>
      </c>
      <c r="C185" s="551" t="str">
        <f t="shared" si="77"/>
        <v/>
      </c>
      <c r="D185" s="551" t="str">
        <f>IF(UPPER(TRIM(N11))="X",C185,B185)</f>
        <v/>
      </c>
      <c r="E185" s="551" cm="1">
        <f t="array" ref="E185">IF(H184&lt;&gt;"",E184,IF(E184="","",IFERROR(MATCH(TRUE(),INDEX(INDEX(K:K,E184+1):K203&lt;&gt;"",0),0)+E184,"")))</f>
        <v>326</v>
      </c>
      <c r="F185" s="551" cm="1">
        <f t="array" ref="F185">IF(E185="","",IF(H184&lt;&gt;"",H184,INDEX(D:D,E185)))</f>
        <v>0</v>
      </c>
      <c r="G185" s="551" t="str">
        <f t="shared" si="78"/>
        <v>0</v>
      </c>
      <c r="H185" s="561" t="str">
        <f t="shared" si="79"/>
        <v/>
      </c>
      <c r="I185" s="566" t="str">
        <f>IF(AND(F185&lt;&gt;"",N10&gt;0,M185&gt;N10),"Mot &gt; limite","")</f>
        <v/>
      </c>
      <c r="J185" s="562" t="str">
        <f>IF(K185="","",COUNTIF(K18:K185,"&lt;&gt;"))</f>
        <v/>
      </c>
      <c r="K185" s="563"/>
      <c r="L185" s="562" t="str">
        <f t="shared" si="80"/>
        <v/>
      </c>
      <c r="M185" s="532">
        <f>IF(OR(F185="",N10="",N10&lt;=0),"",IF(LEN(F185)&lt;=N10,LEN(F185),IFERROR(FIND("♦",SUBSTITUTE(LEFT(F185,N10)," ","♦",LEN(LEFT(F185,N10))-LEN(SUBSTITUTE(LEFT(F185,N10)," ","")))),FIND(" ",F185&amp;" ",N10+1)-1)))</f>
        <v>1</v>
      </c>
      <c r="N185" s="564">
        <f t="shared" si="81"/>
        <v>168</v>
      </c>
      <c r="O185" s="565" t="str">
        <f t="shared" si="82"/>
        <v>0</v>
      </c>
      <c r="P185" s="564">
        <f t="shared" si="83"/>
        <v>1</v>
      </c>
      <c r="Q185" s="564">
        <f t="shared" si="84"/>
        <v>1</v>
      </c>
      <c r="S185" s="588">
        <f t="shared" si="85"/>
        <v>185</v>
      </c>
      <c r="T185" s="464" t="str">
        <f t="shared" si="113"/>
        <v>0</v>
      </c>
      <c r="U185" s="588" t="s">
        <v>188</v>
      </c>
      <c r="V185" s="465" t="str">
        <f t="shared" si="86"/>
        <v>0</v>
      </c>
      <c r="W185" s="466" t="str">
        <f t="shared" si="87"/>
        <v/>
      </c>
      <c r="X185" s="589" t="str">
        <f t="shared" si="88"/>
        <v>0</v>
      </c>
      <c r="Y185" s="590" t="str">
        <f t="shared" si="89"/>
        <v/>
      </c>
      <c r="Z185" s="588">
        <f t="shared" si="90"/>
        <v>0</v>
      </c>
      <c r="AA185" s="588">
        <f t="shared" si="91"/>
        <v>0</v>
      </c>
      <c r="AB185" s="590" t="str">
        <f t="shared" si="92"/>
        <v>aucun match</v>
      </c>
      <c r="AC185" s="36" t="str">
        <f t="shared" si="93"/>
        <v>0</v>
      </c>
      <c r="AD185" s="36" t="str">
        <f t="shared" si="94"/>
        <v>0</v>
      </c>
      <c r="AE185" s="36" t="str">
        <f t="shared" si="95"/>
        <v>0</v>
      </c>
      <c r="AF185" s="36" t="str">
        <f t="shared" si="96"/>
        <v xml:space="preserve"> 0 </v>
      </c>
      <c r="AG185" s="36" cm="1">
        <f t="array" ref="AG185">IF(T185="",0,SUMPRODUCT((BX4:BX795="Gluten")*(BY4:BY795="INFO")*(COUNTIF(AF185,"*"&amp;BZ4:BZ795&amp;"*")&gt;0)*1))</f>
        <v>0</v>
      </c>
      <c r="AH185" s="36" cm="1">
        <f t="array" ref="AH185">IF(T185="",0,SUMPRODUCT((BX4:BX795="Gluten")*(BY4:BY795="EXCL")*(COUNTIF(AF185,"*"&amp;BZ4:BZ795&amp;"*")&gt;0)*1))</f>
        <v>0</v>
      </c>
      <c r="AI185" s="36" cm="1">
        <f t="array" ref="AI185">IF(T185="",0,SUMPRODUCT((BX4:BX795="Gluten")*(BY4:BY795="ALERTE")*(COUNTIF(AF185,"*"&amp;BZ4:BZ795&amp;"*")&gt;0)*1))</f>
        <v>0</v>
      </c>
      <c r="AJ185" s="36" cm="1">
        <f t="array" ref="AJ185">IF(T185="",0,SUMPRODUCT((BX4:BX795="Gluten")*(BY4:BY795="SUSP")*(COUNTIF(AF185,"*"&amp;BZ4:BZ795&amp;"*")&gt;0)*1))</f>
        <v>0</v>
      </c>
      <c r="AK185" s="36" cm="1">
        <f t="array" ref="AK185">IF(T185="",0,SUMPRODUCT((BX4:BX795="Crustaces")*(BY4:BY795="ALERTE")*(COUNTIF(AF185,"*"&amp;BZ4:BZ795&amp;"*")&gt;0)*1))</f>
        <v>0</v>
      </c>
      <c r="AL185" s="36" cm="1">
        <f t="array" ref="AL185">IF(T185="",0,SUMPRODUCT((BX4:BX795="Oeufs")*(BY4:BY795="ALERTE")*(COUNTIF(AF185,"*"&amp;BZ4:BZ795&amp;"*")&gt;0)*1))</f>
        <v>0</v>
      </c>
      <c r="AM185" s="36" cm="1">
        <f t="array" ref="AM185">IF(T185="",0,SUMPRODUCT((BX4:BX795="Poissons")*(BY4:BY795="INFO")*(COUNTIF(AF185,"*"&amp;BZ4:BZ795&amp;"*")&gt;0)*1))</f>
        <v>0</v>
      </c>
      <c r="AN185" s="36" cm="1">
        <f t="array" ref="AN185">IF(T185="",0,SUMPRODUCT((BX4:BX795="Poissons")*(BY4:BY795="EXCL")*(COUNTIF(AF185,"*"&amp;BZ4:BZ795&amp;"*")&gt;0)*1))</f>
        <v>0</v>
      </c>
      <c r="AO185" s="36" cm="1">
        <f t="array" ref="AO185">IF(T185="",0,SUMPRODUCT((BX4:BX795="Poissons")*(BY4:BY795="ALERTE")*(COUNTIF(AF185,"*"&amp;BZ4:BZ795&amp;"*")&gt;0)*1))</f>
        <v>0</v>
      </c>
      <c r="AP185" s="36" cm="1">
        <f t="array" ref="AP185">IF(T185="",0,SUMPRODUCT((BX4:BX795="Arachides")*(BY4:BY795="ALERTE")*(COUNTIF(AF185,"*"&amp;BZ4:BZ795&amp;"*")&gt;0)*1))</f>
        <v>0</v>
      </c>
      <c r="AQ185" s="36" cm="1">
        <f t="array" ref="AQ185">IF(T185="",0,SUMPRODUCT((BX4:BX795="Soja")*(BY4:BY795="INFO")*(COUNTIF(AF185,"*"&amp;BZ4:BZ795&amp;"*")&gt;0)*1))</f>
        <v>0</v>
      </c>
      <c r="AR185" s="36" cm="1">
        <f t="array" ref="AR185">IF(T185="",0,SUMPRODUCT((BX4:BX795="Soja")*(BY4:BY795="ALERTE")*(COUNTIF(AF185,"*"&amp;BZ4:BZ795&amp;"*")&gt;0)*1))</f>
        <v>0</v>
      </c>
      <c r="AS185" s="36" cm="1">
        <f t="array" ref="AS185">IF(T185="",0,SUMPRODUCT((BX4:BX795="Lait")*(BY4:BY795="INFO")*(COUNTIF(AF185,"*"&amp;BZ4:BZ795&amp;"*")&gt;0)*1))</f>
        <v>0</v>
      </c>
      <c r="AT185" s="36" cm="1">
        <f t="array" ref="AT185">IF(T185="",0,SUMPRODUCT((BX4:BX795="Lait")*(BY4:BY795="EXCL")*(COUNTIF(AF185,"*"&amp;BZ4:BZ795&amp;"*")&gt;0)*1))</f>
        <v>0</v>
      </c>
      <c r="AU185" s="36" cm="1">
        <f t="array" ref="AU185">IF(T185="",0,SUMPRODUCT((BX4:BX795="Lait")*(BY4:BY795="ALERTE")*(COUNTIF(AF185,"*"&amp;BZ4:BZ795&amp;"*")&gt;0)*1))</f>
        <v>0</v>
      </c>
      <c r="AV185" s="36" cm="1">
        <f t="array" ref="AV185">IF(T185="",0,SUMPRODUCT((BX4:BX795="Lait")*(BY4:BY795="SUSP")*(COUNTIF(AF185,"*"&amp;BZ4:BZ795&amp;"*")&gt;0)*1))</f>
        <v>0</v>
      </c>
      <c r="AW185" s="36" cm="1">
        <f t="array" ref="AW185">IF(T185="",0,SUMPRODUCT((BX4:BX795="Fruits a coque")*(BY4:BY795="EXCL")*(COUNTIF(AF185,"*"&amp;BZ4:BZ795&amp;"*")&gt;0)*1))</f>
        <v>0</v>
      </c>
      <c r="AX185" s="36" cm="1">
        <f t="array" ref="AX185">IF(T185="",0,SUMPRODUCT((BX4:BX795="Fruits a coque")*(BY4:BY795="ALERTE")*(COUNTIF(AF185,"*"&amp;BZ4:BZ795&amp;"*")&gt;0)*1))</f>
        <v>0</v>
      </c>
      <c r="AY185" s="36" cm="1">
        <f t="array" ref="AY185">IF(T185="",0,SUMPRODUCT((BX4:BX795="Celeri")*(BY4:BY795="ALERTE")*(COUNTIF(AF185,"*"&amp;BZ4:BZ795&amp;"*")&gt;0)*1))</f>
        <v>0</v>
      </c>
      <c r="AZ185" s="36" cm="1">
        <f t="array" ref="AZ185">IF(T185="",0,SUMPRODUCT((BX4:BX795="Moutarde")*(BY4:BY795="ALERTE")*(COUNTIF(AF185,"*"&amp;BZ4:BZ795&amp;"*")&gt;0)*1))</f>
        <v>0</v>
      </c>
      <c r="BA185" s="36" cm="1">
        <f t="array" ref="BA185">IF(T185="",0,SUMPRODUCT((BX4:BX795="Sesame")*(BY4:BY795="ALERTE")*(COUNTIF(AF185,"*"&amp;BZ4:BZ795&amp;"*")&gt;0)*1))</f>
        <v>0</v>
      </c>
      <c r="BB185" s="36" cm="1">
        <f t="array" ref="BB185">IF(T185="",0,SUMPRODUCT((BX4:BX795="Sulfites")*(BY4:BY795="ALERTE")*(COUNTIF(AF185,"*"&amp;BZ4:BZ795&amp;"*")&gt;0)*1))</f>
        <v>0</v>
      </c>
      <c r="BC185" s="36" cm="1">
        <f t="array" ref="BC185">IF(T185="",0,SUMPRODUCT((BX4:BX795="Lupin")*(BY4:BY795="ALERTE")*(COUNTIF(AF185,"*"&amp;BZ4:BZ795&amp;"*")&gt;0)*1))</f>
        <v>0</v>
      </c>
      <c r="BD185" s="36" cm="1">
        <f t="array" ref="BD185">IF(T185="",0,SUMPRODUCT((BX4:BX795="Mollusques")*(BY4:BY795="EXCL")*(COUNTIF(AF185,"*"&amp;BZ4:BZ795&amp;"*")&gt;0)*1))</f>
        <v>0</v>
      </c>
      <c r="BE185" s="36" cm="1">
        <f t="array" ref="BE185">IF(T185="",0,SUMPRODUCT((BX4:BX795="Mollusques")*(BY4:BY795="ALERTE")*(COUNTIF(AF185,"*"&amp;BZ4:BZ795&amp;"*")&gt;0)*1))</f>
        <v>0</v>
      </c>
      <c r="BF185" s="36" t="str">
        <f t="shared" si="97"/>
        <v/>
      </c>
      <c r="BG185" s="36" t="str">
        <f t="shared" si="98"/>
        <v/>
      </c>
      <c r="BH185" s="36" t="str">
        <f t="shared" si="99"/>
        <v/>
      </c>
      <c r="BI185" s="36" t="str">
        <f t="shared" si="100"/>
        <v/>
      </c>
      <c r="BJ185" s="36" t="str">
        <f t="shared" si="101"/>
        <v/>
      </c>
      <c r="BK185" s="36" t="str">
        <f t="shared" si="102"/>
        <v/>
      </c>
      <c r="BL185" s="36" t="str">
        <f t="shared" si="103"/>
        <v/>
      </c>
      <c r="BM185" s="36" t="str">
        <f t="shared" si="104"/>
        <v/>
      </c>
      <c r="BN185" s="36" t="str">
        <f t="shared" si="105"/>
        <v/>
      </c>
      <c r="BO185" s="36" t="str">
        <f t="shared" si="106"/>
        <v/>
      </c>
      <c r="BP185" s="36" t="str">
        <f t="shared" si="107"/>
        <v/>
      </c>
      <c r="BQ185" s="36" t="str">
        <f t="shared" si="108"/>
        <v/>
      </c>
      <c r="BR185" s="36" t="str">
        <f t="shared" si="109"/>
        <v/>
      </c>
      <c r="BS185" s="36" t="str">
        <f t="shared" si="110"/>
        <v/>
      </c>
      <c r="BT185" s="36" t="str">
        <f t="shared" si="111"/>
        <v/>
      </c>
      <c r="BU185" s="36" t="str">
        <f t="shared" si="112"/>
        <v/>
      </c>
      <c r="BX185" s="6" t="s">
        <v>353</v>
      </c>
      <c r="BY185" s="577" t="s">
        <v>363</v>
      </c>
      <c r="BZ185" s="6" t="s">
        <v>1351</v>
      </c>
      <c r="CA185" s="6" t="s">
        <v>920</v>
      </c>
    </row>
    <row r="186" spans="2:79" ht="30" customHeight="1">
      <c r="B186" s="551" t="str">
        <f t="shared" si="76"/>
        <v/>
      </c>
      <c r="C186" s="551" t="str">
        <f t="shared" si="77"/>
        <v/>
      </c>
      <c r="D186" s="551" t="str">
        <f>IF(UPPER(TRIM(N11))="X",C186,B186)</f>
        <v/>
      </c>
      <c r="E186" s="551" cm="1">
        <f t="array" ref="E186">IF(H185&lt;&gt;"",E185,IF(E185="","",IFERROR(MATCH(TRUE(),INDEX(INDEX(K:K,E185+1):K203&lt;&gt;"",0),0)+E185,"")))</f>
        <v>327</v>
      </c>
      <c r="F186" s="551" cm="1">
        <f t="array" ref="F186">IF(E186="","",IF(H185&lt;&gt;"",H185,INDEX(D:D,E186)))</f>
        <v>0</v>
      </c>
      <c r="G186" s="551" t="str">
        <f t="shared" si="78"/>
        <v>0</v>
      </c>
      <c r="H186" s="561" t="str">
        <f t="shared" si="79"/>
        <v/>
      </c>
      <c r="I186" s="566" t="str">
        <f>IF(AND(F186&lt;&gt;"",N10&gt;0,M186&gt;N10),"Mot &gt; limite","")</f>
        <v/>
      </c>
      <c r="J186" s="562" t="str">
        <f>IF(K186="","",COUNTIF(K18:K186,"&lt;&gt;"))</f>
        <v/>
      </c>
      <c r="K186" s="563"/>
      <c r="L186" s="562" t="str">
        <f t="shared" si="80"/>
        <v/>
      </c>
      <c r="M186" s="532">
        <f>IF(OR(F186="",N10="",N10&lt;=0),"",IF(LEN(F186)&lt;=N10,LEN(F186),IFERROR(FIND("♦",SUBSTITUTE(LEFT(F186,N10)," ","♦",LEN(LEFT(F186,N10))-LEN(SUBSTITUTE(LEFT(F186,N10)," ","")))),FIND(" ",F186&amp;" ",N10+1)-1)))</f>
        <v>1</v>
      </c>
      <c r="N186" s="564">
        <f t="shared" si="81"/>
        <v>169</v>
      </c>
      <c r="O186" s="565" t="str">
        <f t="shared" si="82"/>
        <v>0</v>
      </c>
      <c r="P186" s="564">
        <f t="shared" si="83"/>
        <v>1</v>
      </c>
      <c r="Q186" s="564">
        <f t="shared" si="84"/>
        <v>1</v>
      </c>
      <c r="S186" s="588">
        <f t="shared" si="85"/>
        <v>186</v>
      </c>
      <c r="T186" s="464" t="str">
        <f t="shared" si="113"/>
        <v>0</v>
      </c>
      <c r="U186" s="588" t="s">
        <v>188</v>
      </c>
      <c r="V186" s="465" t="str">
        <f t="shared" si="86"/>
        <v>0</v>
      </c>
      <c r="W186" s="466" t="str">
        <f t="shared" si="87"/>
        <v/>
      </c>
      <c r="X186" s="589" t="str">
        <f t="shared" si="88"/>
        <v>0</v>
      </c>
      <c r="Y186" s="590" t="str">
        <f t="shared" si="89"/>
        <v/>
      </c>
      <c r="Z186" s="588">
        <f t="shared" si="90"/>
        <v>0</v>
      </c>
      <c r="AA186" s="588">
        <f t="shared" si="91"/>
        <v>0</v>
      </c>
      <c r="AB186" s="590" t="str">
        <f t="shared" si="92"/>
        <v>aucun match</v>
      </c>
      <c r="AC186" s="36" t="str">
        <f t="shared" si="93"/>
        <v>0</v>
      </c>
      <c r="AD186" s="36" t="str">
        <f t="shared" si="94"/>
        <v>0</v>
      </c>
      <c r="AE186" s="36" t="str">
        <f t="shared" si="95"/>
        <v>0</v>
      </c>
      <c r="AF186" s="36" t="str">
        <f t="shared" si="96"/>
        <v xml:space="preserve"> 0 </v>
      </c>
      <c r="AG186" s="36" cm="1">
        <f t="array" ref="AG186">IF(T186="",0,SUMPRODUCT((BX4:BX795="Gluten")*(BY4:BY795="INFO")*(COUNTIF(AF186,"*"&amp;BZ4:BZ795&amp;"*")&gt;0)*1))</f>
        <v>0</v>
      </c>
      <c r="AH186" s="36" cm="1">
        <f t="array" ref="AH186">IF(T186="",0,SUMPRODUCT((BX4:BX795="Gluten")*(BY4:BY795="EXCL")*(COUNTIF(AF186,"*"&amp;BZ4:BZ795&amp;"*")&gt;0)*1))</f>
        <v>0</v>
      </c>
      <c r="AI186" s="36" cm="1">
        <f t="array" ref="AI186">IF(T186="",0,SUMPRODUCT((BX4:BX795="Gluten")*(BY4:BY795="ALERTE")*(COUNTIF(AF186,"*"&amp;BZ4:BZ795&amp;"*")&gt;0)*1))</f>
        <v>0</v>
      </c>
      <c r="AJ186" s="36" cm="1">
        <f t="array" ref="AJ186">IF(T186="",0,SUMPRODUCT((BX4:BX795="Gluten")*(BY4:BY795="SUSP")*(COUNTIF(AF186,"*"&amp;BZ4:BZ795&amp;"*")&gt;0)*1))</f>
        <v>0</v>
      </c>
      <c r="AK186" s="36" cm="1">
        <f t="array" ref="AK186">IF(T186="",0,SUMPRODUCT((BX4:BX795="Crustaces")*(BY4:BY795="ALERTE")*(COUNTIF(AF186,"*"&amp;BZ4:BZ795&amp;"*")&gt;0)*1))</f>
        <v>0</v>
      </c>
      <c r="AL186" s="36" cm="1">
        <f t="array" ref="AL186">IF(T186="",0,SUMPRODUCT((BX4:BX795="Oeufs")*(BY4:BY795="ALERTE")*(COUNTIF(AF186,"*"&amp;BZ4:BZ795&amp;"*")&gt;0)*1))</f>
        <v>0</v>
      </c>
      <c r="AM186" s="36" cm="1">
        <f t="array" ref="AM186">IF(T186="",0,SUMPRODUCT((BX4:BX795="Poissons")*(BY4:BY795="INFO")*(COUNTIF(AF186,"*"&amp;BZ4:BZ795&amp;"*")&gt;0)*1))</f>
        <v>0</v>
      </c>
      <c r="AN186" s="36" cm="1">
        <f t="array" ref="AN186">IF(T186="",0,SUMPRODUCT((BX4:BX795="Poissons")*(BY4:BY795="EXCL")*(COUNTIF(AF186,"*"&amp;BZ4:BZ795&amp;"*")&gt;0)*1))</f>
        <v>0</v>
      </c>
      <c r="AO186" s="36" cm="1">
        <f t="array" ref="AO186">IF(T186="",0,SUMPRODUCT((BX4:BX795="Poissons")*(BY4:BY795="ALERTE")*(COUNTIF(AF186,"*"&amp;BZ4:BZ795&amp;"*")&gt;0)*1))</f>
        <v>0</v>
      </c>
      <c r="AP186" s="36" cm="1">
        <f t="array" ref="AP186">IF(T186="",0,SUMPRODUCT((BX4:BX795="Arachides")*(BY4:BY795="ALERTE")*(COUNTIF(AF186,"*"&amp;BZ4:BZ795&amp;"*")&gt;0)*1))</f>
        <v>0</v>
      </c>
      <c r="AQ186" s="36" cm="1">
        <f t="array" ref="AQ186">IF(T186="",0,SUMPRODUCT((BX4:BX795="Soja")*(BY4:BY795="INFO")*(COUNTIF(AF186,"*"&amp;BZ4:BZ795&amp;"*")&gt;0)*1))</f>
        <v>0</v>
      </c>
      <c r="AR186" s="36" cm="1">
        <f t="array" ref="AR186">IF(T186="",0,SUMPRODUCT((BX4:BX795="Soja")*(BY4:BY795="ALERTE")*(COUNTIF(AF186,"*"&amp;BZ4:BZ795&amp;"*")&gt;0)*1))</f>
        <v>0</v>
      </c>
      <c r="AS186" s="36" cm="1">
        <f t="array" ref="AS186">IF(T186="",0,SUMPRODUCT((BX4:BX795="Lait")*(BY4:BY795="INFO")*(COUNTIF(AF186,"*"&amp;BZ4:BZ795&amp;"*")&gt;0)*1))</f>
        <v>0</v>
      </c>
      <c r="AT186" s="36" cm="1">
        <f t="array" ref="AT186">IF(T186="",0,SUMPRODUCT((BX4:BX795="Lait")*(BY4:BY795="EXCL")*(COUNTIF(AF186,"*"&amp;BZ4:BZ795&amp;"*")&gt;0)*1))</f>
        <v>0</v>
      </c>
      <c r="AU186" s="36" cm="1">
        <f t="array" ref="AU186">IF(T186="",0,SUMPRODUCT((BX4:BX795="Lait")*(BY4:BY795="ALERTE")*(COUNTIF(AF186,"*"&amp;BZ4:BZ795&amp;"*")&gt;0)*1))</f>
        <v>0</v>
      </c>
      <c r="AV186" s="36" cm="1">
        <f t="array" ref="AV186">IF(T186="",0,SUMPRODUCT((BX4:BX795="Lait")*(BY4:BY795="SUSP")*(COUNTIF(AF186,"*"&amp;BZ4:BZ795&amp;"*")&gt;0)*1))</f>
        <v>0</v>
      </c>
      <c r="AW186" s="36" cm="1">
        <f t="array" ref="AW186">IF(T186="",0,SUMPRODUCT((BX4:BX795="Fruits a coque")*(BY4:BY795="EXCL")*(COUNTIF(AF186,"*"&amp;BZ4:BZ795&amp;"*")&gt;0)*1))</f>
        <v>0</v>
      </c>
      <c r="AX186" s="36" cm="1">
        <f t="array" ref="AX186">IF(T186="",0,SUMPRODUCT((BX4:BX795="Fruits a coque")*(BY4:BY795="ALERTE")*(COUNTIF(AF186,"*"&amp;BZ4:BZ795&amp;"*")&gt;0)*1))</f>
        <v>0</v>
      </c>
      <c r="AY186" s="36" cm="1">
        <f t="array" ref="AY186">IF(T186="",0,SUMPRODUCT((BX4:BX795="Celeri")*(BY4:BY795="ALERTE")*(COUNTIF(AF186,"*"&amp;BZ4:BZ795&amp;"*")&gt;0)*1))</f>
        <v>0</v>
      </c>
      <c r="AZ186" s="36" cm="1">
        <f t="array" ref="AZ186">IF(T186="",0,SUMPRODUCT((BX4:BX795="Moutarde")*(BY4:BY795="ALERTE")*(COUNTIF(AF186,"*"&amp;BZ4:BZ795&amp;"*")&gt;0)*1))</f>
        <v>0</v>
      </c>
      <c r="BA186" s="36" cm="1">
        <f t="array" ref="BA186">IF(T186="",0,SUMPRODUCT((BX4:BX795="Sesame")*(BY4:BY795="ALERTE")*(COUNTIF(AF186,"*"&amp;BZ4:BZ795&amp;"*")&gt;0)*1))</f>
        <v>0</v>
      </c>
      <c r="BB186" s="36" cm="1">
        <f t="array" ref="BB186">IF(T186="",0,SUMPRODUCT((BX4:BX795="Sulfites")*(BY4:BY795="ALERTE")*(COUNTIF(AF186,"*"&amp;BZ4:BZ795&amp;"*")&gt;0)*1))</f>
        <v>0</v>
      </c>
      <c r="BC186" s="36" cm="1">
        <f t="array" ref="BC186">IF(T186="",0,SUMPRODUCT((BX4:BX795="Lupin")*(BY4:BY795="ALERTE")*(COUNTIF(AF186,"*"&amp;BZ4:BZ795&amp;"*")&gt;0)*1))</f>
        <v>0</v>
      </c>
      <c r="BD186" s="36" cm="1">
        <f t="array" ref="BD186">IF(T186="",0,SUMPRODUCT((BX4:BX795="Mollusques")*(BY4:BY795="EXCL")*(COUNTIF(AF186,"*"&amp;BZ4:BZ795&amp;"*")&gt;0)*1))</f>
        <v>0</v>
      </c>
      <c r="BE186" s="36" cm="1">
        <f t="array" ref="BE186">IF(T186="",0,SUMPRODUCT((BX4:BX795="Mollusques")*(BY4:BY795="ALERTE")*(COUNTIF(AF186,"*"&amp;BZ4:BZ795&amp;"*")&gt;0)*1))</f>
        <v>0</v>
      </c>
      <c r="BF186" s="36" t="str">
        <f t="shared" si="97"/>
        <v/>
      </c>
      <c r="BG186" s="36" t="str">
        <f t="shared" si="98"/>
        <v/>
      </c>
      <c r="BH186" s="36" t="str">
        <f t="shared" si="99"/>
        <v/>
      </c>
      <c r="BI186" s="36" t="str">
        <f t="shared" si="100"/>
        <v/>
      </c>
      <c r="BJ186" s="36" t="str">
        <f t="shared" si="101"/>
        <v/>
      </c>
      <c r="BK186" s="36" t="str">
        <f t="shared" si="102"/>
        <v/>
      </c>
      <c r="BL186" s="36" t="str">
        <f t="shared" si="103"/>
        <v/>
      </c>
      <c r="BM186" s="36" t="str">
        <f t="shared" si="104"/>
        <v/>
      </c>
      <c r="BN186" s="36" t="str">
        <f t="shared" si="105"/>
        <v/>
      </c>
      <c r="BO186" s="36" t="str">
        <f t="shared" si="106"/>
        <v/>
      </c>
      <c r="BP186" s="36" t="str">
        <f t="shared" si="107"/>
        <v/>
      </c>
      <c r="BQ186" s="36" t="str">
        <f t="shared" si="108"/>
        <v/>
      </c>
      <c r="BR186" s="36" t="str">
        <f t="shared" si="109"/>
        <v/>
      </c>
      <c r="BS186" s="36" t="str">
        <f t="shared" si="110"/>
        <v/>
      </c>
      <c r="BT186" s="36" t="str">
        <f t="shared" si="111"/>
        <v/>
      </c>
      <c r="BU186" s="36" t="str">
        <f t="shared" si="112"/>
        <v/>
      </c>
      <c r="BX186" s="6" t="s">
        <v>353</v>
      </c>
      <c r="BY186" s="577" t="s">
        <v>363</v>
      </c>
      <c r="BZ186" s="6" t="s">
        <v>463</v>
      </c>
      <c r="CA186" s="6" t="s">
        <v>921</v>
      </c>
    </row>
    <row r="187" spans="2:79" ht="30" customHeight="1">
      <c r="B187" s="551" t="str">
        <f t="shared" si="76"/>
        <v/>
      </c>
      <c r="C187" s="551" t="str">
        <f t="shared" si="77"/>
        <v/>
      </c>
      <c r="D187" s="551" t="str">
        <f>IF(UPPER(TRIM(N11))="X",C187,B187)</f>
        <v/>
      </c>
      <c r="E187" s="551" cm="1">
        <f t="array" ref="E187">IF(H186&lt;&gt;"",E186,IF(E186="","",IFERROR(MATCH(TRUE(),INDEX(INDEX(K:K,E186+1):K203&lt;&gt;"",0),0)+E186,"")))</f>
        <v>328</v>
      </c>
      <c r="F187" s="551" cm="1">
        <f t="array" ref="F187">IF(E187="","",IF(H186&lt;&gt;"",H186,INDEX(D:D,E187)))</f>
        <v>0</v>
      </c>
      <c r="G187" s="551" t="str">
        <f t="shared" si="78"/>
        <v>0</v>
      </c>
      <c r="H187" s="561" t="str">
        <f t="shared" si="79"/>
        <v/>
      </c>
      <c r="I187" s="566" t="str">
        <f>IF(AND(F187&lt;&gt;"",N10&gt;0,M187&gt;N10),"Mot &gt; limite","")</f>
        <v/>
      </c>
      <c r="J187" s="562" t="str">
        <f>IF(K187="","",COUNTIF(K18:K187,"&lt;&gt;"))</f>
        <v/>
      </c>
      <c r="K187" s="563"/>
      <c r="L187" s="562" t="str">
        <f t="shared" si="80"/>
        <v/>
      </c>
      <c r="M187" s="532">
        <f>IF(OR(F187="",N10="",N10&lt;=0),"",IF(LEN(F187)&lt;=N10,LEN(F187),IFERROR(FIND("♦",SUBSTITUTE(LEFT(F187,N10)," ","♦",LEN(LEFT(F187,N10))-LEN(SUBSTITUTE(LEFT(F187,N10)," ","")))),FIND(" ",F187&amp;" ",N10+1)-1)))</f>
        <v>1</v>
      </c>
      <c r="N187" s="564">
        <f t="shared" si="81"/>
        <v>170</v>
      </c>
      <c r="O187" s="565" t="str">
        <f t="shared" si="82"/>
        <v>0</v>
      </c>
      <c r="P187" s="564">
        <f t="shared" si="83"/>
        <v>1</v>
      </c>
      <c r="Q187" s="564">
        <f t="shared" si="84"/>
        <v>1</v>
      </c>
      <c r="S187" s="588">
        <f t="shared" si="85"/>
        <v>187</v>
      </c>
      <c r="T187" s="464" t="str">
        <f t="shared" si="113"/>
        <v>0</v>
      </c>
      <c r="U187" s="588" t="s">
        <v>188</v>
      </c>
      <c r="V187" s="465" t="str">
        <f t="shared" si="86"/>
        <v>0</v>
      </c>
      <c r="W187" s="466" t="str">
        <f t="shared" si="87"/>
        <v/>
      </c>
      <c r="X187" s="589" t="str">
        <f t="shared" si="88"/>
        <v>0</v>
      </c>
      <c r="Y187" s="590" t="str">
        <f t="shared" si="89"/>
        <v/>
      </c>
      <c r="Z187" s="588">
        <f t="shared" si="90"/>
        <v>0</v>
      </c>
      <c r="AA187" s="588">
        <f t="shared" si="91"/>
        <v>0</v>
      </c>
      <c r="AB187" s="590" t="str">
        <f t="shared" si="92"/>
        <v>aucun match</v>
      </c>
      <c r="AC187" s="36" t="str">
        <f t="shared" si="93"/>
        <v>0</v>
      </c>
      <c r="AD187" s="36" t="str">
        <f t="shared" si="94"/>
        <v>0</v>
      </c>
      <c r="AE187" s="36" t="str">
        <f t="shared" si="95"/>
        <v>0</v>
      </c>
      <c r="AF187" s="36" t="str">
        <f t="shared" si="96"/>
        <v xml:space="preserve"> 0 </v>
      </c>
      <c r="AG187" s="36" cm="1">
        <f t="array" ref="AG187">IF(T187="",0,SUMPRODUCT((BX4:BX795="Gluten")*(BY4:BY795="INFO")*(COUNTIF(AF187,"*"&amp;BZ4:BZ795&amp;"*")&gt;0)*1))</f>
        <v>0</v>
      </c>
      <c r="AH187" s="36" cm="1">
        <f t="array" ref="AH187">IF(T187="",0,SUMPRODUCT((BX4:BX795="Gluten")*(BY4:BY795="EXCL")*(COUNTIF(AF187,"*"&amp;BZ4:BZ795&amp;"*")&gt;0)*1))</f>
        <v>0</v>
      </c>
      <c r="AI187" s="36" cm="1">
        <f t="array" ref="AI187">IF(T187="",0,SUMPRODUCT((BX4:BX795="Gluten")*(BY4:BY795="ALERTE")*(COUNTIF(AF187,"*"&amp;BZ4:BZ795&amp;"*")&gt;0)*1))</f>
        <v>0</v>
      </c>
      <c r="AJ187" s="36" cm="1">
        <f t="array" ref="AJ187">IF(T187="",0,SUMPRODUCT((BX4:BX795="Gluten")*(BY4:BY795="SUSP")*(COUNTIF(AF187,"*"&amp;BZ4:BZ795&amp;"*")&gt;0)*1))</f>
        <v>0</v>
      </c>
      <c r="AK187" s="36" cm="1">
        <f t="array" ref="AK187">IF(T187="",0,SUMPRODUCT((BX4:BX795="Crustaces")*(BY4:BY795="ALERTE")*(COUNTIF(AF187,"*"&amp;BZ4:BZ795&amp;"*")&gt;0)*1))</f>
        <v>0</v>
      </c>
      <c r="AL187" s="36" cm="1">
        <f t="array" ref="AL187">IF(T187="",0,SUMPRODUCT((BX4:BX795="Oeufs")*(BY4:BY795="ALERTE")*(COUNTIF(AF187,"*"&amp;BZ4:BZ795&amp;"*")&gt;0)*1))</f>
        <v>0</v>
      </c>
      <c r="AM187" s="36" cm="1">
        <f t="array" ref="AM187">IF(T187="",0,SUMPRODUCT((BX4:BX795="Poissons")*(BY4:BY795="INFO")*(COUNTIF(AF187,"*"&amp;BZ4:BZ795&amp;"*")&gt;0)*1))</f>
        <v>0</v>
      </c>
      <c r="AN187" s="36" cm="1">
        <f t="array" ref="AN187">IF(T187="",0,SUMPRODUCT((BX4:BX795="Poissons")*(BY4:BY795="EXCL")*(COUNTIF(AF187,"*"&amp;BZ4:BZ795&amp;"*")&gt;0)*1))</f>
        <v>0</v>
      </c>
      <c r="AO187" s="36" cm="1">
        <f t="array" ref="AO187">IF(T187="",0,SUMPRODUCT((BX4:BX795="Poissons")*(BY4:BY795="ALERTE")*(COUNTIF(AF187,"*"&amp;BZ4:BZ795&amp;"*")&gt;0)*1))</f>
        <v>0</v>
      </c>
      <c r="AP187" s="36" cm="1">
        <f t="array" ref="AP187">IF(T187="",0,SUMPRODUCT((BX4:BX795="Arachides")*(BY4:BY795="ALERTE")*(COUNTIF(AF187,"*"&amp;BZ4:BZ795&amp;"*")&gt;0)*1))</f>
        <v>0</v>
      </c>
      <c r="AQ187" s="36" cm="1">
        <f t="array" ref="AQ187">IF(T187="",0,SUMPRODUCT((BX4:BX795="Soja")*(BY4:BY795="INFO")*(COUNTIF(AF187,"*"&amp;BZ4:BZ795&amp;"*")&gt;0)*1))</f>
        <v>0</v>
      </c>
      <c r="AR187" s="36" cm="1">
        <f t="array" ref="AR187">IF(T187="",0,SUMPRODUCT((BX4:BX795="Soja")*(BY4:BY795="ALERTE")*(COUNTIF(AF187,"*"&amp;BZ4:BZ795&amp;"*")&gt;0)*1))</f>
        <v>0</v>
      </c>
      <c r="AS187" s="36" cm="1">
        <f t="array" ref="AS187">IF(T187="",0,SUMPRODUCT((BX4:BX795="Lait")*(BY4:BY795="INFO")*(COUNTIF(AF187,"*"&amp;BZ4:BZ795&amp;"*")&gt;0)*1))</f>
        <v>0</v>
      </c>
      <c r="AT187" s="36" cm="1">
        <f t="array" ref="AT187">IF(T187="",0,SUMPRODUCT((BX4:BX795="Lait")*(BY4:BY795="EXCL")*(COUNTIF(AF187,"*"&amp;BZ4:BZ795&amp;"*")&gt;0)*1))</f>
        <v>0</v>
      </c>
      <c r="AU187" s="36" cm="1">
        <f t="array" ref="AU187">IF(T187="",0,SUMPRODUCT((BX4:BX795="Lait")*(BY4:BY795="ALERTE")*(COUNTIF(AF187,"*"&amp;BZ4:BZ795&amp;"*")&gt;0)*1))</f>
        <v>0</v>
      </c>
      <c r="AV187" s="36" cm="1">
        <f t="array" ref="AV187">IF(T187="",0,SUMPRODUCT((BX4:BX795="Lait")*(BY4:BY795="SUSP")*(COUNTIF(AF187,"*"&amp;BZ4:BZ795&amp;"*")&gt;0)*1))</f>
        <v>0</v>
      </c>
      <c r="AW187" s="36" cm="1">
        <f t="array" ref="AW187">IF(T187="",0,SUMPRODUCT((BX4:BX795="Fruits a coque")*(BY4:BY795="EXCL")*(COUNTIF(AF187,"*"&amp;BZ4:BZ795&amp;"*")&gt;0)*1))</f>
        <v>0</v>
      </c>
      <c r="AX187" s="36" cm="1">
        <f t="array" ref="AX187">IF(T187="",0,SUMPRODUCT((BX4:BX795="Fruits a coque")*(BY4:BY795="ALERTE")*(COUNTIF(AF187,"*"&amp;BZ4:BZ795&amp;"*")&gt;0)*1))</f>
        <v>0</v>
      </c>
      <c r="AY187" s="36" cm="1">
        <f t="array" ref="AY187">IF(T187="",0,SUMPRODUCT((BX4:BX795="Celeri")*(BY4:BY795="ALERTE")*(COUNTIF(AF187,"*"&amp;BZ4:BZ795&amp;"*")&gt;0)*1))</f>
        <v>0</v>
      </c>
      <c r="AZ187" s="36" cm="1">
        <f t="array" ref="AZ187">IF(T187="",0,SUMPRODUCT((BX4:BX795="Moutarde")*(BY4:BY795="ALERTE")*(COUNTIF(AF187,"*"&amp;BZ4:BZ795&amp;"*")&gt;0)*1))</f>
        <v>0</v>
      </c>
      <c r="BA187" s="36" cm="1">
        <f t="array" ref="BA187">IF(T187="",0,SUMPRODUCT((BX4:BX795="Sesame")*(BY4:BY795="ALERTE")*(COUNTIF(AF187,"*"&amp;BZ4:BZ795&amp;"*")&gt;0)*1))</f>
        <v>0</v>
      </c>
      <c r="BB187" s="36" cm="1">
        <f t="array" ref="BB187">IF(T187="",0,SUMPRODUCT((BX4:BX795="Sulfites")*(BY4:BY795="ALERTE")*(COUNTIF(AF187,"*"&amp;BZ4:BZ795&amp;"*")&gt;0)*1))</f>
        <v>0</v>
      </c>
      <c r="BC187" s="36" cm="1">
        <f t="array" ref="BC187">IF(T187="",0,SUMPRODUCT((BX4:BX795="Lupin")*(BY4:BY795="ALERTE")*(COUNTIF(AF187,"*"&amp;BZ4:BZ795&amp;"*")&gt;0)*1))</f>
        <v>0</v>
      </c>
      <c r="BD187" s="36" cm="1">
        <f t="array" ref="BD187">IF(T187="",0,SUMPRODUCT((BX4:BX795="Mollusques")*(BY4:BY795="EXCL")*(COUNTIF(AF187,"*"&amp;BZ4:BZ795&amp;"*")&gt;0)*1))</f>
        <v>0</v>
      </c>
      <c r="BE187" s="36" cm="1">
        <f t="array" ref="BE187">IF(T187="",0,SUMPRODUCT((BX4:BX795="Mollusques")*(BY4:BY795="ALERTE")*(COUNTIF(AF187,"*"&amp;BZ4:BZ795&amp;"*")&gt;0)*1))</f>
        <v>0</v>
      </c>
      <c r="BF187" s="36" t="str">
        <f t="shared" si="97"/>
        <v/>
      </c>
      <c r="BG187" s="36" t="str">
        <f t="shared" si="98"/>
        <v/>
      </c>
      <c r="BH187" s="36" t="str">
        <f t="shared" si="99"/>
        <v/>
      </c>
      <c r="BI187" s="36" t="str">
        <f t="shared" si="100"/>
        <v/>
      </c>
      <c r="BJ187" s="36" t="str">
        <f t="shared" si="101"/>
        <v/>
      </c>
      <c r="BK187" s="36" t="str">
        <f t="shared" si="102"/>
        <v/>
      </c>
      <c r="BL187" s="36" t="str">
        <f t="shared" si="103"/>
        <v/>
      </c>
      <c r="BM187" s="36" t="str">
        <f t="shared" si="104"/>
        <v/>
      </c>
      <c r="BN187" s="36" t="str">
        <f t="shared" si="105"/>
        <v/>
      </c>
      <c r="BO187" s="36" t="str">
        <f t="shared" si="106"/>
        <v/>
      </c>
      <c r="BP187" s="36" t="str">
        <f t="shared" si="107"/>
        <v/>
      </c>
      <c r="BQ187" s="36" t="str">
        <f t="shared" si="108"/>
        <v/>
      </c>
      <c r="BR187" s="36" t="str">
        <f t="shared" si="109"/>
        <v/>
      </c>
      <c r="BS187" s="36" t="str">
        <f t="shared" si="110"/>
        <v/>
      </c>
      <c r="BT187" s="36" t="str">
        <f t="shared" si="111"/>
        <v/>
      </c>
      <c r="BU187" s="36" t="str">
        <f t="shared" si="112"/>
        <v/>
      </c>
      <c r="BX187" s="6" t="s">
        <v>353</v>
      </c>
      <c r="BY187" s="577" t="s">
        <v>363</v>
      </c>
      <c r="BZ187" s="6" t="s">
        <v>464</v>
      </c>
      <c r="CA187" s="6" t="s">
        <v>922</v>
      </c>
    </row>
    <row r="188" spans="2:79" ht="30" customHeight="1">
      <c r="B188" s="551" t="str">
        <f t="shared" si="76"/>
        <v/>
      </c>
      <c r="C188" s="551" t="str">
        <f t="shared" si="77"/>
        <v/>
      </c>
      <c r="D188" s="551" t="str">
        <f>IF(UPPER(TRIM(N11))="X",C188,B188)</f>
        <v/>
      </c>
      <c r="E188" s="551" cm="1">
        <f t="array" ref="E188">IF(H187&lt;&gt;"",E187,IF(E187="","",IFERROR(MATCH(TRUE(),INDEX(INDEX(K:K,E187+1):K203&lt;&gt;"",0),0)+E187,"")))</f>
        <v>329</v>
      </c>
      <c r="F188" s="551" cm="1">
        <f t="array" ref="F188">IF(E188="","",IF(H187&lt;&gt;"",H187,INDEX(D:D,E188)))</f>
        <v>0</v>
      </c>
      <c r="G188" s="551" t="str">
        <f t="shared" si="78"/>
        <v>0</v>
      </c>
      <c r="H188" s="561" t="str">
        <f t="shared" si="79"/>
        <v/>
      </c>
      <c r="I188" s="566" t="str">
        <f>IF(AND(F188&lt;&gt;"",N10&gt;0,M188&gt;N10),"Mot &gt; limite","")</f>
        <v/>
      </c>
      <c r="J188" s="562" t="str">
        <f>IF(K188="","",COUNTIF(K18:K188,"&lt;&gt;"))</f>
        <v/>
      </c>
      <c r="K188" s="563"/>
      <c r="L188" s="562" t="str">
        <f t="shared" si="80"/>
        <v/>
      </c>
      <c r="M188" s="532">
        <f>IF(OR(F188="",N10="",N10&lt;=0),"",IF(LEN(F188)&lt;=N10,LEN(F188),IFERROR(FIND("♦",SUBSTITUTE(LEFT(F188,N10)," ","♦",LEN(LEFT(F188,N10))-LEN(SUBSTITUTE(LEFT(F188,N10)," ","")))),FIND(" ",F188&amp;" ",N10+1)-1)))</f>
        <v>1</v>
      </c>
      <c r="N188" s="564">
        <f t="shared" si="81"/>
        <v>171</v>
      </c>
      <c r="O188" s="565" t="str">
        <f t="shared" si="82"/>
        <v>0</v>
      </c>
      <c r="P188" s="564">
        <f t="shared" si="83"/>
        <v>1</v>
      </c>
      <c r="Q188" s="564">
        <f t="shared" si="84"/>
        <v>1</v>
      </c>
      <c r="S188" s="588">
        <f t="shared" si="85"/>
        <v>188</v>
      </c>
      <c r="T188" s="464" t="str">
        <f t="shared" si="113"/>
        <v>0</v>
      </c>
      <c r="U188" s="588" t="s">
        <v>188</v>
      </c>
      <c r="V188" s="465" t="str">
        <f t="shared" si="86"/>
        <v>0</v>
      </c>
      <c r="W188" s="466" t="str">
        <f t="shared" si="87"/>
        <v/>
      </c>
      <c r="X188" s="589" t="str">
        <f t="shared" si="88"/>
        <v>0</v>
      </c>
      <c r="Y188" s="590" t="str">
        <f t="shared" si="89"/>
        <v/>
      </c>
      <c r="Z188" s="588">
        <f t="shared" si="90"/>
        <v>0</v>
      </c>
      <c r="AA188" s="588">
        <f t="shared" si="91"/>
        <v>0</v>
      </c>
      <c r="AB188" s="590" t="str">
        <f t="shared" si="92"/>
        <v>aucun match</v>
      </c>
      <c r="AC188" s="36" t="str">
        <f t="shared" si="93"/>
        <v>0</v>
      </c>
      <c r="AD188" s="36" t="str">
        <f t="shared" si="94"/>
        <v>0</v>
      </c>
      <c r="AE188" s="36" t="str">
        <f t="shared" si="95"/>
        <v>0</v>
      </c>
      <c r="AF188" s="36" t="str">
        <f t="shared" si="96"/>
        <v xml:space="preserve"> 0 </v>
      </c>
      <c r="AG188" s="36" cm="1">
        <f t="array" ref="AG188">IF(T188="",0,SUMPRODUCT((BX4:BX795="Gluten")*(BY4:BY795="INFO")*(COUNTIF(AF188,"*"&amp;BZ4:BZ795&amp;"*")&gt;0)*1))</f>
        <v>0</v>
      </c>
      <c r="AH188" s="36" cm="1">
        <f t="array" ref="AH188">IF(T188="",0,SUMPRODUCT((BX4:BX795="Gluten")*(BY4:BY795="EXCL")*(COUNTIF(AF188,"*"&amp;BZ4:BZ795&amp;"*")&gt;0)*1))</f>
        <v>0</v>
      </c>
      <c r="AI188" s="36" cm="1">
        <f t="array" ref="AI188">IF(T188="",0,SUMPRODUCT((BX4:BX795="Gluten")*(BY4:BY795="ALERTE")*(COUNTIF(AF188,"*"&amp;BZ4:BZ795&amp;"*")&gt;0)*1))</f>
        <v>0</v>
      </c>
      <c r="AJ188" s="36" cm="1">
        <f t="array" ref="AJ188">IF(T188="",0,SUMPRODUCT((BX4:BX795="Gluten")*(BY4:BY795="SUSP")*(COUNTIF(AF188,"*"&amp;BZ4:BZ795&amp;"*")&gt;0)*1))</f>
        <v>0</v>
      </c>
      <c r="AK188" s="36" cm="1">
        <f t="array" ref="AK188">IF(T188="",0,SUMPRODUCT((BX4:BX795="Crustaces")*(BY4:BY795="ALERTE")*(COUNTIF(AF188,"*"&amp;BZ4:BZ795&amp;"*")&gt;0)*1))</f>
        <v>0</v>
      </c>
      <c r="AL188" s="36" cm="1">
        <f t="array" ref="AL188">IF(T188="",0,SUMPRODUCT((BX4:BX795="Oeufs")*(BY4:BY795="ALERTE")*(COUNTIF(AF188,"*"&amp;BZ4:BZ795&amp;"*")&gt;0)*1))</f>
        <v>0</v>
      </c>
      <c r="AM188" s="36" cm="1">
        <f t="array" ref="AM188">IF(T188="",0,SUMPRODUCT((BX4:BX795="Poissons")*(BY4:BY795="INFO")*(COUNTIF(AF188,"*"&amp;BZ4:BZ795&amp;"*")&gt;0)*1))</f>
        <v>0</v>
      </c>
      <c r="AN188" s="36" cm="1">
        <f t="array" ref="AN188">IF(T188="",0,SUMPRODUCT((BX4:BX795="Poissons")*(BY4:BY795="EXCL")*(COUNTIF(AF188,"*"&amp;BZ4:BZ795&amp;"*")&gt;0)*1))</f>
        <v>0</v>
      </c>
      <c r="AO188" s="36" cm="1">
        <f t="array" ref="AO188">IF(T188="",0,SUMPRODUCT((BX4:BX795="Poissons")*(BY4:BY795="ALERTE")*(COUNTIF(AF188,"*"&amp;BZ4:BZ795&amp;"*")&gt;0)*1))</f>
        <v>0</v>
      </c>
      <c r="AP188" s="36" cm="1">
        <f t="array" ref="AP188">IF(T188="",0,SUMPRODUCT((BX4:BX795="Arachides")*(BY4:BY795="ALERTE")*(COUNTIF(AF188,"*"&amp;BZ4:BZ795&amp;"*")&gt;0)*1))</f>
        <v>0</v>
      </c>
      <c r="AQ188" s="36" cm="1">
        <f t="array" ref="AQ188">IF(T188="",0,SUMPRODUCT((BX4:BX795="Soja")*(BY4:BY795="INFO")*(COUNTIF(AF188,"*"&amp;BZ4:BZ795&amp;"*")&gt;0)*1))</f>
        <v>0</v>
      </c>
      <c r="AR188" s="36" cm="1">
        <f t="array" ref="AR188">IF(T188="",0,SUMPRODUCT((BX4:BX795="Soja")*(BY4:BY795="ALERTE")*(COUNTIF(AF188,"*"&amp;BZ4:BZ795&amp;"*")&gt;0)*1))</f>
        <v>0</v>
      </c>
      <c r="AS188" s="36" cm="1">
        <f t="array" ref="AS188">IF(T188="",0,SUMPRODUCT((BX4:BX795="Lait")*(BY4:BY795="INFO")*(COUNTIF(AF188,"*"&amp;BZ4:BZ795&amp;"*")&gt;0)*1))</f>
        <v>0</v>
      </c>
      <c r="AT188" s="36" cm="1">
        <f t="array" ref="AT188">IF(T188="",0,SUMPRODUCT((BX4:BX795="Lait")*(BY4:BY795="EXCL")*(COUNTIF(AF188,"*"&amp;BZ4:BZ795&amp;"*")&gt;0)*1))</f>
        <v>0</v>
      </c>
      <c r="AU188" s="36" cm="1">
        <f t="array" ref="AU188">IF(T188="",0,SUMPRODUCT((BX4:BX795="Lait")*(BY4:BY795="ALERTE")*(COUNTIF(AF188,"*"&amp;BZ4:BZ795&amp;"*")&gt;0)*1))</f>
        <v>0</v>
      </c>
      <c r="AV188" s="36" cm="1">
        <f t="array" ref="AV188">IF(T188="",0,SUMPRODUCT((BX4:BX795="Lait")*(BY4:BY795="SUSP")*(COUNTIF(AF188,"*"&amp;BZ4:BZ795&amp;"*")&gt;0)*1))</f>
        <v>0</v>
      </c>
      <c r="AW188" s="36" cm="1">
        <f t="array" ref="AW188">IF(T188="",0,SUMPRODUCT((BX4:BX795="Fruits a coque")*(BY4:BY795="EXCL")*(COUNTIF(AF188,"*"&amp;BZ4:BZ795&amp;"*")&gt;0)*1))</f>
        <v>0</v>
      </c>
      <c r="AX188" s="36" cm="1">
        <f t="array" ref="AX188">IF(T188="",0,SUMPRODUCT((BX4:BX795="Fruits a coque")*(BY4:BY795="ALERTE")*(COUNTIF(AF188,"*"&amp;BZ4:BZ795&amp;"*")&gt;0)*1))</f>
        <v>0</v>
      </c>
      <c r="AY188" s="36" cm="1">
        <f t="array" ref="AY188">IF(T188="",0,SUMPRODUCT((BX4:BX795="Celeri")*(BY4:BY795="ALERTE")*(COUNTIF(AF188,"*"&amp;BZ4:BZ795&amp;"*")&gt;0)*1))</f>
        <v>0</v>
      </c>
      <c r="AZ188" s="36" cm="1">
        <f t="array" ref="AZ188">IF(T188="",0,SUMPRODUCT((BX4:BX795="Moutarde")*(BY4:BY795="ALERTE")*(COUNTIF(AF188,"*"&amp;BZ4:BZ795&amp;"*")&gt;0)*1))</f>
        <v>0</v>
      </c>
      <c r="BA188" s="36" cm="1">
        <f t="array" ref="BA188">IF(T188="",0,SUMPRODUCT((BX4:BX795="Sesame")*(BY4:BY795="ALERTE")*(COUNTIF(AF188,"*"&amp;BZ4:BZ795&amp;"*")&gt;0)*1))</f>
        <v>0</v>
      </c>
      <c r="BB188" s="36" cm="1">
        <f t="array" ref="BB188">IF(T188="",0,SUMPRODUCT((BX4:BX795="Sulfites")*(BY4:BY795="ALERTE")*(COUNTIF(AF188,"*"&amp;BZ4:BZ795&amp;"*")&gt;0)*1))</f>
        <v>0</v>
      </c>
      <c r="BC188" s="36" cm="1">
        <f t="array" ref="BC188">IF(T188="",0,SUMPRODUCT((BX4:BX795="Lupin")*(BY4:BY795="ALERTE")*(COUNTIF(AF188,"*"&amp;BZ4:BZ795&amp;"*")&gt;0)*1))</f>
        <v>0</v>
      </c>
      <c r="BD188" s="36" cm="1">
        <f t="array" ref="BD188">IF(T188="",0,SUMPRODUCT((BX4:BX795="Mollusques")*(BY4:BY795="EXCL")*(COUNTIF(AF188,"*"&amp;BZ4:BZ795&amp;"*")&gt;0)*1))</f>
        <v>0</v>
      </c>
      <c r="BE188" s="36" cm="1">
        <f t="array" ref="BE188">IF(T188="",0,SUMPRODUCT((BX4:BX795="Mollusques")*(BY4:BY795="ALERTE")*(COUNTIF(AF188,"*"&amp;BZ4:BZ795&amp;"*")&gt;0)*1))</f>
        <v>0</v>
      </c>
      <c r="BF188" s="36" t="str">
        <f t="shared" si="97"/>
        <v/>
      </c>
      <c r="BG188" s="36" t="str">
        <f t="shared" si="98"/>
        <v/>
      </c>
      <c r="BH188" s="36" t="str">
        <f t="shared" si="99"/>
        <v/>
      </c>
      <c r="BI188" s="36" t="str">
        <f t="shared" si="100"/>
        <v/>
      </c>
      <c r="BJ188" s="36" t="str">
        <f t="shared" si="101"/>
        <v/>
      </c>
      <c r="BK188" s="36" t="str">
        <f t="shared" si="102"/>
        <v/>
      </c>
      <c r="BL188" s="36" t="str">
        <f t="shared" si="103"/>
        <v/>
      </c>
      <c r="BM188" s="36" t="str">
        <f t="shared" si="104"/>
        <v/>
      </c>
      <c r="BN188" s="36" t="str">
        <f t="shared" si="105"/>
        <v/>
      </c>
      <c r="BO188" s="36" t="str">
        <f t="shared" si="106"/>
        <v/>
      </c>
      <c r="BP188" s="36" t="str">
        <f t="shared" si="107"/>
        <v/>
      </c>
      <c r="BQ188" s="36" t="str">
        <f t="shared" si="108"/>
        <v/>
      </c>
      <c r="BR188" s="36" t="str">
        <f t="shared" si="109"/>
        <v/>
      </c>
      <c r="BS188" s="36" t="str">
        <f t="shared" si="110"/>
        <v/>
      </c>
      <c r="BT188" s="36" t="str">
        <f t="shared" si="111"/>
        <v/>
      </c>
      <c r="BU188" s="36" t="str">
        <f t="shared" si="112"/>
        <v/>
      </c>
      <c r="BX188" s="6" t="s">
        <v>353</v>
      </c>
      <c r="BY188" s="577" t="s">
        <v>363</v>
      </c>
      <c r="BZ188" s="6" t="s">
        <v>465</v>
      </c>
      <c r="CA188" s="6" t="s">
        <v>923</v>
      </c>
    </row>
    <row r="189" spans="2:79" ht="30" customHeight="1">
      <c r="B189" s="551" t="str">
        <f t="shared" si="76"/>
        <v/>
      </c>
      <c r="C189" s="551" t="str">
        <f t="shared" si="77"/>
        <v/>
      </c>
      <c r="D189" s="551" t="str">
        <f>IF(UPPER(TRIM(N11))="X",C189,B189)</f>
        <v/>
      </c>
      <c r="E189" s="551" cm="1">
        <f t="array" ref="E189">IF(H188&lt;&gt;"",E188,IF(E188="","",IFERROR(MATCH(TRUE(),INDEX(INDEX(K:K,E188+1):K203&lt;&gt;"",0),0)+E188,"")))</f>
        <v>330</v>
      </c>
      <c r="F189" s="551" cm="1">
        <f t="array" ref="F189">IF(E189="","",IF(H188&lt;&gt;"",H188,INDEX(D:D,E189)))</f>
        <v>0</v>
      </c>
      <c r="G189" s="551" t="str">
        <f t="shared" si="78"/>
        <v>0</v>
      </c>
      <c r="H189" s="561" t="str">
        <f t="shared" si="79"/>
        <v/>
      </c>
      <c r="I189" s="566" t="str">
        <f>IF(AND(F189&lt;&gt;"",N10&gt;0,M189&gt;N10),"Mot &gt; limite","")</f>
        <v/>
      </c>
      <c r="J189" s="562" t="str">
        <f>IF(K189="","",COUNTIF(K18:K189,"&lt;&gt;"))</f>
        <v/>
      </c>
      <c r="K189" s="563"/>
      <c r="L189" s="562" t="str">
        <f t="shared" si="80"/>
        <v/>
      </c>
      <c r="M189" s="532">
        <f>IF(OR(F189="",N10="",N10&lt;=0),"",IF(LEN(F189)&lt;=N10,LEN(F189),IFERROR(FIND("♦",SUBSTITUTE(LEFT(F189,N10)," ","♦",LEN(LEFT(F189,N10))-LEN(SUBSTITUTE(LEFT(F189,N10)," ","")))),FIND(" ",F189&amp;" ",N10+1)-1)))</f>
        <v>1</v>
      </c>
      <c r="N189" s="564">
        <f t="shared" si="81"/>
        <v>172</v>
      </c>
      <c r="O189" s="565" t="str">
        <f t="shared" si="82"/>
        <v>0</v>
      </c>
      <c r="P189" s="564">
        <f t="shared" si="83"/>
        <v>1</v>
      </c>
      <c r="Q189" s="564">
        <f t="shared" si="84"/>
        <v>1</v>
      </c>
      <c r="S189" s="588">
        <f t="shared" si="85"/>
        <v>189</v>
      </c>
      <c r="T189" s="464" t="str">
        <f t="shared" si="113"/>
        <v>0</v>
      </c>
      <c r="U189" s="588" t="s">
        <v>188</v>
      </c>
      <c r="V189" s="465" t="str">
        <f t="shared" si="86"/>
        <v>0</v>
      </c>
      <c r="W189" s="466" t="str">
        <f t="shared" si="87"/>
        <v/>
      </c>
      <c r="X189" s="589" t="str">
        <f t="shared" si="88"/>
        <v>0</v>
      </c>
      <c r="Y189" s="590" t="str">
        <f t="shared" si="89"/>
        <v/>
      </c>
      <c r="Z189" s="588">
        <f t="shared" si="90"/>
        <v>0</v>
      </c>
      <c r="AA189" s="588">
        <f t="shared" si="91"/>
        <v>0</v>
      </c>
      <c r="AB189" s="590" t="str">
        <f t="shared" si="92"/>
        <v>aucun match</v>
      </c>
      <c r="AC189" s="36" t="str">
        <f t="shared" si="93"/>
        <v>0</v>
      </c>
      <c r="AD189" s="36" t="str">
        <f t="shared" si="94"/>
        <v>0</v>
      </c>
      <c r="AE189" s="36" t="str">
        <f t="shared" si="95"/>
        <v>0</v>
      </c>
      <c r="AF189" s="36" t="str">
        <f t="shared" si="96"/>
        <v xml:space="preserve"> 0 </v>
      </c>
      <c r="AG189" s="36" cm="1">
        <f t="array" ref="AG189">IF(T189="",0,SUMPRODUCT((BX4:BX795="Gluten")*(BY4:BY795="INFO")*(COUNTIF(AF189,"*"&amp;BZ4:BZ795&amp;"*")&gt;0)*1))</f>
        <v>0</v>
      </c>
      <c r="AH189" s="36" cm="1">
        <f t="array" ref="AH189">IF(T189="",0,SUMPRODUCT((BX4:BX795="Gluten")*(BY4:BY795="EXCL")*(COUNTIF(AF189,"*"&amp;BZ4:BZ795&amp;"*")&gt;0)*1))</f>
        <v>0</v>
      </c>
      <c r="AI189" s="36" cm="1">
        <f t="array" ref="AI189">IF(T189="",0,SUMPRODUCT((BX4:BX795="Gluten")*(BY4:BY795="ALERTE")*(COUNTIF(AF189,"*"&amp;BZ4:BZ795&amp;"*")&gt;0)*1))</f>
        <v>0</v>
      </c>
      <c r="AJ189" s="36" cm="1">
        <f t="array" ref="AJ189">IF(T189="",0,SUMPRODUCT((BX4:BX795="Gluten")*(BY4:BY795="SUSP")*(COUNTIF(AF189,"*"&amp;BZ4:BZ795&amp;"*")&gt;0)*1))</f>
        <v>0</v>
      </c>
      <c r="AK189" s="36" cm="1">
        <f t="array" ref="AK189">IF(T189="",0,SUMPRODUCT((BX4:BX795="Crustaces")*(BY4:BY795="ALERTE")*(COUNTIF(AF189,"*"&amp;BZ4:BZ795&amp;"*")&gt;0)*1))</f>
        <v>0</v>
      </c>
      <c r="AL189" s="36" cm="1">
        <f t="array" ref="AL189">IF(T189="",0,SUMPRODUCT((BX4:BX795="Oeufs")*(BY4:BY795="ALERTE")*(COUNTIF(AF189,"*"&amp;BZ4:BZ795&amp;"*")&gt;0)*1))</f>
        <v>0</v>
      </c>
      <c r="AM189" s="36" cm="1">
        <f t="array" ref="AM189">IF(T189="",0,SUMPRODUCT((BX4:BX795="Poissons")*(BY4:BY795="INFO")*(COUNTIF(AF189,"*"&amp;BZ4:BZ795&amp;"*")&gt;0)*1))</f>
        <v>0</v>
      </c>
      <c r="AN189" s="36" cm="1">
        <f t="array" ref="AN189">IF(T189="",0,SUMPRODUCT((BX4:BX795="Poissons")*(BY4:BY795="EXCL")*(COUNTIF(AF189,"*"&amp;BZ4:BZ795&amp;"*")&gt;0)*1))</f>
        <v>0</v>
      </c>
      <c r="AO189" s="36" cm="1">
        <f t="array" ref="AO189">IF(T189="",0,SUMPRODUCT((BX4:BX795="Poissons")*(BY4:BY795="ALERTE")*(COUNTIF(AF189,"*"&amp;BZ4:BZ795&amp;"*")&gt;0)*1))</f>
        <v>0</v>
      </c>
      <c r="AP189" s="36" cm="1">
        <f t="array" ref="AP189">IF(T189="",0,SUMPRODUCT((BX4:BX795="Arachides")*(BY4:BY795="ALERTE")*(COUNTIF(AF189,"*"&amp;BZ4:BZ795&amp;"*")&gt;0)*1))</f>
        <v>0</v>
      </c>
      <c r="AQ189" s="36" cm="1">
        <f t="array" ref="AQ189">IF(T189="",0,SUMPRODUCT((BX4:BX795="Soja")*(BY4:BY795="INFO")*(COUNTIF(AF189,"*"&amp;BZ4:BZ795&amp;"*")&gt;0)*1))</f>
        <v>0</v>
      </c>
      <c r="AR189" s="36" cm="1">
        <f t="array" ref="AR189">IF(T189="",0,SUMPRODUCT((BX4:BX795="Soja")*(BY4:BY795="ALERTE")*(COUNTIF(AF189,"*"&amp;BZ4:BZ795&amp;"*")&gt;0)*1))</f>
        <v>0</v>
      </c>
      <c r="AS189" s="36" cm="1">
        <f t="array" ref="AS189">IF(T189="",0,SUMPRODUCT((BX4:BX795="Lait")*(BY4:BY795="INFO")*(COUNTIF(AF189,"*"&amp;BZ4:BZ795&amp;"*")&gt;0)*1))</f>
        <v>0</v>
      </c>
      <c r="AT189" s="36" cm="1">
        <f t="array" ref="AT189">IF(T189="",0,SUMPRODUCT((BX4:BX795="Lait")*(BY4:BY795="EXCL")*(COUNTIF(AF189,"*"&amp;BZ4:BZ795&amp;"*")&gt;0)*1))</f>
        <v>0</v>
      </c>
      <c r="AU189" s="36" cm="1">
        <f t="array" ref="AU189">IF(T189="",0,SUMPRODUCT((BX4:BX795="Lait")*(BY4:BY795="ALERTE")*(COUNTIF(AF189,"*"&amp;BZ4:BZ795&amp;"*")&gt;0)*1))</f>
        <v>0</v>
      </c>
      <c r="AV189" s="36" cm="1">
        <f t="array" ref="AV189">IF(T189="",0,SUMPRODUCT((BX4:BX795="Lait")*(BY4:BY795="SUSP")*(COUNTIF(AF189,"*"&amp;BZ4:BZ795&amp;"*")&gt;0)*1))</f>
        <v>0</v>
      </c>
      <c r="AW189" s="36" cm="1">
        <f t="array" ref="AW189">IF(T189="",0,SUMPRODUCT((BX4:BX795="Fruits a coque")*(BY4:BY795="EXCL")*(COUNTIF(AF189,"*"&amp;BZ4:BZ795&amp;"*")&gt;0)*1))</f>
        <v>0</v>
      </c>
      <c r="AX189" s="36" cm="1">
        <f t="array" ref="AX189">IF(T189="",0,SUMPRODUCT((BX4:BX795="Fruits a coque")*(BY4:BY795="ALERTE")*(COUNTIF(AF189,"*"&amp;BZ4:BZ795&amp;"*")&gt;0)*1))</f>
        <v>0</v>
      </c>
      <c r="AY189" s="36" cm="1">
        <f t="array" ref="AY189">IF(T189="",0,SUMPRODUCT((BX4:BX795="Celeri")*(BY4:BY795="ALERTE")*(COUNTIF(AF189,"*"&amp;BZ4:BZ795&amp;"*")&gt;0)*1))</f>
        <v>0</v>
      </c>
      <c r="AZ189" s="36" cm="1">
        <f t="array" ref="AZ189">IF(T189="",0,SUMPRODUCT((BX4:BX795="Moutarde")*(BY4:BY795="ALERTE")*(COUNTIF(AF189,"*"&amp;BZ4:BZ795&amp;"*")&gt;0)*1))</f>
        <v>0</v>
      </c>
      <c r="BA189" s="36" cm="1">
        <f t="array" ref="BA189">IF(T189="",0,SUMPRODUCT((BX4:BX795="Sesame")*(BY4:BY795="ALERTE")*(COUNTIF(AF189,"*"&amp;BZ4:BZ795&amp;"*")&gt;0)*1))</f>
        <v>0</v>
      </c>
      <c r="BB189" s="36" cm="1">
        <f t="array" ref="BB189">IF(T189="",0,SUMPRODUCT((BX4:BX795="Sulfites")*(BY4:BY795="ALERTE")*(COUNTIF(AF189,"*"&amp;BZ4:BZ795&amp;"*")&gt;0)*1))</f>
        <v>0</v>
      </c>
      <c r="BC189" s="36" cm="1">
        <f t="array" ref="BC189">IF(T189="",0,SUMPRODUCT((BX4:BX795="Lupin")*(BY4:BY795="ALERTE")*(COUNTIF(AF189,"*"&amp;BZ4:BZ795&amp;"*")&gt;0)*1))</f>
        <v>0</v>
      </c>
      <c r="BD189" s="36" cm="1">
        <f t="array" ref="BD189">IF(T189="",0,SUMPRODUCT((BX4:BX795="Mollusques")*(BY4:BY795="EXCL")*(COUNTIF(AF189,"*"&amp;BZ4:BZ795&amp;"*")&gt;0)*1))</f>
        <v>0</v>
      </c>
      <c r="BE189" s="36" cm="1">
        <f t="array" ref="BE189">IF(T189="",0,SUMPRODUCT((BX4:BX795="Mollusques")*(BY4:BY795="ALERTE")*(COUNTIF(AF189,"*"&amp;BZ4:BZ795&amp;"*")&gt;0)*1))</f>
        <v>0</v>
      </c>
      <c r="BF189" s="36" t="str">
        <f t="shared" si="97"/>
        <v/>
      </c>
      <c r="BG189" s="36" t="str">
        <f t="shared" si="98"/>
        <v/>
      </c>
      <c r="BH189" s="36" t="str">
        <f t="shared" si="99"/>
        <v/>
      </c>
      <c r="BI189" s="36" t="str">
        <f t="shared" si="100"/>
        <v/>
      </c>
      <c r="BJ189" s="36" t="str">
        <f t="shared" si="101"/>
        <v/>
      </c>
      <c r="BK189" s="36" t="str">
        <f t="shared" si="102"/>
        <v/>
      </c>
      <c r="BL189" s="36" t="str">
        <f t="shared" si="103"/>
        <v/>
      </c>
      <c r="BM189" s="36" t="str">
        <f t="shared" si="104"/>
        <v/>
      </c>
      <c r="BN189" s="36" t="str">
        <f t="shared" si="105"/>
        <v/>
      </c>
      <c r="BO189" s="36" t="str">
        <f t="shared" si="106"/>
        <v/>
      </c>
      <c r="BP189" s="36" t="str">
        <f t="shared" si="107"/>
        <v/>
      </c>
      <c r="BQ189" s="36" t="str">
        <f t="shared" si="108"/>
        <v/>
      </c>
      <c r="BR189" s="36" t="str">
        <f t="shared" si="109"/>
        <v/>
      </c>
      <c r="BS189" s="36" t="str">
        <f t="shared" si="110"/>
        <v/>
      </c>
      <c r="BT189" s="36" t="str">
        <f t="shared" si="111"/>
        <v/>
      </c>
      <c r="BU189" s="36" t="str">
        <f t="shared" si="112"/>
        <v/>
      </c>
      <c r="BX189" s="6" t="s">
        <v>353</v>
      </c>
      <c r="BY189" s="577" t="s">
        <v>363</v>
      </c>
      <c r="BZ189" s="6" t="s">
        <v>466</v>
      </c>
      <c r="CA189" s="6" t="s">
        <v>924</v>
      </c>
    </row>
    <row r="190" spans="2:79" ht="30" customHeight="1">
      <c r="B190" s="551" t="str">
        <f t="shared" si="76"/>
        <v/>
      </c>
      <c r="C190" s="551" t="str">
        <f t="shared" si="77"/>
        <v/>
      </c>
      <c r="D190" s="551" t="str">
        <f>IF(UPPER(TRIM(N11))="X",C190,B190)</f>
        <v/>
      </c>
      <c r="E190" s="551" cm="1">
        <f t="array" ref="E190">IF(H189&lt;&gt;"",E189,IF(E189="","",IFERROR(MATCH(TRUE(),INDEX(INDEX(K:K,E189+1):K203&lt;&gt;"",0),0)+E189,"")))</f>
        <v>331</v>
      </c>
      <c r="F190" s="551" cm="1">
        <f t="array" ref="F190">IF(E190="","",IF(H189&lt;&gt;"",H189,INDEX(D:D,E190)))</f>
        <v>0</v>
      </c>
      <c r="G190" s="551" t="str">
        <f t="shared" si="78"/>
        <v>0</v>
      </c>
      <c r="H190" s="561" t="str">
        <f t="shared" si="79"/>
        <v/>
      </c>
      <c r="I190" s="566" t="str">
        <f>IF(AND(F190&lt;&gt;"",N10&gt;0,M190&gt;N10),"Mot &gt; limite","")</f>
        <v/>
      </c>
      <c r="J190" s="562" t="str">
        <f>IF(K190="","",COUNTIF(K18:K190,"&lt;&gt;"))</f>
        <v/>
      </c>
      <c r="K190" s="563"/>
      <c r="L190" s="562" t="str">
        <f t="shared" si="80"/>
        <v/>
      </c>
      <c r="M190" s="532">
        <f>IF(OR(F190="",N10="",N10&lt;=0),"",IF(LEN(F190)&lt;=N10,LEN(F190),IFERROR(FIND("♦",SUBSTITUTE(LEFT(F190,N10)," ","♦",LEN(LEFT(F190,N10))-LEN(SUBSTITUTE(LEFT(F190,N10)," ","")))),FIND(" ",F190&amp;" ",N10+1)-1)))</f>
        <v>1</v>
      </c>
      <c r="N190" s="564">
        <f t="shared" si="81"/>
        <v>173</v>
      </c>
      <c r="O190" s="565" t="str">
        <f t="shared" si="82"/>
        <v>0</v>
      </c>
      <c r="P190" s="564">
        <f t="shared" si="83"/>
        <v>1</v>
      </c>
      <c r="Q190" s="564">
        <f t="shared" si="84"/>
        <v>1</v>
      </c>
      <c r="S190" s="588">
        <f t="shared" si="85"/>
        <v>190</v>
      </c>
      <c r="T190" s="464" t="str">
        <f t="shared" si="113"/>
        <v>0</v>
      </c>
      <c r="U190" s="588" t="s">
        <v>188</v>
      </c>
      <c r="V190" s="465" t="str">
        <f t="shared" si="86"/>
        <v>0</v>
      </c>
      <c r="W190" s="466" t="str">
        <f t="shared" si="87"/>
        <v/>
      </c>
      <c r="X190" s="589" t="str">
        <f t="shared" si="88"/>
        <v>0</v>
      </c>
      <c r="Y190" s="590" t="str">
        <f t="shared" si="89"/>
        <v/>
      </c>
      <c r="Z190" s="588">
        <f t="shared" si="90"/>
        <v>0</v>
      </c>
      <c r="AA190" s="588">
        <f t="shared" si="91"/>
        <v>0</v>
      </c>
      <c r="AB190" s="590" t="str">
        <f t="shared" si="92"/>
        <v>aucun match</v>
      </c>
      <c r="AC190" s="36" t="str">
        <f t="shared" si="93"/>
        <v>0</v>
      </c>
      <c r="AD190" s="36" t="str">
        <f t="shared" si="94"/>
        <v>0</v>
      </c>
      <c r="AE190" s="36" t="str">
        <f t="shared" si="95"/>
        <v>0</v>
      </c>
      <c r="AF190" s="36" t="str">
        <f t="shared" si="96"/>
        <v xml:space="preserve"> 0 </v>
      </c>
      <c r="AG190" s="36" cm="1">
        <f t="array" ref="AG190">IF(T190="",0,SUMPRODUCT((BX4:BX795="Gluten")*(BY4:BY795="INFO")*(COUNTIF(AF190,"*"&amp;BZ4:BZ795&amp;"*")&gt;0)*1))</f>
        <v>0</v>
      </c>
      <c r="AH190" s="36" cm="1">
        <f t="array" ref="AH190">IF(T190="",0,SUMPRODUCT((BX4:BX795="Gluten")*(BY4:BY795="EXCL")*(COUNTIF(AF190,"*"&amp;BZ4:BZ795&amp;"*")&gt;0)*1))</f>
        <v>0</v>
      </c>
      <c r="AI190" s="36" cm="1">
        <f t="array" ref="AI190">IF(T190="",0,SUMPRODUCT((BX4:BX795="Gluten")*(BY4:BY795="ALERTE")*(COUNTIF(AF190,"*"&amp;BZ4:BZ795&amp;"*")&gt;0)*1))</f>
        <v>0</v>
      </c>
      <c r="AJ190" s="36" cm="1">
        <f t="array" ref="AJ190">IF(T190="",0,SUMPRODUCT((BX4:BX795="Gluten")*(BY4:BY795="SUSP")*(COUNTIF(AF190,"*"&amp;BZ4:BZ795&amp;"*")&gt;0)*1))</f>
        <v>0</v>
      </c>
      <c r="AK190" s="36" cm="1">
        <f t="array" ref="AK190">IF(T190="",0,SUMPRODUCT((BX4:BX795="Crustaces")*(BY4:BY795="ALERTE")*(COUNTIF(AF190,"*"&amp;BZ4:BZ795&amp;"*")&gt;0)*1))</f>
        <v>0</v>
      </c>
      <c r="AL190" s="36" cm="1">
        <f t="array" ref="AL190">IF(T190="",0,SUMPRODUCT((BX4:BX795="Oeufs")*(BY4:BY795="ALERTE")*(COUNTIF(AF190,"*"&amp;BZ4:BZ795&amp;"*")&gt;0)*1))</f>
        <v>0</v>
      </c>
      <c r="AM190" s="36" cm="1">
        <f t="array" ref="AM190">IF(T190="",0,SUMPRODUCT((BX4:BX795="Poissons")*(BY4:BY795="INFO")*(COUNTIF(AF190,"*"&amp;BZ4:BZ795&amp;"*")&gt;0)*1))</f>
        <v>0</v>
      </c>
      <c r="AN190" s="36" cm="1">
        <f t="array" ref="AN190">IF(T190="",0,SUMPRODUCT((BX4:BX795="Poissons")*(BY4:BY795="EXCL")*(COUNTIF(AF190,"*"&amp;BZ4:BZ795&amp;"*")&gt;0)*1))</f>
        <v>0</v>
      </c>
      <c r="AO190" s="36" cm="1">
        <f t="array" ref="AO190">IF(T190="",0,SUMPRODUCT((BX4:BX795="Poissons")*(BY4:BY795="ALERTE")*(COUNTIF(AF190,"*"&amp;BZ4:BZ795&amp;"*")&gt;0)*1))</f>
        <v>0</v>
      </c>
      <c r="AP190" s="36" cm="1">
        <f t="array" ref="AP190">IF(T190="",0,SUMPRODUCT((BX4:BX795="Arachides")*(BY4:BY795="ALERTE")*(COUNTIF(AF190,"*"&amp;BZ4:BZ795&amp;"*")&gt;0)*1))</f>
        <v>0</v>
      </c>
      <c r="AQ190" s="36" cm="1">
        <f t="array" ref="AQ190">IF(T190="",0,SUMPRODUCT((BX4:BX795="Soja")*(BY4:BY795="INFO")*(COUNTIF(AF190,"*"&amp;BZ4:BZ795&amp;"*")&gt;0)*1))</f>
        <v>0</v>
      </c>
      <c r="AR190" s="36" cm="1">
        <f t="array" ref="AR190">IF(T190="",0,SUMPRODUCT((BX4:BX795="Soja")*(BY4:BY795="ALERTE")*(COUNTIF(AF190,"*"&amp;BZ4:BZ795&amp;"*")&gt;0)*1))</f>
        <v>0</v>
      </c>
      <c r="AS190" s="36" cm="1">
        <f t="array" ref="AS190">IF(T190="",0,SUMPRODUCT((BX4:BX795="Lait")*(BY4:BY795="INFO")*(COUNTIF(AF190,"*"&amp;BZ4:BZ795&amp;"*")&gt;0)*1))</f>
        <v>0</v>
      </c>
      <c r="AT190" s="36" cm="1">
        <f t="array" ref="AT190">IF(T190="",0,SUMPRODUCT((BX4:BX795="Lait")*(BY4:BY795="EXCL")*(COUNTIF(AF190,"*"&amp;BZ4:BZ795&amp;"*")&gt;0)*1))</f>
        <v>0</v>
      </c>
      <c r="AU190" s="36" cm="1">
        <f t="array" ref="AU190">IF(T190="",0,SUMPRODUCT((BX4:BX795="Lait")*(BY4:BY795="ALERTE")*(COUNTIF(AF190,"*"&amp;BZ4:BZ795&amp;"*")&gt;0)*1))</f>
        <v>0</v>
      </c>
      <c r="AV190" s="36" cm="1">
        <f t="array" ref="AV190">IF(T190="",0,SUMPRODUCT((BX4:BX795="Lait")*(BY4:BY795="SUSP")*(COUNTIF(AF190,"*"&amp;BZ4:BZ795&amp;"*")&gt;0)*1))</f>
        <v>0</v>
      </c>
      <c r="AW190" s="36" cm="1">
        <f t="array" ref="AW190">IF(T190="",0,SUMPRODUCT((BX4:BX795="Fruits a coque")*(BY4:BY795="EXCL")*(COUNTIF(AF190,"*"&amp;BZ4:BZ795&amp;"*")&gt;0)*1))</f>
        <v>0</v>
      </c>
      <c r="AX190" s="36" cm="1">
        <f t="array" ref="AX190">IF(T190="",0,SUMPRODUCT((BX4:BX795="Fruits a coque")*(BY4:BY795="ALERTE")*(COUNTIF(AF190,"*"&amp;BZ4:BZ795&amp;"*")&gt;0)*1))</f>
        <v>0</v>
      </c>
      <c r="AY190" s="36" cm="1">
        <f t="array" ref="AY190">IF(T190="",0,SUMPRODUCT((BX4:BX795="Celeri")*(BY4:BY795="ALERTE")*(COUNTIF(AF190,"*"&amp;BZ4:BZ795&amp;"*")&gt;0)*1))</f>
        <v>0</v>
      </c>
      <c r="AZ190" s="36" cm="1">
        <f t="array" ref="AZ190">IF(T190="",0,SUMPRODUCT((BX4:BX795="Moutarde")*(BY4:BY795="ALERTE")*(COUNTIF(AF190,"*"&amp;BZ4:BZ795&amp;"*")&gt;0)*1))</f>
        <v>0</v>
      </c>
      <c r="BA190" s="36" cm="1">
        <f t="array" ref="BA190">IF(T190="",0,SUMPRODUCT((BX4:BX795="Sesame")*(BY4:BY795="ALERTE")*(COUNTIF(AF190,"*"&amp;BZ4:BZ795&amp;"*")&gt;0)*1))</f>
        <v>0</v>
      </c>
      <c r="BB190" s="36" cm="1">
        <f t="array" ref="BB190">IF(T190="",0,SUMPRODUCT((BX4:BX795="Sulfites")*(BY4:BY795="ALERTE")*(COUNTIF(AF190,"*"&amp;BZ4:BZ795&amp;"*")&gt;0)*1))</f>
        <v>0</v>
      </c>
      <c r="BC190" s="36" cm="1">
        <f t="array" ref="BC190">IF(T190="",0,SUMPRODUCT((BX4:BX795="Lupin")*(BY4:BY795="ALERTE")*(COUNTIF(AF190,"*"&amp;BZ4:BZ795&amp;"*")&gt;0)*1))</f>
        <v>0</v>
      </c>
      <c r="BD190" s="36" cm="1">
        <f t="array" ref="BD190">IF(T190="",0,SUMPRODUCT((BX4:BX795="Mollusques")*(BY4:BY795="EXCL")*(COUNTIF(AF190,"*"&amp;BZ4:BZ795&amp;"*")&gt;0)*1))</f>
        <v>0</v>
      </c>
      <c r="BE190" s="36" cm="1">
        <f t="array" ref="BE190">IF(T190="",0,SUMPRODUCT((BX4:BX795="Mollusques")*(BY4:BY795="ALERTE")*(COUNTIF(AF190,"*"&amp;BZ4:BZ795&amp;"*")&gt;0)*1))</f>
        <v>0</v>
      </c>
      <c r="BF190" s="36" t="str">
        <f t="shared" si="97"/>
        <v/>
      </c>
      <c r="BG190" s="36" t="str">
        <f t="shared" si="98"/>
        <v/>
      </c>
      <c r="BH190" s="36" t="str">
        <f t="shared" si="99"/>
        <v/>
      </c>
      <c r="BI190" s="36" t="str">
        <f t="shared" si="100"/>
        <v/>
      </c>
      <c r="BJ190" s="36" t="str">
        <f t="shared" si="101"/>
        <v/>
      </c>
      <c r="BK190" s="36" t="str">
        <f t="shared" si="102"/>
        <v/>
      </c>
      <c r="BL190" s="36" t="str">
        <f t="shared" si="103"/>
        <v/>
      </c>
      <c r="BM190" s="36" t="str">
        <f t="shared" si="104"/>
        <v/>
      </c>
      <c r="BN190" s="36" t="str">
        <f t="shared" si="105"/>
        <v/>
      </c>
      <c r="BO190" s="36" t="str">
        <f t="shared" si="106"/>
        <v/>
      </c>
      <c r="BP190" s="36" t="str">
        <f t="shared" si="107"/>
        <v/>
      </c>
      <c r="BQ190" s="36" t="str">
        <f t="shared" si="108"/>
        <v/>
      </c>
      <c r="BR190" s="36" t="str">
        <f t="shared" si="109"/>
        <v/>
      </c>
      <c r="BS190" s="36" t="str">
        <f t="shared" si="110"/>
        <v/>
      </c>
      <c r="BT190" s="36" t="str">
        <f t="shared" si="111"/>
        <v/>
      </c>
      <c r="BU190" s="36" t="str">
        <f t="shared" si="112"/>
        <v/>
      </c>
      <c r="BX190" s="6" t="s">
        <v>353</v>
      </c>
      <c r="BY190" s="577" t="s">
        <v>363</v>
      </c>
      <c r="BZ190" s="6" t="s">
        <v>467</v>
      </c>
      <c r="CA190" s="6" t="s">
        <v>925</v>
      </c>
    </row>
    <row r="191" spans="2:79" ht="30" customHeight="1">
      <c r="B191" s="551" t="str">
        <f t="shared" si="76"/>
        <v/>
      </c>
      <c r="C191" s="551" t="str">
        <f t="shared" si="77"/>
        <v/>
      </c>
      <c r="D191" s="551" t="str">
        <f>IF(UPPER(TRIM(N11))="X",C191,B191)</f>
        <v/>
      </c>
      <c r="E191" s="551" cm="1">
        <f t="array" ref="E191">IF(H190&lt;&gt;"",E190,IF(E190="","",IFERROR(MATCH(TRUE(),INDEX(INDEX(K:K,E190+1):K203&lt;&gt;"",0),0)+E190,"")))</f>
        <v>332</v>
      </c>
      <c r="F191" s="551" cm="1">
        <f t="array" ref="F191">IF(E191="","",IF(H190&lt;&gt;"",H190,INDEX(D:D,E191)))</f>
        <v>0</v>
      </c>
      <c r="G191" s="551" t="str">
        <f t="shared" si="78"/>
        <v>0</v>
      </c>
      <c r="H191" s="561" t="str">
        <f t="shared" si="79"/>
        <v/>
      </c>
      <c r="I191" s="566" t="str">
        <f>IF(AND(F191&lt;&gt;"",N10&gt;0,M191&gt;N10),"Mot &gt; limite","")</f>
        <v/>
      </c>
      <c r="J191" s="562" t="str">
        <f>IF(K191="","",COUNTIF(K18:K191,"&lt;&gt;"))</f>
        <v/>
      </c>
      <c r="K191" s="563"/>
      <c r="L191" s="562" t="str">
        <f t="shared" si="80"/>
        <v/>
      </c>
      <c r="M191" s="532">
        <f>IF(OR(F191="",N10="",N10&lt;=0),"",IF(LEN(F191)&lt;=N10,LEN(F191),IFERROR(FIND("♦",SUBSTITUTE(LEFT(F191,N10)," ","♦",LEN(LEFT(F191,N10))-LEN(SUBSTITUTE(LEFT(F191,N10)," ","")))),FIND(" ",F191&amp;" ",N10+1)-1)))</f>
        <v>1</v>
      </c>
      <c r="N191" s="564">
        <f t="shared" si="81"/>
        <v>174</v>
      </c>
      <c r="O191" s="565" t="str">
        <f t="shared" si="82"/>
        <v>0</v>
      </c>
      <c r="P191" s="564">
        <f t="shared" si="83"/>
        <v>1</v>
      </c>
      <c r="Q191" s="564">
        <f t="shared" si="84"/>
        <v>1</v>
      </c>
      <c r="S191" s="588">
        <f t="shared" si="85"/>
        <v>191</v>
      </c>
      <c r="T191" s="464" t="str">
        <f t="shared" si="113"/>
        <v>0</v>
      </c>
      <c r="U191" s="588" t="s">
        <v>188</v>
      </c>
      <c r="V191" s="465" t="str">
        <f t="shared" si="86"/>
        <v>0</v>
      </c>
      <c r="W191" s="466" t="str">
        <f t="shared" si="87"/>
        <v/>
      </c>
      <c r="X191" s="589" t="str">
        <f t="shared" si="88"/>
        <v>0</v>
      </c>
      <c r="Y191" s="590" t="str">
        <f t="shared" si="89"/>
        <v/>
      </c>
      <c r="Z191" s="588">
        <f t="shared" si="90"/>
        <v>0</v>
      </c>
      <c r="AA191" s="588">
        <f t="shared" si="91"/>
        <v>0</v>
      </c>
      <c r="AB191" s="590" t="str">
        <f t="shared" si="92"/>
        <v>aucun match</v>
      </c>
      <c r="AC191" s="36" t="str">
        <f t="shared" si="93"/>
        <v>0</v>
      </c>
      <c r="AD191" s="36" t="str">
        <f t="shared" si="94"/>
        <v>0</v>
      </c>
      <c r="AE191" s="36" t="str">
        <f t="shared" si="95"/>
        <v>0</v>
      </c>
      <c r="AF191" s="36" t="str">
        <f t="shared" si="96"/>
        <v xml:space="preserve"> 0 </v>
      </c>
      <c r="AG191" s="36" cm="1">
        <f t="array" ref="AG191">IF(T191="",0,SUMPRODUCT((BX4:BX795="Gluten")*(BY4:BY795="INFO")*(COUNTIF(AF191,"*"&amp;BZ4:BZ795&amp;"*")&gt;0)*1))</f>
        <v>0</v>
      </c>
      <c r="AH191" s="36" cm="1">
        <f t="array" ref="AH191">IF(T191="",0,SUMPRODUCT((BX4:BX795="Gluten")*(BY4:BY795="EXCL")*(COUNTIF(AF191,"*"&amp;BZ4:BZ795&amp;"*")&gt;0)*1))</f>
        <v>0</v>
      </c>
      <c r="AI191" s="36" cm="1">
        <f t="array" ref="AI191">IF(T191="",0,SUMPRODUCT((BX4:BX795="Gluten")*(BY4:BY795="ALERTE")*(COUNTIF(AF191,"*"&amp;BZ4:BZ795&amp;"*")&gt;0)*1))</f>
        <v>0</v>
      </c>
      <c r="AJ191" s="36" cm="1">
        <f t="array" ref="AJ191">IF(T191="",0,SUMPRODUCT((BX4:BX795="Gluten")*(BY4:BY795="SUSP")*(COUNTIF(AF191,"*"&amp;BZ4:BZ795&amp;"*")&gt;0)*1))</f>
        <v>0</v>
      </c>
      <c r="AK191" s="36" cm="1">
        <f t="array" ref="AK191">IF(T191="",0,SUMPRODUCT((BX4:BX795="Crustaces")*(BY4:BY795="ALERTE")*(COUNTIF(AF191,"*"&amp;BZ4:BZ795&amp;"*")&gt;0)*1))</f>
        <v>0</v>
      </c>
      <c r="AL191" s="36" cm="1">
        <f t="array" ref="AL191">IF(T191="",0,SUMPRODUCT((BX4:BX795="Oeufs")*(BY4:BY795="ALERTE")*(COUNTIF(AF191,"*"&amp;BZ4:BZ795&amp;"*")&gt;0)*1))</f>
        <v>0</v>
      </c>
      <c r="AM191" s="36" cm="1">
        <f t="array" ref="AM191">IF(T191="",0,SUMPRODUCT((BX4:BX795="Poissons")*(BY4:BY795="INFO")*(COUNTIF(AF191,"*"&amp;BZ4:BZ795&amp;"*")&gt;0)*1))</f>
        <v>0</v>
      </c>
      <c r="AN191" s="36" cm="1">
        <f t="array" ref="AN191">IF(T191="",0,SUMPRODUCT((BX4:BX795="Poissons")*(BY4:BY795="EXCL")*(COUNTIF(AF191,"*"&amp;BZ4:BZ795&amp;"*")&gt;0)*1))</f>
        <v>0</v>
      </c>
      <c r="AO191" s="36" cm="1">
        <f t="array" ref="AO191">IF(T191="",0,SUMPRODUCT((BX4:BX795="Poissons")*(BY4:BY795="ALERTE")*(COUNTIF(AF191,"*"&amp;BZ4:BZ795&amp;"*")&gt;0)*1))</f>
        <v>0</v>
      </c>
      <c r="AP191" s="36" cm="1">
        <f t="array" ref="AP191">IF(T191="",0,SUMPRODUCT((BX4:BX795="Arachides")*(BY4:BY795="ALERTE")*(COUNTIF(AF191,"*"&amp;BZ4:BZ795&amp;"*")&gt;0)*1))</f>
        <v>0</v>
      </c>
      <c r="AQ191" s="36" cm="1">
        <f t="array" ref="AQ191">IF(T191="",0,SUMPRODUCT((BX4:BX795="Soja")*(BY4:BY795="INFO")*(COUNTIF(AF191,"*"&amp;BZ4:BZ795&amp;"*")&gt;0)*1))</f>
        <v>0</v>
      </c>
      <c r="AR191" s="36" cm="1">
        <f t="array" ref="AR191">IF(T191="",0,SUMPRODUCT((BX4:BX795="Soja")*(BY4:BY795="ALERTE")*(COUNTIF(AF191,"*"&amp;BZ4:BZ795&amp;"*")&gt;0)*1))</f>
        <v>0</v>
      </c>
      <c r="AS191" s="36" cm="1">
        <f t="array" ref="AS191">IF(T191="",0,SUMPRODUCT((BX4:BX795="Lait")*(BY4:BY795="INFO")*(COUNTIF(AF191,"*"&amp;BZ4:BZ795&amp;"*")&gt;0)*1))</f>
        <v>0</v>
      </c>
      <c r="AT191" s="36" cm="1">
        <f t="array" ref="AT191">IF(T191="",0,SUMPRODUCT((BX4:BX795="Lait")*(BY4:BY795="EXCL")*(COUNTIF(AF191,"*"&amp;BZ4:BZ795&amp;"*")&gt;0)*1))</f>
        <v>0</v>
      </c>
      <c r="AU191" s="36" cm="1">
        <f t="array" ref="AU191">IF(T191="",0,SUMPRODUCT((BX4:BX795="Lait")*(BY4:BY795="ALERTE")*(COUNTIF(AF191,"*"&amp;BZ4:BZ795&amp;"*")&gt;0)*1))</f>
        <v>0</v>
      </c>
      <c r="AV191" s="36" cm="1">
        <f t="array" ref="AV191">IF(T191="",0,SUMPRODUCT((BX4:BX795="Lait")*(BY4:BY795="SUSP")*(COUNTIF(AF191,"*"&amp;BZ4:BZ795&amp;"*")&gt;0)*1))</f>
        <v>0</v>
      </c>
      <c r="AW191" s="36" cm="1">
        <f t="array" ref="AW191">IF(T191="",0,SUMPRODUCT((BX4:BX795="Fruits a coque")*(BY4:BY795="EXCL")*(COUNTIF(AF191,"*"&amp;BZ4:BZ795&amp;"*")&gt;0)*1))</f>
        <v>0</v>
      </c>
      <c r="AX191" s="36" cm="1">
        <f t="array" ref="AX191">IF(T191="",0,SUMPRODUCT((BX4:BX795="Fruits a coque")*(BY4:BY795="ALERTE")*(COUNTIF(AF191,"*"&amp;BZ4:BZ795&amp;"*")&gt;0)*1))</f>
        <v>0</v>
      </c>
      <c r="AY191" s="36" cm="1">
        <f t="array" ref="AY191">IF(T191="",0,SUMPRODUCT((BX4:BX795="Celeri")*(BY4:BY795="ALERTE")*(COUNTIF(AF191,"*"&amp;BZ4:BZ795&amp;"*")&gt;0)*1))</f>
        <v>0</v>
      </c>
      <c r="AZ191" s="36" cm="1">
        <f t="array" ref="AZ191">IF(T191="",0,SUMPRODUCT((BX4:BX795="Moutarde")*(BY4:BY795="ALERTE")*(COUNTIF(AF191,"*"&amp;BZ4:BZ795&amp;"*")&gt;0)*1))</f>
        <v>0</v>
      </c>
      <c r="BA191" s="36" cm="1">
        <f t="array" ref="BA191">IF(T191="",0,SUMPRODUCT((BX4:BX795="Sesame")*(BY4:BY795="ALERTE")*(COUNTIF(AF191,"*"&amp;BZ4:BZ795&amp;"*")&gt;0)*1))</f>
        <v>0</v>
      </c>
      <c r="BB191" s="36" cm="1">
        <f t="array" ref="BB191">IF(T191="",0,SUMPRODUCT((BX4:BX795="Sulfites")*(BY4:BY795="ALERTE")*(COUNTIF(AF191,"*"&amp;BZ4:BZ795&amp;"*")&gt;0)*1))</f>
        <v>0</v>
      </c>
      <c r="BC191" s="36" cm="1">
        <f t="array" ref="BC191">IF(T191="",0,SUMPRODUCT((BX4:BX795="Lupin")*(BY4:BY795="ALERTE")*(COUNTIF(AF191,"*"&amp;BZ4:BZ795&amp;"*")&gt;0)*1))</f>
        <v>0</v>
      </c>
      <c r="BD191" s="36" cm="1">
        <f t="array" ref="BD191">IF(T191="",0,SUMPRODUCT((BX4:BX795="Mollusques")*(BY4:BY795="EXCL")*(COUNTIF(AF191,"*"&amp;BZ4:BZ795&amp;"*")&gt;0)*1))</f>
        <v>0</v>
      </c>
      <c r="BE191" s="36" cm="1">
        <f t="array" ref="BE191">IF(T191="",0,SUMPRODUCT((BX4:BX795="Mollusques")*(BY4:BY795="ALERTE")*(COUNTIF(AF191,"*"&amp;BZ4:BZ795&amp;"*")&gt;0)*1))</f>
        <v>0</v>
      </c>
      <c r="BF191" s="36" t="str">
        <f t="shared" si="97"/>
        <v/>
      </c>
      <c r="BG191" s="36" t="str">
        <f t="shared" si="98"/>
        <v/>
      </c>
      <c r="BH191" s="36" t="str">
        <f t="shared" si="99"/>
        <v/>
      </c>
      <c r="BI191" s="36" t="str">
        <f t="shared" si="100"/>
        <v/>
      </c>
      <c r="BJ191" s="36" t="str">
        <f t="shared" si="101"/>
        <v/>
      </c>
      <c r="BK191" s="36" t="str">
        <f t="shared" si="102"/>
        <v/>
      </c>
      <c r="BL191" s="36" t="str">
        <f t="shared" si="103"/>
        <v/>
      </c>
      <c r="BM191" s="36" t="str">
        <f t="shared" si="104"/>
        <v/>
      </c>
      <c r="BN191" s="36" t="str">
        <f t="shared" si="105"/>
        <v/>
      </c>
      <c r="BO191" s="36" t="str">
        <f t="shared" si="106"/>
        <v/>
      </c>
      <c r="BP191" s="36" t="str">
        <f t="shared" si="107"/>
        <v/>
      </c>
      <c r="BQ191" s="36" t="str">
        <f t="shared" si="108"/>
        <v/>
      </c>
      <c r="BR191" s="36" t="str">
        <f t="shared" si="109"/>
        <v/>
      </c>
      <c r="BS191" s="36" t="str">
        <f t="shared" si="110"/>
        <v/>
      </c>
      <c r="BT191" s="36" t="str">
        <f t="shared" si="111"/>
        <v/>
      </c>
      <c r="BU191" s="36" t="str">
        <f t="shared" si="112"/>
        <v/>
      </c>
      <c r="BX191" s="6" t="s">
        <v>353</v>
      </c>
      <c r="BY191" s="577" t="s">
        <v>363</v>
      </c>
      <c r="BZ191" s="6" t="s">
        <v>468</v>
      </c>
      <c r="CA191" s="6" t="s">
        <v>926</v>
      </c>
    </row>
    <row r="192" spans="2:79" ht="30" customHeight="1">
      <c r="B192" s="551" t="str">
        <f t="shared" si="76"/>
        <v/>
      </c>
      <c r="C192" s="551" t="str">
        <f t="shared" si="77"/>
        <v/>
      </c>
      <c r="D192" s="551" t="str">
        <f>IF(UPPER(TRIM(N11))="X",C192,B192)</f>
        <v/>
      </c>
      <c r="E192" s="551" cm="1">
        <f t="array" ref="E192">IF(H191&lt;&gt;"",E191,IF(E191="","",IFERROR(MATCH(TRUE(),INDEX(INDEX(K:K,E191+1):K203&lt;&gt;"",0),0)+E191,"")))</f>
        <v>333</v>
      </c>
      <c r="F192" s="551" cm="1">
        <f t="array" ref="F192">IF(E192="","",IF(H191&lt;&gt;"",H191,INDEX(D:D,E192)))</f>
        <v>0</v>
      </c>
      <c r="G192" s="551" t="str">
        <f t="shared" si="78"/>
        <v>0</v>
      </c>
      <c r="H192" s="561" t="str">
        <f t="shared" si="79"/>
        <v/>
      </c>
      <c r="I192" s="566" t="str">
        <f>IF(AND(F192&lt;&gt;"",N10&gt;0,M192&gt;N10),"Mot &gt; limite","")</f>
        <v/>
      </c>
      <c r="J192" s="562" t="str">
        <f>IF(K192="","",COUNTIF(K18:K192,"&lt;&gt;"))</f>
        <v/>
      </c>
      <c r="K192" s="563"/>
      <c r="L192" s="562" t="str">
        <f t="shared" si="80"/>
        <v/>
      </c>
      <c r="M192" s="532">
        <f>IF(OR(F192="",N10="",N10&lt;=0),"",IF(LEN(F192)&lt;=N10,LEN(F192),IFERROR(FIND("♦",SUBSTITUTE(LEFT(F192,N10)," ","♦",LEN(LEFT(F192,N10))-LEN(SUBSTITUTE(LEFT(F192,N10)," ","")))),FIND(" ",F192&amp;" ",N10+1)-1)))</f>
        <v>1</v>
      </c>
      <c r="N192" s="564">
        <f t="shared" si="81"/>
        <v>175</v>
      </c>
      <c r="O192" s="565" t="str">
        <f t="shared" si="82"/>
        <v>0</v>
      </c>
      <c r="P192" s="564">
        <f t="shared" si="83"/>
        <v>1</v>
      </c>
      <c r="Q192" s="564">
        <f t="shared" si="84"/>
        <v>1</v>
      </c>
      <c r="S192" s="588">
        <f t="shared" si="85"/>
        <v>192</v>
      </c>
      <c r="T192" s="464" t="str">
        <f t="shared" si="113"/>
        <v>0</v>
      </c>
      <c r="U192" s="588" t="s">
        <v>188</v>
      </c>
      <c r="V192" s="465" t="str">
        <f t="shared" si="86"/>
        <v>0</v>
      </c>
      <c r="W192" s="466" t="str">
        <f t="shared" si="87"/>
        <v/>
      </c>
      <c r="X192" s="589" t="str">
        <f t="shared" si="88"/>
        <v>0</v>
      </c>
      <c r="Y192" s="590" t="str">
        <f t="shared" si="89"/>
        <v/>
      </c>
      <c r="Z192" s="588">
        <f t="shared" si="90"/>
        <v>0</v>
      </c>
      <c r="AA192" s="588">
        <f t="shared" si="91"/>
        <v>0</v>
      </c>
      <c r="AB192" s="590" t="str">
        <f t="shared" si="92"/>
        <v>aucun match</v>
      </c>
      <c r="AC192" s="36" t="str">
        <f t="shared" si="93"/>
        <v>0</v>
      </c>
      <c r="AD192" s="36" t="str">
        <f t="shared" si="94"/>
        <v>0</v>
      </c>
      <c r="AE192" s="36" t="str">
        <f t="shared" si="95"/>
        <v>0</v>
      </c>
      <c r="AF192" s="36" t="str">
        <f t="shared" si="96"/>
        <v xml:space="preserve"> 0 </v>
      </c>
      <c r="AG192" s="36" cm="1">
        <f t="array" ref="AG192">IF(T192="",0,SUMPRODUCT((BX4:BX795="Gluten")*(BY4:BY795="INFO")*(COUNTIF(AF192,"*"&amp;BZ4:BZ795&amp;"*")&gt;0)*1))</f>
        <v>0</v>
      </c>
      <c r="AH192" s="36" cm="1">
        <f t="array" ref="AH192">IF(T192="",0,SUMPRODUCT((BX4:BX795="Gluten")*(BY4:BY795="EXCL")*(COUNTIF(AF192,"*"&amp;BZ4:BZ795&amp;"*")&gt;0)*1))</f>
        <v>0</v>
      </c>
      <c r="AI192" s="36" cm="1">
        <f t="array" ref="AI192">IF(T192="",0,SUMPRODUCT((BX4:BX795="Gluten")*(BY4:BY795="ALERTE")*(COUNTIF(AF192,"*"&amp;BZ4:BZ795&amp;"*")&gt;0)*1))</f>
        <v>0</v>
      </c>
      <c r="AJ192" s="36" cm="1">
        <f t="array" ref="AJ192">IF(T192="",0,SUMPRODUCT((BX4:BX795="Gluten")*(BY4:BY795="SUSP")*(COUNTIF(AF192,"*"&amp;BZ4:BZ795&amp;"*")&gt;0)*1))</f>
        <v>0</v>
      </c>
      <c r="AK192" s="36" cm="1">
        <f t="array" ref="AK192">IF(T192="",0,SUMPRODUCT((BX4:BX795="Crustaces")*(BY4:BY795="ALERTE")*(COUNTIF(AF192,"*"&amp;BZ4:BZ795&amp;"*")&gt;0)*1))</f>
        <v>0</v>
      </c>
      <c r="AL192" s="36" cm="1">
        <f t="array" ref="AL192">IF(T192="",0,SUMPRODUCT((BX4:BX795="Oeufs")*(BY4:BY795="ALERTE")*(COUNTIF(AF192,"*"&amp;BZ4:BZ795&amp;"*")&gt;0)*1))</f>
        <v>0</v>
      </c>
      <c r="AM192" s="36" cm="1">
        <f t="array" ref="AM192">IF(T192="",0,SUMPRODUCT((BX4:BX795="Poissons")*(BY4:BY795="INFO")*(COUNTIF(AF192,"*"&amp;BZ4:BZ795&amp;"*")&gt;0)*1))</f>
        <v>0</v>
      </c>
      <c r="AN192" s="36" cm="1">
        <f t="array" ref="AN192">IF(T192="",0,SUMPRODUCT((BX4:BX795="Poissons")*(BY4:BY795="EXCL")*(COUNTIF(AF192,"*"&amp;BZ4:BZ795&amp;"*")&gt;0)*1))</f>
        <v>0</v>
      </c>
      <c r="AO192" s="36" cm="1">
        <f t="array" ref="AO192">IF(T192="",0,SUMPRODUCT((BX4:BX795="Poissons")*(BY4:BY795="ALERTE")*(COUNTIF(AF192,"*"&amp;BZ4:BZ795&amp;"*")&gt;0)*1))</f>
        <v>0</v>
      </c>
      <c r="AP192" s="36" cm="1">
        <f t="array" ref="AP192">IF(T192="",0,SUMPRODUCT((BX4:BX795="Arachides")*(BY4:BY795="ALERTE")*(COUNTIF(AF192,"*"&amp;BZ4:BZ795&amp;"*")&gt;0)*1))</f>
        <v>0</v>
      </c>
      <c r="AQ192" s="36" cm="1">
        <f t="array" ref="AQ192">IF(T192="",0,SUMPRODUCT((BX4:BX795="Soja")*(BY4:BY795="INFO")*(COUNTIF(AF192,"*"&amp;BZ4:BZ795&amp;"*")&gt;0)*1))</f>
        <v>0</v>
      </c>
      <c r="AR192" s="36" cm="1">
        <f t="array" ref="AR192">IF(T192="",0,SUMPRODUCT((BX4:BX795="Soja")*(BY4:BY795="ALERTE")*(COUNTIF(AF192,"*"&amp;BZ4:BZ795&amp;"*")&gt;0)*1))</f>
        <v>0</v>
      </c>
      <c r="AS192" s="36" cm="1">
        <f t="array" ref="AS192">IF(T192="",0,SUMPRODUCT((BX4:BX795="Lait")*(BY4:BY795="INFO")*(COUNTIF(AF192,"*"&amp;BZ4:BZ795&amp;"*")&gt;0)*1))</f>
        <v>0</v>
      </c>
      <c r="AT192" s="36" cm="1">
        <f t="array" ref="AT192">IF(T192="",0,SUMPRODUCT((BX4:BX795="Lait")*(BY4:BY795="EXCL")*(COUNTIF(AF192,"*"&amp;BZ4:BZ795&amp;"*")&gt;0)*1))</f>
        <v>0</v>
      </c>
      <c r="AU192" s="36" cm="1">
        <f t="array" ref="AU192">IF(T192="",0,SUMPRODUCT((BX4:BX795="Lait")*(BY4:BY795="ALERTE")*(COUNTIF(AF192,"*"&amp;BZ4:BZ795&amp;"*")&gt;0)*1))</f>
        <v>0</v>
      </c>
      <c r="AV192" s="36" cm="1">
        <f t="array" ref="AV192">IF(T192="",0,SUMPRODUCT((BX4:BX795="Lait")*(BY4:BY795="SUSP")*(COUNTIF(AF192,"*"&amp;BZ4:BZ795&amp;"*")&gt;0)*1))</f>
        <v>0</v>
      </c>
      <c r="AW192" s="36" cm="1">
        <f t="array" ref="AW192">IF(T192="",0,SUMPRODUCT((BX4:BX795="Fruits a coque")*(BY4:BY795="EXCL")*(COUNTIF(AF192,"*"&amp;BZ4:BZ795&amp;"*")&gt;0)*1))</f>
        <v>0</v>
      </c>
      <c r="AX192" s="36" cm="1">
        <f t="array" ref="AX192">IF(T192="",0,SUMPRODUCT((BX4:BX795="Fruits a coque")*(BY4:BY795="ALERTE")*(COUNTIF(AF192,"*"&amp;BZ4:BZ795&amp;"*")&gt;0)*1))</f>
        <v>0</v>
      </c>
      <c r="AY192" s="36" cm="1">
        <f t="array" ref="AY192">IF(T192="",0,SUMPRODUCT((BX4:BX795="Celeri")*(BY4:BY795="ALERTE")*(COUNTIF(AF192,"*"&amp;BZ4:BZ795&amp;"*")&gt;0)*1))</f>
        <v>0</v>
      </c>
      <c r="AZ192" s="36" cm="1">
        <f t="array" ref="AZ192">IF(T192="",0,SUMPRODUCT((BX4:BX795="Moutarde")*(BY4:BY795="ALERTE")*(COUNTIF(AF192,"*"&amp;BZ4:BZ795&amp;"*")&gt;0)*1))</f>
        <v>0</v>
      </c>
      <c r="BA192" s="36" cm="1">
        <f t="array" ref="BA192">IF(T192="",0,SUMPRODUCT((BX4:BX795="Sesame")*(BY4:BY795="ALERTE")*(COUNTIF(AF192,"*"&amp;BZ4:BZ795&amp;"*")&gt;0)*1))</f>
        <v>0</v>
      </c>
      <c r="BB192" s="36" cm="1">
        <f t="array" ref="BB192">IF(T192="",0,SUMPRODUCT((BX4:BX795="Sulfites")*(BY4:BY795="ALERTE")*(COUNTIF(AF192,"*"&amp;BZ4:BZ795&amp;"*")&gt;0)*1))</f>
        <v>0</v>
      </c>
      <c r="BC192" s="36" cm="1">
        <f t="array" ref="BC192">IF(T192="",0,SUMPRODUCT((BX4:BX795="Lupin")*(BY4:BY795="ALERTE")*(COUNTIF(AF192,"*"&amp;BZ4:BZ795&amp;"*")&gt;0)*1))</f>
        <v>0</v>
      </c>
      <c r="BD192" s="36" cm="1">
        <f t="array" ref="BD192">IF(T192="",0,SUMPRODUCT((BX4:BX795="Mollusques")*(BY4:BY795="EXCL")*(COUNTIF(AF192,"*"&amp;BZ4:BZ795&amp;"*")&gt;0)*1))</f>
        <v>0</v>
      </c>
      <c r="BE192" s="36" cm="1">
        <f t="array" ref="BE192">IF(T192="",0,SUMPRODUCT((BX4:BX795="Mollusques")*(BY4:BY795="ALERTE")*(COUNTIF(AF192,"*"&amp;BZ4:BZ795&amp;"*")&gt;0)*1))</f>
        <v>0</v>
      </c>
      <c r="BF192" s="36" t="str">
        <f t="shared" si="97"/>
        <v/>
      </c>
      <c r="BG192" s="36" t="str">
        <f t="shared" si="98"/>
        <v/>
      </c>
      <c r="BH192" s="36" t="str">
        <f t="shared" si="99"/>
        <v/>
      </c>
      <c r="BI192" s="36" t="str">
        <f t="shared" si="100"/>
        <v/>
      </c>
      <c r="BJ192" s="36" t="str">
        <f t="shared" si="101"/>
        <v/>
      </c>
      <c r="BK192" s="36" t="str">
        <f t="shared" si="102"/>
        <v/>
      </c>
      <c r="BL192" s="36" t="str">
        <f t="shared" si="103"/>
        <v/>
      </c>
      <c r="BM192" s="36" t="str">
        <f t="shared" si="104"/>
        <v/>
      </c>
      <c r="BN192" s="36" t="str">
        <f t="shared" si="105"/>
        <v/>
      </c>
      <c r="BO192" s="36" t="str">
        <f t="shared" si="106"/>
        <v/>
      </c>
      <c r="BP192" s="36" t="str">
        <f t="shared" si="107"/>
        <v/>
      </c>
      <c r="BQ192" s="36" t="str">
        <f t="shared" si="108"/>
        <v/>
      </c>
      <c r="BR192" s="36" t="str">
        <f t="shared" si="109"/>
        <v/>
      </c>
      <c r="BS192" s="36" t="str">
        <f t="shared" si="110"/>
        <v/>
      </c>
      <c r="BT192" s="36" t="str">
        <f t="shared" si="111"/>
        <v/>
      </c>
      <c r="BU192" s="36" t="str">
        <f t="shared" si="112"/>
        <v/>
      </c>
      <c r="BX192" s="6" t="s">
        <v>353</v>
      </c>
      <c r="BY192" s="577" t="s">
        <v>363</v>
      </c>
      <c r="BZ192" s="6" t="s">
        <v>1352</v>
      </c>
      <c r="CA192" s="6" t="s">
        <v>927</v>
      </c>
    </row>
    <row r="193" spans="2:79" ht="30" customHeight="1">
      <c r="B193" s="551" t="str">
        <f t="shared" si="76"/>
        <v/>
      </c>
      <c r="C193" s="551" t="str">
        <f t="shared" si="77"/>
        <v/>
      </c>
      <c r="D193" s="551" t="str">
        <f>IF(UPPER(TRIM(N11))="X",C193,B193)</f>
        <v/>
      </c>
      <c r="E193" s="551" cm="1">
        <f t="array" ref="E193">IF(H192&lt;&gt;"",E192,IF(E192="","",IFERROR(MATCH(TRUE(),INDEX(INDEX(K:K,E192+1):K203&lt;&gt;"",0),0)+E192,"")))</f>
        <v>334</v>
      </c>
      <c r="F193" s="551" cm="1">
        <f t="array" ref="F193">IF(E193="","",IF(H192&lt;&gt;"",H192,INDEX(D:D,E193)))</f>
        <v>0</v>
      </c>
      <c r="G193" s="551" t="str">
        <f t="shared" si="78"/>
        <v>0</v>
      </c>
      <c r="H193" s="561" t="str">
        <f t="shared" si="79"/>
        <v/>
      </c>
      <c r="I193" s="566" t="str">
        <f>IF(AND(F193&lt;&gt;"",N10&gt;0,M193&gt;N10),"Mot &gt; limite","")</f>
        <v/>
      </c>
      <c r="J193" s="562" t="str">
        <f>IF(K193="","",COUNTIF(K18:K193,"&lt;&gt;"))</f>
        <v/>
      </c>
      <c r="K193" s="563"/>
      <c r="L193" s="562" t="str">
        <f t="shared" si="80"/>
        <v/>
      </c>
      <c r="M193" s="532">
        <f>IF(OR(F193="",N10="",N10&lt;=0),"",IF(LEN(F193)&lt;=N10,LEN(F193),IFERROR(FIND("♦",SUBSTITUTE(LEFT(F193,N10)," ","♦",LEN(LEFT(F193,N10))-LEN(SUBSTITUTE(LEFT(F193,N10)," ","")))),FIND(" ",F193&amp;" ",N10+1)-1)))</f>
        <v>1</v>
      </c>
      <c r="N193" s="564">
        <f t="shared" si="81"/>
        <v>176</v>
      </c>
      <c r="O193" s="565" t="str">
        <f t="shared" si="82"/>
        <v>0</v>
      </c>
      <c r="P193" s="564">
        <f t="shared" si="83"/>
        <v>1</v>
      </c>
      <c r="Q193" s="564">
        <f t="shared" si="84"/>
        <v>1</v>
      </c>
      <c r="S193" s="588">
        <f t="shared" si="85"/>
        <v>193</v>
      </c>
      <c r="T193" s="464" t="str">
        <f t="shared" si="113"/>
        <v>0</v>
      </c>
      <c r="U193" s="588" t="s">
        <v>188</v>
      </c>
      <c r="V193" s="465" t="str">
        <f t="shared" si="86"/>
        <v>0</v>
      </c>
      <c r="W193" s="466" t="str">
        <f t="shared" si="87"/>
        <v/>
      </c>
      <c r="X193" s="589" t="str">
        <f t="shared" si="88"/>
        <v>0</v>
      </c>
      <c r="Y193" s="590" t="str">
        <f t="shared" si="89"/>
        <v/>
      </c>
      <c r="Z193" s="588">
        <f t="shared" si="90"/>
        <v>0</v>
      </c>
      <c r="AA193" s="588">
        <f t="shared" si="91"/>
        <v>0</v>
      </c>
      <c r="AB193" s="590" t="str">
        <f t="shared" si="92"/>
        <v>aucun match</v>
      </c>
      <c r="AC193" s="36" t="str">
        <f t="shared" si="93"/>
        <v>0</v>
      </c>
      <c r="AD193" s="36" t="str">
        <f t="shared" si="94"/>
        <v>0</v>
      </c>
      <c r="AE193" s="36" t="str">
        <f t="shared" si="95"/>
        <v>0</v>
      </c>
      <c r="AF193" s="36" t="str">
        <f t="shared" si="96"/>
        <v xml:space="preserve"> 0 </v>
      </c>
      <c r="AG193" s="36" cm="1">
        <f t="array" ref="AG193">IF(T193="",0,SUMPRODUCT((BX4:BX795="Gluten")*(BY4:BY795="INFO")*(COUNTIF(AF193,"*"&amp;BZ4:BZ795&amp;"*")&gt;0)*1))</f>
        <v>0</v>
      </c>
      <c r="AH193" s="36" cm="1">
        <f t="array" ref="AH193">IF(T193="",0,SUMPRODUCT((BX4:BX795="Gluten")*(BY4:BY795="EXCL")*(COUNTIF(AF193,"*"&amp;BZ4:BZ795&amp;"*")&gt;0)*1))</f>
        <v>0</v>
      </c>
      <c r="AI193" s="36" cm="1">
        <f t="array" ref="AI193">IF(T193="",0,SUMPRODUCT((BX4:BX795="Gluten")*(BY4:BY795="ALERTE")*(COUNTIF(AF193,"*"&amp;BZ4:BZ795&amp;"*")&gt;0)*1))</f>
        <v>0</v>
      </c>
      <c r="AJ193" s="36" cm="1">
        <f t="array" ref="AJ193">IF(T193="",0,SUMPRODUCT((BX4:BX795="Gluten")*(BY4:BY795="SUSP")*(COUNTIF(AF193,"*"&amp;BZ4:BZ795&amp;"*")&gt;0)*1))</f>
        <v>0</v>
      </c>
      <c r="AK193" s="36" cm="1">
        <f t="array" ref="AK193">IF(T193="",0,SUMPRODUCT((BX4:BX795="Crustaces")*(BY4:BY795="ALERTE")*(COUNTIF(AF193,"*"&amp;BZ4:BZ795&amp;"*")&gt;0)*1))</f>
        <v>0</v>
      </c>
      <c r="AL193" s="36" cm="1">
        <f t="array" ref="AL193">IF(T193="",0,SUMPRODUCT((BX4:BX795="Oeufs")*(BY4:BY795="ALERTE")*(COUNTIF(AF193,"*"&amp;BZ4:BZ795&amp;"*")&gt;0)*1))</f>
        <v>0</v>
      </c>
      <c r="AM193" s="36" cm="1">
        <f t="array" ref="AM193">IF(T193="",0,SUMPRODUCT((BX4:BX795="Poissons")*(BY4:BY795="INFO")*(COUNTIF(AF193,"*"&amp;BZ4:BZ795&amp;"*")&gt;0)*1))</f>
        <v>0</v>
      </c>
      <c r="AN193" s="36" cm="1">
        <f t="array" ref="AN193">IF(T193="",0,SUMPRODUCT((BX4:BX795="Poissons")*(BY4:BY795="EXCL")*(COUNTIF(AF193,"*"&amp;BZ4:BZ795&amp;"*")&gt;0)*1))</f>
        <v>0</v>
      </c>
      <c r="AO193" s="36" cm="1">
        <f t="array" ref="AO193">IF(T193="",0,SUMPRODUCT((BX4:BX795="Poissons")*(BY4:BY795="ALERTE")*(COUNTIF(AF193,"*"&amp;BZ4:BZ795&amp;"*")&gt;0)*1))</f>
        <v>0</v>
      </c>
      <c r="AP193" s="36" cm="1">
        <f t="array" ref="AP193">IF(T193="",0,SUMPRODUCT((BX4:BX795="Arachides")*(BY4:BY795="ALERTE")*(COUNTIF(AF193,"*"&amp;BZ4:BZ795&amp;"*")&gt;0)*1))</f>
        <v>0</v>
      </c>
      <c r="AQ193" s="36" cm="1">
        <f t="array" ref="AQ193">IF(T193="",0,SUMPRODUCT((BX4:BX795="Soja")*(BY4:BY795="INFO")*(COUNTIF(AF193,"*"&amp;BZ4:BZ795&amp;"*")&gt;0)*1))</f>
        <v>0</v>
      </c>
      <c r="AR193" s="36" cm="1">
        <f t="array" ref="AR193">IF(T193="",0,SUMPRODUCT((BX4:BX795="Soja")*(BY4:BY795="ALERTE")*(COUNTIF(AF193,"*"&amp;BZ4:BZ795&amp;"*")&gt;0)*1))</f>
        <v>0</v>
      </c>
      <c r="AS193" s="36" cm="1">
        <f t="array" ref="AS193">IF(T193="",0,SUMPRODUCT((BX4:BX795="Lait")*(BY4:BY795="INFO")*(COUNTIF(AF193,"*"&amp;BZ4:BZ795&amp;"*")&gt;0)*1))</f>
        <v>0</v>
      </c>
      <c r="AT193" s="36" cm="1">
        <f t="array" ref="AT193">IF(T193="",0,SUMPRODUCT((BX4:BX795="Lait")*(BY4:BY795="EXCL")*(COUNTIF(AF193,"*"&amp;BZ4:BZ795&amp;"*")&gt;0)*1))</f>
        <v>0</v>
      </c>
      <c r="AU193" s="36" cm="1">
        <f t="array" ref="AU193">IF(T193="",0,SUMPRODUCT((BX4:BX795="Lait")*(BY4:BY795="ALERTE")*(COUNTIF(AF193,"*"&amp;BZ4:BZ795&amp;"*")&gt;0)*1))</f>
        <v>0</v>
      </c>
      <c r="AV193" s="36" cm="1">
        <f t="array" ref="AV193">IF(T193="",0,SUMPRODUCT((BX4:BX795="Lait")*(BY4:BY795="SUSP")*(COUNTIF(AF193,"*"&amp;BZ4:BZ795&amp;"*")&gt;0)*1))</f>
        <v>0</v>
      </c>
      <c r="AW193" s="36" cm="1">
        <f t="array" ref="AW193">IF(T193="",0,SUMPRODUCT((BX4:BX795="Fruits a coque")*(BY4:BY795="EXCL")*(COUNTIF(AF193,"*"&amp;BZ4:BZ795&amp;"*")&gt;0)*1))</f>
        <v>0</v>
      </c>
      <c r="AX193" s="36" cm="1">
        <f t="array" ref="AX193">IF(T193="",0,SUMPRODUCT((BX4:BX795="Fruits a coque")*(BY4:BY795="ALERTE")*(COUNTIF(AF193,"*"&amp;BZ4:BZ795&amp;"*")&gt;0)*1))</f>
        <v>0</v>
      </c>
      <c r="AY193" s="36" cm="1">
        <f t="array" ref="AY193">IF(T193="",0,SUMPRODUCT((BX4:BX795="Celeri")*(BY4:BY795="ALERTE")*(COUNTIF(AF193,"*"&amp;BZ4:BZ795&amp;"*")&gt;0)*1))</f>
        <v>0</v>
      </c>
      <c r="AZ193" s="36" cm="1">
        <f t="array" ref="AZ193">IF(T193="",0,SUMPRODUCT((BX4:BX795="Moutarde")*(BY4:BY795="ALERTE")*(COUNTIF(AF193,"*"&amp;BZ4:BZ795&amp;"*")&gt;0)*1))</f>
        <v>0</v>
      </c>
      <c r="BA193" s="36" cm="1">
        <f t="array" ref="BA193">IF(T193="",0,SUMPRODUCT((BX4:BX795="Sesame")*(BY4:BY795="ALERTE")*(COUNTIF(AF193,"*"&amp;BZ4:BZ795&amp;"*")&gt;0)*1))</f>
        <v>0</v>
      </c>
      <c r="BB193" s="36" cm="1">
        <f t="array" ref="BB193">IF(T193="",0,SUMPRODUCT((BX4:BX795="Sulfites")*(BY4:BY795="ALERTE")*(COUNTIF(AF193,"*"&amp;BZ4:BZ795&amp;"*")&gt;0)*1))</f>
        <v>0</v>
      </c>
      <c r="BC193" s="36" cm="1">
        <f t="array" ref="BC193">IF(T193="",0,SUMPRODUCT((BX4:BX795="Lupin")*(BY4:BY795="ALERTE")*(COUNTIF(AF193,"*"&amp;BZ4:BZ795&amp;"*")&gt;0)*1))</f>
        <v>0</v>
      </c>
      <c r="BD193" s="36" cm="1">
        <f t="array" ref="BD193">IF(T193="",0,SUMPRODUCT((BX4:BX795="Mollusques")*(BY4:BY795="EXCL")*(COUNTIF(AF193,"*"&amp;BZ4:BZ795&amp;"*")&gt;0)*1))</f>
        <v>0</v>
      </c>
      <c r="BE193" s="36" cm="1">
        <f t="array" ref="BE193">IF(T193="",0,SUMPRODUCT((BX4:BX795="Mollusques")*(BY4:BY795="ALERTE")*(COUNTIF(AF193,"*"&amp;BZ4:BZ795&amp;"*")&gt;0)*1))</f>
        <v>0</v>
      </c>
      <c r="BF193" s="36" t="str">
        <f t="shared" si="97"/>
        <v/>
      </c>
      <c r="BG193" s="36" t="str">
        <f t="shared" si="98"/>
        <v/>
      </c>
      <c r="BH193" s="36" t="str">
        <f t="shared" si="99"/>
        <v/>
      </c>
      <c r="BI193" s="36" t="str">
        <f t="shared" si="100"/>
        <v/>
      </c>
      <c r="BJ193" s="36" t="str">
        <f t="shared" si="101"/>
        <v/>
      </c>
      <c r="BK193" s="36" t="str">
        <f t="shared" si="102"/>
        <v/>
      </c>
      <c r="BL193" s="36" t="str">
        <f t="shared" si="103"/>
        <v/>
      </c>
      <c r="BM193" s="36" t="str">
        <f t="shared" si="104"/>
        <v/>
      </c>
      <c r="BN193" s="36" t="str">
        <f t="shared" si="105"/>
        <v/>
      </c>
      <c r="BO193" s="36" t="str">
        <f t="shared" si="106"/>
        <v/>
      </c>
      <c r="BP193" s="36" t="str">
        <f t="shared" si="107"/>
        <v/>
      </c>
      <c r="BQ193" s="36" t="str">
        <f t="shared" si="108"/>
        <v/>
      </c>
      <c r="BR193" s="36" t="str">
        <f t="shared" si="109"/>
        <v/>
      </c>
      <c r="BS193" s="36" t="str">
        <f t="shared" si="110"/>
        <v/>
      </c>
      <c r="BT193" s="36" t="str">
        <f t="shared" si="111"/>
        <v/>
      </c>
      <c r="BU193" s="36" t="str">
        <f t="shared" si="112"/>
        <v/>
      </c>
      <c r="BX193" s="6" t="s">
        <v>353</v>
      </c>
      <c r="BY193" s="577" t="s">
        <v>363</v>
      </c>
      <c r="BZ193" s="6" t="s">
        <v>735</v>
      </c>
      <c r="CA193" s="6" t="s">
        <v>928</v>
      </c>
    </row>
    <row r="194" spans="2:79" ht="30" customHeight="1">
      <c r="B194" s="551" t="str">
        <f t="shared" si="76"/>
        <v/>
      </c>
      <c r="C194" s="551" t="str">
        <f t="shared" si="77"/>
        <v/>
      </c>
      <c r="D194" s="551" t="str">
        <f>IF(UPPER(TRIM(N11))="X",C194,B194)</f>
        <v/>
      </c>
      <c r="E194" s="551" cm="1">
        <f t="array" ref="E194">IF(H193&lt;&gt;"",E193,IF(E193="","",IFERROR(MATCH(TRUE(),INDEX(INDEX(K:K,E193+1):K203&lt;&gt;"",0),0)+E193,"")))</f>
        <v>335</v>
      </c>
      <c r="F194" s="551" cm="1">
        <f t="array" ref="F194">IF(E194="","",IF(H193&lt;&gt;"",H193,INDEX(D:D,E194)))</f>
        <v>0</v>
      </c>
      <c r="G194" s="551" t="str">
        <f t="shared" si="78"/>
        <v>0</v>
      </c>
      <c r="H194" s="561" t="str">
        <f t="shared" si="79"/>
        <v/>
      </c>
      <c r="I194" s="566" t="str">
        <f>IF(AND(F194&lt;&gt;"",N10&gt;0,M194&gt;N10),"Mot &gt; limite","")</f>
        <v/>
      </c>
      <c r="J194" s="562" t="str">
        <f>IF(K194="","",COUNTIF(K18:K194,"&lt;&gt;"))</f>
        <v/>
      </c>
      <c r="K194" s="563"/>
      <c r="L194" s="562" t="str">
        <f t="shared" si="80"/>
        <v/>
      </c>
      <c r="M194" s="532">
        <f>IF(OR(F194="",N10="",N10&lt;=0),"",IF(LEN(F194)&lt;=N10,LEN(F194),IFERROR(FIND("♦",SUBSTITUTE(LEFT(F194,N10)," ","♦",LEN(LEFT(F194,N10))-LEN(SUBSTITUTE(LEFT(F194,N10)," ","")))),FIND(" ",F194&amp;" ",N10+1)-1)))</f>
        <v>1</v>
      </c>
      <c r="N194" s="564">
        <f t="shared" si="81"/>
        <v>177</v>
      </c>
      <c r="O194" s="565" t="str">
        <f t="shared" si="82"/>
        <v>0</v>
      </c>
      <c r="P194" s="564">
        <f t="shared" si="83"/>
        <v>1</v>
      </c>
      <c r="Q194" s="564">
        <f t="shared" si="84"/>
        <v>1</v>
      </c>
      <c r="S194" s="588">
        <f t="shared" si="85"/>
        <v>194</v>
      </c>
      <c r="T194" s="464" t="str">
        <f t="shared" si="113"/>
        <v>0</v>
      </c>
      <c r="U194" s="588" t="s">
        <v>188</v>
      </c>
      <c r="V194" s="465" t="str">
        <f t="shared" si="86"/>
        <v>0</v>
      </c>
      <c r="W194" s="466" t="str">
        <f t="shared" si="87"/>
        <v/>
      </c>
      <c r="X194" s="589" t="str">
        <f t="shared" si="88"/>
        <v>0</v>
      </c>
      <c r="Y194" s="590" t="str">
        <f t="shared" si="89"/>
        <v/>
      </c>
      <c r="Z194" s="588">
        <f t="shared" si="90"/>
        <v>0</v>
      </c>
      <c r="AA194" s="588">
        <f t="shared" si="91"/>
        <v>0</v>
      </c>
      <c r="AB194" s="590" t="str">
        <f t="shared" si="92"/>
        <v>aucun match</v>
      </c>
      <c r="AC194" s="36" t="str">
        <f t="shared" si="93"/>
        <v>0</v>
      </c>
      <c r="AD194" s="36" t="str">
        <f t="shared" si="94"/>
        <v>0</v>
      </c>
      <c r="AE194" s="36" t="str">
        <f t="shared" si="95"/>
        <v>0</v>
      </c>
      <c r="AF194" s="36" t="str">
        <f t="shared" si="96"/>
        <v xml:space="preserve"> 0 </v>
      </c>
      <c r="AG194" s="36" cm="1">
        <f t="array" ref="AG194">IF(T194="",0,SUMPRODUCT((BX4:BX795="Gluten")*(BY4:BY795="INFO")*(COUNTIF(AF194,"*"&amp;BZ4:BZ795&amp;"*")&gt;0)*1))</f>
        <v>0</v>
      </c>
      <c r="AH194" s="36" cm="1">
        <f t="array" ref="AH194">IF(T194="",0,SUMPRODUCT((BX4:BX795="Gluten")*(BY4:BY795="EXCL")*(COUNTIF(AF194,"*"&amp;BZ4:BZ795&amp;"*")&gt;0)*1))</f>
        <v>0</v>
      </c>
      <c r="AI194" s="36" cm="1">
        <f t="array" ref="AI194">IF(T194="",0,SUMPRODUCT((BX4:BX795="Gluten")*(BY4:BY795="ALERTE")*(COUNTIF(AF194,"*"&amp;BZ4:BZ795&amp;"*")&gt;0)*1))</f>
        <v>0</v>
      </c>
      <c r="AJ194" s="36" cm="1">
        <f t="array" ref="AJ194">IF(T194="",0,SUMPRODUCT((BX4:BX795="Gluten")*(BY4:BY795="SUSP")*(COUNTIF(AF194,"*"&amp;BZ4:BZ795&amp;"*")&gt;0)*1))</f>
        <v>0</v>
      </c>
      <c r="AK194" s="36" cm="1">
        <f t="array" ref="AK194">IF(T194="",0,SUMPRODUCT((BX4:BX795="Crustaces")*(BY4:BY795="ALERTE")*(COUNTIF(AF194,"*"&amp;BZ4:BZ795&amp;"*")&gt;0)*1))</f>
        <v>0</v>
      </c>
      <c r="AL194" s="36" cm="1">
        <f t="array" ref="AL194">IF(T194="",0,SUMPRODUCT((BX4:BX795="Oeufs")*(BY4:BY795="ALERTE")*(COUNTIF(AF194,"*"&amp;BZ4:BZ795&amp;"*")&gt;0)*1))</f>
        <v>0</v>
      </c>
      <c r="AM194" s="36" cm="1">
        <f t="array" ref="AM194">IF(T194="",0,SUMPRODUCT((BX4:BX795="Poissons")*(BY4:BY795="INFO")*(COUNTIF(AF194,"*"&amp;BZ4:BZ795&amp;"*")&gt;0)*1))</f>
        <v>0</v>
      </c>
      <c r="AN194" s="36" cm="1">
        <f t="array" ref="AN194">IF(T194="",0,SUMPRODUCT((BX4:BX795="Poissons")*(BY4:BY795="EXCL")*(COUNTIF(AF194,"*"&amp;BZ4:BZ795&amp;"*")&gt;0)*1))</f>
        <v>0</v>
      </c>
      <c r="AO194" s="36" cm="1">
        <f t="array" ref="AO194">IF(T194="",0,SUMPRODUCT((BX4:BX795="Poissons")*(BY4:BY795="ALERTE")*(COUNTIF(AF194,"*"&amp;BZ4:BZ795&amp;"*")&gt;0)*1))</f>
        <v>0</v>
      </c>
      <c r="AP194" s="36" cm="1">
        <f t="array" ref="AP194">IF(T194="",0,SUMPRODUCT((BX4:BX795="Arachides")*(BY4:BY795="ALERTE")*(COUNTIF(AF194,"*"&amp;BZ4:BZ795&amp;"*")&gt;0)*1))</f>
        <v>0</v>
      </c>
      <c r="AQ194" s="36" cm="1">
        <f t="array" ref="AQ194">IF(T194="",0,SUMPRODUCT((BX4:BX795="Soja")*(BY4:BY795="INFO")*(COUNTIF(AF194,"*"&amp;BZ4:BZ795&amp;"*")&gt;0)*1))</f>
        <v>0</v>
      </c>
      <c r="AR194" s="36" cm="1">
        <f t="array" ref="AR194">IF(T194="",0,SUMPRODUCT((BX4:BX795="Soja")*(BY4:BY795="ALERTE")*(COUNTIF(AF194,"*"&amp;BZ4:BZ795&amp;"*")&gt;0)*1))</f>
        <v>0</v>
      </c>
      <c r="AS194" s="36" cm="1">
        <f t="array" ref="AS194">IF(T194="",0,SUMPRODUCT((BX4:BX795="Lait")*(BY4:BY795="INFO")*(COUNTIF(AF194,"*"&amp;BZ4:BZ795&amp;"*")&gt;0)*1))</f>
        <v>0</v>
      </c>
      <c r="AT194" s="36" cm="1">
        <f t="array" ref="AT194">IF(T194="",0,SUMPRODUCT((BX4:BX795="Lait")*(BY4:BY795="EXCL")*(COUNTIF(AF194,"*"&amp;BZ4:BZ795&amp;"*")&gt;0)*1))</f>
        <v>0</v>
      </c>
      <c r="AU194" s="36" cm="1">
        <f t="array" ref="AU194">IF(T194="",0,SUMPRODUCT((BX4:BX795="Lait")*(BY4:BY795="ALERTE")*(COUNTIF(AF194,"*"&amp;BZ4:BZ795&amp;"*")&gt;0)*1))</f>
        <v>0</v>
      </c>
      <c r="AV194" s="36" cm="1">
        <f t="array" ref="AV194">IF(T194="",0,SUMPRODUCT((BX4:BX795="Lait")*(BY4:BY795="SUSP")*(COUNTIF(AF194,"*"&amp;BZ4:BZ795&amp;"*")&gt;0)*1))</f>
        <v>0</v>
      </c>
      <c r="AW194" s="36" cm="1">
        <f t="array" ref="AW194">IF(T194="",0,SUMPRODUCT((BX4:BX795="Fruits a coque")*(BY4:BY795="EXCL")*(COUNTIF(AF194,"*"&amp;BZ4:BZ795&amp;"*")&gt;0)*1))</f>
        <v>0</v>
      </c>
      <c r="AX194" s="36" cm="1">
        <f t="array" ref="AX194">IF(T194="",0,SUMPRODUCT((BX4:BX795="Fruits a coque")*(BY4:BY795="ALERTE")*(COUNTIF(AF194,"*"&amp;BZ4:BZ795&amp;"*")&gt;0)*1))</f>
        <v>0</v>
      </c>
      <c r="AY194" s="36" cm="1">
        <f t="array" ref="AY194">IF(T194="",0,SUMPRODUCT((BX4:BX795="Celeri")*(BY4:BY795="ALERTE")*(COUNTIF(AF194,"*"&amp;BZ4:BZ795&amp;"*")&gt;0)*1))</f>
        <v>0</v>
      </c>
      <c r="AZ194" s="36" cm="1">
        <f t="array" ref="AZ194">IF(T194="",0,SUMPRODUCT((BX4:BX795="Moutarde")*(BY4:BY795="ALERTE")*(COUNTIF(AF194,"*"&amp;BZ4:BZ795&amp;"*")&gt;0)*1))</f>
        <v>0</v>
      </c>
      <c r="BA194" s="36" cm="1">
        <f t="array" ref="BA194">IF(T194="",0,SUMPRODUCT((BX4:BX795="Sesame")*(BY4:BY795="ALERTE")*(COUNTIF(AF194,"*"&amp;BZ4:BZ795&amp;"*")&gt;0)*1))</f>
        <v>0</v>
      </c>
      <c r="BB194" s="36" cm="1">
        <f t="array" ref="BB194">IF(T194="",0,SUMPRODUCT((BX4:BX795="Sulfites")*(BY4:BY795="ALERTE")*(COUNTIF(AF194,"*"&amp;BZ4:BZ795&amp;"*")&gt;0)*1))</f>
        <v>0</v>
      </c>
      <c r="BC194" s="36" cm="1">
        <f t="array" ref="BC194">IF(T194="",0,SUMPRODUCT((BX4:BX795="Lupin")*(BY4:BY795="ALERTE")*(COUNTIF(AF194,"*"&amp;BZ4:BZ795&amp;"*")&gt;0)*1))</f>
        <v>0</v>
      </c>
      <c r="BD194" s="36" cm="1">
        <f t="array" ref="BD194">IF(T194="",0,SUMPRODUCT((BX4:BX795="Mollusques")*(BY4:BY795="EXCL")*(COUNTIF(AF194,"*"&amp;BZ4:BZ795&amp;"*")&gt;0)*1))</f>
        <v>0</v>
      </c>
      <c r="BE194" s="36" cm="1">
        <f t="array" ref="BE194">IF(T194="",0,SUMPRODUCT((BX4:BX795="Mollusques")*(BY4:BY795="ALERTE")*(COUNTIF(AF194,"*"&amp;BZ4:BZ795&amp;"*")&gt;0)*1))</f>
        <v>0</v>
      </c>
      <c r="BF194" s="36" t="str">
        <f t="shared" si="97"/>
        <v/>
      </c>
      <c r="BG194" s="36" t="str">
        <f t="shared" si="98"/>
        <v/>
      </c>
      <c r="BH194" s="36" t="str">
        <f t="shared" si="99"/>
        <v/>
      </c>
      <c r="BI194" s="36" t="str">
        <f t="shared" si="100"/>
        <v/>
      </c>
      <c r="BJ194" s="36" t="str">
        <f t="shared" si="101"/>
        <v/>
      </c>
      <c r="BK194" s="36" t="str">
        <f t="shared" si="102"/>
        <v/>
      </c>
      <c r="BL194" s="36" t="str">
        <f t="shared" si="103"/>
        <v/>
      </c>
      <c r="BM194" s="36" t="str">
        <f t="shared" si="104"/>
        <v/>
      </c>
      <c r="BN194" s="36" t="str">
        <f t="shared" si="105"/>
        <v/>
      </c>
      <c r="BO194" s="36" t="str">
        <f t="shared" si="106"/>
        <v/>
      </c>
      <c r="BP194" s="36" t="str">
        <f t="shared" si="107"/>
        <v/>
      </c>
      <c r="BQ194" s="36" t="str">
        <f t="shared" si="108"/>
        <v/>
      </c>
      <c r="BR194" s="36" t="str">
        <f t="shared" si="109"/>
        <v/>
      </c>
      <c r="BS194" s="36" t="str">
        <f t="shared" si="110"/>
        <v/>
      </c>
      <c r="BT194" s="36" t="str">
        <f t="shared" si="111"/>
        <v/>
      </c>
      <c r="BU194" s="36" t="str">
        <f t="shared" si="112"/>
        <v/>
      </c>
      <c r="BX194" s="6" t="s">
        <v>353</v>
      </c>
      <c r="BY194" s="577" t="s">
        <v>363</v>
      </c>
      <c r="BZ194" s="6" t="s">
        <v>469</v>
      </c>
      <c r="CA194" s="6" t="s">
        <v>929</v>
      </c>
    </row>
    <row r="195" spans="2:79" ht="30" customHeight="1">
      <c r="B195" s="551" t="str">
        <f t="shared" si="76"/>
        <v/>
      </c>
      <c r="C195" s="551" t="str">
        <f t="shared" si="77"/>
        <v/>
      </c>
      <c r="D195" s="551" t="str">
        <f>IF(UPPER(TRIM(N11))="X",C195,B195)</f>
        <v/>
      </c>
      <c r="E195" s="551" cm="1">
        <f t="array" ref="E195">IF(H194&lt;&gt;"",E194,IF(E194="","",IFERROR(MATCH(TRUE(),INDEX(INDEX(K:K,E194+1):K203&lt;&gt;"",0),0)+E194,"")))</f>
        <v>336</v>
      </c>
      <c r="F195" s="551" cm="1">
        <f t="array" ref="F195">IF(E195="","",IF(H194&lt;&gt;"",H194,INDEX(D:D,E195)))</f>
        <v>0</v>
      </c>
      <c r="G195" s="551" t="str">
        <f t="shared" si="78"/>
        <v>0</v>
      </c>
      <c r="H195" s="561" t="str">
        <f t="shared" si="79"/>
        <v/>
      </c>
      <c r="I195" s="566" t="str">
        <f>IF(AND(F195&lt;&gt;"",N10&gt;0,M195&gt;N10),"Mot &gt; limite","")</f>
        <v/>
      </c>
      <c r="J195" s="562" t="str">
        <f>IF(K195="","",COUNTIF(K18:K195,"&lt;&gt;"))</f>
        <v/>
      </c>
      <c r="K195" s="563"/>
      <c r="L195" s="562" t="str">
        <f t="shared" si="80"/>
        <v/>
      </c>
      <c r="M195" s="532">
        <f>IF(OR(F195="",N10="",N10&lt;=0),"",IF(LEN(F195)&lt;=N10,LEN(F195),IFERROR(FIND("♦",SUBSTITUTE(LEFT(F195,N10)," ","♦",LEN(LEFT(F195,N10))-LEN(SUBSTITUTE(LEFT(F195,N10)," ","")))),FIND(" ",F195&amp;" ",N10+1)-1)))</f>
        <v>1</v>
      </c>
      <c r="N195" s="564">
        <f t="shared" si="81"/>
        <v>178</v>
      </c>
      <c r="O195" s="565" t="str">
        <f t="shared" si="82"/>
        <v>0</v>
      </c>
      <c r="P195" s="564">
        <f t="shared" si="83"/>
        <v>1</v>
      </c>
      <c r="Q195" s="564">
        <f t="shared" si="84"/>
        <v>1</v>
      </c>
      <c r="S195" s="588">
        <f t="shared" si="85"/>
        <v>195</v>
      </c>
      <c r="T195" s="464" t="str">
        <f t="shared" si="113"/>
        <v>0</v>
      </c>
      <c r="U195" s="588" t="s">
        <v>188</v>
      </c>
      <c r="V195" s="465" t="str">
        <f t="shared" si="86"/>
        <v>0</v>
      </c>
      <c r="W195" s="466" t="str">
        <f t="shared" si="87"/>
        <v/>
      </c>
      <c r="X195" s="589" t="str">
        <f t="shared" si="88"/>
        <v>0</v>
      </c>
      <c r="Y195" s="590" t="str">
        <f t="shared" si="89"/>
        <v/>
      </c>
      <c r="Z195" s="588">
        <f t="shared" si="90"/>
        <v>0</v>
      </c>
      <c r="AA195" s="588">
        <f t="shared" si="91"/>
        <v>0</v>
      </c>
      <c r="AB195" s="590" t="str">
        <f t="shared" si="92"/>
        <v>aucun match</v>
      </c>
      <c r="AC195" s="36" t="str">
        <f t="shared" si="93"/>
        <v>0</v>
      </c>
      <c r="AD195" s="36" t="str">
        <f t="shared" si="94"/>
        <v>0</v>
      </c>
      <c r="AE195" s="36" t="str">
        <f t="shared" si="95"/>
        <v>0</v>
      </c>
      <c r="AF195" s="36" t="str">
        <f t="shared" si="96"/>
        <v xml:space="preserve"> 0 </v>
      </c>
      <c r="AG195" s="36" cm="1">
        <f t="array" ref="AG195">IF(T195="",0,SUMPRODUCT((BX4:BX795="Gluten")*(BY4:BY795="INFO")*(COUNTIF(AF195,"*"&amp;BZ4:BZ795&amp;"*")&gt;0)*1))</f>
        <v>0</v>
      </c>
      <c r="AH195" s="36" cm="1">
        <f t="array" ref="AH195">IF(T195="",0,SUMPRODUCT((BX4:BX795="Gluten")*(BY4:BY795="EXCL")*(COUNTIF(AF195,"*"&amp;BZ4:BZ795&amp;"*")&gt;0)*1))</f>
        <v>0</v>
      </c>
      <c r="AI195" s="36" cm="1">
        <f t="array" ref="AI195">IF(T195="",0,SUMPRODUCT((BX4:BX795="Gluten")*(BY4:BY795="ALERTE")*(COUNTIF(AF195,"*"&amp;BZ4:BZ795&amp;"*")&gt;0)*1))</f>
        <v>0</v>
      </c>
      <c r="AJ195" s="36" cm="1">
        <f t="array" ref="AJ195">IF(T195="",0,SUMPRODUCT((BX4:BX795="Gluten")*(BY4:BY795="SUSP")*(COUNTIF(AF195,"*"&amp;BZ4:BZ795&amp;"*")&gt;0)*1))</f>
        <v>0</v>
      </c>
      <c r="AK195" s="36" cm="1">
        <f t="array" ref="AK195">IF(T195="",0,SUMPRODUCT((BX4:BX795="Crustaces")*(BY4:BY795="ALERTE")*(COUNTIF(AF195,"*"&amp;BZ4:BZ795&amp;"*")&gt;0)*1))</f>
        <v>0</v>
      </c>
      <c r="AL195" s="36" cm="1">
        <f t="array" ref="AL195">IF(T195="",0,SUMPRODUCT((BX4:BX795="Oeufs")*(BY4:BY795="ALERTE")*(COUNTIF(AF195,"*"&amp;BZ4:BZ795&amp;"*")&gt;0)*1))</f>
        <v>0</v>
      </c>
      <c r="AM195" s="36" cm="1">
        <f t="array" ref="AM195">IF(T195="",0,SUMPRODUCT((BX4:BX795="Poissons")*(BY4:BY795="INFO")*(COUNTIF(AF195,"*"&amp;BZ4:BZ795&amp;"*")&gt;0)*1))</f>
        <v>0</v>
      </c>
      <c r="AN195" s="36" cm="1">
        <f t="array" ref="AN195">IF(T195="",0,SUMPRODUCT((BX4:BX795="Poissons")*(BY4:BY795="EXCL")*(COUNTIF(AF195,"*"&amp;BZ4:BZ795&amp;"*")&gt;0)*1))</f>
        <v>0</v>
      </c>
      <c r="AO195" s="36" cm="1">
        <f t="array" ref="AO195">IF(T195="",0,SUMPRODUCT((BX4:BX795="Poissons")*(BY4:BY795="ALERTE")*(COUNTIF(AF195,"*"&amp;BZ4:BZ795&amp;"*")&gt;0)*1))</f>
        <v>0</v>
      </c>
      <c r="AP195" s="36" cm="1">
        <f t="array" ref="AP195">IF(T195="",0,SUMPRODUCT((BX4:BX795="Arachides")*(BY4:BY795="ALERTE")*(COUNTIF(AF195,"*"&amp;BZ4:BZ795&amp;"*")&gt;0)*1))</f>
        <v>0</v>
      </c>
      <c r="AQ195" s="36" cm="1">
        <f t="array" ref="AQ195">IF(T195="",0,SUMPRODUCT((BX4:BX795="Soja")*(BY4:BY795="INFO")*(COUNTIF(AF195,"*"&amp;BZ4:BZ795&amp;"*")&gt;0)*1))</f>
        <v>0</v>
      </c>
      <c r="AR195" s="36" cm="1">
        <f t="array" ref="AR195">IF(T195="",0,SUMPRODUCT((BX4:BX795="Soja")*(BY4:BY795="ALERTE")*(COUNTIF(AF195,"*"&amp;BZ4:BZ795&amp;"*")&gt;0)*1))</f>
        <v>0</v>
      </c>
      <c r="AS195" s="36" cm="1">
        <f t="array" ref="AS195">IF(T195="",0,SUMPRODUCT((BX4:BX795="Lait")*(BY4:BY795="INFO")*(COUNTIF(AF195,"*"&amp;BZ4:BZ795&amp;"*")&gt;0)*1))</f>
        <v>0</v>
      </c>
      <c r="AT195" s="36" cm="1">
        <f t="array" ref="AT195">IF(T195="",0,SUMPRODUCT((BX4:BX795="Lait")*(BY4:BY795="EXCL")*(COUNTIF(AF195,"*"&amp;BZ4:BZ795&amp;"*")&gt;0)*1))</f>
        <v>0</v>
      </c>
      <c r="AU195" s="36" cm="1">
        <f t="array" ref="AU195">IF(T195="",0,SUMPRODUCT((BX4:BX795="Lait")*(BY4:BY795="ALERTE")*(COUNTIF(AF195,"*"&amp;BZ4:BZ795&amp;"*")&gt;0)*1))</f>
        <v>0</v>
      </c>
      <c r="AV195" s="36" cm="1">
        <f t="array" ref="AV195">IF(T195="",0,SUMPRODUCT((BX4:BX795="Lait")*(BY4:BY795="SUSP")*(COUNTIF(AF195,"*"&amp;BZ4:BZ795&amp;"*")&gt;0)*1))</f>
        <v>0</v>
      </c>
      <c r="AW195" s="36" cm="1">
        <f t="array" ref="AW195">IF(T195="",0,SUMPRODUCT((BX4:BX795="Fruits a coque")*(BY4:BY795="EXCL")*(COUNTIF(AF195,"*"&amp;BZ4:BZ795&amp;"*")&gt;0)*1))</f>
        <v>0</v>
      </c>
      <c r="AX195" s="36" cm="1">
        <f t="array" ref="AX195">IF(T195="",0,SUMPRODUCT((BX4:BX795="Fruits a coque")*(BY4:BY795="ALERTE")*(COUNTIF(AF195,"*"&amp;BZ4:BZ795&amp;"*")&gt;0)*1))</f>
        <v>0</v>
      </c>
      <c r="AY195" s="36" cm="1">
        <f t="array" ref="AY195">IF(T195="",0,SUMPRODUCT((BX4:BX795="Celeri")*(BY4:BY795="ALERTE")*(COUNTIF(AF195,"*"&amp;BZ4:BZ795&amp;"*")&gt;0)*1))</f>
        <v>0</v>
      </c>
      <c r="AZ195" s="36" cm="1">
        <f t="array" ref="AZ195">IF(T195="",0,SUMPRODUCT((BX4:BX795="Moutarde")*(BY4:BY795="ALERTE")*(COUNTIF(AF195,"*"&amp;BZ4:BZ795&amp;"*")&gt;0)*1))</f>
        <v>0</v>
      </c>
      <c r="BA195" s="36" cm="1">
        <f t="array" ref="BA195">IF(T195="",0,SUMPRODUCT((BX4:BX795="Sesame")*(BY4:BY795="ALERTE")*(COUNTIF(AF195,"*"&amp;BZ4:BZ795&amp;"*")&gt;0)*1))</f>
        <v>0</v>
      </c>
      <c r="BB195" s="36" cm="1">
        <f t="array" ref="BB195">IF(T195="",0,SUMPRODUCT((BX4:BX795="Sulfites")*(BY4:BY795="ALERTE")*(COUNTIF(AF195,"*"&amp;BZ4:BZ795&amp;"*")&gt;0)*1))</f>
        <v>0</v>
      </c>
      <c r="BC195" s="36" cm="1">
        <f t="array" ref="BC195">IF(T195="",0,SUMPRODUCT((BX4:BX795="Lupin")*(BY4:BY795="ALERTE")*(COUNTIF(AF195,"*"&amp;BZ4:BZ795&amp;"*")&gt;0)*1))</f>
        <v>0</v>
      </c>
      <c r="BD195" s="36" cm="1">
        <f t="array" ref="BD195">IF(T195="",0,SUMPRODUCT((BX4:BX795="Mollusques")*(BY4:BY795="EXCL")*(COUNTIF(AF195,"*"&amp;BZ4:BZ795&amp;"*")&gt;0)*1))</f>
        <v>0</v>
      </c>
      <c r="BE195" s="36" cm="1">
        <f t="array" ref="BE195">IF(T195="",0,SUMPRODUCT((BX4:BX795="Mollusques")*(BY4:BY795="ALERTE")*(COUNTIF(AF195,"*"&amp;BZ4:BZ795&amp;"*")&gt;0)*1))</f>
        <v>0</v>
      </c>
      <c r="BF195" s="36" t="str">
        <f t="shared" si="97"/>
        <v/>
      </c>
      <c r="BG195" s="36" t="str">
        <f t="shared" si="98"/>
        <v/>
      </c>
      <c r="BH195" s="36" t="str">
        <f t="shared" si="99"/>
        <v/>
      </c>
      <c r="BI195" s="36" t="str">
        <f t="shared" si="100"/>
        <v/>
      </c>
      <c r="BJ195" s="36" t="str">
        <f t="shared" si="101"/>
        <v/>
      </c>
      <c r="BK195" s="36" t="str">
        <f t="shared" si="102"/>
        <v/>
      </c>
      <c r="BL195" s="36" t="str">
        <f t="shared" si="103"/>
        <v/>
      </c>
      <c r="BM195" s="36" t="str">
        <f t="shared" si="104"/>
        <v/>
      </c>
      <c r="BN195" s="36" t="str">
        <f t="shared" si="105"/>
        <v/>
      </c>
      <c r="BO195" s="36" t="str">
        <f t="shared" si="106"/>
        <v/>
      </c>
      <c r="BP195" s="36" t="str">
        <f t="shared" si="107"/>
        <v/>
      </c>
      <c r="BQ195" s="36" t="str">
        <f t="shared" si="108"/>
        <v/>
      </c>
      <c r="BR195" s="36" t="str">
        <f t="shared" si="109"/>
        <v/>
      </c>
      <c r="BS195" s="36" t="str">
        <f t="shared" si="110"/>
        <v/>
      </c>
      <c r="BT195" s="36" t="str">
        <f t="shared" si="111"/>
        <v/>
      </c>
      <c r="BU195" s="36" t="str">
        <f t="shared" si="112"/>
        <v/>
      </c>
      <c r="BX195" s="6" t="s">
        <v>353</v>
      </c>
      <c r="BY195" s="577" t="s">
        <v>363</v>
      </c>
      <c r="BZ195" s="6" t="s">
        <v>1353</v>
      </c>
      <c r="CA195" s="6" t="s">
        <v>930</v>
      </c>
    </row>
    <row r="196" spans="2:79" ht="30" customHeight="1">
      <c r="B196" s="551" t="str">
        <f t="shared" si="76"/>
        <v/>
      </c>
      <c r="C196" s="551" t="str">
        <f t="shared" si="77"/>
        <v/>
      </c>
      <c r="D196" s="551" t="str">
        <f>IF(UPPER(TRIM(N11))="X",C196,B196)</f>
        <v/>
      </c>
      <c r="E196" s="551" cm="1">
        <f t="array" ref="E196">IF(H195&lt;&gt;"",E195,IF(E195="","",IFERROR(MATCH(TRUE(),INDEX(INDEX(K:K,E195+1):K203&lt;&gt;"",0),0)+E195,"")))</f>
        <v>337</v>
      </c>
      <c r="F196" s="551" cm="1">
        <f t="array" ref="F196">IF(E196="","",IF(H195&lt;&gt;"",H195,INDEX(D:D,E196)))</f>
        <v>0</v>
      </c>
      <c r="G196" s="551" t="str">
        <f t="shared" si="78"/>
        <v>0</v>
      </c>
      <c r="H196" s="561" t="str">
        <f t="shared" si="79"/>
        <v/>
      </c>
      <c r="I196" s="566" t="str">
        <f>IF(AND(F196&lt;&gt;"",N10&gt;0,M196&gt;N10),"Mot &gt; limite","")</f>
        <v/>
      </c>
      <c r="J196" s="562" t="str">
        <f>IF(K196="","",COUNTIF(K18:K196,"&lt;&gt;"))</f>
        <v/>
      </c>
      <c r="K196" s="563"/>
      <c r="L196" s="562" t="str">
        <f t="shared" si="80"/>
        <v/>
      </c>
      <c r="M196" s="532">
        <f>IF(OR(F196="",N10="",N10&lt;=0),"",IF(LEN(F196)&lt;=N10,LEN(F196),IFERROR(FIND("♦",SUBSTITUTE(LEFT(F196,N10)," ","♦",LEN(LEFT(F196,N10))-LEN(SUBSTITUTE(LEFT(F196,N10)," ","")))),FIND(" ",F196&amp;" ",N10+1)-1)))</f>
        <v>1</v>
      </c>
      <c r="N196" s="564">
        <f t="shared" si="81"/>
        <v>179</v>
      </c>
      <c r="O196" s="565" t="str">
        <f t="shared" si="82"/>
        <v>0</v>
      </c>
      <c r="P196" s="564">
        <f t="shared" si="83"/>
        <v>1</v>
      </c>
      <c r="Q196" s="564">
        <f t="shared" si="84"/>
        <v>1</v>
      </c>
      <c r="S196" s="588">
        <f t="shared" si="85"/>
        <v>196</v>
      </c>
      <c r="T196" s="464" t="str">
        <f t="shared" si="113"/>
        <v>0</v>
      </c>
      <c r="U196" s="588" t="s">
        <v>188</v>
      </c>
      <c r="V196" s="465" t="str">
        <f t="shared" si="86"/>
        <v>0</v>
      </c>
      <c r="W196" s="466" t="str">
        <f t="shared" si="87"/>
        <v/>
      </c>
      <c r="X196" s="589" t="str">
        <f t="shared" si="88"/>
        <v>0</v>
      </c>
      <c r="Y196" s="590" t="str">
        <f t="shared" si="89"/>
        <v/>
      </c>
      <c r="Z196" s="588">
        <f t="shared" si="90"/>
        <v>0</v>
      </c>
      <c r="AA196" s="588">
        <f t="shared" si="91"/>
        <v>0</v>
      </c>
      <c r="AB196" s="590" t="str">
        <f t="shared" si="92"/>
        <v>aucun match</v>
      </c>
      <c r="AC196" s="36" t="str">
        <f t="shared" si="93"/>
        <v>0</v>
      </c>
      <c r="AD196" s="36" t="str">
        <f t="shared" si="94"/>
        <v>0</v>
      </c>
      <c r="AE196" s="36" t="str">
        <f t="shared" si="95"/>
        <v>0</v>
      </c>
      <c r="AF196" s="36" t="str">
        <f t="shared" si="96"/>
        <v xml:space="preserve"> 0 </v>
      </c>
      <c r="AG196" s="36" cm="1">
        <f t="array" ref="AG196">IF(T196="",0,SUMPRODUCT((BX4:BX795="Gluten")*(BY4:BY795="INFO")*(COUNTIF(AF196,"*"&amp;BZ4:BZ795&amp;"*")&gt;0)*1))</f>
        <v>0</v>
      </c>
      <c r="AH196" s="36" cm="1">
        <f t="array" ref="AH196">IF(T196="",0,SUMPRODUCT((BX4:BX795="Gluten")*(BY4:BY795="EXCL")*(COUNTIF(AF196,"*"&amp;BZ4:BZ795&amp;"*")&gt;0)*1))</f>
        <v>0</v>
      </c>
      <c r="AI196" s="36" cm="1">
        <f t="array" ref="AI196">IF(T196="",0,SUMPRODUCT((BX4:BX795="Gluten")*(BY4:BY795="ALERTE")*(COUNTIF(AF196,"*"&amp;BZ4:BZ795&amp;"*")&gt;0)*1))</f>
        <v>0</v>
      </c>
      <c r="AJ196" s="36" cm="1">
        <f t="array" ref="AJ196">IF(T196="",0,SUMPRODUCT((BX4:BX795="Gluten")*(BY4:BY795="SUSP")*(COUNTIF(AF196,"*"&amp;BZ4:BZ795&amp;"*")&gt;0)*1))</f>
        <v>0</v>
      </c>
      <c r="AK196" s="36" cm="1">
        <f t="array" ref="AK196">IF(T196="",0,SUMPRODUCT((BX4:BX795="Crustaces")*(BY4:BY795="ALERTE")*(COUNTIF(AF196,"*"&amp;BZ4:BZ795&amp;"*")&gt;0)*1))</f>
        <v>0</v>
      </c>
      <c r="AL196" s="36" cm="1">
        <f t="array" ref="AL196">IF(T196="",0,SUMPRODUCT((BX4:BX795="Oeufs")*(BY4:BY795="ALERTE")*(COUNTIF(AF196,"*"&amp;BZ4:BZ795&amp;"*")&gt;0)*1))</f>
        <v>0</v>
      </c>
      <c r="AM196" s="36" cm="1">
        <f t="array" ref="AM196">IF(T196="",0,SUMPRODUCT((BX4:BX795="Poissons")*(BY4:BY795="INFO")*(COUNTIF(AF196,"*"&amp;BZ4:BZ795&amp;"*")&gt;0)*1))</f>
        <v>0</v>
      </c>
      <c r="AN196" s="36" cm="1">
        <f t="array" ref="AN196">IF(T196="",0,SUMPRODUCT((BX4:BX795="Poissons")*(BY4:BY795="EXCL")*(COUNTIF(AF196,"*"&amp;BZ4:BZ795&amp;"*")&gt;0)*1))</f>
        <v>0</v>
      </c>
      <c r="AO196" s="36" cm="1">
        <f t="array" ref="AO196">IF(T196="",0,SUMPRODUCT((BX4:BX795="Poissons")*(BY4:BY795="ALERTE")*(COUNTIF(AF196,"*"&amp;BZ4:BZ795&amp;"*")&gt;0)*1))</f>
        <v>0</v>
      </c>
      <c r="AP196" s="36" cm="1">
        <f t="array" ref="AP196">IF(T196="",0,SUMPRODUCT((BX4:BX795="Arachides")*(BY4:BY795="ALERTE")*(COUNTIF(AF196,"*"&amp;BZ4:BZ795&amp;"*")&gt;0)*1))</f>
        <v>0</v>
      </c>
      <c r="AQ196" s="36" cm="1">
        <f t="array" ref="AQ196">IF(T196="",0,SUMPRODUCT((BX4:BX795="Soja")*(BY4:BY795="INFO")*(COUNTIF(AF196,"*"&amp;BZ4:BZ795&amp;"*")&gt;0)*1))</f>
        <v>0</v>
      </c>
      <c r="AR196" s="36" cm="1">
        <f t="array" ref="AR196">IF(T196="",0,SUMPRODUCT((BX4:BX795="Soja")*(BY4:BY795="ALERTE")*(COUNTIF(AF196,"*"&amp;BZ4:BZ795&amp;"*")&gt;0)*1))</f>
        <v>0</v>
      </c>
      <c r="AS196" s="36" cm="1">
        <f t="array" ref="AS196">IF(T196="",0,SUMPRODUCT((BX4:BX795="Lait")*(BY4:BY795="INFO")*(COUNTIF(AF196,"*"&amp;BZ4:BZ795&amp;"*")&gt;0)*1))</f>
        <v>0</v>
      </c>
      <c r="AT196" s="36" cm="1">
        <f t="array" ref="AT196">IF(T196="",0,SUMPRODUCT((BX4:BX795="Lait")*(BY4:BY795="EXCL")*(COUNTIF(AF196,"*"&amp;BZ4:BZ795&amp;"*")&gt;0)*1))</f>
        <v>0</v>
      </c>
      <c r="AU196" s="36" cm="1">
        <f t="array" ref="AU196">IF(T196="",0,SUMPRODUCT((BX4:BX795="Lait")*(BY4:BY795="ALERTE")*(COUNTIF(AF196,"*"&amp;BZ4:BZ795&amp;"*")&gt;0)*1))</f>
        <v>0</v>
      </c>
      <c r="AV196" s="36" cm="1">
        <f t="array" ref="AV196">IF(T196="",0,SUMPRODUCT((BX4:BX795="Lait")*(BY4:BY795="SUSP")*(COUNTIF(AF196,"*"&amp;BZ4:BZ795&amp;"*")&gt;0)*1))</f>
        <v>0</v>
      </c>
      <c r="AW196" s="36" cm="1">
        <f t="array" ref="AW196">IF(T196="",0,SUMPRODUCT((BX4:BX795="Fruits a coque")*(BY4:BY795="EXCL")*(COUNTIF(AF196,"*"&amp;BZ4:BZ795&amp;"*")&gt;0)*1))</f>
        <v>0</v>
      </c>
      <c r="AX196" s="36" cm="1">
        <f t="array" ref="AX196">IF(T196="",0,SUMPRODUCT((BX4:BX795="Fruits a coque")*(BY4:BY795="ALERTE")*(COUNTIF(AF196,"*"&amp;BZ4:BZ795&amp;"*")&gt;0)*1))</f>
        <v>0</v>
      </c>
      <c r="AY196" s="36" cm="1">
        <f t="array" ref="AY196">IF(T196="",0,SUMPRODUCT((BX4:BX795="Celeri")*(BY4:BY795="ALERTE")*(COUNTIF(AF196,"*"&amp;BZ4:BZ795&amp;"*")&gt;0)*1))</f>
        <v>0</v>
      </c>
      <c r="AZ196" s="36" cm="1">
        <f t="array" ref="AZ196">IF(T196="",0,SUMPRODUCT((BX4:BX795="Moutarde")*(BY4:BY795="ALERTE")*(COUNTIF(AF196,"*"&amp;BZ4:BZ795&amp;"*")&gt;0)*1))</f>
        <v>0</v>
      </c>
      <c r="BA196" s="36" cm="1">
        <f t="array" ref="BA196">IF(T196="",0,SUMPRODUCT((BX4:BX795="Sesame")*(BY4:BY795="ALERTE")*(COUNTIF(AF196,"*"&amp;BZ4:BZ795&amp;"*")&gt;0)*1))</f>
        <v>0</v>
      </c>
      <c r="BB196" s="36" cm="1">
        <f t="array" ref="BB196">IF(T196="",0,SUMPRODUCT((BX4:BX795="Sulfites")*(BY4:BY795="ALERTE")*(COUNTIF(AF196,"*"&amp;BZ4:BZ795&amp;"*")&gt;0)*1))</f>
        <v>0</v>
      </c>
      <c r="BC196" s="36" cm="1">
        <f t="array" ref="BC196">IF(T196="",0,SUMPRODUCT((BX4:BX795="Lupin")*(BY4:BY795="ALERTE")*(COUNTIF(AF196,"*"&amp;BZ4:BZ795&amp;"*")&gt;0)*1))</f>
        <v>0</v>
      </c>
      <c r="BD196" s="36" cm="1">
        <f t="array" ref="BD196">IF(T196="",0,SUMPRODUCT((BX4:BX795="Mollusques")*(BY4:BY795="EXCL")*(COUNTIF(AF196,"*"&amp;BZ4:BZ795&amp;"*")&gt;0)*1))</f>
        <v>0</v>
      </c>
      <c r="BE196" s="36" cm="1">
        <f t="array" ref="BE196">IF(T196="",0,SUMPRODUCT((BX4:BX795="Mollusques")*(BY4:BY795="ALERTE")*(COUNTIF(AF196,"*"&amp;BZ4:BZ795&amp;"*")&gt;0)*1))</f>
        <v>0</v>
      </c>
      <c r="BF196" s="36" t="str">
        <f t="shared" si="97"/>
        <v/>
      </c>
      <c r="BG196" s="36" t="str">
        <f t="shared" si="98"/>
        <v/>
      </c>
      <c r="BH196" s="36" t="str">
        <f t="shared" si="99"/>
        <v/>
      </c>
      <c r="BI196" s="36" t="str">
        <f t="shared" si="100"/>
        <v/>
      </c>
      <c r="BJ196" s="36" t="str">
        <f t="shared" si="101"/>
        <v/>
      </c>
      <c r="BK196" s="36" t="str">
        <f t="shared" si="102"/>
        <v/>
      </c>
      <c r="BL196" s="36" t="str">
        <f t="shared" si="103"/>
        <v/>
      </c>
      <c r="BM196" s="36" t="str">
        <f t="shared" si="104"/>
        <v/>
      </c>
      <c r="BN196" s="36" t="str">
        <f t="shared" si="105"/>
        <v/>
      </c>
      <c r="BO196" s="36" t="str">
        <f t="shared" si="106"/>
        <v/>
      </c>
      <c r="BP196" s="36" t="str">
        <f t="shared" si="107"/>
        <v/>
      </c>
      <c r="BQ196" s="36" t="str">
        <f t="shared" si="108"/>
        <v/>
      </c>
      <c r="BR196" s="36" t="str">
        <f t="shared" si="109"/>
        <v/>
      </c>
      <c r="BS196" s="36" t="str">
        <f t="shared" si="110"/>
        <v/>
      </c>
      <c r="BT196" s="36" t="str">
        <f t="shared" si="111"/>
        <v/>
      </c>
      <c r="BU196" s="36" t="str">
        <f t="shared" si="112"/>
        <v/>
      </c>
      <c r="BX196" s="6" t="s">
        <v>353</v>
      </c>
      <c r="BY196" s="577" t="s">
        <v>363</v>
      </c>
      <c r="BZ196" s="6" t="s">
        <v>1354</v>
      </c>
      <c r="CA196" s="6" t="s">
        <v>931</v>
      </c>
    </row>
    <row r="197" spans="2:79" ht="30" customHeight="1">
      <c r="B197" s="551" t="str">
        <f t="shared" si="76"/>
        <v/>
      </c>
      <c r="C197" s="551" t="str">
        <f t="shared" si="77"/>
        <v/>
      </c>
      <c r="D197" s="551" t="str">
        <f>IF(UPPER(TRIM(N11))="X",C197,B197)</f>
        <v/>
      </c>
      <c r="E197" s="551" cm="1">
        <f t="array" ref="E197">IF(H196&lt;&gt;"",E196,IF(E196="","",IFERROR(MATCH(TRUE(),INDEX(INDEX(K:K,E196+1):K203&lt;&gt;"",0),0)+E196,"")))</f>
        <v>338</v>
      </c>
      <c r="F197" s="551" cm="1">
        <f t="array" ref="F197">IF(E197="","",IF(H196&lt;&gt;"",H196,INDEX(D:D,E197)))</f>
        <v>0</v>
      </c>
      <c r="G197" s="551" t="str">
        <f t="shared" si="78"/>
        <v>0</v>
      </c>
      <c r="H197" s="561" t="str">
        <f t="shared" si="79"/>
        <v/>
      </c>
      <c r="I197" s="566" t="str">
        <f>IF(AND(F197&lt;&gt;"",N10&gt;0,M197&gt;N10),"Mot &gt; limite","")</f>
        <v/>
      </c>
      <c r="J197" s="562" t="str">
        <f>IF(K197="","",COUNTIF(K18:K197,"&lt;&gt;"))</f>
        <v/>
      </c>
      <c r="K197" s="563"/>
      <c r="L197" s="562" t="str">
        <f t="shared" si="80"/>
        <v/>
      </c>
      <c r="M197" s="532">
        <f>IF(OR(F197="",N10="",N10&lt;=0),"",IF(LEN(F197)&lt;=N10,LEN(F197),IFERROR(FIND("♦",SUBSTITUTE(LEFT(F197,N10)," ","♦",LEN(LEFT(F197,N10))-LEN(SUBSTITUTE(LEFT(F197,N10)," ","")))),FIND(" ",F197&amp;" ",N10+1)-1)))</f>
        <v>1</v>
      </c>
      <c r="N197" s="564">
        <f t="shared" si="81"/>
        <v>180</v>
      </c>
      <c r="O197" s="565" t="str">
        <f t="shared" si="82"/>
        <v>0</v>
      </c>
      <c r="P197" s="564">
        <f t="shared" si="83"/>
        <v>1</v>
      </c>
      <c r="Q197" s="564">
        <f t="shared" si="84"/>
        <v>1</v>
      </c>
      <c r="S197" s="588">
        <f t="shared" si="85"/>
        <v>197</v>
      </c>
      <c r="T197" s="464" t="str">
        <f t="shared" si="113"/>
        <v>0</v>
      </c>
      <c r="U197" s="588" t="s">
        <v>188</v>
      </c>
      <c r="V197" s="465" t="str">
        <f t="shared" si="86"/>
        <v>0</v>
      </c>
      <c r="W197" s="466" t="str">
        <f t="shared" si="87"/>
        <v/>
      </c>
      <c r="X197" s="589" t="str">
        <f t="shared" si="88"/>
        <v>0</v>
      </c>
      <c r="Y197" s="590" t="str">
        <f t="shared" si="89"/>
        <v/>
      </c>
      <c r="Z197" s="588">
        <f t="shared" si="90"/>
        <v>0</v>
      </c>
      <c r="AA197" s="588">
        <f t="shared" si="91"/>
        <v>0</v>
      </c>
      <c r="AB197" s="590" t="str">
        <f t="shared" si="92"/>
        <v>aucun match</v>
      </c>
      <c r="AC197" s="36" t="str">
        <f t="shared" si="93"/>
        <v>0</v>
      </c>
      <c r="AD197" s="36" t="str">
        <f t="shared" si="94"/>
        <v>0</v>
      </c>
      <c r="AE197" s="36" t="str">
        <f t="shared" si="95"/>
        <v>0</v>
      </c>
      <c r="AF197" s="36" t="str">
        <f t="shared" si="96"/>
        <v xml:space="preserve"> 0 </v>
      </c>
      <c r="AG197" s="36" cm="1">
        <f t="array" ref="AG197">IF(T197="",0,SUMPRODUCT((BX4:BX795="Gluten")*(BY4:BY795="INFO")*(COUNTIF(AF197,"*"&amp;BZ4:BZ795&amp;"*")&gt;0)*1))</f>
        <v>0</v>
      </c>
      <c r="AH197" s="36" cm="1">
        <f t="array" ref="AH197">IF(T197="",0,SUMPRODUCT((BX4:BX795="Gluten")*(BY4:BY795="EXCL")*(COUNTIF(AF197,"*"&amp;BZ4:BZ795&amp;"*")&gt;0)*1))</f>
        <v>0</v>
      </c>
      <c r="AI197" s="36" cm="1">
        <f t="array" ref="AI197">IF(T197="",0,SUMPRODUCT((BX4:BX795="Gluten")*(BY4:BY795="ALERTE")*(COUNTIF(AF197,"*"&amp;BZ4:BZ795&amp;"*")&gt;0)*1))</f>
        <v>0</v>
      </c>
      <c r="AJ197" s="36" cm="1">
        <f t="array" ref="AJ197">IF(T197="",0,SUMPRODUCT((BX4:BX795="Gluten")*(BY4:BY795="SUSP")*(COUNTIF(AF197,"*"&amp;BZ4:BZ795&amp;"*")&gt;0)*1))</f>
        <v>0</v>
      </c>
      <c r="AK197" s="36" cm="1">
        <f t="array" ref="AK197">IF(T197="",0,SUMPRODUCT((BX4:BX795="Crustaces")*(BY4:BY795="ALERTE")*(COUNTIF(AF197,"*"&amp;BZ4:BZ795&amp;"*")&gt;0)*1))</f>
        <v>0</v>
      </c>
      <c r="AL197" s="36" cm="1">
        <f t="array" ref="AL197">IF(T197="",0,SUMPRODUCT((BX4:BX795="Oeufs")*(BY4:BY795="ALERTE")*(COUNTIF(AF197,"*"&amp;BZ4:BZ795&amp;"*")&gt;0)*1))</f>
        <v>0</v>
      </c>
      <c r="AM197" s="36" cm="1">
        <f t="array" ref="AM197">IF(T197="",0,SUMPRODUCT((BX4:BX795="Poissons")*(BY4:BY795="INFO")*(COUNTIF(AF197,"*"&amp;BZ4:BZ795&amp;"*")&gt;0)*1))</f>
        <v>0</v>
      </c>
      <c r="AN197" s="36" cm="1">
        <f t="array" ref="AN197">IF(T197="",0,SUMPRODUCT((BX4:BX795="Poissons")*(BY4:BY795="EXCL")*(COUNTIF(AF197,"*"&amp;BZ4:BZ795&amp;"*")&gt;0)*1))</f>
        <v>0</v>
      </c>
      <c r="AO197" s="36" cm="1">
        <f t="array" ref="AO197">IF(T197="",0,SUMPRODUCT((BX4:BX795="Poissons")*(BY4:BY795="ALERTE")*(COUNTIF(AF197,"*"&amp;BZ4:BZ795&amp;"*")&gt;0)*1))</f>
        <v>0</v>
      </c>
      <c r="AP197" s="36" cm="1">
        <f t="array" ref="AP197">IF(T197="",0,SUMPRODUCT((BX4:BX795="Arachides")*(BY4:BY795="ALERTE")*(COUNTIF(AF197,"*"&amp;BZ4:BZ795&amp;"*")&gt;0)*1))</f>
        <v>0</v>
      </c>
      <c r="AQ197" s="36" cm="1">
        <f t="array" ref="AQ197">IF(T197="",0,SUMPRODUCT((BX4:BX795="Soja")*(BY4:BY795="INFO")*(COUNTIF(AF197,"*"&amp;BZ4:BZ795&amp;"*")&gt;0)*1))</f>
        <v>0</v>
      </c>
      <c r="AR197" s="36" cm="1">
        <f t="array" ref="AR197">IF(T197="",0,SUMPRODUCT((BX4:BX795="Soja")*(BY4:BY795="ALERTE")*(COUNTIF(AF197,"*"&amp;BZ4:BZ795&amp;"*")&gt;0)*1))</f>
        <v>0</v>
      </c>
      <c r="AS197" s="36" cm="1">
        <f t="array" ref="AS197">IF(T197="",0,SUMPRODUCT((BX4:BX795="Lait")*(BY4:BY795="INFO")*(COUNTIF(AF197,"*"&amp;BZ4:BZ795&amp;"*")&gt;0)*1))</f>
        <v>0</v>
      </c>
      <c r="AT197" s="36" cm="1">
        <f t="array" ref="AT197">IF(T197="",0,SUMPRODUCT((BX4:BX795="Lait")*(BY4:BY795="EXCL")*(COUNTIF(AF197,"*"&amp;BZ4:BZ795&amp;"*")&gt;0)*1))</f>
        <v>0</v>
      </c>
      <c r="AU197" s="36" cm="1">
        <f t="array" ref="AU197">IF(T197="",0,SUMPRODUCT((BX4:BX795="Lait")*(BY4:BY795="ALERTE")*(COUNTIF(AF197,"*"&amp;BZ4:BZ795&amp;"*")&gt;0)*1))</f>
        <v>0</v>
      </c>
      <c r="AV197" s="36" cm="1">
        <f t="array" ref="AV197">IF(T197="",0,SUMPRODUCT((BX4:BX795="Lait")*(BY4:BY795="SUSP")*(COUNTIF(AF197,"*"&amp;BZ4:BZ795&amp;"*")&gt;0)*1))</f>
        <v>0</v>
      </c>
      <c r="AW197" s="36" cm="1">
        <f t="array" ref="AW197">IF(T197="",0,SUMPRODUCT((BX4:BX795="Fruits a coque")*(BY4:BY795="EXCL")*(COUNTIF(AF197,"*"&amp;BZ4:BZ795&amp;"*")&gt;0)*1))</f>
        <v>0</v>
      </c>
      <c r="AX197" s="36" cm="1">
        <f t="array" ref="AX197">IF(T197="",0,SUMPRODUCT((BX4:BX795="Fruits a coque")*(BY4:BY795="ALERTE")*(COUNTIF(AF197,"*"&amp;BZ4:BZ795&amp;"*")&gt;0)*1))</f>
        <v>0</v>
      </c>
      <c r="AY197" s="36" cm="1">
        <f t="array" ref="AY197">IF(T197="",0,SUMPRODUCT((BX4:BX795="Celeri")*(BY4:BY795="ALERTE")*(COUNTIF(AF197,"*"&amp;BZ4:BZ795&amp;"*")&gt;0)*1))</f>
        <v>0</v>
      </c>
      <c r="AZ197" s="36" cm="1">
        <f t="array" ref="AZ197">IF(T197="",0,SUMPRODUCT((BX4:BX795="Moutarde")*(BY4:BY795="ALERTE")*(COUNTIF(AF197,"*"&amp;BZ4:BZ795&amp;"*")&gt;0)*1))</f>
        <v>0</v>
      </c>
      <c r="BA197" s="36" cm="1">
        <f t="array" ref="BA197">IF(T197="",0,SUMPRODUCT((BX4:BX795="Sesame")*(BY4:BY795="ALERTE")*(COUNTIF(AF197,"*"&amp;BZ4:BZ795&amp;"*")&gt;0)*1))</f>
        <v>0</v>
      </c>
      <c r="BB197" s="36" cm="1">
        <f t="array" ref="BB197">IF(T197="",0,SUMPRODUCT((BX4:BX795="Sulfites")*(BY4:BY795="ALERTE")*(COUNTIF(AF197,"*"&amp;BZ4:BZ795&amp;"*")&gt;0)*1))</f>
        <v>0</v>
      </c>
      <c r="BC197" s="36" cm="1">
        <f t="array" ref="BC197">IF(T197="",0,SUMPRODUCT((BX4:BX795="Lupin")*(BY4:BY795="ALERTE")*(COUNTIF(AF197,"*"&amp;BZ4:BZ795&amp;"*")&gt;0)*1))</f>
        <v>0</v>
      </c>
      <c r="BD197" s="36" cm="1">
        <f t="array" ref="BD197">IF(T197="",0,SUMPRODUCT((BX4:BX795="Mollusques")*(BY4:BY795="EXCL")*(COUNTIF(AF197,"*"&amp;BZ4:BZ795&amp;"*")&gt;0)*1))</f>
        <v>0</v>
      </c>
      <c r="BE197" s="36" cm="1">
        <f t="array" ref="BE197">IF(T197="",0,SUMPRODUCT((BX4:BX795="Mollusques")*(BY4:BY795="ALERTE")*(COUNTIF(AF197,"*"&amp;BZ4:BZ795&amp;"*")&gt;0)*1))</f>
        <v>0</v>
      </c>
      <c r="BF197" s="36" t="str">
        <f t="shared" si="97"/>
        <v/>
      </c>
      <c r="BG197" s="36" t="str">
        <f t="shared" si="98"/>
        <v/>
      </c>
      <c r="BH197" s="36" t="str">
        <f t="shared" si="99"/>
        <v/>
      </c>
      <c r="BI197" s="36" t="str">
        <f t="shared" si="100"/>
        <v/>
      </c>
      <c r="BJ197" s="36" t="str">
        <f t="shared" si="101"/>
        <v/>
      </c>
      <c r="BK197" s="36" t="str">
        <f t="shared" si="102"/>
        <v/>
      </c>
      <c r="BL197" s="36" t="str">
        <f t="shared" si="103"/>
        <v/>
      </c>
      <c r="BM197" s="36" t="str">
        <f t="shared" si="104"/>
        <v/>
      </c>
      <c r="BN197" s="36" t="str">
        <f t="shared" si="105"/>
        <v/>
      </c>
      <c r="BO197" s="36" t="str">
        <f t="shared" si="106"/>
        <v/>
      </c>
      <c r="BP197" s="36" t="str">
        <f t="shared" si="107"/>
        <v/>
      </c>
      <c r="BQ197" s="36" t="str">
        <f t="shared" si="108"/>
        <v/>
      </c>
      <c r="BR197" s="36" t="str">
        <f t="shared" si="109"/>
        <v/>
      </c>
      <c r="BS197" s="36" t="str">
        <f t="shared" si="110"/>
        <v/>
      </c>
      <c r="BT197" s="36" t="str">
        <f t="shared" si="111"/>
        <v/>
      </c>
      <c r="BU197" s="36" t="str">
        <f t="shared" si="112"/>
        <v/>
      </c>
      <c r="BX197" s="6" t="s">
        <v>353</v>
      </c>
      <c r="BY197" s="577" t="s">
        <v>363</v>
      </c>
      <c r="BZ197" s="6" t="s">
        <v>1355</v>
      </c>
      <c r="CA197" s="6" t="s">
        <v>932</v>
      </c>
    </row>
    <row r="198" spans="2:79" ht="30" customHeight="1">
      <c r="B198" s="551" t="str">
        <f t="shared" si="76"/>
        <v/>
      </c>
      <c r="C198" s="551" t="str">
        <f t="shared" si="77"/>
        <v/>
      </c>
      <c r="D198" s="551" t="str">
        <f>IF(UPPER(TRIM(N11))="X",C198,B198)</f>
        <v/>
      </c>
      <c r="E198" s="551" cm="1">
        <f t="array" ref="E198">IF(H197&lt;&gt;"",E197,IF(E197="","",IFERROR(MATCH(TRUE(),INDEX(INDEX(K:K,E197+1):K203&lt;&gt;"",0),0)+E197,"")))</f>
        <v>339</v>
      </c>
      <c r="F198" s="551" cm="1">
        <f t="array" ref="F198">IF(E198="","",IF(H197&lt;&gt;"",H197,INDEX(D:D,E198)))</f>
        <v>0</v>
      </c>
      <c r="G198" s="551" t="str">
        <f t="shared" si="78"/>
        <v>0</v>
      </c>
      <c r="H198" s="561" t="str">
        <f t="shared" si="79"/>
        <v/>
      </c>
      <c r="I198" s="566" t="str">
        <f>IF(AND(F198&lt;&gt;"",N10&gt;0,M198&gt;N10),"Mot &gt; limite","")</f>
        <v/>
      </c>
      <c r="J198" s="562" t="str">
        <f>IF(K198="","",COUNTIF(K18:K198,"&lt;&gt;"))</f>
        <v/>
      </c>
      <c r="K198" s="563"/>
      <c r="L198" s="562" t="str">
        <f t="shared" si="80"/>
        <v/>
      </c>
      <c r="M198" s="532">
        <f>IF(OR(F198="",N10="",N10&lt;=0),"",IF(LEN(F198)&lt;=N10,LEN(F198),IFERROR(FIND("♦",SUBSTITUTE(LEFT(F198,N10)," ","♦",LEN(LEFT(F198,N10))-LEN(SUBSTITUTE(LEFT(F198,N10)," ","")))),FIND(" ",F198&amp;" ",N10+1)-1)))</f>
        <v>1</v>
      </c>
      <c r="N198" s="564">
        <f t="shared" si="81"/>
        <v>181</v>
      </c>
      <c r="O198" s="565" t="str">
        <f t="shared" si="82"/>
        <v>0</v>
      </c>
      <c r="P198" s="564">
        <f t="shared" si="83"/>
        <v>1</v>
      </c>
      <c r="Q198" s="564">
        <f t="shared" si="84"/>
        <v>1</v>
      </c>
      <c r="S198" s="588">
        <f t="shared" si="85"/>
        <v>198</v>
      </c>
      <c r="T198" s="464" t="str">
        <f t="shared" si="113"/>
        <v>0</v>
      </c>
      <c r="U198" s="588" t="s">
        <v>188</v>
      </c>
      <c r="V198" s="465" t="str">
        <f t="shared" si="86"/>
        <v>0</v>
      </c>
      <c r="W198" s="466" t="str">
        <f t="shared" si="87"/>
        <v/>
      </c>
      <c r="X198" s="589" t="str">
        <f t="shared" si="88"/>
        <v>0</v>
      </c>
      <c r="Y198" s="590" t="str">
        <f t="shared" si="89"/>
        <v/>
      </c>
      <c r="Z198" s="588">
        <f t="shared" si="90"/>
        <v>0</v>
      </c>
      <c r="AA198" s="588">
        <f t="shared" si="91"/>
        <v>0</v>
      </c>
      <c r="AB198" s="590" t="str">
        <f t="shared" si="92"/>
        <v>aucun match</v>
      </c>
      <c r="AC198" s="36" t="str">
        <f t="shared" si="93"/>
        <v>0</v>
      </c>
      <c r="AD198" s="36" t="str">
        <f t="shared" si="94"/>
        <v>0</v>
      </c>
      <c r="AE198" s="36" t="str">
        <f t="shared" si="95"/>
        <v>0</v>
      </c>
      <c r="AF198" s="36" t="str">
        <f t="shared" si="96"/>
        <v xml:space="preserve"> 0 </v>
      </c>
      <c r="AG198" s="36" cm="1">
        <f t="array" ref="AG198">IF(T198="",0,SUMPRODUCT((BX4:BX795="Gluten")*(BY4:BY795="INFO")*(COUNTIF(AF198,"*"&amp;BZ4:BZ795&amp;"*")&gt;0)*1))</f>
        <v>0</v>
      </c>
      <c r="AH198" s="36" cm="1">
        <f t="array" ref="AH198">IF(T198="",0,SUMPRODUCT((BX4:BX795="Gluten")*(BY4:BY795="EXCL")*(COUNTIF(AF198,"*"&amp;BZ4:BZ795&amp;"*")&gt;0)*1))</f>
        <v>0</v>
      </c>
      <c r="AI198" s="36" cm="1">
        <f t="array" ref="AI198">IF(T198="",0,SUMPRODUCT((BX4:BX795="Gluten")*(BY4:BY795="ALERTE")*(COUNTIF(AF198,"*"&amp;BZ4:BZ795&amp;"*")&gt;0)*1))</f>
        <v>0</v>
      </c>
      <c r="AJ198" s="36" cm="1">
        <f t="array" ref="AJ198">IF(T198="",0,SUMPRODUCT((BX4:BX795="Gluten")*(BY4:BY795="SUSP")*(COUNTIF(AF198,"*"&amp;BZ4:BZ795&amp;"*")&gt;0)*1))</f>
        <v>0</v>
      </c>
      <c r="AK198" s="36" cm="1">
        <f t="array" ref="AK198">IF(T198="",0,SUMPRODUCT((BX4:BX795="Crustaces")*(BY4:BY795="ALERTE")*(COUNTIF(AF198,"*"&amp;BZ4:BZ795&amp;"*")&gt;0)*1))</f>
        <v>0</v>
      </c>
      <c r="AL198" s="36" cm="1">
        <f t="array" ref="AL198">IF(T198="",0,SUMPRODUCT((BX4:BX795="Oeufs")*(BY4:BY795="ALERTE")*(COUNTIF(AF198,"*"&amp;BZ4:BZ795&amp;"*")&gt;0)*1))</f>
        <v>0</v>
      </c>
      <c r="AM198" s="36" cm="1">
        <f t="array" ref="AM198">IF(T198="",0,SUMPRODUCT((BX4:BX795="Poissons")*(BY4:BY795="INFO")*(COUNTIF(AF198,"*"&amp;BZ4:BZ795&amp;"*")&gt;0)*1))</f>
        <v>0</v>
      </c>
      <c r="AN198" s="36" cm="1">
        <f t="array" ref="AN198">IF(T198="",0,SUMPRODUCT((BX4:BX795="Poissons")*(BY4:BY795="EXCL")*(COUNTIF(AF198,"*"&amp;BZ4:BZ795&amp;"*")&gt;0)*1))</f>
        <v>0</v>
      </c>
      <c r="AO198" s="36" cm="1">
        <f t="array" ref="AO198">IF(T198="",0,SUMPRODUCT((BX4:BX795="Poissons")*(BY4:BY795="ALERTE")*(COUNTIF(AF198,"*"&amp;BZ4:BZ795&amp;"*")&gt;0)*1))</f>
        <v>0</v>
      </c>
      <c r="AP198" s="36" cm="1">
        <f t="array" ref="AP198">IF(T198="",0,SUMPRODUCT((BX4:BX795="Arachides")*(BY4:BY795="ALERTE")*(COUNTIF(AF198,"*"&amp;BZ4:BZ795&amp;"*")&gt;0)*1))</f>
        <v>0</v>
      </c>
      <c r="AQ198" s="36" cm="1">
        <f t="array" ref="AQ198">IF(T198="",0,SUMPRODUCT((BX4:BX795="Soja")*(BY4:BY795="INFO")*(COUNTIF(AF198,"*"&amp;BZ4:BZ795&amp;"*")&gt;0)*1))</f>
        <v>0</v>
      </c>
      <c r="AR198" s="36" cm="1">
        <f t="array" ref="AR198">IF(T198="",0,SUMPRODUCT((BX4:BX795="Soja")*(BY4:BY795="ALERTE")*(COUNTIF(AF198,"*"&amp;BZ4:BZ795&amp;"*")&gt;0)*1))</f>
        <v>0</v>
      </c>
      <c r="AS198" s="36" cm="1">
        <f t="array" ref="AS198">IF(T198="",0,SUMPRODUCT((BX4:BX795="Lait")*(BY4:BY795="INFO")*(COUNTIF(AF198,"*"&amp;BZ4:BZ795&amp;"*")&gt;0)*1))</f>
        <v>0</v>
      </c>
      <c r="AT198" s="36" cm="1">
        <f t="array" ref="AT198">IF(T198="",0,SUMPRODUCT((BX4:BX795="Lait")*(BY4:BY795="EXCL")*(COUNTIF(AF198,"*"&amp;BZ4:BZ795&amp;"*")&gt;0)*1))</f>
        <v>0</v>
      </c>
      <c r="AU198" s="36" cm="1">
        <f t="array" ref="AU198">IF(T198="",0,SUMPRODUCT((BX4:BX795="Lait")*(BY4:BY795="ALERTE")*(COUNTIF(AF198,"*"&amp;BZ4:BZ795&amp;"*")&gt;0)*1))</f>
        <v>0</v>
      </c>
      <c r="AV198" s="36" cm="1">
        <f t="array" ref="AV198">IF(T198="",0,SUMPRODUCT((BX4:BX795="Lait")*(BY4:BY795="SUSP")*(COUNTIF(AF198,"*"&amp;BZ4:BZ795&amp;"*")&gt;0)*1))</f>
        <v>0</v>
      </c>
      <c r="AW198" s="36" cm="1">
        <f t="array" ref="AW198">IF(T198="",0,SUMPRODUCT((BX4:BX795="Fruits a coque")*(BY4:BY795="EXCL")*(COUNTIF(AF198,"*"&amp;BZ4:BZ795&amp;"*")&gt;0)*1))</f>
        <v>0</v>
      </c>
      <c r="AX198" s="36" cm="1">
        <f t="array" ref="AX198">IF(T198="",0,SUMPRODUCT((BX4:BX795="Fruits a coque")*(BY4:BY795="ALERTE")*(COUNTIF(AF198,"*"&amp;BZ4:BZ795&amp;"*")&gt;0)*1))</f>
        <v>0</v>
      </c>
      <c r="AY198" s="36" cm="1">
        <f t="array" ref="AY198">IF(T198="",0,SUMPRODUCT((BX4:BX795="Celeri")*(BY4:BY795="ALERTE")*(COUNTIF(AF198,"*"&amp;BZ4:BZ795&amp;"*")&gt;0)*1))</f>
        <v>0</v>
      </c>
      <c r="AZ198" s="36" cm="1">
        <f t="array" ref="AZ198">IF(T198="",0,SUMPRODUCT((BX4:BX795="Moutarde")*(BY4:BY795="ALERTE")*(COUNTIF(AF198,"*"&amp;BZ4:BZ795&amp;"*")&gt;0)*1))</f>
        <v>0</v>
      </c>
      <c r="BA198" s="36" cm="1">
        <f t="array" ref="BA198">IF(T198="",0,SUMPRODUCT((BX4:BX795="Sesame")*(BY4:BY795="ALERTE")*(COUNTIF(AF198,"*"&amp;BZ4:BZ795&amp;"*")&gt;0)*1))</f>
        <v>0</v>
      </c>
      <c r="BB198" s="36" cm="1">
        <f t="array" ref="BB198">IF(T198="",0,SUMPRODUCT((BX4:BX795="Sulfites")*(BY4:BY795="ALERTE")*(COUNTIF(AF198,"*"&amp;BZ4:BZ795&amp;"*")&gt;0)*1))</f>
        <v>0</v>
      </c>
      <c r="BC198" s="36" cm="1">
        <f t="array" ref="BC198">IF(T198="",0,SUMPRODUCT((BX4:BX795="Lupin")*(BY4:BY795="ALERTE")*(COUNTIF(AF198,"*"&amp;BZ4:BZ795&amp;"*")&gt;0)*1))</f>
        <v>0</v>
      </c>
      <c r="BD198" s="36" cm="1">
        <f t="array" ref="BD198">IF(T198="",0,SUMPRODUCT((BX4:BX795="Mollusques")*(BY4:BY795="EXCL")*(COUNTIF(AF198,"*"&amp;BZ4:BZ795&amp;"*")&gt;0)*1))</f>
        <v>0</v>
      </c>
      <c r="BE198" s="36" cm="1">
        <f t="array" ref="BE198">IF(T198="",0,SUMPRODUCT((BX4:BX795="Mollusques")*(BY4:BY795="ALERTE")*(COUNTIF(AF198,"*"&amp;BZ4:BZ795&amp;"*")&gt;0)*1))</f>
        <v>0</v>
      </c>
      <c r="BF198" s="36" t="str">
        <f t="shared" si="97"/>
        <v/>
      </c>
      <c r="BG198" s="36" t="str">
        <f t="shared" si="98"/>
        <v/>
      </c>
      <c r="BH198" s="36" t="str">
        <f t="shared" si="99"/>
        <v/>
      </c>
      <c r="BI198" s="36" t="str">
        <f t="shared" si="100"/>
        <v/>
      </c>
      <c r="BJ198" s="36" t="str">
        <f t="shared" si="101"/>
        <v/>
      </c>
      <c r="BK198" s="36" t="str">
        <f t="shared" si="102"/>
        <v/>
      </c>
      <c r="BL198" s="36" t="str">
        <f t="shared" si="103"/>
        <v/>
      </c>
      <c r="BM198" s="36" t="str">
        <f t="shared" si="104"/>
        <v/>
      </c>
      <c r="BN198" s="36" t="str">
        <f t="shared" si="105"/>
        <v/>
      </c>
      <c r="BO198" s="36" t="str">
        <f t="shared" si="106"/>
        <v/>
      </c>
      <c r="BP198" s="36" t="str">
        <f t="shared" si="107"/>
        <v/>
      </c>
      <c r="BQ198" s="36" t="str">
        <f t="shared" si="108"/>
        <v/>
      </c>
      <c r="BR198" s="36" t="str">
        <f t="shared" si="109"/>
        <v/>
      </c>
      <c r="BS198" s="36" t="str">
        <f t="shared" si="110"/>
        <v/>
      </c>
      <c r="BT198" s="36" t="str">
        <f t="shared" si="111"/>
        <v/>
      </c>
      <c r="BU198" s="36" t="str">
        <f t="shared" si="112"/>
        <v/>
      </c>
      <c r="BX198" s="6" t="s">
        <v>353</v>
      </c>
      <c r="BY198" s="577" t="s">
        <v>363</v>
      </c>
      <c r="BZ198" s="6" t="s">
        <v>470</v>
      </c>
      <c r="CA198" s="6" t="s">
        <v>933</v>
      </c>
    </row>
    <row r="199" spans="2:79" ht="30" customHeight="1">
      <c r="B199" s="551" t="str">
        <f t="shared" si="76"/>
        <v/>
      </c>
      <c r="C199" s="551" t="str">
        <f t="shared" si="77"/>
        <v/>
      </c>
      <c r="D199" s="551" t="str">
        <f>IF(UPPER(TRIM(N11))="X",C199,B199)</f>
        <v/>
      </c>
      <c r="E199" s="551" cm="1">
        <f t="array" ref="E199">IF(H198&lt;&gt;"",E198,IF(E198="","",IFERROR(MATCH(TRUE(),INDEX(INDEX(K:K,E198+1):K203&lt;&gt;"",0),0)+E198,"")))</f>
        <v>340</v>
      </c>
      <c r="F199" s="551" cm="1">
        <f t="array" ref="F199">IF(E199="","",IF(H198&lt;&gt;"",H198,INDEX(D:D,E199)))</f>
        <v>0</v>
      </c>
      <c r="G199" s="551" t="str">
        <f t="shared" si="78"/>
        <v>0</v>
      </c>
      <c r="H199" s="561" t="str">
        <f t="shared" si="79"/>
        <v/>
      </c>
      <c r="I199" s="566" t="str">
        <f>IF(AND(F199&lt;&gt;"",N10&gt;0,M199&gt;N10),"Mot &gt; limite","")</f>
        <v/>
      </c>
      <c r="J199" s="562" t="str">
        <f>IF(K199="","",COUNTIF(K18:K199,"&lt;&gt;"))</f>
        <v/>
      </c>
      <c r="K199" s="563"/>
      <c r="L199" s="562" t="str">
        <f t="shared" si="80"/>
        <v/>
      </c>
      <c r="M199" s="532">
        <f>IF(OR(F199="",N10="",N10&lt;=0),"",IF(LEN(F199)&lt;=N10,LEN(F199),IFERROR(FIND("♦",SUBSTITUTE(LEFT(F199,N10)," ","♦",LEN(LEFT(F199,N10))-LEN(SUBSTITUTE(LEFT(F199,N10)," ","")))),FIND(" ",F199&amp;" ",N10+1)-1)))</f>
        <v>1</v>
      </c>
      <c r="N199" s="564">
        <f t="shared" si="81"/>
        <v>182</v>
      </c>
      <c r="O199" s="565" t="str">
        <f t="shared" si="82"/>
        <v>0</v>
      </c>
      <c r="P199" s="564">
        <f t="shared" si="83"/>
        <v>1</v>
      </c>
      <c r="Q199" s="564">
        <f t="shared" si="84"/>
        <v>1</v>
      </c>
      <c r="S199" s="588">
        <f t="shared" si="85"/>
        <v>199</v>
      </c>
      <c r="T199" s="464" t="str">
        <f t="shared" si="113"/>
        <v>0</v>
      </c>
      <c r="U199" s="588" t="s">
        <v>188</v>
      </c>
      <c r="V199" s="465" t="str">
        <f t="shared" si="86"/>
        <v>0</v>
      </c>
      <c r="W199" s="466" t="str">
        <f t="shared" si="87"/>
        <v/>
      </c>
      <c r="X199" s="589" t="str">
        <f t="shared" si="88"/>
        <v>0</v>
      </c>
      <c r="Y199" s="590" t="str">
        <f t="shared" si="89"/>
        <v/>
      </c>
      <c r="Z199" s="588">
        <f t="shared" si="90"/>
        <v>0</v>
      </c>
      <c r="AA199" s="588">
        <f t="shared" si="91"/>
        <v>0</v>
      </c>
      <c r="AB199" s="590" t="str">
        <f t="shared" si="92"/>
        <v>aucun match</v>
      </c>
      <c r="AC199" s="36" t="str">
        <f t="shared" si="93"/>
        <v>0</v>
      </c>
      <c r="AD199" s="36" t="str">
        <f t="shared" si="94"/>
        <v>0</v>
      </c>
      <c r="AE199" s="36" t="str">
        <f t="shared" si="95"/>
        <v>0</v>
      </c>
      <c r="AF199" s="36" t="str">
        <f t="shared" si="96"/>
        <v xml:space="preserve"> 0 </v>
      </c>
      <c r="AG199" s="36" cm="1">
        <f t="array" ref="AG199">IF(T199="",0,SUMPRODUCT((BX4:BX795="Gluten")*(BY4:BY795="INFO")*(COUNTIF(AF199,"*"&amp;BZ4:BZ795&amp;"*")&gt;0)*1))</f>
        <v>0</v>
      </c>
      <c r="AH199" s="36" cm="1">
        <f t="array" ref="AH199">IF(T199="",0,SUMPRODUCT((BX4:BX795="Gluten")*(BY4:BY795="EXCL")*(COUNTIF(AF199,"*"&amp;BZ4:BZ795&amp;"*")&gt;0)*1))</f>
        <v>0</v>
      </c>
      <c r="AI199" s="36" cm="1">
        <f t="array" ref="AI199">IF(T199="",0,SUMPRODUCT((BX4:BX795="Gluten")*(BY4:BY795="ALERTE")*(COUNTIF(AF199,"*"&amp;BZ4:BZ795&amp;"*")&gt;0)*1))</f>
        <v>0</v>
      </c>
      <c r="AJ199" s="36" cm="1">
        <f t="array" ref="AJ199">IF(T199="",0,SUMPRODUCT((BX4:BX795="Gluten")*(BY4:BY795="SUSP")*(COUNTIF(AF199,"*"&amp;BZ4:BZ795&amp;"*")&gt;0)*1))</f>
        <v>0</v>
      </c>
      <c r="AK199" s="36" cm="1">
        <f t="array" ref="AK199">IF(T199="",0,SUMPRODUCT((BX4:BX795="Crustaces")*(BY4:BY795="ALERTE")*(COUNTIF(AF199,"*"&amp;BZ4:BZ795&amp;"*")&gt;0)*1))</f>
        <v>0</v>
      </c>
      <c r="AL199" s="36" cm="1">
        <f t="array" ref="AL199">IF(T199="",0,SUMPRODUCT((BX4:BX795="Oeufs")*(BY4:BY795="ALERTE")*(COUNTIF(AF199,"*"&amp;BZ4:BZ795&amp;"*")&gt;0)*1))</f>
        <v>0</v>
      </c>
      <c r="AM199" s="36" cm="1">
        <f t="array" ref="AM199">IF(T199="",0,SUMPRODUCT((BX4:BX795="Poissons")*(BY4:BY795="INFO")*(COUNTIF(AF199,"*"&amp;BZ4:BZ795&amp;"*")&gt;0)*1))</f>
        <v>0</v>
      </c>
      <c r="AN199" s="36" cm="1">
        <f t="array" ref="AN199">IF(T199="",0,SUMPRODUCT((BX4:BX795="Poissons")*(BY4:BY795="EXCL")*(COUNTIF(AF199,"*"&amp;BZ4:BZ795&amp;"*")&gt;0)*1))</f>
        <v>0</v>
      </c>
      <c r="AO199" s="36" cm="1">
        <f t="array" ref="AO199">IF(T199="",0,SUMPRODUCT((BX4:BX795="Poissons")*(BY4:BY795="ALERTE")*(COUNTIF(AF199,"*"&amp;BZ4:BZ795&amp;"*")&gt;0)*1))</f>
        <v>0</v>
      </c>
      <c r="AP199" s="36" cm="1">
        <f t="array" ref="AP199">IF(T199="",0,SUMPRODUCT((BX4:BX795="Arachides")*(BY4:BY795="ALERTE")*(COUNTIF(AF199,"*"&amp;BZ4:BZ795&amp;"*")&gt;0)*1))</f>
        <v>0</v>
      </c>
      <c r="AQ199" s="36" cm="1">
        <f t="array" ref="AQ199">IF(T199="",0,SUMPRODUCT((BX4:BX795="Soja")*(BY4:BY795="INFO")*(COUNTIF(AF199,"*"&amp;BZ4:BZ795&amp;"*")&gt;0)*1))</f>
        <v>0</v>
      </c>
      <c r="AR199" s="36" cm="1">
        <f t="array" ref="AR199">IF(T199="",0,SUMPRODUCT((BX4:BX795="Soja")*(BY4:BY795="ALERTE")*(COUNTIF(AF199,"*"&amp;BZ4:BZ795&amp;"*")&gt;0)*1))</f>
        <v>0</v>
      </c>
      <c r="AS199" s="36" cm="1">
        <f t="array" ref="AS199">IF(T199="",0,SUMPRODUCT((BX4:BX795="Lait")*(BY4:BY795="INFO")*(COUNTIF(AF199,"*"&amp;BZ4:BZ795&amp;"*")&gt;0)*1))</f>
        <v>0</v>
      </c>
      <c r="AT199" s="36" cm="1">
        <f t="array" ref="AT199">IF(T199="",0,SUMPRODUCT((BX4:BX795="Lait")*(BY4:BY795="EXCL")*(COUNTIF(AF199,"*"&amp;BZ4:BZ795&amp;"*")&gt;0)*1))</f>
        <v>0</v>
      </c>
      <c r="AU199" s="36" cm="1">
        <f t="array" ref="AU199">IF(T199="",0,SUMPRODUCT((BX4:BX795="Lait")*(BY4:BY795="ALERTE")*(COUNTIF(AF199,"*"&amp;BZ4:BZ795&amp;"*")&gt;0)*1))</f>
        <v>0</v>
      </c>
      <c r="AV199" s="36" cm="1">
        <f t="array" ref="AV199">IF(T199="",0,SUMPRODUCT((BX4:BX795="Lait")*(BY4:BY795="SUSP")*(COUNTIF(AF199,"*"&amp;BZ4:BZ795&amp;"*")&gt;0)*1))</f>
        <v>0</v>
      </c>
      <c r="AW199" s="36" cm="1">
        <f t="array" ref="AW199">IF(T199="",0,SUMPRODUCT((BX4:BX795="Fruits a coque")*(BY4:BY795="EXCL")*(COUNTIF(AF199,"*"&amp;BZ4:BZ795&amp;"*")&gt;0)*1))</f>
        <v>0</v>
      </c>
      <c r="AX199" s="36" cm="1">
        <f t="array" ref="AX199">IF(T199="",0,SUMPRODUCT((BX4:BX795="Fruits a coque")*(BY4:BY795="ALERTE")*(COUNTIF(AF199,"*"&amp;BZ4:BZ795&amp;"*")&gt;0)*1))</f>
        <v>0</v>
      </c>
      <c r="AY199" s="36" cm="1">
        <f t="array" ref="AY199">IF(T199="",0,SUMPRODUCT((BX4:BX795="Celeri")*(BY4:BY795="ALERTE")*(COUNTIF(AF199,"*"&amp;BZ4:BZ795&amp;"*")&gt;0)*1))</f>
        <v>0</v>
      </c>
      <c r="AZ199" s="36" cm="1">
        <f t="array" ref="AZ199">IF(T199="",0,SUMPRODUCT((BX4:BX795="Moutarde")*(BY4:BY795="ALERTE")*(COUNTIF(AF199,"*"&amp;BZ4:BZ795&amp;"*")&gt;0)*1))</f>
        <v>0</v>
      </c>
      <c r="BA199" s="36" cm="1">
        <f t="array" ref="BA199">IF(T199="",0,SUMPRODUCT((BX4:BX795="Sesame")*(BY4:BY795="ALERTE")*(COUNTIF(AF199,"*"&amp;BZ4:BZ795&amp;"*")&gt;0)*1))</f>
        <v>0</v>
      </c>
      <c r="BB199" s="36" cm="1">
        <f t="array" ref="BB199">IF(T199="",0,SUMPRODUCT((BX4:BX795="Sulfites")*(BY4:BY795="ALERTE")*(COUNTIF(AF199,"*"&amp;BZ4:BZ795&amp;"*")&gt;0)*1))</f>
        <v>0</v>
      </c>
      <c r="BC199" s="36" cm="1">
        <f t="array" ref="BC199">IF(T199="",0,SUMPRODUCT((BX4:BX795="Lupin")*(BY4:BY795="ALERTE")*(COUNTIF(AF199,"*"&amp;BZ4:BZ795&amp;"*")&gt;0)*1))</f>
        <v>0</v>
      </c>
      <c r="BD199" s="36" cm="1">
        <f t="array" ref="BD199">IF(T199="",0,SUMPRODUCT((BX4:BX795="Mollusques")*(BY4:BY795="EXCL")*(COUNTIF(AF199,"*"&amp;BZ4:BZ795&amp;"*")&gt;0)*1))</f>
        <v>0</v>
      </c>
      <c r="BE199" s="36" cm="1">
        <f t="array" ref="BE199">IF(T199="",0,SUMPRODUCT((BX4:BX795="Mollusques")*(BY4:BY795="ALERTE")*(COUNTIF(AF199,"*"&amp;BZ4:BZ795&amp;"*")&gt;0)*1))</f>
        <v>0</v>
      </c>
      <c r="BF199" s="36" t="str">
        <f t="shared" si="97"/>
        <v/>
      </c>
      <c r="BG199" s="36" t="str">
        <f t="shared" si="98"/>
        <v/>
      </c>
      <c r="BH199" s="36" t="str">
        <f t="shared" si="99"/>
        <v/>
      </c>
      <c r="BI199" s="36" t="str">
        <f t="shared" si="100"/>
        <v/>
      </c>
      <c r="BJ199" s="36" t="str">
        <f t="shared" si="101"/>
        <v/>
      </c>
      <c r="BK199" s="36" t="str">
        <f t="shared" si="102"/>
        <v/>
      </c>
      <c r="BL199" s="36" t="str">
        <f t="shared" si="103"/>
        <v/>
      </c>
      <c r="BM199" s="36" t="str">
        <f t="shared" si="104"/>
        <v/>
      </c>
      <c r="BN199" s="36" t="str">
        <f t="shared" si="105"/>
        <v/>
      </c>
      <c r="BO199" s="36" t="str">
        <f t="shared" si="106"/>
        <v/>
      </c>
      <c r="BP199" s="36" t="str">
        <f t="shared" si="107"/>
        <v/>
      </c>
      <c r="BQ199" s="36" t="str">
        <f t="shared" si="108"/>
        <v/>
      </c>
      <c r="BR199" s="36" t="str">
        <f t="shared" si="109"/>
        <v/>
      </c>
      <c r="BS199" s="36" t="str">
        <f t="shared" si="110"/>
        <v/>
      </c>
      <c r="BT199" s="36" t="str">
        <f t="shared" si="111"/>
        <v/>
      </c>
      <c r="BU199" s="36" t="str">
        <f t="shared" si="112"/>
        <v/>
      </c>
      <c r="BX199" s="6" t="s">
        <v>353</v>
      </c>
      <c r="BY199" s="577" t="s">
        <v>363</v>
      </c>
      <c r="BZ199" s="6" t="s">
        <v>1356</v>
      </c>
      <c r="CA199" s="6" t="s">
        <v>934</v>
      </c>
    </row>
    <row r="200" spans="2:79" ht="30" customHeight="1">
      <c r="B200" s="551" t="str">
        <f t="shared" si="76"/>
        <v/>
      </c>
      <c r="C200" s="551" t="str">
        <f t="shared" si="77"/>
        <v/>
      </c>
      <c r="D200" s="551" t="str">
        <f>IF(UPPER(TRIM(N11))="X",C200,B200)</f>
        <v/>
      </c>
      <c r="E200" s="551" cm="1">
        <f t="array" ref="E200">IF(H199&lt;&gt;"",E199,IF(E199="","",IFERROR(MATCH(TRUE(),INDEX(INDEX(K:K,E199+1):K203&lt;&gt;"",0),0)+E199,"")))</f>
        <v>341</v>
      </c>
      <c r="F200" s="551" cm="1">
        <f t="array" ref="F200">IF(E200="","",IF(H199&lt;&gt;"",H199,INDEX(D:D,E200)))</f>
        <v>0</v>
      </c>
      <c r="G200" s="551" t="str">
        <f t="shared" si="78"/>
        <v>0</v>
      </c>
      <c r="H200" s="561" t="str">
        <f t="shared" si="79"/>
        <v/>
      </c>
      <c r="I200" s="566" t="str">
        <f>IF(AND(F200&lt;&gt;"",N10&gt;0,M200&gt;N10),"Mot &gt; limite","")</f>
        <v/>
      </c>
      <c r="J200" s="562" t="str">
        <f>IF(K200="","",COUNTIF(K18:K200,"&lt;&gt;"))</f>
        <v/>
      </c>
      <c r="K200" s="563"/>
      <c r="L200" s="562" t="str">
        <f t="shared" si="80"/>
        <v/>
      </c>
      <c r="M200" s="532">
        <f>IF(OR(F200="",N10="",N10&lt;=0),"",IF(LEN(F200)&lt;=N10,LEN(F200),IFERROR(FIND("♦",SUBSTITUTE(LEFT(F200,N10)," ","♦",LEN(LEFT(F200,N10))-LEN(SUBSTITUTE(LEFT(F200,N10)," ","")))),FIND(" ",F200&amp;" ",N10+1)-1)))</f>
        <v>1</v>
      </c>
      <c r="N200" s="564">
        <f t="shared" si="81"/>
        <v>183</v>
      </c>
      <c r="O200" s="565" t="str">
        <f t="shared" si="82"/>
        <v>0</v>
      </c>
      <c r="P200" s="564">
        <f t="shared" si="83"/>
        <v>1</v>
      </c>
      <c r="Q200" s="564">
        <f t="shared" si="84"/>
        <v>1</v>
      </c>
      <c r="S200" s="588">
        <f t="shared" si="85"/>
        <v>200</v>
      </c>
      <c r="T200" s="464" t="str">
        <f t="shared" si="113"/>
        <v>0</v>
      </c>
      <c r="U200" s="588" t="s">
        <v>188</v>
      </c>
      <c r="V200" s="465" t="str">
        <f t="shared" si="86"/>
        <v>0</v>
      </c>
      <c r="W200" s="466" t="str">
        <f t="shared" si="87"/>
        <v/>
      </c>
      <c r="X200" s="589" t="str">
        <f t="shared" si="88"/>
        <v>0</v>
      </c>
      <c r="Y200" s="590" t="str">
        <f t="shared" si="89"/>
        <v/>
      </c>
      <c r="Z200" s="588">
        <f t="shared" si="90"/>
        <v>0</v>
      </c>
      <c r="AA200" s="588">
        <f t="shared" si="91"/>
        <v>0</v>
      </c>
      <c r="AB200" s="590" t="str">
        <f t="shared" si="92"/>
        <v>aucun match</v>
      </c>
      <c r="AC200" s="36" t="str">
        <f t="shared" si="93"/>
        <v>0</v>
      </c>
      <c r="AD200" s="36" t="str">
        <f t="shared" si="94"/>
        <v>0</v>
      </c>
      <c r="AE200" s="36" t="str">
        <f t="shared" si="95"/>
        <v>0</v>
      </c>
      <c r="AF200" s="36" t="str">
        <f t="shared" si="96"/>
        <v xml:space="preserve"> 0 </v>
      </c>
      <c r="AG200" s="36" cm="1">
        <f t="array" ref="AG200">IF(T200="",0,SUMPRODUCT((BX4:BX795="Gluten")*(BY4:BY795="INFO")*(COUNTIF(AF200,"*"&amp;BZ4:BZ795&amp;"*")&gt;0)*1))</f>
        <v>0</v>
      </c>
      <c r="AH200" s="36" cm="1">
        <f t="array" ref="AH200">IF(T200="",0,SUMPRODUCT((BX4:BX795="Gluten")*(BY4:BY795="EXCL")*(COUNTIF(AF200,"*"&amp;BZ4:BZ795&amp;"*")&gt;0)*1))</f>
        <v>0</v>
      </c>
      <c r="AI200" s="36" cm="1">
        <f t="array" ref="AI200">IF(T200="",0,SUMPRODUCT((BX4:BX795="Gluten")*(BY4:BY795="ALERTE")*(COUNTIF(AF200,"*"&amp;BZ4:BZ795&amp;"*")&gt;0)*1))</f>
        <v>0</v>
      </c>
      <c r="AJ200" s="36" cm="1">
        <f t="array" ref="AJ200">IF(T200="",0,SUMPRODUCT((BX4:BX795="Gluten")*(BY4:BY795="SUSP")*(COUNTIF(AF200,"*"&amp;BZ4:BZ795&amp;"*")&gt;0)*1))</f>
        <v>0</v>
      </c>
      <c r="AK200" s="36" cm="1">
        <f t="array" ref="AK200">IF(T200="",0,SUMPRODUCT((BX4:BX795="Crustaces")*(BY4:BY795="ALERTE")*(COUNTIF(AF200,"*"&amp;BZ4:BZ795&amp;"*")&gt;0)*1))</f>
        <v>0</v>
      </c>
      <c r="AL200" s="36" cm="1">
        <f t="array" ref="AL200">IF(T200="",0,SUMPRODUCT((BX4:BX795="Oeufs")*(BY4:BY795="ALERTE")*(COUNTIF(AF200,"*"&amp;BZ4:BZ795&amp;"*")&gt;0)*1))</f>
        <v>0</v>
      </c>
      <c r="AM200" s="36" cm="1">
        <f t="array" ref="AM200">IF(T200="",0,SUMPRODUCT((BX4:BX795="Poissons")*(BY4:BY795="INFO")*(COUNTIF(AF200,"*"&amp;BZ4:BZ795&amp;"*")&gt;0)*1))</f>
        <v>0</v>
      </c>
      <c r="AN200" s="36" cm="1">
        <f t="array" ref="AN200">IF(T200="",0,SUMPRODUCT((BX4:BX795="Poissons")*(BY4:BY795="EXCL")*(COUNTIF(AF200,"*"&amp;BZ4:BZ795&amp;"*")&gt;0)*1))</f>
        <v>0</v>
      </c>
      <c r="AO200" s="36" cm="1">
        <f t="array" ref="AO200">IF(T200="",0,SUMPRODUCT((BX4:BX795="Poissons")*(BY4:BY795="ALERTE")*(COUNTIF(AF200,"*"&amp;BZ4:BZ795&amp;"*")&gt;0)*1))</f>
        <v>0</v>
      </c>
      <c r="AP200" s="36" cm="1">
        <f t="array" ref="AP200">IF(T200="",0,SUMPRODUCT((BX4:BX795="Arachides")*(BY4:BY795="ALERTE")*(COUNTIF(AF200,"*"&amp;BZ4:BZ795&amp;"*")&gt;0)*1))</f>
        <v>0</v>
      </c>
      <c r="AQ200" s="36" cm="1">
        <f t="array" ref="AQ200">IF(T200="",0,SUMPRODUCT((BX4:BX795="Soja")*(BY4:BY795="INFO")*(COUNTIF(AF200,"*"&amp;BZ4:BZ795&amp;"*")&gt;0)*1))</f>
        <v>0</v>
      </c>
      <c r="AR200" s="36" cm="1">
        <f t="array" ref="AR200">IF(T200="",0,SUMPRODUCT((BX4:BX795="Soja")*(BY4:BY795="ALERTE")*(COUNTIF(AF200,"*"&amp;BZ4:BZ795&amp;"*")&gt;0)*1))</f>
        <v>0</v>
      </c>
      <c r="AS200" s="36" cm="1">
        <f t="array" ref="AS200">IF(T200="",0,SUMPRODUCT((BX4:BX795="Lait")*(BY4:BY795="INFO")*(COUNTIF(AF200,"*"&amp;BZ4:BZ795&amp;"*")&gt;0)*1))</f>
        <v>0</v>
      </c>
      <c r="AT200" s="36" cm="1">
        <f t="array" ref="AT200">IF(T200="",0,SUMPRODUCT((BX4:BX795="Lait")*(BY4:BY795="EXCL")*(COUNTIF(AF200,"*"&amp;BZ4:BZ795&amp;"*")&gt;0)*1))</f>
        <v>0</v>
      </c>
      <c r="AU200" s="36" cm="1">
        <f t="array" ref="AU200">IF(T200="",0,SUMPRODUCT((BX4:BX795="Lait")*(BY4:BY795="ALERTE")*(COUNTIF(AF200,"*"&amp;BZ4:BZ795&amp;"*")&gt;0)*1))</f>
        <v>0</v>
      </c>
      <c r="AV200" s="36" cm="1">
        <f t="array" ref="AV200">IF(T200="",0,SUMPRODUCT((BX4:BX795="Lait")*(BY4:BY795="SUSP")*(COUNTIF(AF200,"*"&amp;BZ4:BZ795&amp;"*")&gt;0)*1))</f>
        <v>0</v>
      </c>
      <c r="AW200" s="36" cm="1">
        <f t="array" ref="AW200">IF(T200="",0,SUMPRODUCT((BX4:BX795="Fruits a coque")*(BY4:BY795="EXCL")*(COUNTIF(AF200,"*"&amp;BZ4:BZ795&amp;"*")&gt;0)*1))</f>
        <v>0</v>
      </c>
      <c r="AX200" s="36" cm="1">
        <f t="array" ref="AX200">IF(T200="",0,SUMPRODUCT((BX4:BX795="Fruits a coque")*(BY4:BY795="ALERTE")*(COUNTIF(AF200,"*"&amp;BZ4:BZ795&amp;"*")&gt;0)*1))</f>
        <v>0</v>
      </c>
      <c r="AY200" s="36" cm="1">
        <f t="array" ref="AY200">IF(T200="",0,SUMPRODUCT((BX4:BX795="Celeri")*(BY4:BY795="ALERTE")*(COUNTIF(AF200,"*"&amp;BZ4:BZ795&amp;"*")&gt;0)*1))</f>
        <v>0</v>
      </c>
      <c r="AZ200" s="36" cm="1">
        <f t="array" ref="AZ200">IF(T200="",0,SUMPRODUCT((BX4:BX795="Moutarde")*(BY4:BY795="ALERTE")*(COUNTIF(AF200,"*"&amp;BZ4:BZ795&amp;"*")&gt;0)*1))</f>
        <v>0</v>
      </c>
      <c r="BA200" s="36" cm="1">
        <f t="array" ref="BA200">IF(T200="",0,SUMPRODUCT((BX4:BX795="Sesame")*(BY4:BY795="ALERTE")*(COUNTIF(AF200,"*"&amp;BZ4:BZ795&amp;"*")&gt;0)*1))</f>
        <v>0</v>
      </c>
      <c r="BB200" s="36" cm="1">
        <f t="array" ref="BB200">IF(T200="",0,SUMPRODUCT((BX4:BX795="Sulfites")*(BY4:BY795="ALERTE")*(COUNTIF(AF200,"*"&amp;BZ4:BZ795&amp;"*")&gt;0)*1))</f>
        <v>0</v>
      </c>
      <c r="BC200" s="36" cm="1">
        <f t="array" ref="BC200">IF(T200="",0,SUMPRODUCT((BX4:BX795="Lupin")*(BY4:BY795="ALERTE")*(COUNTIF(AF200,"*"&amp;BZ4:BZ795&amp;"*")&gt;0)*1))</f>
        <v>0</v>
      </c>
      <c r="BD200" s="36" cm="1">
        <f t="array" ref="BD200">IF(T200="",0,SUMPRODUCT((BX4:BX795="Mollusques")*(BY4:BY795="EXCL")*(COUNTIF(AF200,"*"&amp;BZ4:BZ795&amp;"*")&gt;0)*1))</f>
        <v>0</v>
      </c>
      <c r="BE200" s="36" cm="1">
        <f t="array" ref="BE200">IF(T200="",0,SUMPRODUCT((BX4:BX795="Mollusques")*(BY4:BY795="ALERTE")*(COUNTIF(AF200,"*"&amp;BZ4:BZ795&amp;"*")&gt;0)*1))</f>
        <v>0</v>
      </c>
      <c r="BF200" s="36" t="str">
        <f t="shared" si="97"/>
        <v/>
      </c>
      <c r="BG200" s="36" t="str">
        <f t="shared" si="98"/>
        <v/>
      </c>
      <c r="BH200" s="36" t="str">
        <f t="shared" si="99"/>
        <v/>
      </c>
      <c r="BI200" s="36" t="str">
        <f t="shared" si="100"/>
        <v/>
      </c>
      <c r="BJ200" s="36" t="str">
        <f t="shared" si="101"/>
        <v/>
      </c>
      <c r="BK200" s="36" t="str">
        <f t="shared" si="102"/>
        <v/>
      </c>
      <c r="BL200" s="36" t="str">
        <f t="shared" si="103"/>
        <v/>
      </c>
      <c r="BM200" s="36" t="str">
        <f t="shared" si="104"/>
        <v/>
      </c>
      <c r="BN200" s="36" t="str">
        <f t="shared" si="105"/>
        <v/>
      </c>
      <c r="BO200" s="36" t="str">
        <f t="shared" si="106"/>
        <v/>
      </c>
      <c r="BP200" s="36" t="str">
        <f t="shared" si="107"/>
        <v/>
      </c>
      <c r="BQ200" s="36" t="str">
        <f t="shared" si="108"/>
        <v/>
      </c>
      <c r="BR200" s="36" t="str">
        <f t="shared" si="109"/>
        <v/>
      </c>
      <c r="BS200" s="36" t="str">
        <f t="shared" si="110"/>
        <v/>
      </c>
      <c r="BT200" s="36" t="str">
        <f t="shared" si="111"/>
        <v/>
      </c>
      <c r="BU200" s="36" t="str">
        <f t="shared" si="112"/>
        <v/>
      </c>
      <c r="BX200" s="6" t="s">
        <v>353</v>
      </c>
      <c r="BY200" s="577" t="s">
        <v>363</v>
      </c>
      <c r="BZ200" s="6" t="s">
        <v>1357</v>
      </c>
      <c r="CA200" s="6" t="s">
        <v>935</v>
      </c>
    </row>
    <row r="201" spans="2:79" ht="30" customHeight="1">
      <c r="B201" s="551" t="str">
        <f t="shared" si="76"/>
        <v/>
      </c>
      <c r="C201" s="551" t="str">
        <f t="shared" si="77"/>
        <v/>
      </c>
      <c r="D201" s="551" t="str">
        <f>IF(UPPER(TRIM(N11))="X",C201,B201)</f>
        <v/>
      </c>
      <c r="E201" s="551" cm="1">
        <f t="array" ref="E201">IF(H200&lt;&gt;"",E200,IF(E200="","",IFERROR(MATCH(TRUE(),INDEX(INDEX(K:K,E200+1):K203&lt;&gt;"",0),0)+E200,"")))</f>
        <v>342</v>
      </c>
      <c r="F201" s="551" cm="1">
        <f t="array" ref="F201">IF(E201="","",IF(H200&lt;&gt;"",H200,INDEX(D:D,E201)))</f>
        <v>0</v>
      </c>
      <c r="G201" s="551" t="str">
        <f t="shared" si="78"/>
        <v>0</v>
      </c>
      <c r="H201" s="561" t="str">
        <f t="shared" si="79"/>
        <v/>
      </c>
      <c r="I201" s="566" t="str">
        <f>IF(AND(F201&lt;&gt;"",N10&gt;0,M201&gt;N10),"Mot &gt; limite","")</f>
        <v/>
      </c>
      <c r="J201" s="562" t="str">
        <f>IF(K201="","",COUNTIF(K18:K201,"&lt;&gt;"))</f>
        <v/>
      </c>
      <c r="K201" s="563"/>
      <c r="L201" s="562" t="str">
        <f t="shared" si="80"/>
        <v/>
      </c>
      <c r="M201" s="532">
        <f>IF(OR(F201="",N10="",N10&lt;=0),"",IF(LEN(F201)&lt;=N10,LEN(F201),IFERROR(FIND("♦",SUBSTITUTE(LEFT(F201,N10)," ","♦",LEN(LEFT(F201,N10))-LEN(SUBSTITUTE(LEFT(F201,N10)," ","")))),FIND(" ",F201&amp;" ",N10+1)-1)))</f>
        <v>1</v>
      </c>
      <c r="N201" s="564">
        <f t="shared" si="81"/>
        <v>184</v>
      </c>
      <c r="O201" s="565" t="str">
        <f t="shared" si="82"/>
        <v>0</v>
      </c>
      <c r="P201" s="564">
        <f t="shared" si="83"/>
        <v>1</v>
      </c>
      <c r="Q201" s="564">
        <f t="shared" si="84"/>
        <v>1</v>
      </c>
      <c r="S201" s="588">
        <f t="shared" si="85"/>
        <v>201</v>
      </c>
      <c r="T201" s="464" t="str">
        <f t="shared" si="113"/>
        <v>0</v>
      </c>
      <c r="U201" s="588" t="s">
        <v>188</v>
      </c>
      <c r="V201" s="465" t="str">
        <f t="shared" si="86"/>
        <v>0</v>
      </c>
      <c r="W201" s="466" t="str">
        <f t="shared" si="87"/>
        <v/>
      </c>
      <c r="X201" s="589" t="str">
        <f t="shared" si="88"/>
        <v>0</v>
      </c>
      <c r="Y201" s="590" t="str">
        <f t="shared" si="89"/>
        <v/>
      </c>
      <c r="Z201" s="588">
        <f t="shared" si="90"/>
        <v>0</v>
      </c>
      <c r="AA201" s="588">
        <f t="shared" si="91"/>
        <v>0</v>
      </c>
      <c r="AB201" s="590" t="str">
        <f t="shared" si="92"/>
        <v>aucun match</v>
      </c>
      <c r="AC201" s="36" t="str">
        <f t="shared" si="93"/>
        <v>0</v>
      </c>
      <c r="AD201" s="36" t="str">
        <f t="shared" si="94"/>
        <v>0</v>
      </c>
      <c r="AE201" s="36" t="str">
        <f t="shared" si="95"/>
        <v>0</v>
      </c>
      <c r="AF201" s="36" t="str">
        <f t="shared" si="96"/>
        <v xml:space="preserve"> 0 </v>
      </c>
      <c r="AG201" s="36" cm="1">
        <f t="array" ref="AG201">IF(T201="",0,SUMPRODUCT((BX4:BX795="Gluten")*(BY4:BY795="INFO")*(COUNTIF(AF201,"*"&amp;BZ4:BZ795&amp;"*")&gt;0)*1))</f>
        <v>0</v>
      </c>
      <c r="AH201" s="36" cm="1">
        <f t="array" ref="AH201">IF(T201="",0,SUMPRODUCT((BX4:BX795="Gluten")*(BY4:BY795="EXCL")*(COUNTIF(AF201,"*"&amp;BZ4:BZ795&amp;"*")&gt;0)*1))</f>
        <v>0</v>
      </c>
      <c r="AI201" s="36" cm="1">
        <f t="array" ref="AI201">IF(T201="",0,SUMPRODUCT((BX4:BX795="Gluten")*(BY4:BY795="ALERTE")*(COUNTIF(AF201,"*"&amp;BZ4:BZ795&amp;"*")&gt;0)*1))</f>
        <v>0</v>
      </c>
      <c r="AJ201" s="36" cm="1">
        <f t="array" ref="AJ201">IF(T201="",0,SUMPRODUCT((BX4:BX795="Gluten")*(BY4:BY795="SUSP")*(COUNTIF(AF201,"*"&amp;BZ4:BZ795&amp;"*")&gt;0)*1))</f>
        <v>0</v>
      </c>
      <c r="AK201" s="36" cm="1">
        <f t="array" ref="AK201">IF(T201="",0,SUMPRODUCT((BX4:BX795="Crustaces")*(BY4:BY795="ALERTE")*(COUNTIF(AF201,"*"&amp;BZ4:BZ795&amp;"*")&gt;0)*1))</f>
        <v>0</v>
      </c>
      <c r="AL201" s="36" cm="1">
        <f t="array" ref="AL201">IF(T201="",0,SUMPRODUCT((BX4:BX795="Oeufs")*(BY4:BY795="ALERTE")*(COUNTIF(AF201,"*"&amp;BZ4:BZ795&amp;"*")&gt;0)*1))</f>
        <v>0</v>
      </c>
      <c r="AM201" s="36" cm="1">
        <f t="array" ref="AM201">IF(T201="",0,SUMPRODUCT((BX4:BX795="Poissons")*(BY4:BY795="INFO")*(COUNTIF(AF201,"*"&amp;BZ4:BZ795&amp;"*")&gt;0)*1))</f>
        <v>0</v>
      </c>
      <c r="AN201" s="36" cm="1">
        <f t="array" ref="AN201">IF(T201="",0,SUMPRODUCT((BX4:BX795="Poissons")*(BY4:BY795="EXCL")*(COUNTIF(AF201,"*"&amp;BZ4:BZ795&amp;"*")&gt;0)*1))</f>
        <v>0</v>
      </c>
      <c r="AO201" s="36" cm="1">
        <f t="array" ref="AO201">IF(T201="",0,SUMPRODUCT((BX4:BX795="Poissons")*(BY4:BY795="ALERTE")*(COUNTIF(AF201,"*"&amp;BZ4:BZ795&amp;"*")&gt;0)*1))</f>
        <v>0</v>
      </c>
      <c r="AP201" s="36" cm="1">
        <f t="array" ref="AP201">IF(T201="",0,SUMPRODUCT((BX4:BX795="Arachides")*(BY4:BY795="ALERTE")*(COUNTIF(AF201,"*"&amp;BZ4:BZ795&amp;"*")&gt;0)*1))</f>
        <v>0</v>
      </c>
      <c r="AQ201" s="36" cm="1">
        <f t="array" ref="AQ201">IF(T201="",0,SUMPRODUCT((BX4:BX795="Soja")*(BY4:BY795="INFO")*(COUNTIF(AF201,"*"&amp;BZ4:BZ795&amp;"*")&gt;0)*1))</f>
        <v>0</v>
      </c>
      <c r="AR201" s="36" cm="1">
        <f t="array" ref="AR201">IF(T201="",0,SUMPRODUCT((BX4:BX795="Soja")*(BY4:BY795="ALERTE")*(COUNTIF(AF201,"*"&amp;BZ4:BZ795&amp;"*")&gt;0)*1))</f>
        <v>0</v>
      </c>
      <c r="AS201" s="36" cm="1">
        <f t="array" ref="AS201">IF(T201="",0,SUMPRODUCT((BX4:BX795="Lait")*(BY4:BY795="INFO")*(COUNTIF(AF201,"*"&amp;BZ4:BZ795&amp;"*")&gt;0)*1))</f>
        <v>0</v>
      </c>
      <c r="AT201" s="36" cm="1">
        <f t="array" ref="AT201">IF(T201="",0,SUMPRODUCT((BX4:BX795="Lait")*(BY4:BY795="EXCL")*(COUNTIF(AF201,"*"&amp;BZ4:BZ795&amp;"*")&gt;0)*1))</f>
        <v>0</v>
      </c>
      <c r="AU201" s="36" cm="1">
        <f t="array" ref="AU201">IF(T201="",0,SUMPRODUCT((BX4:BX795="Lait")*(BY4:BY795="ALERTE")*(COUNTIF(AF201,"*"&amp;BZ4:BZ795&amp;"*")&gt;0)*1))</f>
        <v>0</v>
      </c>
      <c r="AV201" s="36" cm="1">
        <f t="array" ref="AV201">IF(T201="",0,SUMPRODUCT((BX4:BX795="Lait")*(BY4:BY795="SUSP")*(COUNTIF(AF201,"*"&amp;BZ4:BZ795&amp;"*")&gt;0)*1))</f>
        <v>0</v>
      </c>
      <c r="AW201" s="36" cm="1">
        <f t="array" ref="AW201">IF(T201="",0,SUMPRODUCT((BX4:BX795="Fruits a coque")*(BY4:BY795="EXCL")*(COUNTIF(AF201,"*"&amp;BZ4:BZ795&amp;"*")&gt;0)*1))</f>
        <v>0</v>
      </c>
      <c r="AX201" s="36" cm="1">
        <f t="array" ref="AX201">IF(T201="",0,SUMPRODUCT((BX4:BX795="Fruits a coque")*(BY4:BY795="ALERTE")*(COUNTIF(AF201,"*"&amp;BZ4:BZ795&amp;"*")&gt;0)*1))</f>
        <v>0</v>
      </c>
      <c r="AY201" s="36" cm="1">
        <f t="array" ref="AY201">IF(T201="",0,SUMPRODUCT((BX4:BX795="Celeri")*(BY4:BY795="ALERTE")*(COUNTIF(AF201,"*"&amp;BZ4:BZ795&amp;"*")&gt;0)*1))</f>
        <v>0</v>
      </c>
      <c r="AZ201" s="36" cm="1">
        <f t="array" ref="AZ201">IF(T201="",0,SUMPRODUCT((BX4:BX795="Moutarde")*(BY4:BY795="ALERTE")*(COUNTIF(AF201,"*"&amp;BZ4:BZ795&amp;"*")&gt;0)*1))</f>
        <v>0</v>
      </c>
      <c r="BA201" s="36" cm="1">
        <f t="array" ref="BA201">IF(T201="",0,SUMPRODUCT((BX4:BX795="Sesame")*(BY4:BY795="ALERTE")*(COUNTIF(AF201,"*"&amp;BZ4:BZ795&amp;"*")&gt;0)*1))</f>
        <v>0</v>
      </c>
      <c r="BB201" s="36" cm="1">
        <f t="array" ref="BB201">IF(T201="",0,SUMPRODUCT((BX4:BX795="Sulfites")*(BY4:BY795="ALERTE")*(COUNTIF(AF201,"*"&amp;BZ4:BZ795&amp;"*")&gt;0)*1))</f>
        <v>0</v>
      </c>
      <c r="BC201" s="36" cm="1">
        <f t="array" ref="BC201">IF(T201="",0,SUMPRODUCT((BX4:BX795="Lupin")*(BY4:BY795="ALERTE")*(COUNTIF(AF201,"*"&amp;BZ4:BZ795&amp;"*")&gt;0)*1))</f>
        <v>0</v>
      </c>
      <c r="BD201" s="36" cm="1">
        <f t="array" ref="BD201">IF(T201="",0,SUMPRODUCT((BX4:BX795="Mollusques")*(BY4:BY795="EXCL")*(COUNTIF(AF201,"*"&amp;BZ4:BZ795&amp;"*")&gt;0)*1))</f>
        <v>0</v>
      </c>
      <c r="BE201" s="36" cm="1">
        <f t="array" ref="BE201">IF(T201="",0,SUMPRODUCT((BX4:BX795="Mollusques")*(BY4:BY795="ALERTE")*(COUNTIF(AF201,"*"&amp;BZ4:BZ795&amp;"*")&gt;0)*1))</f>
        <v>0</v>
      </c>
      <c r="BF201" s="36" t="str">
        <f t="shared" si="97"/>
        <v/>
      </c>
      <c r="BG201" s="36" t="str">
        <f t="shared" si="98"/>
        <v/>
      </c>
      <c r="BH201" s="36" t="str">
        <f t="shared" si="99"/>
        <v/>
      </c>
      <c r="BI201" s="36" t="str">
        <f t="shared" si="100"/>
        <v/>
      </c>
      <c r="BJ201" s="36" t="str">
        <f t="shared" si="101"/>
        <v/>
      </c>
      <c r="BK201" s="36" t="str">
        <f t="shared" si="102"/>
        <v/>
      </c>
      <c r="BL201" s="36" t="str">
        <f t="shared" si="103"/>
        <v/>
      </c>
      <c r="BM201" s="36" t="str">
        <f t="shared" si="104"/>
        <v/>
      </c>
      <c r="BN201" s="36" t="str">
        <f t="shared" si="105"/>
        <v/>
      </c>
      <c r="BO201" s="36" t="str">
        <f t="shared" si="106"/>
        <v/>
      </c>
      <c r="BP201" s="36" t="str">
        <f t="shared" si="107"/>
        <v/>
      </c>
      <c r="BQ201" s="36" t="str">
        <f t="shared" si="108"/>
        <v/>
      </c>
      <c r="BR201" s="36" t="str">
        <f t="shared" si="109"/>
        <v/>
      </c>
      <c r="BS201" s="36" t="str">
        <f t="shared" si="110"/>
        <v/>
      </c>
      <c r="BT201" s="36" t="str">
        <f t="shared" si="111"/>
        <v/>
      </c>
      <c r="BU201" s="36" t="str">
        <f t="shared" si="112"/>
        <v/>
      </c>
      <c r="BX201" s="6" t="s">
        <v>353</v>
      </c>
      <c r="BY201" s="577" t="s">
        <v>363</v>
      </c>
      <c r="BZ201" s="6" t="s">
        <v>1358</v>
      </c>
      <c r="CA201" s="6" t="s">
        <v>936</v>
      </c>
    </row>
    <row r="202" spans="2:79" ht="30" customHeight="1">
      <c r="B202" s="551" t="str">
        <f t="shared" si="76"/>
        <v/>
      </c>
      <c r="C202" s="551" t="str">
        <f t="shared" si="77"/>
        <v/>
      </c>
      <c r="D202" s="551" t="str">
        <f>IF(UPPER(TRIM(N11))="X",C202,B202)</f>
        <v/>
      </c>
      <c r="E202" s="551" cm="1">
        <f t="array" ref="E202">IF(H201&lt;&gt;"",E201,IF(E201="","",IFERROR(MATCH(TRUE(),INDEX(INDEX(K:K,E201+1):K203&lt;&gt;"",0),0)+E201,"")))</f>
        <v>343</v>
      </c>
      <c r="F202" s="551" cm="1">
        <f t="array" ref="F202">IF(E202="","",IF(H201&lt;&gt;"",H201,INDEX(D:D,E202)))</f>
        <v>0</v>
      </c>
      <c r="G202" s="551" t="str">
        <f t="shared" si="78"/>
        <v>0</v>
      </c>
      <c r="H202" s="561" t="str">
        <f t="shared" si="79"/>
        <v/>
      </c>
      <c r="I202" s="566" t="str">
        <f>IF(AND(F202&lt;&gt;"",N10&gt;0,M202&gt;N10),"Mot &gt; limite","")</f>
        <v/>
      </c>
      <c r="J202" s="562" t="str">
        <f>IF(K202="","",COUNTIF(K18:K202,"&lt;&gt;"))</f>
        <v/>
      </c>
      <c r="K202" s="563"/>
      <c r="L202" s="562" t="str">
        <f t="shared" si="80"/>
        <v/>
      </c>
      <c r="M202" s="532">
        <f>IF(OR(F202="",N10="",N10&lt;=0),"",IF(LEN(F202)&lt;=N10,LEN(F202),IFERROR(FIND("♦",SUBSTITUTE(LEFT(F202,N10)," ","♦",LEN(LEFT(F202,N10))-LEN(SUBSTITUTE(LEFT(F202,N10)," ","")))),FIND(" ",F202&amp;" ",N10+1)-1)))</f>
        <v>1</v>
      </c>
      <c r="N202" s="564">
        <f t="shared" si="81"/>
        <v>185</v>
      </c>
      <c r="O202" s="565" t="str">
        <f t="shared" si="82"/>
        <v>0</v>
      </c>
      <c r="P202" s="564">
        <f t="shared" si="83"/>
        <v>1</v>
      </c>
      <c r="Q202" s="564">
        <f t="shared" si="84"/>
        <v>1</v>
      </c>
      <c r="S202" s="588">
        <f t="shared" si="85"/>
        <v>202</v>
      </c>
      <c r="T202" s="464" t="str">
        <f t="shared" si="113"/>
        <v>0</v>
      </c>
      <c r="U202" s="588" t="s">
        <v>188</v>
      </c>
      <c r="V202" s="465" t="str">
        <f t="shared" si="86"/>
        <v>0</v>
      </c>
      <c r="W202" s="466" t="str">
        <f t="shared" si="87"/>
        <v/>
      </c>
      <c r="X202" s="589" t="str">
        <f t="shared" si="88"/>
        <v>0</v>
      </c>
      <c r="Y202" s="590" t="str">
        <f t="shared" si="89"/>
        <v/>
      </c>
      <c r="Z202" s="588">
        <f t="shared" si="90"/>
        <v>0</v>
      </c>
      <c r="AA202" s="588">
        <f t="shared" si="91"/>
        <v>0</v>
      </c>
      <c r="AB202" s="590" t="str">
        <f t="shared" si="92"/>
        <v>aucun match</v>
      </c>
      <c r="AC202" s="36" t="str">
        <f t="shared" si="93"/>
        <v>0</v>
      </c>
      <c r="AD202" s="36" t="str">
        <f t="shared" si="94"/>
        <v>0</v>
      </c>
      <c r="AE202" s="36" t="str">
        <f t="shared" si="95"/>
        <v>0</v>
      </c>
      <c r="AF202" s="36" t="str">
        <f t="shared" si="96"/>
        <v xml:space="preserve"> 0 </v>
      </c>
      <c r="AG202" s="36" cm="1">
        <f t="array" ref="AG202">IF(T202="",0,SUMPRODUCT((BX4:BX795="Gluten")*(BY4:BY795="INFO")*(COUNTIF(AF202,"*"&amp;BZ4:BZ795&amp;"*")&gt;0)*1))</f>
        <v>0</v>
      </c>
      <c r="AH202" s="36" cm="1">
        <f t="array" ref="AH202">IF(T202="",0,SUMPRODUCT((BX4:BX795="Gluten")*(BY4:BY795="EXCL")*(COUNTIF(AF202,"*"&amp;BZ4:BZ795&amp;"*")&gt;0)*1))</f>
        <v>0</v>
      </c>
      <c r="AI202" s="36" cm="1">
        <f t="array" ref="AI202">IF(T202="",0,SUMPRODUCT((BX4:BX795="Gluten")*(BY4:BY795="ALERTE")*(COUNTIF(AF202,"*"&amp;BZ4:BZ795&amp;"*")&gt;0)*1))</f>
        <v>0</v>
      </c>
      <c r="AJ202" s="36" cm="1">
        <f t="array" ref="AJ202">IF(T202="",0,SUMPRODUCT((BX4:BX795="Gluten")*(BY4:BY795="SUSP")*(COUNTIF(AF202,"*"&amp;BZ4:BZ795&amp;"*")&gt;0)*1))</f>
        <v>0</v>
      </c>
      <c r="AK202" s="36" cm="1">
        <f t="array" ref="AK202">IF(T202="",0,SUMPRODUCT((BX4:BX795="Crustaces")*(BY4:BY795="ALERTE")*(COUNTIF(AF202,"*"&amp;BZ4:BZ795&amp;"*")&gt;0)*1))</f>
        <v>0</v>
      </c>
      <c r="AL202" s="36" cm="1">
        <f t="array" ref="AL202">IF(T202="",0,SUMPRODUCT((BX4:BX795="Oeufs")*(BY4:BY795="ALERTE")*(COUNTIF(AF202,"*"&amp;BZ4:BZ795&amp;"*")&gt;0)*1))</f>
        <v>0</v>
      </c>
      <c r="AM202" s="36" cm="1">
        <f t="array" ref="AM202">IF(T202="",0,SUMPRODUCT((BX4:BX795="Poissons")*(BY4:BY795="INFO")*(COUNTIF(AF202,"*"&amp;BZ4:BZ795&amp;"*")&gt;0)*1))</f>
        <v>0</v>
      </c>
      <c r="AN202" s="36" cm="1">
        <f t="array" ref="AN202">IF(T202="",0,SUMPRODUCT((BX4:BX795="Poissons")*(BY4:BY795="EXCL")*(COUNTIF(AF202,"*"&amp;BZ4:BZ795&amp;"*")&gt;0)*1))</f>
        <v>0</v>
      </c>
      <c r="AO202" s="36" cm="1">
        <f t="array" ref="AO202">IF(T202="",0,SUMPRODUCT((BX4:BX795="Poissons")*(BY4:BY795="ALERTE")*(COUNTIF(AF202,"*"&amp;BZ4:BZ795&amp;"*")&gt;0)*1))</f>
        <v>0</v>
      </c>
      <c r="AP202" s="36" cm="1">
        <f t="array" ref="AP202">IF(T202="",0,SUMPRODUCT((BX4:BX795="Arachides")*(BY4:BY795="ALERTE")*(COUNTIF(AF202,"*"&amp;BZ4:BZ795&amp;"*")&gt;0)*1))</f>
        <v>0</v>
      </c>
      <c r="AQ202" s="36" cm="1">
        <f t="array" ref="AQ202">IF(T202="",0,SUMPRODUCT((BX4:BX795="Soja")*(BY4:BY795="INFO")*(COUNTIF(AF202,"*"&amp;BZ4:BZ795&amp;"*")&gt;0)*1))</f>
        <v>0</v>
      </c>
      <c r="AR202" s="36" cm="1">
        <f t="array" ref="AR202">IF(T202="",0,SUMPRODUCT((BX4:BX795="Soja")*(BY4:BY795="ALERTE")*(COUNTIF(AF202,"*"&amp;BZ4:BZ795&amp;"*")&gt;0)*1))</f>
        <v>0</v>
      </c>
      <c r="AS202" s="36" cm="1">
        <f t="array" ref="AS202">IF(T202="",0,SUMPRODUCT((BX4:BX795="Lait")*(BY4:BY795="INFO")*(COUNTIF(AF202,"*"&amp;BZ4:BZ795&amp;"*")&gt;0)*1))</f>
        <v>0</v>
      </c>
      <c r="AT202" s="36" cm="1">
        <f t="array" ref="AT202">IF(T202="",0,SUMPRODUCT((BX4:BX795="Lait")*(BY4:BY795="EXCL")*(COUNTIF(AF202,"*"&amp;BZ4:BZ795&amp;"*")&gt;0)*1))</f>
        <v>0</v>
      </c>
      <c r="AU202" s="36" cm="1">
        <f t="array" ref="AU202">IF(T202="",0,SUMPRODUCT((BX4:BX795="Lait")*(BY4:BY795="ALERTE")*(COUNTIF(AF202,"*"&amp;BZ4:BZ795&amp;"*")&gt;0)*1))</f>
        <v>0</v>
      </c>
      <c r="AV202" s="36" cm="1">
        <f t="array" ref="AV202">IF(T202="",0,SUMPRODUCT((BX4:BX795="Lait")*(BY4:BY795="SUSP")*(COUNTIF(AF202,"*"&amp;BZ4:BZ795&amp;"*")&gt;0)*1))</f>
        <v>0</v>
      </c>
      <c r="AW202" s="36" cm="1">
        <f t="array" ref="AW202">IF(T202="",0,SUMPRODUCT((BX4:BX795="Fruits a coque")*(BY4:BY795="EXCL")*(COUNTIF(AF202,"*"&amp;BZ4:BZ795&amp;"*")&gt;0)*1))</f>
        <v>0</v>
      </c>
      <c r="AX202" s="36" cm="1">
        <f t="array" ref="AX202">IF(T202="",0,SUMPRODUCT((BX4:BX795="Fruits a coque")*(BY4:BY795="ALERTE")*(COUNTIF(AF202,"*"&amp;BZ4:BZ795&amp;"*")&gt;0)*1))</f>
        <v>0</v>
      </c>
      <c r="AY202" s="36" cm="1">
        <f t="array" ref="AY202">IF(T202="",0,SUMPRODUCT((BX4:BX795="Celeri")*(BY4:BY795="ALERTE")*(COUNTIF(AF202,"*"&amp;BZ4:BZ795&amp;"*")&gt;0)*1))</f>
        <v>0</v>
      </c>
      <c r="AZ202" s="36" cm="1">
        <f t="array" ref="AZ202">IF(T202="",0,SUMPRODUCT((BX4:BX795="Moutarde")*(BY4:BY795="ALERTE")*(COUNTIF(AF202,"*"&amp;BZ4:BZ795&amp;"*")&gt;0)*1))</f>
        <v>0</v>
      </c>
      <c r="BA202" s="36" cm="1">
        <f t="array" ref="BA202">IF(T202="",0,SUMPRODUCT((BX4:BX795="Sesame")*(BY4:BY795="ALERTE")*(COUNTIF(AF202,"*"&amp;BZ4:BZ795&amp;"*")&gt;0)*1))</f>
        <v>0</v>
      </c>
      <c r="BB202" s="36" cm="1">
        <f t="array" ref="BB202">IF(T202="",0,SUMPRODUCT((BX4:BX795="Sulfites")*(BY4:BY795="ALERTE")*(COUNTIF(AF202,"*"&amp;BZ4:BZ795&amp;"*")&gt;0)*1))</f>
        <v>0</v>
      </c>
      <c r="BC202" s="36" cm="1">
        <f t="array" ref="BC202">IF(T202="",0,SUMPRODUCT((BX4:BX795="Lupin")*(BY4:BY795="ALERTE")*(COUNTIF(AF202,"*"&amp;BZ4:BZ795&amp;"*")&gt;0)*1))</f>
        <v>0</v>
      </c>
      <c r="BD202" s="36" cm="1">
        <f t="array" ref="BD202">IF(T202="",0,SUMPRODUCT((BX4:BX795="Mollusques")*(BY4:BY795="EXCL")*(COUNTIF(AF202,"*"&amp;BZ4:BZ795&amp;"*")&gt;0)*1))</f>
        <v>0</v>
      </c>
      <c r="BE202" s="36" cm="1">
        <f t="array" ref="BE202">IF(T202="",0,SUMPRODUCT((BX4:BX795="Mollusques")*(BY4:BY795="ALERTE")*(COUNTIF(AF202,"*"&amp;BZ4:BZ795&amp;"*")&gt;0)*1))</f>
        <v>0</v>
      </c>
      <c r="BF202" s="36" t="str">
        <f t="shared" si="97"/>
        <v/>
      </c>
      <c r="BG202" s="36" t="str">
        <f t="shared" si="98"/>
        <v/>
      </c>
      <c r="BH202" s="36" t="str">
        <f t="shared" si="99"/>
        <v/>
      </c>
      <c r="BI202" s="36" t="str">
        <f t="shared" si="100"/>
        <v/>
      </c>
      <c r="BJ202" s="36" t="str">
        <f t="shared" si="101"/>
        <v/>
      </c>
      <c r="BK202" s="36" t="str">
        <f t="shared" si="102"/>
        <v/>
      </c>
      <c r="BL202" s="36" t="str">
        <f t="shared" si="103"/>
        <v/>
      </c>
      <c r="BM202" s="36" t="str">
        <f t="shared" si="104"/>
        <v/>
      </c>
      <c r="BN202" s="36" t="str">
        <f t="shared" si="105"/>
        <v/>
      </c>
      <c r="BO202" s="36" t="str">
        <f t="shared" si="106"/>
        <v/>
      </c>
      <c r="BP202" s="36" t="str">
        <f t="shared" si="107"/>
        <v/>
      </c>
      <c r="BQ202" s="36" t="str">
        <f t="shared" si="108"/>
        <v/>
      </c>
      <c r="BR202" s="36" t="str">
        <f t="shared" si="109"/>
        <v/>
      </c>
      <c r="BS202" s="36" t="str">
        <f t="shared" si="110"/>
        <v/>
      </c>
      <c r="BT202" s="36" t="str">
        <f t="shared" si="111"/>
        <v/>
      </c>
      <c r="BU202" s="36" t="str">
        <f t="shared" si="112"/>
        <v/>
      </c>
      <c r="BX202" s="6" t="s">
        <v>353</v>
      </c>
      <c r="BY202" s="577" t="s">
        <v>363</v>
      </c>
      <c r="BZ202" s="6" t="s">
        <v>1359</v>
      </c>
      <c r="CA202" s="6" t="s">
        <v>937</v>
      </c>
    </row>
    <row r="203" spans="2:79" ht="21" customHeight="1">
      <c r="B203" s="551" t="str">
        <f t="shared" si="76"/>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C203" s="551" t="str">
        <f t="shared" si="77"/>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&gt; 1 2 3 Valeurs pour ne coller que le texte sans formules</v>
      </c>
      <c r="D203" s="551" t="str">
        <f>IF(UPPER(TRIM(N11))="X",C203,B203)</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03" s="551" cm="1">
        <f t="array" ref="E203">IF(H202&lt;&gt;"",E202,IF(E202="","",IFERROR(MATCH(TRUE(),INDEX(INDEX(K:K,E202+1):K203&lt;&gt;"",0),0)+E202,"")))</f>
        <v>344</v>
      </c>
      <c r="F203" s="551" cm="1">
        <f t="array" ref="F203">IF(E203="","",IF(H202&lt;&gt;"",H202,INDEX(D:D,E203)))</f>
        <v>0</v>
      </c>
      <c r="G203" s="551" t="str">
        <f t="shared" si="78"/>
        <v>0</v>
      </c>
      <c r="H203" s="561" t="str">
        <f t="shared" si="79"/>
        <v/>
      </c>
      <c r="I203" s="566" t="str">
        <f>IF(AND(F203&lt;&gt;"",N10&gt;0,M203&gt;N10),"Mot &gt; limite","")</f>
        <v/>
      </c>
      <c r="J203" s="562">
        <f>IF(K203="","",COUNTIF(K18:K203,"&lt;&gt;"))</f>
        <v>29</v>
      </c>
      <c r="K203" s="563" t="s">
        <v>191</v>
      </c>
      <c r="L203" s="562">
        <f t="shared" si="80"/>
        <v>558</v>
      </c>
      <c r="M203" s="532">
        <f>IF(OR(F203="",N10="",N10&lt;=0),"",IF(LEN(F203)&lt;=N10,LEN(F203),IFERROR(FIND("♦",SUBSTITUTE(LEFT(F203,N10)," ","♦",LEN(LEFT(F203,N10))-LEN(SUBSTITUTE(LEFT(F203,N10)," ","")))),FIND(" ",F203&amp;" ",N10+1)-1)))</f>
        <v>1</v>
      </c>
      <c r="N203" s="564">
        <f t="shared" si="81"/>
        <v>186</v>
      </c>
      <c r="O203" s="565" t="str">
        <f t="shared" si="82"/>
        <v>0</v>
      </c>
      <c r="P203" s="564">
        <f t="shared" si="83"/>
        <v>1</v>
      </c>
      <c r="Q203" s="564">
        <f t="shared" si="84"/>
        <v>1</v>
      </c>
      <c r="BX203" s="6" t="s">
        <v>353</v>
      </c>
      <c r="BY203" s="577" t="s">
        <v>363</v>
      </c>
      <c r="BZ203" s="6" t="s">
        <v>736</v>
      </c>
      <c r="CA203" s="6" t="s">
        <v>938</v>
      </c>
    </row>
    <row r="204" spans="2:79">
      <c r="B204" s="568"/>
      <c r="C204" s="568"/>
      <c r="D204" s="568"/>
      <c r="E204" s="568" cm="1">
        <f t="array" ref="E204">IF(H203&lt;&gt;"",E203,IF(E203="","",IFERROR(MATCH(TRUE(),INDEX(INDEX(K:K,E203+1):K203&lt;&gt;"",0),0)+E203,"")))</f>
        <v>345</v>
      </c>
      <c r="F204" s="569" cm="1">
        <f t="array" ref="F204">IF(E204="","",IF(H203&lt;&gt;"",H203,INDEX(D:D,E204)))</f>
        <v>0</v>
      </c>
      <c r="G204" s="569" t="str">
        <f t="shared" si="78"/>
        <v>0</v>
      </c>
      <c r="H204" s="570" t="str">
        <f t="shared" si="79"/>
        <v/>
      </c>
      <c r="I204" s="568" t="str">
        <f>IF(AND(F204&lt;&gt;"",N10&gt;0,M204&gt;N10),"Mot &gt; limite","")</f>
        <v/>
      </c>
      <c r="M204" s="514">
        <f>IF(OR(F204="",N10="",N10&lt;=0),"",IF(LEN(F204)&lt;=N10,LEN(F204),IFERROR(FIND("♦",SUBSTITUTE(LEFT(F204,N10)," ","♦",LEN(LEFT(F204,N10))-LEN(SUBSTITUTE(LEFT(F204,N10)," ","")))),FIND(" ",F204&amp;" ",N10+1)-1)))</f>
        <v>1</v>
      </c>
      <c r="N204" s="571">
        <f t="shared" si="81"/>
        <v>187</v>
      </c>
      <c r="O204" s="551" t="str">
        <f t="shared" si="82"/>
        <v>0</v>
      </c>
      <c r="P204" s="571">
        <f t="shared" si="83"/>
        <v>1</v>
      </c>
      <c r="Q204" s="571">
        <f t="shared" si="84"/>
        <v>1</v>
      </c>
      <c r="BX204" s="6" t="s">
        <v>353</v>
      </c>
      <c r="BY204" s="577" t="s">
        <v>363</v>
      </c>
      <c r="BZ204" s="6" t="s">
        <v>1360</v>
      </c>
      <c r="CA204" s="6" t="s">
        <v>939</v>
      </c>
    </row>
    <row r="205" spans="2:79">
      <c r="B205" s="568"/>
      <c r="C205" s="568"/>
      <c r="D205" s="568"/>
      <c r="E205" s="568" cm="1">
        <f t="array" ref="E205">IF(H204&lt;&gt;"",E204,IF(E204="","",IFERROR(MATCH(TRUE(),INDEX(INDEX(K:K,E204+1):K203&lt;&gt;"",0),0)+E204,"")))</f>
        <v>346</v>
      </c>
      <c r="F205" s="569" cm="1">
        <f t="array" ref="F205">IF(E205="","",IF(H204&lt;&gt;"",H204,INDEX(D:D,E205)))</f>
        <v>0</v>
      </c>
      <c r="G205" s="569" t="str">
        <f t="shared" si="78"/>
        <v>0</v>
      </c>
      <c r="H205" s="570" t="str">
        <f t="shared" si="79"/>
        <v/>
      </c>
      <c r="I205" s="568" t="str">
        <f>IF(AND(F205&lt;&gt;"",N10&gt;0,M205&gt;N10),"Mot &gt; limite","")</f>
        <v/>
      </c>
      <c r="M205" s="514">
        <f>IF(OR(F205="",N10="",N10&lt;=0),"",IF(LEN(F205)&lt;=N10,LEN(F205),IFERROR(FIND("♦",SUBSTITUTE(LEFT(F205,N10)," ","♦",LEN(LEFT(F205,N10))-LEN(SUBSTITUTE(LEFT(F205,N10)," ","")))),FIND(" ",F205&amp;" ",N10+1)-1)))</f>
        <v>1</v>
      </c>
      <c r="N205" s="571">
        <f t="shared" si="81"/>
        <v>188</v>
      </c>
      <c r="O205" s="551" t="str">
        <f t="shared" si="82"/>
        <v>0</v>
      </c>
      <c r="P205" s="571">
        <f t="shared" si="83"/>
        <v>1</v>
      </c>
      <c r="Q205" s="571">
        <f t="shared" si="84"/>
        <v>1</v>
      </c>
      <c r="BX205" s="6" t="s">
        <v>353</v>
      </c>
      <c r="BY205" s="577" t="s">
        <v>363</v>
      </c>
      <c r="BZ205" s="6" t="s">
        <v>471</v>
      </c>
      <c r="CA205" s="6" t="s">
        <v>940</v>
      </c>
    </row>
    <row r="206" spans="2:79">
      <c r="B206" s="568"/>
      <c r="C206" s="568"/>
      <c r="D206" s="568"/>
      <c r="E206" s="568" cm="1">
        <f t="array" ref="E206">IF(H205&lt;&gt;"",E205,IF(E205="","",IFERROR(MATCH(TRUE(),INDEX(INDEX(K:K,E205+1):K203&lt;&gt;"",0),0)+E205,"")))</f>
        <v>347</v>
      </c>
      <c r="F206" s="569" cm="1">
        <f t="array" ref="F206">IF(E206="","",IF(H205&lt;&gt;"",H205,INDEX(D:D,E206)))</f>
        <v>0</v>
      </c>
      <c r="G206" s="569" t="str">
        <f t="shared" si="78"/>
        <v>0</v>
      </c>
      <c r="H206" s="570" t="str">
        <f t="shared" si="79"/>
        <v/>
      </c>
      <c r="I206" s="568" t="str">
        <f>IF(AND(F206&lt;&gt;"",N10&gt;0,M206&gt;N10),"Mot &gt; limite","")</f>
        <v/>
      </c>
      <c r="M206" s="514">
        <f>IF(OR(F206="",N10="",N10&lt;=0),"",IF(LEN(F206)&lt;=N10,LEN(F206),IFERROR(FIND("♦",SUBSTITUTE(LEFT(F206,N10)," ","♦",LEN(LEFT(F206,N10))-LEN(SUBSTITUTE(LEFT(F206,N10)," ","")))),FIND(" ",F206&amp;" ",N10+1)-1)))</f>
        <v>1</v>
      </c>
      <c r="N206" s="571">
        <f t="shared" si="81"/>
        <v>189</v>
      </c>
      <c r="O206" s="551" t="str">
        <f t="shared" si="82"/>
        <v>0</v>
      </c>
      <c r="P206" s="571">
        <f t="shared" si="83"/>
        <v>1</v>
      </c>
      <c r="Q206" s="571">
        <f t="shared" si="84"/>
        <v>1</v>
      </c>
      <c r="BX206" s="6" t="s">
        <v>353</v>
      </c>
      <c r="BY206" s="577" t="s">
        <v>363</v>
      </c>
      <c r="BZ206" s="6" t="s">
        <v>1361</v>
      </c>
      <c r="CA206" s="6" t="s">
        <v>941</v>
      </c>
    </row>
    <row r="207" spans="2:79">
      <c r="B207" s="568"/>
      <c r="C207" s="568"/>
      <c r="D207" s="568"/>
      <c r="E207" s="568" cm="1">
        <f t="array" ref="E207">IF(H206&lt;&gt;"",E206,IF(E206="","",IFERROR(MATCH(TRUE(),INDEX(INDEX(K:K,E206+1):K203&lt;&gt;"",0),0)+E206,"")))</f>
        <v>348</v>
      </c>
      <c r="F207" s="569" cm="1">
        <f t="array" ref="F207">IF(E207="","",IF(H206&lt;&gt;"",H206,INDEX(D:D,E207)))</f>
        <v>0</v>
      </c>
      <c r="G207" s="569" t="str">
        <f t="shared" si="78"/>
        <v>0</v>
      </c>
      <c r="H207" s="570" t="str">
        <f t="shared" si="79"/>
        <v/>
      </c>
      <c r="I207" s="568" t="str">
        <f>IF(AND(F207&lt;&gt;"",N10&gt;0,M207&gt;N10),"Mot &gt; limite","")</f>
        <v/>
      </c>
      <c r="M207" s="514">
        <f>IF(OR(F207="",N10="",N10&lt;=0),"",IF(LEN(F207)&lt;=N10,LEN(F207),IFERROR(FIND("♦",SUBSTITUTE(LEFT(F207,N10)," ","♦",LEN(LEFT(F207,N10))-LEN(SUBSTITUTE(LEFT(F207,N10)," ","")))),FIND(" ",F207&amp;" ",N10+1)-1)))</f>
        <v>1</v>
      </c>
      <c r="N207" s="571">
        <f t="shared" si="81"/>
        <v>190</v>
      </c>
      <c r="O207" s="551" t="str">
        <f t="shared" si="82"/>
        <v>0</v>
      </c>
      <c r="P207" s="571">
        <f t="shared" si="83"/>
        <v>1</v>
      </c>
      <c r="Q207" s="571">
        <f t="shared" si="84"/>
        <v>1</v>
      </c>
      <c r="BX207" s="6" t="s">
        <v>353</v>
      </c>
      <c r="BY207" s="577" t="s">
        <v>363</v>
      </c>
      <c r="BZ207" s="6" t="s">
        <v>472</v>
      </c>
      <c r="CA207" s="6" t="s">
        <v>942</v>
      </c>
    </row>
    <row r="208" spans="2:79">
      <c r="B208" s="568"/>
      <c r="C208" s="568"/>
      <c r="D208" s="568"/>
      <c r="E208" s="568" cm="1">
        <f t="array" ref="E208">IF(H207&lt;&gt;"",E207,IF(E207="","",IFERROR(MATCH(TRUE(),INDEX(INDEX(K:K,E207+1):K203&lt;&gt;"",0),0)+E207,"")))</f>
        <v>349</v>
      </c>
      <c r="F208" s="569" cm="1">
        <f t="array" ref="F208">IF(E208="","",IF(H207&lt;&gt;"",H207,INDEX(D:D,E208)))</f>
        <v>0</v>
      </c>
      <c r="G208" s="569" t="str">
        <f t="shared" si="78"/>
        <v>0</v>
      </c>
      <c r="H208" s="570" t="str">
        <f t="shared" si="79"/>
        <v/>
      </c>
      <c r="I208" s="568" t="str">
        <f>IF(AND(F208&lt;&gt;"",N10&gt;0,M208&gt;N10),"Mot &gt; limite","")</f>
        <v/>
      </c>
      <c r="M208" s="514">
        <f>IF(OR(F208="",N10="",N10&lt;=0),"",IF(LEN(F208)&lt;=N10,LEN(F208),IFERROR(FIND("♦",SUBSTITUTE(LEFT(F208,N10)," ","♦",LEN(LEFT(F208,N10))-LEN(SUBSTITUTE(LEFT(F208,N10)," ","")))),FIND(" ",F208&amp;" ",N10+1)-1)))</f>
        <v>1</v>
      </c>
      <c r="N208" s="571">
        <f t="shared" si="81"/>
        <v>191</v>
      </c>
      <c r="O208" s="551" t="str">
        <f t="shared" si="82"/>
        <v>0</v>
      </c>
      <c r="P208" s="571">
        <f t="shared" si="83"/>
        <v>1</v>
      </c>
      <c r="Q208" s="571">
        <f t="shared" si="84"/>
        <v>1</v>
      </c>
      <c r="BX208" s="6" t="s">
        <v>353</v>
      </c>
      <c r="BY208" s="577" t="s">
        <v>363</v>
      </c>
      <c r="BZ208" s="6" t="s">
        <v>473</v>
      </c>
      <c r="CA208" s="6" t="s">
        <v>943</v>
      </c>
    </row>
    <row r="209" spans="2:79">
      <c r="B209" s="568"/>
      <c r="C209" s="568"/>
      <c r="D209" s="568"/>
      <c r="E209" s="568" cm="1">
        <f t="array" ref="E209">IF(H208&lt;&gt;"",E208,IF(E208="","",IFERROR(MATCH(TRUE(),INDEX(INDEX(K:K,E208+1):K203&lt;&gt;"",0),0)+E208,"")))</f>
        <v>350</v>
      </c>
      <c r="F209" s="569" cm="1">
        <f t="array" ref="F209">IF(E209="","",IF(H208&lt;&gt;"",H208,INDEX(D:D,E209)))</f>
        <v>0</v>
      </c>
      <c r="G209" s="569" t="str">
        <f t="shared" si="78"/>
        <v>0</v>
      </c>
      <c r="H209" s="570" t="str">
        <f t="shared" si="79"/>
        <v/>
      </c>
      <c r="I209" s="568" t="str">
        <f>IF(AND(F209&lt;&gt;"",N10&gt;0,M209&gt;N10),"Mot &gt; limite","")</f>
        <v/>
      </c>
      <c r="M209" s="514">
        <f>IF(OR(F209="",N10="",N10&lt;=0),"",IF(LEN(F209)&lt;=N10,LEN(F209),IFERROR(FIND("♦",SUBSTITUTE(LEFT(F209,N10)," ","♦",LEN(LEFT(F209,N10))-LEN(SUBSTITUTE(LEFT(F209,N10)," ","")))),FIND(" ",F209&amp;" ",N10+1)-1)))</f>
        <v>1</v>
      </c>
      <c r="N209" s="571">
        <f t="shared" si="81"/>
        <v>192</v>
      </c>
      <c r="O209" s="551" t="str">
        <f t="shared" si="82"/>
        <v>0</v>
      </c>
      <c r="P209" s="571">
        <f t="shared" si="83"/>
        <v>1</v>
      </c>
      <c r="Q209" s="571">
        <f t="shared" si="84"/>
        <v>1</v>
      </c>
      <c r="BX209" s="6" t="s">
        <v>353</v>
      </c>
      <c r="BY209" s="577" t="s">
        <v>363</v>
      </c>
      <c r="BZ209" s="6" t="s">
        <v>475</v>
      </c>
      <c r="CA209" s="6" t="s">
        <v>944</v>
      </c>
    </row>
    <row r="210" spans="2:79">
      <c r="B210" s="568"/>
      <c r="C210" s="568"/>
      <c r="D210" s="568"/>
      <c r="E210" s="568" cm="1">
        <f t="array" ref="E210">IF(H209&lt;&gt;"",E209,IF(E209="","",IFERROR(MATCH(TRUE(),INDEX(INDEX(K:K,E209+1):K203&lt;&gt;"",0),0)+E209,"")))</f>
        <v>351</v>
      </c>
      <c r="F210" s="569" cm="1">
        <f t="array" ref="F210">IF(E210="","",IF(H209&lt;&gt;"",H209,INDEX(D:D,E210)))</f>
        <v>0</v>
      </c>
      <c r="G210" s="569" t="str">
        <f t="shared" ref="G210:G273" si="114">IF(OR(F210="",M210=""),"",LEFT(F210,M210))</f>
        <v>0</v>
      </c>
      <c r="H210" s="570" t="str">
        <f t="shared" ref="H210:H273" si="115">IF(OR(F210="",M210=""),"",TRIM(MID(F210,M210+1,99999)))</f>
        <v/>
      </c>
      <c r="I210" s="568" t="str">
        <f>IF(AND(F210&lt;&gt;"",N10&gt;0,M210&gt;N10),"Mot &gt; limite","")</f>
        <v/>
      </c>
      <c r="M210" s="514">
        <f>IF(OR(F210="",N10="",N10&lt;=0),"",IF(LEN(F210)&lt;=N10,LEN(F210),IFERROR(FIND("♦",SUBSTITUTE(LEFT(F210,N10)," ","♦",LEN(LEFT(F210,N10))-LEN(SUBSTITUTE(LEFT(F210,N10)," ","")))),FIND(" ",F210&amp;" ",N10+1)-1)))</f>
        <v>1</v>
      </c>
      <c r="N210" s="571">
        <f t="shared" ref="N210:N273" si="116">IF(O210="","",ROW()-17)</f>
        <v>193</v>
      </c>
      <c r="O210" s="551" t="str">
        <f t="shared" ref="O210:O273" si="117">G210</f>
        <v>0</v>
      </c>
      <c r="P210" s="571">
        <f t="shared" ref="P210:P273" si="118">IF(O210="","",LEN(TRIM(O210))-LEN(SUBSTITUTE(TRIM(O210)," ",""))+1)</f>
        <v>1</v>
      </c>
      <c r="Q210" s="571">
        <f t="shared" ref="Q210:Q273" si="119">IF(O210="","",LEN(O210))</f>
        <v>1</v>
      </c>
      <c r="BX210" s="6" t="s">
        <v>353</v>
      </c>
      <c r="BY210" s="577" t="s">
        <v>363</v>
      </c>
      <c r="BZ210" s="6" t="s">
        <v>1362</v>
      </c>
      <c r="CA210" s="6" t="s">
        <v>945</v>
      </c>
    </row>
    <row r="211" spans="2:79">
      <c r="B211" s="568"/>
      <c r="C211" s="568"/>
      <c r="D211" s="568"/>
      <c r="E211" s="568" cm="1">
        <f t="array" ref="E211">IF(H210&lt;&gt;"",E210,IF(E210="","",IFERROR(MATCH(TRUE(),INDEX(INDEX(K:K,E210+1):K203&lt;&gt;"",0),0)+E210,"")))</f>
        <v>352</v>
      </c>
      <c r="F211" s="569" cm="1">
        <f t="array" ref="F211">IF(E211="","",IF(H210&lt;&gt;"",H210,INDEX(D:D,E211)))</f>
        <v>0</v>
      </c>
      <c r="G211" s="569" t="str">
        <f t="shared" si="114"/>
        <v>0</v>
      </c>
      <c r="H211" s="570" t="str">
        <f t="shared" si="115"/>
        <v/>
      </c>
      <c r="I211" s="568" t="str">
        <f>IF(AND(F211&lt;&gt;"",N10&gt;0,M211&gt;N10),"Mot &gt; limite","")</f>
        <v/>
      </c>
      <c r="M211" s="514">
        <f>IF(OR(F211="",N10="",N10&lt;=0),"",IF(LEN(F211)&lt;=N10,LEN(F211),IFERROR(FIND("♦",SUBSTITUTE(LEFT(F211,N10)," ","♦",LEN(LEFT(F211,N10))-LEN(SUBSTITUTE(LEFT(F211,N10)," ","")))),FIND(" ",F211&amp;" ",N10+1)-1)))</f>
        <v>1</v>
      </c>
      <c r="N211" s="571">
        <f t="shared" si="116"/>
        <v>194</v>
      </c>
      <c r="O211" s="551" t="str">
        <f t="shared" si="117"/>
        <v>0</v>
      </c>
      <c r="P211" s="571">
        <f t="shared" si="118"/>
        <v>1</v>
      </c>
      <c r="Q211" s="571">
        <f t="shared" si="119"/>
        <v>1</v>
      </c>
      <c r="BX211" s="6" t="s">
        <v>353</v>
      </c>
      <c r="BY211" s="577" t="s">
        <v>363</v>
      </c>
      <c r="BZ211" s="6" t="s">
        <v>1363</v>
      </c>
      <c r="CA211" s="6" t="s">
        <v>946</v>
      </c>
    </row>
    <row r="212" spans="2:79">
      <c r="B212" s="568"/>
      <c r="C212" s="568"/>
      <c r="D212" s="568"/>
      <c r="E212" s="568" cm="1">
        <f t="array" ref="E212">IF(H211&lt;&gt;"",E211,IF(E211="","",IFERROR(MATCH(TRUE(),INDEX(INDEX(K:K,E211+1):K203&lt;&gt;"",0),0)+E211,"")))</f>
        <v>353</v>
      </c>
      <c r="F212" s="569" cm="1">
        <f t="array" ref="F212">IF(E212="","",IF(H211&lt;&gt;"",H211,INDEX(D:D,E212)))</f>
        <v>0</v>
      </c>
      <c r="G212" s="569" t="str">
        <f t="shared" si="114"/>
        <v>0</v>
      </c>
      <c r="H212" s="570" t="str">
        <f t="shared" si="115"/>
        <v/>
      </c>
      <c r="I212" s="568" t="str">
        <f>IF(AND(F212&lt;&gt;"",N10&gt;0,M212&gt;N10),"Mot &gt; limite","")</f>
        <v/>
      </c>
      <c r="M212" s="514">
        <f>IF(OR(F212="",N10="",N10&lt;=0),"",IF(LEN(F212)&lt;=N10,LEN(F212),IFERROR(FIND("♦",SUBSTITUTE(LEFT(F212,N10)," ","♦",LEN(LEFT(F212,N10))-LEN(SUBSTITUTE(LEFT(F212,N10)," ","")))),FIND(" ",F212&amp;" ",N10+1)-1)))</f>
        <v>1</v>
      </c>
      <c r="N212" s="571">
        <f t="shared" si="116"/>
        <v>195</v>
      </c>
      <c r="O212" s="551" t="str">
        <f t="shared" si="117"/>
        <v>0</v>
      </c>
      <c r="P212" s="571">
        <f t="shared" si="118"/>
        <v>1</v>
      </c>
      <c r="Q212" s="571">
        <f t="shared" si="119"/>
        <v>1</v>
      </c>
      <c r="BX212" s="6" t="s">
        <v>353</v>
      </c>
      <c r="BY212" s="577" t="s">
        <v>363</v>
      </c>
      <c r="BZ212" s="6" t="s">
        <v>1364</v>
      </c>
      <c r="CA212" s="6" t="s">
        <v>947</v>
      </c>
    </row>
    <row r="213" spans="2:79">
      <c r="B213" s="568"/>
      <c r="C213" s="568"/>
      <c r="D213" s="568"/>
      <c r="E213" s="568" cm="1">
        <f t="array" ref="E213">IF(H212&lt;&gt;"",E212,IF(E212="","",IFERROR(MATCH(TRUE(),INDEX(INDEX(K:K,E212+1):K203&lt;&gt;"",0),0)+E212,"")))</f>
        <v>354</v>
      </c>
      <c r="F213" s="569" cm="1">
        <f t="array" ref="F213">IF(E213="","",IF(H212&lt;&gt;"",H212,INDEX(D:D,E213)))</f>
        <v>0</v>
      </c>
      <c r="G213" s="569" t="str">
        <f t="shared" si="114"/>
        <v>0</v>
      </c>
      <c r="H213" s="570" t="str">
        <f t="shared" si="115"/>
        <v/>
      </c>
      <c r="I213" s="568" t="str">
        <f>IF(AND(F213&lt;&gt;"",N10&gt;0,M213&gt;N10),"Mot &gt; limite","")</f>
        <v/>
      </c>
      <c r="M213" s="514">
        <f>IF(OR(F213="",N10="",N10&lt;=0),"",IF(LEN(F213)&lt;=N10,LEN(F213),IFERROR(FIND("♦",SUBSTITUTE(LEFT(F213,N10)," ","♦",LEN(LEFT(F213,N10))-LEN(SUBSTITUTE(LEFT(F213,N10)," ","")))),FIND(" ",F213&amp;" ",N10+1)-1)))</f>
        <v>1</v>
      </c>
      <c r="N213" s="571">
        <f t="shared" si="116"/>
        <v>196</v>
      </c>
      <c r="O213" s="551" t="str">
        <f t="shared" si="117"/>
        <v>0</v>
      </c>
      <c r="P213" s="571">
        <f t="shared" si="118"/>
        <v>1</v>
      </c>
      <c r="Q213" s="571">
        <f t="shared" si="119"/>
        <v>1</v>
      </c>
      <c r="BX213" s="6" t="s">
        <v>353</v>
      </c>
      <c r="BY213" s="577" t="s">
        <v>363</v>
      </c>
      <c r="BZ213" s="6" t="s">
        <v>1365</v>
      </c>
      <c r="CA213" s="6" t="s">
        <v>948</v>
      </c>
    </row>
    <row r="214" spans="2:79">
      <c r="B214" s="568"/>
      <c r="C214" s="568"/>
      <c r="D214" s="568"/>
      <c r="E214" s="568" cm="1">
        <f t="array" ref="E214">IF(H213&lt;&gt;"",E213,IF(E213="","",IFERROR(MATCH(TRUE(),INDEX(INDEX(K:K,E213+1):K203&lt;&gt;"",0),0)+E213,"")))</f>
        <v>355</v>
      </c>
      <c r="F214" s="569" cm="1">
        <f t="array" ref="F214">IF(E214="","",IF(H213&lt;&gt;"",H213,INDEX(D:D,E214)))</f>
        <v>0</v>
      </c>
      <c r="G214" s="569" t="str">
        <f t="shared" si="114"/>
        <v>0</v>
      </c>
      <c r="H214" s="570" t="str">
        <f t="shared" si="115"/>
        <v/>
      </c>
      <c r="I214" s="568" t="str">
        <f>IF(AND(F214&lt;&gt;"",N10&gt;0,M214&gt;N10),"Mot &gt; limite","")</f>
        <v/>
      </c>
      <c r="M214" s="514">
        <f>IF(OR(F214="",N10="",N10&lt;=0),"",IF(LEN(F214)&lt;=N10,LEN(F214),IFERROR(FIND("♦",SUBSTITUTE(LEFT(F214,N10)," ","♦",LEN(LEFT(F214,N10))-LEN(SUBSTITUTE(LEFT(F214,N10)," ","")))),FIND(" ",F214&amp;" ",N10+1)-1)))</f>
        <v>1</v>
      </c>
      <c r="N214" s="571">
        <f t="shared" si="116"/>
        <v>197</v>
      </c>
      <c r="O214" s="551" t="str">
        <f t="shared" si="117"/>
        <v>0</v>
      </c>
      <c r="P214" s="571">
        <f t="shared" si="118"/>
        <v>1</v>
      </c>
      <c r="Q214" s="571">
        <f t="shared" si="119"/>
        <v>1</v>
      </c>
      <c r="BX214" s="6" t="s">
        <v>353</v>
      </c>
      <c r="BY214" s="577" t="s">
        <v>363</v>
      </c>
      <c r="BZ214" s="6" t="s">
        <v>476</v>
      </c>
      <c r="CA214" s="6" t="s">
        <v>949</v>
      </c>
    </row>
    <row r="215" spans="2:79">
      <c r="B215" s="568"/>
      <c r="C215" s="568"/>
      <c r="D215" s="568"/>
      <c r="E215" s="568" cm="1">
        <f t="array" ref="E215">IF(H214&lt;&gt;"",E214,IF(E214="","",IFERROR(MATCH(TRUE(),INDEX(INDEX(K:K,E214+1):K203&lt;&gt;"",0),0)+E214,"")))</f>
        <v>356</v>
      </c>
      <c r="F215" s="569" cm="1">
        <f t="array" ref="F215">IF(E215="","",IF(H214&lt;&gt;"",H214,INDEX(D:D,E215)))</f>
        <v>0</v>
      </c>
      <c r="G215" s="569" t="str">
        <f t="shared" si="114"/>
        <v>0</v>
      </c>
      <c r="H215" s="570" t="str">
        <f t="shared" si="115"/>
        <v/>
      </c>
      <c r="I215" s="568" t="str">
        <f>IF(AND(F215&lt;&gt;"",N10&gt;0,M215&gt;N10),"Mot &gt; limite","")</f>
        <v/>
      </c>
      <c r="M215" s="514">
        <f>IF(OR(F215="",N10="",N10&lt;=0),"",IF(LEN(F215)&lt;=N10,LEN(F215),IFERROR(FIND("♦",SUBSTITUTE(LEFT(F215,N10)," ","♦",LEN(LEFT(F215,N10))-LEN(SUBSTITUTE(LEFT(F215,N10)," ","")))),FIND(" ",F215&amp;" ",N10+1)-1)))</f>
        <v>1</v>
      </c>
      <c r="N215" s="571">
        <f t="shared" si="116"/>
        <v>198</v>
      </c>
      <c r="O215" s="551" t="str">
        <f t="shared" si="117"/>
        <v>0</v>
      </c>
      <c r="P215" s="571">
        <f t="shared" si="118"/>
        <v>1</v>
      </c>
      <c r="Q215" s="571">
        <f t="shared" si="119"/>
        <v>1</v>
      </c>
      <c r="BX215" s="6" t="s">
        <v>353</v>
      </c>
      <c r="BY215" s="577" t="s">
        <v>363</v>
      </c>
      <c r="BZ215" s="6" t="s">
        <v>1366</v>
      </c>
      <c r="CA215" s="6" t="s">
        <v>950</v>
      </c>
    </row>
    <row r="216" spans="2:79">
      <c r="B216" s="568"/>
      <c r="C216" s="568"/>
      <c r="D216" s="568"/>
      <c r="E216" s="568" cm="1">
        <f t="array" ref="E216">IF(H215&lt;&gt;"",E215,IF(E215="","",IFERROR(MATCH(TRUE(),INDEX(INDEX(K:K,E215+1):K203&lt;&gt;"",0),0)+E215,"")))</f>
        <v>357</v>
      </c>
      <c r="F216" s="569" cm="1">
        <f t="array" ref="F216">IF(E216="","",IF(H215&lt;&gt;"",H215,INDEX(D:D,E216)))</f>
        <v>0</v>
      </c>
      <c r="G216" s="569" t="str">
        <f t="shared" si="114"/>
        <v>0</v>
      </c>
      <c r="H216" s="570" t="str">
        <f t="shared" si="115"/>
        <v/>
      </c>
      <c r="I216" s="568" t="str">
        <f>IF(AND(F216&lt;&gt;"",N10&gt;0,M216&gt;N10),"Mot &gt; limite","")</f>
        <v/>
      </c>
      <c r="M216" s="514">
        <f>IF(OR(F216="",N10="",N10&lt;=0),"",IF(LEN(F216)&lt;=N10,LEN(F216),IFERROR(FIND("♦",SUBSTITUTE(LEFT(F216,N10)," ","♦",LEN(LEFT(F216,N10))-LEN(SUBSTITUTE(LEFT(F216,N10)," ","")))),FIND(" ",F216&amp;" ",N10+1)-1)))</f>
        <v>1</v>
      </c>
      <c r="N216" s="571">
        <f t="shared" si="116"/>
        <v>199</v>
      </c>
      <c r="O216" s="551" t="str">
        <f t="shared" si="117"/>
        <v>0</v>
      </c>
      <c r="P216" s="571">
        <f t="shared" si="118"/>
        <v>1</v>
      </c>
      <c r="Q216" s="571">
        <f t="shared" si="119"/>
        <v>1</v>
      </c>
      <c r="BX216" s="6" t="s">
        <v>353</v>
      </c>
      <c r="BY216" s="577" t="s">
        <v>363</v>
      </c>
      <c r="BZ216" s="6" t="s">
        <v>1367</v>
      </c>
      <c r="CA216" s="6" t="s">
        <v>951</v>
      </c>
    </row>
    <row r="217" spans="2:79">
      <c r="B217" s="568"/>
      <c r="C217" s="568"/>
      <c r="D217" s="568"/>
      <c r="E217" s="568" cm="1">
        <f t="array" ref="E217">IF(H216&lt;&gt;"",E216,IF(E216="","",IFERROR(MATCH(TRUE(),INDEX(INDEX(K:K,E216+1):K203&lt;&gt;"",0),0)+E216,"")))</f>
        <v>358</v>
      </c>
      <c r="F217" s="569" cm="1">
        <f t="array" ref="F217">IF(E217="","",IF(H216&lt;&gt;"",H216,INDEX(D:D,E217)))</f>
        <v>0</v>
      </c>
      <c r="G217" s="569" t="str">
        <f t="shared" si="114"/>
        <v>0</v>
      </c>
      <c r="H217" s="570" t="str">
        <f t="shared" si="115"/>
        <v/>
      </c>
      <c r="I217" s="568" t="str">
        <f>IF(AND(F217&lt;&gt;"",N10&gt;0,M217&gt;N10),"Mot &gt; limite","")</f>
        <v/>
      </c>
      <c r="M217" s="514">
        <f>IF(OR(F217="",N10="",N10&lt;=0),"",IF(LEN(F217)&lt;=N10,LEN(F217),IFERROR(FIND("♦",SUBSTITUTE(LEFT(F217,N10)," ","♦",LEN(LEFT(F217,N10))-LEN(SUBSTITUTE(LEFT(F217,N10)," ","")))),FIND(" ",F217&amp;" ",N10+1)-1)))</f>
        <v>1</v>
      </c>
      <c r="N217" s="571">
        <f t="shared" si="116"/>
        <v>200</v>
      </c>
      <c r="O217" s="551" t="str">
        <f t="shared" si="117"/>
        <v>0</v>
      </c>
      <c r="P217" s="571">
        <f t="shared" si="118"/>
        <v>1</v>
      </c>
      <c r="Q217" s="571">
        <f t="shared" si="119"/>
        <v>1</v>
      </c>
      <c r="BX217" s="6" t="s">
        <v>353</v>
      </c>
      <c r="BY217" s="577" t="s">
        <v>363</v>
      </c>
      <c r="BZ217" s="6" t="s">
        <v>477</v>
      </c>
      <c r="CA217" s="6" t="s">
        <v>952</v>
      </c>
    </row>
    <row r="218" spans="2:79">
      <c r="B218" s="568"/>
      <c r="C218" s="568"/>
      <c r="D218" s="568"/>
      <c r="E218" s="568" cm="1">
        <f t="array" ref="E218">IF(H217&lt;&gt;"",E217,IF(E217="","",IFERROR(MATCH(TRUE(),INDEX(INDEX(K:K,E217+1):K203&lt;&gt;"",0),0)+E217,"")))</f>
        <v>359</v>
      </c>
      <c r="F218" s="569" cm="1">
        <f t="array" ref="F218">IF(E218="","",IF(H217&lt;&gt;"",H217,INDEX(D:D,E218)))</f>
        <v>0</v>
      </c>
      <c r="G218" s="569" t="str">
        <f t="shared" si="114"/>
        <v>0</v>
      </c>
      <c r="H218" s="570" t="str">
        <f t="shared" si="115"/>
        <v/>
      </c>
      <c r="I218" s="568" t="str">
        <f>IF(AND(F218&lt;&gt;"",N10&gt;0,M218&gt;N10),"Mot &gt; limite","")</f>
        <v/>
      </c>
      <c r="M218" s="514">
        <f>IF(OR(F218="",N10="",N10&lt;=0),"",IF(LEN(F218)&lt;=N10,LEN(F218),IFERROR(FIND("♦",SUBSTITUTE(LEFT(F218,N10)," ","♦",LEN(LEFT(F218,N10))-LEN(SUBSTITUTE(LEFT(F218,N10)," ","")))),FIND(" ",F218&amp;" ",N10+1)-1)))</f>
        <v>1</v>
      </c>
      <c r="N218" s="571">
        <f t="shared" si="116"/>
        <v>201</v>
      </c>
      <c r="O218" s="551" t="str">
        <f t="shared" si="117"/>
        <v>0</v>
      </c>
      <c r="P218" s="571">
        <f t="shared" si="118"/>
        <v>1</v>
      </c>
      <c r="Q218" s="571">
        <f t="shared" si="119"/>
        <v>1</v>
      </c>
      <c r="BX218" s="6" t="s">
        <v>353</v>
      </c>
      <c r="BY218" s="577" t="s">
        <v>363</v>
      </c>
      <c r="BZ218" s="6" t="s">
        <v>737</v>
      </c>
      <c r="CA218" s="6" t="s">
        <v>953</v>
      </c>
    </row>
    <row r="219" spans="2:79">
      <c r="B219" s="568"/>
      <c r="C219" s="568"/>
      <c r="D219" s="568"/>
      <c r="E219" s="568" cm="1">
        <f t="array" ref="E219">IF(H218&lt;&gt;"",E218,IF(E218="","",IFERROR(MATCH(TRUE(),INDEX(INDEX(K:K,E218+1):K203&lt;&gt;"",0),0)+E218,"")))</f>
        <v>360</v>
      </c>
      <c r="F219" s="569" cm="1">
        <f t="array" ref="F219">IF(E219="","",IF(H218&lt;&gt;"",H218,INDEX(D:D,E219)))</f>
        <v>0</v>
      </c>
      <c r="G219" s="569" t="str">
        <f t="shared" si="114"/>
        <v>0</v>
      </c>
      <c r="H219" s="570" t="str">
        <f t="shared" si="115"/>
        <v/>
      </c>
      <c r="I219" s="568" t="str">
        <f>IF(AND(F219&lt;&gt;"",N10&gt;0,M219&gt;N10),"Mot &gt; limite","")</f>
        <v/>
      </c>
      <c r="M219" s="514">
        <f>IF(OR(F219="",N10="",N10&lt;=0),"",IF(LEN(F219)&lt;=N10,LEN(F219),IFERROR(FIND("♦",SUBSTITUTE(LEFT(F219,N10)," ","♦",LEN(LEFT(F219,N10))-LEN(SUBSTITUTE(LEFT(F219,N10)," ","")))),FIND(" ",F219&amp;" ",N10+1)-1)))</f>
        <v>1</v>
      </c>
      <c r="N219" s="571">
        <f t="shared" si="116"/>
        <v>202</v>
      </c>
      <c r="O219" s="551" t="str">
        <f t="shared" si="117"/>
        <v>0</v>
      </c>
      <c r="P219" s="571">
        <f t="shared" si="118"/>
        <v>1</v>
      </c>
      <c r="Q219" s="571">
        <f t="shared" si="119"/>
        <v>1</v>
      </c>
      <c r="BX219" s="6" t="s">
        <v>353</v>
      </c>
      <c r="BY219" s="577" t="s">
        <v>363</v>
      </c>
      <c r="BZ219" s="6" t="s">
        <v>1368</v>
      </c>
      <c r="CA219" s="6" t="s">
        <v>954</v>
      </c>
    </row>
    <row r="220" spans="2:79">
      <c r="B220" s="568"/>
      <c r="C220" s="568"/>
      <c r="D220" s="568"/>
      <c r="E220" s="568" cm="1">
        <f t="array" ref="E220">IF(H219&lt;&gt;"",E219,IF(E219="","",IFERROR(MATCH(TRUE(),INDEX(INDEX(K:K,E219+1):K203&lt;&gt;"",0),0)+E219,"")))</f>
        <v>361</v>
      </c>
      <c r="F220" s="569" cm="1">
        <f t="array" ref="F220">IF(E220="","",IF(H219&lt;&gt;"",H219,INDEX(D:D,E220)))</f>
        <v>0</v>
      </c>
      <c r="G220" s="569" t="str">
        <f t="shared" si="114"/>
        <v>0</v>
      </c>
      <c r="H220" s="570" t="str">
        <f t="shared" si="115"/>
        <v/>
      </c>
      <c r="I220" s="568" t="str">
        <f>IF(AND(F220&lt;&gt;"",N10&gt;0,M220&gt;N10),"Mot &gt; limite","")</f>
        <v/>
      </c>
      <c r="M220" s="514">
        <f>IF(OR(F220="",N10="",N10&lt;=0),"",IF(LEN(F220)&lt;=N10,LEN(F220),IFERROR(FIND("♦",SUBSTITUTE(LEFT(F220,N10)," ","♦",LEN(LEFT(F220,N10))-LEN(SUBSTITUTE(LEFT(F220,N10)," ","")))),FIND(" ",F220&amp;" ",N10+1)-1)))</f>
        <v>1</v>
      </c>
      <c r="N220" s="571">
        <f t="shared" si="116"/>
        <v>203</v>
      </c>
      <c r="O220" s="551" t="str">
        <f t="shared" si="117"/>
        <v>0</v>
      </c>
      <c r="P220" s="571">
        <f t="shared" si="118"/>
        <v>1</v>
      </c>
      <c r="Q220" s="571">
        <f t="shared" si="119"/>
        <v>1</v>
      </c>
      <c r="BX220" s="6" t="s">
        <v>353</v>
      </c>
      <c r="BY220" s="577" t="s">
        <v>363</v>
      </c>
      <c r="BZ220" s="6" t="s">
        <v>1369</v>
      </c>
      <c r="CA220" s="6" t="s">
        <v>955</v>
      </c>
    </row>
    <row r="221" spans="2:79">
      <c r="B221" s="568"/>
      <c r="C221" s="568"/>
      <c r="D221" s="568"/>
      <c r="E221" s="568" cm="1">
        <f t="array" ref="E221">IF(H220&lt;&gt;"",E220,IF(E220="","",IFERROR(MATCH(TRUE(),INDEX(INDEX(K:K,E220+1):K203&lt;&gt;"",0),0)+E220,"")))</f>
        <v>362</v>
      </c>
      <c r="F221" s="569" cm="1">
        <f t="array" ref="F221">IF(E221="","",IF(H220&lt;&gt;"",H220,INDEX(D:D,E221)))</f>
        <v>0</v>
      </c>
      <c r="G221" s="569" t="str">
        <f t="shared" si="114"/>
        <v>0</v>
      </c>
      <c r="H221" s="570" t="str">
        <f t="shared" si="115"/>
        <v/>
      </c>
      <c r="I221" s="568" t="str">
        <f>IF(AND(F221&lt;&gt;"",N10&gt;0,M221&gt;N10),"Mot &gt; limite","")</f>
        <v/>
      </c>
      <c r="M221" s="514">
        <f>IF(OR(F221="",N10="",N10&lt;=0),"",IF(LEN(F221)&lt;=N10,LEN(F221),IFERROR(FIND("♦",SUBSTITUTE(LEFT(F221,N10)," ","♦",LEN(LEFT(F221,N10))-LEN(SUBSTITUTE(LEFT(F221,N10)," ","")))),FIND(" ",F221&amp;" ",N10+1)-1)))</f>
        <v>1</v>
      </c>
      <c r="N221" s="571">
        <f t="shared" si="116"/>
        <v>204</v>
      </c>
      <c r="O221" s="551" t="str">
        <f t="shared" si="117"/>
        <v>0</v>
      </c>
      <c r="P221" s="571">
        <f t="shared" si="118"/>
        <v>1</v>
      </c>
      <c r="Q221" s="571">
        <f t="shared" si="119"/>
        <v>1</v>
      </c>
      <c r="BX221" s="6" t="s">
        <v>354</v>
      </c>
      <c r="BY221" s="577" t="s">
        <v>363</v>
      </c>
      <c r="BZ221" s="6" t="s">
        <v>478</v>
      </c>
      <c r="CA221" s="6" t="s">
        <v>956</v>
      </c>
    </row>
    <row r="222" spans="2:79">
      <c r="B222" s="568"/>
      <c r="C222" s="568"/>
      <c r="D222" s="568"/>
      <c r="E222" s="568" cm="1">
        <f t="array" ref="E222">IF(H221&lt;&gt;"",E221,IF(E221="","",IFERROR(MATCH(TRUE(),INDEX(INDEX(K:K,E221+1):K203&lt;&gt;"",0),0)+E221,"")))</f>
        <v>363</v>
      </c>
      <c r="F222" s="569" cm="1">
        <f t="array" ref="F222">IF(E222="","",IF(H221&lt;&gt;"",H221,INDEX(D:D,E222)))</f>
        <v>0</v>
      </c>
      <c r="G222" s="569" t="str">
        <f t="shared" si="114"/>
        <v>0</v>
      </c>
      <c r="H222" s="570" t="str">
        <f t="shared" si="115"/>
        <v/>
      </c>
      <c r="I222" s="568" t="str">
        <f>IF(AND(F222&lt;&gt;"",N10&gt;0,M222&gt;N10),"Mot &gt; limite","")</f>
        <v/>
      </c>
      <c r="M222" s="514">
        <f>IF(OR(F222="",N10="",N10&lt;=0),"",IF(LEN(F222)&lt;=N10,LEN(F222),IFERROR(FIND("♦",SUBSTITUTE(LEFT(F222,N10)," ","♦",LEN(LEFT(F222,N10))-LEN(SUBSTITUTE(LEFT(F222,N10)," ","")))),FIND(" ",F222&amp;" ",N10+1)-1)))</f>
        <v>1</v>
      </c>
      <c r="N222" s="571">
        <f t="shared" si="116"/>
        <v>205</v>
      </c>
      <c r="O222" s="551" t="str">
        <f t="shared" si="117"/>
        <v>0</v>
      </c>
      <c r="P222" s="571">
        <f t="shared" si="118"/>
        <v>1</v>
      </c>
      <c r="Q222" s="571">
        <f t="shared" si="119"/>
        <v>1</v>
      </c>
      <c r="BX222" s="6" t="s">
        <v>354</v>
      </c>
      <c r="BY222" s="577" t="s">
        <v>363</v>
      </c>
      <c r="BZ222" s="6" t="s">
        <v>479</v>
      </c>
      <c r="CA222" s="6" t="s">
        <v>957</v>
      </c>
    </row>
    <row r="223" spans="2:79">
      <c r="B223" s="568"/>
      <c r="C223" s="568"/>
      <c r="D223" s="568"/>
      <c r="E223" s="568" cm="1">
        <f t="array" ref="E223">IF(H222&lt;&gt;"",E222,IF(E222="","",IFERROR(MATCH(TRUE(),INDEX(INDEX(K:K,E222+1):K203&lt;&gt;"",0),0)+E222,"")))</f>
        <v>364</v>
      </c>
      <c r="F223" s="569" cm="1">
        <f t="array" ref="F223">IF(E223="","",IF(H222&lt;&gt;"",H222,INDEX(D:D,E223)))</f>
        <v>0</v>
      </c>
      <c r="G223" s="569" t="str">
        <f t="shared" si="114"/>
        <v>0</v>
      </c>
      <c r="H223" s="570" t="str">
        <f t="shared" si="115"/>
        <v/>
      </c>
      <c r="I223" s="568" t="str">
        <f>IF(AND(F223&lt;&gt;"",N10&gt;0,M223&gt;N10),"Mot &gt; limite","")</f>
        <v/>
      </c>
      <c r="M223" s="514">
        <f>IF(OR(F223="",N10="",N10&lt;=0),"",IF(LEN(F223)&lt;=N10,LEN(F223),IFERROR(FIND("♦",SUBSTITUTE(LEFT(F223,N10)," ","♦",LEN(LEFT(F223,N10))-LEN(SUBSTITUTE(LEFT(F223,N10)," ","")))),FIND(" ",F223&amp;" ",N10+1)-1)))</f>
        <v>1</v>
      </c>
      <c r="N223" s="571">
        <f t="shared" si="116"/>
        <v>206</v>
      </c>
      <c r="O223" s="551" t="str">
        <f t="shared" si="117"/>
        <v>0</v>
      </c>
      <c r="P223" s="571">
        <f t="shared" si="118"/>
        <v>1</v>
      </c>
      <c r="Q223" s="571">
        <f t="shared" si="119"/>
        <v>1</v>
      </c>
      <c r="BX223" s="6" t="s">
        <v>354</v>
      </c>
      <c r="BY223" s="577" t="s">
        <v>363</v>
      </c>
      <c r="BZ223" s="6" t="s">
        <v>1370</v>
      </c>
      <c r="CA223" s="6" t="s">
        <v>958</v>
      </c>
    </row>
    <row r="224" spans="2:79">
      <c r="B224" s="568"/>
      <c r="C224" s="568"/>
      <c r="D224" s="568"/>
      <c r="E224" s="568" cm="1">
        <f t="array" ref="E224">IF(H223&lt;&gt;"",E223,IF(E223="","",IFERROR(MATCH(TRUE(),INDEX(INDEX(K:K,E223+1):K203&lt;&gt;"",0),0)+E223,"")))</f>
        <v>365</v>
      </c>
      <c r="F224" s="569" cm="1">
        <f t="array" ref="F224">IF(E224="","",IF(H223&lt;&gt;"",H223,INDEX(D:D,E224)))</f>
        <v>0</v>
      </c>
      <c r="G224" s="569" t="str">
        <f t="shared" si="114"/>
        <v>0</v>
      </c>
      <c r="H224" s="570" t="str">
        <f t="shared" si="115"/>
        <v/>
      </c>
      <c r="I224" s="568" t="str">
        <f>IF(AND(F224&lt;&gt;"",N10&gt;0,M224&gt;N10),"Mot &gt; limite","")</f>
        <v/>
      </c>
      <c r="M224" s="514">
        <f>IF(OR(F224="",N10="",N10&lt;=0),"",IF(LEN(F224)&lt;=N10,LEN(F224),IFERROR(FIND("♦",SUBSTITUTE(LEFT(F224,N10)," ","♦",LEN(LEFT(F224,N10))-LEN(SUBSTITUTE(LEFT(F224,N10)," ","")))),FIND(" ",F224&amp;" ",N10+1)-1)))</f>
        <v>1</v>
      </c>
      <c r="N224" s="571">
        <f t="shared" si="116"/>
        <v>207</v>
      </c>
      <c r="O224" s="551" t="str">
        <f t="shared" si="117"/>
        <v>0</v>
      </c>
      <c r="P224" s="571">
        <f t="shared" si="118"/>
        <v>1</v>
      </c>
      <c r="Q224" s="571">
        <f t="shared" si="119"/>
        <v>1</v>
      </c>
      <c r="BX224" s="6" t="s">
        <v>354</v>
      </c>
      <c r="BY224" s="577" t="s">
        <v>363</v>
      </c>
      <c r="BZ224" s="6" t="s">
        <v>480</v>
      </c>
      <c r="CA224" s="6" t="s">
        <v>959</v>
      </c>
    </row>
    <row r="225" spans="2:79">
      <c r="B225" s="568"/>
      <c r="C225" s="568"/>
      <c r="D225" s="568"/>
      <c r="E225" s="568" cm="1">
        <f t="array" ref="E225">IF(H224&lt;&gt;"",E224,IF(E224="","",IFERROR(MATCH(TRUE(),INDEX(INDEX(K:K,E224+1):K203&lt;&gt;"",0),0)+E224,"")))</f>
        <v>366</v>
      </c>
      <c r="F225" s="569" cm="1">
        <f t="array" ref="F225">IF(E225="","",IF(H224&lt;&gt;"",H224,INDEX(D:D,E225)))</f>
        <v>0</v>
      </c>
      <c r="G225" s="569" t="str">
        <f t="shared" si="114"/>
        <v>0</v>
      </c>
      <c r="H225" s="570" t="str">
        <f t="shared" si="115"/>
        <v/>
      </c>
      <c r="I225" s="568" t="str">
        <f>IF(AND(F225&lt;&gt;"",N10&gt;0,M225&gt;N10),"Mot &gt; limite","")</f>
        <v/>
      </c>
      <c r="M225" s="514">
        <f>IF(OR(F225="",N10="",N10&lt;=0),"",IF(LEN(F225)&lt;=N10,LEN(F225),IFERROR(FIND("♦",SUBSTITUTE(LEFT(F225,N10)," ","♦",LEN(LEFT(F225,N10))-LEN(SUBSTITUTE(LEFT(F225,N10)," ","")))),FIND(" ",F225&amp;" ",N10+1)-1)))</f>
        <v>1</v>
      </c>
      <c r="N225" s="571">
        <f t="shared" si="116"/>
        <v>208</v>
      </c>
      <c r="O225" s="551" t="str">
        <f t="shared" si="117"/>
        <v>0</v>
      </c>
      <c r="P225" s="571">
        <f t="shared" si="118"/>
        <v>1</v>
      </c>
      <c r="Q225" s="571">
        <f t="shared" si="119"/>
        <v>1</v>
      </c>
      <c r="BX225" s="6" t="s">
        <v>354</v>
      </c>
      <c r="BY225" s="577" t="s">
        <v>363</v>
      </c>
      <c r="BZ225" s="6" t="s">
        <v>481</v>
      </c>
      <c r="CA225" s="6" t="s">
        <v>960</v>
      </c>
    </row>
    <row r="226" spans="2:79">
      <c r="B226" s="568"/>
      <c r="C226" s="568"/>
      <c r="D226" s="568"/>
      <c r="E226" s="568" cm="1">
        <f t="array" ref="E226">IF(H225&lt;&gt;"",E225,IF(E225="","",IFERROR(MATCH(TRUE(),INDEX(INDEX(K:K,E225+1):K203&lt;&gt;"",0),0)+E225,"")))</f>
        <v>367</v>
      </c>
      <c r="F226" s="569" cm="1">
        <f t="array" ref="F226">IF(E226="","",IF(H225&lt;&gt;"",H225,INDEX(D:D,E226)))</f>
        <v>0</v>
      </c>
      <c r="G226" s="569" t="str">
        <f t="shared" si="114"/>
        <v>0</v>
      </c>
      <c r="H226" s="570" t="str">
        <f t="shared" si="115"/>
        <v/>
      </c>
      <c r="I226" s="568" t="str">
        <f>IF(AND(F226&lt;&gt;"",N10&gt;0,M226&gt;N10),"Mot &gt; limite","")</f>
        <v/>
      </c>
      <c r="M226" s="514">
        <f>IF(OR(F226="",N10="",N10&lt;=0),"",IF(LEN(F226)&lt;=N10,LEN(F226),IFERROR(FIND("♦",SUBSTITUTE(LEFT(F226,N10)," ","♦",LEN(LEFT(F226,N10))-LEN(SUBSTITUTE(LEFT(F226,N10)," ","")))),FIND(" ",F226&amp;" ",N10+1)-1)))</f>
        <v>1</v>
      </c>
      <c r="N226" s="571">
        <f t="shared" si="116"/>
        <v>209</v>
      </c>
      <c r="O226" s="551" t="str">
        <f t="shared" si="117"/>
        <v>0</v>
      </c>
      <c r="P226" s="571">
        <f t="shared" si="118"/>
        <v>1</v>
      </c>
      <c r="Q226" s="571">
        <f t="shared" si="119"/>
        <v>1</v>
      </c>
      <c r="BX226" s="6" t="s">
        <v>354</v>
      </c>
      <c r="BY226" s="577" t="s">
        <v>363</v>
      </c>
      <c r="BZ226" s="6" t="s">
        <v>482</v>
      </c>
      <c r="CA226" s="6" t="s">
        <v>961</v>
      </c>
    </row>
    <row r="227" spans="2:79">
      <c r="B227" s="568"/>
      <c r="C227" s="568"/>
      <c r="D227" s="568"/>
      <c r="E227" s="568" cm="1">
        <f t="array" ref="E227">IF(H226&lt;&gt;"",E226,IF(E226="","",IFERROR(MATCH(TRUE(),INDEX(INDEX(K:K,E226+1):K203&lt;&gt;"",0),0)+E226,"")))</f>
        <v>368</v>
      </c>
      <c r="F227" s="569" cm="1">
        <f t="array" ref="F227">IF(E227="","",IF(H226&lt;&gt;"",H226,INDEX(D:D,E227)))</f>
        <v>0</v>
      </c>
      <c r="G227" s="569" t="str">
        <f t="shared" si="114"/>
        <v>0</v>
      </c>
      <c r="H227" s="570" t="str">
        <f t="shared" si="115"/>
        <v/>
      </c>
      <c r="I227" s="568" t="str">
        <f>IF(AND(F227&lt;&gt;"",N10&gt;0,M227&gt;N10),"Mot &gt; limite","")</f>
        <v/>
      </c>
      <c r="M227" s="514">
        <f>IF(OR(F227="",N10="",N10&lt;=0),"",IF(LEN(F227)&lt;=N10,LEN(F227),IFERROR(FIND("♦",SUBSTITUTE(LEFT(F227,N10)," ","♦",LEN(LEFT(F227,N10))-LEN(SUBSTITUTE(LEFT(F227,N10)," ","")))),FIND(" ",F227&amp;" ",N10+1)-1)))</f>
        <v>1</v>
      </c>
      <c r="N227" s="571">
        <f t="shared" si="116"/>
        <v>210</v>
      </c>
      <c r="O227" s="551" t="str">
        <f t="shared" si="117"/>
        <v>0</v>
      </c>
      <c r="P227" s="571">
        <f t="shared" si="118"/>
        <v>1</v>
      </c>
      <c r="Q227" s="571">
        <f t="shared" si="119"/>
        <v>1</v>
      </c>
      <c r="BX227" s="6" t="s">
        <v>354</v>
      </c>
      <c r="BY227" s="577" t="s">
        <v>363</v>
      </c>
      <c r="BZ227" s="6" t="s">
        <v>1371</v>
      </c>
      <c r="CA227" s="6" t="s">
        <v>962</v>
      </c>
    </row>
    <row r="228" spans="2:79">
      <c r="B228" s="568"/>
      <c r="C228" s="568"/>
      <c r="D228" s="568"/>
      <c r="E228" s="568" cm="1">
        <f t="array" ref="E228">IF(H227&lt;&gt;"",E227,IF(E227="","",IFERROR(MATCH(TRUE(),INDEX(INDEX(K:K,E227+1):K203&lt;&gt;"",0),0)+E227,"")))</f>
        <v>369</v>
      </c>
      <c r="F228" s="569" cm="1">
        <f t="array" ref="F228">IF(E228="","",IF(H227&lt;&gt;"",H227,INDEX(D:D,E228)))</f>
        <v>0</v>
      </c>
      <c r="G228" s="569" t="str">
        <f t="shared" si="114"/>
        <v>0</v>
      </c>
      <c r="H228" s="570" t="str">
        <f t="shared" si="115"/>
        <v/>
      </c>
      <c r="I228" s="568" t="str">
        <f>IF(AND(F228&lt;&gt;"",N10&gt;0,M228&gt;N10),"Mot &gt; limite","")</f>
        <v/>
      </c>
      <c r="M228" s="514">
        <f>IF(OR(F228="",N10="",N10&lt;=0),"",IF(LEN(F228)&lt;=N10,LEN(F228),IFERROR(FIND("♦",SUBSTITUTE(LEFT(F228,N10)," ","♦",LEN(LEFT(F228,N10))-LEN(SUBSTITUTE(LEFT(F228,N10)," ","")))),FIND(" ",F228&amp;" ",N10+1)-1)))</f>
        <v>1</v>
      </c>
      <c r="N228" s="571">
        <f t="shared" si="116"/>
        <v>211</v>
      </c>
      <c r="O228" s="551" t="str">
        <f t="shared" si="117"/>
        <v>0</v>
      </c>
      <c r="P228" s="571">
        <f t="shared" si="118"/>
        <v>1</v>
      </c>
      <c r="Q228" s="571">
        <f t="shared" si="119"/>
        <v>1</v>
      </c>
      <c r="BX228" s="6" t="s">
        <v>354</v>
      </c>
      <c r="BY228" s="577" t="s">
        <v>363</v>
      </c>
      <c r="BZ228" s="6" t="s">
        <v>483</v>
      </c>
      <c r="CA228" s="6" t="s">
        <v>963</v>
      </c>
    </row>
    <row r="229" spans="2:79">
      <c r="B229" s="568"/>
      <c r="C229" s="568"/>
      <c r="D229" s="568"/>
      <c r="E229" s="568" cm="1">
        <f t="array" ref="E229">IF(H228&lt;&gt;"",E228,IF(E228="","",IFERROR(MATCH(TRUE(),INDEX(INDEX(K:K,E228+1):K203&lt;&gt;"",0),0)+E228,"")))</f>
        <v>370</v>
      </c>
      <c r="F229" s="569" cm="1">
        <f t="array" ref="F229">IF(E229="","",IF(H228&lt;&gt;"",H228,INDEX(D:D,E229)))</f>
        <v>0</v>
      </c>
      <c r="G229" s="569" t="str">
        <f t="shared" si="114"/>
        <v>0</v>
      </c>
      <c r="H229" s="570" t="str">
        <f t="shared" si="115"/>
        <v/>
      </c>
      <c r="I229" s="568" t="str">
        <f>IF(AND(F229&lt;&gt;"",N10&gt;0,M229&gt;N10),"Mot &gt; limite","")</f>
        <v/>
      </c>
      <c r="M229" s="514">
        <f>IF(OR(F229="",N10="",N10&lt;=0),"",IF(LEN(F229)&lt;=N10,LEN(F229),IFERROR(FIND("♦",SUBSTITUTE(LEFT(F229,N10)," ","♦",LEN(LEFT(F229,N10))-LEN(SUBSTITUTE(LEFT(F229,N10)," ","")))),FIND(" ",F229&amp;" ",N10+1)-1)))</f>
        <v>1</v>
      </c>
      <c r="N229" s="571">
        <f t="shared" si="116"/>
        <v>212</v>
      </c>
      <c r="O229" s="551" t="str">
        <f t="shared" si="117"/>
        <v>0</v>
      </c>
      <c r="P229" s="571">
        <f t="shared" si="118"/>
        <v>1</v>
      </c>
      <c r="Q229" s="571">
        <f t="shared" si="119"/>
        <v>1</v>
      </c>
      <c r="BX229" s="6" t="s">
        <v>354</v>
      </c>
      <c r="BY229" s="577" t="s">
        <v>363</v>
      </c>
      <c r="BZ229" s="6" t="s">
        <v>1372</v>
      </c>
      <c r="CA229" s="6" t="s">
        <v>964</v>
      </c>
    </row>
    <row r="230" spans="2:79">
      <c r="B230" s="568"/>
      <c r="C230" s="568"/>
      <c r="D230" s="568"/>
      <c r="E230" s="568" cm="1">
        <f t="array" ref="E230">IF(H229&lt;&gt;"",E229,IF(E229="","",IFERROR(MATCH(TRUE(),INDEX(INDEX(K:K,E229+1):K203&lt;&gt;"",0),0)+E229,"")))</f>
        <v>371</v>
      </c>
      <c r="F230" s="569" cm="1">
        <f t="array" ref="F230">IF(E230="","",IF(H229&lt;&gt;"",H229,INDEX(D:D,E230)))</f>
        <v>0</v>
      </c>
      <c r="G230" s="569" t="str">
        <f t="shared" si="114"/>
        <v>0</v>
      </c>
      <c r="H230" s="570" t="str">
        <f t="shared" si="115"/>
        <v/>
      </c>
      <c r="I230" s="568" t="str">
        <f>IF(AND(F230&lt;&gt;"",N10&gt;0,M230&gt;N10),"Mot &gt; limite","")</f>
        <v/>
      </c>
      <c r="M230" s="514">
        <f>IF(OR(F230="",N10="",N10&lt;=0),"",IF(LEN(F230)&lt;=N10,LEN(F230),IFERROR(FIND("♦",SUBSTITUTE(LEFT(F230,N10)," ","♦",LEN(LEFT(F230,N10))-LEN(SUBSTITUTE(LEFT(F230,N10)," ","")))),FIND(" ",F230&amp;" ",N10+1)-1)))</f>
        <v>1</v>
      </c>
      <c r="N230" s="571">
        <f t="shared" si="116"/>
        <v>213</v>
      </c>
      <c r="O230" s="551" t="str">
        <f t="shared" si="117"/>
        <v>0</v>
      </c>
      <c r="P230" s="571">
        <f t="shared" si="118"/>
        <v>1</v>
      </c>
      <c r="Q230" s="571">
        <f t="shared" si="119"/>
        <v>1</v>
      </c>
      <c r="BX230" s="6" t="s">
        <v>354</v>
      </c>
      <c r="BY230" s="577" t="s">
        <v>363</v>
      </c>
      <c r="BZ230" s="6" t="s">
        <v>1373</v>
      </c>
      <c r="CA230" s="6" t="s">
        <v>965</v>
      </c>
    </row>
    <row r="231" spans="2:79">
      <c r="B231" s="568"/>
      <c r="C231" s="568"/>
      <c r="D231" s="568"/>
      <c r="E231" s="568" cm="1">
        <f t="array" ref="E231">IF(H230&lt;&gt;"",E230,IF(E230="","",IFERROR(MATCH(TRUE(),INDEX(INDEX(K:K,E230+1):K203&lt;&gt;"",0),0)+E230,"")))</f>
        <v>372</v>
      </c>
      <c r="F231" s="569" cm="1">
        <f t="array" ref="F231">IF(E231="","",IF(H230&lt;&gt;"",H230,INDEX(D:D,E231)))</f>
        <v>0</v>
      </c>
      <c r="G231" s="569" t="str">
        <f t="shared" si="114"/>
        <v>0</v>
      </c>
      <c r="H231" s="570" t="str">
        <f t="shared" si="115"/>
        <v/>
      </c>
      <c r="I231" s="568" t="str">
        <f>IF(AND(F231&lt;&gt;"",N10&gt;0,M231&gt;N10),"Mot &gt; limite","")</f>
        <v/>
      </c>
      <c r="M231" s="514">
        <f>IF(OR(F231="",N10="",N10&lt;=0),"",IF(LEN(F231)&lt;=N10,LEN(F231),IFERROR(FIND("♦",SUBSTITUTE(LEFT(F231,N10)," ","♦",LEN(LEFT(F231,N10))-LEN(SUBSTITUTE(LEFT(F231,N10)," ","")))),FIND(" ",F231&amp;" ",N10+1)-1)))</f>
        <v>1</v>
      </c>
      <c r="N231" s="571">
        <f t="shared" si="116"/>
        <v>214</v>
      </c>
      <c r="O231" s="551" t="str">
        <f t="shared" si="117"/>
        <v>0</v>
      </c>
      <c r="P231" s="571">
        <f t="shared" si="118"/>
        <v>1</v>
      </c>
      <c r="Q231" s="571">
        <f t="shared" si="119"/>
        <v>1</v>
      </c>
      <c r="BX231" s="6" t="s">
        <v>354</v>
      </c>
      <c r="BY231" s="577" t="s">
        <v>363</v>
      </c>
      <c r="BZ231" s="6" t="s">
        <v>1374</v>
      </c>
      <c r="CA231" s="6" t="s">
        <v>966</v>
      </c>
    </row>
    <row r="232" spans="2:79">
      <c r="B232" s="568"/>
      <c r="C232" s="568"/>
      <c r="D232" s="568"/>
      <c r="E232" s="568" cm="1">
        <f t="array" ref="E232">IF(H231&lt;&gt;"",E231,IF(E231="","",IFERROR(MATCH(TRUE(),INDEX(INDEX(K:K,E231+1):K203&lt;&gt;"",0),0)+E231,"")))</f>
        <v>373</v>
      </c>
      <c r="F232" s="569" cm="1">
        <f t="array" ref="F232">IF(E232="","",IF(H231&lt;&gt;"",H231,INDEX(D:D,E232)))</f>
        <v>0</v>
      </c>
      <c r="G232" s="569" t="str">
        <f t="shared" si="114"/>
        <v>0</v>
      </c>
      <c r="H232" s="570" t="str">
        <f t="shared" si="115"/>
        <v/>
      </c>
      <c r="I232" s="568" t="str">
        <f>IF(AND(F232&lt;&gt;"",N10&gt;0,M232&gt;N10),"Mot &gt; limite","")</f>
        <v/>
      </c>
      <c r="M232" s="514">
        <f>IF(OR(F232="",N10="",N10&lt;=0),"",IF(LEN(F232)&lt;=N10,LEN(F232),IFERROR(FIND("♦",SUBSTITUTE(LEFT(F232,N10)," ","♦",LEN(LEFT(F232,N10))-LEN(SUBSTITUTE(LEFT(F232,N10)," ","")))),FIND(" ",F232&amp;" ",N10+1)-1)))</f>
        <v>1</v>
      </c>
      <c r="N232" s="571">
        <f t="shared" si="116"/>
        <v>215</v>
      </c>
      <c r="O232" s="551" t="str">
        <f t="shared" si="117"/>
        <v>0</v>
      </c>
      <c r="P232" s="571">
        <f t="shared" si="118"/>
        <v>1</v>
      </c>
      <c r="Q232" s="571">
        <f t="shared" si="119"/>
        <v>1</v>
      </c>
      <c r="BX232" s="6" t="s">
        <v>354</v>
      </c>
      <c r="BY232" s="577" t="s">
        <v>363</v>
      </c>
      <c r="BZ232" s="6" t="s">
        <v>484</v>
      </c>
      <c r="CA232" s="6" t="s">
        <v>967</v>
      </c>
    </row>
    <row r="233" spans="2:79">
      <c r="B233" s="568"/>
      <c r="C233" s="568"/>
      <c r="D233" s="568"/>
      <c r="E233" s="568" cm="1">
        <f t="array" ref="E233">IF(H232&lt;&gt;"",E232,IF(E232="","",IFERROR(MATCH(TRUE(),INDEX(INDEX(K:K,E232+1):K203&lt;&gt;"",0),0)+E232,"")))</f>
        <v>374</v>
      </c>
      <c r="F233" s="569" cm="1">
        <f t="array" ref="F233">IF(E233="","",IF(H232&lt;&gt;"",H232,INDEX(D:D,E233)))</f>
        <v>0</v>
      </c>
      <c r="G233" s="569" t="str">
        <f t="shared" si="114"/>
        <v>0</v>
      </c>
      <c r="H233" s="570" t="str">
        <f t="shared" si="115"/>
        <v/>
      </c>
      <c r="I233" s="568" t="str">
        <f>IF(AND(F233&lt;&gt;"",N10&gt;0,M233&gt;N10),"Mot &gt; limite","")</f>
        <v/>
      </c>
      <c r="M233" s="514">
        <f>IF(OR(F233="",N10="",N10&lt;=0),"",IF(LEN(F233)&lt;=N10,LEN(F233),IFERROR(FIND("♦",SUBSTITUTE(LEFT(F233,N10)," ","♦",LEN(LEFT(F233,N10))-LEN(SUBSTITUTE(LEFT(F233,N10)," ","")))),FIND(" ",F233&amp;" ",N10+1)-1)))</f>
        <v>1</v>
      </c>
      <c r="N233" s="571">
        <f t="shared" si="116"/>
        <v>216</v>
      </c>
      <c r="O233" s="551" t="str">
        <f t="shared" si="117"/>
        <v>0</v>
      </c>
      <c r="P233" s="571">
        <f t="shared" si="118"/>
        <v>1</v>
      </c>
      <c r="Q233" s="571">
        <f t="shared" si="119"/>
        <v>1</v>
      </c>
      <c r="BX233" s="6" t="s">
        <v>354</v>
      </c>
      <c r="BY233" s="577" t="s">
        <v>363</v>
      </c>
      <c r="BZ233" s="6" t="s">
        <v>485</v>
      </c>
      <c r="CA233" s="6" t="s">
        <v>968</v>
      </c>
    </row>
    <row r="234" spans="2:79">
      <c r="B234" s="568"/>
      <c r="C234" s="568"/>
      <c r="D234" s="568"/>
      <c r="E234" s="568" cm="1">
        <f t="array" ref="E234">IF(H233&lt;&gt;"",E233,IF(E233="","",IFERROR(MATCH(TRUE(),INDEX(INDEX(K:K,E233+1):K203&lt;&gt;"",0),0)+E233,"")))</f>
        <v>375</v>
      </c>
      <c r="F234" s="569" cm="1">
        <f t="array" ref="F234">IF(E234="","",IF(H233&lt;&gt;"",H233,INDEX(D:D,E234)))</f>
        <v>0</v>
      </c>
      <c r="G234" s="569" t="str">
        <f t="shared" si="114"/>
        <v>0</v>
      </c>
      <c r="H234" s="570" t="str">
        <f t="shared" si="115"/>
        <v/>
      </c>
      <c r="I234" s="568" t="str">
        <f>IF(AND(F234&lt;&gt;"",N10&gt;0,M234&gt;N10),"Mot &gt; limite","")</f>
        <v/>
      </c>
      <c r="M234" s="514">
        <f>IF(OR(F234="",N10="",N10&lt;=0),"",IF(LEN(F234)&lt;=N10,LEN(F234),IFERROR(FIND("♦",SUBSTITUTE(LEFT(F234,N10)," ","♦",LEN(LEFT(F234,N10))-LEN(SUBSTITUTE(LEFT(F234,N10)," ","")))),FIND(" ",F234&amp;" ",N10+1)-1)))</f>
        <v>1</v>
      </c>
      <c r="N234" s="571">
        <f t="shared" si="116"/>
        <v>217</v>
      </c>
      <c r="O234" s="551" t="str">
        <f t="shared" si="117"/>
        <v>0</v>
      </c>
      <c r="P234" s="571">
        <f t="shared" si="118"/>
        <v>1</v>
      </c>
      <c r="Q234" s="571">
        <f t="shared" si="119"/>
        <v>1</v>
      </c>
      <c r="BX234" s="6" t="s">
        <v>354</v>
      </c>
      <c r="BY234" s="577" t="s">
        <v>363</v>
      </c>
      <c r="BZ234" s="6" t="s">
        <v>1375</v>
      </c>
      <c r="CA234" s="6" t="s">
        <v>969</v>
      </c>
    </row>
    <row r="235" spans="2:79">
      <c r="B235" s="568"/>
      <c r="C235" s="568"/>
      <c r="D235" s="568"/>
      <c r="E235" s="568" cm="1">
        <f t="array" ref="E235">IF(H234&lt;&gt;"",E234,IF(E234="","",IFERROR(MATCH(TRUE(),INDEX(INDEX(K:K,E234+1):K203&lt;&gt;"",0),0)+E234,"")))</f>
        <v>376</v>
      </c>
      <c r="F235" s="569" cm="1">
        <f t="array" ref="F235">IF(E235="","",IF(H234&lt;&gt;"",H234,INDEX(D:D,E235)))</f>
        <v>0</v>
      </c>
      <c r="G235" s="569" t="str">
        <f t="shared" si="114"/>
        <v>0</v>
      </c>
      <c r="H235" s="570" t="str">
        <f t="shared" si="115"/>
        <v/>
      </c>
      <c r="I235" s="568" t="str">
        <f>IF(AND(F235&lt;&gt;"",N10&gt;0,M235&gt;N10),"Mot &gt; limite","")</f>
        <v/>
      </c>
      <c r="M235" s="514">
        <f>IF(OR(F235="",N10="",N10&lt;=0),"",IF(LEN(F235)&lt;=N10,LEN(F235),IFERROR(FIND("♦",SUBSTITUTE(LEFT(F235,N10)," ","♦",LEN(LEFT(F235,N10))-LEN(SUBSTITUTE(LEFT(F235,N10)," ","")))),FIND(" ",F235&amp;" ",N10+1)-1)))</f>
        <v>1</v>
      </c>
      <c r="N235" s="571">
        <f t="shared" si="116"/>
        <v>218</v>
      </c>
      <c r="O235" s="551" t="str">
        <f t="shared" si="117"/>
        <v>0</v>
      </c>
      <c r="P235" s="571">
        <f t="shared" si="118"/>
        <v>1</v>
      </c>
      <c r="Q235" s="571">
        <f t="shared" si="119"/>
        <v>1</v>
      </c>
      <c r="BX235" s="6" t="s">
        <v>354</v>
      </c>
      <c r="BY235" s="577" t="s">
        <v>363</v>
      </c>
      <c r="BZ235" s="6" t="s">
        <v>1376</v>
      </c>
      <c r="CA235" s="6" t="s">
        <v>970</v>
      </c>
    </row>
    <row r="236" spans="2:79">
      <c r="B236" s="568"/>
      <c r="C236" s="568"/>
      <c r="D236" s="568"/>
      <c r="E236" s="568" cm="1">
        <f t="array" ref="E236">IF(H235&lt;&gt;"",E235,IF(E235="","",IFERROR(MATCH(TRUE(),INDEX(INDEX(K:K,E235+1):K203&lt;&gt;"",0),0)+E235,"")))</f>
        <v>377</v>
      </c>
      <c r="F236" s="569" cm="1">
        <f t="array" ref="F236">IF(E236="","",IF(H235&lt;&gt;"",H235,INDEX(D:D,E236)))</f>
        <v>0</v>
      </c>
      <c r="G236" s="569" t="str">
        <f t="shared" si="114"/>
        <v>0</v>
      </c>
      <c r="H236" s="570" t="str">
        <f t="shared" si="115"/>
        <v/>
      </c>
      <c r="I236" s="568" t="str">
        <f>IF(AND(F236&lt;&gt;"",N10&gt;0,M236&gt;N10),"Mot &gt; limite","")</f>
        <v/>
      </c>
      <c r="M236" s="514">
        <f>IF(OR(F236="",N10="",N10&lt;=0),"",IF(LEN(F236)&lt;=N10,LEN(F236),IFERROR(FIND("♦",SUBSTITUTE(LEFT(F236,N10)," ","♦",LEN(LEFT(F236,N10))-LEN(SUBSTITUTE(LEFT(F236,N10)," ","")))),FIND(" ",F236&amp;" ",N10+1)-1)))</f>
        <v>1</v>
      </c>
      <c r="N236" s="571">
        <f t="shared" si="116"/>
        <v>219</v>
      </c>
      <c r="O236" s="551" t="str">
        <f t="shared" si="117"/>
        <v>0</v>
      </c>
      <c r="P236" s="571">
        <f t="shared" si="118"/>
        <v>1</v>
      </c>
      <c r="Q236" s="571">
        <f t="shared" si="119"/>
        <v>1</v>
      </c>
      <c r="BX236" s="6" t="s">
        <v>354</v>
      </c>
      <c r="BY236" s="577" t="s">
        <v>363</v>
      </c>
      <c r="BZ236" s="6" t="s">
        <v>487</v>
      </c>
      <c r="CA236" s="6" t="s">
        <v>971</v>
      </c>
    </row>
    <row r="237" spans="2:79">
      <c r="B237" s="568"/>
      <c r="C237" s="568"/>
      <c r="D237" s="568"/>
      <c r="E237" s="568" cm="1">
        <f t="array" ref="E237">IF(H236&lt;&gt;"",E236,IF(E236="","",IFERROR(MATCH(TRUE(),INDEX(INDEX(K:K,E236+1):K203&lt;&gt;"",0),0)+E236,"")))</f>
        <v>378</v>
      </c>
      <c r="F237" s="569" cm="1">
        <f t="array" ref="F237">IF(E237="","",IF(H236&lt;&gt;"",H236,INDEX(D:D,E237)))</f>
        <v>0</v>
      </c>
      <c r="G237" s="569" t="str">
        <f t="shared" si="114"/>
        <v>0</v>
      </c>
      <c r="H237" s="570" t="str">
        <f t="shared" si="115"/>
        <v/>
      </c>
      <c r="I237" s="568" t="str">
        <f>IF(AND(F237&lt;&gt;"",N10&gt;0,M237&gt;N10),"Mot &gt; limite","")</f>
        <v/>
      </c>
      <c r="M237" s="514">
        <f>IF(OR(F237="",N10="",N10&lt;=0),"",IF(LEN(F237)&lt;=N10,LEN(F237),IFERROR(FIND("♦",SUBSTITUTE(LEFT(F237,N10)," ","♦",LEN(LEFT(F237,N10))-LEN(SUBSTITUTE(LEFT(F237,N10)," ","")))),FIND(" ",F237&amp;" ",N10+1)-1)))</f>
        <v>1</v>
      </c>
      <c r="N237" s="571">
        <f t="shared" si="116"/>
        <v>220</v>
      </c>
      <c r="O237" s="551" t="str">
        <f t="shared" si="117"/>
        <v>0</v>
      </c>
      <c r="P237" s="571">
        <f t="shared" si="118"/>
        <v>1</v>
      </c>
      <c r="Q237" s="571">
        <f t="shared" si="119"/>
        <v>1</v>
      </c>
      <c r="BX237" s="6" t="s">
        <v>354</v>
      </c>
      <c r="BY237" s="577" t="s">
        <v>363</v>
      </c>
      <c r="BZ237" s="6" t="s">
        <v>1377</v>
      </c>
      <c r="CA237" s="6" t="s">
        <v>972</v>
      </c>
    </row>
    <row r="238" spans="2:79">
      <c r="B238" s="568"/>
      <c r="C238" s="568"/>
      <c r="D238" s="568"/>
      <c r="E238" s="568" cm="1">
        <f t="array" ref="E238">IF(H237&lt;&gt;"",E237,IF(E237="","",IFERROR(MATCH(TRUE(),INDEX(INDEX(K:K,E237+1):K203&lt;&gt;"",0),0)+E237,"")))</f>
        <v>379</v>
      </c>
      <c r="F238" s="569" cm="1">
        <f t="array" ref="F238">IF(E238="","",IF(H237&lt;&gt;"",H237,INDEX(D:D,E238)))</f>
        <v>0</v>
      </c>
      <c r="G238" s="569" t="str">
        <f t="shared" si="114"/>
        <v>0</v>
      </c>
      <c r="H238" s="570" t="str">
        <f t="shared" si="115"/>
        <v/>
      </c>
      <c r="I238" s="568" t="str">
        <f>IF(AND(F238&lt;&gt;"",N10&gt;0,M238&gt;N10),"Mot &gt; limite","")</f>
        <v/>
      </c>
      <c r="M238" s="514">
        <f>IF(OR(F238="",N10="",N10&lt;=0),"",IF(LEN(F238)&lt;=N10,LEN(F238),IFERROR(FIND("♦",SUBSTITUTE(LEFT(F238,N10)," ","♦",LEN(LEFT(F238,N10))-LEN(SUBSTITUTE(LEFT(F238,N10)," ","")))),FIND(" ",F238&amp;" ",N10+1)-1)))</f>
        <v>1</v>
      </c>
      <c r="N238" s="571">
        <f t="shared" si="116"/>
        <v>221</v>
      </c>
      <c r="O238" s="551" t="str">
        <f t="shared" si="117"/>
        <v>0</v>
      </c>
      <c r="P238" s="571">
        <f t="shared" si="118"/>
        <v>1</v>
      </c>
      <c r="Q238" s="571">
        <f t="shared" si="119"/>
        <v>1</v>
      </c>
      <c r="BX238" s="6" t="s">
        <v>354</v>
      </c>
      <c r="BY238" s="577" t="s">
        <v>363</v>
      </c>
      <c r="BZ238" s="6" t="s">
        <v>1378</v>
      </c>
      <c r="CA238" s="6" t="s">
        <v>973</v>
      </c>
    </row>
    <row r="239" spans="2:79">
      <c r="B239" s="568"/>
      <c r="C239" s="568"/>
      <c r="D239" s="568"/>
      <c r="E239" s="568" cm="1">
        <f t="array" ref="E239">IF(H238&lt;&gt;"",E238,IF(E238="","",IFERROR(MATCH(TRUE(),INDEX(INDEX(K:K,E238+1):K203&lt;&gt;"",0),0)+E238,"")))</f>
        <v>380</v>
      </c>
      <c r="F239" s="569" cm="1">
        <f t="array" ref="F239">IF(E239="","",IF(H238&lt;&gt;"",H238,INDEX(D:D,E239)))</f>
        <v>0</v>
      </c>
      <c r="G239" s="569" t="str">
        <f t="shared" si="114"/>
        <v>0</v>
      </c>
      <c r="H239" s="570" t="str">
        <f t="shared" si="115"/>
        <v/>
      </c>
      <c r="I239" s="568" t="str">
        <f>IF(AND(F239&lt;&gt;"",N10&gt;0,M239&gt;N10),"Mot &gt; limite","")</f>
        <v/>
      </c>
      <c r="M239" s="514">
        <f>IF(OR(F239="",N10="",N10&lt;=0),"",IF(LEN(F239)&lt;=N10,LEN(F239),IFERROR(FIND("♦",SUBSTITUTE(LEFT(F239,N10)," ","♦",LEN(LEFT(F239,N10))-LEN(SUBSTITUTE(LEFT(F239,N10)," ","")))),FIND(" ",F239&amp;" ",N10+1)-1)))</f>
        <v>1</v>
      </c>
      <c r="N239" s="571">
        <f t="shared" si="116"/>
        <v>222</v>
      </c>
      <c r="O239" s="551" t="str">
        <f t="shared" si="117"/>
        <v>0</v>
      </c>
      <c r="P239" s="571">
        <f t="shared" si="118"/>
        <v>1</v>
      </c>
      <c r="Q239" s="571">
        <f t="shared" si="119"/>
        <v>1</v>
      </c>
      <c r="BX239" s="6" t="s">
        <v>354</v>
      </c>
      <c r="BY239" s="577" t="s">
        <v>363</v>
      </c>
      <c r="BZ239" s="6" t="s">
        <v>1379</v>
      </c>
      <c r="CA239" s="6" t="s">
        <v>974</v>
      </c>
    </row>
    <row r="240" spans="2:79">
      <c r="B240" s="568"/>
      <c r="C240" s="568"/>
      <c r="D240" s="568"/>
      <c r="E240" s="568" cm="1">
        <f t="array" ref="E240">IF(H239&lt;&gt;"",E239,IF(E239="","",IFERROR(MATCH(TRUE(),INDEX(INDEX(K:K,E239+1):K203&lt;&gt;"",0),0)+E239,"")))</f>
        <v>381</v>
      </c>
      <c r="F240" s="569" cm="1">
        <f t="array" ref="F240">IF(E240="","",IF(H239&lt;&gt;"",H239,INDEX(D:D,E240)))</f>
        <v>0</v>
      </c>
      <c r="G240" s="569" t="str">
        <f t="shared" si="114"/>
        <v>0</v>
      </c>
      <c r="H240" s="570" t="str">
        <f t="shared" si="115"/>
        <v/>
      </c>
      <c r="I240" s="568" t="str">
        <f>IF(AND(F240&lt;&gt;"",N10&gt;0,M240&gt;N10),"Mot &gt; limite","")</f>
        <v/>
      </c>
      <c r="M240" s="514">
        <f>IF(OR(F240="",N10="",N10&lt;=0),"",IF(LEN(F240)&lt;=N10,LEN(F240),IFERROR(FIND("♦",SUBSTITUTE(LEFT(F240,N10)," ","♦",LEN(LEFT(F240,N10))-LEN(SUBSTITUTE(LEFT(F240,N10)," ","")))),FIND(" ",F240&amp;" ",N10+1)-1)))</f>
        <v>1</v>
      </c>
      <c r="N240" s="571">
        <f t="shared" si="116"/>
        <v>223</v>
      </c>
      <c r="O240" s="551" t="str">
        <f t="shared" si="117"/>
        <v>0</v>
      </c>
      <c r="P240" s="571">
        <f t="shared" si="118"/>
        <v>1</v>
      </c>
      <c r="Q240" s="571">
        <f t="shared" si="119"/>
        <v>1</v>
      </c>
      <c r="BX240" s="6" t="s">
        <v>354</v>
      </c>
      <c r="BY240" s="577" t="s">
        <v>363</v>
      </c>
      <c r="BZ240" s="6" t="s">
        <v>488</v>
      </c>
      <c r="CA240" s="6" t="s">
        <v>975</v>
      </c>
    </row>
    <row r="241" spans="2:79">
      <c r="B241" s="568"/>
      <c r="C241" s="568"/>
      <c r="D241" s="568"/>
      <c r="E241" s="568" cm="1">
        <f t="array" ref="E241">IF(H240&lt;&gt;"",E240,IF(E240="","",IFERROR(MATCH(TRUE(),INDEX(INDEX(K:K,E240+1):K203&lt;&gt;"",0),0)+E240,"")))</f>
        <v>382</v>
      </c>
      <c r="F241" s="569" cm="1">
        <f t="array" ref="F241">IF(E241="","",IF(H240&lt;&gt;"",H240,INDEX(D:D,E241)))</f>
        <v>0</v>
      </c>
      <c r="G241" s="569" t="str">
        <f t="shared" si="114"/>
        <v>0</v>
      </c>
      <c r="H241" s="570" t="str">
        <f t="shared" si="115"/>
        <v/>
      </c>
      <c r="I241" s="568" t="str">
        <f>IF(AND(F241&lt;&gt;"",N10&gt;0,M241&gt;N10),"Mot &gt; limite","")</f>
        <v/>
      </c>
      <c r="M241" s="514">
        <f>IF(OR(F241="",N10="",N10&lt;=0),"",IF(LEN(F241)&lt;=N10,LEN(F241),IFERROR(FIND("♦",SUBSTITUTE(LEFT(F241,N10)," ","♦",LEN(LEFT(F241,N10))-LEN(SUBSTITUTE(LEFT(F241,N10)," ","")))),FIND(" ",F241&amp;" ",N10+1)-1)))</f>
        <v>1</v>
      </c>
      <c r="N241" s="571">
        <f t="shared" si="116"/>
        <v>224</v>
      </c>
      <c r="O241" s="551" t="str">
        <f t="shared" si="117"/>
        <v>0</v>
      </c>
      <c r="P241" s="571">
        <f t="shared" si="118"/>
        <v>1</v>
      </c>
      <c r="Q241" s="571">
        <f t="shared" si="119"/>
        <v>1</v>
      </c>
      <c r="BX241" s="6" t="s">
        <v>354</v>
      </c>
      <c r="BY241" s="577" t="s">
        <v>363</v>
      </c>
      <c r="BZ241" s="6" t="s">
        <v>489</v>
      </c>
      <c r="CA241" s="6" t="s">
        <v>976</v>
      </c>
    </row>
    <row r="242" spans="2:79">
      <c r="B242" s="568"/>
      <c r="C242" s="568"/>
      <c r="D242" s="568"/>
      <c r="E242" s="568" cm="1">
        <f t="array" ref="E242">IF(H241&lt;&gt;"",E241,IF(E241="","",IFERROR(MATCH(TRUE(),INDEX(INDEX(K:K,E241+1):K203&lt;&gt;"",0),0)+E241,"")))</f>
        <v>383</v>
      </c>
      <c r="F242" s="569" cm="1">
        <f t="array" ref="F242">IF(E242="","",IF(H241&lt;&gt;"",H241,INDEX(D:D,E242)))</f>
        <v>0</v>
      </c>
      <c r="G242" s="569" t="str">
        <f t="shared" si="114"/>
        <v>0</v>
      </c>
      <c r="H242" s="570" t="str">
        <f t="shared" si="115"/>
        <v/>
      </c>
      <c r="I242" s="568" t="str">
        <f>IF(AND(F242&lt;&gt;"",N10&gt;0,M242&gt;N10),"Mot &gt; limite","")</f>
        <v/>
      </c>
      <c r="M242" s="514">
        <f>IF(OR(F242="",N10="",N10&lt;=0),"",IF(LEN(F242)&lt;=N10,LEN(F242),IFERROR(FIND("♦",SUBSTITUTE(LEFT(F242,N10)," ","♦",LEN(LEFT(F242,N10))-LEN(SUBSTITUTE(LEFT(F242,N10)," ","")))),FIND(" ",F242&amp;" ",N10+1)-1)))</f>
        <v>1</v>
      </c>
      <c r="N242" s="571">
        <f t="shared" si="116"/>
        <v>225</v>
      </c>
      <c r="O242" s="551" t="str">
        <f t="shared" si="117"/>
        <v>0</v>
      </c>
      <c r="P242" s="571">
        <f t="shared" si="118"/>
        <v>1</v>
      </c>
      <c r="Q242" s="571">
        <f t="shared" si="119"/>
        <v>1</v>
      </c>
      <c r="BX242" s="6" t="s">
        <v>354</v>
      </c>
      <c r="BY242" s="577" t="s">
        <v>363</v>
      </c>
      <c r="BZ242" s="6" t="s">
        <v>1380</v>
      </c>
      <c r="CA242" s="6" t="s">
        <v>977</v>
      </c>
    </row>
    <row r="243" spans="2:79">
      <c r="B243" s="568"/>
      <c r="C243" s="568"/>
      <c r="D243" s="568"/>
      <c r="E243" s="568" cm="1">
        <f t="array" ref="E243">IF(H242&lt;&gt;"",E242,IF(E242="","",IFERROR(MATCH(TRUE(),INDEX(INDEX(K:K,E242+1):K203&lt;&gt;"",0),0)+E242,"")))</f>
        <v>384</v>
      </c>
      <c r="F243" s="569" cm="1">
        <f t="array" ref="F243">IF(E243="","",IF(H242&lt;&gt;"",H242,INDEX(D:D,E243)))</f>
        <v>0</v>
      </c>
      <c r="G243" s="569" t="str">
        <f t="shared" si="114"/>
        <v>0</v>
      </c>
      <c r="H243" s="570" t="str">
        <f t="shared" si="115"/>
        <v/>
      </c>
      <c r="I243" s="568" t="str">
        <f>IF(AND(F243&lt;&gt;"",N10&gt;0,M243&gt;N10),"Mot &gt; limite","")</f>
        <v/>
      </c>
      <c r="M243" s="514">
        <f>IF(OR(F243="",N10="",N10&lt;=0),"",IF(LEN(F243)&lt;=N10,LEN(F243),IFERROR(FIND("♦",SUBSTITUTE(LEFT(F243,N10)," ","♦",LEN(LEFT(F243,N10))-LEN(SUBSTITUTE(LEFT(F243,N10)," ","")))),FIND(" ",F243&amp;" ",N10+1)-1)))</f>
        <v>1</v>
      </c>
      <c r="N243" s="571">
        <f t="shared" si="116"/>
        <v>226</v>
      </c>
      <c r="O243" s="551" t="str">
        <f t="shared" si="117"/>
        <v>0</v>
      </c>
      <c r="P243" s="571">
        <f t="shared" si="118"/>
        <v>1</v>
      </c>
      <c r="Q243" s="571">
        <f t="shared" si="119"/>
        <v>1</v>
      </c>
      <c r="BX243" s="6" t="s">
        <v>354</v>
      </c>
      <c r="BY243" s="577" t="s">
        <v>363</v>
      </c>
      <c r="BZ243" s="6" t="s">
        <v>1381</v>
      </c>
      <c r="CA243" s="6" t="s">
        <v>978</v>
      </c>
    </row>
    <row r="244" spans="2:79">
      <c r="B244" s="568"/>
      <c r="C244" s="568"/>
      <c r="D244" s="568"/>
      <c r="E244" s="568" cm="1">
        <f t="array" ref="E244">IF(H243&lt;&gt;"",E243,IF(E243="","",IFERROR(MATCH(TRUE(),INDEX(INDEX(K:K,E243+1):K203&lt;&gt;"",0),0)+E243,"")))</f>
        <v>385</v>
      </c>
      <c r="F244" s="569" cm="1">
        <f t="array" ref="F244">IF(E244="","",IF(H243&lt;&gt;"",H243,INDEX(D:D,E244)))</f>
        <v>0</v>
      </c>
      <c r="G244" s="569" t="str">
        <f t="shared" si="114"/>
        <v>0</v>
      </c>
      <c r="H244" s="570" t="str">
        <f t="shared" si="115"/>
        <v/>
      </c>
      <c r="I244" s="568" t="str">
        <f>IF(AND(F244&lt;&gt;"",N10&gt;0,M244&gt;N10),"Mot &gt; limite","")</f>
        <v/>
      </c>
      <c r="M244" s="514">
        <f>IF(OR(F244="",N10="",N10&lt;=0),"",IF(LEN(F244)&lt;=N10,LEN(F244),IFERROR(FIND("♦",SUBSTITUTE(LEFT(F244,N10)," ","♦",LEN(LEFT(F244,N10))-LEN(SUBSTITUTE(LEFT(F244,N10)," ","")))),FIND(" ",F244&amp;" ",N10+1)-1)))</f>
        <v>1</v>
      </c>
      <c r="N244" s="571">
        <f t="shared" si="116"/>
        <v>227</v>
      </c>
      <c r="O244" s="551" t="str">
        <f t="shared" si="117"/>
        <v>0</v>
      </c>
      <c r="P244" s="571">
        <f t="shared" si="118"/>
        <v>1</v>
      </c>
      <c r="Q244" s="571">
        <f t="shared" si="119"/>
        <v>1</v>
      </c>
      <c r="BX244" s="6" t="s">
        <v>354</v>
      </c>
      <c r="BY244" s="577" t="s">
        <v>363</v>
      </c>
      <c r="BZ244" s="6" t="s">
        <v>1382</v>
      </c>
      <c r="CA244" s="6" t="s">
        <v>979</v>
      </c>
    </row>
    <row r="245" spans="2:79">
      <c r="B245" s="568"/>
      <c r="C245" s="568"/>
      <c r="D245" s="568"/>
      <c r="E245" s="568" cm="1">
        <f t="array" ref="E245">IF(H244&lt;&gt;"",E244,IF(E244="","",IFERROR(MATCH(TRUE(),INDEX(INDEX(K:K,E244+1):K203&lt;&gt;"",0),0)+E244,"")))</f>
        <v>386</v>
      </c>
      <c r="F245" s="569" cm="1">
        <f t="array" ref="F245">IF(E245="","",IF(H244&lt;&gt;"",H244,INDEX(D:D,E245)))</f>
        <v>0</v>
      </c>
      <c r="G245" s="569" t="str">
        <f t="shared" si="114"/>
        <v>0</v>
      </c>
      <c r="H245" s="570" t="str">
        <f t="shared" si="115"/>
        <v/>
      </c>
      <c r="I245" s="568" t="str">
        <f>IF(AND(F245&lt;&gt;"",N10&gt;0,M245&gt;N10),"Mot &gt; limite","")</f>
        <v/>
      </c>
      <c r="M245" s="514">
        <f>IF(OR(F245="",N10="",N10&lt;=0),"",IF(LEN(F245)&lt;=N10,LEN(F245),IFERROR(FIND("♦",SUBSTITUTE(LEFT(F245,N10)," ","♦",LEN(LEFT(F245,N10))-LEN(SUBSTITUTE(LEFT(F245,N10)," ","")))),FIND(" ",F245&amp;" ",N10+1)-1)))</f>
        <v>1</v>
      </c>
      <c r="N245" s="571">
        <f t="shared" si="116"/>
        <v>228</v>
      </c>
      <c r="O245" s="551" t="str">
        <f t="shared" si="117"/>
        <v>0</v>
      </c>
      <c r="P245" s="571">
        <f t="shared" si="118"/>
        <v>1</v>
      </c>
      <c r="Q245" s="571">
        <f t="shared" si="119"/>
        <v>1</v>
      </c>
      <c r="BX245" s="6" t="s">
        <v>354</v>
      </c>
      <c r="BY245" s="577" t="s">
        <v>363</v>
      </c>
      <c r="BZ245" s="6" t="s">
        <v>490</v>
      </c>
      <c r="CA245" s="6" t="s">
        <v>980</v>
      </c>
    </row>
    <row r="246" spans="2:79">
      <c r="B246" s="568"/>
      <c r="C246" s="568"/>
      <c r="D246" s="568"/>
      <c r="E246" s="568" cm="1">
        <f t="array" ref="E246">IF(H245&lt;&gt;"",E245,IF(E245="","",IFERROR(MATCH(TRUE(),INDEX(INDEX(K:K,E245+1):K203&lt;&gt;"",0),0)+E245,"")))</f>
        <v>387</v>
      </c>
      <c r="F246" s="569" cm="1">
        <f t="array" ref="F246">IF(E246="","",IF(H245&lt;&gt;"",H245,INDEX(D:D,E246)))</f>
        <v>0</v>
      </c>
      <c r="G246" s="569" t="str">
        <f t="shared" si="114"/>
        <v>0</v>
      </c>
      <c r="H246" s="570" t="str">
        <f t="shared" si="115"/>
        <v/>
      </c>
      <c r="I246" s="568" t="str">
        <f>IF(AND(F246&lt;&gt;"",N10&gt;0,M246&gt;N10),"Mot &gt; limite","")</f>
        <v/>
      </c>
      <c r="M246" s="514">
        <f>IF(OR(F246="",N10="",N10&lt;=0),"",IF(LEN(F246)&lt;=N10,LEN(F246),IFERROR(FIND("♦",SUBSTITUTE(LEFT(F246,N10)," ","♦",LEN(LEFT(F246,N10))-LEN(SUBSTITUTE(LEFT(F246,N10)," ","")))),FIND(" ",F246&amp;" ",N10+1)-1)))</f>
        <v>1</v>
      </c>
      <c r="N246" s="571">
        <f t="shared" si="116"/>
        <v>229</v>
      </c>
      <c r="O246" s="551" t="str">
        <f t="shared" si="117"/>
        <v>0</v>
      </c>
      <c r="P246" s="571">
        <f t="shared" si="118"/>
        <v>1</v>
      </c>
      <c r="Q246" s="571">
        <f t="shared" si="119"/>
        <v>1</v>
      </c>
      <c r="BX246" s="6" t="s">
        <v>354</v>
      </c>
      <c r="BY246" s="577" t="s">
        <v>363</v>
      </c>
      <c r="BZ246" s="6" t="s">
        <v>1383</v>
      </c>
      <c r="CA246" s="6" t="s">
        <v>981</v>
      </c>
    </row>
    <row r="247" spans="2:79">
      <c r="B247" s="568"/>
      <c r="C247" s="568"/>
      <c r="D247" s="568"/>
      <c r="E247" s="568" cm="1">
        <f t="array" ref="E247">IF(H246&lt;&gt;"",E246,IF(E246="","",IFERROR(MATCH(TRUE(),INDEX(INDEX(K:K,E246+1):K203&lt;&gt;"",0),0)+E246,"")))</f>
        <v>388</v>
      </c>
      <c r="F247" s="569" cm="1">
        <f t="array" ref="F247">IF(E247="","",IF(H246&lt;&gt;"",H246,INDEX(D:D,E247)))</f>
        <v>0</v>
      </c>
      <c r="G247" s="569" t="str">
        <f t="shared" si="114"/>
        <v>0</v>
      </c>
      <c r="H247" s="570" t="str">
        <f t="shared" si="115"/>
        <v/>
      </c>
      <c r="I247" s="568" t="str">
        <f>IF(AND(F247&lt;&gt;"",N10&gt;0,M247&gt;N10),"Mot &gt; limite","")</f>
        <v/>
      </c>
      <c r="M247" s="514">
        <f>IF(OR(F247="",N10="",N10&lt;=0),"",IF(LEN(F247)&lt;=N10,LEN(F247),IFERROR(FIND("♦",SUBSTITUTE(LEFT(F247,N10)," ","♦",LEN(LEFT(F247,N10))-LEN(SUBSTITUTE(LEFT(F247,N10)," ","")))),FIND(" ",F247&amp;" ",N10+1)-1)))</f>
        <v>1</v>
      </c>
      <c r="N247" s="571">
        <f t="shared" si="116"/>
        <v>230</v>
      </c>
      <c r="O247" s="551" t="str">
        <f t="shared" si="117"/>
        <v>0</v>
      </c>
      <c r="P247" s="571">
        <f t="shared" si="118"/>
        <v>1</v>
      </c>
      <c r="Q247" s="571">
        <f t="shared" si="119"/>
        <v>1</v>
      </c>
      <c r="BX247" s="6" t="s">
        <v>354</v>
      </c>
      <c r="BY247" s="577" t="s">
        <v>363</v>
      </c>
      <c r="BZ247" s="6" t="s">
        <v>1384</v>
      </c>
      <c r="CA247" s="6" t="s">
        <v>982</v>
      </c>
    </row>
    <row r="248" spans="2:79">
      <c r="B248" s="568"/>
      <c r="C248" s="568"/>
      <c r="D248" s="568"/>
      <c r="E248" s="568" cm="1">
        <f t="array" ref="E248">IF(H247&lt;&gt;"",E247,IF(E247="","",IFERROR(MATCH(TRUE(),INDEX(INDEX(K:K,E247+1):K203&lt;&gt;"",0),0)+E247,"")))</f>
        <v>389</v>
      </c>
      <c r="F248" s="569" cm="1">
        <f t="array" ref="F248">IF(E248="","",IF(H247&lt;&gt;"",H247,INDEX(D:D,E248)))</f>
        <v>0</v>
      </c>
      <c r="G248" s="569" t="str">
        <f t="shared" si="114"/>
        <v>0</v>
      </c>
      <c r="H248" s="570" t="str">
        <f t="shared" si="115"/>
        <v/>
      </c>
      <c r="I248" s="568" t="str">
        <f>IF(AND(F248&lt;&gt;"",N10&gt;0,M248&gt;N10),"Mot &gt; limite","")</f>
        <v/>
      </c>
      <c r="M248" s="514">
        <f>IF(OR(F248="",N10="",N10&lt;=0),"",IF(LEN(F248)&lt;=N10,LEN(F248),IFERROR(FIND("♦",SUBSTITUTE(LEFT(F248,N10)," ","♦",LEN(LEFT(F248,N10))-LEN(SUBSTITUTE(LEFT(F248,N10)," ","")))),FIND(" ",F248&amp;" ",N10+1)-1)))</f>
        <v>1</v>
      </c>
      <c r="N248" s="571">
        <f t="shared" si="116"/>
        <v>231</v>
      </c>
      <c r="O248" s="551" t="str">
        <f t="shared" si="117"/>
        <v>0</v>
      </c>
      <c r="P248" s="571">
        <f t="shared" si="118"/>
        <v>1</v>
      </c>
      <c r="Q248" s="571">
        <f t="shared" si="119"/>
        <v>1</v>
      </c>
      <c r="BX248" s="6" t="s">
        <v>354</v>
      </c>
      <c r="BY248" s="577" t="s">
        <v>363</v>
      </c>
      <c r="BZ248" s="6" t="s">
        <v>1385</v>
      </c>
      <c r="CA248" s="6" t="s">
        <v>983</v>
      </c>
    </row>
    <row r="249" spans="2:79">
      <c r="B249" s="568"/>
      <c r="C249" s="568"/>
      <c r="D249" s="568"/>
      <c r="E249" s="568" cm="1">
        <f t="array" ref="E249">IF(H248&lt;&gt;"",E248,IF(E248="","",IFERROR(MATCH(TRUE(),INDEX(INDEX(K:K,E248+1):K203&lt;&gt;"",0),0)+E248,"")))</f>
        <v>390</v>
      </c>
      <c r="F249" s="569" cm="1">
        <f t="array" ref="F249">IF(E249="","",IF(H248&lt;&gt;"",H248,INDEX(D:D,E249)))</f>
        <v>0</v>
      </c>
      <c r="G249" s="569" t="str">
        <f t="shared" si="114"/>
        <v>0</v>
      </c>
      <c r="H249" s="570" t="str">
        <f t="shared" si="115"/>
        <v/>
      </c>
      <c r="I249" s="568" t="str">
        <f>IF(AND(F249&lt;&gt;"",N10&gt;0,M249&gt;N10),"Mot &gt; limite","")</f>
        <v/>
      </c>
      <c r="M249" s="514">
        <f>IF(OR(F249="",N10="",N10&lt;=0),"",IF(LEN(F249)&lt;=N10,LEN(F249),IFERROR(FIND("♦",SUBSTITUTE(LEFT(F249,N10)," ","♦",LEN(LEFT(F249,N10))-LEN(SUBSTITUTE(LEFT(F249,N10)," ","")))),FIND(" ",F249&amp;" ",N10+1)-1)))</f>
        <v>1</v>
      </c>
      <c r="N249" s="571">
        <f t="shared" si="116"/>
        <v>232</v>
      </c>
      <c r="O249" s="551" t="str">
        <f t="shared" si="117"/>
        <v>0</v>
      </c>
      <c r="P249" s="571">
        <f t="shared" si="118"/>
        <v>1</v>
      </c>
      <c r="Q249" s="571">
        <f t="shared" si="119"/>
        <v>1</v>
      </c>
      <c r="BX249" s="6" t="s">
        <v>354</v>
      </c>
      <c r="BY249" s="577" t="s">
        <v>363</v>
      </c>
      <c r="BZ249" s="6" t="s">
        <v>1386</v>
      </c>
      <c r="CA249" s="6" t="s">
        <v>984</v>
      </c>
    </row>
    <row r="250" spans="2:79">
      <c r="B250" s="568"/>
      <c r="C250" s="568"/>
      <c r="D250" s="568"/>
      <c r="E250" s="568" cm="1">
        <f t="array" ref="E250">IF(H249&lt;&gt;"",E249,IF(E249="","",IFERROR(MATCH(TRUE(),INDEX(INDEX(K:K,E249+1):K203&lt;&gt;"",0),0)+E249,"")))</f>
        <v>391</v>
      </c>
      <c r="F250" s="569" cm="1">
        <f t="array" ref="F250">IF(E250="","",IF(H249&lt;&gt;"",H249,INDEX(D:D,E250)))</f>
        <v>0</v>
      </c>
      <c r="G250" s="569" t="str">
        <f t="shared" si="114"/>
        <v>0</v>
      </c>
      <c r="H250" s="570" t="str">
        <f t="shared" si="115"/>
        <v/>
      </c>
      <c r="I250" s="568" t="str">
        <f>IF(AND(F250&lt;&gt;"",N10&gt;0,M250&gt;N10),"Mot &gt; limite","")</f>
        <v/>
      </c>
      <c r="M250" s="514">
        <f>IF(OR(F250="",N10="",N10&lt;=0),"",IF(LEN(F250)&lt;=N10,LEN(F250),IFERROR(FIND("♦",SUBSTITUTE(LEFT(F250,N10)," ","♦",LEN(LEFT(F250,N10))-LEN(SUBSTITUTE(LEFT(F250,N10)," ","")))),FIND(" ",F250&amp;" ",N10+1)-1)))</f>
        <v>1</v>
      </c>
      <c r="N250" s="571">
        <f t="shared" si="116"/>
        <v>233</v>
      </c>
      <c r="O250" s="551" t="str">
        <f t="shared" si="117"/>
        <v>0</v>
      </c>
      <c r="P250" s="571">
        <f t="shared" si="118"/>
        <v>1</v>
      </c>
      <c r="Q250" s="571">
        <f t="shared" si="119"/>
        <v>1</v>
      </c>
      <c r="BX250" s="6" t="s">
        <v>354</v>
      </c>
      <c r="BY250" s="577" t="s">
        <v>363</v>
      </c>
      <c r="BZ250" s="6" t="s">
        <v>1387</v>
      </c>
      <c r="CA250" s="6" t="s">
        <v>985</v>
      </c>
    </row>
    <row r="251" spans="2:79">
      <c r="B251" s="568"/>
      <c r="C251" s="568"/>
      <c r="D251" s="568"/>
      <c r="E251" s="568" cm="1">
        <f t="array" ref="E251">IF(H250&lt;&gt;"",E250,IF(E250="","",IFERROR(MATCH(TRUE(),INDEX(INDEX(K:K,E250+1):K203&lt;&gt;"",0),0)+E250,"")))</f>
        <v>392</v>
      </c>
      <c r="F251" s="569" cm="1">
        <f t="array" ref="F251">IF(E251="","",IF(H250&lt;&gt;"",H250,INDEX(D:D,E251)))</f>
        <v>0</v>
      </c>
      <c r="G251" s="569" t="str">
        <f t="shared" si="114"/>
        <v>0</v>
      </c>
      <c r="H251" s="570" t="str">
        <f t="shared" si="115"/>
        <v/>
      </c>
      <c r="I251" s="568" t="str">
        <f>IF(AND(F251&lt;&gt;"",N10&gt;0,M251&gt;N10),"Mot &gt; limite","")</f>
        <v/>
      </c>
      <c r="M251" s="514">
        <f>IF(OR(F251="",N10="",N10&lt;=0),"",IF(LEN(F251)&lt;=N10,LEN(F251),IFERROR(FIND("♦",SUBSTITUTE(LEFT(F251,N10)," ","♦",LEN(LEFT(F251,N10))-LEN(SUBSTITUTE(LEFT(F251,N10)," ","")))),FIND(" ",F251&amp;" ",N10+1)-1)))</f>
        <v>1</v>
      </c>
      <c r="N251" s="571">
        <f t="shared" si="116"/>
        <v>234</v>
      </c>
      <c r="O251" s="551" t="str">
        <f t="shared" si="117"/>
        <v>0</v>
      </c>
      <c r="P251" s="571">
        <f t="shared" si="118"/>
        <v>1</v>
      </c>
      <c r="Q251" s="571">
        <f t="shared" si="119"/>
        <v>1</v>
      </c>
      <c r="BX251" s="6" t="s">
        <v>354</v>
      </c>
      <c r="BY251" s="577" t="s">
        <v>363</v>
      </c>
      <c r="BZ251" s="6" t="s">
        <v>1388</v>
      </c>
      <c r="CA251" s="6" t="s">
        <v>986</v>
      </c>
    </row>
    <row r="252" spans="2:79">
      <c r="B252" s="568"/>
      <c r="C252" s="568"/>
      <c r="D252" s="568"/>
      <c r="E252" s="568" cm="1">
        <f t="array" ref="E252">IF(H251&lt;&gt;"",E251,IF(E251="","",IFERROR(MATCH(TRUE(),INDEX(INDEX(K:K,E251+1):K203&lt;&gt;"",0),0)+E251,"")))</f>
        <v>393</v>
      </c>
      <c r="F252" s="569" cm="1">
        <f t="array" ref="F252">IF(E252="","",IF(H251&lt;&gt;"",H251,INDEX(D:D,E252)))</f>
        <v>0</v>
      </c>
      <c r="G252" s="569" t="str">
        <f t="shared" si="114"/>
        <v>0</v>
      </c>
      <c r="H252" s="570" t="str">
        <f t="shared" si="115"/>
        <v/>
      </c>
      <c r="I252" s="568" t="str">
        <f>IF(AND(F252&lt;&gt;"",N10&gt;0,M252&gt;N10),"Mot &gt; limite","")</f>
        <v/>
      </c>
      <c r="M252" s="514">
        <f>IF(OR(F252="",N10="",N10&lt;=0),"",IF(LEN(F252)&lt;=N10,LEN(F252),IFERROR(FIND("♦",SUBSTITUTE(LEFT(F252,N10)," ","♦",LEN(LEFT(F252,N10))-LEN(SUBSTITUTE(LEFT(F252,N10)," ","")))),FIND(" ",F252&amp;" ",N10+1)-1)))</f>
        <v>1</v>
      </c>
      <c r="N252" s="571">
        <f t="shared" si="116"/>
        <v>235</v>
      </c>
      <c r="O252" s="551" t="str">
        <f t="shared" si="117"/>
        <v>0</v>
      </c>
      <c r="P252" s="571">
        <f t="shared" si="118"/>
        <v>1</v>
      </c>
      <c r="Q252" s="571">
        <f t="shared" si="119"/>
        <v>1</v>
      </c>
      <c r="BX252" s="6" t="s">
        <v>354</v>
      </c>
      <c r="BY252" s="577" t="s">
        <v>363</v>
      </c>
      <c r="BZ252" s="6" t="s">
        <v>1389</v>
      </c>
      <c r="CA252" s="6" t="s">
        <v>987</v>
      </c>
    </row>
    <row r="253" spans="2:79">
      <c r="B253" s="568"/>
      <c r="C253" s="568"/>
      <c r="D253" s="568"/>
      <c r="E253" s="568" cm="1">
        <f t="array" ref="E253">IF(H252&lt;&gt;"",E252,IF(E252="","",IFERROR(MATCH(TRUE(),INDEX(INDEX(K:K,E252+1):K203&lt;&gt;"",0),0)+E252,"")))</f>
        <v>394</v>
      </c>
      <c r="F253" s="569" cm="1">
        <f t="array" ref="F253">IF(E253="","",IF(H252&lt;&gt;"",H252,INDEX(D:D,E253)))</f>
        <v>0</v>
      </c>
      <c r="G253" s="569" t="str">
        <f t="shared" si="114"/>
        <v>0</v>
      </c>
      <c r="H253" s="570" t="str">
        <f t="shared" si="115"/>
        <v/>
      </c>
      <c r="I253" s="568" t="str">
        <f>IF(AND(F253&lt;&gt;"",N10&gt;0,M253&gt;N10),"Mot &gt; limite","")</f>
        <v/>
      </c>
      <c r="M253" s="514">
        <f>IF(OR(F253="",N10="",N10&lt;=0),"",IF(LEN(F253)&lt;=N10,LEN(F253),IFERROR(FIND("♦",SUBSTITUTE(LEFT(F253,N10)," ","♦",LEN(LEFT(F253,N10))-LEN(SUBSTITUTE(LEFT(F253,N10)," ","")))),FIND(" ",F253&amp;" ",N10+1)-1)))</f>
        <v>1</v>
      </c>
      <c r="N253" s="571">
        <f t="shared" si="116"/>
        <v>236</v>
      </c>
      <c r="O253" s="551" t="str">
        <f t="shared" si="117"/>
        <v>0</v>
      </c>
      <c r="P253" s="571">
        <f t="shared" si="118"/>
        <v>1</v>
      </c>
      <c r="Q253" s="571">
        <f t="shared" si="119"/>
        <v>1</v>
      </c>
      <c r="BX253" s="6" t="s">
        <v>354</v>
      </c>
      <c r="BY253" s="577" t="s">
        <v>363</v>
      </c>
      <c r="BZ253" s="6" t="s">
        <v>491</v>
      </c>
      <c r="CA253" s="6" t="s">
        <v>988</v>
      </c>
    </row>
    <row r="254" spans="2:79">
      <c r="B254" s="568"/>
      <c r="C254" s="568"/>
      <c r="D254" s="568"/>
      <c r="E254" s="568" cm="1">
        <f t="array" ref="E254">IF(H253&lt;&gt;"",E253,IF(E253="","",IFERROR(MATCH(TRUE(),INDEX(INDEX(K:K,E253+1):K203&lt;&gt;"",0),0)+E253,"")))</f>
        <v>395</v>
      </c>
      <c r="F254" s="569" cm="1">
        <f t="array" ref="F254">IF(E254="","",IF(H253&lt;&gt;"",H253,INDEX(D:D,E254)))</f>
        <v>0</v>
      </c>
      <c r="G254" s="569" t="str">
        <f t="shared" si="114"/>
        <v>0</v>
      </c>
      <c r="H254" s="570" t="str">
        <f t="shared" si="115"/>
        <v/>
      </c>
      <c r="I254" s="568" t="str">
        <f>IF(AND(F254&lt;&gt;"",N10&gt;0,M254&gt;N10),"Mot &gt; limite","")</f>
        <v/>
      </c>
      <c r="M254" s="514">
        <f>IF(OR(F254="",N10="",N10&lt;=0),"",IF(LEN(F254)&lt;=N10,LEN(F254),IFERROR(FIND("♦",SUBSTITUTE(LEFT(F254,N10)," ","♦",LEN(LEFT(F254,N10))-LEN(SUBSTITUTE(LEFT(F254,N10)," ","")))),FIND(" ",F254&amp;" ",N10+1)-1)))</f>
        <v>1</v>
      </c>
      <c r="N254" s="571">
        <f t="shared" si="116"/>
        <v>237</v>
      </c>
      <c r="O254" s="551" t="str">
        <f t="shared" si="117"/>
        <v>0</v>
      </c>
      <c r="P254" s="571">
        <f t="shared" si="118"/>
        <v>1</v>
      </c>
      <c r="Q254" s="571">
        <f t="shared" si="119"/>
        <v>1</v>
      </c>
      <c r="BX254" s="6" t="s">
        <v>354</v>
      </c>
      <c r="BY254" s="577" t="s">
        <v>363</v>
      </c>
      <c r="BZ254" s="6" t="s">
        <v>1390</v>
      </c>
      <c r="CA254" s="6" t="s">
        <v>989</v>
      </c>
    </row>
    <row r="255" spans="2:79">
      <c r="B255" s="568"/>
      <c r="C255" s="568"/>
      <c r="D255" s="568"/>
      <c r="E255" s="568" cm="1">
        <f t="array" ref="E255">IF(H254&lt;&gt;"",E254,IF(E254="","",IFERROR(MATCH(TRUE(),INDEX(INDEX(K:K,E254+1):K203&lt;&gt;"",0),0)+E254,"")))</f>
        <v>396</v>
      </c>
      <c r="F255" s="569" cm="1">
        <f t="array" ref="F255">IF(E255="","",IF(H254&lt;&gt;"",H254,INDEX(D:D,E255)))</f>
        <v>0</v>
      </c>
      <c r="G255" s="569" t="str">
        <f t="shared" si="114"/>
        <v>0</v>
      </c>
      <c r="H255" s="570" t="str">
        <f t="shared" si="115"/>
        <v/>
      </c>
      <c r="I255" s="568" t="str">
        <f>IF(AND(F255&lt;&gt;"",N10&gt;0,M255&gt;N10),"Mot &gt; limite","")</f>
        <v/>
      </c>
      <c r="M255" s="514">
        <f>IF(OR(F255="",N10="",N10&lt;=0),"",IF(LEN(F255)&lt;=N10,LEN(F255),IFERROR(FIND("♦",SUBSTITUTE(LEFT(F255,N10)," ","♦",LEN(LEFT(F255,N10))-LEN(SUBSTITUTE(LEFT(F255,N10)," ","")))),FIND(" ",F255&amp;" ",N10+1)-1)))</f>
        <v>1</v>
      </c>
      <c r="N255" s="571">
        <f t="shared" si="116"/>
        <v>238</v>
      </c>
      <c r="O255" s="551" t="str">
        <f t="shared" si="117"/>
        <v>0</v>
      </c>
      <c r="P255" s="571">
        <f t="shared" si="118"/>
        <v>1</v>
      </c>
      <c r="Q255" s="571">
        <f t="shared" si="119"/>
        <v>1</v>
      </c>
      <c r="BX255" s="6" t="s">
        <v>354</v>
      </c>
      <c r="BY255" s="577" t="s">
        <v>363</v>
      </c>
      <c r="BZ255" s="6" t="s">
        <v>492</v>
      </c>
      <c r="CA255" s="6" t="s">
        <v>990</v>
      </c>
    </row>
    <row r="256" spans="2:79">
      <c r="B256" s="568"/>
      <c r="C256" s="568"/>
      <c r="D256" s="568"/>
      <c r="E256" s="568" cm="1">
        <f t="array" ref="E256">IF(H255&lt;&gt;"",E255,IF(E255="","",IFERROR(MATCH(TRUE(),INDEX(INDEX(K:K,E255+1):K203&lt;&gt;"",0),0)+E255,"")))</f>
        <v>397</v>
      </c>
      <c r="F256" s="569" cm="1">
        <f t="array" ref="F256">IF(E256="","",IF(H255&lt;&gt;"",H255,INDEX(D:D,E256)))</f>
        <v>0</v>
      </c>
      <c r="G256" s="569" t="str">
        <f t="shared" si="114"/>
        <v>0</v>
      </c>
      <c r="H256" s="570" t="str">
        <f t="shared" si="115"/>
        <v/>
      </c>
      <c r="I256" s="568" t="str">
        <f>IF(AND(F256&lt;&gt;"",N10&gt;0,M256&gt;N10),"Mot &gt; limite","")</f>
        <v/>
      </c>
      <c r="M256" s="514">
        <f>IF(OR(F256="",N10="",N10&lt;=0),"",IF(LEN(F256)&lt;=N10,LEN(F256),IFERROR(FIND("♦",SUBSTITUTE(LEFT(F256,N10)," ","♦",LEN(LEFT(F256,N10))-LEN(SUBSTITUTE(LEFT(F256,N10)," ","")))),FIND(" ",F256&amp;" ",N10+1)-1)))</f>
        <v>1</v>
      </c>
      <c r="N256" s="571">
        <f t="shared" si="116"/>
        <v>239</v>
      </c>
      <c r="O256" s="551" t="str">
        <f t="shared" si="117"/>
        <v>0</v>
      </c>
      <c r="P256" s="571">
        <f t="shared" si="118"/>
        <v>1</v>
      </c>
      <c r="Q256" s="571">
        <f t="shared" si="119"/>
        <v>1</v>
      </c>
      <c r="BX256" s="6" t="s">
        <v>354</v>
      </c>
      <c r="BY256" s="577" t="s">
        <v>363</v>
      </c>
      <c r="BZ256" s="6" t="s">
        <v>493</v>
      </c>
      <c r="CA256" s="6" t="s">
        <v>991</v>
      </c>
    </row>
    <row r="257" spans="2:79">
      <c r="B257" s="568"/>
      <c r="C257" s="568"/>
      <c r="D257" s="568"/>
      <c r="E257" s="568" cm="1">
        <f t="array" ref="E257">IF(H256&lt;&gt;"",E256,IF(E256="","",IFERROR(MATCH(TRUE(),INDEX(INDEX(K:K,E256+1):K203&lt;&gt;"",0),0)+E256,"")))</f>
        <v>398</v>
      </c>
      <c r="F257" s="569" cm="1">
        <f t="array" ref="F257">IF(E257="","",IF(H256&lt;&gt;"",H256,INDEX(D:D,E257)))</f>
        <v>0</v>
      </c>
      <c r="G257" s="569" t="str">
        <f t="shared" si="114"/>
        <v>0</v>
      </c>
      <c r="H257" s="570" t="str">
        <f t="shared" si="115"/>
        <v/>
      </c>
      <c r="I257" s="568" t="str">
        <f>IF(AND(F257&lt;&gt;"",N10&gt;0,M257&gt;N10),"Mot &gt; limite","")</f>
        <v/>
      </c>
      <c r="M257" s="514">
        <f>IF(OR(F257="",N10="",N10&lt;=0),"",IF(LEN(F257)&lt;=N10,LEN(F257),IFERROR(FIND("♦",SUBSTITUTE(LEFT(F257,N10)," ","♦",LEN(LEFT(F257,N10))-LEN(SUBSTITUTE(LEFT(F257,N10)," ","")))),FIND(" ",F257&amp;" ",N10+1)-1)))</f>
        <v>1</v>
      </c>
      <c r="N257" s="571">
        <f t="shared" si="116"/>
        <v>240</v>
      </c>
      <c r="O257" s="551" t="str">
        <f t="shared" si="117"/>
        <v>0</v>
      </c>
      <c r="P257" s="571">
        <f t="shared" si="118"/>
        <v>1</v>
      </c>
      <c r="Q257" s="571">
        <f t="shared" si="119"/>
        <v>1</v>
      </c>
      <c r="BX257" s="6" t="s">
        <v>354</v>
      </c>
      <c r="BY257" s="577" t="s">
        <v>363</v>
      </c>
      <c r="BZ257" s="6" t="s">
        <v>494</v>
      </c>
      <c r="CA257" s="6" t="s">
        <v>992</v>
      </c>
    </row>
    <row r="258" spans="2:79">
      <c r="B258" s="568"/>
      <c r="C258" s="568"/>
      <c r="D258" s="568"/>
      <c r="E258" s="568" cm="1">
        <f t="array" ref="E258">IF(H257&lt;&gt;"",E257,IF(E257="","",IFERROR(MATCH(TRUE(),INDEX(INDEX(K:K,E257+1):K203&lt;&gt;"",0),0)+E257,"")))</f>
        <v>399</v>
      </c>
      <c r="F258" s="569" cm="1">
        <f t="array" ref="F258">IF(E258="","",IF(H257&lt;&gt;"",H257,INDEX(D:D,E258)))</f>
        <v>0</v>
      </c>
      <c r="G258" s="569" t="str">
        <f t="shared" si="114"/>
        <v>0</v>
      </c>
      <c r="H258" s="570" t="str">
        <f t="shared" si="115"/>
        <v/>
      </c>
      <c r="I258" s="568" t="str">
        <f>IF(AND(F258&lt;&gt;"",N10&gt;0,M258&gt;N10),"Mot &gt; limite","")</f>
        <v/>
      </c>
      <c r="M258" s="514">
        <f>IF(OR(F258="",N10="",N10&lt;=0),"",IF(LEN(F258)&lt;=N10,LEN(F258),IFERROR(FIND("♦",SUBSTITUTE(LEFT(F258,N10)," ","♦",LEN(LEFT(F258,N10))-LEN(SUBSTITUTE(LEFT(F258,N10)," ","")))),FIND(" ",F258&amp;" ",N10+1)-1)))</f>
        <v>1</v>
      </c>
      <c r="N258" s="571">
        <f t="shared" si="116"/>
        <v>241</v>
      </c>
      <c r="O258" s="551" t="str">
        <f t="shared" si="117"/>
        <v>0</v>
      </c>
      <c r="P258" s="571">
        <f t="shared" si="118"/>
        <v>1</v>
      </c>
      <c r="Q258" s="571">
        <f t="shared" si="119"/>
        <v>1</v>
      </c>
      <c r="BX258" s="6" t="s">
        <v>354</v>
      </c>
      <c r="BY258" s="577" t="s">
        <v>363</v>
      </c>
      <c r="BZ258" s="6" t="s">
        <v>1391</v>
      </c>
      <c r="CA258" s="6" t="s">
        <v>993</v>
      </c>
    </row>
    <row r="259" spans="2:79">
      <c r="B259" s="568"/>
      <c r="C259" s="568"/>
      <c r="D259" s="568"/>
      <c r="E259" s="568" cm="1">
        <f t="array" ref="E259">IF(H258&lt;&gt;"",E258,IF(E258="","",IFERROR(MATCH(TRUE(),INDEX(INDEX(K:K,E258+1):K203&lt;&gt;"",0),0)+E258,"")))</f>
        <v>400</v>
      </c>
      <c r="F259" s="569" cm="1">
        <f t="array" ref="F259">IF(E259="","",IF(H258&lt;&gt;"",H258,INDEX(D:D,E259)))</f>
        <v>0</v>
      </c>
      <c r="G259" s="569" t="str">
        <f t="shared" si="114"/>
        <v>0</v>
      </c>
      <c r="H259" s="570" t="str">
        <f t="shared" si="115"/>
        <v/>
      </c>
      <c r="I259" s="568" t="str">
        <f>IF(AND(F259&lt;&gt;"",N10&gt;0,M259&gt;N10),"Mot &gt; limite","")</f>
        <v/>
      </c>
      <c r="M259" s="514">
        <f>IF(OR(F259="",N10="",N10&lt;=0),"",IF(LEN(F259)&lt;=N10,LEN(F259),IFERROR(FIND("♦",SUBSTITUTE(LEFT(F259,N10)," ","♦",LEN(LEFT(F259,N10))-LEN(SUBSTITUTE(LEFT(F259,N10)," ","")))),FIND(" ",F259&amp;" ",N10+1)-1)))</f>
        <v>1</v>
      </c>
      <c r="N259" s="571">
        <f t="shared" si="116"/>
        <v>242</v>
      </c>
      <c r="O259" s="551" t="str">
        <f t="shared" si="117"/>
        <v>0</v>
      </c>
      <c r="P259" s="571">
        <f t="shared" si="118"/>
        <v>1</v>
      </c>
      <c r="Q259" s="571">
        <f t="shared" si="119"/>
        <v>1</v>
      </c>
      <c r="BX259" s="6" t="s">
        <v>354</v>
      </c>
      <c r="BY259" s="577" t="s">
        <v>363</v>
      </c>
      <c r="BZ259" s="6" t="s">
        <v>1392</v>
      </c>
      <c r="CA259" s="6" t="s">
        <v>994</v>
      </c>
    </row>
    <row r="260" spans="2:79">
      <c r="B260" s="568"/>
      <c r="C260" s="568"/>
      <c r="D260" s="568"/>
      <c r="E260" s="568" cm="1">
        <f t="array" ref="E260">IF(H259&lt;&gt;"",E259,IF(E259="","",IFERROR(MATCH(TRUE(),INDEX(INDEX(K:K,E259+1):K203&lt;&gt;"",0),0)+E259,"")))</f>
        <v>401</v>
      </c>
      <c r="F260" s="569" cm="1">
        <f t="array" ref="F260">IF(E260="","",IF(H259&lt;&gt;"",H259,INDEX(D:D,E260)))</f>
        <v>0</v>
      </c>
      <c r="G260" s="569" t="str">
        <f t="shared" si="114"/>
        <v>0</v>
      </c>
      <c r="H260" s="570" t="str">
        <f t="shared" si="115"/>
        <v/>
      </c>
      <c r="I260" s="568" t="str">
        <f>IF(AND(F260&lt;&gt;"",N10&gt;0,M260&gt;N10),"Mot &gt; limite","")</f>
        <v/>
      </c>
      <c r="M260" s="514">
        <f>IF(OR(F260="",N10="",N10&lt;=0),"",IF(LEN(F260)&lt;=N10,LEN(F260),IFERROR(FIND("♦",SUBSTITUTE(LEFT(F260,N10)," ","♦",LEN(LEFT(F260,N10))-LEN(SUBSTITUTE(LEFT(F260,N10)," ","")))),FIND(" ",F260&amp;" ",N10+1)-1)))</f>
        <v>1</v>
      </c>
      <c r="N260" s="571">
        <f t="shared" si="116"/>
        <v>243</v>
      </c>
      <c r="O260" s="551" t="str">
        <f t="shared" si="117"/>
        <v>0</v>
      </c>
      <c r="P260" s="571">
        <f t="shared" si="118"/>
        <v>1</v>
      </c>
      <c r="Q260" s="571">
        <f t="shared" si="119"/>
        <v>1</v>
      </c>
      <c r="BX260" s="6" t="s">
        <v>354</v>
      </c>
      <c r="BY260" s="577" t="s">
        <v>363</v>
      </c>
      <c r="BZ260" s="6" t="s">
        <v>1393</v>
      </c>
      <c r="CA260" s="6" t="s">
        <v>995</v>
      </c>
    </row>
    <row r="261" spans="2:79">
      <c r="B261" s="568"/>
      <c r="C261" s="568"/>
      <c r="D261" s="568"/>
      <c r="E261" s="568" cm="1">
        <f t="array" ref="E261">IF(H260&lt;&gt;"",E260,IF(E260="","",IFERROR(MATCH(TRUE(),INDEX(INDEX(K:K,E260+1):K203&lt;&gt;"",0),0)+E260,"")))</f>
        <v>402</v>
      </c>
      <c r="F261" s="569" cm="1">
        <f t="array" ref="F261">IF(E261="","",IF(H260&lt;&gt;"",H260,INDEX(D:D,E261)))</f>
        <v>0</v>
      </c>
      <c r="G261" s="569" t="str">
        <f t="shared" si="114"/>
        <v>0</v>
      </c>
      <c r="H261" s="570" t="str">
        <f t="shared" si="115"/>
        <v/>
      </c>
      <c r="I261" s="568" t="str">
        <f>IF(AND(F261&lt;&gt;"",N10&gt;0,M261&gt;N10),"Mot &gt; limite","")</f>
        <v/>
      </c>
      <c r="M261" s="514">
        <f>IF(OR(F261="",N10="",N10&lt;=0),"",IF(LEN(F261)&lt;=N10,LEN(F261),IFERROR(FIND("♦",SUBSTITUTE(LEFT(F261,N10)," ","♦",LEN(LEFT(F261,N10))-LEN(SUBSTITUTE(LEFT(F261,N10)," ","")))),FIND(" ",F261&amp;" ",N10+1)-1)))</f>
        <v>1</v>
      </c>
      <c r="N261" s="571">
        <f t="shared" si="116"/>
        <v>244</v>
      </c>
      <c r="O261" s="551" t="str">
        <f t="shared" si="117"/>
        <v>0</v>
      </c>
      <c r="P261" s="571">
        <f t="shared" si="118"/>
        <v>1</v>
      </c>
      <c r="Q261" s="571">
        <f t="shared" si="119"/>
        <v>1</v>
      </c>
      <c r="BX261" s="6" t="s">
        <v>354</v>
      </c>
      <c r="BY261" s="577" t="s">
        <v>363</v>
      </c>
      <c r="BZ261" s="6" t="s">
        <v>495</v>
      </c>
      <c r="CA261" s="6" t="s">
        <v>996</v>
      </c>
    </row>
    <row r="262" spans="2:79">
      <c r="B262" s="568"/>
      <c r="C262" s="568"/>
      <c r="D262" s="568"/>
      <c r="E262" s="568" cm="1">
        <f t="array" ref="E262">IF(H261&lt;&gt;"",E261,IF(E261="","",IFERROR(MATCH(TRUE(),INDEX(INDEX(K:K,E261+1):K203&lt;&gt;"",0),0)+E261,"")))</f>
        <v>403</v>
      </c>
      <c r="F262" s="569" cm="1">
        <f t="array" ref="F262">IF(E262="","",IF(H261&lt;&gt;"",H261,INDEX(D:D,E262)))</f>
        <v>0</v>
      </c>
      <c r="G262" s="569" t="str">
        <f t="shared" si="114"/>
        <v>0</v>
      </c>
      <c r="H262" s="570" t="str">
        <f t="shared" si="115"/>
        <v/>
      </c>
      <c r="I262" s="568" t="str">
        <f>IF(AND(F262&lt;&gt;"",N10&gt;0,M262&gt;N10),"Mot &gt; limite","")</f>
        <v/>
      </c>
      <c r="M262" s="514">
        <f>IF(OR(F262="",N10="",N10&lt;=0),"",IF(LEN(F262)&lt;=N10,LEN(F262),IFERROR(FIND("♦",SUBSTITUTE(LEFT(F262,N10)," ","♦",LEN(LEFT(F262,N10))-LEN(SUBSTITUTE(LEFT(F262,N10)," ","")))),FIND(" ",F262&amp;" ",N10+1)-1)))</f>
        <v>1</v>
      </c>
      <c r="N262" s="571">
        <f t="shared" si="116"/>
        <v>245</v>
      </c>
      <c r="O262" s="551" t="str">
        <f t="shared" si="117"/>
        <v>0</v>
      </c>
      <c r="P262" s="571">
        <f t="shared" si="118"/>
        <v>1</v>
      </c>
      <c r="Q262" s="571">
        <f t="shared" si="119"/>
        <v>1</v>
      </c>
      <c r="BX262" s="6" t="s">
        <v>354</v>
      </c>
      <c r="BY262" s="577" t="s">
        <v>363</v>
      </c>
      <c r="BZ262" s="6" t="s">
        <v>496</v>
      </c>
      <c r="CA262" s="6" t="s">
        <v>997</v>
      </c>
    </row>
    <row r="263" spans="2:79">
      <c r="B263" s="568"/>
      <c r="C263" s="568"/>
      <c r="D263" s="568"/>
      <c r="E263" s="568" cm="1">
        <f t="array" ref="E263">IF(H262&lt;&gt;"",E262,IF(E262="","",IFERROR(MATCH(TRUE(),INDEX(INDEX(K:K,E262+1):K203&lt;&gt;"",0),0)+E262,"")))</f>
        <v>404</v>
      </c>
      <c r="F263" s="569" cm="1">
        <f t="array" ref="F263">IF(E263="","",IF(H262&lt;&gt;"",H262,INDEX(D:D,E263)))</f>
        <v>0</v>
      </c>
      <c r="G263" s="569" t="str">
        <f t="shared" si="114"/>
        <v>0</v>
      </c>
      <c r="H263" s="570" t="str">
        <f t="shared" si="115"/>
        <v/>
      </c>
      <c r="I263" s="568" t="str">
        <f>IF(AND(F263&lt;&gt;"",N10&gt;0,M263&gt;N10),"Mot &gt; limite","")</f>
        <v/>
      </c>
      <c r="M263" s="514">
        <f>IF(OR(F263="",N10="",N10&lt;=0),"",IF(LEN(F263)&lt;=N10,LEN(F263),IFERROR(FIND("♦",SUBSTITUTE(LEFT(F263,N10)," ","♦",LEN(LEFT(F263,N10))-LEN(SUBSTITUTE(LEFT(F263,N10)," ","")))),FIND(" ",F263&amp;" ",N10+1)-1)))</f>
        <v>1</v>
      </c>
      <c r="N263" s="571">
        <f t="shared" si="116"/>
        <v>246</v>
      </c>
      <c r="O263" s="551" t="str">
        <f t="shared" si="117"/>
        <v>0</v>
      </c>
      <c r="P263" s="571">
        <f t="shared" si="118"/>
        <v>1</v>
      </c>
      <c r="Q263" s="571">
        <f t="shared" si="119"/>
        <v>1</v>
      </c>
      <c r="BX263" s="6" t="s">
        <v>354</v>
      </c>
      <c r="BY263" s="577" t="s">
        <v>363</v>
      </c>
      <c r="BZ263" s="6" t="s">
        <v>497</v>
      </c>
      <c r="CA263" s="6" t="s">
        <v>998</v>
      </c>
    </row>
    <row r="264" spans="2:79">
      <c r="B264" s="568"/>
      <c r="C264" s="568"/>
      <c r="D264" s="568"/>
      <c r="E264" s="568" cm="1">
        <f t="array" ref="E264">IF(H263&lt;&gt;"",E263,IF(E263="","",IFERROR(MATCH(TRUE(),INDEX(INDEX(K:K,E263+1):K203&lt;&gt;"",0),0)+E263,"")))</f>
        <v>405</v>
      </c>
      <c r="F264" s="569" cm="1">
        <f t="array" ref="F264">IF(E264="","",IF(H263&lt;&gt;"",H263,INDEX(D:D,E264)))</f>
        <v>0</v>
      </c>
      <c r="G264" s="569" t="str">
        <f t="shared" si="114"/>
        <v>0</v>
      </c>
      <c r="H264" s="570" t="str">
        <f t="shared" si="115"/>
        <v/>
      </c>
      <c r="I264" s="568" t="str">
        <f>IF(AND(F264&lt;&gt;"",N10&gt;0,M264&gt;N10),"Mot &gt; limite","")</f>
        <v/>
      </c>
      <c r="M264" s="514">
        <f>IF(OR(F264="",N10="",N10&lt;=0),"",IF(LEN(F264)&lt;=N10,LEN(F264),IFERROR(FIND("♦",SUBSTITUTE(LEFT(F264,N10)," ","♦",LEN(LEFT(F264,N10))-LEN(SUBSTITUTE(LEFT(F264,N10)," ","")))),FIND(" ",F264&amp;" ",N10+1)-1)))</f>
        <v>1</v>
      </c>
      <c r="N264" s="571">
        <f t="shared" si="116"/>
        <v>247</v>
      </c>
      <c r="O264" s="551" t="str">
        <f t="shared" si="117"/>
        <v>0</v>
      </c>
      <c r="P264" s="571">
        <f t="shared" si="118"/>
        <v>1</v>
      </c>
      <c r="Q264" s="571">
        <f t="shared" si="119"/>
        <v>1</v>
      </c>
      <c r="BX264" s="6" t="s">
        <v>354</v>
      </c>
      <c r="BY264" s="577" t="s">
        <v>363</v>
      </c>
      <c r="BZ264" s="6" t="s">
        <v>498</v>
      </c>
      <c r="CA264" s="6" t="s">
        <v>999</v>
      </c>
    </row>
    <row r="265" spans="2:79">
      <c r="B265" s="568"/>
      <c r="C265" s="568"/>
      <c r="D265" s="568"/>
      <c r="E265" s="568" cm="1">
        <f t="array" ref="E265">IF(H264&lt;&gt;"",E264,IF(E264="","",IFERROR(MATCH(TRUE(),INDEX(INDEX(K:K,E264+1):K203&lt;&gt;"",0),0)+E264,"")))</f>
        <v>406</v>
      </c>
      <c r="F265" s="569" cm="1">
        <f t="array" ref="F265">IF(E265="","",IF(H264&lt;&gt;"",H264,INDEX(D:D,E265)))</f>
        <v>0</v>
      </c>
      <c r="G265" s="569" t="str">
        <f t="shared" si="114"/>
        <v>0</v>
      </c>
      <c r="H265" s="570" t="str">
        <f t="shared" si="115"/>
        <v/>
      </c>
      <c r="I265" s="568" t="str">
        <f>IF(AND(F265&lt;&gt;"",N10&gt;0,M265&gt;N10),"Mot &gt; limite","")</f>
        <v/>
      </c>
      <c r="M265" s="514">
        <f>IF(OR(F265="",N10="",N10&lt;=0),"",IF(LEN(F265)&lt;=N10,LEN(F265),IFERROR(FIND("♦",SUBSTITUTE(LEFT(F265,N10)," ","♦",LEN(LEFT(F265,N10))-LEN(SUBSTITUTE(LEFT(F265,N10)," ","")))),FIND(" ",F265&amp;" ",N10+1)-1)))</f>
        <v>1</v>
      </c>
      <c r="N265" s="571">
        <f t="shared" si="116"/>
        <v>248</v>
      </c>
      <c r="O265" s="551" t="str">
        <f t="shared" si="117"/>
        <v>0</v>
      </c>
      <c r="P265" s="571">
        <f t="shared" si="118"/>
        <v>1</v>
      </c>
      <c r="Q265" s="571">
        <f t="shared" si="119"/>
        <v>1</v>
      </c>
      <c r="BX265" s="6" t="s">
        <v>354</v>
      </c>
      <c r="BY265" s="577" t="s">
        <v>363</v>
      </c>
      <c r="BZ265" s="6" t="s">
        <v>499</v>
      </c>
      <c r="CA265" s="6" t="s">
        <v>1000</v>
      </c>
    </row>
    <row r="266" spans="2:79">
      <c r="B266" s="568"/>
      <c r="C266" s="568"/>
      <c r="D266" s="568"/>
      <c r="E266" s="568" cm="1">
        <f t="array" ref="E266">IF(H265&lt;&gt;"",E265,IF(E265="","",IFERROR(MATCH(TRUE(),INDEX(INDEX(K:K,E265+1):K203&lt;&gt;"",0),0)+E265,"")))</f>
        <v>407</v>
      </c>
      <c r="F266" s="569" cm="1">
        <f t="array" ref="F266">IF(E266="","",IF(H265&lt;&gt;"",H265,INDEX(D:D,E266)))</f>
        <v>0</v>
      </c>
      <c r="G266" s="569" t="str">
        <f t="shared" si="114"/>
        <v>0</v>
      </c>
      <c r="H266" s="570" t="str">
        <f t="shared" si="115"/>
        <v/>
      </c>
      <c r="I266" s="568" t="str">
        <f>IF(AND(F266&lt;&gt;"",N10&gt;0,M266&gt;N10),"Mot &gt; limite","")</f>
        <v/>
      </c>
      <c r="M266" s="514">
        <f>IF(OR(F266="",N10="",N10&lt;=0),"",IF(LEN(F266)&lt;=N10,LEN(F266),IFERROR(FIND("♦",SUBSTITUTE(LEFT(F266,N10)," ","♦",LEN(LEFT(F266,N10))-LEN(SUBSTITUTE(LEFT(F266,N10)," ","")))),FIND(" ",F266&amp;" ",N10+1)-1)))</f>
        <v>1</v>
      </c>
      <c r="N266" s="571">
        <f t="shared" si="116"/>
        <v>249</v>
      </c>
      <c r="O266" s="551" t="str">
        <f t="shared" si="117"/>
        <v>0</v>
      </c>
      <c r="P266" s="571">
        <f t="shared" si="118"/>
        <v>1</v>
      </c>
      <c r="Q266" s="571">
        <f t="shared" si="119"/>
        <v>1</v>
      </c>
      <c r="BX266" s="6" t="s">
        <v>354</v>
      </c>
      <c r="BY266" s="577" t="s">
        <v>363</v>
      </c>
      <c r="BZ266" s="6" t="s">
        <v>1394</v>
      </c>
      <c r="CA266" s="6" t="s">
        <v>1001</v>
      </c>
    </row>
    <row r="267" spans="2:79">
      <c r="B267" s="568"/>
      <c r="C267" s="568"/>
      <c r="D267" s="568"/>
      <c r="E267" s="568" cm="1">
        <f t="array" ref="E267">IF(H266&lt;&gt;"",E266,IF(E266="","",IFERROR(MATCH(TRUE(),INDEX(INDEX(K:K,E266+1):K203&lt;&gt;"",0),0)+E266,"")))</f>
        <v>408</v>
      </c>
      <c r="F267" s="569" cm="1">
        <f t="array" ref="F267">IF(E267="","",IF(H266&lt;&gt;"",H266,INDEX(D:D,E267)))</f>
        <v>0</v>
      </c>
      <c r="G267" s="569" t="str">
        <f t="shared" si="114"/>
        <v>0</v>
      </c>
      <c r="H267" s="570" t="str">
        <f t="shared" si="115"/>
        <v/>
      </c>
      <c r="I267" s="568" t="str">
        <f>IF(AND(F267&lt;&gt;"",N10&gt;0,M267&gt;N10),"Mot &gt; limite","")</f>
        <v/>
      </c>
      <c r="M267" s="514">
        <f>IF(OR(F267="",N10="",N10&lt;=0),"",IF(LEN(F267)&lt;=N10,LEN(F267),IFERROR(FIND("♦",SUBSTITUTE(LEFT(F267,N10)," ","♦",LEN(LEFT(F267,N10))-LEN(SUBSTITUTE(LEFT(F267,N10)," ","")))),FIND(" ",F267&amp;" ",N10+1)-1)))</f>
        <v>1</v>
      </c>
      <c r="N267" s="571">
        <f t="shared" si="116"/>
        <v>250</v>
      </c>
      <c r="O267" s="551" t="str">
        <f t="shared" si="117"/>
        <v>0</v>
      </c>
      <c r="P267" s="571">
        <f t="shared" si="118"/>
        <v>1</v>
      </c>
      <c r="Q267" s="571">
        <f t="shared" si="119"/>
        <v>1</v>
      </c>
      <c r="BX267" s="6" t="s">
        <v>354</v>
      </c>
      <c r="BY267" s="577" t="s">
        <v>363</v>
      </c>
      <c r="BZ267" s="6" t="s">
        <v>1395</v>
      </c>
      <c r="CA267" s="6" t="s">
        <v>1002</v>
      </c>
    </row>
    <row r="268" spans="2:79">
      <c r="B268" s="568"/>
      <c r="C268" s="568"/>
      <c r="D268" s="568"/>
      <c r="E268" s="568" cm="1">
        <f t="array" ref="E268">IF(H267&lt;&gt;"",E267,IF(E267="","",IFERROR(MATCH(TRUE(),INDEX(INDEX(K:K,E267+1):K203&lt;&gt;"",0),0)+E267,"")))</f>
        <v>409</v>
      </c>
      <c r="F268" s="569" cm="1">
        <f t="array" ref="F268">IF(E268="","",IF(H267&lt;&gt;"",H267,INDEX(D:D,E268)))</f>
        <v>0</v>
      </c>
      <c r="G268" s="569" t="str">
        <f t="shared" si="114"/>
        <v>0</v>
      </c>
      <c r="H268" s="570" t="str">
        <f t="shared" si="115"/>
        <v/>
      </c>
      <c r="I268" s="568" t="str">
        <f>IF(AND(F268&lt;&gt;"",N10&gt;0,M268&gt;N10),"Mot &gt; limite","")</f>
        <v/>
      </c>
      <c r="M268" s="514">
        <f>IF(OR(F268="",N10="",N10&lt;=0),"",IF(LEN(F268)&lt;=N10,LEN(F268),IFERROR(FIND("♦",SUBSTITUTE(LEFT(F268,N10)," ","♦",LEN(LEFT(F268,N10))-LEN(SUBSTITUTE(LEFT(F268,N10)," ","")))),FIND(" ",F268&amp;" ",N10+1)-1)))</f>
        <v>1</v>
      </c>
      <c r="N268" s="571">
        <f t="shared" si="116"/>
        <v>251</v>
      </c>
      <c r="O268" s="551" t="str">
        <f t="shared" si="117"/>
        <v>0</v>
      </c>
      <c r="P268" s="571">
        <f t="shared" si="118"/>
        <v>1</v>
      </c>
      <c r="Q268" s="571">
        <f t="shared" si="119"/>
        <v>1</v>
      </c>
      <c r="BX268" s="6" t="s">
        <v>354</v>
      </c>
      <c r="BY268" s="577" t="s">
        <v>363</v>
      </c>
      <c r="BZ268" s="6" t="s">
        <v>1396</v>
      </c>
      <c r="CA268" s="6" t="s">
        <v>1003</v>
      </c>
    </row>
    <row r="269" spans="2:79">
      <c r="B269" s="568"/>
      <c r="C269" s="568"/>
      <c r="D269" s="568"/>
      <c r="E269" s="568" cm="1">
        <f t="array" ref="E269">IF(H268&lt;&gt;"",E268,IF(E268="","",IFERROR(MATCH(TRUE(),INDEX(INDEX(K:K,E268+1):K203&lt;&gt;"",0),0)+E268,"")))</f>
        <v>410</v>
      </c>
      <c r="F269" s="569" cm="1">
        <f t="array" ref="F269">IF(E269="","",IF(H268&lt;&gt;"",H268,INDEX(D:D,E269)))</f>
        <v>0</v>
      </c>
      <c r="G269" s="569" t="str">
        <f t="shared" si="114"/>
        <v>0</v>
      </c>
      <c r="H269" s="570" t="str">
        <f t="shared" si="115"/>
        <v/>
      </c>
      <c r="I269" s="568" t="str">
        <f>IF(AND(F269&lt;&gt;"",N10&gt;0,M269&gt;N10),"Mot &gt; limite","")</f>
        <v/>
      </c>
      <c r="M269" s="514">
        <f>IF(OR(F269="",N10="",N10&lt;=0),"",IF(LEN(F269)&lt;=N10,LEN(F269),IFERROR(FIND("♦",SUBSTITUTE(LEFT(F269,N10)," ","♦",LEN(LEFT(F269,N10))-LEN(SUBSTITUTE(LEFT(F269,N10)," ","")))),FIND(" ",F269&amp;" ",N10+1)-1)))</f>
        <v>1</v>
      </c>
      <c r="N269" s="571">
        <f t="shared" si="116"/>
        <v>252</v>
      </c>
      <c r="O269" s="551" t="str">
        <f t="shared" si="117"/>
        <v>0</v>
      </c>
      <c r="P269" s="571">
        <f t="shared" si="118"/>
        <v>1</v>
      </c>
      <c r="Q269" s="571">
        <f t="shared" si="119"/>
        <v>1</v>
      </c>
      <c r="BX269" s="6" t="s">
        <v>354</v>
      </c>
      <c r="BY269" s="577" t="s">
        <v>363</v>
      </c>
      <c r="BZ269" s="6" t="s">
        <v>1397</v>
      </c>
      <c r="CA269" s="6" t="s">
        <v>1004</v>
      </c>
    </row>
    <row r="270" spans="2:79">
      <c r="B270" s="568"/>
      <c r="C270" s="568"/>
      <c r="D270" s="568"/>
      <c r="E270" s="568" cm="1">
        <f t="array" ref="E270">IF(H269&lt;&gt;"",E269,IF(E269="","",IFERROR(MATCH(TRUE(),INDEX(INDEX(K:K,E269+1):K203&lt;&gt;"",0),0)+E269,"")))</f>
        <v>411</v>
      </c>
      <c r="F270" s="569" cm="1">
        <f t="array" ref="F270">IF(E270="","",IF(H269&lt;&gt;"",H269,INDEX(D:D,E270)))</f>
        <v>0</v>
      </c>
      <c r="G270" s="569" t="str">
        <f t="shared" si="114"/>
        <v>0</v>
      </c>
      <c r="H270" s="570" t="str">
        <f t="shared" si="115"/>
        <v/>
      </c>
      <c r="I270" s="568" t="str">
        <f>IF(AND(F270&lt;&gt;"",N10&gt;0,M270&gt;N10),"Mot &gt; limite","")</f>
        <v/>
      </c>
      <c r="M270" s="514">
        <f>IF(OR(F270="",N10="",N10&lt;=0),"",IF(LEN(F270)&lt;=N10,LEN(F270),IFERROR(FIND("♦",SUBSTITUTE(LEFT(F270,N10)," ","♦",LEN(LEFT(F270,N10))-LEN(SUBSTITUTE(LEFT(F270,N10)," ","")))),FIND(" ",F270&amp;" ",N10+1)-1)))</f>
        <v>1</v>
      </c>
      <c r="N270" s="571">
        <f t="shared" si="116"/>
        <v>253</v>
      </c>
      <c r="O270" s="551" t="str">
        <f t="shared" si="117"/>
        <v>0</v>
      </c>
      <c r="P270" s="571">
        <f t="shared" si="118"/>
        <v>1</v>
      </c>
      <c r="Q270" s="571">
        <f t="shared" si="119"/>
        <v>1</v>
      </c>
      <c r="BX270" s="6" t="s">
        <v>354</v>
      </c>
      <c r="BY270" s="577" t="s">
        <v>363</v>
      </c>
      <c r="BZ270" s="6" t="s">
        <v>500</v>
      </c>
      <c r="CA270" s="6" t="s">
        <v>1005</v>
      </c>
    </row>
    <row r="271" spans="2:79">
      <c r="B271" s="568"/>
      <c r="C271" s="568"/>
      <c r="D271" s="568"/>
      <c r="E271" s="568" cm="1">
        <f t="array" ref="E271">IF(H270&lt;&gt;"",E270,IF(E270="","",IFERROR(MATCH(TRUE(),INDEX(INDEX(K:K,E270+1):K203&lt;&gt;"",0),0)+E270,"")))</f>
        <v>412</v>
      </c>
      <c r="F271" s="569" cm="1">
        <f t="array" ref="F271">IF(E271="","",IF(H270&lt;&gt;"",H270,INDEX(D:D,E271)))</f>
        <v>0</v>
      </c>
      <c r="G271" s="569" t="str">
        <f t="shared" si="114"/>
        <v>0</v>
      </c>
      <c r="H271" s="570" t="str">
        <f t="shared" si="115"/>
        <v/>
      </c>
      <c r="I271" s="568" t="str">
        <f>IF(AND(F271&lt;&gt;"",N10&gt;0,M271&gt;N10),"Mot &gt; limite","")</f>
        <v/>
      </c>
      <c r="M271" s="514">
        <f>IF(OR(F271="",N10="",N10&lt;=0),"",IF(LEN(F271)&lt;=N10,LEN(F271),IFERROR(FIND("♦",SUBSTITUTE(LEFT(F271,N10)," ","♦",LEN(LEFT(F271,N10))-LEN(SUBSTITUTE(LEFT(F271,N10)," ","")))),FIND(" ",F271&amp;" ",N10+1)-1)))</f>
        <v>1</v>
      </c>
      <c r="N271" s="571">
        <f t="shared" si="116"/>
        <v>254</v>
      </c>
      <c r="O271" s="551" t="str">
        <f t="shared" si="117"/>
        <v>0</v>
      </c>
      <c r="P271" s="571">
        <f t="shared" si="118"/>
        <v>1</v>
      </c>
      <c r="Q271" s="571">
        <f t="shared" si="119"/>
        <v>1</v>
      </c>
      <c r="BX271" s="6" t="s">
        <v>354</v>
      </c>
      <c r="BY271" s="577" t="s">
        <v>363</v>
      </c>
      <c r="BZ271" s="6" t="s">
        <v>1398</v>
      </c>
      <c r="CA271" s="6" t="s">
        <v>1006</v>
      </c>
    </row>
    <row r="272" spans="2:79">
      <c r="B272" s="568"/>
      <c r="C272" s="568"/>
      <c r="D272" s="568"/>
      <c r="E272" s="568" cm="1">
        <f t="array" ref="E272">IF(H271&lt;&gt;"",E271,IF(E271="","",IFERROR(MATCH(TRUE(),INDEX(INDEX(K:K,E271+1):K203&lt;&gt;"",0),0)+E271,"")))</f>
        <v>413</v>
      </c>
      <c r="F272" s="569" cm="1">
        <f t="array" ref="F272">IF(E272="","",IF(H271&lt;&gt;"",H271,INDEX(D:D,E272)))</f>
        <v>0</v>
      </c>
      <c r="G272" s="569" t="str">
        <f t="shared" si="114"/>
        <v>0</v>
      </c>
      <c r="H272" s="570" t="str">
        <f t="shared" si="115"/>
        <v/>
      </c>
      <c r="I272" s="568" t="str">
        <f>IF(AND(F272&lt;&gt;"",N10&gt;0,M272&gt;N10),"Mot &gt; limite","")</f>
        <v/>
      </c>
      <c r="M272" s="514">
        <f>IF(OR(F272="",N10="",N10&lt;=0),"",IF(LEN(F272)&lt;=N10,LEN(F272),IFERROR(FIND("♦",SUBSTITUTE(LEFT(F272,N10)," ","♦",LEN(LEFT(F272,N10))-LEN(SUBSTITUTE(LEFT(F272,N10)," ","")))),FIND(" ",F272&amp;" ",N10+1)-1)))</f>
        <v>1</v>
      </c>
      <c r="N272" s="571">
        <f t="shared" si="116"/>
        <v>255</v>
      </c>
      <c r="O272" s="551" t="str">
        <f t="shared" si="117"/>
        <v>0</v>
      </c>
      <c r="P272" s="571">
        <f t="shared" si="118"/>
        <v>1</v>
      </c>
      <c r="Q272" s="571">
        <f t="shared" si="119"/>
        <v>1</v>
      </c>
      <c r="BX272" s="6" t="s">
        <v>354</v>
      </c>
      <c r="BY272" s="577" t="s">
        <v>363</v>
      </c>
      <c r="BZ272" s="6" t="s">
        <v>501</v>
      </c>
      <c r="CA272" s="6" t="s">
        <v>1007</v>
      </c>
    </row>
    <row r="273" spans="2:79">
      <c r="B273" s="568"/>
      <c r="C273" s="568"/>
      <c r="D273" s="568"/>
      <c r="E273" s="568" cm="1">
        <f t="array" ref="E273">IF(H272&lt;&gt;"",E272,IF(E272="","",IFERROR(MATCH(TRUE(),INDEX(INDEX(K:K,E272+1):K203&lt;&gt;"",0),0)+E272,"")))</f>
        <v>414</v>
      </c>
      <c r="F273" s="569" cm="1">
        <f t="array" ref="F273">IF(E273="","",IF(H272&lt;&gt;"",H272,INDEX(D:D,E273)))</f>
        <v>0</v>
      </c>
      <c r="G273" s="569" t="str">
        <f t="shared" si="114"/>
        <v>0</v>
      </c>
      <c r="H273" s="570" t="str">
        <f t="shared" si="115"/>
        <v/>
      </c>
      <c r="I273" s="568" t="str">
        <f>IF(AND(F273&lt;&gt;"",N10&gt;0,M273&gt;N10),"Mot &gt; limite","")</f>
        <v/>
      </c>
      <c r="M273" s="514">
        <f>IF(OR(F273="",N10="",N10&lt;=0),"",IF(LEN(F273)&lt;=N10,LEN(F273),IFERROR(FIND("♦",SUBSTITUTE(LEFT(F273,N10)," ","♦",LEN(LEFT(F273,N10))-LEN(SUBSTITUTE(LEFT(F273,N10)," ","")))),FIND(" ",F273&amp;" ",N10+1)-1)))</f>
        <v>1</v>
      </c>
      <c r="N273" s="571">
        <f t="shared" si="116"/>
        <v>256</v>
      </c>
      <c r="O273" s="551" t="str">
        <f t="shared" si="117"/>
        <v>0</v>
      </c>
      <c r="P273" s="571">
        <f t="shared" si="118"/>
        <v>1</v>
      </c>
      <c r="Q273" s="571">
        <f t="shared" si="119"/>
        <v>1</v>
      </c>
      <c r="BX273" s="6" t="s">
        <v>354</v>
      </c>
      <c r="BY273" s="577" t="s">
        <v>363</v>
      </c>
      <c r="BZ273" s="6" t="s">
        <v>1399</v>
      </c>
      <c r="CA273" s="6" t="s">
        <v>1008</v>
      </c>
    </row>
    <row r="274" spans="2:79">
      <c r="B274" s="568"/>
      <c r="C274" s="568"/>
      <c r="D274" s="568"/>
      <c r="E274" s="568" cm="1">
        <f t="array" ref="E274">IF(H273&lt;&gt;"",E273,IF(E273="","",IFERROR(MATCH(TRUE(),INDEX(INDEX(K:K,E273+1):K203&lt;&gt;"",0),0)+E273,"")))</f>
        <v>415</v>
      </c>
      <c r="F274" s="569" cm="1">
        <f t="array" ref="F274">IF(E274="","",IF(H273&lt;&gt;"",H273,INDEX(D:D,E274)))</f>
        <v>0</v>
      </c>
      <c r="G274" s="569" t="str">
        <f t="shared" ref="G274:G337" si="120">IF(OR(F274="",M274=""),"",LEFT(F274,M274))</f>
        <v>0</v>
      </c>
      <c r="H274" s="570" t="str">
        <f t="shared" ref="H274:H337" si="121">IF(OR(F274="",M274=""),"",TRIM(MID(F274,M274+1,99999)))</f>
        <v/>
      </c>
      <c r="I274" s="568" t="str">
        <f>IF(AND(F274&lt;&gt;"",N10&gt;0,M274&gt;N10),"Mot &gt; limite","")</f>
        <v/>
      </c>
      <c r="M274" s="514">
        <f>IF(OR(F274="",N10="",N10&lt;=0),"",IF(LEN(F274)&lt;=N10,LEN(F274),IFERROR(FIND("♦",SUBSTITUTE(LEFT(F274,N10)," ","♦",LEN(LEFT(F274,N10))-LEN(SUBSTITUTE(LEFT(F274,N10)," ","")))),FIND(" ",F274&amp;" ",N10+1)-1)))</f>
        <v>1</v>
      </c>
      <c r="N274" s="571">
        <f t="shared" ref="N274:N337" si="122">IF(O274="","",ROW()-17)</f>
        <v>257</v>
      </c>
      <c r="O274" s="551" t="str">
        <f t="shared" ref="O274:O337" si="123">G274</f>
        <v>0</v>
      </c>
      <c r="P274" s="571">
        <f t="shared" ref="P274:P337" si="124">IF(O274="","",LEN(TRIM(O274))-LEN(SUBSTITUTE(TRIM(O274)," ",""))+1)</f>
        <v>1</v>
      </c>
      <c r="Q274" s="571">
        <f t="shared" ref="Q274:Q337" si="125">IF(O274="","",LEN(O274))</f>
        <v>1</v>
      </c>
      <c r="BX274" s="6" t="s">
        <v>354</v>
      </c>
      <c r="BY274" s="577" t="s">
        <v>363</v>
      </c>
      <c r="BZ274" s="6" t="s">
        <v>1400</v>
      </c>
      <c r="CA274" s="6" t="s">
        <v>1009</v>
      </c>
    </row>
    <row r="275" spans="2:79">
      <c r="B275" s="568"/>
      <c r="C275" s="568"/>
      <c r="D275" s="568"/>
      <c r="E275" s="568" cm="1">
        <f t="array" ref="E275">IF(H274&lt;&gt;"",E274,IF(E274="","",IFERROR(MATCH(TRUE(),INDEX(INDEX(K:K,E274+1):K203&lt;&gt;"",0),0)+E274,"")))</f>
        <v>416</v>
      </c>
      <c r="F275" s="569" cm="1">
        <f t="array" ref="F275">IF(E275="","",IF(H274&lt;&gt;"",H274,INDEX(D:D,E275)))</f>
        <v>0</v>
      </c>
      <c r="G275" s="569" t="str">
        <f t="shared" si="120"/>
        <v>0</v>
      </c>
      <c r="H275" s="570" t="str">
        <f t="shared" si="121"/>
        <v/>
      </c>
      <c r="I275" s="568" t="str">
        <f>IF(AND(F275&lt;&gt;"",N10&gt;0,M275&gt;N10),"Mot &gt; limite","")</f>
        <v/>
      </c>
      <c r="M275" s="514">
        <f>IF(OR(F275="",N10="",N10&lt;=0),"",IF(LEN(F275)&lt;=N10,LEN(F275),IFERROR(FIND("♦",SUBSTITUTE(LEFT(F275,N10)," ","♦",LEN(LEFT(F275,N10))-LEN(SUBSTITUTE(LEFT(F275,N10)," ","")))),FIND(" ",F275&amp;" ",N10+1)-1)))</f>
        <v>1</v>
      </c>
      <c r="N275" s="571">
        <f t="shared" si="122"/>
        <v>258</v>
      </c>
      <c r="O275" s="551" t="str">
        <f t="shared" si="123"/>
        <v>0</v>
      </c>
      <c r="P275" s="571">
        <f t="shared" si="124"/>
        <v>1</v>
      </c>
      <c r="Q275" s="571">
        <f t="shared" si="125"/>
        <v>1</v>
      </c>
      <c r="BX275" s="6" t="s">
        <v>354</v>
      </c>
      <c r="BY275" s="577" t="s">
        <v>363</v>
      </c>
      <c r="BZ275" s="6" t="s">
        <v>502</v>
      </c>
      <c r="CA275" s="6" t="s">
        <v>1010</v>
      </c>
    </row>
    <row r="276" spans="2:79">
      <c r="B276" s="568"/>
      <c r="C276" s="568"/>
      <c r="D276" s="568"/>
      <c r="E276" s="568" cm="1">
        <f t="array" ref="E276">IF(H275&lt;&gt;"",E275,IF(E275="","",IFERROR(MATCH(TRUE(),INDEX(INDEX(K:K,E275+1):K203&lt;&gt;"",0),0)+E275,"")))</f>
        <v>417</v>
      </c>
      <c r="F276" s="569" cm="1">
        <f t="array" ref="F276">IF(E276="","",IF(H275&lt;&gt;"",H275,INDEX(D:D,E276)))</f>
        <v>0</v>
      </c>
      <c r="G276" s="569" t="str">
        <f t="shared" si="120"/>
        <v>0</v>
      </c>
      <c r="H276" s="570" t="str">
        <f t="shared" si="121"/>
        <v/>
      </c>
      <c r="I276" s="568" t="str">
        <f>IF(AND(F276&lt;&gt;"",N10&gt;0,M276&gt;N10),"Mot &gt; limite","")</f>
        <v/>
      </c>
      <c r="M276" s="514">
        <f>IF(OR(F276="",N10="",N10&lt;=0),"",IF(LEN(F276)&lt;=N10,LEN(F276),IFERROR(FIND("♦",SUBSTITUTE(LEFT(F276,N10)," ","♦",LEN(LEFT(F276,N10))-LEN(SUBSTITUTE(LEFT(F276,N10)," ","")))),FIND(" ",F276&amp;" ",N10+1)-1)))</f>
        <v>1</v>
      </c>
      <c r="N276" s="571">
        <f t="shared" si="122"/>
        <v>259</v>
      </c>
      <c r="O276" s="551" t="str">
        <f t="shared" si="123"/>
        <v>0</v>
      </c>
      <c r="P276" s="571">
        <f t="shared" si="124"/>
        <v>1</v>
      </c>
      <c r="Q276" s="571">
        <f t="shared" si="125"/>
        <v>1</v>
      </c>
      <c r="BX276" s="6" t="s">
        <v>354</v>
      </c>
      <c r="BY276" s="577" t="s">
        <v>363</v>
      </c>
      <c r="BZ276" s="6" t="s">
        <v>503</v>
      </c>
      <c r="CA276" s="6" t="s">
        <v>1011</v>
      </c>
    </row>
    <row r="277" spans="2:79">
      <c r="B277" s="568"/>
      <c r="C277" s="568"/>
      <c r="D277" s="568"/>
      <c r="E277" s="568" cm="1">
        <f t="array" ref="E277">IF(H276&lt;&gt;"",E276,IF(E276="","",IFERROR(MATCH(TRUE(),INDEX(INDEX(K:K,E276+1):K203&lt;&gt;"",0),0)+E276,"")))</f>
        <v>418</v>
      </c>
      <c r="F277" s="569" cm="1">
        <f t="array" ref="F277">IF(E277="","",IF(H276&lt;&gt;"",H276,INDEX(D:D,E277)))</f>
        <v>0</v>
      </c>
      <c r="G277" s="569" t="str">
        <f t="shared" si="120"/>
        <v>0</v>
      </c>
      <c r="H277" s="570" t="str">
        <f t="shared" si="121"/>
        <v/>
      </c>
      <c r="I277" s="568" t="str">
        <f>IF(AND(F277&lt;&gt;"",N10&gt;0,M277&gt;N10),"Mot &gt; limite","")</f>
        <v/>
      </c>
      <c r="M277" s="514">
        <f>IF(OR(F277="",N10="",N10&lt;=0),"",IF(LEN(F277)&lt;=N10,LEN(F277),IFERROR(FIND("♦",SUBSTITUTE(LEFT(F277,N10)," ","♦",LEN(LEFT(F277,N10))-LEN(SUBSTITUTE(LEFT(F277,N10)," ","")))),FIND(" ",F277&amp;" ",N10+1)-1)))</f>
        <v>1</v>
      </c>
      <c r="N277" s="571">
        <f t="shared" si="122"/>
        <v>260</v>
      </c>
      <c r="O277" s="551" t="str">
        <f t="shared" si="123"/>
        <v>0</v>
      </c>
      <c r="P277" s="571">
        <f t="shared" si="124"/>
        <v>1</v>
      </c>
      <c r="Q277" s="571">
        <f t="shared" si="125"/>
        <v>1</v>
      </c>
      <c r="BX277" s="6" t="s">
        <v>354</v>
      </c>
      <c r="BY277" s="577" t="s">
        <v>363</v>
      </c>
      <c r="BZ277" s="6" t="s">
        <v>1401</v>
      </c>
      <c r="CA277" s="6" t="s">
        <v>1012</v>
      </c>
    </row>
    <row r="278" spans="2:79">
      <c r="B278" s="568"/>
      <c r="C278" s="568"/>
      <c r="D278" s="568"/>
      <c r="E278" s="568" cm="1">
        <f t="array" ref="E278">IF(H277&lt;&gt;"",E277,IF(E277="","",IFERROR(MATCH(TRUE(),INDEX(INDEX(K:K,E277+1):K203&lt;&gt;"",0),0)+E277,"")))</f>
        <v>419</v>
      </c>
      <c r="F278" s="569" cm="1">
        <f t="array" ref="F278">IF(E278="","",IF(H277&lt;&gt;"",H277,INDEX(D:D,E278)))</f>
        <v>0</v>
      </c>
      <c r="G278" s="569" t="str">
        <f t="shared" si="120"/>
        <v>0</v>
      </c>
      <c r="H278" s="570" t="str">
        <f t="shared" si="121"/>
        <v/>
      </c>
      <c r="I278" s="568" t="str">
        <f>IF(AND(F278&lt;&gt;"",N10&gt;0,M278&gt;N10),"Mot &gt; limite","")</f>
        <v/>
      </c>
      <c r="M278" s="514">
        <f>IF(OR(F278="",N10="",N10&lt;=0),"",IF(LEN(F278)&lt;=N10,LEN(F278),IFERROR(FIND("♦",SUBSTITUTE(LEFT(F278,N10)," ","♦",LEN(LEFT(F278,N10))-LEN(SUBSTITUTE(LEFT(F278,N10)," ","")))),FIND(" ",F278&amp;" ",N10+1)-1)))</f>
        <v>1</v>
      </c>
      <c r="N278" s="571">
        <f t="shared" si="122"/>
        <v>261</v>
      </c>
      <c r="O278" s="551" t="str">
        <f t="shared" si="123"/>
        <v>0</v>
      </c>
      <c r="P278" s="571">
        <f t="shared" si="124"/>
        <v>1</v>
      </c>
      <c r="Q278" s="571">
        <f t="shared" si="125"/>
        <v>1</v>
      </c>
      <c r="BX278" s="6" t="s">
        <v>354</v>
      </c>
      <c r="BY278" s="577" t="s">
        <v>363</v>
      </c>
      <c r="BZ278" s="6" t="s">
        <v>1402</v>
      </c>
      <c r="CA278" s="6" t="s">
        <v>1013</v>
      </c>
    </row>
    <row r="279" spans="2:79">
      <c r="B279" s="568"/>
      <c r="C279" s="568"/>
      <c r="D279" s="568"/>
      <c r="E279" s="568" cm="1">
        <f t="array" ref="E279">IF(H278&lt;&gt;"",E278,IF(E278="","",IFERROR(MATCH(TRUE(),INDEX(INDEX(K:K,E278+1):K203&lt;&gt;"",0),0)+E278,"")))</f>
        <v>420</v>
      </c>
      <c r="F279" s="569" cm="1">
        <f t="array" ref="F279">IF(E279="","",IF(H278&lt;&gt;"",H278,INDEX(D:D,E279)))</f>
        <v>0</v>
      </c>
      <c r="G279" s="569" t="str">
        <f t="shared" si="120"/>
        <v>0</v>
      </c>
      <c r="H279" s="570" t="str">
        <f t="shared" si="121"/>
        <v/>
      </c>
      <c r="I279" s="568" t="str">
        <f>IF(AND(F279&lt;&gt;"",N10&gt;0,M279&gt;N10),"Mot &gt; limite","")</f>
        <v/>
      </c>
      <c r="M279" s="514">
        <f>IF(OR(F279="",N10="",N10&lt;=0),"",IF(LEN(F279)&lt;=N10,LEN(F279),IFERROR(FIND("♦",SUBSTITUTE(LEFT(F279,N10)," ","♦",LEN(LEFT(F279,N10))-LEN(SUBSTITUTE(LEFT(F279,N10)," ","")))),FIND(" ",F279&amp;" ",N10+1)-1)))</f>
        <v>1</v>
      </c>
      <c r="N279" s="571">
        <f t="shared" si="122"/>
        <v>262</v>
      </c>
      <c r="O279" s="551" t="str">
        <f t="shared" si="123"/>
        <v>0</v>
      </c>
      <c r="P279" s="571">
        <f t="shared" si="124"/>
        <v>1</v>
      </c>
      <c r="Q279" s="571">
        <f t="shared" si="125"/>
        <v>1</v>
      </c>
      <c r="BX279" s="6" t="s">
        <v>354</v>
      </c>
      <c r="BY279" s="577" t="s">
        <v>363</v>
      </c>
      <c r="BZ279" s="6" t="s">
        <v>1403</v>
      </c>
      <c r="CA279" s="6" t="s">
        <v>1014</v>
      </c>
    </row>
    <row r="280" spans="2:79">
      <c r="B280" s="568"/>
      <c r="C280" s="568"/>
      <c r="D280" s="568"/>
      <c r="E280" s="568" cm="1">
        <f t="array" ref="E280">IF(H279&lt;&gt;"",E279,IF(E279="","",IFERROR(MATCH(TRUE(),INDEX(INDEX(K:K,E279+1):K203&lt;&gt;"",0),0)+E279,"")))</f>
        <v>421</v>
      </c>
      <c r="F280" s="569" cm="1">
        <f t="array" ref="F280">IF(E280="","",IF(H279&lt;&gt;"",H279,INDEX(D:D,E280)))</f>
        <v>0</v>
      </c>
      <c r="G280" s="569" t="str">
        <f t="shared" si="120"/>
        <v>0</v>
      </c>
      <c r="H280" s="570" t="str">
        <f t="shared" si="121"/>
        <v/>
      </c>
      <c r="I280" s="568" t="str">
        <f>IF(AND(F280&lt;&gt;"",N10&gt;0,M280&gt;N10),"Mot &gt; limite","")</f>
        <v/>
      </c>
      <c r="M280" s="514">
        <f>IF(OR(F280="",N10="",N10&lt;=0),"",IF(LEN(F280)&lt;=N10,LEN(F280),IFERROR(FIND("♦",SUBSTITUTE(LEFT(F280,N10)," ","♦",LEN(LEFT(F280,N10))-LEN(SUBSTITUTE(LEFT(F280,N10)," ","")))),FIND(" ",F280&amp;" ",N10+1)-1)))</f>
        <v>1</v>
      </c>
      <c r="N280" s="571">
        <f t="shared" si="122"/>
        <v>263</v>
      </c>
      <c r="O280" s="551" t="str">
        <f t="shared" si="123"/>
        <v>0</v>
      </c>
      <c r="P280" s="571">
        <f t="shared" si="124"/>
        <v>1</v>
      </c>
      <c r="Q280" s="571">
        <f t="shared" si="125"/>
        <v>1</v>
      </c>
      <c r="BX280" s="6" t="s">
        <v>354</v>
      </c>
      <c r="BY280" s="577" t="s">
        <v>363</v>
      </c>
      <c r="BZ280" s="6" t="s">
        <v>1404</v>
      </c>
      <c r="CA280" s="6" t="s">
        <v>1015</v>
      </c>
    </row>
    <row r="281" spans="2:79">
      <c r="B281" s="568"/>
      <c r="C281" s="568"/>
      <c r="D281" s="568"/>
      <c r="E281" s="568" cm="1">
        <f t="array" ref="E281">IF(H280&lt;&gt;"",E280,IF(E280="","",IFERROR(MATCH(TRUE(),INDEX(INDEX(K:K,E280+1):K203&lt;&gt;"",0),0)+E280,"")))</f>
        <v>422</v>
      </c>
      <c r="F281" s="569" cm="1">
        <f t="array" ref="F281">IF(E281="","",IF(H280&lt;&gt;"",H280,INDEX(D:D,E281)))</f>
        <v>0</v>
      </c>
      <c r="G281" s="569" t="str">
        <f t="shared" si="120"/>
        <v>0</v>
      </c>
      <c r="H281" s="570" t="str">
        <f t="shared" si="121"/>
        <v/>
      </c>
      <c r="I281" s="568" t="str">
        <f>IF(AND(F281&lt;&gt;"",N10&gt;0,M281&gt;N10),"Mot &gt; limite","")</f>
        <v/>
      </c>
      <c r="M281" s="514">
        <f>IF(OR(F281="",N10="",N10&lt;=0),"",IF(LEN(F281)&lt;=N10,LEN(F281),IFERROR(FIND("♦",SUBSTITUTE(LEFT(F281,N10)," ","♦",LEN(LEFT(F281,N10))-LEN(SUBSTITUTE(LEFT(F281,N10)," ","")))),FIND(" ",F281&amp;" ",N10+1)-1)))</f>
        <v>1</v>
      </c>
      <c r="N281" s="571">
        <f t="shared" si="122"/>
        <v>264</v>
      </c>
      <c r="O281" s="551" t="str">
        <f t="shared" si="123"/>
        <v>0</v>
      </c>
      <c r="P281" s="571">
        <f t="shared" si="124"/>
        <v>1</v>
      </c>
      <c r="Q281" s="571">
        <f t="shared" si="125"/>
        <v>1</v>
      </c>
      <c r="BX281" s="6" t="s">
        <v>354</v>
      </c>
      <c r="BY281" s="577" t="s">
        <v>363</v>
      </c>
      <c r="BZ281" s="6" t="s">
        <v>1405</v>
      </c>
      <c r="CA281" s="6" t="s">
        <v>1016</v>
      </c>
    </row>
    <row r="282" spans="2:79">
      <c r="B282" s="568"/>
      <c r="C282" s="568"/>
      <c r="D282" s="568"/>
      <c r="E282" s="568" cm="1">
        <f t="array" ref="E282">IF(H281&lt;&gt;"",E281,IF(E281="","",IFERROR(MATCH(TRUE(),INDEX(INDEX(K:K,E281+1):K203&lt;&gt;"",0),0)+E281,"")))</f>
        <v>423</v>
      </c>
      <c r="F282" s="569" cm="1">
        <f t="array" ref="F282">IF(E282="","",IF(H281&lt;&gt;"",H281,INDEX(D:D,E282)))</f>
        <v>0</v>
      </c>
      <c r="G282" s="569" t="str">
        <f t="shared" si="120"/>
        <v>0</v>
      </c>
      <c r="H282" s="570" t="str">
        <f t="shared" si="121"/>
        <v/>
      </c>
      <c r="I282" s="568" t="str">
        <f>IF(AND(F282&lt;&gt;"",N10&gt;0,M282&gt;N10),"Mot &gt; limite","")</f>
        <v/>
      </c>
      <c r="M282" s="514">
        <f>IF(OR(F282="",N10="",N10&lt;=0),"",IF(LEN(F282)&lt;=N10,LEN(F282),IFERROR(FIND("♦",SUBSTITUTE(LEFT(F282,N10)," ","♦",LEN(LEFT(F282,N10))-LEN(SUBSTITUTE(LEFT(F282,N10)," ","")))),FIND(" ",F282&amp;" ",N10+1)-1)))</f>
        <v>1</v>
      </c>
      <c r="N282" s="571">
        <f t="shared" si="122"/>
        <v>265</v>
      </c>
      <c r="O282" s="551" t="str">
        <f t="shared" si="123"/>
        <v>0</v>
      </c>
      <c r="P282" s="571">
        <f t="shared" si="124"/>
        <v>1</v>
      </c>
      <c r="Q282" s="571">
        <f t="shared" si="125"/>
        <v>1</v>
      </c>
      <c r="BX282" s="6" t="s">
        <v>354</v>
      </c>
      <c r="BY282" s="577" t="s">
        <v>363</v>
      </c>
      <c r="BZ282" s="6" t="s">
        <v>504</v>
      </c>
      <c r="CA282" s="6" t="s">
        <v>1017</v>
      </c>
    </row>
    <row r="283" spans="2:79">
      <c r="B283" s="568"/>
      <c r="C283" s="568"/>
      <c r="D283" s="568"/>
      <c r="E283" s="568" cm="1">
        <f t="array" ref="E283">IF(H282&lt;&gt;"",E282,IF(E282="","",IFERROR(MATCH(TRUE(),INDEX(INDEX(K:K,E282+1):K203&lt;&gt;"",0),0)+E282,"")))</f>
        <v>424</v>
      </c>
      <c r="F283" s="569" cm="1">
        <f t="array" ref="F283">IF(E283="","",IF(H282&lt;&gt;"",H282,INDEX(D:D,E283)))</f>
        <v>0</v>
      </c>
      <c r="G283" s="569" t="str">
        <f t="shared" si="120"/>
        <v>0</v>
      </c>
      <c r="H283" s="570" t="str">
        <f t="shared" si="121"/>
        <v/>
      </c>
      <c r="I283" s="568" t="str">
        <f>IF(AND(F283&lt;&gt;"",N10&gt;0,M283&gt;N10),"Mot &gt; limite","")</f>
        <v/>
      </c>
      <c r="M283" s="514">
        <f>IF(OR(F283="",N10="",N10&lt;=0),"",IF(LEN(F283)&lt;=N10,LEN(F283),IFERROR(FIND("♦",SUBSTITUTE(LEFT(F283,N10)," ","♦",LEN(LEFT(F283,N10))-LEN(SUBSTITUTE(LEFT(F283,N10)," ","")))),FIND(" ",F283&amp;" ",N10+1)-1)))</f>
        <v>1</v>
      </c>
      <c r="N283" s="571">
        <f t="shared" si="122"/>
        <v>266</v>
      </c>
      <c r="O283" s="551" t="str">
        <f t="shared" si="123"/>
        <v>0</v>
      </c>
      <c r="P283" s="571">
        <f t="shared" si="124"/>
        <v>1</v>
      </c>
      <c r="Q283" s="571">
        <f t="shared" si="125"/>
        <v>1</v>
      </c>
      <c r="BX283" s="6" t="s">
        <v>355</v>
      </c>
      <c r="BY283" s="577" t="s">
        <v>363</v>
      </c>
      <c r="BZ283" s="6" t="s">
        <v>1406</v>
      </c>
      <c r="CA283" s="6" t="s">
        <v>1018</v>
      </c>
    </row>
    <row r="284" spans="2:79">
      <c r="B284" s="568"/>
      <c r="C284" s="568"/>
      <c r="D284" s="568"/>
      <c r="E284" s="568" cm="1">
        <f t="array" ref="E284">IF(H283&lt;&gt;"",E283,IF(E283="","",IFERROR(MATCH(TRUE(),INDEX(INDEX(K:K,E283+1):K203&lt;&gt;"",0),0)+E283,"")))</f>
        <v>425</v>
      </c>
      <c r="F284" s="569" cm="1">
        <f t="array" ref="F284">IF(E284="","",IF(H283&lt;&gt;"",H283,INDEX(D:D,E284)))</f>
        <v>0</v>
      </c>
      <c r="G284" s="569" t="str">
        <f t="shared" si="120"/>
        <v>0</v>
      </c>
      <c r="H284" s="570" t="str">
        <f t="shared" si="121"/>
        <v/>
      </c>
      <c r="I284" s="568" t="str">
        <f>IF(AND(F284&lt;&gt;"",N10&gt;0,M284&gt;N10),"Mot &gt; limite","")</f>
        <v/>
      </c>
      <c r="M284" s="514">
        <f>IF(OR(F284="",N10="",N10&lt;=0),"",IF(LEN(F284)&lt;=N10,LEN(F284),IFERROR(FIND("♦",SUBSTITUTE(LEFT(F284,N10)," ","♦",LEN(LEFT(F284,N10))-LEN(SUBSTITUTE(LEFT(F284,N10)," ","")))),FIND(" ",F284&amp;" ",N10+1)-1)))</f>
        <v>1</v>
      </c>
      <c r="N284" s="571">
        <f t="shared" si="122"/>
        <v>267</v>
      </c>
      <c r="O284" s="551" t="str">
        <f t="shared" si="123"/>
        <v>0</v>
      </c>
      <c r="P284" s="571">
        <f t="shared" si="124"/>
        <v>1</v>
      </c>
      <c r="Q284" s="571">
        <f t="shared" si="125"/>
        <v>1</v>
      </c>
      <c r="BX284" s="6" t="s">
        <v>355</v>
      </c>
      <c r="BY284" s="577" t="s">
        <v>363</v>
      </c>
      <c r="BZ284" s="6" t="s">
        <v>505</v>
      </c>
      <c r="CA284" s="6" t="s">
        <v>1019</v>
      </c>
    </row>
    <row r="285" spans="2:79">
      <c r="B285" s="568"/>
      <c r="C285" s="568"/>
      <c r="D285" s="568"/>
      <c r="E285" s="568" cm="1">
        <f t="array" ref="E285">IF(H284&lt;&gt;"",E284,IF(E284="","",IFERROR(MATCH(TRUE(),INDEX(INDEX(K:K,E284+1):K203&lt;&gt;"",0),0)+E284,"")))</f>
        <v>426</v>
      </c>
      <c r="F285" s="569" cm="1">
        <f t="array" ref="F285">IF(E285="","",IF(H284&lt;&gt;"",H284,INDEX(D:D,E285)))</f>
        <v>0</v>
      </c>
      <c r="G285" s="569" t="str">
        <f t="shared" si="120"/>
        <v>0</v>
      </c>
      <c r="H285" s="570" t="str">
        <f t="shared" si="121"/>
        <v/>
      </c>
      <c r="I285" s="568" t="str">
        <f>IF(AND(F285&lt;&gt;"",N10&gt;0,M285&gt;N10),"Mot &gt; limite","")</f>
        <v/>
      </c>
      <c r="M285" s="514">
        <f>IF(OR(F285="",N10="",N10&lt;=0),"",IF(LEN(F285)&lt;=N10,LEN(F285),IFERROR(FIND("♦",SUBSTITUTE(LEFT(F285,N10)," ","♦",LEN(LEFT(F285,N10))-LEN(SUBSTITUTE(LEFT(F285,N10)," ","")))),FIND(" ",F285&amp;" ",N10+1)-1)))</f>
        <v>1</v>
      </c>
      <c r="N285" s="571">
        <f t="shared" si="122"/>
        <v>268</v>
      </c>
      <c r="O285" s="551" t="str">
        <f t="shared" si="123"/>
        <v>0</v>
      </c>
      <c r="P285" s="571">
        <f t="shared" si="124"/>
        <v>1</v>
      </c>
      <c r="Q285" s="571">
        <f t="shared" si="125"/>
        <v>1</v>
      </c>
      <c r="BX285" s="6" t="s">
        <v>355</v>
      </c>
      <c r="BY285" s="577" t="s">
        <v>363</v>
      </c>
      <c r="BZ285" s="6" t="s">
        <v>506</v>
      </c>
      <c r="CA285" s="6" t="s">
        <v>1020</v>
      </c>
    </row>
    <row r="286" spans="2:79">
      <c r="B286" s="568"/>
      <c r="C286" s="568"/>
      <c r="D286" s="568"/>
      <c r="E286" s="568" cm="1">
        <f t="array" ref="E286">IF(H285&lt;&gt;"",E285,IF(E285="","",IFERROR(MATCH(TRUE(),INDEX(INDEX(K:K,E285+1):K203&lt;&gt;"",0),0)+E285,"")))</f>
        <v>427</v>
      </c>
      <c r="F286" s="569" cm="1">
        <f t="array" ref="F286">IF(E286="","",IF(H285&lt;&gt;"",H285,INDEX(D:D,E286)))</f>
        <v>0</v>
      </c>
      <c r="G286" s="569" t="str">
        <f t="shared" si="120"/>
        <v>0</v>
      </c>
      <c r="H286" s="570" t="str">
        <f t="shared" si="121"/>
        <v/>
      </c>
      <c r="I286" s="568" t="str">
        <f>IF(AND(F286&lt;&gt;"",N10&gt;0,M286&gt;N10),"Mot &gt; limite","")</f>
        <v/>
      </c>
      <c r="M286" s="514">
        <f>IF(OR(F286="",N10="",N10&lt;=0),"",IF(LEN(F286)&lt;=N10,LEN(F286),IFERROR(FIND("♦",SUBSTITUTE(LEFT(F286,N10)," ","♦",LEN(LEFT(F286,N10))-LEN(SUBSTITUTE(LEFT(F286,N10)," ","")))),FIND(" ",F286&amp;" ",N10+1)-1)))</f>
        <v>1</v>
      </c>
      <c r="N286" s="571">
        <f t="shared" si="122"/>
        <v>269</v>
      </c>
      <c r="O286" s="551" t="str">
        <f t="shared" si="123"/>
        <v>0</v>
      </c>
      <c r="P286" s="571">
        <f t="shared" si="124"/>
        <v>1</v>
      </c>
      <c r="Q286" s="571">
        <f t="shared" si="125"/>
        <v>1</v>
      </c>
      <c r="BX286" s="6" t="s">
        <v>355</v>
      </c>
      <c r="BY286" s="577" t="s">
        <v>363</v>
      </c>
      <c r="BZ286" s="6" t="s">
        <v>507</v>
      </c>
      <c r="CA286" s="6" t="s">
        <v>1021</v>
      </c>
    </row>
    <row r="287" spans="2:79">
      <c r="B287" s="568"/>
      <c r="C287" s="568"/>
      <c r="D287" s="568"/>
      <c r="E287" s="568" cm="1">
        <f t="array" ref="E287">IF(H286&lt;&gt;"",E286,IF(E286="","",IFERROR(MATCH(TRUE(),INDEX(INDEX(K:K,E286+1):K203&lt;&gt;"",0),0)+E286,"")))</f>
        <v>428</v>
      </c>
      <c r="F287" s="569" cm="1">
        <f t="array" ref="F287">IF(E287="","",IF(H286&lt;&gt;"",H286,INDEX(D:D,E287)))</f>
        <v>0</v>
      </c>
      <c r="G287" s="569" t="str">
        <f t="shared" si="120"/>
        <v>0</v>
      </c>
      <c r="H287" s="570" t="str">
        <f t="shared" si="121"/>
        <v/>
      </c>
      <c r="I287" s="568" t="str">
        <f>IF(AND(F287&lt;&gt;"",N10&gt;0,M287&gt;N10),"Mot &gt; limite","")</f>
        <v/>
      </c>
      <c r="M287" s="514">
        <f>IF(OR(F287="",N10="",N10&lt;=0),"",IF(LEN(F287)&lt;=N10,LEN(F287),IFERROR(FIND("♦",SUBSTITUTE(LEFT(F287,N10)," ","♦",LEN(LEFT(F287,N10))-LEN(SUBSTITUTE(LEFT(F287,N10)," ","")))),FIND(" ",F287&amp;" ",N10+1)-1)))</f>
        <v>1</v>
      </c>
      <c r="N287" s="571">
        <f t="shared" si="122"/>
        <v>270</v>
      </c>
      <c r="O287" s="551" t="str">
        <f t="shared" si="123"/>
        <v>0</v>
      </c>
      <c r="P287" s="571">
        <f t="shared" si="124"/>
        <v>1</v>
      </c>
      <c r="Q287" s="571">
        <f t="shared" si="125"/>
        <v>1</v>
      </c>
      <c r="BX287" s="6" t="s">
        <v>355</v>
      </c>
      <c r="BY287" s="577" t="s">
        <v>363</v>
      </c>
      <c r="BZ287" s="6" t="s">
        <v>508</v>
      </c>
      <c r="CA287" s="6" t="s">
        <v>1022</v>
      </c>
    </row>
    <row r="288" spans="2:79">
      <c r="B288" s="568"/>
      <c r="C288" s="568"/>
      <c r="D288" s="568"/>
      <c r="E288" s="568" cm="1">
        <f t="array" ref="E288">IF(H287&lt;&gt;"",E287,IF(E287="","",IFERROR(MATCH(TRUE(),INDEX(INDEX(K:K,E287+1):K203&lt;&gt;"",0),0)+E287,"")))</f>
        <v>429</v>
      </c>
      <c r="F288" s="569" cm="1">
        <f t="array" ref="F288">IF(E288="","",IF(H287&lt;&gt;"",H287,INDEX(D:D,E288)))</f>
        <v>0</v>
      </c>
      <c r="G288" s="569" t="str">
        <f t="shared" si="120"/>
        <v>0</v>
      </c>
      <c r="H288" s="570" t="str">
        <f t="shared" si="121"/>
        <v/>
      </c>
      <c r="I288" s="568" t="str">
        <f>IF(AND(F288&lt;&gt;"",N10&gt;0,M288&gt;N10),"Mot &gt; limite","")</f>
        <v/>
      </c>
      <c r="M288" s="514">
        <f>IF(OR(F288="",N10="",N10&lt;=0),"",IF(LEN(F288)&lt;=N10,LEN(F288),IFERROR(FIND("♦",SUBSTITUTE(LEFT(F288,N10)," ","♦",LEN(LEFT(F288,N10))-LEN(SUBSTITUTE(LEFT(F288,N10)," ","")))),FIND(" ",F288&amp;" ",N10+1)-1)))</f>
        <v>1</v>
      </c>
      <c r="N288" s="571">
        <f t="shared" si="122"/>
        <v>271</v>
      </c>
      <c r="O288" s="551" t="str">
        <f t="shared" si="123"/>
        <v>0</v>
      </c>
      <c r="P288" s="571">
        <f t="shared" si="124"/>
        <v>1</v>
      </c>
      <c r="Q288" s="571">
        <f t="shared" si="125"/>
        <v>1</v>
      </c>
      <c r="BX288" s="6" t="s">
        <v>355</v>
      </c>
      <c r="BY288" s="577" t="s">
        <v>363</v>
      </c>
      <c r="BZ288" s="6" t="s">
        <v>1407</v>
      </c>
      <c r="CA288" s="6" t="s">
        <v>1023</v>
      </c>
    </row>
    <row r="289" spans="2:79">
      <c r="B289" s="568"/>
      <c r="C289" s="568"/>
      <c r="D289" s="568"/>
      <c r="E289" s="568" cm="1">
        <f t="array" ref="E289">IF(H288&lt;&gt;"",E288,IF(E288="","",IFERROR(MATCH(TRUE(),INDEX(INDEX(K:K,E288+1):K203&lt;&gt;"",0),0)+E288,"")))</f>
        <v>430</v>
      </c>
      <c r="F289" s="569" cm="1">
        <f t="array" ref="F289">IF(E289="","",IF(H288&lt;&gt;"",H288,INDEX(D:D,E289)))</f>
        <v>0</v>
      </c>
      <c r="G289" s="569" t="str">
        <f t="shared" si="120"/>
        <v>0</v>
      </c>
      <c r="H289" s="570" t="str">
        <f t="shared" si="121"/>
        <v/>
      </c>
      <c r="I289" s="568" t="str">
        <f>IF(AND(F289&lt;&gt;"",N10&gt;0,M289&gt;N10),"Mot &gt; limite","")</f>
        <v/>
      </c>
      <c r="M289" s="514">
        <f>IF(OR(F289="",N10="",N10&lt;=0),"",IF(LEN(F289)&lt;=N10,LEN(F289),IFERROR(FIND("♦",SUBSTITUTE(LEFT(F289,N10)," ","♦",LEN(LEFT(F289,N10))-LEN(SUBSTITUTE(LEFT(F289,N10)," ","")))),FIND(" ",F289&amp;" ",N10+1)-1)))</f>
        <v>1</v>
      </c>
      <c r="N289" s="571">
        <f t="shared" si="122"/>
        <v>272</v>
      </c>
      <c r="O289" s="551" t="str">
        <f t="shared" si="123"/>
        <v>0</v>
      </c>
      <c r="P289" s="571">
        <f t="shared" si="124"/>
        <v>1</v>
      </c>
      <c r="Q289" s="571">
        <f t="shared" si="125"/>
        <v>1</v>
      </c>
      <c r="BX289" s="6" t="s">
        <v>355</v>
      </c>
      <c r="BY289" s="577" t="s">
        <v>363</v>
      </c>
      <c r="BZ289" s="6" t="s">
        <v>509</v>
      </c>
      <c r="CA289" s="6" t="s">
        <v>1024</v>
      </c>
    </row>
    <row r="290" spans="2:79">
      <c r="B290" s="568"/>
      <c r="C290" s="568"/>
      <c r="D290" s="568"/>
      <c r="E290" s="568" cm="1">
        <f t="array" ref="E290">IF(H289&lt;&gt;"",E289,IF(E289="","",IFERROR(MATCH(TRUE(),INDEX(INDEX(K:K,E289+1):K203&lt;&gt;"",0),0)+E289,"")))</f>
        <v>431</v>
      </c>
      <c r="F290" s="569" cm="1">
        <f t="array" ref="F290">IF(E290="","",IF(H289&lt;&gt;"",H289,INDEX(D:D,E290)))</f>
        <v>0</v>
      </c>
      <c r="G290" s="569" t="str">
        <f t="shared" si="120"/>
        <v>0</v>
      </c>
      <c r="H290" s="570" t="str">
        <f t="shared" si="121"/>
        <v/>
      </c>
      <c r="I290" s="568" t="str">
        <f>IF(AND(F290&lt;&gt;"",N10&gt;0,M290&gt;N10),"Mot &gt; limite","")</f>
        <v/>
      </c>
      <c r="M290" s="514">
        <f>IF(OR(F290="",N10="",N10&lt;=0),"",IF(LEN(F290)&lt;=N10,LEN(F290),IFERROR(FIND("♦",SUBSTITUTE(LEFT(F290,N10)," ","♦",LEN(LEFT(F290,N10))-LEN(SUBSTITUTE(LEFT(F290,N10)," ","")))),FIND(" ",F290&amp;" ",N10+1)-1)))</f>
        <v>1</v>
      </c>
      <c r="N290" s="571">
        <f t="shared" si="122"/>
        <v>273</v>
      </c>
      <c r="O290" s="551" t="str">
        <f t="shared" si="123"/>
        <v>0</v>
      </c>
      <c r="P290" s="571">
        <f t="shared" si="124"/>
        <v>1</v>
      </c>
      <c r="Q290" s="571">
        <f t="shared" si="125"/>
        <v>1</v>
      </c>
      <c r="BX290" s="6" t="s">
        <v>355</v>
      </c>
      <c r="BY290" s="577" t="s">
        <v>363</v>
      </c>
      <c r="BZ290" s="6" t="s">
        <v>510</v>
      </c>
      <c r="CA290" s="6" t="s">
        <v>1025</v>
      </c>
    </row>
    <row r="291" spans="2:79">
      <c r="B291" s="568"/>
      <c r="C291" s="568"/>
      <c r="D291" s="568"/>
      <c r="E291" s="568" cm="1">
        <f t="array" ref="E291">IF(H290&lt;&gt;"",E290,IF(E290="","",IFERROR(MATCH(TRUE(),INDEX(INDEX(K:K,E290+1):K203&lt;&gt;"",0),0)+E290,"")))</f>
        <v>432</v>
      </c>
      <c r="F291" s="569" cm="1">
        <f t="array" ref="F291">IF(E291="","",IF(H290&lt;&gt;"",H290,INDEX(D:D,E291)))</f>
        <v>0</v>
      </c>
      <c r="G291" s="569" t="str">
        <f t="shared" si="120"/>
        <v>0</v>
      </c>
      <c r="H291" s="570" t="str">
        <f t="shared" si="121"/>
        <v/>
      </c>
      <c r="I291" s="568" t="str">
        <f>IF(AND(F291&lt;&gt;"",N10&gt;0,M291&gt;N10),"Mot &gt; limite","")</f>
        <v/>
      </c>
      <c r="M291" s="514">
        <f>IF(OR(F291="",N10="",N10&lt;=0),"",IF(LEN(F291)&lt;=N10,LEN(F291),IFERROR(FIND("♦",SUBSTITUTE(LEFT(F291,N10)," ","♦",LEN(LEFT(F291,N10))-LEN(SUBSTITUTE(LEFT(F291,N10)," ","")))),FIND(" ",F291&amp;" ",N10+1)-1)))</f>
        <v>1</v>
      </c>
      <c r="N291" s="571">
        <f t="shared" si="122"/>
        <v>274</v>
      </c>
      <c r="O291" s="551" t="str">
        <f t="shared" si="123"/>
        <v>0</v>
      </c>
      <c r="P291" s="571">
        <f t="shared" si="124"/>
        <v>1</v>
      </c>
      <c r="Q291" s="571">
        <f t="shared" si="125"/>
        <v>1</v>
      </c>
      <c r="BX291" s="6" t="s">
        <v>355</v>
      </c>
      <c r="BY291" s="577" t="s">
        <v>363</v>
      </c>
      <c r="BZ291" s="6" t="s">
        <v>511</v>
      </c>
      <c r="CA291" s="6" t="s">
        <v>1026</v>
      </c>
    </row>
    <row r="292" spans="2:79">
      <c r="B292" s="568"/>
      <c r="C292" s="568"/>
      <c r="D292" s="568"/>
      <c r="E292" s="568" cm="1">
        <f t="array" ref="E292">IF(H291&lt;&gt;"",E291,IF(E291="","",IFERROR(MATCH(TRUE(),INDEX(INDEX(K:K,E291+1):K203&lt;&gt;"",0),0)+E291,"")))</f>
        <v>433</v>
      </c>
      <c r="F292" s="569" cm="1">
        <f t="array" ref="F292">IF(E292="","",IF(H291&lt;&gt;"",H291,INDEX(D:D,E292)))</f>
        <v>0</v>
      </c>
      <c r="G292" s="569" t="str">
        <f t="shared" si="120"/>
        <v>0</v>
      </c>
      <c r="H292" s="570" t="str">
        <f t="shared" si="121"/>
        <v/>
      </c>
      <c r="I292" s="568" t="str">
        <f>IF(AND(F292&lt;&gt;"",N10&gt;0,M292&gt;N10),"Mot &gt; limite","")</f>
        <v/>
      </c>
      <c r="M292" s="514">
        <f>IF(OR(F292="",N10="",N10&lt;=0),"",IF(LEN(F292)&lt;=N10,LEN(F292),IFERROR(FIND("♦",SUBSTITUTE(LEFT(F292,N10)," ","♦",LEN(LEFT(F292,N10))-LEN(SUBSTITUTE(LEFT(F292,N10)," ","")))),FIND(" ",F292&amp;" ",N10+1)-1)))</f>
        <v>1</v>
      </c>
      <c r="N292" s="571">
        <f t="shared" si="122"/>
        <v>275</v>
      </c>
      <c r="O292" s="551" t="str">
        <f t="shared" si="123"/>
        <v>0</v>
      </c>
      <c r="P292" s="571">
        <f t="shared" si="124"/>
        <v>1</v>
      </c>
      <c r="Q292" s="571">
        <f t="shared" si="125"/>
        <v>1</v>
      </c>
      <c r="BX292" s="6" t="s">
        <v>355</v>
      </c>
      <c r="BY292" s="577" t="s">
        <v>363</v>
      </c>
      <c r="BZ292" s="6" t="s">
        <v>512</v>
      </c>
      <c r="CA292" s="6" t="s">
        <v>1027</v>
      </c>
    </row>
    <row r="293" spans="2:79">
      <c r="B293" s="568"/>
      <c r="C293" s="568"/>
      <c r="D293" s="568"/>
      <c r="E293" s="568" cm="1">
        <f t="array" ref="E293">IF(H292&lt;&gt;"",E292,IF(E292="","",IFERROR(MATCH(TRUE(),INDEX(INDEX(K:K,E292+1):K203&lt;&gt;"",0),0)+E292,"")))</f>
        <v>434</v>
      </c>
      <c r="F293" s="569" cm="1">
        <f t="array" ref="F293">IF(E293="","",IF(H292&lt;&gt;"",H292,INDEX(D:D,E293)))</f>
        <v>0</v>
      </c>
      <c r="G293" s="569" t="str">
        <f t="shared" si="120"/>
        <v>0</v>
      </c>
      <c r="H293" s="570" t="str">
        <f t="shared" si="121"/>
        <v/>
      </c>
      <c r="I293" s="568" t="str">
        <f>IF(AND(F293&lt;&gt;"",N10&gt;0,M293&gt;N10),"Mot &gt; limite","")</f>
        <v/>
      </c>
      <c r="M293" s="514">
        <f>IF(OR(F293="",N10="",N10&lt;=0),"",IF(LEN(F293)&lt;=N10,LEN(F293),IFERROR(FIND("♦",SUBSTITUTE(LEFT(F293,N10)," ","♦",LEN(LEFT(F293,N10))-LEN(SUBSTITUTE(LEFT(F293,N10)," ","")))),FIND(" ",F293&amp;" ",N10+1)-1)))</f>
        <v>1</v>
      </c>
      <c r="N293" s="571">
        <f t="shared" si="122"/>
        <v>276</v>
      </c>
      <c r="O293" s="551" t="str">
        <f t="shared" si="123"/>
        <v>0</v>
      </c>
      <c r="P293" s="571">
        <f t="shared" si="124"/>
        <v>1</v>
      </c>
      <c r="Q293" s="571">
        <f t="shared" si="125"/>
        <v>1</v>
      </c>
      <c r="BX293" s="6" t="s">
        <v>355</v>
      </c>
      <c r="BY293" s="577" t="s">
        <v>363</v>
      </c>
      <c r="BZ293" s="6" t="s">
        <v>513</v>
      </c>
      <c r="CA293" s="6" t="s">
        <v>1028</v>
      </c>
    </row>
    <row r="294" spans="2:79">
      <c r="B294" s="568"/>
      <c r="C294" s="568"/>
      <c r="D294" s="568"/>
      <c r="E294" s="568" cm="1">
        <f t="array" ref="E294">IF(H293&lt;&gt;"",E293,IF(E293="","",IFERROR(MATCH(TRUE(),INDEX(INDEX(K:K,E293+1):K203&lt;&gt;"",0),0)+E293,"")))</f>
        <v>435</v>
      </c>
      <c r="F294" s="569" cm="1">
        <f t="array" ref="F294">IF(E294="","",IF(H293&lt;&gt;"",H293,INDEX(D:D,E294)))</f>
        <v>0</v>
      </c>
      <c r="G294" s="569" t="str">
        <f t="shared" si="120"/>
        <v>0</v>
      </c>
      <c r="H294" s="570" t="str">
        <f t="shared" si="121"/>
        <v/>
      </c>
      <c r="I294" s="568" t="str">
        <f>IF(AND(F294&lt;&gt;"",N10&gt;0,M294&gt;N10),"Mot &gt; limite","")</f>
        <v/>
      </c>
      <c r="M294" s="514">
        <f>IF(OR(F294="",N10="",N10&lt;=0),"",IF(LEN(F294)&lt;=N10,LEN(F294),IFERROR(FIND("♦",SUBSTITUTE(LEFT(F294,N10)," ","♦",LEN(LEFT(F294,N10))-LEN(SUBSTITUTE(LEFT(F294,N10)," ","")))),FIND(" ",F294&amp;" ",N10+1)-1)))</f>
        <v>1</v>
      </c>
      <c r="N294" s="571">
        <f t="shared" si="122"/>
        <v>277</v>
      </c>
      <c r="O294" s="551" t="str">
        <f t="shared" si="123"/>
        <v>0</v>
      </c>
      <c r="P294" s="571">
        <f t="shared" si="124"/>
        <v>1</v>
      </c>
      <c r="Q294" s="571">
        <f t="shared" si="125"/>
        <v>1</v>
      </c>
      <c r="BX294" s="6" t="s">
        <v>356</v>
      </c>
      <c r="BY294" s="577" t="s">
        <v>363</v>
      </c>
      <c r="BZ294" s="6" t="s">
        <v>514</v>
      </c>
      <c r="CA294" s="6" t="s">
        <v>1029</v>
      </c>
    </row>
    <row r="295" spans="2:79">
      <c r="B295" s="568"/>
      <c r="C295" s="568"/>
      <c r="D295" s="568"/>
      <c r="E295" s="568" cm="1">
        <f t="array" ref="E295">IF(H294&lt;&gt;"",E294,IF(E294="","",IFERROR(MATCH(TRUE(),INDEX(INDEX(K:K,E294+1):K203&lt;&gt;"",0),0)+E294,"")))</f>
        <v>436</v>
      </c>
      <c r="F295" s="569" cm="1">
        <f t="array" ref="F295">IF(E295="","",IF(H294&lt;&gt;"",H294,INDEX(D:D,E295)))</f>
        <v>0</v>
      </c>
      <c r="G295" s="569" t="str">
        <f t="shared" si="120"/>
        <v>0</v>
      </c>
      <c r="H295" s="570" t="str">
        <f t="shared" si="121"/>
        <v/>
      </c>
      <c r="I295" s="568" t="str">
        <f>IF(AND(F295&lt;&gt;"",N10&gt;0,M295&gt;N10),"Mot &gt; limite","")</f>
        <v/>
      </c>
      <c r="M295" s="514">
        <f>IF(OR(F295="",N10="",N10&lt;=0),"",IF(LEN(F295)&lt;=N10,LEN(F295),IFERROR(FIND("♦",SUBSTITUTE(LEFT(F295,N10)," ","♦",LEN(LEFT(F295,N10))-LEN(SUBSTITUTE(LEFT(F295,N10)," ","")))),FIND(" ",F295&amp;" ",N10+1)-1)))</f>
        <v>1</v>
      </c>
      <c r="N295" s="571">
        <f t="shared" si="122"/>
        <v>278</v>
      </c>
      <c r="O295" s="551" t="str">
        <f t="shared" si="123"/>
        <v>0</v>
      </c>
      <c r="P295" s="571">
        <f t="shared" si="124"/>
        <v>1</v>
      </c>
      <c r="Q295" s="571">
        <f t="shared" si="125"/>
        <v>1</v>
      </c>
      <c r="BX295" s="6" t="s">
        <v>356</v>
      </c>
      <c r="BY295" s="577" t="s">
        <v>363</v>
      </c>
      <c r="BZ295" s="6" t="s">
        <v>1408</v>
      </c>
      <c r="CA295" s="6" t="s">
        <v>1030</v>
      </c>
    </row>
    <row r="296" spans="2:79">
      <c r="B296" s="568"/>
      <c r="C296" s="568"/>
      <c r="D296" s="568"/>
      <c r="E296" s="568" cm="1">
        <f t="array" ref="E296">IF(H295&lt;&gt;"",E295,IF(E295="","",IFERROR(MATCH(TRUE(),INDEX(INDEX(K:K,E295+1):K203&lt;&gt;"",0),0)+E295,"")))</f>
        <v>437</v>
      </c>
      <c r="F296" s="569" cm="1">
        <f t="array" ref="F296">IF(E296="","",IF(H295&lt;&gt;"",H295,INDEX(D:D,E296)))</f>
        <v>0</v>
      </c>
      <c r="G296" s="569" t="str">
        <f t="shared" si="120"/>
        <v>0</v>
      </c>
      <c r="H296" s="570" t="str">
        <f t="shared" si="121"/>
        <v/>
      </c>
      <c r="I296" s="568" t="str">
        <f>IF(AND(F296&lt;&gt;"",N10&gt;0,M296&gt;N10),"Mot &gt; limite","")</f>
        <v/>
      </c>
      <c r="M296" s="514">
        <f>IF(OR(F296="",N10="",N10&lt;=0),"",IF(LEN(F296)&lt;=N10,LEN(F296),IFERROR(FIND("♦",SUBSTITUTE(LEFT(F296,N10)," ","♦",LEN(LEFT(F296,N10))-LEN(SUBSTITUTE(LEFT(F296,N10)," ","")))),FIND(" ",F296&amp;" ",N10+1)-1)))</f>
        <v>1</v>
      </c>
      <c r="N296" s="571">
        <f t="shared" si="122"/>
        <v>279</v>
      </c>
      <c r="O296" s="551" t="str">
        <f t="shared" si="123"/>
        <v>0</v>
      </c>
      <c r="P296" s="571">
        <f t="shared" si="124"/>
        <v>1</v>
      </c>
      <c r="Q296" s="571">
        <f t="shared" si="125"/>
        <v>1</v>
      </c>
      <c r="BX296" s="6" t="s">
        <v>356</v>
      </c>
      <c r="BY296" s="577" t="s">
        <v>363</v>
      </c>
      <c r="BZ296" s="6" t="s">
        <v>1409</v>
      </c>
      <c r="CA296" s="6" t="s">
        <v>1031</v>
      </c>
    </row>
    <row r="297" spans="2:79">
      <c r="B297" s="568"/>
      <c r="C297" s="568"/>
      <c r="D297" s="568"/>
      <c r="E297" s="568" cm="1">
        <f t="array" ref="E297">IF(H296&lt;&gt;"",E296,IF(E296="","",IFERROR(MATCH(TRUE(),INDEX(INDEX(K:K,E296+1):K203&lt;&gt;"",0),0)+E296,"")))</f>
        <v>438</v>
      </c>
      <c r="F297" s="569" cm="1">
        <f t="array" ref="F297">IF(E297="","",IF(H296&lt;&gt;"",H296,INDEX(D:D,E297)))</f>
        <v>0</v>
      </c>
      <c r="G297" s="569" t="str">
        <f t="shared" si="120"/>
        <v>0</v>
      </c>
      <c r="H297" s="570" t="str">
        <f t="shared" si="121"/>
        <v/>
      </c>
      <c r="I297" s="568" t="str">
        <f>IF(AND(F297&lt;&gt;"",N10&gt;0,M297&gt;N10),"Mot &gt; limite","")</f>
        <v/>
      </c>
      <c r="M297" s="514">
        <f>IF(OR(F297="",N10="",N10&lt;=0),"",IF(LEN(F297)&lt;=N10,LEN(F297),IFERROR(FIND("♦",SUBSTITUTE(LEFT(F297,N10)," ","♦",LEN(LEFT(F297,N10))-LEN(SUBSTITUTE(LEFT(F297,N10)," ","")))),FIND(" ",F297&amp;" ",N10+1)-1)))</f>
        <v>1</v>
      </c>
      <c r="N297" s="571">
        <f t="shared" si="122"/>
        <v>280</v>
      </c>
      <c r="O297" s="551" t="str">
        <f t="shared" si="123"/>
        <v>0</v>
      </c>
      <c r="P297" s="571">
        <f t="shared" si="124"/>
        <v>1</v>
      </c>
      <c r="Q297" s="571">
        <f t="shared" si="125"/>
        <v>1</v>
      </c>
      <c r="BX297" s="6" t="s">
        <v>356</v>
      </c>
      <c r="BY297" s="577" t="s">
        <v>363</v>
      </c>
      <c r="BZ297" s="6" t="s">
        <v>1410</v>
      </c>
      <c r="CA297" s="6" t="s">
        <v>1032</v>
      </c>
    </row>
    <row r="298" spans="2:79">
      <c r="B298" s="568"/>
      <c r="C298" s="568"/>
      <c r="D298" s="568"/>
      <c r="E298" s="568" cm="1">
        <f t="array" ref="E298">IF(H297&lt;&gt;"",E297,IF(E297="","",IFERROR(MATCH(TRUE(),INDEX(INDEX(K:K,E297+1):K203&lt;&gt;"",0),0)+E297,"")))</f>
        <v>439</v>
      </c>
      <c r="F298" s="569" cm="1">
        <f t="array" ref="F298">IF(E298="","",IF(H297&lt;&gt;"",H297,INDEX(D:D,E298)))</f>
        <v>0</v>
      </c>
      <c r="G298" s="569" t="str">
        <f t="shared" si="120"/>
        <v>0</v>
      </c>
      <c r="H298" s="570" t="str">
        <f t="shared" si="121"/>
        <v/>
      </c>
      <c r="I298" s="568" t="str">
        <f>IF(AND(F298&lt;&gt;"",N10&gt;0,M298&gt;N10),"Mot &gt; limite","")</f>
        <v/>
      </c>
      <c r="M298" s="514">
        <f>IF(OR(F298="",N10="",N10&lt;=0),"",IF(LEN(F298)&lt;=N10,LEN(F298),IFERROR(FIND("♦",SUBSTITUTE(LEFT(F298,N10)," ","♦",LEN(LEFT(F298,N10))-LEN(SUBSTITUTE(LEFT(F298,N10)," ","")))),FIND(" ",F298&amp;" ",N10+1)-1)))</f>
        <v>1</v>
      </c>
      <c r="N298" s="571">
        <f t="shared" si="122"/>
        <v>281</v>
      </c>
      <c r="O298" s="551" t="str">
        <f t="shared" si="123"/>
        <v>0</v>
      </c>
      <c r="P298" s="571">
        <f t="shared" si="124"/>
        <v>1</v>
      </c>
      <c r="Q298" s="571">
        <f t="shared" si="125"/>
        <v>1</v>
      </c>
      <c r="BX298" s="6" t="s">
        <v>356</v>
      </c>
      <c r="BY298" s="577" t="s">
        <v>363</v>
      </c>
      <c r="BZ298" s="6" t="s">
        <v>1411</v>
      </c>
      <c r="CA298" s="6" t="s">
        <v>1033</v>
      </c>
    </row>
    <row r="299" spans="2:79">
      <c r="B299" s="568"/>
      <c r="C299" s="568"/>
      <c r="D299" s="568"/>
      <c r="E299" s="568" cm="1">
        <f t="array" ref="E299">IF(H298&lt;&gt;"",E298,IF(E298="","",IFERROR(MATCH(TRUE(),INDEX(INDEX(K:K,E298+1):K203&lt;&gt;"",0),0)+E298,"")))</f>
        <v>440</v>
      </c>
      <c r="F299" s="569" cm="1">
        <f t="array" ref="F299">IF(E299="","",IF(H298&lt;&gt;"",H298,INDEX(D:D,E299)))</f>
        <v>0</v>
      </c>
      <c r="G299" s="569" t="str">
        <f t="shared" si="120"/>
        <v>0</v>
      </c>
      <c r="H299" s="570" t="str">
        <f t="shared" si="121"/>
        <v/>
      </c>
      <c r="I299" s="568" t="str">
        <f>IF(AND(F299&lt;&gt;"",N10&gt;0,M299&gt;N10),"Mot &gt; limite","")</f>
        <v/>
      </c>
      <c r="M299" s="514">
        <f>IF(OR(F299="",N10="",N10&lt;=0),"",IF(LEN(F299)&lt;=N10,LEN(F299),IFERROR(FIND("♦",SUBSTITUTE(LEFT(F299,N10)," ","♦",LEN(LEFT(F299,N10))-LEN(SUBSTITUTE(LEFT(F299,N10)," ","")))),FIND(" ",F299&amp;" ",N10+1)-1)))</f>
        <v>1</v>
      </c>
      <c r="N299" s="571">
        <f t="shared" si="122"/>
        <v>282</v>
      </c>
      <c r="O299" s="551" t="str">
        <f t="shared" si="123"/>
        <v>0</v>
      </c>
      <c r="P299" s="571">
        <f t="shared" si="124"/>
        <v>1</v>
      </c>
      <c r="Q299" s="571">
        <f t="shared" si="125"/>
        <v>1</v>
      </c>
      <c r="BX299" s="6" t="s">
        <v>356</v>
      </c>
      <c r="BY299" s="577" t="s">
        <v>363</v>
      </c>
      <c r="BZ299" s="6" t="s">
        <v>515</v>
      </c>
      <c r="CA299" s="6" t="s">
        <v>1034</v>
      </c>
    </row>
    <row r="300" spans="2:79">
      <c r="B300" s="568"/>
      <c r="C300" s="568"/>
      <c r="D300" s="568"/>
      <c r="E300" s="568" cm="1">
        <f t="array" ref="E300">IF(H299&lt;&gt;"",E299,IF(E299="","",IFERROR(MATCH(TRUE(),INDEX(INDEX(K:K,E299+1):K203&lt;&gt;"",0),0)+E299,"")))</f>
        <v>441</v>
      </c>
      <c r="F300" s="569" cm="1">
        <f t="array" ref="F300">IF(E300="","",IF(H299&lt;&gt;"",H299,INDEX(D:D,E300)))</f>
        <v>0</v>
      </c>
      <c r="G300" s="569" t="str">
        <f t="shared" si="120"/>
        <v>0</v>
      </c>
      <c r="H300" s="570" t="str">
        <f t="shared" si="121"/>
        <v/>
      </c>
      <c r="I300" s="568" t="str">
        <f>IF(AND(F300&lt;&gt;"",N10&gt;0,M300&gt;N10),"Mot &gt; limite","")</f>
        <v/>
      </c>
      <c r="M300" s="514">
        <f>IF(OR(F300="",N10="",N10&lt;=0),"",IF(LEN(F300)&lt;=N10,LEN(F300),IFERROR(FIND("♦",SUBSTITUTE(LEFT(F300,N10)," ","♦",LEN(LEFT(F300,N10))-LEN(SUBSTITUTE(LEFT(F300,N10)," ","")))),FIND(" ",F300&amp;" ",N10+1)-1)))</f>
        <v>1</v>
      </c>
      <c r="N300" s="571">
        <f t="shared" si="122"/>
        <v>283</v>
      </c>
      <c r="O300" s="551" t="str">
        <f t="shared" si="123"/>
        <v>0</v>
      </c>
      <c r="P300" s="571">
        <f t="shared" si="124"/>
        <v>1</v>
      </c>
      <c r="Q300" s="571">
        <f t="shared" si="125"/>
        <v>1</v>
      </c>
      <c r="BX300" s="6" t="s">
        <v>356</v>
      </c>
      <c r="BY300" s="577" t="s">
        <v>363</v>
      </c>
      <c r="BZ300" s="6" t="s">
        <v>516</v>
      </c>
      <c r="CA300" s="6" t="s">
        <v>1035</v>
      </c>
    </row>
    <row r="301" spans="2:79">
      <c r="B301" s="568"/>
      <c r="C301" s="568"/>
      <c r="D301" s="568"/>
      <c r="E301" s="568" cm="1">
        <f t="array" ref="E301">IF(H300&lt;&gt;"",E300,IF(E300="","",IFERROR(MATCH(TRUE(),INDEX(INDEX(K:K,E300+1):K203&lt;&gt;"",0),0)+E300,"")))</f>
        <v>442</v>
      </c>
      <c r="F301" s="569" cm="1">
        <f t="array" ref="F301">IF(E301="","",IF(H300&lt;&gt;"",H300,INDEX(D:D,E301)))</f>
        <v>0</v>
      </c>
      <c r="G301" s="569" t="str">
        <f t="shared" si="120"/>
        <v>0</v>
      </c>
      <c r="H301" s="570" t="str">
        <f t="shared" si="121"/>
        <v/>
      </c>
      <c r="I301" s="568" t="str">
        <f>IF(AND(F301&lt;&gt;"",N10&gt;0,M301&gt;N10),"Mot &gt; limite","")</f>
        <v/>
      </c>
      <c r="M301" s="514">
        <f>IF(OR(F301="",N10="",N10&lt;=0),"",IF(LEN(F301)&lt;=N10,LEN(F301),IFERROR(FIND("♦",SUBSTITUTE(LEFT(F301,N10)," ","♦",LEN(LEFT(F301,N10))-LEN(SUBSTITUTE(LEFT(F301,N10)," ","")))),FIND(" ",F301&amp;" ",N10+1)-1)))</f>
        <v>1</v>
      </c>
      <c r="N301" s="571">
        <f t="shared" si="122"/>
        <v>284</v>
      </c>
      <c r="O301" s="551" t="str">
        <f t="shared" si="123"/>
        <v>0</v>
      </c>
      <c r="P301" s="571">
        <f t="shared" si="124"/>
        <v>1</v>
      </c>
      <c r="Q301" s="571">
        <f t="shared" si="125"/>
        <v>1</v>
      </c>
      <c r="BX301" s="6" t="s">
        <v>356</v>
      </c>
      <c r="BY301" s="577" t="s">
        <v>363</v>
      </c>
      <c r="BZ301" s="6" t="s">
        <v>517</v>
      </c>
      <c r="CA301" s="6" t="s">
        <v>1036</v>
      </c>
    </row>
    <row r="302" spans="2:79">
      <c r="B302" s="568"/>
      <c r="C302" s="568"/>
      <c r="D302" s="568"/>
      <c r="E302" s="568" cm="1">
        <f t="array" ref="E302">IF(H301&lt;&gt;"",E301,IF(E301="","",IFERROR(MATCH(TRUE(),INDEX(INDEX(K:K,E301+1):K203&lt;&gt;"",0),0)+E301,"")))</f>
        <v>443</v>
      </c>
      <c r="F302" s="569" cm="1">
        <f t="array" ref="F302">IF(E302="","",IF(H301&lt;&gt;"",H301,INDEX(D:D,E302)))</f>
        <v>0</v>
      </c>
      <c r="G302" s="569" t="str">
        <f t="shared" si="120"/>
        <v>0</v>
      </c>
      <c r="H302" s="570" t="str">
        <f t="shared" si="121"/>
        <v/>
      </c>
      <c r="I302" s="568" t="str">
        <f>IF(AND(F302&lt;&gt;"",N10&gt;0,M302&gt;N10),"Mot &gt; limite","")</f>
        <v/>
      </c>
      <c r="M302" s="514">
        <f>IF(OR(F302="",N10="",N10&lt;=0),"",IF(LEN(F302)&lt;=N10,LEN(F302),IFERROR(FIND("♦",SUBSTITUTE(LEFT(F302,N10)," ","♦",LEN(LEFT(F302,N10))-LEN(SUBSTITUTE(LEFT(F302,N10)," ","")))),FIND(" ",F302&amp;" ",N10+1)-1)))</f>
        <v>1</v>
      </c>
      <c r="N302" s="571">
        <f t="shared" si="122"/>
        <v>285</v>
      </c>
      <c r="O302" s="551" t="str">
        <f t="shared" si="123"/>
        <v>0</v>
      </c>
      <c r="P302" s="571">
        <f t="shared" si="124"/>
        <v>1</v>
      </c>
      <c r="Q302" s="571">
        <f t="shared" si="125"/>
        <v>1</v>
      </c>
      <c r="BX302" s="6" t="s">
        <v>356</v>
      </c>
      <c r="BY302" s="577" t="s">
        <v>363</v>
      </c>
      <c r="BZ302" s="6" t="s">
        <v>518</v>
      </c>
      <c r="CA302" s="6" t="s">
        <v>1037</v>
      </c>
    </row>
    <row r="303" spans="2:79">
      <c r="B303" s="568"/>
      <c r="C303" s="568"/>
      <c r="D303" s="568"/>
      <c r="E303" s="568" cm="1">
        <f t="array" ref="E303">IF(H302&lt;&gt;"",E302,IF(E302="","",IFERROR(MATCH(TRUE(),INDEX(INDEX(K:K,E302+1):K203&lt;&gt;"",0),0)+E302,"")))</f>
        <v>444</v>
      </c>
      <c r="F303" s="569" cm="1">
        <f t="array" ref="F303">IF(E303="","",IF(H302&lt;&gt;"",H302,INDEX(D:D,E303)))</f>
        <v>0</v>
      </c>
      <c r="G303" s="569" t="str">
        <f t="shared" si="120"/>
        <v>0</v>
      </c>
      <c r="H303" s="570" t="str">
        <f t="shared" si="121"/>
        <v/>
      </c>
      <c r="I303" s="568" t="str">
        <f>IF(AND(F303&lt;&gt;"",N10&gt;0,M303&gt;N10),"Mot &gt; limite","")</f>
        <v/>
      </c>
      <c r="M303" s="514">
        <f>IF(OR(F303="",N10="",N10&lt;=0),"",IF(LEN(F303)&lt;=N10,LEN(F303),IFERROR(FIND("♦",SUBSTITUTE(LEFT(F303,N10)," ","♦",LEN(LEFT(F303,N10))-LEN(SUBSTITUTE(LEFT(F303,N10)," ","")))),FIND(" ",F303&amp;" ",N10+1)-1)))</f>
        <v>1</v>
      </c>
      <c r="N303" s="571">
        <f t="shared" si="122"/>
        <v>286</v>
      </c>
      <c r="O303" s="551" t="str">
        <f t="shared" si="123"/>
        <v>0</v>
      </c>
      <c r="P303" s="571">
        <f t="shared" si="124"/>
        <v>1</v>
      </c>
      <c r="Q303" s="571">
        <f t="shared" si="125"/>
        <v>1</v>
      </c>
      <c r="BX303" s="6" t="s">
        <v>356</v>
      </c>
      <c r="BY303" s="577" t="s">
        <v>363</v>
      </c>
      <c r="BZ303" s="6" t="s">
        <v>519</v>
      </c>
      <c r="CA303" s="6" t="s">
        <v>1038</v>
      </c>
    </row>
    <row r="304" spans="2:79">
      <c r="B304" s="568"/>
      <c r="C304" s="568"/>
      <c r="D304" s="568"/>
      <c r="E304" s="568" cm="1">
        <f t="array" ref="E304">IF(H303&lt;&gt;"",E303,IF(E303="","",IFERROR(MATCH(TRUE(),INDEX(INDEX(K:K,E303+1):K203&lt;&gt;"",0),0)+E303,"")))</f>
        <v>445</v>
      </c>
      <c r="F304" s="569" cm="1">
        <f t="array" ref="F304">IF(E304="","",IF(H303&lt;&gt;"",H303,INDEX(D:D,E304)))</f>
        <v>0</v>
      </c>
      <c r="G304" s="569" t="str">
        <f t="shared" si="120"/>
        <v>0</v>
      </c>
      <c r="H304" s="570" t="str">
        <f t="shared" si="121"/>
        <v/>
      </c>
      <c r="I304" s="568" t="str">
        <f>IF(AND(F304&lt;&gt;"",N10&gt;0,M304&gt;N10),"Mot &gt; limite","")</f>
        <v/>
      </c>
      <c r="M304" s="514">
        <f>IF(OR(F304="",N10="",N10&lt;=0),"",IF(LEN(F304)&lt;=N10,LEN(F304),IFERROR(FIND("♦",SUBSTITUTE(LEFT(F304,N10)," ","♦",LEN(LEFT(F304,N10))-LEN(SUBSTITUTE(LEFT(F304,N10)," ","")))),FIND(" ",F304&amp;" ",N10+1)-1)))</f>
        <v>1</v>
      </c>
      <c r="N304" s="571">
        <f t="shared" si="122"/>
        <v>287</v>
      </c>
      <c r="O304" s="551" t="str">
        <f t="shared" si="123"/>
        <v>0</v>
      </c>
      <c r="P304" s="571">
        <f t="shared" si="124"/>
        <v>1</v>
      </c>
      <c r="Q304" s="571">
        <f t="shared" si="125"/>
        <v>1</v>
      </c>
      <c r="BX304" s="6" t="s">
        <v>356</v>
      </c>
      <c r="BY304" s="577" t="s">
        <v>363</v>
      </c>
      <c r="BZ304" s="6" t="s">
        <v>520</v>
      </c>
      <c r="CA304" s="6" t="s">
        <v>1039</v>
      </c>
    </row>
    <row r="305" spans="2:79">
      <c r="B305" s="568"/>
      <c r="C305" s="568"/>
      <c r="D305" s="568"/>
      <c r="E305" s="568" cm="1">
        <f t="array" ref="E305">IF(H304&lt;&gt;"",E304,IF(E304="","",IFERROR(MATCH(TRUE(),INDEX(INDEX(K:K,E304+1):K203&lt;&gt;"",0),0)+E304,"")))</f>
        <v>446</v>
      </c>
      <c r="F305" s="569" cm="1">
        <f t="array" ref="F305">IF(E305="","",IF(H304&lt;&gt;"",H304,INDEX(D:D,E305)))</f>
        <v>0</v>
      </c>
      <c r="G305" s="569" t="str">
        <f t="shared" si="120"/>
        <v>0</v>
      </c>
      <c r="H305" s="570" t="str">
        <f t="shared" si="121"/>
        <v/>
      </c>
      <c r="I305" s="568" t="str">
        <f>IF(AND(F305&lt;&gt;"",N10&gt;0,M305&gt;N10),"Mot &gt; limite","")</f>
        <v/>
      </c>
      <c r="M305" s="514">
        <f>IF(OR(F305="",N10="",N10&lt;=0),"",IF(LEN(F305)&lt;=N10,LEN(F305),IFERROR(FIND("♦",SUBSTITUTE(LEFT(F305,N10)," ","♦",LEN(LEFT(F305,N10))-LEN(SUBSTITUTE(LEFT(F305,N10)," ","")))),FIND(" ",F305&amp;" ",N10+1)-1)))</f>
        <v>1</v>
      </c>
      <c r="N305" s="571">
        <f t="shared" si="122"/>
        <v>288</v>
      </c>
      <c r="O305" s="551" t="str">
        <f t="shared" si="123"/>
        <v>0</v>
      </c>
      <c r="P305" s="571">
        <f t="shared" si="124"/>
        <v>1</v>
      </c>
      <c r="Q305" s="571">
        <f t="shared" si="125"/>
        <v>1</v>
      </c>
      <c r="BX305" s="6" t="s">
        <v>356</v>
      </c>
      <c r="BY305" s="577" t="s">
        <v>363</v>
      </c>
      <c r="BZ305" s="6" t="s">
        <v>521</v>
      </c>
      <c r="CA305" s="6" t="s">
        <v>1040</v>
      </c>
    </row>
    <row r="306" spans="2:79">
      <c r="B306" s="568"/>
      <c r="C306" s="568"/>
      <c r="D306" s="568"/>
      <c r="E306" s="568" cm="1">
        <f t="array" ref="E306">IF(H305&lt;&gt;"",E305,IF(E305="","",IFERROR(MATCH(TRUE(),INDEX(INDEX(K:K,E305+1):K203&lt;&gt;"",0),0)+E305,"")))</f>
        <v>447</v>
      </c>
      <c r="F306" s="569" cm="1">
        <f t="array" ref="F306">IF(E306="","",IF(H305&lt;&gt;"",H305,INDEX(D:D,E306)))</f>
        <v>0</v>
      </c>
      <c r="G306" s="569" t="str">
        <f t="shared" si="120"/>
        <v>0</v>
      </c>
      <c r="H306" s="570" t="str">
        <f t="shared" si="121"/>
        <v/>
      </c>
      <c r="I306" s="568" t="str">
        <f>IF(AND(F306&lt;&gt;"",N10&gt;0,M306&gt;N10),"Mot &gt; limite","")</f>
        <v/>
      </c>
      <c r="M306" s="514">
        <f>IF(OR(F306="",N10="",N10&lt;=0),"",IF(LEN(F306)&lt;=N10,LEN(F306),IFERROR(FIND("♦",SUBSTITUTE(LEFT(F306,N10)," ","♦",LEN(LEFT(F306,N10))-LEN(SUBSTITUTE(LEFT(F306,N10)," ","")))),FIND(" ",F306&amp;" ",N10+1)-1)))</f>
        <v>1</v>
      </c>
      <c r="N306" s="571">
        <f t="shared" si="122"/>
        <v>289</v>
      </c>
      <c r="O306" s="551" t="str">
        <f t="shared" si="123"/>
        <v>0</v>
      </c>
      <c r="P306" s="571">
        <f t="shared" si="124"/>
        <v>1</v>
      </c>
      <c r="Q306" s="571">
        <f t="shared" si="125"/>
        <v>1</v>
      </c>
      <c r="BX306" s="6" t="s">
        <v>356</v>
      </c>
      <c r="BY306" s="577" t="s">
        <v>363</v>
      </c>
      <c r="BZ306" s="6" t="s">
        <v>522</v>
      </c>
      <c r="CA306" s="6" t="s">
        <v>1041</v>
      </c>
    </row>
    <row r="307" spans="2:79">
      <c r="B307" s="568"/>
      <c r="C307" s="568"/>
      <c r="D307" s="568"/>
      <c r="E307" s="568" cm="1">
        <f t="array" ref="E307">IF(H306&lt;&gt;"",E306,IF(E306="","",IFERROR(MATCH(TRUE(),INDEX(INDEX(K:K,E306+1):K203&lt;&gt;"",0),0)+E306,"")))</f>
        <v>448</v>
      </c>
      <c r="F307" s="569" cm="1">
        <f t="array" ref="F307">IF(E307="","",IF(H306&lt;&gt;"",H306,INDEX(D:D,E307)))</f>
        <v>0</v>
      </c>
      <c r="G307" s="569" t="str">
        <f t="shared" si="120"/>
        <v>0</v>
      </c>
      <c r="H307" s="570" t="str">
        <f t="shared" si="121"/>
        <v/>
      </c>
      <c r="I307" s="568" t="str">
        <f>IF(AND(F307&lt;&gt;"",N10&gt;0,M307&gt;N10),"Mot &gt; limite","")</f>
        <v/>
      </c>
      <c r="M307" s="514">
        <f>IF(OR(F307="",N10="",N10&lt;=0),"",IF(LEN(F307)&lt;=N10,LEN(F307),IFERROR(FIND("♦",SUBSTITUTE(LEFT(F307,N10)," ","♦",LEN(LEFT(F307,N10))-LEN(SUBSTITUTE(LEFT(F307,N10)," ","")))),FIND(" ",F307&amp;" ",N10+1)-1)))</f>
        <v>1</v>
      </c>
      <c r="N307" s="571">
        <f t="shared" si="122"/>
        <v>290</v>
      </c>
      <c r="O307" s="551" t="str">
        <f t="shared" si="123"/>
        <v>0</v>
      </c>
      <c r="P307" s="571">
        <f t="shared" si="124"/>
        <v>1</v>
      </c>
      <c r="Q307" s="571">
        <f t="shared" si="125"/>
        <v>1</v>
      </c>
      <c r="BX307" s="6" t="s">
        <v>356</v>
      </c>
      <c r="BY307" s="577" t="s">
        <v>363</v>
      </c>
      <c r="BZ307" s="6" t="s">
        <v>523</v>
      </c>
      <c r="CA307" s="6" t="s">
        <v>1042</v>
      </c>
    </row>
    <row r="308" spans="2:79">
      <c r="B308" s="568"/>
      <c r="C308" s="568"/>
      <c r="D308" s="568"/>
      <c r="E308" s="568" cm="1">
        <f t="array" ref="E308">IF(H307&lt;&gt;"",E307,IF(E307="","",IFERROR(MATCH(TRUE(),INDEX(INDEX(K:K,E307+1):K203&lt;&gt;"",0),0)+E307,"")))</f>
        <v>449</v>
      </c>
      <c r="F308" s="569" cm="1">
        <f t="array" ref="F308">IF(E308="","",IF(H307&lt;&gt;"",H307,INDEX(D:D,E308)))</f>
        <v>0</v>
      </c>
      <c r="G308" s="569" t="str">
        <f t="shared" si="120"/>
        <v>0</v>
      </c>
      <c r="H308" s="570" t="str">
        <f t="shared" si="121"/>
        <v/>
      </c>
      <c r="I308" s="568" t="str">
        <f>IF(AND(F308&lt;&gt;"",N10&gt;0,M308&gt;N10),"Mot &gt; limite","")</f>
        <v/>
      </c>
      <c r="M308" s="514">
        <f>IF(OR(F308="",N10="",N10&lt;=0),"",IF(LEN(F308)&lt;=N10,LEN(F308),IFERROR(FIND("♦",SUBSTITUTE(LEFT(F308,N10)," ","♦",LEN(LEFT(F308,N10))-LEN(SUBSTITUTE(LEFT(F308,N10)," ","")))),FIND(" ",F308&amp;" ",N10+1)-1)))</f>
        <v>1</v>
      </c>
      <c r="N308" s="571">
        <f t="shared" si="122"/>
        <v>291</v>
      </c>
      <c r="O308" s="551" t="str">
        <f t="shared" si="123"/>
        <v>0</v>
      </c>
      <c r="P308" s="571">
        <f t="shared" si="124"/>
        <v>1</v>
      </c>
      <c r="Q308" s="571">
        <f t="shared" si="125"/>
        <v>1</v>
      </c>
      <c r="BX308" s="6" t="s">
        <v>356</v>
      </c>
      <c r="BY308" s="577" t="s">
        <v>363</v>
      </c>
      <c r="BZ308" s="6" t="s">
        <v>524</v>
      </c>
      <c r="CA308" s="6" t="s">
        <v>1043</v>
      </c>
    </row>
    <row r="309" spans="2:79">
      <c r="B309" s="568"/>
      <c r="C309" s="568"/>
      <c r="D309" s="568"/>
      <c r="E309" s="568" cm="1">
        <f t="array" ref="E309">IF(H308&lt;&gt;"",E308,IF(E308="","",IFERROR(MATCH(TRUE(),INDEX(INDEX(K:K,E308+1):K203&lt;&gt;"",0),0)+E308,"")))</f>
        <v>450</v>
      </c>
      <c r="F309" s="569" cm="1">
        <f t="array" ref="F309">IF(E309="","",IF(H308&lt;&gt;"",H308,INDEX(D:D,E309)))</f>
        <v>0</v>
      </c>
      <c r="G309" s="569" t="str">
        <f t="shared" si="120"/>
        <v>0</v>
      </c>
      <c r="H309" s="570" t="str">
        <f t="shared" si="121"/>
        <v/>
      </c>
      <c r="I309" s="568" t="str">
        <f>IF(AND(F309&lt;&gt;"",N10&gt;0,M309&gt;N10),"Mot &gt; limite","")</f>
        <v/>
      </c>
      <c r="M309" s="514">
        <f>IF(OR(F309="",N10="",N10&lt;=0),"",IF(LEN(F309)&lt;=N10,LEN(F309),IFERROR(FIND("♦",SUBSTITUTE(LEFT(F309,N10)," ","♦",LEN(LEFT(F309,N10))-LEN(SUBSTITUTE(LEFT(F309,N10)," ","")))),FIND(" ",F309&amp;" ",N10+1)-1)))</f>
        <v>1</v>
      </c>
      <c r="N309" s="571">
        <f t="shared" si="122"/>
        <v>292</v>
      </c>
      <c r="O309" s="551" t="str">
        <f t="shared" si="123"/>
        <v>0</v>
      </c>
      <c r="P309" s="571">
        <f t="shared" si="124"/>
        <v>1</v>
      </c>
      <c r="Q309" s="571">
        <f t="shared" si="125"/>
        <v>1</v>
      </c>
      <c r="BX309" s="6" t="s">
        <v>356</v>
      </c>
      <c r="BY309" s="577" t="s">
        <v>363</v>
      </c>
      <c r="BZ309" s="6" t="s">
        <v>525</v>
      </c>
      <c r="CA309" s="6" t="s">
        <v>1044</v>
      </c>
    </row>
    <row r="310" spans="2:79">
      <c r="B310" s="568"/>
      <c r="C310" s="568"/>
      <c r="D310" s="568"/>
      <c r="E310" s="568" cm="1">
        <f t="array" ref="E310">IF(H309&lt;&gt;"",E309,IF(E309="","",IFERROR(MATCH(TRUE(),INDEX(INDEX(K:K,E309+1):K203&lt;&gt;"",0),0)+E309,"")))</f>
        <v>451</v>
      </c>
      <c r="F310" s="569" cm="1">
        <f t="array" ref="F310">IF(E310="","",IF(H309&lt;&gt;"",H309,INDEX(D:D,E310)))</f>
        <v>0</v>
      </c>
      <c r="G310" s="569" t="str">
        <f t="shared" si="120"/>
        <v>0</v>
      </c>
      <c r="H310" s="570" t="str">
        <f t="shared" si="121"/>
        <v/>
      </c>
      <c r="I310" s="568" t="str">
        <f>IF(AND(F310&lt;&gt;"",N10&gt;0,M310&gt;N10),"Mot &gt; limite","")</f>
        <v/>
      </c>
      <c r="M310" s="514">
        <f>IF(OR(F310="",N10="",N10&lt;=0),"",IF(LEN(F310)&lt;=N10,LEN(F310),IFERROR(FIND("♦",SUBSTITUTE(LEFT(F310,N10)," ","♦",LEN(LEFT(F310,N10))-LEN(SUBSTITUTE(LEFT(F310,N10)," ","")))),FIND(" ",F310&amp;" ",N10+1)-1)))</f>
        <v>1</v>
      </c>
      <c r="N310" s="571">
        <f t="shared" si="122"/>
        <v>293</v>
      </c>
      <c r="O310" s="551" t="str">
        <f t="shared" si="123"/>
        <v>0</v>
      </c>
      <c r="P310" s="571">
        <f t="shared" si="124"/>
        <v>1</v>
      </c>
      <c r="Q310" s="571">
        <f t="shared" si="125"/>
        <v>1</v>
      </c>
      <c r="BX310" s="6" t="s">
        <v>356</v>
      </c>
      <c r="BY310" s="577" t="s">
        <v>363</v>
      </c>
      <c r="BZ310" s="6" t="s">
        <v>526</v>
      </c>
      <c r="CA310" s="6" t="s">
        <v>1045</v>
      </c>
    </row>
    <row r="311" spans="2:79">
      <c r="B311" s="568"/>
      <c r="C311" s="568"/>
      <c r="D311" s="568"/>
      <c r="E311" s="568" cm="1">
        <f t="array" ref="E311">IF(H310&lt;&gt;"",E310,IF(E310="","",IFERROR(MATCH(TRUE(),INDEX(INDEX(K:K,E310+1):K203&lt;&gt;"",0),0)+E310,"")))</f>
        <v>452</v>
      </c>
      <c r="F311" s="569" cm="1">
        <f t="array" ref="F311">IF(E311="","",IF(H310&lt;&gt;"",H310,INDEX(D:D,E311)))</f>
        <v>0</v>
      </c>
      <c r="G311" s="569" t="str">
        <f t="shared" si="120"/>
        <v>0</v>
      </c>
      <c r="H311" s="570" t="str">
        <f t="shared" si="121"/>
        <v/>
      </c>
      <c r="I311" s="568" t="str">
        <f>IF(AND(F311&lt;&gt;"",N10&gt;0,M311&gt;N10),"Mot &gt; limite","")</f>
        <v/>
      </c>
      <c r="M311" s="514">
        <f>IF(OR(F311="",N10="",N10&lt;=0),"",IF(LEN(F311)&lt;=N10,LEN(F311),IFERROR(FIND("♦",SUBSTITUTE(LEFT(F311,N10)," ","♦",LEN(LEFT(F311,N10))-LEN(SUBSTITUTE(LEFT(F311,N10)," ","")))),FIND(" ",F311&amp;" ",N10+1)-1)))</f>
        <v>1</v>
      </c>
      <c r="N311" s="571">
        <f t="shared" si="122"/>
        <v>294</v>
      </c>
      <c r="O311" s="551" t="str">
        <f t="shared" si="123"/>
        <v>0</v>
      </c>
      <c r="P311" s="571">
        <f t="shared" si="124"/>
        <v>1</v>
      </c>
      <c r="Q311" s="571">
        <f t="shared" si="125"/>
        <v>1</v>
      </c>
      <c r="BX311" s="6" t="s">
        <v>356</v>
      </c>
      <c r="BY311" s="577" t="s">
        <v>363</v>
      </c>
      <c r="BZ311" s="6" t="s">
        <v>527</v>
      </c>
      <c r="CA311" s="6" t="s">
        <v>1046</v>
      </c>
    </row>
    <row r="312" spans="2:79">
      <c r="B312" s="568"/>
      <c r="C312" s="568"/>
      <c r="D312" s="568"/>
      <c r="E312" s="568" cm="1">
        <f t="array" ref="E312">IF(H311&lt;&gt;"",E311,IF(E311="","",IFERROR(MATCH(TRUE(),INDEX(INDEX(K:K,E311+1):K203&lt;&gt;"",0),0)+E311,"")))</f>
        <v>453</v>
      </c>
      <c r="F312" s="569" cm="1">
        <f t="array" ref="F312">IF(E312="","",IF(H311&lt;&gt;"",H311,INDEX(D:D,E312)))</f>
        <v>0</v>
      </c>
      <c r="G312" s="569" t="str">
        <f t="shared" si="120"/>
        <v>0</v>
      </c>
      <c r="H312" s="570" t="str">
        <f t="shared" si="121"/>
        <v/>
      </c>
      <c r="I312" s="568" t="str">
        <f>IF(AND(F312&lt;&gt;"",N10&gt;0,M312&gt;N10),"Mot &gt; limite","")</f>
        <v/>
      </c>
      <c r="M312" s="514">
        <f>IF(OR(F312="",N10="",N10&lt;=0),"",IF(LEN(F312)&lt;=N10,LEN(F312),IFERROR(FIND("♦",SUBSTITUTE(LEFT(F312,N10)," ","♦",LEN(LEFT(F312,N10))-LEN(SUBSTITUTE(LEFT(F312,N10)," ","")))),FIND(" ",F312&amp;" ",N10+1)-1)))</f>
        <v>1</v>
      </c>
      <c r="N312" s="571">
        <f t="shared" si="122"/>
        <v>295</v>
      </c>
      <c r="O312" s="551" t="str">
        <f t="shared" si="123"/>
        <v>0</v>
      </c>
      <c r="P312" s="571">
        <f t="shared" si="124"/>
        <v>1</v>
      </c>
      <c r="Q312" s="571">
        <f t="shared" si="125"/>
        <v>1</v>
      </c>
      <c r="BX312" s="6" t="s">
        <v>356</v>
      </c>
      <c r="BY312" s="577" t="s">
        <v>363</v>
      </c>
      <c r="BZ312" s="6" t="s">
        <v>528</v>
      </c>
      <c r="CA312" s="6" t="s">
        <v>1047</v>
      </c>
    </row>
    <row r="313" spans="2:79">
      <c r="B313" s="568"/>
      <c r="C313" s="568"/>
      <c r="D313" s="568"/>
      <c r="E313" s="568" cm="1">
        <f t="array" ref="E313">IF(H312&lt;&gt;"",E312,IF(E312="","",IFERROR(MATCH(TRUE(),INDEX(INDEX(K:K,E312+1):K203&lt;&gt;"",0),0)+E312,"")))</f>
        <v>454</v>
      </c>
      <c r="F313" s="569" cm="1">
        <f t="array" ref="F313">IF(E313="","",IF(H312&lt;&gt;"",H312,INDEX(D:D,E313)))</f>
        <v>0</v>
      </c>
      <c r="G313" s="569" t="str">
        <f t="shared" si="120"/>
        <v>0</v>
      </c>
      <c r="H313" s="570" t="str">
        <f t="shared" si="121"/>
        <v/>
      </c>
      <c r="I313" s="568" t="str">
        <f>IF(AND(F313&lt;&gt;"",N10&gt;0,M313&gt;N10),"Mot &gt; limite","")</f>
        <v/>
      </c>
      <c r="M313" s="514">
        <f>IF(OR(F313="",N10="",N10&lt;=0),"",IF(LEN(F313)&lt;=N10,LEN(F313),IFERROR(FIND("♦",SUBSTITUTE(LEFT(F313,N10)," ","♦",LEN(LEFT(F313,N10))-LEN(SUBSTITUTE(LEFT(F313,N10)," ","")))),FIND(" ",F313&amp;" ",N10+1)-1)))</f>
        <v>1</v>
      </c>
      <c r="N313" s="571">
        <f t="shared" si="122"/>
        <v>296</v>
      </c>
      <c r="O313" s="551" t="str">
        <f t="shared" si="123"/>
        <v>0</v>
      </c>
      <c r="P313" s="571">
        <f t="shared" si="124"/>
        <v>1</v>
      </c>
      <c r="Q313" s="571">
        <f t="shared" si="125"/>
        <v>1</v>
      </c>
      <c r="BX313" s="6" t="s">
        <v>356</v>
      </c>
      <c r="BY313" s="577" t="s">
        <v>363</v>
      </c>
      <c r="BZ313" s="6" t="s">
        <v>529</v>
      </c>
      <c r="CA313" s="6" t="s">
        <v>1048</v>
      </c>
    </row>
    <row r="314" spans="2:79">
      <c r="B314" s="568"/>
      <c r="C314" s="568"/>
      <c r="D314" s="568"/>
      <c r="E314" s="568" cm="1">
        <f t="array" ref="E314">IF(H313&lt;&gt;"",E313,IF(E313="","",IFERROR(MATCH(TRUE(),INDEX(INDEX(K:K,E313+1):K203&lt;&gt;"",0),0)+E313,"")))</f>
        <v>455</v>
      </c>
      <c r="F314" s="569" cm="1">
        <f t="array" ref="F314">IF(E314="","",IF(H313&lt;&gt;"",H313,INDEX(D:D,E314)))</f>
        <v>0</v>
      </c>
      <c r="G314" s="569" t="str">
        <f t="shared" si="120"/>
        <v>0</v>
      </c>
      <c r="H314" s="570" t="str">
        <f t="shared" si="121"/>
        <v/>
      </c>
      <c r="I314" s="568" t="str">
        <f>IF(AND(F314&lt;&gt;"",N10&gt;0,M314&gt;N10),"Mot &gt; limite","")</f>
        <v/>
      </c>
      <c r="M314" s="514">
        <f>IF(OR(F314="",N10="",N10&lt;=0),"",IF(LEN(F314)&lt;=N10,LEN(F314),IFERROR(FIND("♦",SUBSTITUTE(LEFT(F314,N10)," ","♦",LEN(LEFT(F314,N10))-LEN(SUBSTITUTE(LEFT(F314,N10)," ","")))),FIND(" ",F314&amp;" ",N10+1)-1)))</f>
        <v>1</v>
      </c>
      <c r="N314" s="571">
        <f t="shared" si="122"/>
        <v>297</v>
      </c>
      <c r="O314" s="551" t="str">
        <f t="shared" si="123"/>
        <v>0</v>
      </c>
      <c r="P314" s="571">
        <f t="shared" si="124"/>
        <v>1</v>
      </c>
      <c r="Q314" s="571">
        <f t="shared" si="125"/>
        <v>1</v>
      </c>
      <c r="BX314" s="6" t="s">
        <v>356</v>
      </c>
      <c r="BY314" s="577" t="s">
        <v>363</v>
      </c>
      <c r="BZ314" s="6" t="s">
        <v>530</v>
      </c>
      <c r="CA314" s="6" t="s">
        <v>1049</v>
      </c>
    </row>
    <row r="315" spans="2:79">
      <c r="B315" s="568"/>
      <c r="C315" s="568"/>
      <c r="D315" s="568"/>
      <c r="E315" s="568" cm="1">
        <f t="array" ref="E315">IF(H314&lt;&gt;"",E314,IF(E314="","",IFERROR(MATCH(TRUE(),INDEX(INDEX(K:K,E314+1):K203&lt;&gt;"",0),0)+E314,"")))</f>
        <v>456</v>
      </c>
      <c r="F315" s="569" cm="1">
        <f t="array" ref="F315">IF(E315="","",IF(H314&lt;&gt;"",H314,INDEX(D:D,E315)))</f>
        <v>0</v>
      </c>
      <c r="G315" s="569" t="str">
        <f t="shared" si="120"/>
        <v>0</v>
      </c>
      <c r="H315" s="570" t="str">
        <f t="shared" si="121"/>
        <v/>
      </c>
      <c r="I315" s="568" t="str">
        <f>IF(AND(F315&lt;&gt;"",N10&gt;0,M315&gt;N10),"Mot &gt; limite","")</f>
        <v/>
      </c>
      <c r="M315" s="514">
        <f>IF(OR(F315="",N10="",N10&lt;=0),"",IF(LEN(F315)&lt;=N10,LEN(F315),IFERROR(FIND("♦",SUBSTITUTE(LEFT(F315,N10)," ","♦",LEN(LEFT(F315,N10))-LEN(SUBSTITUTE(LEFT(F315,N10)," ","")))),FIND(" ",F315&amp;" ",N10+1)-1)))</f>
        <v>1</v>
      </c>
      <c r="N315" s="571">
        <f t="shared" si="122"/>
        <v>298</v>
      </c>
      <c r="O315" s="551" t="str">
        <f t="shared" si="123"/>
        <v>0</v>
      </c>
      <c r="P315" s="571">
        <f t="shared" si="124"/>
        <v>1</v>
      </c>
      <c r="Q315" s="571">
        <f t="shared" si="125"/>
        <v>1</v>
      </c>
      <c r="BX315" s="6" t="s">
        <v>356</v>
      </c>
      <c r="BY315" s="577" t="s">
        <v>363</v>
      </c>
      <c r="BZ315" s="6" t="s">
        <v>531</v>
      </c>
      <c r="CA315" s="6" t="s">
        <v>1050</v>
      </c>
    </row>
    <row r="316" spans="2:79">
      <c r="B316" s="568"/>
      <c r="C316" s="568"/>
      <c r="D316" s="568"/>
      <c r="E316" s="568" cm="1">
        <f t="array" ref="E316">IF(H315&lt;&gt;"",E315,IF(E315="","",IFERROR(MATCH(TRUE(),INDEX(INDEX(K:K,E315+1):K203&lt;&gt;"",0),0)+E315,"")))</f>
        <v>457</v>
      </c>
      <c r="F316" s="569" cm="1">
        <f t="array" ref="F316">IF(E316="","",IF(H315&lt;&gt;"",H315,INDEX(D:D,E316)))</f>
        <v>0</v>
      </c>
      <c r="G316" s="569" t="str">
        <f t="shared" si="120"/>
        <v>0</v>
      </c>
      <c r="H316" s="570" t="str">
        <f t="shared" si="121"/>
        <v/>
      </c>
      <c r="I316" s="568" t="str">
        <f>IF(AND(F316&lt;&gt;"",N10&gt;0,M316&gt;N10),"Mot &gt; limite","")</f>
        <v/>
      </c>
      <c r="M316" s="514">
        <f>IF(OR(F316="",N10="",N10&lt;=0),"",IF(LEN(F316)&lt;=N10,LEN(F316),IFERROR(FIND("♦",SUBSTITUTE(LEFT(F316,N10)," ","♦",LEN(LEFT(F316,N10))-LEN(SUBSTITUTE(LEFT(F316,N10)," ","")))),FIND(" ",F316&amp;" ",N10+1)-1)))</f>
        <v>1</v>
      </c>
      <c r="N316" s="571">
        <f t="shared" si="122"/>
        <v>299</v>
      </c>
      <c r="O316" s="551" t="str">
        <f t="shared" si="123"/>
        <v>0</v>
      </c>
      <c r="P316" s="571">
        <f t="shared" si="124"/>
        <v>1</v>
      </c>
      <c r="Q316" s="571">
        <f t="shared" si="125"/>
        <v>1</v>
      </c>
      <c r="BX316" s="6" t="s">
        <v>356</v>
      </c>
      <c r="BY316" s="577" t="s">
        <v>363</v>
      </c>
      <c r="BZ316" s="6" t="s">
        <v>532</v>
      </c>
      <c r="CA316" s="6" t="s">
        <v>1051</v>
      </c>
    </row>
    <row r="317" spans="2:79">
      <c r="B317" s="568"/>
      <c r="C317" s="568"/>
      <c r="D317" s="568"/>
      <c r="E317" s="568" cm="1">
        <f t="array" ref="E317">IF(H316&lt;&gt;"",E316,IF(E316="","",IFERROR(MATCH(TRUE(),INDEX(INDEX(K:K,E316+1):K203&lt;&gt;"",0),0)+E316,"")))</f>
        <v>458</v>
      </c>
      <c r="F317" s="569" cm="1">
        <f t="array" ref="F317">IF(E317="","",IF(H316&lt;&gt;"",H316,INDEX(D:D,E317)))</f>
        <v>0</v>
      </c>
      <c r="G317" s="569" t="str">
        <f t="shared" si="120"/>
        <v>0</v>
      </c>
      <c r="H317" s="570" t="str">
        <f t="shared" si="121"/>
        <v/>
      </c>
      <c r="I317" s="568" t="str">
        <f>IF(AND(F317&lt;&gt;"",N10&gt;0,M317&gt;N10),"Mot &gt; limite","")</f>
        <v/>
      </c>
      <c r="M317" s="514">
        <f>IF(OR(F317="",N10="",N10&lt;=0),"",IF(LEN(F317)&lt;=N10,LEN(F317),IFERROR(FIND("♦",SUBSTITUTE(LEFT(F317,N10)," ","♦",LEN(LEFT(F317,N10))-LEN(SUBSTITUTE(LEFT(F317,N10)," ","")))),FIND(" ",F317&amp;" ",N10+1)-1)))</f>
        <v>1</v>
      </c>
      <c r="N317" s="571">
        <f t="shared" si="122"/>
        <v>300</v>
      </c>
      <c r="O317" s="551" t="str">
        <f t="shared" si="123"/>
        <v>0</v>
      </c>
      <c r="P317" s="571">
        <f t="shared" si="124"/>
        <v>1</v>
      </c>
      <c r="Q317" s="571">
        <f t="shared" si="125"/>
        <v>1</v>
      </c>
      <c r="BX317" s="6" t="s">
        <v>356</v>
      </c>
      <c r="BY317" s="577" t="s">
        <v>363</v>
      </c>
      <c r="BZ317" s="6" t="s">
        <v>533</v>
      </c>
      <c r="CA317" s="6" t="s">
        <v>1052</v>
      </c>
    </row>
    <row r="318" spans="2:79">
      <c r="B318" s="568"/>
      <c r="C318" s="568"/>
      <c r="D318" s="568"/>
      <c r="E318" s="568" cm="1">
        <f t="array" ref="E318">IF(H317&lt;&gt;"",E317,IF(E317="","",IFERROR(MATCH(TRUE(),INDEX(INDEX(K:K,E317+1):K203&lt;&gt;"",0),0)+E317,"")))</f>
        <v>459</v>
      </c>
      <c r="F318" s="569" cm="1">
        <f t="array" ref="F318">IF(E318="","",IF(H317&lt;&gt;"",H317,INDEX(D:D,E318)))</f>
        <v>0</v>
      </c>
      <c r="G318" s="569" t="str">
        <f t="shared" si="120"/>
        <v>0</v>
      </c>
      <c r="H318" s="570" t="str">
        <f t="shared" si="121"/>
        <v/>
      </c>
      <c r="I318" s="568" t="str">
        <f>IF(AND(F318&lt;&gt;"",N10&gt;0,M318&gt;N10),"Mot &gt; limite","")</f>
        <v/>
      </c>
      <c r="M318" s="514">
        <f>IF(OR(F318="",N10="",N10&lt;=0),"",IF(LEN(F318)&lt;=N10,LEN(F318),IFERROR(FIND("♦",SUBSTITUTE(LEFT(F318,N10)," ","♦",LEN(LEFT(F318,N10))-LEN(SUBSTITUTE(LEFT(F318,N10)," ","")))),FIND(" ",F318&amp;" ",N10+1)-1)))</f>
        <v>1</v>
      </c>
      <c r="N318" s="571">
        <f t="shared" si="122"/>
        <v>301</v>
      </c>
      <c r="O318" s="551" t="str">
        <f t="shared" si="123"/>
        <v>0</v>
      </c>
      <c r="P318" s="571">
        <f t="shared" si="124"/>
        <v>1</v>
      </c>
      <c r="Q318" s="571">
        <f t="shared" si="125"/>
        <v>1</v>
      </c>
      <c r="BX318" s="6" t="s">
        <v>356</v>
      </c>
      <c r="BY318" s="577" t="s">
        <v>363</v>
      </c>
      <c r="BZ318" s="6" t="s">
        <v>534</v>
      </c>
      <c r="CA318" s="6" t="s">
        <v>1053</v>
      </c>
    </row>
    <row r="319" spans="2:79">
      <c r="B319" s="568"/>
      <c r="C319" s="568"/>
      <c r="D319" s="568"/>
      <c r="E319" s="568" cm="1">
        <f t="array" ref="E319">IF(H318&lt;&gt;"",E318,IF(E318="","",IFERROR(MATCH(TRUE(),INDEX(INDEX(K:K,E318+1):K203&lt;&gt;"",0),0)+E318,"")))</f>
        <v>460</v>
      </c>
      <c r="F319" s="569" cm="1">
        <f t="array" ref="F319">IF(E319="","",IF(H318&lt;&gt;"",H318,INDEX(D:D,E319)))</f>
        <v>0</v>
      </c>
      <c r="G319" s="569" t="str">
        <f t="shared" si="120"/>
        <v>0</v>
      </c>
      <c r="H319" s="570" t="str">
        <f t="shared" si="121"/>
        <v/>
      </c>
      <c r="I319" s="568" t="str">
        <f>IF(AND(F319&lt;&gt;"",N10&gt;0,M319&gt;N10),"Mot &gt; limite","")</f>
        <v/>
      </c>
      <c r="M319" s="514">
        <f>IF(OR(F319="",N10="",N10&lt;=0),"",IF(LEN(F319)&lt;=N10,LEN(F319),IFERROR(FIND("♦",SUBSTITUTE(LEFT(F319,N10)," ","♦",LEN(LEFT(F319,N10))-LEN(SUBSTITUTE(LEFT(F319,N10)," ","")))),FIND(" ",F319&amp;" ",N10+1)-1)))</f>
        <v>1</v>
      </c>
      <c r="N319" s="571">
        <f t="shared" si="122"/>
        <v>302</v>
      </c>
      <c r="O319" s="551" t="str">
        <f t="shared" si="123"/>
        <v>0</v>
      </c>
      <c r="P319" s="571">
        <f t="shared" si="124"/>
        <v>1</v>
      </c>
      <c r="Q319" s="571">
        <f t="shared" si="125"/>
        <v>1</v>
      </c>
      <c r="BX319" s="6" t="s">
        <v>356</v>
      </c>
      <c r="BY319" s="577" t="s">
        <v>363</v>
      </c>
      <c r="BZ319" s="6" t="s">
        <v>535</v>
      </c>
      <c r="CA319" s="6" t="s">
        <v>1054</v>
      </c>
    </row>
    <row r="320" spans="2:79">
      <c r="B320" s="568"/>
      <c r="C320" s="568"/>
      <c r="D320" s="568"/>
      <c r="E320" s="568" cm="1">
        <f t="array" ref="E320">IF(H319&lt;&gt;"",E319,IF(E319="","",IFERROR(MATCH(TRUE(),INDEX(INDEX(K:K,E319+1):K203&lt;&gt;"",0),0)+E319,"")))</f>
        <v>461</v>
      </c>
      <c r="F320" s="569" cm="1">
        <f t="array" ref="F320">IF(E320="","",IF(H319&lt;&gt;"",H319,INDEX(D:D,E320)))</f>
        <v>0</v>
      </c>
      <c r="G320" s="569" t="str">
        <f t="shared" si="120"/>
        <v>0</v>
      </c>
      <c r="H320" s="570" t="str">
        <f t="shared" si="121"/>
        <v/>
      </c>
      <c r="I320" s="568" t="str">
        <f>IF(AND(F320&lt;&gt;"",N10&gt;0,M320&gt;N10),"Mot &gt; limite","")</f>
        <v/>
      </c>
      <c r="M320" s="514">
        <f>IF(OR(F320="",N10="",N10&lt;=0),"",IF(LEN(F320)&lt;=N10,LEN(F320),IFERROR(FIND("♦",SUBSTITUTE(LEFT(F320,N10)," ","♦",LEN(LEFT(F320,N10))-LEN(SUBSTITUTE(LEFT(F320,N10)," ","")))),FIND(" ",F320&amp;" ",N10+1)-1)))</f>
        <v>1</v>
      </c>
      <c r="N320" s="571">
        <f t="shared" si="122"/>
        <v>303</v>
      </c>
      <c r="O320" s="551" t="str">
        <f t="shared" si="123"/>
        <v>0</v>
      </c>
      <c r="P320" s="571">
        <f t="shared" si="124"/>
        <v>1</v>
      </c>
      <c r="Q320" s="571">
        <f t="shared" si="125"/>
        <v>1</v>
      </c>
      <c r="BX320" s="6" t="s">
        <v>356</v>
      </c>
      <c r="BY320" s="577" t="s">
        <v>363</v>
      </c>
      <c r="BZ320" s="6" t="s">
        <v>1412</v>
      </c>
      <c r="CA320" s="6" t="s">
        <v>1055</v>
      </c>
    </row>
    <row r="321" spans="2:79">
      <c r="B321" s="568"/>
      <c r="C321" s="568"/>
      <c r="D321" s="568"/>
      <c r="E321" s="568" cm="1">
        <f t="array" ref="E321">IF(H320&lt;&gt;"",E320,IF(E320="","",IFERROR(MATCH(TRUE(),INDEX(INDEX(K:K,E320+1):K203&lt;&gt;"",0),0)+E320,"")))</f>
        <v>462</v>
      </c>
      <c r="F321" s="569" cm="1">
        <f t="array" ref="F321">IF(E321="","",IF(H320&lt;&gt;"",H320,INDEX(D:D,E321)))</f>
        <v>0</v>
      </c>
      <c r="G321" s="569" t="str">
        <f t="shared" si="120"/>
        <v>0</v>
      </c>
      <c r="H321" s="570" t="str">
        <f t="shared" si="121"/>
        <v/>
      </c>
      <c r="I321" s="568" t="str">
        <f>IF(AND(F321&lt;&gt;"",N10&gt;0,M321&gt;N10),"Mot &gt; limite","")</f>
        <v/>
      </c>
      <c r="M321" s="514">
        <f>IF(OR(F321="",N10="",N10&lt;=0),"",IF(LEN(F321)&lt;=N10,LEN(F321),IFERROR(FIND("♦",SUBSTITUTE(LEFT(F321,N10)," ","♦",LEN(LEFT(F321,N10))-LEN(SUBSTITUTE(LEFT(F321,N10)," ","")))),FIND(" ",F321&amp;" ",N10+1)-1)))</f>
        <v>1</v>
      </c>
      <c r="N321" s="571">
        <f t="shared" si="122"/>
        <v>304</v>
      </c>
      <c r="O321" s="551" t="str">
        <f t="shared" si="123"/>
        <v>0</v>
      </c>
      <c r="P321" s="571">
        <f t="shared" si="124"/>
        <v>1</v>
      </c>
      <c r="Q321" s="571">
        <f t="shared" si="125"/>
        <v>1</v>
      </c>
      <c r="BX321" s="6" t="s">
        <v>356</v>
      </c>
      <c r="BY321" s="577" t="s">
        <v>363</v>
      </c>
      <c r="BZ321" s="6" t="s">
        <v>1413</v>
      </c>
      <c r="CA321" s="6" t="s">
        <v>1056</v>
      </c>
    </row>
    <row r="322" spans="2:79">
      <c r="B322" s="568"/>
      <c r="C322" s="568"/>
      <c r="D322" s="568"/>
      <c r="E322" s="568" cm="1">
        <f t="array" ref="E322">IF(H321&lt;&gt;"",E321,IF(E321="","",IFERROR(MATCH(TRUE(),INDEX(INDEX(K:K,E321+1):K203&lt;&gt;"",0),0)+E321,"")))</f>
        <v>463</v>
      </c>
      <c r="F322" s="569" cm="1">
        <f t="array" ref="F322">IF(E322="","",IF(H321&lt;&gt;"",H321,INDEX(D:D,E322)))</f>
        <v>0</v>
      </c>
      <c r="G322" s="569" t="str">
        <f t="shared" si="120"/>
        <v>0</v>
      </c>
      <c r="H322" s="570" t="str">
        <f t="shared" si="121"/>
        <v/>
      </c>
      <c r="I322" s="568" t="str">
        <f>IF(AND(F322&lt;&gt;"",N10&gt;0,M322&gt;N10),"Mot &gt; limite","")</f>
        <v/>
      </c>
      <c r="M322" s="514">
        <f>IF(OR(F322="",N10="",N10&lt;=0),"",IF(LEN(F322)&lt;=N10,LEN(F322),IFERROR(FIND("♦",SUBSTITUTE(LEFT(F322,N10)," ","♦",LEN(LEFT(F322,N10))-LEN(SUBSTITUTE(LEFT(F322,N10)," ","")))),FIND(" ",F322&amp;" ",N10+1)-1)))</f>
        <v>1</v>
      </c>
      <c r="N322" s="571">
        <f t="shared" si="122"/>
        <v>305</v>
      </c>
      <c r="O322" s="551" t="str">
        <f t="shared" si="123"/>
        <v>0</v>
      </c>
      <c r="P322" s="571">
        <f t="shared" si="124"/>
        <v>1</v>
      </c>
      <c r="Q322" s="571">
        <f t="shared" si="125"/>
        <v>1</v>
      </c>
      <c r="BX322" s="6" t="s">
        <v>356</v>
      </c>
      <c r="BY322" s="577" t="s">
        <v>363</v>
      </c>
      <c r="BZ322" s="6" t="s">
        <v>536</v>
      </c>
      <c r="CA322" s="6" t="s">
        <v>1057</v>
      </c>
    </row>
    <row r="323" spans="2:79">
      <c r="B323" s="568"/>
      <c r="C323" s="568"/>
      <c r="D323" s="568"/>
      <c r="E323" s="568" cm="1">
        <f t="array" ref="E323">IF(H322&lt;&gt;"",E322,IF(E322="","",IFERROR(MATCH(TRUE(),INDEX(INDEX(K:K,E322+1):K203&lt;&gt;"",0),0)+E322,"")))</f>
        <v>464</v>
      </c>
      <c r="F323" s="569" cm="1">
        <f t="array" ref="F323">IF(E323="","",IF(H322&lt;&gt;"",H322,INDEX(D:D,E323)))</f>
        <v>0</v>
      </c>
      <c r="G323" s="569" t="str">
        <f t="shared" si="120"/>
        <v>0</v>
      </c>
      <c r="H323" s="570" t="str">
        <f t="shared" si="121"/>
        <v/>
      </c>
      <c r="I323" s="568" t="str">
        <f>IF(AND(F323&lt;&gt;"",N10&gt;0,M323&gt;N10),"Mot &gt; limite","")</f>
        <v/>
      </c>
      <c r="M323" s="514">
        <f>IF(OR(F323="",N10="",N10&lt;=0),"",IF(LEN(F323)&lt;=N10,LEN(F323),IFERROR(FIND("♦",SUBSTITUTE(LEFT(F323,N10)," ","♦",LEN(LEFT(F323,N10))-LEN(SUBSTITUTE(LEFT(F323,N10)," ","")))),FIND(" ",F323&amp;" ",N10+1)-1)))</f>
        <v>1</v>
      </c>
      <c r="N323" s="571">
        <f t="shared" si="122"/>
        <v>306</v>
      </c>
      <c r="O323" s="551" t="str">
        <f t="shared" si="123"/>
        <v>0</v>
      </c>
      <c r="P323" s="571">
        <f t="shared" si="124"/>
        <v>1</v>
      </c>
      <c r="Q323" s="571">
        <f t="shared" si="125"/>
        <v>1</v>
      </c>
      <c r="BX323" s="6" t="s">
        <v>356</v>
      </c>
      <c r="BY323" s="577" t="s">
        <v>363</v>
      </c>
      <c r="BZ323" s="6" t="s">
        <v>537</v>
      </c>
      <c r="CA323" s="6" t="s">
        <v>1058</v>
      </c>
    </row>
    <row r="324" spans="2:79">
      <c r="B324" s="568"/>
      <c r="C324" s="568"/>
      <c r="D324" s="568"/>
      <c r="E324" s="568" cm="1">
        <f t="array" ref="E324">IF(H323&lt;&gt;"",E323,IF(E323="","",IFERROR(MATCH(TRUE(),INDEX(INDEX(K:K,E323+1):K203&lt;&gt;"",0),0)+E323,"")))</f>
        <v>465</v>
      </c>
      <c r="F324" s="569" cm="1">
        <f t="array" ref="F324">IF(E324="","",IF(H323&lt;&gt;"",H323,INDEX(D:D,E324)))</f>
        <v>0</v>
      </c>
      <c r="G324" s="569" t="str">
        <f t="shared" si="120"/>
        <v>0</v>
      </c>
      <c r="H324" s="570" t="str">
        <f t="shared" si="121"/>
        <v/>
      </c>
      <c r="I324" s="568" t="str">
        <f>IF(AND(F324&lt;&gt;"",N10&gt;0,M324&gt;N10),"Mot &gt; limite","")</f>
        <v/>
      </c>
      <c r="M324" s="514">
        <f>IF(OR(F324="",N10="",N10&lt;=0),"",IF(LEN(F324)&lt;=N10,LEN(F324),IFERROR(FIND("♦",SUBSTITUTE(LEFT(F324,N10)," ","♦",LEN(LEFT(F324,N10))-LEN(SUBSTITUTE(LEFT(F324,N10)," ","")))),FIND(" ",F324&amp;" ",N10+1)-1)))</f>
        <v>1</v>
      </c>
      <c r="N324" s="571">
        <f t="shared" si="122"/>
        <v>307</v>
      </c>
      <c r="O324" s="551" t="str">
        <f t="shared" si="123"/>
        <v>0</v>
      </c>
      <c r="P324" s="571">
        <f t="shared" si="124"/>
        <v>1</v>
      </c>
      <c r="Q324" s="571">
        <f t="shared" si="125"/>
        <v>1</v>
      </c>
      <c r="BX324" s="6" t="s">
        <v>356</v>
      </c>
      <c r="BY324" s="577" t="s">
        <v>363</v>
      </c>
      <c r="BZ324" s="6" t="s">
        <v>538</v>
      </c>
      <c r="CA324" s="6" t="s">
        <v>1059</v>
      </c>
    </row>
    <row r="325" spans="2:79">
      <c r="B325" s="568"/>
      <c r="C325" s="568"/>
      <c r="D325" s="568"/>
      <c r="E325" s="568" cm="1">
        <f t="array" ref="E325">IF(H324&lt;&gt;"",E324,IF(E324="","",IFERROR(MATCH(TRUE(),INDEX(INDEX(K:K,E324+1):K203&lt;&gt;"",0),0)+E324,"")))</f>
        <v>466</v>
      </c>
      <c r="F325" s="569" cm="1">
        <f t="array" ref="F325">IF(E325="","",IF(H324&lt;&gt;"",H324,INDEX(D:D,E325)))</f>
        <v>0</v>
      </c>
      <c r="G325" s="569" t="str">
        <f t="shared" si="120"/>
        <v>0</v>
      </c>
      <c r="H325" s="570" t="str">
        <f t="shared" si="121"/>
        <v/>
      </c>
      <c r="I325" s="568" t="str">
        <f>IF(AND(F325&lt;&gt;"",N10&gt;0,M325&gt;N10),"Mot &gt; limite","")</f>
        <v/>
      </c>
      <c r="M325" s="514">
        <f>IF(OR(F325="",N10="",N10&lt;=0),"",IF(LEN(F325)&lt;=N10,LEN(F325),IFERROR(FIND("♦",SUBSTITUTE(LEFT(F325,N10)," ","♦",LEN(LEFT(F325,N10))-LEN(SUBSTITUTE(LEFT(F325,N10)," ","")))),FIND(" ",F325&amp;" ",N10+1)-1)))</f>
        <v>1</v>
      </c>
      <c r="N325" s="571">
        <f t="shared" si="122"/>
        <v>308</v>
      </c>
      <c r="O325" s="551" t="str">
        <f t="shared" si="123"/>
        <v>0</v>
      </c>
      <c r="P325" s="571">
        <f t="shared" si="124"/>
        <v>1</v>
      </c>
      <c r="Q325" s="571">
        <f t="shared" si="125"/>
        <v>1</v>
      </c>
      <c r="BX325" s="6" t="s">
        <v>356</v>
      </c>
      <c r="BY325" s="577" t="s">
        <v>363</v>
      </c>
      <c r="BZ325" s="6" t="s">
        <v>539</v>
      </c>
      <c r="CA325" s="6" t="s">
        <v>1060</v>
      </c>
    </row>
    <row r="326" spans="2:79">
      <c r="B326" s="568"/>
      <c r="C326" s="568"/>
      <c r="D326" s="568"/>
      <c r="E326" s="568" cm="1">
        <f t="array" ref="E326">IF(H325&lt;&gt;"",E325,IF(E325="","",IFERROR(MATCH(TRUE(),INDEX(INDEX(K:K,E325+1):K203&lt;&gt;"",0),0)+E325,"")))</f>
        <v>467</v>
      </c>
      <c r="F326" s="569" cm="1">
        <f t="array" ref="F326">IF(E326="","",IF(H325&lt;&gt;"",H325,INDEX(D:D,E326)))</f>
        <v>0</v>
      </c>
      <c r="G326" s="569" t="str">
        <f t="shared" si="120"/>
        <v>0</v>
      </c>
      <c r="H326" s="570" t="str">
        <f t="shared" si="121"/>
        <v/>
      </c>
      <c r="I326" s="568" t="str">
        <f>IF(AND(F326&lt;&gt;"",N10&gt;0,M326&gt;N10),"Mot &gt; limite","")</f>
        <v/>
      </c>
      <c r="M326" s="514">
        <f>IF(OR(F326="",N10="",N10&lt;=0),"",IF(LEN(F326)&lt;=N10,LEN(F326),IFERROR(FIND("♦",SUBSTITUTE(LEFT(F326,N10)," ","♦",LEN(LEFT(F326,N10))-LEN(SUBSTITUTE(LEFT(F326,N10)," ","")))),FIND(" ",F326&amp;" ",N10+1)-1)))</f>
        <v>1</v>
      </c>
      <c r="N326" s="571">
        <f t="shared" si="122"/>
        <v>309</v>
      </c>
      <c r="O326" s="551" t="str">
        <f t="shared" si="123"/>
        <v>0</v>
      </c>
      <c r="P326" s="571">
        <f t="shared" si="124"/>
        <v>1</v>
      </c>
      <c r="Q326" s="571">
        <f t="shared" si="125"/>
        <v>1</v>
      </c>
      <c r="BX326" s="6" t="s">
        <v>356</v>
      </c>
      <c r="BY326" s="577" t="s">
        <v>363</v>
      </c>
      <c r="BZ326" s="6" t="s">
        <v>540</v>
      </c>
      <c r="CA326" s="6" t="s">
        <v>1061</v>
      </c>
    </row>
    <row r="327" spans="2:79">
      <c r="B327" s="568"/>
      <c r="C327" s="568"/>
      <c r="D327" s="568"/>
      <c r="E327" s="568" cm="1">
        <f t="array" ref="E327">IF(H326&lt;&gt;"",E326,IF(E326="","",IFERROR(MATCH(TRUE(),INDEX(INDEX(K:K,E326+1):K203&lt;&gt;"",0),0)+E326,"")))</f>
        <v>468</v>
      </c>
      <c r="F327" s="569" cm="1">
        <f t="array" ref="F327">IF(E327="","",IF(H326&lt;&gt;"",H326,INDEX(D:D,E327)))</f>
        <v>0</v>
      </c>
      <c r="G327" s="569" t="str">
        <f t="shared" si="120"/>
        <v>0</v>
      </c>
      <c r="H327" s="570" t="str">
        <f t="shared" si="121"/>
        <v/>
      </c>
      <c r="I327" s="568" t="str">
        <f>IF(AND(F327&lt;&gt;"",N10&gt;0,M327&gt;N10),"Mot &gt; limite","")</f>
        <v/>
      </c>
      <c r="M327" s="514">
        <f>IF(OR(F327="",N10="",N10&lt;=0),"",IF(LEN(F327)&lt;=N10,LEN(F327),IFERROR(FIND("♦",SUBSTITUTE(LEFT(F327,N10)," ","♦",LEN(LEFT(F327,N10))-LEN(SUBSTITUTE(LEFT(F327,N10)," ","")))),FIND(" ",F327&amp;" ",N10+1)-1)))</f>
        <v>1</v>
      </c>
      <c r="N327" s="571">
        <f t="shared" si="122"/>
        <v>310</v>
      </c>
      <c r="O327" s="551" t="str">
        <f t="shared" si="123"/>
        <v>0</v>
      </c>
      <c r="P327" s="571">
        <f t="shared" si="124"/>
        <v>1</v>
      </c>
      <c r="Q327" s="571">
        <f t="shared" si="125"/>
        <v>1</v>
      </c>
      <c r="BX327" s="6" t="s">
        <v>356</v>
      </c>
      <c r="BY327" s="577" t="s">
        <v>363</v>
      </c>
      <c r="BZ327" s="6" t="s">
        <v>541</v>
      </c>
      <c r="CA327" s="6" t="s">
        <v>1062</v>
      </c>
    </row>
    <row r="328" spans="2:79">
      <c r="B328" s="568"/>
      <c r="C328" s="568"/>
      <c r="D328" s="568"/>
      <c r="E328" s="568" cm="1">
        <f t="array" ref="E328">IF(H327&lt;&gt;"",E327,IF(E327="","",IFERROR(MATCH(TRUE(),INDEX(INDEX(K:K,E327+1):K203&lt;&gt;"",0),0)+E327,"")))</f>
        <v>469</v>
      </c>
      <c r="F328" s="569" cm="1">
        <f t="array" ref="F328">IF(E328="","",IF(H327&lt;&gt;"",H327,INDEX(D:D,E328)))</f>
        <v>0</v>
      </c>
      <c r="G328" s="569" t="str">
        <f t="shared" si="120"/>
        <v>0</v>
      </c>
      <c r="H328" s="570" t="str">
        <f t="shared" si="121"/>
        <v/>
      </c>
      <c r="I328" s="568" t="str">
        <f>IF(AND(F328&lt;&gt;"",N10&gt;0,M328&gt;N10),"Mot &gt; limite","")</f>
        <v/>
      </c>
      <c r="M328" s="514">
        <f>IF(OR(F328="",N10="",N10&lt;=0),"",IF(LEN(F328)&lt;=N10,LEN(F328),IFERROR(FIND("♦",SUBSTITUTE(LEFT(F328,N10)," ","♦",LEN(LEFT(F328,N10))-LEN(SUBSTITUTE(LEFT(F328,N10)," ","")))),FIND(" ",F328&amp;" ",N10+1)-1)))</f>
        <v>1</v>
      </c>
      <c r="N328" s="571">
        <f t="shared" si="122"/>
        <v>311</v>
      </c>
      <c r="O328" s="551" t="str">
        <f t="shared" si="123"/>
        <v>0</v>
      </c>
      <c r="P328" s="571">
        <f t="shared" si="124"/>
        <v>1</v>
      </c>
      <c r="Q328" s="571">
        <f t="shared" si="125"/>
        <v>1</v>
      </c>
      <c r="BX328" s="6" t="s">
        <v>356</v>
      </c>
      <c r="BY328" s="577" t="s">
        <v>363</v>
      </c>
      <c r="BZ328" s="6" t="s">
        <v>542</v>
      </c>
      <c r="CA328" s="6" t="s">
        <v>1063</v>
      </c>
    </row>
    <row r="329" spans="2:79">
      <c r="B329" s="568"/>
      <c r="C329" s="568"/>
      <c r="D329" s="568"/>
      <c r="E329" s="568" cm="1">
        <f t="array" ref="E329">IF(H328&lt;&gt;"",E328,IF(E328="","",IFERROR(MATCH(TRUE(),INDEX(INDEX(K:K,E328+1):K203&lt;&gt;"",0),0)+E328,"")))</f>
        <v>470</v>
      </c>
      <c r="F329" s="569" cm="1">
        <f t="array" ref="F329">IF(E329="","",IF(H328&lt;&gt;"",H328,INDEX(D:D,E329)))</f>
        <v>0</v>
      </c>
      <c r="G329" s="569" t="str">
        <f t="shared" si="120"/>
        <v>0</v>
      </c>
      <c r="H329" s="570" t="str">
        <f t="shared" si="121"/>
        <v/>
      </c>
      <c r="I329" s="568" t="str">
        <f>IF(AND(F329&lt;&gt;"",N10&gt;0,M329&gt;N10),"Mot &gt; limite","")</f>
        <v/>
      </c>
      <c r="M329" s="514">
        <f>IF(OR(F329="",N10="",N10&lt;=0),"",IF(LEN(F329)&lt;=N10,LEN(F329),IFERROR(FIND("♦",SUBSTITUTE(LEFT(F329,N10)," ","♦",LEN(LEFT(F329,N10))-LEN(SUBSTITUTE(LEFT(F329,N10)," ","")))),FIND(" ",F329&amp;" ",N10+1)-1)))</f>
        <v>1</v>
      </c>
      <c r="N329" s="571">
        <f t="shared" si="122"/>
        <v>312</v>
      </c>
      <c r="O329" s="551" t="str">
        <f t="shared" si="123"/>
        <v>0</v>
      </c>
      <c r="P329" s="571">
        <f t="shared" si="124"/>
        <v>1</v>
      </c>
      <c r="Q329" s="571">
        <f t="shared" si="125"/>
        <v>1</v>
      </c>
      <c r="BX329" s="6" t="s">
        <v>356</v>
      </c>
      <c r="BY329" s="577" t="s">
        <v>363</v>
      </c>
      <c r="BZ329" s="6" t="s">
        <v>543</v>
      </c>
      <c r="CA329" s="6" t="s">
        <v>1064</v>
      </c>
    </row>
    <row r="330" spans="2:79">
      <c r="B330" s="568"/>
      <c r="C330" s="568"/>
      <c r="D330" s="568"/>
      <c r="E330" s="568" cm="1">
        <f t="array" ref="E330">IF(H329&lt;&gt;"",E329,IF(E329="","",IFERROR(MATCH(TRUE(),INDEX(INDEX(K:K,E329+1):K203&lt;&gt;"",0),0)+E329,"")))</f>
        <v>471</v>
      </c>
      <c r="F330" s="569" cm="1">
        <f t="array" ref="F330">IF(E330="","",IF(H329&lt;&gt;"",H329,INDEX(D:D,E330)))</f>
        <v>0</v>
      </c>
      <c r="G330" s="569" t="str">
        <f t="shared" si="120"/>
        <v>0</v>
      </c>
      <c r="H330" s="570" t="str">
        <f t="shared" si="121"/>
        <v/>
      </c>
      <c r="I330" s="568" t="str">
        <f>IF(AND(F330&lt;&gt;"",N10&gt;0,M330&gt;N10),"Mot &gt; limite","")</f>
        <v/>
      </c>
      <c r="M330" s="514">
        <f>IF(OR(F330="",N10="",N10&lt;=0),"",IF(LEN(F330)&lt;=N10,LEN(F330),IFERROR(FIND("♦",SUBSTITUTE(LEFT(F330,N10)," ","♦",LEN(LEFT(F330,N10))-LEN(SUBSTITUTE(LEFT(F330,N10)," ","")))),FIND(" ",F330&amp;" ",N10+1)-1)))</f>
        <v>1</v>
      </c>
      <c r="N330" s="571">
        <f t="shared" si="122"/>
        <v>313</v>
      </c>
      <c r="O330" s="551" t="str">
        <f t="shared" si="123"/>
        <v>0</v>
      </c>
      <c r="P330" s="571">
        <f t="shared" si="124"/>
        <v>1</v>
      </c>
      <c r="Q330" s="571">
        <f t="shared" si="125"/>
        <v>1</v>
      </c>
      <c r="BX330" s="6" t="s">
        <v>356</v>
      </c>
      <c r="BY330" s="577" t="s">
        <v>363</v>
      </c>
      <c r="BZ330" s="6" t="s">
        <v>544</v>
      </c>
      <c r="CA330" s="6" t="s">
        <v>1065</v>
      </c>
    </row>
    <row r="331" spans="2:79">
      <c r="B331" s="568"/>
      <c r="C331" s="568"/>
      <c r="D331" s="568"/>
      <c r="E331" s="568" cm="1">
        <f t="array" ref="E331">IF(H330&lt;&gt;"",E330,IF(E330="","",IFERROR(MATCH(TRUE(),INDEX(INDEX(K:K,E330+1):K203&lt;&gt;"",0),0)+E330,"")))</f>
        <v>472</v>
      </c>
      <c r="F331" s="569" cm="1">
        <f t="array" ref="F331">IF(E331="","",IF(H330&lt;&gt;"",H330,INDEX(D:D,E331)))</f>
        <v>0</v>
      </c>
      <c r="G331" s="569" t="str">
        <f t="shared" si="120"/>
        <v>0</v>
      </c>
      <c r="H331" s="570" t="str">
        <f t="shared" si="121"/>
        <v/>
      </c>
      <c r="I331" s="568" t="str">
        <f>IF(AND(F331&lt;&gt;"",N10&gt;0,M331&gt;N10),"Mot &gt; limite","")</f>
        <v/>
      </c>
      <c r="M331" s="514">
        <f>IF(OR(F331="",N10="",N10&lt;=0),"",IF(LEN(F331)&lt;=N10,LEN(F331),IFERROR(FIND("♦",SUBSTITUTE(LEFT(F331,N10)," ","♦",LEN(LEFT(F331,N10))-LEN(SUBSTITUTE(LEFT(F331,N10)," ","")))),FIND(" ",F331&amp;" ",N10+1)-1)))</f>
        <v>1</v>
      </c>
      <c r="N331" s="571">
        <f t="shared" si="122"/>
        <v>314</v>
      </c>
      <c r="O331" s="551" t="str">
        <f t="shared" si="123"/>
        <v>0</v>
      </c>
      <c r="P331" s="571">
        <f t="shared" si="124"/>
        <v>1</v>
      </c>
      <c r="Q331" s="571">
        <f t="shared" si="125"/>
        <v>1</v>
      </c>
      <c r="BX331" s="6" t="s">
        <v>356</v>
      </c>
      <c r="BY331" s="577" t="s">
        <v>363</v>
      </c>
      <c r="BZ331" s="6" t="s">
        <v>545</v>
      </c>
      <c r="CA331" s="6" t="s">
        <v>1066</v>
      </c>
    </row>
    <row r="332" spans="2:79">
      <c r="B332" s="568"/>
      <c r="C332" s="568"/>
      <c r="D332" s="568"/>
      <c r="E332" s="568" cm="1">
        <f t="array" ref="E332">IF(H331&lt;&gt;"",E331,IF(E331="","",IFERROR(MATCH(TRUE(),INDEX(INDEX(K:K,E331+1):K203&lt;&gt;"",0),0)+E331,"")))</f>
        <v>473</v>
      </c>
      <c r="F332" s="569" cm="1">
        <f t="array" ref="F332">IF(E332="","",IF(H331&lt;&gt;"",H331,INDEX(D:D,E332)))</f>
        <v>0</v>
      </c>
      <c r="G332" s="569" t="str">
        <f t="shared" si="120"/>
        <v>0</v>
      </c>
      <c r="H332" s="570" t="str">
        <f t="shared" si="121"/>
        <v/>
      </c>
      <c r="I332" s="568" t="str">
        <f>IF(AND(F332&lt;&gt;"",N10&gt;0,M332&gt;N10),"Mot &gt; limite","")</f>
        <v/>
      </c>
      <c r="M332" s="514">
        <f>IF(OR(F332="",N10="",N10&lt;=0),"",IF(LEN(F332)&lt;=N10,LEN(F332),IFERROR(FIND("♦",SUBSTITUTE(LEFT(F332,N10)," ","♦",LEN(LEFT(F332,N10))-LEN(SUBSTITUTE(LEFT(F332,N10)," ","")))),FIND(" ",F332&amp;" ",N10+1)-1)))</f>
        <v>1</v>
      </c>
      <c r="N332" s="571">
        <f t="shared" si="122"/>
        <v>315</v>
      </c>
      <c r="O332" s="551" t="str">
        <f t="shared" si="123"/>
        <v>0</v>
      </c>
      <c r="P332" s="571">
        <f t="shared" si="124"/>
        <v>1</v>
      </c>
      <c r="Q332" s="571">
        <f t="shared" si="125"/>
        <v>1</v>
      </c>
      <c r="BX332" s="6" t="s">
        <v>356</v>
      </c>
      <c r="BY332" s="577" t="s">
        <v>363</v>
      </c>
      <c r="BZ332" s="6" t="s">
        <v>1414</v>
      </c>
      <c r="CA332" s="6" t="s">
        <v>1067</v>
      </c>
    </row>
    <row r="333" spans="2:79">
      <c r="B333" s="568"/>
      <c r="C333" s="568"/>
      <c r="D333" s="568"/>
      <c r="E333" s="568" cm="1">
        <f t="array" ref="E333">IF(H332&lt;&gt;"",E332,IF(E332="","",IFERROR(MATCH(TRUE(),INDEX(INDEX(K:K,E332+1):K203&lt;&gt;"",0),0)+E332,"")))</f>
        <v>474</v>
      </c>
      <c r="F333" s="569" cm="1">
        <f t="array" ref="F333">IF(E333="","",IF(H332&lt;&gt;"",H332,INDEX(D:D,E333)))</f>
        <v>0</v>
      </c>
      <c r="G333" s="569" t="str">
        <f t="shared" si="120"/>
        <v>0</v>
      </c>
      <c r="H333" s="570" t="str">
        <f t="shared" si="121"/>
        <v/>
      </c>
      <c r="I333" s="568" t="str">
        <f>IF(AND(F333&lt;&gt;"",N10&gt;0,M333&gt;N10),"Mot &gt; limite","")</f>
        <v/>
      </c>
      <c r="M333" s="514">
        <f>IF(OR(F333="",N10="",N10&lt;=0),"",IF(LEN(F333)&lt;=N10,LEN(F333),IFERROR(FIND("♦",SUBSTITUTE(LEFT(F333,N10)," ","♦",LEN(LEFT(F333,N10))-LEN(SUBSTITUTE(LEFT(F333,N10)," ","")))),FIND(" ",F333&amp;" ",N10+1)-1)))</f>
        <v>1</v>
      </c>
      <c r="N333" s="571">
        <f t="shared" si="122"/>
        <v>316</v>
      </c>
      <c r="O333" s="551" t="str">
        <f t="shared" si="123"/>
        <v>0</v>
      </c>
      <c r="P333" s="571">
        <f t="shared" si="124"/>
        <v>1</v>
      </c>
      <c r="Q333" s="571">
        <f t="shared" si="125"/>
        <v>1</v>
      </c>
      <c r="BX333" s="6" t="s">
        <v>356</v>
      </c>
      <c r="BY333" s="577" t="s">
        <v>363</v>
      </c>
      <c r="BZ333" s="6" t="s">
        <v>1415</v>
      </c>
      <c r="CA333" s="6" t="s">
        <v>1068</v>
      </c>
    </row>
    <row r="334" spans="2:79">
      <c r="B334" s="568"/>
      <c r="C334" s="568"/>
      <c r="D334" s="568"/>
      <c r="E334" s="568" cm="1">
        <f t="array" ref="E334">IF(H333&lt;&gt;"",E333,IF(E333="","",IFERROR(MATCH(TRUE(),INDEX(INDEX(K:K,E333+1):K203&lt;&gt;"",0),0)+E333,"")))</f>
        <v>475</v>
      </c>
      <c r="F334" s="569" cm="1">
        <f t="array" ref="F334">IF(E334="","",IF(H333&lt;&gt;"",H333,INDEX(D:D,E334)))</f>
        <v>0</v>
      </c>
      <c r="G334" s="569" t="str">
        <f t="shared" si="120"/>
        <v>0</v>
      </c>
      <c r="H334" s="570" t="str">
        <f t="shared" si="121"/>
        <v/>
      </c>
      <c r="I334" s="568" t="str">
        <f>IF(AND(F334&lt;&gt;"",N10&gt;0,M334&gt;N10),"Mot &gt; limite","")</f>
        <v/>
      </c>
      <c r="M334" s="514">
        <f>IF(OR(F334="",N10="",N10&lt;=0),"",IF(LEN(F334)&lt;=N10,LEN(F334),IFERROR(FIND("♦",SUBSTITUTE(LEFT(F334,N10)," ","♦",LEN(LEFT(F334,N10))-LEN(SUBSTITUTE(LEFT(F334,N10)," ","")))),FIND(" ",F334&amp;" ",N10+1)-1)))</f>
        <v>1</v>
      </c>
      <c r="N334" s="571">
        <f t="shared" si="122"/>
        <v>317</v>
      </c>
      <c r="O334" s="551" t="str">
        <f t="shared" si="123"/>
        <v>0</v>
      </c>
      <c r="P334" s="571">
        <f t="shared" si="124"/>
        <v>1</v>
      </c>
      <c r="Q334" s="571">
        <f t="shared" si="125"/>
        <v>1</v>
      </c>
      <c r="BX334" s="6" t="s">
        <v>357</v>
      </c>
      <c r="BY334" s="577" t="s">
        <v>363</v>
      </c>
      <c r="BZ334" s="6" t="s">
        <v>1416</v>
      </c>
      <c r="CA334" s="6" t="s">
        <v>1069</v>
      </c>
    </row>
    <row r="335" spans="2:79">
      <c r="B335" s="568"/>
      <c r="C335" s="568"/>
      <c r="D335" s="568"/>
      <c r="E335" s="568" cm="1">
        <f t="array" ref="E335">IF(H334&lt;&gt;"",E334,IF(E334="","",IFERROR(MATCH(TRUE(),INDEX(INDEX(K:K,E334+1):K203&lt;&gt;"",0),0)+E334,"")))</f>
        <v>476</v>
      </c>
      <c r="F335" s="569" cm="1">
        <f t="array" ref="F335">IF(E335="","",IF(H334&lt;&gt;"",H334,INDEX(D:D,E335)))</f>
        <v>0</v>
      </c>
      <c r="G335" s="569" t="str">
        <f t="shared" si="120"/>
        <v>0</v>
      </c>
      <c r="H335" s="570" t="str">
        <f t="shared" si="121"/>
        <v/>
      </c>
      <c r="I335" s="568" t="str">
        <f>IF(AND(F335&lt;&gt;"",N10&gt;0,M335&gt;N10),"Mot &gt; limite","")</f>
        <v/>
      </c>
      <c r="M335" s="514">
        <f>IF(OR(F335="",N10="",N10&lt;=0),"",IF(LEN(F335)&lt;=N10,LEN(F335),IFERROR(FIND("♦",SUBSTITUTE(LEFT(F335,N10)," ","♦",LEN(LEFT(F335,N10))-LEN(SUBSTITUTE(LEFT(F335,N10)," ","")))),FIND(" ",F335&amp;" ",N10+1)-1)))</f>
        <v>1</v>
      </c>
      <c r="N335" s="571">
        <f t="shared" si="122"/>
        <v>318</v>
      </c>
      <c r="O335" s="551" t="str">
        <f t="shared" si="123"/>
        <v>0</v>
      </c>
      <c r="P335" s="571">
        <f t="shared" si="124"/>
        <v>1</v>
      </c>
      <c r="Q335" s="571">
        <f t="shared" si="125"/>
        <v>1</v>
      </c>
      <c r="BX335" s="6" t="s">
        <v>357</v>
      </c>
      <c r="BY335" s="577" t="s">
        <v>363</v>
      </c>
      <c r="BZ335" s="6" t="s">
        <v>546</v>
      </c>
      <c r="CA335" s="6" t="s">
        <v>1070</v>
      </c>
    </row>
    <row r="336" spans="2:79">
      <c r="B336" s="568"/>
      <c r="C336" s="568"/>
      <c r="D336" s="568"/>
      <c r="E336" s="568" cm="1">
        <f t="array" ref="E336">IF(H335&lt;&gt;"",E335,IF(E335="","",IFERROR(MATCH(TRUE(),INDEX(INDEX(K:K,E335+1):K203&lt;&gt;"",0),0)+E335,"")))</f>
        <v>477</v>
      </c>
      <c r="F336" s="569" cm="1">
        <f t="array" ref="F336">IF(E336="","",IF(H335&lt;&gt;"",H335,INDEX(D:D,E336)))</f>
        <v>0</v>
      </c>
      <c r="G336" s="569" t="str">
        <f t="shared" si="120"/>
        <v>0</v>
      </c>
      <c r="H336" s="570" t="str">
        <f t="shared" si="121"/>
        <v/>
      </c>
      <c r="I336" s="568" t="str">
        <f>IF(AND(F336&lt;&gt;"",N10&gt;0,M336&gt;N10),"Mot &gt; limite","")</f>
        <v/>
      </c>
      <c r="M336" s="514">
        <f>IF(OR(F336="",N10="",N10&lt;=0),"",IF(LEN(F336)&lt;=N10,LEN(F336),IFERROR(FIND("♦",SUBSTITUTE(LEFT(F336,N10)," ","♦",LEN(LEFT(F336,N10))-LEN(SUBSTITUTE(LEFT(F336,N10)," ","")))),FIND(" ",F336&amp;" ",N10+1)-1)))</f>
        <v>1</v>
      </c>
      <c r="N336" s="571">
        <f t="shared" si="122"/>
        <v>319</v>
      </c>
      <c r="O336" s="551" t="str">
        <f t="shared" si="123"/>
        <v>0</v>
      </c>
      <c r="P336" s="571">
        <f t="shared" si="124"/>
        <v>1</v>
      </c>
      <c r="Q336" s="571">
        <f t="shared" si="125"/>
        <v>1</v>
      </c>
      <c r="BX336" s="6" t="s">
        <v>357</v>
      </c>
      <c r="BY336" s="577" t="s">
        <v>363</v>
      </c>
      <c r="BZ336" s="6" t="s">
        <v>547</v>
      </c>
      <c r="CA336" s="6" t="s">
        <v>1071</v>
      </c>
    </row>
    <row r="337" spans="2:79">
      <c r="B337" s="568"/>
      <c r="C337" s="568"/>
      <c r="D337" s="568"/>
      <c r="E337" s="568" cm="1">
        <f t="array" ref="E337">IF(H336&lt;&gt;"",E336,IF(E336="","",IFERROR(MATCH(TRUE(),INDEX(INDEX(K:K,E336+1):K203&lt;&gt;"",0),0)+E336,"")))</f>
        <v>478</v>
      </c>
      <c r="F337" s="569" cm="1">
        <f t="array" ref="F337">IF(E337="","",IF(H336&lt;&gt;"",H336,INDEX(D:D,E337)))</f>
        <v>0</v>
      </c>
      <c r="G337" s="569" t="str">
        <f t="shared" si="120"/>
        <v>0</v>
      </c>
      <c r="H337" s="570" t="str">
        <f t="shared" si="121"/>
        <v/>
      </c>
      <c r="I337" s="568" t="str">
        <f>IF(AND(F337&lt;&gt;"",N10&gt;0,M337&gt;N10),"Mot &gt; limite","")</f>
        <v/>
      </c>
      <c r="M337" s="514">
        <f>IF(OR(F337="",N10="",N10&lt;=0),"",IF(LEN(F337)&lt;=N10,LEN(F337),IFERROR(FIND("♦",SUBSTITUTE(LEFT(F337,N10)," ","♦",LEN(LEFT(F337,N10))-LEN(SUBSTITUTE(LEFT(F337,N10)," ","")))),FIND(" ",F337&amp;" ",N10+1)-1)))</f>
        <v>1</v>
      </c>
      <c r="N337" s="571">
        <f t="shared" si="122"/>
        <v>320</v>
      </c>
      <c r="O337" s="551" t="str">
        <f t="shared" si="123"/>
        <v>0</v>
      </c>
      <c r="P337" s="571">
        <f t="shared" si="124"/>
        <v>1</v>
      </c>
      <c r="Q337" s="571">
        <f t="shared" si="125"/>
        <v>1</v>
      </c>
      <c r="BX337" s="6" t="s">
        <v>357</v>
      </c>
      <c r="BY337" s="577" t="s">
        <v>363</v>
      </c>
      <c r="BZ337" s="6" t="s">
        <v>548</v>
      </c>
      <c r="CA337" s="6" t="s">
        <v>1072</v>
      </c>
    </row>
    <row r="338" spans="2:79">
      <c r="B338" s="568"/>
      <c r="C338" s="568"/>
      <c r="D338" s="568"/>
      <c r="E338" s="568" cm="1">
        <f t="array" ref="E338">IF(H337&lt;&gt;"",E337,IF(E337="","",IFERROR(MATCH(TRUE(),INDEX(INDEX(K:K,E337+1):K203&lt;&gt;"",0),0)+E337,"")))</f>
        <v>479</v>
      </c>
      <c r="F338" s="569" cm="1">
        <f t="array" ref="F338">IF(E338="","",IF(H337&lt;&gt;"",H337,INDEX(D:D,E338)))</f>
        <v>0</v>
      </c>
      <c r="G338" s="569" t="str">
        <f t="shared" ref="G338:G401" si="126">IF(OR(F338="",M338=""),"",LEFT(F338,M338))</f>
        <v>0</v>
      </c>
      <c r="H338" s="570" t="str">
        <f t="shared" ref="H338:H401" si="127">IF(OR(F338="",M338=""),"",TRIM(MID(F338,M338+1,99999)))</f>
        <v/>
      </c>
      <c r="I338" s="568" t="str">
        <f>IF(AND(F338&lt;&gt;"",N10&gt;0,M338&gt;N10),"Mot &gt; limite","")</f>
        <v/>
      </c>
      <c r="M338" s="514">
        <f>IF(OR(F338="",N10="",N10&lt;=0),"",IF(LEN(F338)&lt;=N10,LEN(F338),IFERROR(FIND("♦",SUBSTITUTE(LEFT(F338,N10)," ","♦",LEN(LEFT(F338,N10))-LEN(SUBSTITUTE(LEFT(F338,N10)," ","")))),FIND(" ",F338&amp;" ",N10+1)-1)))</f>
        <v>1</v>
      </c>
      <c r="N338" s="571">
        <f t="shared" ref="N338:N401" si="128">IF(O338="","",ROW()-17)</f>
        <v>321</v>
      </c>
      <c r="O338" s="551" t="str">
        <f t="shared" ref="O338:O401" si="129">G338</f>
        <v>0</v>
      </c>
      <c r="P338" s="571">
        <f t="shared" ref="P338:P401" si="130">IF(O338="","",LEN(TRIM(O338))-LEN(SUBSTITUTE(TRIM(O338)," ",""))+1)</f>
        <v>1</v>
      </c>
      <c r="Q338" s="571">
        <f t="shared" ref="Q338:Q401" si="131">IF(O338="","",LEN(O338))</f>
        <v>1</v>
      </c>
      <c r="BX338" s="6" t="s">
        <v>357</v>
      </c>
      <c r="BY338" s="577" t="s">
        <v>363</v>
      </c>
      <c r="BZ338" s="6" t="s">
        <v>1417</v>
      </c>
      <c r="CA338" s="6" t="s">
        <v>1073</v>
      </c>
    </row>
    <row r="339" spans="2:79">
      <c r="B339" s="568"/>
      <c r="C339" s="568"/>
      <c r="D339" s="568"/>
      <c r="E339" s="568" cm="1">
        <f t="array" ref="E339">IF(H338&lt;&gt;"",E338,IF(E338="","",IFERROR(MATCH(TRUE(),INDEX(INDEX(K:K,E338+1):K203&lt;&gt;"",0),0)+E338,"")))</f>
        <v>480</v>
      </c>
      <c r="F339" s="569" cm="1">
        <f t="array" ref="F339">IF(E339="","",IF(H338&lt;&gt;"",H338,INDEX(D:D,E339)))</f>
        <v>0</v>
      </c>
      <c r="G339" s="569" t="str">
        <f t="shared" si="126"/>
        <v>0</v>
      </c>
      <c r="H339" s="570" t="str">
        <f t="shared" si="127"/>
        <v/>
      </c>
      <c r="I339" s="568" t="str">
        <f>IF(AND(F339&lt;&gt;"",N10&gt;0,M339&gt;N10),"Mot &gt; limite","")</f>
        <v/>
      </c>
      <c r="M339" s="514">
        <f>IF(OR(F339="",N10="",N10&lt;=0),"",IF(LEN(F339)&lt;=N10,LEN(F339),IFERROR(FIND("♦",SUBSTITUTE(LEFT(F339,N10)," ","♦",LEN(LEFT(F339,N10))-LEN(SUBSTITUTE(LEFT(F339,N10)," ","")))),FIND(" ",F339&amp;" ",N10+1)-1)))</f>
        <v>1</v>
      </c>
      <c r="N339" s="571">
        <f t="shared" si="128"/>
        <v>322</v>
      </c>
      <c r="O339" s="551" t="str">
        <f t="shared" si="129"/>
        <v>0</v>
      </c>
      <c r="P339" s="571">
        <f t="shared" si="130"/>
        <v>1</v>
      </c>
      <c r="Q339" s="571">
        <f t="shared" si="131"/>
        <v>1</v>
      </c>
      <c r="BX339" s="6" t="s">
        <v>357</v>
      </c>
      <c r="BY339" s="577" t="s">
        <v>363</v>
      </c>
      <c r="BZ339" s="6" t="s">
        <v>1418</v>
      </c>
      <c r="CA339" s="6" t="s">
        <v>1074</v>
      </c>
    </row>
    <row r="340" spans="2:79">
      <c r="B340" s="568"/>
      <c r="C340" s="568"/>
      <c r="D340" s="568"/>
      <c r="E340" s="568" cm="1">
        <f t="array" ref="E340">IF(H339&lt;&gt;"",E339,IF(E339="","",IFERROR(MATCH(TRUE(),INDEX(INDEX(K:K,E339+1):K203&lt;&gt;"",0),0)+E339,"")))</f>
        <v>481</v>
      </c>
      <c r="F340" s="569" cm="1">
        <f t="array" ref="F340">IF(E340="","",IF(H339&lt;&gt;"",H339,INDEX(D:D,E340)))</f>
        <v>0</v>
      </c>
      <c r="G340" s="569" t="str">
        <f t="shared" si="126"/>
        <v>0</v>
      </c>
      <c r="H340" s="570" t="str">
        <f t="shared" si="127"/>
        <v/>
      </c>
      <c r="I340" s="568" t="str">
        <f>IF(AND(F340&lt;&gt;"",N10&gt;0,M340&gt;N10),"Mot &gt; limite","")</f>
        <v/>
      </c>
      <c r="M340" s="514">
        <f>IF(OR(F340="",N10="",N10&lt;=0),"",IF(LEN(F340)&lt;=N10,LEN(F340),IFERROR(FIND("♦",SUBSTITUTE(LEFT(F340,N10)," ","♦",LEN(LEFT(F340,N10))-LEN(SUBSTITUTE(LEFT(F340,N10)," ","")))),FIND(" ",F340&amp;" ",N10+1)-1)))</f>
        <v>1</v>
      </c>
      <c r="N340" s="571">
        <f t="shared" si="128"/>
        <v>323</v>
      </c>
      <c r="O340" s="551" t="str">
        <f t="shared" si="129"/>
        <v>0</v>
      </c>
      <c r="P340" s="571">
        <f t="shared" si="130"/>
        <v>1</v>
      </c>
      <c r="Q340" s="571">
        <f t="shared" si="131"/>
        <v>1</v>
      </c>
      <c r="BX340" s="6" t="s">
        <v>357</v>
      </c>
      <c r="BY340" s="577" t="s">
        <v>363</v>
      </c>
      <c r="BZ340" s="6" t="s">
        <v>1419</v>
      </c>
      <c r="CA340" s="6" t="s">
        <v>1075</v>
      </c>
    </row>
    <row r="341" spans="2:79">
      <c r="B341" s="568"/>
      <c r="C341" s="568"/>
      <c r="D341" s="568"/>
      <c r="E341" s="568" cm="1">
        <f t="array" ref="E341">IF(H340&lt;&gt;"",E340,IF(E340="","",IFERROR(MATCH(TRUE(),INDEX(INDEX(K:K,E340+1):K203&lt;&gt;"",0),0)+E340,"")))</f>
        <v>482</v>
      </c>
      <c r="F341" s="569" cm="1">
        <f t="array" ref="F341">IF(E341="","",IF(H340&lt;&gt;"",H340,INDEX(D:D,E341)))</f>
        <v>0</v>
      </c>
      <c r="G341" s="569" t="str">
        <f t="shared" si="126"/>
        <v>0</v>
      </c>
      <c r="H341" s="570" t="str">
        <f t="shared" si="127"/>
        <v/>
      </c>
      <c r="I341" s="568" t="str">
        <f>IF(AND(F341&lt;&gt;"",N10&gt;0,M341&gt;N10),"Mot &gt; limite","")</f>
        <v/>
      </c>
      <c r="M341" s="514">
        <f>IF(OR(F341="",N10="",N10&lt;=0),"",IF(LEN(F341)&lt;=N10,LEN(F341),IFERROR(FIND("♦",SUBSTITUTE(LEFT(F341,N10)," ","♦",LEN(LEFT(F341,N10))-LEN(SUBSTITUTE(LEFT(F341,N10)," ","")))),FIND(" ",F341&amp;" ",N10+1)-1)))</f>
        <v>1</v>
      </c>
      <c r="N341" s="571">
        <f t="shared" si="128"/>
        <v>324</v>
      </c>
      <c r="O341" s="551" t="str">
        <f t="shared" si="129"/>
        <v>0</v>
      </c>
      <c r="P341" s="571">
        <f t="shared" si="130"/>
        <v>1</v>
      </c>
      <c r="Q341" s="571">
        <f t="shared" si="131"/>
        <v>1</v>
      </c>
      <c r="BX341" s="6" t="s">
        <v>357</v>
      </c>
      <c r="BY341" s="577" t="s">
        <v>363</v>
      </c>
      <c r="BZ341" s="6" t="s">
        <v>549</v>
      </c>
      <c r="CA341" s="6" t="s">
        <v>1076</v>
      </c>
    </row>
    <row r="342" spans="2:79">
      <c r="B342" s="568"/>
      <c r="C342" s="568"/>
      <c r="D342" s="568"/>
      <c r="E342" s="568" cm="1">
        <f t="array" ref="E342">IF(H341&lt;&gt;"",E341,IF(E341="","",IFERROR(MATCH(TRUE(),INDEX(INDEX(K:K,E341+1):K203&lt;&gt;"",0),0)+E341,"")))</f>
        <v>483</v>
      </c>
      <c r="F342" s="569" cm="1">
        <f t="array" ref="F342">IF(E342="","",IF(H341&lt;&gt;"",H341,INDEX(D:D,E342)))</f>
        <v>0</v>
      </c>
      <c r="G342" s="569" t="str">
        <f t="shared" si="126"/>
        <v>0</v>
      </c>
      <c r="H342" s="570" t="str">
        <f t="shared" si="127"/>
        <v/>
      </c>
      <c r="I342" s="568" t="str">
        <f>IF(AND(F342&lt;&gt;"",N10&gt;0,M342&gt;N10),"Mot &gt; limite","")</f>
        <v/>
      </c>
      <c r="M342" s="514">
        <f>IF(OR(F342="",N10="",N10&lt;=0),"",IF(LEN(F342)&lt;=N10,LEN(F342),IFERROR(FIND("♦",SUBSTITUTE(LEFT(F342,N10)," ","♦",LEN(LEFT(F342,N10))-LEN(SUBSTITUTE(LEFT(F342,N10)," ","")))),FIND(" ",F342&amp;" ",N10+1)-1)))</f>
        <v>1</v>
      </c>
      <c r="N342" s="571">
        <f t="shared" si="128"/>
        <v>325</v>
      </c>
      <c r="O342" s="551" t="str">
        <f t="shared" si="129"/>
        <v>0</v>
      </c>
      <c r="P342" s="571">
        <f t="shared" si="130"/>
        <v>1</v>
      </c>
      <c r="Q342" s="571">
        <f t="shared" si="131"/>
        <v>1</v>
      </c>
      <c r="BX342" s="6" t="s">
        <v>357</v>
      </c>
      <c r="BY342" s="577" t="s">
        <v>363</v>
      </c>
      <c r="BZ342" s="6" t="s">
        <v>550</v>
      </c>
      <c r="CA342" s="6" t="s">
        <v>1077</v>
      </c>
    </row>
    <row r="343" spans="2:79">
      <c r="B343" s="568"/>
      <c r="C343" s="568"/>
      <c r="D343" s="568"/>
      <c r="E343" s="568" cm="1">
        <f t="array" ref="E343">IF(H342&lt;&gt;"",E342,IF(E342="","",IFERROR(MATCH(TRUE(),INDEX(INDEX(K:K,E342+1):K203&lt;&gt;"",0),0)+E342,"")))</f>
        <v>484</v>
      </c>
      <c r="F343" s="569" cm="1">
        <f t="array" ref="F343">IF(E343="","",IF(H342&lt;&gt;"",H342,INDEX(D:D,E343)))</f>
        <v>0</v>
      </c>
      <c r="G343" s="569" t="str">
        <f t="shared" si="126"/>
        <v>0</v>
      </c>
      <c r="H343" s="570" t="str">
        <f t="shared" si="127"/>
        <v/>
      </c>
      <c r="I343" s="568" t="str">
        <f>IF(AND(F343&lt;&gt;"",N10&gt;0,M343&gt;N10),"Mot &gt; limite","")</f>
        <v/>
      </c>
      <c r="M343" s="514">
        <f>IF(OR(F343="",N10="",N10&lt;=0),"",IF(LEN(F343)&lt;=N10,LEN(F343),IFERROR(FIND("♦",SUBSTITUTE(LEFT(F343,N10)," ","♦",LEN(LEFT(F343,N10))-LEN(SUBSTITUTE(LEFT(F343,N10)," ","")))),FIND(" ",F343&amp;" ",N10+1)-1)))</f>
        <v>1</v>
      </c>
      <c r="N343" s="571">
        <f t="shared" si="128"/>
        <v>326</v>
      </c>
      <c r="O343" s="551" t="str">
        <f t="shared" si="129"/>
        <v>0</v>
      </c>
      <c r="P343" s="571">
        <f t="shared" si="130"/>
        <v>1</v>
      </c>
      <c r="Q343" s="571">
        <f t="shared" si="131"/>
        <v>1</v>
      </c>
      <c r="BX343" s="6" t="s">
        <v>357</v>
      </c>
      <c r="BY343" s="577" t="s">
        <v>363</v>
      </c>
      <c r="BZ343" s="6" t="s">
        <v>1420</v>
      </c>
      <c r="CA343" s="6" t="s">
        <v>1078</v>
      </c>
    </row>
    <row r="344" spans="2:79">
      <c r="B344" s="568"/>
      <c r="C344" s="568"/>
      <c r="D344" s="568"/>
      <c r="E344" s="568" cm="1">
        <f t="array" ref="E344">IF(H343&lt;&gt;"",E343,IF(E343="","",IFERROR(MATCH(TRUE(),INDEX(INDEX(K:K,E343+1):K203&lt;&gt;"",0),0)+E343,"")))</f>
        <v>485</v>
      </c>
      <c r="F344" s="569" cm="1">
        <f t="array" ref="F344">IF(E344="","",IF(H343&lt;&gt;"",H343,INDEX(D:D,E344)))</f>
        <v>0</v>
      </c>
      <c r="G344" s="569" t="str">
        <f t="shared" si="126"/>
        <v>0</v>
      </c>
      <c r="H344" s="570" t="str">
        <f t="shared" si="127"/>
        <v/>
      </c>
      <c r="I344" s="568" t="str">
        <f>IF(AND(F344&lt;&gt;"",N10&gt;0,M344&gt;N10),"Mot &gt; limite","")</f>
        <v/>
      </c>
      <c r="M344" s="514">
        <f>IF(OR(F344="",N10="",N10&lt;=0),"",IF(LEN(F344)&lt;=N10,LEN(F344),IFERROR(FIND("♦",SUBSTITUTE(LEFT(F344,N10)," ","♦",LEN(LEFT(F344,N10))-LEN(SUBSTITUTE(LEFT(F344,N10)," ","")))),FIND(" ",F344&amp;" ",N10+1)-1)))</f>
        <v>1</v>
      </c>
      <c r="N344" s="571">
        <f t="shared" si="128"/>
        <v>327</v>
      </c>
      <c r="O344" s="551" t="str">
        <f t="shared" si="129"/>
        <v>0</v>
      </c>
      <c r="P344" s="571">
        <f t="shared" si="130"/>
        <v>1</v>
      </c>
      <c r="Q344" s="571">
        <f t="shared" si="131"/>
        <v>1</v>
      </c>
      <c r="BX344" s="6" t="s">
        <v>357</v>
      </c>
      <c r="BY344" s="577" t="s">
        <v>363</v>
      </c>
      <c r="BZ344" s="6" t="s">
        <v>1421</v>
      </c>
      <c r="CA344" s="6" t="s">
        <v>1079</v>
      </c>
    </row>
    <row r="345" spans="2:79">
      <c r="B345" s="568"/>
      <c r="C345" s="568"/>
      <c r="D345" s="568"/>
      <c r="E345" s="568" cm="1">
        <f t="array" ref="E345">IF(H344&lt;&gt;"",E344,IF(E344="","",IFERROR(MATCH(TRUE(),INDEX(INDEX(K:K,E344+1):K203&lt;&gt;"",0),0)+E344,"")))</f>
        <v>486</v>
      </c>
      <c r="F345" s="569" cm="1">
        <f t="array" ref="F345">IF(E345="","",IF(H344&lt;&gt;"",H344,INDEX(D:D,E345)))</f>
        <v>0</v>
      </c>
      <c r="G345" s="569" t="str">
        <f t="shared" si="126"/>
        <v>0</v>
      </c>
      <c r="H345" s="570" t="str">
        <f t="shared" si="127"/>
        <v/>
      </c>
      <c r="I345" s="568" t="str">
        <f>IF(AND(F345&lt;&gt;"",N10&gt;0,M345&gt;N10),"Mot &gt; limite","")</f>
        <v/>
      </c>
      <c r="M345" s="514">
        <f>IF(OR(F345="",N10="",N10&lt;=0),"",IF(LEN(F345)&lt;=N10,LEN(F345),IFERROR(FIND("♦",SUBSTITUTE(LEFT(F345,N10)," ","♦",LEN(LEFT(F345,N10))-LEN(SUBSTITUTE(LEFT(F345,N10)," ","")))),FIND(" ",F345&amp;" ",N10+1)-1)))</f>
        <v>1</v>
      </c>
      <c r="N345" s="571">
        <f t="shared" si="128"/>
        <v>328</v>
      </c>
      <c r="O345" s="551" t="str">
        <f t="shared" si="129"/>
        <v>0</v>
      </c>
      <c r="P345" s="571">
        <f t="shared" si="130"/>
        <v>1</v>
      </c>
      <c r="Q345" s="571">
        <f t="shared" si="131"/>
        <v>1</v>
      </c>
      <c r="BX345" s="6" t="s">
        <v>357</v>
      </c>
      <c r="BY345" s="577" t="s">
        <v>363</v>
      </c>
      <c r="BZ345" s="6" t="s">
        <v>551</v>
      </c>
      <c r="CA345" s="6" t="s">
        <v>1080</v>
      </c>
    </row>
    <row r="346" spans="2:79">
      <c r="B346" s="568"/>
      <c r="C346" s="568"/>
      <c r="D346" s="568"/>
      <c r="E346" s="568" cm="1">
        <f t="array" ref="E346">IF(H345&lt;&gt;"",E345,IF(E345="","",IFERROR(MATCH(TRUE(),INDEX(INDEX(K:K,E345+1):K203&lt;&gt;"",0),0)+E345,"")))</f>
        <v>487</v>
      </c>
      <c r="F346" s="569" cm="1">
        <f t="array" ref="F346">IF(E346="","",IF(H345&lt;&gt;"",H345,INDEX(D:D,E346)))</f>
        <v>0</v>
      </c>
      <c r="G346" s="569" t="str">
        <f t="shared" si="126"/>
        <v>0</v>
      </c>
      <c r="H346" s="570" t="str">
        <f t="shared" si="127"/>
        <v/>
      </c>
      <c r="I346" s="568" t="str">
        <f>IF(AND(F346&lt;&gt;"",N10&gt;0,M346&gt;N10),"Mot &gt; limite","")</f>
        <v/>
      </c>
      <c r="M346" s="514">
        <f>IF(OR(F346="",N10="",N10&lt;=0),"",IF(LEN(F346)&lt;=N10,LEN(F346),IFERROR(FIND("♦",SUBSTITUTE(LEFT(F346,N10)," ","♦",LEN(LEFT(F346,N10))-LEN(SUBSTITUTE(LEFT(F346,N10)," ","")))),FIND(" ",F346&amp;" ",N10+1)-1)))</f>
        <v>1</v>
      </c>
      <c r="N346" s="571">
        <f t="shared" si="128"/>
        <v>329</v>
      </c>
      <c r="O346" s="551" t="str">
        <f t="shared" si="129"/>
        <v>0</v>
      </c>
      <c r="P346" s="571">
        <f t="shared" si="130"/>
        <v>1</v>
      </c>
      <c r="Q346" s="571">
        <f t="shared" si="131"/>
        <v>1</v>
      </c>
      <c r="BX346" s="6" t="s">
        <v>357</v>
      </c>
      <c r="BY346" s="577" t="s">
        <v>363</v>
      </c>
      <c r="BZ346" s="6" t="s">
        <v>1422</v>
      </c>
      <c r="CA346" s="6" t="s">
        <v>1081</v>
      </c>
    </row>
    <row r="347" spans="2:79">
      <c r="B347" s="568"/>
      <c r="C347" s="568"/>
      <c r="D347" s="568"/>
      <c r="E347" s="568" cm="1">
        <f t="array" ref="E347">IF(H346&lt;&gt;"",E346,IF(E346="","",IFERROR(MATCH(TRUE(),INDEX(INDEX(K:K,E346+1):K203&lt;&gt;"",0),0)+E346,"")))</f>
        <v>488</v>
      </c>
      <c r="F347" s="569" cm="1">
        <f t="array" ref="F347">IF(E347="","",IF(H346&lt;&gt;"",H346,INDEX(D:D,E347)))</f>
        <v>0</v>
      </c>
      <c r="G347" s="569" t="str">
        <f t="shared" si="126"/>
        <v>0</v>
      </c>
      <c r="H347" s="570" t="str">
        <f t="shared" si="127"/>
        <v/>
      </c>
      <c r="I347" s="568" t="str">
        <f>IF(AND(F347&lt;&gt;"",N10&gt;0,M347&gt;N10),"Mot &gt; limite","")</f>
        <v/>
      </c>
      <c r="M347" s="514">
        <f>IF(OR(F347="",N10="",N10&lt;=0),"",IF(LEN(F347)&lt;=N10,LEN(F347),IFERROR(FIND("♦",SUBSTITUTE(LEFT(F347,N10)," ","♦",LEN(LEFT(F347,N10))-LEN(SUBSTITUTE(LEFT(F347,N10)," ","")))),FIND(" ",F347&amp;" ",N10+1)-1)))</f>
        <v>1</v>
      </c>
      <c r="N347" s="571">
        <f t="shared" si="128"/>
        <v>330</v>
      </c>
      <c r="O347" s="551" t="str">
        <f t="shared" si="129"/>
        <v>0</v>
      </c>
      <c r="P347" s="571">
        <f t="shared" si="130"/>
        <v>1</v>
      </c>
      <c r="Q347" s="571">
        <f t="shared" si="131"/>
        <v>1</v>
      </c>
      <c r="BX347" s="6" t="s">
        <v>358</v>
      </c>
      <c r="BY347" s="577" t="s">
        <v>363</v>
      </c>
      <c r="BZ347" s="6" t="s">
        <v>552</v>
      </c>
      <c r="CA347" s="6" t="s">
        <v>1082</v>
      </c>
    </row>
    <row r="348" spans="2:79">
      <c r="B348" s="568"/>
      <c r="C348" s="568"/>
      <c r="D348" s="568"/>
      <c r="E348" s="568" cm="1">
        <f t="array" ref="E348">IF(H347&lt;&gt;"",E347,IF(E347="","",IFERROR(MATCH(TRUE(),INDEX(INDEX(K:K,E347+1):K203&lt;&gt;"",0),0)+E347,"")))</f>
        <v>489</v>
      </c>
      <c r="F348" s="569" cm="1">
        <f t="array" ref="F348">IF(E348="","",IF(H347&lt;&gt;"",H347,INDEX(D:D,E348)))</f>
        <v>0</v>
      </c>
      <c r="G348" s="569" t="str">
        <f t="shared" si="126"/>
        <v>0</v>
      </c>
      <c r="H348" s="570" t="str">
        <f t="shared" si="127"/>
        <v/>
      </c>
      <c r="I348" s="568" t="str">
        <f>IF(AND(F348&lt;&gt;"",N10&gt;0,M348&gt;N10),"Mot &gt; limite","")</f>
        <v/>
      </c>
      <c r="M348" s="514">
        <f>IF(OR(F348="",N10="",N10&lt;=0),"",IF(LEN(F348)&lt;=N10,LEN(F348),IFERROR(FIND("♦",SUBSTITUTE(LEFT(F348,N10)," ","♦",LEN(LEFT(F348,N10))-LEN(SUBSTITUTE(LEFT(F348,N10)," ","")))),FIND(" ",F348&amp;" ",N10+1)-1)))</f>
        <v>1</v>
      </c>
      <c r="N348" s="571">
        <f t="shared" si="128"/>
        <v>331</v>
      </c>
      <c r="O348" s="551" t="str">
        <f t="shared" si="129"/>
        <v>0</v>
      </c>
      <c r="P348" s="571">
        <f t="shared" si="130"/>
        <v>1</v>
      </c>
      <c r="Q348" s="571">
        <f t="shared" si="131"/>
        <v>1</v>
      </c>
      <c r="BX348" s="6" t="s">
        <v>358</v>
      </c>
      <c r="BY348" s="577" t="s">
        <v>363</v>
      </c>
      <c r="BZ348" s="6" t="s">
        <v>1423</v>
      </c>
      <c r="CA348" s="6" t="s">
        <v>1083</v>
      </c>
    </row>
    <row r="349" spans="2:79">
      <c r="B349" s="568"/>
      <c r="C349" s="568"/>
      <c r="D349" s="568"/>
      <c r="E349" s="568" cm="1">
        <f t="array" ref="E349">IF(H348&lt;&gt;"",E348,IF(E348="","",IFERROR(MATCH(TRUE(),INDEX(INDEX(K:K,E348+1):K203&lt;&gt;"",0),0)+E348,"")))</f>
        <v>490</v>
      </c>
      <c r="F349" s="569" cm="1">
        <f t="array" ref="F349">IF(E349="","",IF(H348&lt;&gt;"",H348,INDEX(D:D,E349)))</f>
        <v>0</v>
      </c>
      <c r="G349" s="569" t="str">
        <f t="shared" si="126"/>
        <v>0</v>
      </c>
      <c r="H349" s="570" t="str">
        <f t="shared" si="127"/>
        <v/>
      </c>
      <c r="I349" s="568" t="str">
        <f>IF(AND(F349&lt;&gt;"",N10&gt;0,M349&gt;N10),"Mot &gt; limite","")</f>
        <v/>
      </c>
      <c r="M349" s="514">
        <f>IF(OR(F349="",N10="",N10&lt;=0),"",IF(LEN(F349)&lt;=N10,LEN(F349),IFERROR(FIND("♦",SUBSTITUTE(LEFT(F349,N10)," ","♦",LEN(LEFT(F349,N10))-LEN(SUBSTITUTE(LEFT(F349,N10)," ","")))),FIND(" ",F349&amp;" ",N10+1)-1)))</f>
        <v>1</v>
      </c>
      <c r="N349" s="571">
        <f t="shared" si="128"/>
        <v>332</v>
      </c>
      <c r="O349" s="551" t="str">
        <f t="shared" si="129"/>
        <v>0</v>
      </c>
      <c r="P349" s="571">
        <f t="shared" si="130"/>
        <v>1</v>
      </c>
      <c r="Q349" s="571">
        <f t="shared" si="131"/>
        <v>1</v>
      </c>
      <c r="BX349" s="6" t="s">
        <v>358</v>
      </c>
      <c r="BY349" s="577" t="s">
        <v>363</v>
      </c>
      <c r="BZ349" s="6" t="s">
        <v>1424</v>
      </c>
      <c r="CA349" s="6" t="s">
        <v>1084</v>
      </c>
    </row>
    <row r="350" spans="2:79">
      <c r="B350" s="568"/>
      <c r="C350" s="568"/>
      <c r="D350" s="568"/>
      <c r="E350" s="568" cm="1">
        <f t="array" ref="E350">IF(H349&lt;&gt;"",E349,IF(E349="","",IFERROR(MATCH(TRUE(),INDEX(INDEX(K:K,E349+1):K203&lt;&gt;"",0),0)+E349,"")))</f>
        <v>491</v>
      </c>
      <c r="F350" s="569" cm="1">
        <f t="array" ref="F350">IF(E350="","",IF(H349&lt;&gt;"",H349,INDEX(D:D,E350)))</f>
        <v>0</v>
      </c>
      <c r="G350" s="569" t="str">
        <f t="shared" si="126"/>
        <v>0</v>
      </c>
      <c r="H350" s="570" t="str">
        <f t="shared" si="127"/>
        <v/>
      </c>
      <c r="I350" s="568" t="str">
        <f>IF(AND(F350&lt;&gt;"",N10&gt;0,M350&gt;N10),"Mot &gt; limite","")</f>
        <v/>
      </c>
      <c r="M350" s="514">
        <f>IF(OR(F350="",N10="",N10&lt;=0),"",IF(LEN(F350)&lt;=N10,LEN(F350),IFERROR(FIND("♦",SUBSTITUTE(LEFT(F350,N10)," ","♦",LEN(LEFT(F350,N10))-LEN(SUBSTITUTE(LEFT(F350,N10)," ","")))),FIND(" ",F350&amp;" ",N10+1)-1)))</f>
        <v>1</v>
      </c>
      <c r="N350" s="571">
        <f t="shared" si="128"/>
        <v>333</v>
      </c>
      <c r="O350" s="551" t="str">
        <f t="shared" si="129"/>
        <v>0</v>
      </c>
      <c r="P350" s="571">
        <f t="shared" si="130"/>
        <v>1</v>
      </c>
      <c r="Q350" s="571">
        <f t="shared" si="131"/>
        <v>1</v>
      </c>
      <c r="BX350" s="6" t="s">
        <v>358</v>
      </c>
      <c r="BY350" s="577" t="s">
        <v>363</v>
      </c>
      <c r="BZ350" s="6" t="s">
        <v>553</v>
      </c>
      <c r="CA350" s="6" t="s">
        <v>1085</v>
      </c>
    </row>
    <row r="351" spans="2:79">
      <c r="B351" s="568"/>
      <c r="C351" s="568"/>
      <c r="D351" s="568"/>
      <c r="E351" s="568" cm="1">
        <f t="array" ref="E351">IF(H350&lt;&gt;"",E350,IF(E350="","",IFERROR(MATCH(TRUE(),INDEX(INDEX(K:K,E350+1):K203&lt;&gt;"",0),0)+E350,"")))</f>
        <v>492</v>
      </c>
      <c r="F351" s="569" cm="1">
        <f t="array" ref="F351">IF(E351="","",IF(H350&lt;&gt;"",H350,INDEX(D:D,E351)))</f>
        <v>0</v>
      </c>
      <c r="G351" s="569" t="str">
        <f t="shared" si="126"/>
        <v>0</v>
      </c>
      <c r="H351" s="570" t="str">
        <f t="shared" si="127"/>
        <v/>
      </c>
      <c r="I351" s="568" t="str">
        <f>IF(AND(F351&lt;&gt;"",N10&gt;0,M351&gt;N10),"Mot &gt; limite","")</f>
        <v/>
      </c>
      <c r="M351" s="514">
        <f>IF(OR(F351="",N10="",N10&lt;=0),"",IF(LEN(F351)&lt;=N10,LEN(F351),IFERROR(FIND("♦",SUBSTITUTE(LEFT(F351,N10)," ","♦",LEN(LEFT(F351,N10))-LEN(SUBSTITUTE(LEFT(F351,N10)," ","")))),FIND(" ",F351&amp;" ",N10+1)-1)))</f>
        <v>1</v>
      </c>
      <c r="N351" s="571">
        <f t="shared" si="128"/>
        <v>334</v>
      </c>
      <c r="O351" s="551" t="str">
        <f t="shared" si="129"/>
        <v>0</v>
      </c>
      <c r="P351" s="571">
        <f t="shared" si="130"/>
        <v>1</v>
      </c>
      <c r="Q351" s="571">
        <f t="shared" si="131"/>
        <v>1</v>
      </c>
      <c r="BX351" s="6" t="s">
        <v>358</v>
      </c>
      <c r="BY351" s="577" t="s">
        <v>363</v>
      </c>
      <c r="BZ351" s="6" t="s">
        <v>1425</v>
      </c>
      <c r="CA351" s="6" t="s">
        <v>1086</v>
      </c>
    </row>
    <row r="352" spans="2:79">
      <c r="B352" s="568"/>
      <c r="C352" s="568"/>
      <c r="D352" s="568"/>
      <c r="E352" s="568" cm="1">
        <f t="array" ref="E352">IF(H351&lt;&gt;"",E351,IF(E351="","",IFERROR(MATCH(TRUE(),INDEX(INDEX(K:K,E351+1):K203&lt;&gt;"",0),0)+E351,"")))</f>
        <v>493</v>
      </c>
      <c r="F352" s="569" cm="1">
        <f t="array" ref="F352">IF(E352="","",IF(H351&lt;&gt;"",H351,INDEX(D:D,E352)))</f>
        <v>0</v>
      </c>
      <c r="G352" s="569" t="str">
        <f t="shared" si="126"/>
        <v>0</v>
      </c>
      <c r="H352" s="570" t="str">
        <f t="shared" si="127"/>
        <v/>
      </c>
      <c r="I352" s="568" t="str">
        <f>IF(AND(F352&lt;&gt;"",N10&gt;0,M352&gt;N10),"Mot &gt; limite","")</f>
        <v/>
      </c>
      <c r="M352" s="514">
        <f>IF(OR(F352="",N10="",N10&lt;=0),"",IF(LEN(F352)&lt;=N10,LEN(F352),IFERROR(FIND("♦",SUBSTITUTE(LEFT(F352,N10)," ","♦",LEN(LEFT(F352,N10))-LEN(SUBSTITUTE(LEFT(F352,N10)," ","")))),FIND(" ",F352&amp;" ",N10+1)-1)))</f>
        <v>1</v>
      </c>
      <c r="N352" s="571">
        <f t="shared" si="128"/>
        <v>335</v>
      </c>
      <c r="O352" s="551" t="str">
        <f t="shared" si="129"/>
        <v>0</v>
      </c>
      <c r="P352" s="571">
        <f t="shared" si="130"/>
        <v>1</v>
      </c>
      <c r="Q352" s="571">
        <f t="shared" si="131"/>
        <v>1</v>
      </c>
      <c r="BX352" s="6" t="s">
        <v>358</v>
      </c>
      <c r="BY352" s="577" t="s">
        <v>363</v>
      </c>
      <c r="BZ352" s="6" t="s">
        <v>1426</v>
      </c>
      <c r="CA352" s="6" t="s">
        <v>1087</v>
      </c>
    </row>
    <row r="353" spans="2:79">
      <c r="B353" s="568"/>
      <c r="C353" s="568"/>
      <c r="D353" s="568"/>
      <c r="E353" s="568" cm="1">
        <f t="array" ref="E353">IF(H352&lt;&gt;"",E352,IF(E352="","",IFERROR(MATCH(TRUE(),INDEX(INDEX(K:K,E352+1):K203&lt;&gt;"",0),0)+E352,"")))</f>
        <v>494</v>
      </c>
      <c r="F353" s="569" cm="1">
        <f t="array" ref="F353">IF(E353="","",IF(H352&lt;&gt;"",H352,INDEX(D:D,E353)))</f>
        <v>0</v>
      </c>
      <c r="G353" s="569" t="str">
        <f t="shared" si="126"/>
        <v>0</v>
      </c>
      <c r="H353" s="570" t="str">
        <f t="shared" si="127"/>
        <v/>
      </c>
      <c r="I353" s="568" t="str">
        <f>IF(AND(F353&lt;&gt;"",N10&gt;0,M353&gt;N10),"Mot &gt; limite","")</f>
        <v/>
      </c>
      <c r="M353" s="514">
        <f>IF(OR(F353="",N10="",N10&lt;=0),"",IF(LEN(F353)&lt;=N10,LEN(F353),IFERROR(FIND("♦",SUBSTITUTE(LEFT(F353,N10)," ","♦",LEN(LEFT(F353,N10))-LEN(SUBSTITUTE(LEFT(F353,N10)," ","")))),FIND(" ",F353&amp;" ",N10+1)-1)))</f>
        <v>1</v>
      </c>
      <c r="N353" s="571">
        <f t="shared" si="128"/>
        <v>336</v>
      </c>
      <c r="O353" s="551" t="str">
        <f t="shared" si="129"/>
        <v>0</v>
      </c>
      <c r="P353" s="571">
        <f t="shared" si="130"/>
        <v>1</v>
      </c>
      <c r="Q353" s="571">
        <f t="shared" si="131"/>
        <v>1</v>
      </c>
      <c r="BX353" s="6" t="s">
        <v>358</v>
      </c>
      <c r="BY353" s="577" t="s">
        <v>363</v>
      </c>
      <c r="BZ353" s="6" t="s">
        <v>1427</v>
      </c>
      <c r="CA353" s="6" t="s">
        <v>1088</v>
      </c>
    </row>
    <row r="354" spans="2:79">
      <c r="B354" s="568"/>
      <c r="C354" s="568"/>
      <c r="D354" s="568"/>
      <c r="E354" s="568" cm="1">
        <f t="array" ref="E354">IF(H353&lt;&gt;"",E353,IF(E353="","",IFERROR(MATCH(TRUE(),INDEX(INDEX(K:K,E353+1):K203&lt;&gt;"",0),0)+E353,"")))</f>
        <v>495</v>
      </c>
      <c r="F354" s="569" cm="1">
        <f t="array" ref="F354">IF(E354="","",IF(H353&lt;&gt;"",H353,INDEX(D:D,E354)))</f>
        <v>0</v>
      </c>
      <c r="G354" s="569" t="str">
        <f t="shared" si="126"/>
        <v>0</v>
      </c>
      <c r="H354" s="570" t="str">
        <f t="shared" si="127"/>
        <v/>
      </c>
      <c r="I354" s="568" t="str">
        <f>IF(AND(F354&lt;&gt;"",N10&gt;0,M354&gt;N10),"Mot &gt; limite","")</f>
        <v/>
      </c>
      <c r="M354" s="514">
        <f>IF(OR(F354="",N10="",N10&lt;=0),"",IF(LEN(F354)&lt;=N10,LEN(F354),IFERROR(FIND("♦",SUBSTITUTE(LEFT(F354,N10)," ","♦",LEN(LEFT(F354,N10))-LEN(SUBSTITUTE(LEFT(F354,N10)," ","")))),FIND(" ",F354&amp;" ",N10+1)-1)))</f>
        <v>1</v>
      </c>
      <c r="N354" s="571">
        <f t="shared" si="128"/>
        <v>337</v>
      </c>
      <c r="O354" s="551" t="str">
        <f t="shared" si="129"/>
        <v>0</v>
      </c>
      <c r="P354" s="571">
        <f t="shared" si="130"/>
        <v>1</v>
      </c>
      <c r="Q354" s="571">
        <f t="shared" si="131"/>
        <v>1</v>
      </c>
      <c r="BX354" s="6" t="s">
        <v>358</v>
      </c>
      <c r="BY354" s="577" t="s">
        <v>363</v>
      </c>
      <c r="BZ354" s="6" t="s">
        <v>554</v>
      </c>
      <c r="CA354" s="6" t="s">
        <v>1089</v>
      </c>
    </row>
    <row r="355" spans="2:79">
      <c r="B355" s="568"/>
      <c r="C355" s="568"/>
      <c r="D355" s="568"/>
      <c r="E355" s="568" cm="1">
        <f t="array" ref="E355">IF(H354&lt;&gt;"",E354,IF(E354="","",IFERROR(MATCH(TRUE(),INDEX(INDEX(K:K,E354+1):K203&lt;&gt;"",0),0)+E354,"")))</f>
        <v>496</v>
      </c>
      <c r="F355" s="569" cm="1">
        <f t="array" ref="F355">IF(E355="","",IF(H354&lt;&gt;"",H354,INDEX(D:D,E355)))</f>
        <v>0</v>
      </c>
      <c r="G355" s="569" t="str">
        <f t="shared" si="126"/>
        <v>0</v>
      </c>
      <c r="H355" s="570" t="str">
        <f t="shared" si="127"/>
        <v/>
      </c>
      <c r="I355" s="568" t="str">
        <f>IF(AND(F355&lt;&gt;"",N10&gt;0,M355&gt;N10),"Mot &gt; limite","")</f>
        <v/>
      </c>
      <c r="M355" s="514">
        <f>IF(OR(F355="",N10="",N10&lt;=0),"",IF(LEN(F355)&lt;=N10,LEN(F355),IFERROR(FIND("♦",SUBSTITUTE(LEFT(F355,N10)," ","♦",LEN(LEFT(F355,N10))-LEN(SUBSTITUTE(LEFT(F355,N10)," ","")))),FIND(" ",F355&amp;" ",N10+1)-1)))</f>
        <v>1</v>
      </c>
      <c r="N355" s="571">
        <f t="shared" si="128"/>
        <v>338</v>
      </c>
      <c r="O355" s="551" t="str">
        <f t="shared" si="129"/>
        <v>0</v>
      </c>
      <c r="P355" s="571">
        <f t="shared" si="130"/>
        <v>1</v>
      </c>
      <c r="Q355" s="571">
        <f t="shared" si="131"/>
        <v>1</v>
      </c>
      <c r="BX355" s="6" t="s">
        <v>358</v>
      </c>
      <c r="BY355" s="577" t="s">
        <v>363</v>
      </c>
      <c r="BZ355" s="6" t="s">
        <v>1428</v>
      </c>
      <c r="CA355" s="6" t="s">
        <v>1090</v>
      </c>
    </row>
    <row r="356" spans="2:79">
      <c r="B356" s="568"/>
      <c r="C356" s="568"/>
      <c r="D356" s="568"/>
      <c r="E356" s="568" cm="1">
        <f t="array" ref="E356">IF(H355&lt;&gt;"",E355,IF(E355="","",IFERROR(MATCH(TRUE(),INDEX(INDEX(K:K,E355+1):K203&lt;&gt;"",0),0)+E355,"")))</f>
        <v>497</v>
      </c>
      <c r="F356" s="569" cm="1">
        <f t="array" ref="F356">IF(E356="","",IF(H355&lt;&gt;"",H355,INDEX(D:D,E356)))</f>
        <v>0</v>
      </c>
      <c r="G356" s="569" t="str">
        <f t="shared" si="126"/>
        <v>0</v>
      </c>
      <c r="H356" s="570" t="str">
        <f t="shared" si="127"/>
        <v/>
      </c>
      <c r="I356" s="568" t="str">
        <f>IF(AND(F356&lt;&gt;"",N10&gt;0,M356&gt;N10),"Mot &gt; limite","")</f>
        <v/>
      </c>
      <c r="M356" s="514">
        <f>IF(OR(F356="",N10="",N10&lt;=0),"",IF(LEN(F356)&lt;=N10,LEN(F356),IFERROR(FIND("♦",SUBSTITUTE(LEFT(F356,N10)," ","♦",LEN(LEFT(F356,N10))-LEN(SUBSTITUTE(LEFT(F356,N10)," ","")))),FIND(" ",F356&amp;" ",N10+1)-1)))</f>
        <v>1</v>
      </c>
      <c r="N356" s="571">
        <f t="shared" si="128"/>
        <v>339</v>
      </c>
      <c r="O356" s="551" t="str">
        <f t="shared" si="129"/>
        <v>0</v>
      </c>
      <c r="P356" s="571">
        <f t="shared" si="130"/>
        <v>1</v>
      </c>
      <c r="Q356" s="571">
        <f t="shared" si="131"/>
        <v>1</v>
      </c>
      <c r="BX356" s="6" t="s">
        <v>358</v>
      </c>
      <c r="BY356" s="577" t="s">
        <v>363</v>
      </c>
      <c r="BZ356" s="6" t="s">
        <v>1429</v>
      </c>
      <c r="CA356" s="6" t="s">
        <v>1091</v>
      </c>
    </row>
    <row r="357" spans="2:79">
      <c r="B357" s="568"/>
      <c r="C357" s="568"/>
      <c r="D357" s="568"/>
      <c r="E357" s="568" cm="1">
        <f t="array" ref="E357">IF(H356&lt;&gt;"",E356,IF(E356="","",IFERROR(MATCH(TRUE(),INDEX(INDEX(K:K,E356+1):K203&lt;&gt;"",0),0)+E356,"")))</f>
        <v>498</v>
      </c>
      <c r="F357" s="569" cm="1">
        <f t="array" ref="F357">IF(E357="","",IF(H356&lt;&gt;"",H356,INDEX(D:D,E357)))</f>
        <v>0</v>
      </c>
      <c r="G357" s="569" t="str">
        <f t="shared" si="126"/>
        <v>0</v>
      </c>
      <c r="H357" s="570" t="str">
        <f t="shared" si="127"/>
        <v/>
      </c>
      <c r="I357" s="568" t="str">
        <f>IF(AND(F357&lt;&gt;"",N10&gt;0,M357&gt;N10),"Mot &gt; limite","")</f>
        <v/>
      </c>
      <c r="M357" s="514">
        <f>IF(OR(F357="",N10="",N10&lt;=0),"",IF(LEN(F357)&lt;=N10,LEN(F357),IFERROR(FIND("♦",SUBSTITUTE(LEFT(F357,N10)," ","♦",LEN(LEFT(F357,N10))-LEN(SUBSTITUTE(LEFT(F357,N10)," ","")))),FIND(" ",F357&amp;" ",N10+1)-1)))</f>
        <v>1</v>
      </c>
      <c r="N357" s="571">
        <f t="shared" si="128"/>
        <v>340</v>
      </c>
      <c r="O357" s="551" t="str">
        <f t="shared" si="129"/>
        <v>0</v>
      </c>
      <c r="P357" s="571">
        <f t="shared" si="130"/>
        <v>1</v>
      </c>
      <c r="Q357" s="571">
        <f t="shared" si="131"/>
        <v>1</v>
      </c>
      <c r="BX357" s="6" t="s">
        <v>358</v>
      </c>
      <c r="BY357" s="577" t="s">
        <v>363</v>
      </c>
      <c r="BZ357" s="6" t="s">
        <v>1430</v>
      </c>
      <c r="CA357" s="6" t="s">
        <v>1092</v>
      </c>
    </row>
    <row r="358" spans="2:79">
      <c r="B358" s="568"/>
      <c r="C358" s="568"/>
      <c r="D358" s="568"/>
      <c r="E358" s="568" cm="1">
        <f t="array" ref="E358">IF(H357&lt;&gt;"",E357,IF(E357="","",IFERROR(MATCH(TRUE(),INDEX(INDEX(K:K,E357+1):K203&lt;&gt;"",0),0)+E357,"")))</f>
        <v>499</v>
      </c>
      <c r="F358" s="569" cm="1">
        <f t="array" ref="F358">IF(E358="","",IF(H357&lt;&gt;"",H357,INDEX(D:D,E358)))</f>
        <v>0</v>
      </c>
      <c r="G358" s="569" t="str">
        <f t="shared" si="126"/>
        <v>0</v>
      </c>
      <c r="H358" s="570" t="str">
        <f t="shared" si="127"/>
        <v/>
      </c>
      <c r="I358" s="568" t="str">
        <f>IF(AND(F358&lt;&gt;"",N10&gt;0,M358&gt;N10),"Mot &gt; limite","")</f>
        <v/>
      </c>
      <c r="M358" s="514">
        <f>IF(OR(F358="",N10="",N10&lt;=0),"",IF(LEN(F358)&lt;=N10,LEN(F358),IFERROR(FIND("♦",SUBSTITUTE(LEFT(F358,N10)," ","♦",LEN(LEFT(F358,N10))-LEN(SUBSTITUTE(LEFT(F358,N10)," ","")))),FIND(" ",F358&amp;" ",N10+1)-1)))</f>
        <v>1</v>
      </c>
      <c r="N358" s="571">
        <f t="shared" si="128"/>
        <v>341</v>
      </c>
      <c r="O358" s="551" t="str">
        <f t="shared" si="129"/>
        <v>0</v>
      </c>
      <c r="P358" s="571">
        <f t="shared" si="130"/>
        <v>1</v>
      </c>
      <c r="Q358" s="571">
        <f t="shared" si="131"/>
        <v>1</v>
      </c>
      <c r="BX358" s="6" t="s">
        <v>358</v>
      </c>
      <c r="BY358" s="577" t="s">
        <v>363</v>
      </c>
      <c r="BZ358" s="6" t="s">
        <v>1431</v>
      </c>
      <c r="CA358" s="6" t="s">
        <v>1093</v>
      </c>
    </row>
    <row r="359" spans="2:79">
      <c r="B359" s="568"/>
      <c r="C359" s="568"/>
      <c r="D359" s="568"/>
      <c r="E359" s="568" cm="1">
        <f t="array" ref="E359">IF(H358&lt;&gt;"",E358,IF(E358="","",IFERROR(MATCH(TRUE(),INDEX(INDEX(K:K,E358+1):K203&lt;&gt;"",0),0)+E358,"")))</f>
        <v>500</v>
      </c>
      <c r="F359" s="569" cm="1">
        <f t="array" ref="F359">IF(E359="","",IF(H358&lt;&gt;"",H358,INDEX(D:D,E359)))</f>
        <v>0</v>
      </c>
      <c r="G359" s="569" t="str">
        <f t="shared" si="126"/>
        <v>0</v>
      </c>
      <c r="H359" s="570" t="str">
        <f t="shared" si="127"/>
        <v/>
      </c>
      <c r="I359" s="568" t="str">
        <f>IF(AND(F359&lt;&gt;"",N10&gt;0,M359&gt;N10),"Mot &gt; limite","")</f>
        <v/>
      </c>
      <c r="M359" s="514">
        <f>IF(OR(F359="",N10="",N10&lt;=0),"",IF(LEN(F359)&lt;=N10,LEN(F359),IFERROR(FIND("♦",SUBSTITUTE(LEFT(F359,N10)," ","♦",LEN(LEFT(F359,N10))-LEN(SUBSTITUTE(LEFT(F359,N10)," ","")))),FIND(" ",F359&amp;" ",N10+1)-1)))</f>
        <v>1</v>
      </c>
      <c r="N359" s="571">
        <f t="shared" si="128"/>
        <v>342</v>
      </c>
      <c r="O359" s="551" t="str">
        <f t="shared" si="129"/>
        <v>0</v>
      </c>
      <c r="P359" s="571">
        <f t="shared" si="130"/>
        <v>1</v>
      </c>
      <c r="Q359" s="571">
        <f t="shared" si="131"/>
        <v>1</v>
      </c>
      <c r="BX359" s="6" t="s">
        <v>358</v>
      </c>
      <c r="BY359" s="577" t="s">
        <v>363</v>
      </c>
      <c r="BZ359" s="6" t="s">
        <v>555</v>
      </c>
      <c r="CA359" s="6" t="s">
        <v>1094</v>
      </c>
    </row>
    <row r="360" spans="2:79">
      <c r="B360" s="568"/>
      <c r="C360" s="568"/>
      <c r="D360" s="568"/>
      <c r="E360" s="568" cm="1">
        <f t="array" ref="E360">IF(H359&lt;&gt;"",E359,IF(E359="","",IFERROR(MATCH(TRUE(),INDEX(INDEX(K:K,E359+1):K203&lt;&gt;"",0),0)+E359,"")))</f>
        <v>501</v>
      </c>
      <c r="F360" s="569" cm="1">
        <f t="array" ref="F360">IF(E360="","",IF(H359&lt;&gt;"",H359,INDEX(D:D,E360)))</f>
        <v>0</v>
      </c>
      <c r="G360" s="569" t="str">
        <f t="shared" si="126"/>
        <v>0</v>
      </c>
      <c r="H360" s="570" t="str">
        <f t="shared" si="127"/>
        <v/>
      </c>
      <c r="I360" s="568" t="str">
        <f>IF(AND(F360&lt;&gt;"",N10&gt;0,M360&gt;N10),"Mot &gt; limite","")</f>
        <v/>
      </c>
      <c r="M360" s="514">
        <f>IF(OR(F360="",N10="",N10&lt;=0),"",IF(LEN(F360)&lt;=N10,LEN(F360),IFERROR(FIND("♦",SUBSTITUTE(LEFT(F360,N10)," ","♦",LEN(LEFT(F360,N10))-LEN(SUBSTITUTE(LEFT(F360,N10)," ","")))),FIND(" ",F360&amp;" ",N10+1)-1)))</f>
        <v>1</v>
      </c>
      <c r="N360" s="571">
        <f t="shared" si="128"/>
        <v>343</v>
      </c>
      <c r="O360" s="551" t="str">
        <f t="shared" si="129"/>
        <v>0</v>
      </c>
      <c r="P360" s="571">
        <f t="shared" si="130"/>
        <v>1</v>
      </c>
      <c r="Q360" s="571">
        <f t="shared" si="131"/>
        <v>1</v>
      </c>
      <c r="BX360" s="6" t="s">
        <v>358</v>
      </c>
      <c r="BY360" s="577" t="s">
        <v>363</v>
      </c>
      <c r="BZ360" s="6" t="s">
        <v>1432</v>
      </c>
      <c r="CA360" s="6" t="s">
        <v>1095</v>
      </c>
    </row>
    <row r="361" spans="2:79">
      <c r="B361" s="568"/>
      <c r="C361" s="568"/>
      <c r="D361" s="568"/>
      <c r="E361" s="568" cm="1">
        <f t="array" ref="E361">IF(H360&lt;&gt;"",E360,IF(E360="","",IFERROR(MATCH(TRUE(),INDEX(INDEX(K:K,E360+1):K203&lt;&gt;"",0),0)+E360,"")))</f>
        <v>502</v>
      </c>
      <c r="F361" s="569" cm="1">
        <f t="array" ref="F361">IF(E361="","",IF(H360&lt;&gt;"",H360,INDEX(D:D,E361)))</f>
        <v>0</v>
      </c>
      <c r="G361" s="569" t="str">
        <f t="shared" si="126"/>
        <v>0</v>
      </c>
      <c r="H361" s="570" t="str">
        <f t="shared" si="127"/>
        <v/>
      </c>
      <c r="I361" s="568" t="str">
        <f>IF(AND(F361&lt;&gt;"",N10&gt;0,M361&gt;N10),"Mot &gt; limite","")</f>
        <v/>
      </c>
      <c r="M361" s="514">
        <f>IF(OR(F361="",N10="",N10&lt;=0),"",IF(LEN(F361)&lt;=N10,LEN(F361),IFERROR(FIND("♦",SUBSTITUTE(LEFT(F361,N10)," ","♦",LEN(LEFT(F361,N10))-LEN(SUBSTITUTE(LEFT(F361,N10)," ","")))),FIND(" ",F361&amp;" ",N10+1)-1)))</f>
        <v>1</v>
      </c>
      <c r="N361" s="571">
        <f t="shared" si="128"/>
        <v>344</v>
      </c>
      <c r="O361" s="551" t="str">
        <f t="shared" si="129"/>
        <v>0</v>
      </c>
      <c r="P361" s="571">
        <f t="shared" si="130"/>
        <v>1</v>
      </c>
      <c r="Q361" s="571">
        <f t="shared" si="131"/>
        <v>1</v>
      </c>
      <c r="BX361" s="6" t="s">
        <v>358</v>
      </c>
      <c r="BY361" s="577" t="s">
        <v>363</v>
      </c>
      <c r="BZ361" s="6" t="s">
        <v>1433</v>
      </c>
      <c r="CA361" s="6" t="s">
        <v>1096</v>
      </c>
    </row>
    <row r="362" spans="2:79">
      <c r="B362" s="568"/>
      <c r="C362" s="568"/>
      <c r="D362" s="568"/>
      <c r="E362" s="568" cm="1">
        <f t="array" ref="E362">IF(H361&lt;&gt;"",E361,IF(E361="","",IFERROR(MATCH(TRUE(),INDEX(INDEX(K:K,E361+1):K203&lt;&gt;"",0),0)+E361,"")))</f>
        <v>503</v>
      </c>
      <c r="F362" s="569" cm="1">
        <f t="array" ref="F362">IF(E362="","",IF(H361&lt;&gt;"",H361,INDEX(D:D,E362)))</f>
        <v>0</v>
      </c>
      <c r="G362" s="569" t="str">
        <f t="shared" si="126"/>
        <v>0</v>
      </c>
      <c r="H362" s="570" t="str">
        <f t="shared" si="127"/>
        <v/>
      </c>
      <c r="I362" s="568" t="str">
        <f>IF(AND(F362&lt;&gt;"",N10&gt;0,M362&gt;N10),"Mot &gt; limite","")</f>
        <v/>
      </c>
      <c r="M362" s="514">
        <f>IF(OR(F362="",N10="",N10&lt;=0),"",IF(LEN(F362)&lt;=N10,LEN(F362),IFERROR(FIND("♦",SUBSTITUTE(LEFT(F362,N10)," ","♦",LEN(LEFT(F362,N10))-LEN(SUBSTITUTE(LEFT(F362,N10)," ","")))),FIND(" ",F362&amp;" ",N10+1)-1)))</f>
        <v>1</v>
      </c>
      <c r="N362" s="571">
        <f t="shared" si="128"/>
        <v>345</v>
      </c>
      <c r="O362" s="551" t="str">
        <f t="shared" si="129"/>
        <v>0</v>
      </c>
      <c r="P362" s="571">
        <f t="shared" si="130"/>
        <v>1</v>
      </c>
      <c r="Q362" s="571">
        <f t="shared" si="131"/>
        <v>1</v>
      </c>
      <c r="BX362" s="6" t="s">
        <v>358</v>
      </c>
      <c r="BY362" s="577" t="s">
        <v>363</v>
      </c>
      <c r="BZ362" s="6" t="s">
        <v>556</v>
      </c>
      <c r="CA362" s="6" t="s">
        <v>1097</v>
      </c>
    </row>
    <row r="363" spans="2:79">
      <c r="B363" s="568"/>
      <c r="C363" s="568"/>
      <c r="D363" s="568"/>
      <c r="E363" s="568" cm="1">
        <f t="array" ref="E363">IF(H362&lt;&gt;"",E362,IF(E362="","",IFERROR(MATCH(TRUE(),INDEX(INDEX(K:K,E362+1):K203&lt;&gt;"",0),0)+E362,"")))</f>
        <v>504</v>
      </c>
      <c r="F363" s="569" cm="1">
        <f t="array" ref="F363">IF(E363="","",IF(H362&lt;&gt;"",H362,INDEX(D:D,E363)))</f>
        <v>0</v>
      </c>
      <c r="G363" s="569" t="str">
        <f t="shared" si="126"/>
        <v>0</v>
      </c>
      <c r="H363" s="570" t="str">
        <f t="shared" si="127"/>
        <v/>
      </c>
      <c r="I363" s="568" t="str">
        <f>IF(AND(F363&lt;&gt;"",N10&gt;0,M363&gt;N10),"Mot &gt; limite","")</f>
        <v/>
      </c>
      <c r="M363" s="514">
        <f>IF(OR(F363="",N10="",N10&lt;=0),"",IF(LEN(F363)&lt;=N10,LEN(F363),IFERROR(FIND("♦",SUBSTITUTE(LEFT(F363,N10)," ","♦",LEN(LEFT(F363,N10))-LEN(SUBSTITUTE(LEFT(F363,N10)," ","")))),FIND(" ",F363&amp;" ",N10+1)-1)))</f>
        <v>1</v>
      </c>
      <c r="N363" s="571">
        <f t="shared" si="128"/>
        <v>346</v>
      </c>
      <c r="O363" s="551" t="str">
        <f t="shared" si="129"/>
        <v>0</v>
      </c>
      <c r="P363" s="571">
        <f t="shared" si="130"/>
        <v>1</v>
      </c>
      <c r="Q363" s="571">
        <f t="shared" si="131"/>
        <v>1</v>
      </c>
      <c r="BX363" s="6" t="s">
        <v>358</v>
      </c>
      <c r="BY363" s="577" t="s">
        <v>363</v>
      </c>
      <c r="BZ363" s="6" t="s">
        <v>1434</v>
      </c>
      <c r="CA363" s="6" t="s">
        <v>1098</v>
      </c>
    </row>
    <row r="364" spans="2:79">
      <c r="B364" s="568"/>
      <c r="C364" s="568"/>
      <c r="D364" s="568"/>
      <c r="E364" s="568" cm="1">
        <f t="array" ref="E364">IF(H363&lt;&gt;"",E363,IF(E363="","",IFERROR(MATCH(TRUE(),INDEX(INDEX(K:K,E363+1):K203&lt;&gt;"",0),0)+E363,"")))</f>
        <v>505</v>
      </c>
      <c r="F364" s="569" cm="1">
        <f t="array" ref="F364">IF(E364="","",IF(H363&lt;&gt;"",H363,INDEX(D:D,E364)))</f>
        <v>0</v>
      </c>
      <c r="G364" s="569" t="str">
        <f t="shared" si="126"/>
        <v>0</v>
      </c>
      <c r="H364" s="570" t="str">
        <f t="shared" si="127"/>
        <v/>
      </c>
      <c r="I364" s="568" t="str">
        <f>IF(AND(F364&lt;&gt;"",N10&gt;0,M364&gt;N10),"Mot &gt; limite","")</f>
        <v/>
      </c>
      <c r="M364" s="514">
        <f>IF(OR(F364="",N10="",N10&lt;=0),"",IF(LEN(F364)&lt;=N10,LEN(F364),IFERROR(FIND("♦",SUBSTITUTE(LEFT(F364,N10)," ","♦",LEN(LEFT(F364,N10))-LEN(SUBSTITUTE(LEFT(F364,N10)," ","")))),FIND(" ",F364&amp;" ",N10+1)-1)))</f>
        <v>1</v>
      </c>
      <c r="N364" s="571">
        <f t="shared" si="128"/>
        <v>347</v>
      </c>
      <c r="O364" s="551" t="str">
        <f t="shared" si="129"/>
        <v>0</v>
      </c>
      <c r="P364" s="571">
        <f t="shared" si="130"/>
        <v>1</v>
      </c>
      <c r="Q364" s="571">
        <f t="shared" si="131"/>
        <v>1</v>
      </c>
      <c r="BX364" s="6" t="s">
        <v>358</v>
      </c>
      <c r="BY364" s="577" t="s">
        <v>363</v>
      </c>
      <c r="BZ364" s="6" t="s">
        <v>1435</v>
      </c>
      <c r="CA364" s="6" t="s">
        <v>1099</v>
      </c>
    </row>
    <row r="365" spans="2:79">
      <c r="B365" s="568"/>
      <c r="C365" s="568"/>
      <c r="D365" s="568"/>
      <c r="E365" s="568" cm="1">
        <f t="array" ref="E365">IF(H364&lt;&gt;"",E364,IF(E364="","",IFERROR(MATCH(TRUE(),INDEX(INDEX(K:K,E364+1):K203&lt;&gt;"",0),0)+E364,"")))</f>
        <v>506</v>
      </c>
      <c r="F365" s="569" cm="1">
        <f t="array" ref="F365">IF(E365="","",IF(H364&lt;&gt;"",H364,INDEX(D:D,E365)))</f>
        <v>0</v>
      </c>
      <c r="G365" s="569" t="str">
        <f t="shared" si="126"/>
        <v>0</v>
      </c>
      <c r="H365" s="570" t="str">
        <f t="shared" si="127"/>
        <v/>
      </c>
      <c r="I365" s="568" t="str">
        <f>IF(AND(F365&lt;&gt;"",N10&gt;0,M365&gt;N10),"Mot &gt; limite","")</f>
        <v/>
      </c>
      <c r="M365" s="514">
        <f>IF(OR(F365="",N10="",N10&lt;=0),"",IF(LEN(F365)&lt;=N10,LEN(F365),IFERROR(FIND("♦",SUBSTITUTE(LEFT(F365,N10)," ","♦",LEN(LEFT(F365,N10))-LEN(SUBSTITUTE(LEFT(F365,N10)," ","")))),FIND(" ",F365&amp;" ",N10+1)-1)))</f>
        <v>1</v>
      </c>
      <c r="N365" s="571">
        <f t="shared" si="128"/>
        <v>348</v>
      </c>
      <c r="O365" s="551" t="str">
        <f t="shared" si="129"/>
        <v>0</v>
      </c>
      <c r="P365" s="571">
        <f t="shared" si="130"/>
        <v>1</v>
      </c>
      <c r="Q365" s="571">
        <f t="shared" si="131"/>
        <v>1</v>
      </c>
      <c r="BX365" s="6" t="s">
        <v>358</v>
      </c>
      <c r="BY365" s="577" t="s">
        <v>363</v>
      </c>
      <c r="BZ365" s="6" t="s">
        <v>1436</v>
      </c>
      <c r="CA365" s="6" t="s">
        <v>1100</v>
      </c>
    </row>
    <row r="366" spans="2:79">
      <c r="B366" s="568"/>
      <c r="C366" s="568"/>
      <c r="D366" s="568"/>
      <c r="E366" s="568" cm="1">
        <f t="array" ref="E366">IF(H365&lt;&gt;"",E365,IF(E365="","",IFERROR(MATCH(TRUE(),INDEX(INDEX(K:K,E365+1):K203&lt;&gt;"",0),0)+E365,"")))</f>
        <v>507</v>
      </c>
      <c r="F366" s="569" cm="1">
        <f t="array" ref="F366">IF(E366="","",IF(H365&lt;&gt;"",H365,INDEX(D:D,E366)))</f>
        <v>0</v>
      </c>
      <c r="G366" s="569" t="str">
        <f t="shared" si="126"/>
        <v>0</v>
      </c>
      <c r="H366" s="570" t="str">
        <f t="shared" si="127"/>
        <v/>
      </c>
      <c r="I366" s="568" t="str">
        <f>IF(AND(F366&lt;&gt;"",N10&gt;0,M366&gt;N10),"Mot &gt; limite","")</f>
        <v/>
      </c>
      <c r="M366" s="514">
        <f>IF(OR(F366="",N10="",N10&lt;=0),"",IF(LEN(F366)&lt;=N10,LEN(F366),IFERROR(FIND("♦",SUBSTITUTE(LEFT(F366,N10)," ","♦",LEN(LEFT(F366,N10))-LEN(SUBSTITUTE(LEFT(F366,N10)," ","")))),FIND(" ",F366&amp;" ",N10+1)-1)))</f>
        <v>1</v>
      </c>
      <c r="N366" s="571">
        <f t="shared" si="128"/>
        <v>349</v>
      </c>
      <c r="O366" s="551" t="str">
        <f t="shared" si="129"/>
        <v>0</v>
      </c>
      <c r="P366" s="571">
        <f t="shared" si="130"/>
        <v>1</v>
      </c>
      <c r="Q366" s="571">
        <f t="shared" si="131"/>
        <v>1</v>
      </c>
      <c r="BX366" s="6" t="s">
        <v>358</v>
      </c>
      <c r="BY366" s="577" t="s">
        <v>363</v>
      </c>
      <c r="BZ366" s="6" t="s">
        <v>1437</v>
      </c>
      <c r="CA366" s="6" t="s">
        <v>1101</v>
      </c>
    </row>
    <row r="367" spans="2:79">
      <c r="B367" s="568"/>
      <c r="C367" s="568"/>
      <c r="D367" s="568"/>
      <c r="E367" s="568" cm="1">
        <f t="array" ref="E367">IF(H366&lt;&gt;"",E366,IF(E366="","",IFERROR(MATCH(TRUE(),INDEX(INDEX(K:K,E366+1):K203&lt;&gt;"",0),0)+E366,"")))</f>
        <v>508</v>
      </c>
      <c r="F367" s="569" cm="1">
        <f t="array" ref="F367">IF(E367="","",IF(H366&lt;&gt;"",H366,INDEX(D:D,E367)))</f>
        <v>0</v>
      </c>
      <c r="G367" s="569" t="str">
        <f t="shared" si="126"/>
        <v>0</v>
      </c>
      <c r="H367" s="570" t="str">
        <f t="shared" si="127"/>
        <v/>
      </c>
      <c r="I367" s="568" t="str">
        <f>IF(AND(F367&lt;&gt;"",N10&gt;0,M367&gt;N10),"Mot &gt; limite","")</f>
        <v/>
      </c>
      <c r="M367" s="514">
        <f>IF(OR(F367="",N10="",N10&lt;=0),"",IF(LEN(F367)&lt;=N10,LEN(F367),IFERROR(FIND("♦",SUBSTITUTE(LEFT(F367,N10)," ","♦",LEN(LEFT(F367,N10))-LEN(SUBSTITUTE(LEFT(F367,N10)," ","")))),FIND(" ",F367&amp;" ",N10+1)-1)))</f>
        <v>1</v>
      </c>
      <c r="N367" s="571">
        <f t="shared" si="128"/>
        <v>350</v>
      </c>
      <c r="O367" s="551" t="str">
        <f t="shared" si="129"/>
        <v>0</v>
      </c>
      <c r="P367" s="571">
        <f t="shared" si="130"/>
        <v>1</v>
      </c>
      <c r="Q367" s="571">
        <f t="shared" si="131"/>
        <v>1</v>
      </c>
      <c r="BX367" s="6" t="s">
        <v>358</v>
      </c>
      <c r="BY367" s="577" t="s">
        <v>363</v>
      </c>
      <c r="BZ367" s="6" t="s">
        <v>557</v>
      </c>
      <c r="CA367" s="6" t="s">
        <v>1102</v>
      </c>
    </row>
    <row r="368" spans="2:79">
      <c r="B368" s="568"/>
      <c r="C368" s="568"/>
      <c r="D368" s="568"/>
      <c r="E368" s="568" cm="1">
        <f t="array" ref="E368">IF(H367&lt;&gt;"",E367,IF(E367="","",IFERROR(MATCH(TRUE(),INDEX(INDEX(K:K,E367+1):K203&lt;&gt;"",0),0)+E367,"")))</f>
        <v>509</v>
      </c>
      <c r="F368" s="569" cm="1">
        <f t="array" ref="F368">IF(E368="","",IF(H367&lt;&gt;"",H367,INDEX(D:D,E368)))</f>
        <v>0</v>
      </c>
      <c r="G368" s="569" t="str">
        <f t="shared" si="126"/>
        <v>0</v>
      </c>
      <c r="H368" s="570" t="str">
        <f t="shared" si="127"/>
        <v/>
      </c>
      <c r="I368" s="568" t="str">
        <f>IF(AND(F368&lt;&gt;"",N10&gt;0,M368&gt;N10),"Mot &gt; limite","")</f>
        <v/>
      </c>
      <c r="M368" s="514">
        <f>IF(OR(F368="",N10="",N10&lt;=0),"",IF(LEN(F368)&lt;=N10,LEN(F368),IFERROR(FIND("♦",SUBSTITUTE(LEFT(F368,N10)," ","♦",LEN(LEFT(F368,N10))-LEN(SUBSTITUTE(LEFT(F368,N10)," ","")))),FIND(" ",F368&amp;" ",N10+1)-1)))</f>
        <v>1</v>
      </c>
      <c r="N368" s="571">
        <f t="shared" si="128"/>
        <v>351</v>
      </c>
      <c r="O368" s="551" t="str">
        <f t="shared" si="129"/>
        <v>0</v>
      </c>
      <c r="P368" s="571">
        <f t="shared" si="130"/>
        <v>1</v>
      </c>
      <c r="Q368" s="571">
        <f t="shared" si="131"/>
        <v>1</v>
      </c>
      <c r="BX368" s="6" t="s">
        <v>358</v>
      </c>
      <c r="BY368" s="577" t="s">
        <v>363</v>
      </c>
      <c r="BZ368" s="6" t="s">
        <v>558</v>
      </c>
      <c r="CA368" s="6" t="s">
        <v>1103</v>
      </c>
    </row>
    <row r="369" spans="2:79">
      <c r="B369" s="568"/>
      <c r="C369" s="568"/>
      <c r="D369" s="568"/>
      <c r="E369" s="568" cm="1">
        <f t="array" ref="E369">IF(H368&lt;&gt;"",E368,IF(E368="","",IFERROR(MATCH(TRUE(),INDEX(INDEX(K:K,E368+1):K203&lt;&gt;"",0),0)+E368,"")))</f>
        <v>510</v>
      </c>
      <c r="F369" s="569" cm="1">
        <f t="array" ref="F369">IF(E369="","",IF(H368&lt;&gt;"",H368,INDEX(D:D,E369)))</f>
        <v>0</v>
      </c>
      <c r="G369" s="569" t="str">
        <f t="shared" si="126"/>
        <v>0</v>
      </c>
      <c r="H369" s="570" t="str">
        <f t="shared" si="127"/>
        <v/>
      </c>
      <c r="I369" s="568" t="str">
        <f>IF(AND(F369&lt;&gt;"",N10&gt;0,M369&gt;N10),"Mot &gt; limite","")</f>
        <v/>
      </c>
      <c r="M369" s="514">
        <f>IF(OR(F369="",N10="",N10&lt;=0),"",IF(LEN(F369)&lt;=N10,LEN(F369),IFERROR(FIND("♦",SUBSTITUTE(LEFT(F369,N10)," ","♦",LEN(LEFT(F369,N10))-LEN(SUBSTITUTE(LEFT(F369,N10)," ","")))),FIND(" ",F369&amp;" ",N10+1)-1)))</f>
        <v>1</v>
      </c>
      <c r="N369" s="571">
        <f t="shared" si="128"/>
        <v>352</v>
      </c>
      <c r="O369" s="551" t="str">
        <f t="shared" si="129"/>
        <v>0</v>
      </c>
      <c r="P369" s="571">
        <f t="shared" si="130"/>
        <v>1</v>
      </c>
      <c r="Q369" s="571">
        <f t="shared" si="131"/>
        <v>1</v>
      </c>
      <c r="BX369" s="6" t="s">
        <v>358</v>
      </c>
      <c r="BY369" s="577" t="s">
        <v>363</v>
      </c>
      <c r="BZ369" s="6" t="s">
        <v>1438</v>
      </c>
      <c r="CA369" s="6" t="s">
        <v>1104</v>
      </c>
    </row>
    <row r="370" spans="2:79">
      <c r="B370" s="568"/>
      <c r="C370" s="568"/>
      <c r="D370" s="568"/>
      <c r="E370" s="568" cm="1">
        <f t="array" ref="E370">IF(H369&lt;&gt;"",E369,IF(E369="","",IFERROR(MATCH(TRUE(),INDEX(INDEX(K:K,E369+1):K203&lt;&gt;"",0),0)+E369,"")))</f>
        <v>511</v>
      </c>
      <c r="F370" s="569" cm="1">
        <f t="array" ref="F370">IF(E370="","",IF(H369&lt;&gt;"",H369,INDEX(D:D,E370)))</f>
        <v>0</v>
      </c>
      <c r="G370" s="569" t="str">
        <f t="shared" si="126"/>
        <v>0</v>
      </c>
      <c r="H370" s="570" t="str">
        <f t="shared" si="127"/>
        <v/>
      </c>
      <c r="I370" s="568" t="str">
        <f>IF(AND(F370&lt;&gt;"",N10&gt;0,M370&gt;N10),"Mot &gt; limite","")</f>
        <v/>
      </c>
      <c r="M370" s="514">
        <f>IF(OR(F370="",N10="",N10&lt;=0),"",IF(LEN(F370)&lt;=N10,LEN(F370),IFERROR(FIND("♦",SUBSTITUTE(LEFT(F370,N10)," ","♦",LEN(LEFT(F370,N10))-LEN(SUBSTITUTE(LEFT(F370,N10)," ","")))),FIND(" ",F370&amp;" ",N10+1)-1)))</f>
        <v>1</v>
      </c>
      <c r="N370" s="571">
        <f t="shared" si="128"/>
        <v>353</v>
      </c>
      <c r="O370" s="551" t="str">
        <f t="shared" si="129"/>
        <v>0</v>
      </c>
      <c r="P370" s="571">
        <f t="shared" si="130"/>
        <v>1</v>
      </c>
      <c r="Q370" s="571">
        <f t="shared" si="131"/>
        <v>1</v>
      </c>
      <c r="BX370" s="6" t="s">
        <v>358</v>
      </c>
      <c r="BY370" s="577" t="s">
        <v>363</v>
      </c>
      <c r="BZ370" s="6" t="s">
        <v>1439</v>
      </c>
      <c r="CA370" s="6" t="s">
        <v>1105</v>
      </c>
    </row>
    <row r="371" spans="2:79">
      <c r="B371" s="568"/>
      <c r="C371" s="568"/>
      <c r="D371" s="568"/>
      <c r="E371" s="568" cm="1">
        <f t="array" ref="E371">IF(H370&lt;&gt;"",E370,IF(E370="","",IFERROR(MATCH(TRUE(),INDEX(INDEX(K:K,E370+1):K203&lt;&gt;"",0),0)+E370,"")))</f>
        <v>512</v>
      </c>
      <c r="F371" s="569" cm="1">
        <f t="array" ref="F371">IF(E371="","",IF(H370&lt;&gt;"",H370,INDEX(D:D,E371)))</f>
        <v>0</v>
      </c>
      <c r="G371" s="569" t="str">
        <f t="shared" si="126"/>
        <v>0</v>
      </c>
      <c r="H371" s="570" t="str">
        <f t="shared" si="127"/>
        <v/>
      </c>
      <c r="I371" s="568" t="str">
        <f>IF(AND(F371&lt;&gt;"",N10&gt;0,M371&gt;N10),"Mot &gt; limite","")</f>
        <v/>
      </c>
      <c r="M371" s="514">
        <f>IF(OR(F371="",N10="",N10&lt;=0),"",IF(LEN(F371)&lt;=N10,LEN(F371),IFERROR(FIND("♦",SUBSTITUTE(LEFT(F371,N10)," ","♦",LEN(LEFT(F371,N10))-LEN(SUBSTITUTE(LEFT(F371,N10)," ","")))),FIND(" ",F371&amp;" ",N10+1)-1)))</f>
        <v>1</v>
      </c>
      <c r="N371" s="571">
        <f t="shared" si="128"/>
        <v>354</v>
      </c>
      <c r="O371" s="551" t="str">
        <f t="shared" si="129"/>
        <v>0</v>
      </c>
      <c r="P371" s="571">
        <f t="shared" si="130"/>
        <v>1</v>
      </c>
      <c r="Q371" s="571">
        <f t="shared" si="131"/>
        <v>1</v>
      </c>
      <c r="BX371" s="6" t="s">
        <v>358</v>
      </c>
      <c r="BY371" s="577" t="s">
        <v>363</v>
      </c>
      <c r="BZ371" s="6" t="s">
        <v>559</v>
      </c>
      <c r="CA371" s="6" t="s">
        <v>1106</v>
      </c>
    </row>
    <row r="372" spans="2:79">
      <c r="B372" s="568"/>
      <c r="C372" s="568"/>
      <c r="D372" s="568"/>
      <c r="E372" s="568" cm="1">
        <f t="array" ref="E372">IF(H371&lt;&gt;"",E371,IF(E371="","",IFERROR(MATCH(TRUE(),INDEX(INDEX(K:K,E371+1):K203&lt;&gt;"",0),0)+E371,"")))</f>
        <v>513</v>
      </c>
      <c r="F372" s="569" cm="1">
        <f t="array" ref="F372">IF(E372="","",IF(H371&lt;&gt;"",H371,INDEX(D:D,E372)))</f>
        <v>0</v>
      </c>
      <c r="G372" s="569" t="str">
        <f t="shared" si="126"/>
        <v>0</v>
      </c>
      <c r="H372" s="570" t="str">
        <f t="shared" si="127"/>
        <v/>
      </c>
      <c r="I372" s="568" t="str">
        <f>IF(AND(F372&lt;&gt;"",N10&gt;0,M372&gt;N10),"Mot &gt; limite","")</f>
        <v/>
      </c>
      <c r="M372" s="514">
        <f>IF(OR(F372="",N10="",N10&lt;=0),"",IF(LEN(F372)&lt;=N10,LEN(F372),IFERROR(FIND("♦",SUBSTITUTE(LEFT(F372,N10)," ","♦",LEN(LEFT(F372,N10))-LEN(SUBSTITUTE(LEFT(F372,N10)," ","")))),FIND(" ",F372&amp;" ",N10+1)-1)))</f>
        <v>1</v>
      </c>
      <c r="N372" s="571">
        <f t="shared" si="128"/>
        <v>355</v>
      </c>
      <c r="O372" s="551" t="str">
        <f t="shared" si="129"/>
        <v>0</v>
      </c>
      <c r="P372" s="571">
        <f t="shared" si="130"/>
        <v>1</v>
      </c>
      <c r="Q372" s="571">
        <f t="shared" si="131"/>
        <v>1</v>
      </c>
      <c r="BX372" s="6" t="s">
        <v>358</v>
      </c>
      <c r="BY372" s="577" t="s">
        <v>363</v>
      </c>
      <c r="BZ372" s="6" t="s">
        <v>1440</v>
      </c>
      <c r="CA372" s="6" t="s">
        <v>1107</v>
      </c>
    </row>
    <row r="373" spans="2:79">
      <c r="B373" s="568"/>
      <c r="C373" s="568"/>
      <c r="D373" s="568"/>
      <c r="E373" s="568" cm="1">
        <f t="array" ref="E373">IF(H372&lt;&gt;"",E372,IF(E372="","",IFERROR(MATCH(TRUE(),INDEX(INDEX(K:K,E372+1):K203&lt;&gt;"",0),0)+E372,"")))</f>
        <v>514</v>
      </c>
      <c r="F373" s="569" cm="1">
        <f t="array" ref="F373">IF(E373="","",IF(H372&lt;&gt;"",H372,INDEX(D:D,E373)))</f>
        <v>0</v>
      </c>
      <c r="G373" s="569" t="str">
        <f t="shared" si="126"/>
        <v>0</v>
      </c>
      <c r="H373" s="570" t="str">
        <f t="shared" si="127"/>
        <v/>
      </c>
      <c r="I373" s="568" t="str">
        <f>IF(AND(F373&lt;&gt;"",N10&gt;0,M373&gt;N10),"Mot &gt; limite","")</f>
        <v/>
      </c>
      <c r="M373" s="514">
        <f>IF(OR(F373="",N10="",N10&lt;=0),"",IF(LEN(F373)&lt;=N10,LEN(F373),IFERROR(FIND("♦",SUBSTITUTE(LEFT(F373,N10)," ","♦",LEN(LEFT(F373,N10))-LEN(SUBSTITUTE(LEFT(F373,N10)," ","")))),FIND(" ",F373&amp;" ",N10+1)-1)))</f>
        <v>1</v>
      </c>
      <c r="N373" s="571">
        <f t="shared" si="128"/>
        <v>356</v>
      </c>
      <c r="O373" s="551" t="str">
        <f t="shared" si="129"/>
        <v>0</v>
      </c>
      <c r="P373" s="571">
        <f t="shared" si="130"/>
        <v>1</v>
      </c>
      <c r="Q373" s="571">
        <f t="shared" si="131"/>
        <v>1</v>
      </c>
      <c r="BX373" s="6" t="s">
        <v>358</v>
      </c>
      <c r="BY373" s="577" t="s">
        <v>363</v>
      </c>
      <c r="BZ373" s="6" t="s">
        <v>1441</v>
      </c>
      <c r="CA373" s="6" t="s">
        <v>1108</v>
      </c>
    </row>
    <row r="374" spans="2:79">
      <c r="B374" s="568"/>
      <c r="C374" s="568"/>
      <c r="D374" s="568"/>
      <c r="E374" s="568" cm="1">
        <f t="array" ref="E374">IF(H373&lt;&gt;"",E373,IF(E373="","",IFERROR(MATCH(TRUE(),INDEX(INDEX(K:K,E373+1):K203&lt;&gt;"",0),0)+E373,"")))</f>
        <v>515</v>
      </c>
      <c r="F374" s="569" cm="1">
        <f t="array" ref="F374">IF(E374="","",IF(H373&lt;&gt;"",H373,INDEX(D:D,E374)))</f>
        <v>0</v>
      </c>
      <c r="G374" s="569" t="str">
        <f t="shared" si="126"/>
        <v>0</v>
      </c>
      <c r="H374" s="570" t="str">
        <f t="shared" si="127"/>
        <v/>
      </c>
      <c r="I374" s="568" t="str">
        <f>IF(AND(F374&lt;&gt;"",N10&gt;0,M374&gt;N10),"Mot &gt; limite","")</f>
        <v/>
      </c>
      <c r="M374" s="514">
        <f>IF(OR(F374="",N10="",N10&lt;=0),"",IF(LEN(F374)&lt;=N10,LEN(F374),IFERROR(FIND("♦",SUBSTITUTE(LEFT(F374,N10)," ","♦",LEN(LEFT(F374,N10))-LEN(SUBSTITUTE(LEFT(F374,N10)," ","")))),FIND(" ",F374&amp;" ",N10+1)-1)))</f>
        <v>1</v>
      </c>
      <c r="N374" s="571">
        <f t="shared" si="128"/>
        <v>357</v>
      </c>
      <c r="O374" s="551" t="str">
        <f t="shared" si="129"/>
        <v>0</v>
      </c>
      <c r="P374" s="571">
        <f t="shared" si="130"/>
        <v>1</v>
      </c>
      <c r="Q374" s="571">
        <f t="shared" si="131"/>
        <v>1</v>
      </c>
      <c r="BX374" s="6" t="s">
        <v>358</v>
      </c>
      <c r="BY374" s="577" t="s">
        <v>363</v>
      </c>
      <c r="BZ374" s="6" t="s">
        <v>1442</v>
      </c>
      <c r="CA374" s="6" t="s">
        <v>1109</v>
      </c>
    </row>
    <row r="375" spans="2:79">
      <c r="B375" s="568"/>
      <c r="C375" s="568"/>
      <c r="D375" s="568"/>
      <c r="E375" s="568" cm="1">
        <f t="array" ref="E375">IF(H374&lt;&gt;"",E374,IF(E374="","",IFERROR(MATCH(TRUE(),INDEX(INDEX(K:K,E374+1):K203&lt;&gt;"",0),0)+E374,"")))</f>
        <v>516</v>
      </c>
      <c r="F375" s="569" cm="1">
        <f t="array" ref="F375">IF(E375="","",IF(H374&lt;&gt;"",H374,INDEX(D:D,E375)))</f>
        <v>0</v>
      </c>
      <c r="G375" s="569" t="str">
        <f t="shared" si="126"/>
        <v>0</v>
      </c>
      <c r="H375" s="570" t="str">
        <f t="shared" si="127"/>
        <v/>
      </c>
      <c r="I375" s="568" t="str">
        <f>IF(AND(F375&lt;&gt;"",N10&gt;0,M375&gt;N10),"Mot &gt; limite","")</f>
        <v/>
      </c>
      <c r="M375" s="514">
        <f>IF(OR(F375="",N10="",N10&lt;=0),"",IF(LEN(F375)&lt;=N10,LEN(F375),IFERROR(FIND("♦",SUBSTITUTE(LEFT(F375,N10)," ","♦",LEN(LEFT(F375,N10))-LEN(SUBSTITUTE(LEFT(F375,N10)," ","")))),FIND(" ",F375&amp;" ",N10+1)-1)))</f>
        <v>1</v>
      </c>
      <c r="N375" s="571">
        <f t="shared" si="128"/>
        <v>358</v>
      </c>
      <c r="O375" s="551" t="str">
        <f t="shared" si="129"/>
        <v>0</v>
      </c>
      <c r="P375" s="571">
        <f t="shared" si="130"/>
        <v>1</v>
      </c>
      <c r="Q375" s="571">
        <f t="shared" si="131"/>
        <v>1</v>
      </c>
      <c r="BX375" s="6" t="s">
        <v>358</v>
      </c>
      <c r="BY375" s="577" t="s">
        <v>363</v>
      </c>
      <c r="BZ375" s="6" t="s">
        <v>560</v>
      </c>
      <c r="CA375" s="6" t="s">
        <v>1110</v>
      </c>
    </row>
    <row r="376" spans="2:79">
      <c r="B376" s="568"/>
      <c r="C376" s="568"/>
      <c r="D376" s="568"/>
      <c r="E376" s="568" cm="1">
        <f t="array" ref="E376">IF(H375&lt;&gt;"",E375,IF(E375="","",IFERROR(MATCH(TRUE(),INDEX(INDEX(K:K,E375+1):K203&lt;&gt;"",0),0)+E375,"")))</f>
        <v>517</v>
      </c>
      <c r="F376" s="569" cm="1">
        <f t="array" ref="F376">IF(E376="","",IF(H375&lt;&gt;"",H375,INDEX(D:D,E376)))</f>
        <v>0</v>
      </c>
      <c r="G376" s="569" t="str">
        <f t="shared" si="126"/>
        <v>0</v>
      </c>
      <c r="H376" s="570" t="str">
        <f t="shared" si="127"/>
        <v/>
      </c>
      <c r="I376" s="568" t="str">
        <f>IF(AND(F376&lt;&gt;"",N10&gt;0,M376&gt;N10),"Mot &gt; limite","")</f>
        <v/>
      </c>
      <c r="M376" s="514">
        <f>IF(OR(F376="",N10="",N10&lt;=0),"",IF(LEN(F376)&lt;=N10,LEN(F376),IFERROR(FIND("♦",SUBSTITUTE(LEFT(F376,N10)," ","♦",LEN(LEFT(F376,N10))-LEN(SUBSTITUTE(LEFT(F376,N10)," ","")))),FIND(" ",F376&amp;" ",N10+1)-1)))</f>
        <v>1</v>
      </c>
      <c r="N376" s="571">
        <f t="shared" si="128"/>
        <v>359</v>
      </c>
      <c r="O376" s="551" t="str">
        <f t="shared" si="129"/>
        <v>0</v>
      </c>
      <c r="P376" s="571">
        <f t="shared" si="130"/>
        <v>1</v>
      </c>
      <c r="Q376" s="571">
        <f t="shared" si="131"/>
        <v>1</v>
      </c>
      <c r="BX376" s="6" t="s">
        <v>358</v>
      </c>
      <c r="BY376" s="577" t="s">
        <v>363</v>
      </c>
      <c r="BZ376" s="6" t="s">
        <v>1443</v>
      </c>
      <c r="CA376" s="6" t="s">
        <v>1111</v>
      </c>
    </row>
    <row r="377" spans="2:79">
      <c r="B377" s="568"/>
      <c r="C377" s="568"/>
      <c r="D377" s="568"/>
      <c r="E377" s="568" cm="1">
        <f t="array" ref="E377">IF(H376&lt;&gt;"",E376,IF(E376="","",IFERROR(MATCH(TRUE(),INDEX(INDEX(K:K,E376+1):K203&lt;&gt;"",0),0)+E376,"")))</f>
        <v>518</v>
      </c>
      <c r="F377" s="569" cm="1">
        <f t="array" ref="F377">IF(E377="","",IF(H376&lt;&gt;"",H376,INDEX(D:D,E377)))</f>
        <v>0</v>
      </c>
      <c r="G377" s="569" t="str">
        <f t="shared" si="126"/>
        <v>0</v>
      </c>
      <c r="H377" s="570" t="str">
        <f t="shared" si="127"/>
        <v/>
      </c>
      <c r="I377" s="568" t="str">
        <f>IF(AND(F377&lt;&gt;"",N10&gt;0,M377&gt;N10),"Mot &gt; limite","")</f>
        <v/>
      </c>
      <c r="M377" s="514">
        <f>IF(OR(F377="",N10="",N10&lt;=0),"",IF(LEN(F377)&lt;=N10,LEN(F377),IFERROR(FIND("♦",SUBSTITUTE(LEFT(F377,N10)," ","♦",LEN(LEFT(F377,N10))-LEN(SUBSTITUTE(LEFT(F377,N10)," ","")))),FIND(" ",F377&amp;" ",N10+1)-1)))</f>
        <v>1</v>
      </c>
      <c r="N377" s="571">
        <f t="shared" si="128"/>
        <v>360</v>
      </c>
      <c r="O377" s="551" t="str">
        <f t="shared" si="129"/>
        <v>0</v>
      </c>
      <c r="P377" s="571">
        <f t="shared" si="130"/>
        <v>1</v>
      </c>
      <c r="Q377" s="571">
        <f t="shared" si="131"/>
        <v>1</v>
      </c>
      <c r="BX377" s="6" t="s">
        <v>358</v>
      </c>
      <c r="BY377" s="577" t="s">
        <v>363</v>
      </c>
      <c r="BZ377" s="6" t="s">
        <v>1444</v>
      </c>
      <c r="CA377" s="6" t="s">
        <v>1112</v>
      </c>
    </row>
    <row r="378" spans="2:79">
      <c r="B378" s="568"/>
      <c r="C378" s="568"/>
      <c r="D378" s="568"/>
      <c r="E378" s="568" cm="1">
        <f t="array" ref="E378">IF(H377&lt;&gt;"",E377,IF(E377="","",IFERROR(MATCH(TRUE(),INDEX(INDEX(K:K,E377+1):K203&lt;&gt;"",0),0)+E377,"")))</f>
        <v>519</v>
      </c>
      <c r="F378" s="569" cm="1">
        <f t="array" ref="F378">IF(E378="","",IF(H377&lt;&gt;"",H377,INDEX(D:D,E378)))</f>
        <v>0</v>
      </c>
      <c r="G378" s="569" t="str">
        <f t="shared" si="126"/>
        <v>0</v>
      </c>
      <c r="H378" s="570" t="str">
        <f t="shared" si="127"/>
        <v/>
      </c>
      <c r="I378" s="568" t="str">
        <f>IF(AND(F378&lt;&gt;"",N10&gt;0,M378&gt;N10),"Mot &gt; limite","")</f>
        <v/>
      </c>
      <c r="M378" s="514">
        <f>IF(OR(F378="",N10="",N10&lt;=0),"",IF(LEN(F378)&lt;=N10,LEN(F378),IFERROR(FIND("♦",SUBSTITUTE(LEFT(F378,N10)," ","♦",LEN(LEFT(F378,N10))-LEN(SUBSTITUTE(LEFT(F378,N10)," ","")))),FIND(" ",F378&amp;" ",N10+1)-1)))</f>
        <v>1</v>
      </c>
      <c r="N378" s="571">
        <f t="shared" si="128"/>
        <v>361</v>
      </c>
      <c r="O378" s="551" t="str">
        <f t="shared" si="129"/>
        <v>0</v>
      </c>
      <c r="P378" s="571">
        <f t="shared" si="130"/>
        <v>1</v>
      </c>
      <c r="Q378" s="571">
        <f t="shared" si="131"/>
        <v>1</v>
      </c>
      <c r="BX378" s="6" t="s">
        <v>358</v>
      </c>
      <c r="BY378" s="577" t="s">
        <v>363</v>
      </c>
      <c r="BZ378" s="6" t="s">
        <v>1445</v>
      </c>
      <c r="CA378" s="6" t="s">
        <v>1113</v>
      </c>
    </row>
    <row r="379" spans="2:79">
      <c r="B379" s="568"/>
      <c r="C379" s="568"/>
      <c r="D379" s="568"/>
      <c r="E379" s="568" cm="1">
        <f t="array" ref="E379">IF(H378&lt;&gt;"",E378,IF(E378="","",IFERROR(MATCH(TRUE(),INDEX(INDEX(K:K,E378+1):K203&lt;&gt;"",0),0)+E378,"")))</f>
        <v>520</v>
      </c>
      <c r="F379" s="569" cm="1">
        <f t="array" ref="F379">IF(E379="","",IF(H378&lt;&gt;"",H378,INDEX(D:D,E379)))</f>
        <v>0</v>
      </c>
      <c r="G379" s="569" t="str">
        <f t="shared" si="126"/>
        <v>0</v>
      </c>
      <c r="H379" s="570" t="str">
        <f t="shared" si="127"/>
        <v/>
      </c>
      <c r="I379" s="568" t="str">
        <f>IF(AND(F379&lt;&gt;"",N10&gt;0,M379&gt;N10),"Mot &gt; limite","")</f>
        <v/>
      </c>
      <c r="M379" s="514">
        <f>IF(OR(F379="",N10="",N10&lt;=0),"",IF(LEN(F379)&lt;=N10,LEN(F379),IFERROR(FIND("♦",SUBSTITUTE(LEFT(F379,N10)," ","♦",LEN(LEFT(F379,N10))-LEN(SUBSTITUTE(LEFT(F379,N10)," ","")))),FIND(" ",F379&amp;" ",N10+1)-1)))</f>
        <v>1</v>
      </c>
      <c r="N379" s="571">
        <f t="shared" si="128"/>
        <v>362</v>
      </c>
      <c r="O379" s="551" t="str">
        <f t="shared" si="129"/>
        <v>0</v>
      </c>
      <c r="P379" s="571">
        <f t="shared" si="130"/>
        <v>1</v>
      </c>
      <c r="Q379" s="571">
        <f t="shared" si="131"/>
        <v>1</v>
      </c>
      <c r="BX379" s="6" t="s">
        <v>358</v>
      </c>
      <c r="BY379" s="577" t="s">
        <v>363</v>
      </c>
      <c r="BZ379" s="6" t="s">
        <v>561</v>
      </c>
      <c r="CA379" s="6" t="s">
        <v>1114</v>
      </c>
    </row>
    <row r="380" spans="2:79">
      <c r="B380" s="568"/>
      <c r="C380" s="568"/>
      <c r="D380" s="568"/>
      <c r="E380" s="568" cm="1">
        <f t="array" ref="E380">IF(H379&lt;&gt;"",E379,IF(E379="","",IFERROR(MATCH(TRUE(),INDEX(INDEX(K:K,E379+1):K203&lt;&gt;"",0),0)+E379,"")))</f>
        <v>521</v>
      </c>
      <c r="F380" s="569" cm="1">
        <f t="array" ref="F380">IF(E380="","",IF(H379&lt;&gt;"",H379,INDEX(D:D,E380)))</f>
        <v>0</v>
      </c>
      <c r="G380" s="569" t="str">
        <f t="shared" si="126"/>
        <v>0</v>
      </c>
      <c r="H380" s="570" t="str">
        <f t="shared" si="127"/>
        <v/>
      </c>
      <c r="I380" s="568" t="str">
        <f>IF(AND(F380&lt;&gt;"",N10&gt;0,M380&gt;N10),"Mot &gt; limite","")</f>
        <v/>
      </c>
      <c r="M380" s="514">
        <f>IF(OR(F380="",N10="",N10&lt;=0),"",IF(LEN(F380)&lt;=N10,LEN(F380),IFERROR(FIND("♦",SUBSTITUTE(LEFT(F380,N10)," ","♦",LEN(LEFT(F380,N10))-LEN(SUBSTITUTE(LEFT(F380,N10)," ","")))),FIND(" ",F380&amp;" ",N10+1)-1)))</f>
        <v>1</v>
      </c>
      <c r="N380" s="571">
        <f t="shared" si="128"/>
        <v>363</v>
      </c>
      <c r="O380" s="551" t="str">
        <f t="shared" si="129"/>
        <v>0</v>
      </c>
      <c r="P380" s="571">
        <f t="shared" si="130"/>
        <v>1</v>
      </c>
      <c r="Q380" s="571">
        <f t="shared" si="131"/>
        <v>1</v>
      </c>
      <c r="BX380" s="6" t="s">
        <v>358</v>
      </c>
      <c r="BY380" s="577" t="s">
        <v>363</v>
      </c>
      <c r="BZ380" s="6" t="s">
        <v>562</v>
      </c>
      <c r="CA380" s="6" t="s">
        <v>1115</v>
      </c>
    </row>
    <row r="381" spans="2:79">
      <c r="B381" s="568"/>
      <c r="C381" s="568"/>
      <c r="D381" s="568"/>
      <c r="E381" s="568" cm="1">
        <f t="array" ref="E381">IF(H380&lt;&gt;"",E380,IF(E380="","",IFERROR(MATCH(TRUE(),INDEX(INDEX(K:K,E380+1):K203&lt;&gt;"",0),0)+E380,"")))</f>
        <v>522</v>
      </c>
      <c r="F381" s="569" cm="1">
        <f t="array" ref="F381">IF(E381="","",IF(H380&lt;&gt;"",H380,INDEX(D:D,E381)))</f>
        <v>0</v>
      </c>
      <c r="G381" s="569" t="str">
        <f t="shared" si="126"/>
        <v>0</v>
      </c>
      <c r="H381" s="570" t="str">
        <f t="shared" si="127"/>
        <v/>
      </c>
      <c r="I381" s="568" t="str">
        <f>IF(AND(F381&lt;&gt;"",N10&gt;0,M381&gt;N10),"Mot &gt; limite","")</f>
        <v/>
      </c>
      <c r="M381" s="514">
        <f>IF(OR(F381="",N10="",N10&lt;=0),"",IF(LEN(F381)&lt;=N10,LEN(F381),IFERROR(FIND("♦",SUBSTITUTE(LEFT(F381,N10)," ","♦",LEN(LEFT(F381,N10))-LEN(SUBSTITUTE(LEFT(F381,N10)," ","")))),FIND(" ",F381&amp;" ",N10+1)-1)))</f>
        <v>1</v>
      </c>
      <c r="N381" s="571">
        <f t="shared" si="128"/>
        <v>364</v>
      </c>
      <c r="O381" s="551" t="str">
        <f t="shared" si="129"/>
        <v>0</v>
      </c>
      <c r="P381" s="571">
        <f t="shared" si="130"/>
        <v>1</v>
      </c>
      <c r="Q381" s="571">
        <f t="shared" si="131"/>
        <v>1</v>
      </c>
      <c r="BX381" s="6" t="s">
        <v>358</v>
      </c>
      <c r="BY381" s="577" t="s">
        <v>363</v>
      </c>
      <c r="BZ381" s="6" t="s">
        <v>563</v>
      </c>
      <c r="CA381" s="6" t="s">
        <v>1116</v>
      </c>
    </row>
    <row r="382" spans="2:79">
      <c r="B382" s="568"/>
      <c r="C382" s="568"/>
      <c r="D382" s="568"/>
      <c r="E382" s="568" cm="1">
        <f t="array" ref="E382">IF(H381&lt;&gt;"",E381,IF(E381="","",IFERROR(MATCH(TRUE(),INDEX(INDEX(K:K,E381+1):K203&lt;&gt;"",0),0)+E381,"")))</f>
        <v>523</v>
      </c>
      <c r="F382" s="569" cm="1">
        <f t="array" ref="F382">IF(E382="","",IF(H381&lt;&gt;"",H381,INDEX(D:D,E382)))</f>
        <v>0</v>
      </c>
      <c r="G382" s="569" t="str">
        <f t="shared" si="126"/>
        <v>0</v>
      </c>
      <c r="H382" s="570" t="str">
        <f t="shared" si="127"/>
        <v/>
      </c>
      <c r="I382" s="568" t="str">
        <f>IF(AND(F382&lt;&gt;"",N10&gt;0,M382&gt;N10),"Mot &gt; limite","")</f>
        <v/>
      </c>
      <c r="M382" s="514">
        <f>IF(OR(F382="",N10="",N10&lt;=0),"",IF(LEN(F382)&lt;=N10,LEN(F382),IFERROR(FIND("♦",SUBSTITUTE(LEFT(F382,N10)," ","♦",LEN(LEFT(F382,N10))-LEN(SUBSTITUTE(LEFT(F382,N10)," ","")))),FIND(" ",F382&amp;" ",N10+1)-1)))</f>
        <v>1</v>
      </c>
      <c r="N382" s="571">
        <f t="shared" si="128"/>
        <v>365</v>
      </c>
      <c r="O382" s="551" t="str">
        <f t="shared" si="129"/>
        <v>0</v>
      </c>
      <c r="P382" s="571">
        <f t="shared" si="130"/>
        <v>1</v>
      </c>
      <c r="Q382" s="571">
        <f t="shared" si="131"/>
        <v>1</v>
      </c>
      <c r="BX382" s="6" t="s">
        <v>359</v>
      </c>
      <c r="BY382" s="577" t="s">
        <v>363</v>
      </c>
      <c r="BZ382" s="6" t="s">
        <v>564</v>
      </c>
      <c r="CA382" s="6" t="s">
        <v>1117</v>
      </c>
    </row>
    <row r="383" spans="2:79">
      <c r="B383" s="568"/>
      <c r="C383" s="568"/>
      <c r="D383" s="568"/>
      <c r="E383" s="568" cm="1">
        <f t="array" ref="E383">IF(H382&lt;&gt;"",E382,IF(E382="","",IFERROR(MATCH(TRUE(),INDEX(INDEX(K:K,E382+1):K203&lt;&gt;"",0),0)+E382,"")))</f>
        <v>524</v>
      </c>
      <c r="F383" s="569" cm="1">
        <f t="array" ref="F383">IF(E383="","",IF(H382&lt;&gt;"",H382,INDEX(D:D,E383)))</f>
        <v>0</v>
      </c>
      <c r="G383" s="569" t="str">
        <f t="shared" si="126"/>
        <v>0</v>
      </c>
      <c r="H383" s="570" t="str">
        <f t="shared" si="127"/>
        <v/>
      </c>
      <c r="I383" s="568" t="str">
        <f>IF(AND(F383&lt;&gt;"",N10&gt;0,M383&gt;N10),"Mot &gt; limite","")</f>
        <v/>
      </c>
      <c r="M383" s="514">
        <f>IF(OR(F383="",N10="",N10&lt;=0),"",IF(LEN(F383)&lt;=N10,LEN(F383),IFERROR(FIND("♦",SUBSTITUTE(LEFT(F383,N10)," ","♦",LEN(LEFT(F383,N10))-LEN(SUBSTITUTE(LEFT(F383,N10)," ","")))),FIND(" ",F383&amp;" ",N10+1)-1)))</f>
        <v>1</v>
      </c>
      <c r="N383" s="571">
        <f t="shared" si="128"/>
        <v>366</v>
      </c>
      <c r="O383" s="551" t="str">
        <f t="shared" si="129"/>
        <v>0</v>
      </c>
      <c r="P383" s="571">
        <f t="shared" si="130"/>
        <v>1</v>
      </c>
      <c r="Q383" s="571">
        <f t="shared" si="131"/>
        <v>1</v>
      </c>
      <c r="BX383" s="6" t="s">
        <v>359</v>
      </c>
      <c r="BY383" s="577" t="s">
        <v>363</v>
      </c>
      <c r="BZ383" s="6" t="s">
        <v>565</v>
      </c>
      <c r="CA383" s="6" t="s">
        <v>1118</v>
      </c>
    </row>
    <row r="384" spans="2:79">
      <c r="B384" s="568"/>
      <c r="C384" s="568"/>
      <c r="D384" s="568"/>
      <c r="E384" s="568" cm="1">
        <f t="array" ref="E384">IF(H383&lt;&gt;"",E383,IF(E383="","",IFERROR(MATCH(TRUE(),INDEX(INDEX(K:K,E383+1):K203&lt;&gt;"",0),0)+E383,"")))</f>
        <v>525</v>
      </c>
      <c r="F384" s="569" cm="1">
        <f t="array" ref="F384">IF(E384="","",IF(H383&lt;&gt;"",H383,INDEX(D:D,E384)))</f>
        <v>0</v>
      </c>
      <c r="G384" s="569" t="str">
        <f t="shared" si="126"/>
        <v>0</v>
      </c>
      <c r="H384" s="570" t="str">
        <f t="shared" si="127"/>
        <v/>
      </c>
      <c r="I384" s="568" t="str">
        <f>IF(AND(F384&lt;&gt;"",N10&gt;0,M384&gt;N10),"Mot &gt; limite","")</f>
        <v/>
      </c>
      <c r="M384" s="514">
        <f>IF(OR(F384="",N10="",N10&lt;=0),"",IF(LEN(F384)&lt;=N10,LEN(F384),IFERROR(FIND("♦",SUBSTITUTE(LEFT(F384,N10)," ","♦",LEN(LEFT(F384,N10))-LEN(SUBSTITUTE(LEFT(F384,N10)," ","")))),FIND(" ",F384&amp;" ",N10+1)-1)))</f>
        <v>1</v>
      </c>
      <c r="N384" s="571">
        <f t="shared" si="128"/>
        <v>367</v>
      </c>
      <c r="O384" s="551" t="str">
        <f t="shared" si="129"/>
        <v>0</v>
      </c>
      <c r="P384" s="571">
        <f t="shared" si="130"/>
        <v>1</v>
      </c>
      <c r="Q384" s="571">
        <f t="shared" si="131"/>
        <v>1</v>
      </c>
      <c r="BX384" s="6" t="s">
        <v>359</v>
      </c>
      <c r="BY384" s="577" t="s">
        <v>363</v>
      </c>
      <c r="BZ384" s="6" t="s">
        <v>566</v>
      </c>
      <c r="CA384" s="6" t="s">
        <v>1119</v>
      </c>
    </row>
    <row r="385" spans="2:79">
      <c r="B385" s="568"/>
      <c r="C385" s="568"/>
      <c r="D385" s="568"/>
      <c r="E385" s="568" cm="1">
        <f t="array" ref="E385">IF(H384&lt;&gt;"",E384,IF(E384="","",IFERROR(MATCH(TRUE(),INDEX(INDEX(K:K,E384+1):K203&lt;&gt;"",0),0)+E384,"")))</f>
        <v>526</v>
      </c>
      <c r="F385" s="569" cm="1">
        <f t="array" ref="F385">IF(E385="","",IF(H384&lt;&gt;"",H384,INDEX(D:D,E385)))</f>
        <v>0</v>
      </c>
      <c r="G385" s="569" t="str">
        <f t="shared" si="126"/>
        <v>0</v>
      </c>
      <c r="H385" s="570" t="str">
        <f t="shared" si="127"/>
        <v/>
      </c>
      <c r="I385" s="568" t="str">
        <f>IF(AND(F385&lt;&gt;"",N10&gt;0,M385&gt;N10),"Mot &gt; limite","")</f>
        <v/>
      </c>
      <c r="M385" s="514">
        <f>IF(OR(F385="",N10="",N10&lt;=0),"",IF(LEN(F385)&lt;=N10,LEN(F385),IFERROR(FIND("♦",SUBSTITUTE(LEFT(F385,N10)," ","♦",LEN(LEFT(F385,N10))-LEN(SUBSTITUTE(LEFT(F385,N10)," ","")))),FIND(" ",F385&amp;" ",N10+1)-1)))</f>
        <v>1</v>
      </c>
      <c r="N385" s="571">
        <f t="shared" si="128"/>
        <v>368</v>
      </c>
      <c r="O385" s="551" t="str">
        <f t="shared" si="129"/>
        <v>0</v>
      </c>
      <c r="P385" s="571">
        <f t="shared" si="130"/>
        <v>1</v>
      </c>
      <c r="Q385" s="571">
        <f t="shared" si="131"/>
        <v>1</v>
      </c>
      <c r="BX385" s="6" t="s">
        <v>359</v>
      </c>
      <c r="BY385" s="577" t="s">
        <v>363</v>
      </c>
      <c r="BZ385" s="6" t="s">
        <v>1446</v>
      </c>
      <c r="CA385" s="6" t="s">
        <v>1120</v>
      </c>
    </row>
    <row r="386" spans="2:79">
      <c r="B386" s="568"/>
      <c r="C386" s="568"/>
      <c r="D386" s="568"/>
      <c r="E386" s="568" cm="1">
        <f t="array" ref="E386">IF(H385&lt;&gt;"",E385,IF(E385="","",IFERROR(MATCH(TRUE(),INDEX(INDEX(K:K,E385+1):K203&lt;&gt;"",0),0)+E385,"")))</f>
        <v>527</v>
      </c>
      <c r="F386" s="569" cm="1">
        <f t="array" ref="F386">IF(E386="","",IF(H385&lt;&gt;"",H385,INDEX(D:D,E386)))</f>
        <v>0</v>
      </c>
      <c r="G386" s="569" t="str">
        <f t="shared" si="126"/>
        <v>0</v>
      </c>
      <c r="H386" s="570" t="str">
        <f t="shared" si="127"/>
        <v/>
      </c>
      <c r="I386" s="568" t="str">
        <f>IF(AND(F386&lt;&gt;"",N10&gt;0,M386&gt;N10),"Mot &gt; limite","")</f>
        <v/>
      </c>
      <c r="M386" s="514">
        <f>IF(OR(F386="",N10="",N10&lt;=0),"",IF(LEN(F386)&lt;=N10,LEN(F386),IFERROR(FIND("♦",SUBSTITUTE(LEFT(F386,N10)," ","♦",LEN(LEFT(F386,N10))-LEN(SUBSTITUTE(LEFT(F386,N10)," ","")))),FIND(" ",F386&amp;" ",N10+1)-1)))</f>
        <v>1</v>
      </c>
      <c r="N386" s="571">
        <f t="shared" si="128"/>
        <v>369</v>
      </c>
      <c r="O386" s="551" t="str">
        <f t="shared" si="129"/>
        <v>0</v>
      </c>
      <c r="P386" s="571">
        <f t="shared" si="130"/>
        <v>1</v>
      </c>
      <c r="Q386" s="571">
        <f t="shared" si="131"/>
        <v>1</v>
      </c>
      <c r="BX386" s="6" t="s">
        <v>359</v>
      </c>
      <c r="BY386" s="577" t="s">
        <v>363</v>
      </c>
      <c r="BZ386" s="6" t="s">
        <v>567</v>
      </c>
      <c r="CA386" s="6" t="s">
        <v>1121</v>
      </c>
    </row>
    <row r="387" spans="2:79">
      <c r="B387" s="568"/>
      <c r="C387" s="568"/>
      <c r="D387" s="568"/>
      <c r="E387" s="568" cm="1">
        <f t="array" ref="E387">IF(H386&lt;&gt;"",E386,IF(E386="","",IFERROR(MATCH(TRUE(),INDEX(INDEX(K:K,E386+1):K203&lt;&gt;"",0),0)+E386,"")))</f>
        <v>528</v>
      </c>
      <c r="F387" s="569" cm="1">
        <f t="array" ref="F387">IF(E387="","",IF(H386&lt;&gt;"",H386,INDEX(D:D,E387)))</f>
        <v>0</v>
      </c>
      <c r="G387" s="569" t="str">
        <f t="shared" si="126"/>
        <v>0</v>
      </c>
      <c r="H387" s="570" t="str">
        <f t="shared" si="127"/>
        <v/>
      </c>
      <c r="I387" s="568" t="str">
        <f>IF(AND(F387&lt;&gt;"",N10&gt;0,M387&gt;N10),"Mot &gt; limite","")</f>
        <v/>
      </c>
      <c r="M387" s="514">
        <f>IF(OR(F387="",N10="",N10&lt;=0),"",IF(LEN(F387)&lt;=N10,LEN(F387),IFERROR(FIND("♦",SUBSTITUTE(LEFT(F387,N10)," ","♦",LEN(LEFT(F387,N10))-LEN(SUBSTITUTE(LEFT(F387,N10)," ","")))),FIND(" ",F387&amp;" ",N10+1)-1)))</f>
        <v>1</v>
      </c>
      <c r="N387" s="571">
        <f t="shared" si="128"/>
        <v>370</v>
      </c>
      <c r="O387" s="551" t="str">
        <f t="shared" si="129"/>
        <v>0</v>
      </c>
      <c r="P387" s="571">
        <f t="shared" si="130"/>
        <v>1</v>
      </c>
      <c r="Q387" s="571">
        <f t="shared" si="131"/>
        <v>1</v>
      </c>
      <c r="BX387" s="6" t="s">
        <v>359</v>
      </c>
      <c r="BY387" s="577" t="s">
        <v>363</v>
      </c>
      <c r="BZ387" s="6" t="s">
        <v>1447</v>
      </c>
      <c r="CA387" s="6" t="s">
        <v>1122</v>
      </c>
    </row>
    <row r="388" spans="2:79">
      <c r="B388" s="568"/>
      <c r="C388" s="568"/>
      <c r="D388" s="568"/>
      <c r="E388" s="568" cm="1">
        <f t="array" ref="E388">IF(H387&lt;&gt;"",E387,IF(E387="","",IFERROR(MATCH(TRUE(),INDEX(INDEX(K:K,E387+1):K203&lt;&gt;"",0),0)+E387,"")))</f>
        <v>529</v>
      </c>
      <c r="F388" s="569" cm="1">
        <f t="array" ref="F388">IF(E388="","",IF(H387&lt;&gt;"",H387,INDEX(D:D,E388)))</f>
        <v>0</v>
      </c>
      <c r="G388" s="569" t="str">
        <f t="shared" si="126"/>
        <v>0</v>
      </c>
      <c r="H388" s="570" t="str">
        <f t="shared" si="127"/>
        <v/>
      </c>
      <c r="I388" s="568" t="str">
        <f>IF(AND(F388&lt;&gt;"",N10&gt;0,M388&gt;N10),"Mot &gt; limite","")</f>
        <v/>
      </c>
      <c r="M388" s="514">
        <f>IF(OR(F388="",N10="",N10&lt;=0),"",IF(LEN(F388)&lt;=N10,LEN(F388),IFERROR(FIND("♦",SUBSTITUTE(LEFT(F388,N10)," ","♦",LEN(LEFT(F388,N10))-LEN(SUBSTITUTE(LEFT(F388,N10)," ","")))),FIND(" ",F388&amp;" ",N10+1)-1)))</f>
        <v>1</v>
      </c>
      <c r="N388" s="571">
        <f t="shared" si="128"/>
        <v>371</v>
      </c>
      <c r="O388" s="551" t="str">
        <f t="shared" si="129"/>
        <v>0</v>
      </c>
      <c r="P388" s="571">
        <f t="shared" si="130"/>
        <v>1</v>
      </c>
      <c r="Q388" s="571">
        <f t="shared" si="131"/>
        <v>1</v>
      </c>
      <c r="BX388" s="6" t="s">
        <v>359</v>
      </c>
      <c r="BY388" s="577" t="s">
        <v>363</v>
      </c>
      <c r="BZ388" s="6" t="s">
        <v>568</v>
      </c>
      <c r="CA388" s="6" t="s">
        <v>1123</v>
      </c>
    </row>
    <row r="389" spans="2:79">
      <c r="B389" s="568"/>
      <c r="C389" s="568"/>
      <c r="D389" s="568"/>
      <c r="E389" s="568" cm="1">
        <f t="array" ref="E389">IF(H388&lt;&gt;"",E388,IF(E388="","",IFERROR(MATCH(TRUE(),INDEX(INDEX(K:K,E388+1):K203&lt;&gt;"",0),0)+E388,"")))</f>
        <v>530</v>
      </c>
      <c r="F389" s="569" cm="1">
        <f t="array" ref="F389">IF(E389="","",IF(H388&lt;&gt;"",H388,INDEX(D:D,E389)))</f>
        <v>0</v>
      </c>
      <c r="G389" s="569" t="str">
        <f t="shared" si="126"/>
        <v>0</v>
      </c>
      <c r="H389" s="570" t="str">
        <f t="shared" si="127"/>
        <v/>
      </c>
      <c r="I389" s="568" t="str">
        <f>IF(AND(F389&lt;&gt;"",N10&gt;0,M389&gt;N10),"Mot &gt; limite","")</f>
        <v/>
      </c>
      <c r="M389" s="514">
        <f>IF(OR(F389="",N10="",N10&lt;=0),"",IF(LEN(F389)&lt;=N10,LEN(F389),IFERROR(FIND("♦",SUBSTITUTE(LEFT(F389,N10)," ","♦",LEN(LEFT(F389,N10))-LEN(SUBSTITUTE(LEFT(F389,N10)," ","")))),FIND(" ",F389&amp;" ",N10+1)-1)))</f>
        <v>1</v>
      </c>
      <c r="N389" s="571">
        <f t="shared" si="128"/>
        <v>372</v>
      </c>
      <c r="O389" s="551" t="str">
        <f t="shared" si="129"/>
        <v>0</v>
      </c>
      <c r="P389" s="571">
        <f t="shared" si="130"/>
        <v>1</v>
      </c>
      <c r="Q389" s="571">
        <f t="shared" si="131"/>
        <v>1</v>
      </c>
      <c r="BX389" s="6" t="s">
        <v>359</v>
      </c>
      <c r="BY389" s="577" t="s">
        <v>363</v>
      </c>
      <c r="BZ389" s="6" t="s">
        <v>1448</v>
      </c>
      <c r="CA389" s="6" t="s">
        <v>1124</v>
      </c>
    </row>
    <row r="390" spans="2:79">
      <c r="B390" s="568"/>
      <c r="C390" s="568"/>
      <c r="D390" s="568"/>
      <c r="E390" s="568" cm="1">
        <f t="array" ref="E390">IF(H389&lt;&gt;"",E389,IF(E389="","",IFERROR(MATCH(TRUE(),INDEX(INDEX(K:K,E389+1):K203&lt;&gt;"",0),0)+E389,"")))</f>
        <v>531</v>
      </c>
      <c r="F390" s="569" cm="1">
        <f t="array" ref="F390">IF(E390="","",IF(H389&lt;&gt;"",H389,INDEX(D:D,E390)))</f>
        <v>0</v>
      </c>
      <c r="G390" s="569" t="str">
        <f t="shared" si="126"/>
        <v>0</v>
      </c>
      <c r="H390" s="570" t="str">
        <f t="shared" si="127"/>
        <v/>
      </c>
      <c r="I390" s="568" t="str">
        <f>IF(AND(F390&lt;&gt;"",N10&gt;0,M390&gt;N10),"Mot &gt; limite","")</f>
        <v/>
      </c>
      <c r="M390" s="514">
        <f>IF(OR(F390="",N10="",N10&lt;=0),"",IF(LEN(F390)&lt;=N10,LEN(F390),IFERROR(FIND("♦",SUBSTITUTE(LEFT(F390,N10)," ","♦",LEN(LEFT(F390,N10))-LEN(SUBSTITUTE(LEFT(F390,N10)," ","")))),FIND(" ",F390&amp;" ",N10+1)-1)))</f>
        <v>1</v>
      </c>
      <c r="N390" s="571">
        <f t="shared" si="128"/>
        <v>373</v>
      </c>
      <c r="O390" s="551" t="str">
        <f t="shared" si="129"/>
        <v>0</v>
      </c>
      <c r="P390" s="571">
        <f t="shared" si="130"/>
        <v>1</v>
      </c>
      <c r="Q390" s="571">
        <f t="shared" si="131"/>
        <v>1</v>
      </c>
      <c r="BX390" s="6" t="s">
        <v>359</v>
      </c>
      <c r="BY390" s="577" t="s">
        <v>363</v>
      </c>
      <c r="BZ390" s="6" t="s">
        <v>1449</v>
      </c>
      <c r="CA390" s="6" t="s">
        <v>1125</v>
      </c>
    </row>
    <row r="391" spans="2:79">
      <c r="B391" s="568"/>
      <c r="C391" s="568"/>
      <c r="D391" s="568"/>
      <c r="E391" s="568" cm="1">
        <f t="array" ref="E391">IF(H390&lt;&gt;"",E390,IF(E390="","",IFERROR(MATCH(TRUE(),INDEX(INDEX(K:K,E390+1):K203&lt;&gt;"",0),0)+E390,"")))</f>
        <v>532</v>
      </c>
      <c r="F391" s="569" cm="1">
        <f t="array" ref="F391">IF(E391="","",IF(H390&lt;&gt;"",H390,INDEX(D:D,E391)))</f>
        <v>0</v>
      </c>
      <c r="G391" s="569" t="str">
        <f t="shared" si="126"/>
        <v>0</v>
      </c>
      <c r="H391" s="570" t="str">
        <f t="shared" si="127"/>
        <v/>
      </c>
      <c r="I391" s="568" t="str">
        <f>IF(AND(F391&lt;&gt;"",N10&gt;0,M391&gt;N10),"Mot &gt; limite","")</f>
        <v/>
      </c>
      <c r="M391" s="514">
        <f>IF(OR(F391="",N10="",N10&lt;=0),"",IF(LEN(F391)&lt;=N10,LEN(F391),IFERROR(FIND("♦",SUBSTITUTE(LEFT(F391,N10)," ","♦",LEN(LEFT(F391,N10))-LEN(SUBSTITUTE(LEFT(F391,N10)," ","")))),FIND(" ",F391&amp;" ",N10+1)-1)))</f>
        <v>1</v>
      </c>
      <c r="N391" s="571">
        <f t="shared" si="128"/>
        <v>374</v>
      </c>
      <c r="O391" s="551" t="str">
        <f t="shared" si="129"/>
        <v>0</v>
      </c>
      <c r="P391" s="571">
        <f t="shared" si="130"/>
        <v>1</v>
      </c>
      <c r="Q391" s="571">
        <f t="shared" si="131"/>
        <v>1</v>
      </c>
      <c r="BX391" s="6" t="s">
        <v>359</v>
      </c>
      <c r="BY391" s="577" t="s">
        <v>363</v>
      </c>
      <c r="BZ391" s="6" t="s">
        <v>1450</v>
      </c>
      <c r="CA391" s="6" t="s">
        <v>1126</v>
      </c>
    </row>
    <row r="392" spans="2:79">
      <c r="B392" s="568"/>
      <c r="C392" s="568"/>
      <c r="D392" s="568"/>
      <c r="E392" s="568" cm="1">
        <f t="array" ref="E392">IF(H391&lt;&gt;"",E391,IF(E391="","",IFERROR(MATCH(TRUE(),INDEX(INDEX(K:K,E391+1):K203&lt;&gt;"",0),0)+E391,"")))</f>
        <v>533</v>
      </c>
      <c r="F392" s="569" cm="1">
        <f t="array" ref="F392">IF(E392="","",IF(H391&lt;&gt;"",H391,INDEX(D:D,E392)))</f>
        <v>0</v>
      </c>
      <c r="G392" s="569" t="str">
        <f t="shared" si="126"/>
        <v>0</v>
      </c>
      <c r="H392" s="570" t="str">
        <f t="shared" si="127"/>
        <v/>
      </c>
      <c r="I392" s="568" t="str">
        <f>IF(AND(F392&lt;&gt;"",N10&gt;0,M392&gt;N10),"Mot &gt; limite","")</f>
        <v/>
      </c>
      <c r="M392" s="514">
        <f>IF(OR(F392="",N10="",N10&lt;=0),"",IF(LEN(F392)&lt;=N10,LEN(F392),IFERROR(FIND("♦",SUBSTITUTE(LEFT(F392,N10)," ","♦",LEN(LEFT(F392,N10))-LEN(SUBSTITUTE(LEFT(F392,N10)," ","")))),FIND(" ",F392&amp;" ",N10+1)-1)))</f>
        <v>1</v>
      </c>
      <c r="N392" s="571">
        <f t="shared" si="128"/>
        <v>375</v>
      </c>
      <c r="O392" s="551" t="str">
        <f t="shared" si="129"/>
        <v>0</v>
      </c>
      <c r="P392" s="571">
        <f t="shared" si="130"/>
        <v>1</v>
      </c>
      <c r="Q392" s="571">
        <f t="shared" si="131"/>
        <v>1</v>
      </c>
      <c r="BX392" s="6" t="s">
        <v>359</v>
      </c>
      <c r="BY392" s="577" t="s">
        <v>363</v>
      </c>
      <c r="BZ392" s="6" t="s">
        <v>1451</v>
      </c>
      <c r="CA392" s="6" t="s">
        <v>1127</v>
      </c>
    </row>
    <row r="393" spans="2:79">
      <c r="B393" s="568"/>
      <c r="C393" s="568"/>
      <c r="D393" s="568"/>
      <c r="E393" s="568" cm="1">
        <f t="array" ref="E393">IF(H392&lt;&gt;"",E392,IF(E392="","",IFERROR(MATCH(TRUE(),INDEX(INDEX(K:K,E392+1):K203&lt;&gt;"",0),0)+E392,"")))</f>
        <v>534</v>
      </c>
      <c r="F393" s="569" cm="1">
        <f t="array" ref="F393">IF(E393="","",IF(H392&lt;&gt;"",H392,INDEX(D:D,E393)))</f>
        <v>0</v>
      </c>
      <c r="G393" s="569" t="str">
        <f t="shared" si="126"/>
        <v>0</v>
      </c>
      <c r="H393" s="570" t="str">
        <f t="shared" si="127"/>
        <v/>
      </c>
      <c r="I393" s="568" t="str">
        <f>IF(AND(F393&lt;&gt;"",N10&gt;0,M393&gt;N10),"Mot &gt; limite","")</f>
        <v/>
      </c>
      <c r="M393" s="514">
        <f>IF(OR(F393="",N10="",N10&lt;=0),"",IF(LEN(F393)&lt;=N10,LEN(F393),IFERROR(FIND("♦",SUBSTITUTE(LEFT(F393,N10)," ","♦",LEN(LEFT(F393,N10))-LEN(SUBSTITUTE(LEFT(F393,N10)," ","")))),FIND(" ",F393&amp;" ",N10+1)-1)))</f>
        <v>1</v>
      </c>
      <c r="N393" s="571">
        <f t="shared" si="128"/>
        <v>376</v>
      </c>
      <c r="O393" s="551" t="str">
        <f t="shared" si="129"/>
        <v>0</v>
      </c>
      <c r="P393" s="571">
        <f t="shared" si="130"/>
        <v>1</v>
      </c>
      <c r="Q393" s="571">
        <f t="shared" si="131"/>
        <v>1</v>
      </c>
      <c r="BX393" s="6" t="s">
        <v>359</v>
      </c>
      <c r="BY393" s="577" t="s">
        <v>363</v>
      </c>
      <c r="BZ393" s="6" t="s">
        <v>569</v>
      </c>
      <c r="CA393" s="6" t="s">
        <v>1128</v>
      </c>
    </row>
    <row r="394" spans="2:79">
      <c r="B394" s="568"/>
      <c r="C394" s="568"/>
      <c r="D394" s="568"/>
      <c r="E394" s="568" cm="1">
        <f t="array" ref="E394">IF(H393&lt;&gt;"",E393,IF(E393="","",IFERROR(MATCH(TRUE(),INDEX(INDEX(K:K,E393+1):K203&lt;&gt;"",0),0)+E393,"")))</f>
        <v>535</v>
      </c>
      <c r="F394" s="569" cm="1">
        <f t="array" ref="F394">IF(E394="","",IF(H393&lt;&gt;"",H393,INDEX(D:D,E394)))</f>
        <v>0</v>
      </c>
      <c r="G394" s="569" t="str">
        <f t="shared" si="126"/>
        <v>0</v>
      </c>
      <c r="H394" s="570" t="str">
        <f t="shared" si="127"/>
        <v/>
      </c>
      <c r="I394" s="568" t="str">
        <f>IF(AND(F394&lt;&gt;"",N10&gt;0,M394&gt;N10),"Mot &gt; limite","")</f>
        <v/>
      </c>
      <c r="M394" s="514">
        <f>IF(OR(F394="",N10="",N10&lt;=0),"",IF(LEN(F394)&lt;=N10,LEN(F394),IFERROR(FIND("♦",SUBSTITUTE(LEFT(F394,N10)," ","♦",LEN(LEFT(F394,N10))-LEN(SUBSTITUTE(LEFT(F394,N10)," ","")))),FIND(" ",F394&amp;" ",N10+1)-1)))</f>
        <v>1</v>
      </c>
      <c r="N394" s="571">
        <f t="shared" si="128"/>
        <v>377</v>
      </c>
      <c r="O394" s="551" t="str">
        <f t="shared" si="129"/>
        <v>0</v>
      </c>
      <c r="P394" s="571">
        <f t="shared" si="130"/>
        <v>1</v>
      </c>
      <c r="Q394" s="571">
        <f t="shared" si="131"/>
        <v>1</v>
      </c>
      <c r="BX394" s="6" t="s">
        <v>359</v>
      </c>
      <c r="BY394" s="577" t="s">
        <v>363</v>
      </c>
      <c r="BZ394" s="6" t="s">
        <v>570</v>
      </c>
      <c r="CA394" s="6" t="s">
        <v>1129</v>
      </c>
    </row>
    <row r="395" spans="2:79">
      <c r="B395" s="568"/>
      <c r="C395" s="568"/>
      <c r="D395" s="568"/>
      <c r="E395" s="568" cm="1">
        <f t="array" ref="E395">IF(H394&lt;&gt;"",E394,IF(E394="","",IFERROR(MATCH(TRUE(),INDEX(INDEX(K:K,E394+1):K203&lt;&gt;"",0),0)+E394,"")))</f>
        <v>536</v>
      </c>
      <c r="F395" s="569" cm="1">
        <f t="array" ref="F395">IF(E395="","",IF(H394&lt;&gt;"",H394,INDEX(D:D,E395)))</f>
        <v>0</v>
      </c>
      <c r="G395" s="569" t="str">
        <f t="shared" si="126"/>
        <v>0</v>
      </c>
      <c r="H395" s="570" t="str">
        <f t="shared" si="127"/>
        <v/>
      </c>
      <c r="I395" s="568" t="str">
        <f>IF(AND(F395&lt;&gt;"",N10&gt;0,M395&gt;N10),"Mot &gt; limite","")</f>
        <v/>
      </c>
      <c r="M395" s="514">
        <f>IF(OR(F395="",N10="",N10&lt;=0),"",IF(LEN(F395)&lt;=N10,LEN(F395),IFERROR(FIND("♦",SUBSTITUTE(LEFT(F395,N10)," ","♦",LEN(LEFT(F395,N10))-LEN(SUBSTITUTE(LEFT(F395,N10)," ","")))),FIND(" ",F395&amp;" ",N10+1)-1)))</f>
        <v>1</v>
      </c>
      <c r="N395" s="571">
        <f t="shared" si="128"/>
        <v>378</v>
      </c>
      <c r="O395" s="551" t="str">
        <f t="shared" si="129"/>
        <v>0</v>
      </c>
      <c r="P395" s="571">
        <f t="shared" si="130"/>
        <v>1</v>
      </c>
      <c r="Q395" s="571">
        <f t="shared" si="131"/>
        <v>1</v>
      </c>
      <c r="BX395" s="6" t="s">
        <v>359</v>
      </c>
      <c r="BY395" s="577" t="s">
        <v>363</v>
      </c>
      <c r="BZ395" s="6" t="s">
        <v>1452</v>
      </c>
      <c r="CA395" s="6" t="s">
        <v>1130</v>
      </c>
    </row>
    <row r="396" spans="2:79">
      <c r="B396" s="568"/>
      <c r="C396" s="568"/>
      <c r="D396" s="568"/>
      <c r="E396" s="568" cm="1">
        <f t="array" ref="E396">IF(H395&lt;&gt;"",E395,IF(E395="","",IFERROR(MATCH(TRUE(),INDEX(INDEX(K:K,E395+1):K203&lt;&gt;"",0),0)+E395,"")))</f>
        <v>537</v>
      </c>
      <c r="F396" s="569" cm="1">
        <f t="array" ref="F396">IF(E396="","",IF(H395&lt;&gt;"",H395,INDEX(D:D,E396)))</f>
        <v>0</v>
      </c>
      <c r="G396" s="569" t="str">
        <f t="shared" si="126"/>
        <v>0</v>
      </c>
      <c r="H396" s="570" t="str">
        <f t="shared" si="127"/>
        <v/>
      </c>
      <c r="I396" s="568" t="str">
        <f>IF(AND(F396&lt;&gt;"",N10&gt;0,M396&gt;N10),"Mot &gt; limite","")</f>
        <v/>
      </c>
      <c r="M396" s="514">
        <f>IF(OR(F396="",N10="",N10&lt;=0),"",IF(LEN(F396)&lt;=N10,LEN(F396),IFERROR(FIND("♦",SUBSTITUTE(LEFT(F396,N10)," ","♦",LEN(LEFT(F396,N10))-LEN(SUBSTITUTE(LEFT(F396,N10)," ","")))),FIND(" ",F396&amp;" ",N10+1)-1)))</f>
        <v>1</v>
      </c>
      <c r="N396" s="571">
        <f t="shared" si="128"/>
        <v>379</v>
      </c>
      <c r="O396" s="551" t="str">
        <f t="shared" si="129"/>
        <v>0</v>
      </c>
      <c r="P396" s="571">
        <f t="shared" si="130"/>
        <v>1</v>
      </c>
      <c r="Q396" s="571">
        <f t="shared" si="131"/>
        <v>1</v>
      </c>
      <c r="BX396" s="6" t="s">
        <v>359</v>
      </c>
      <c r="BY396" s="577" t="s">
        <v>363</v>
      </c>
      <c r="BZ396" s="6" t="s">
        <v>1453</v>
      </c>
      <c r="CA396" s="6" t="s">
        <v>1131</v>
      </c>
    </row>
    <row r="397" spans="2:79">
      <c r="B397" s="568"/>
      <c r="C397" s="568"/>
      <c r="D397" s="568"/>
      <c r="E397" s="568" cm="1">
        <f t="array" ref="E397">IF(H396&lt;&gt;"",E396,IF(E396="","",IFERROR(MATCH(TRUE(),INDEX(INDEX(K:K,E396+1):K203&lt;&gt;"",0),0)+E396,"")))</f>
        <v>538</v>
      </c>
      <c r="F397" s="569" cm="1">
        <f t="array" ref="F397">IF(E397="","",IF(H396&lt;&gt;"",H396,INDEX(D:D,E397)))</f>
        <v>0</v>
      </c>
      <c r="G397" s="569" t="str">
        <f t="shared" si="126"/>
        <v>0</v>
      </c>
      <c r="H397" s="570" t="str">
        <f t="shared" si="127"/>
        <v/>
      </c>
      <c r="I397" s="568" t="str">
        <f>IF(AND(F397&lt;&gt;"",N10&gt;0,M397&gt;N10),"Mot &gt; limite","")</f>
        <v/>
      </c>
      <c r="M397" s="514">
        <f>IF(OR(F397="",N10="",N10&lt;=0),"",IF(LEN(F397)&lt;=N10,LEN(F397),IFERROR(FIND("♦",SUBSTITUTE(LEFT(F397,N10)," ","♦",LEN(LEFT(F397,N10))-LEN(SUBSTITUTE(LEFT(F397,N10)," ","")))),FIND(" ",F397&amp;" ",N10+1)-1)))</f>
        <v>1</v>
      </c>
      <c r="N397" s="571">
        <f t="shared" si="128"/>
        <v>380</v>
      </c>
      <c r="O397" s="551" t="str">
        <f t="shared" si="129"/>
        <v>0</v>
      </c>
      <c r="P397" s="571">
        <f t="shared" si="130"/>
        <v>1</v>
      </c>
      <c r="Q397" s="571">
        <f t="shared" si="131"/>
        <v>1</v>
      </c>
      <c r="BX397" s="6" t="s">
        <v>359</v>
      </c>
      <c r="BY397" s="577" t="s">
        <v>363</v>
      </c>
      <c r="BZ397" s="6" t="s">
        <v>1454</v>
      </c>
      <c r="CA397" s="6" t="s">
        <v>1132</v>
      </c>
    </row>
    <row r="398" spans="2:79">
      <c r="B398" s="568"/>
      <c r="C398" s="568"/>
      <c r="D398" s="568"/>
      <c r="E398" s="568" cm="1">
        <f t="array" ref="E398">IF(H397&lt;&gt;"",E397,IF(E397="","",IFERROR(MATCH(TRUE(),INDEX(INDEX(K:K,E397+1):K203&lt;&gt;"",0),0)+E397,"")))</f>
        <v>539</v>
      </c>
      <c r="F398" s="569" cm="1">
        <f t="array" ref="F398">IF(E398="","",IF(H397&lt;&gt;"",H397,INDEX(D:D,E398)))</f>
        <v>0</v>
      </c>
      <c r="G398" s="569" t="str">
        <f t="shared" si="126"/>
        <v>0</v>
      </c>
      <c r="H398" s="570" t="str">
        <f t="shared" si="127"/>
        <v/>
      </c>
      <c r="I398" s="568" t="str">
        <f>IF(AND(F398&lt;&gt;"",N10&gt;0,M398&gt;N10),"Mot &gt; limite","")</f>
        <v/>
      </c>
      <c r="M398" s="514">
        <f>IF(OR(F398="",N10="",N10&lt;=0),"",IF(LEN(F398)&lt;=N10,LEN(F398),IFERROR(FIND("♦",SUBSTITUTE(LEFT(F398,N10)," ","♦",LEN(LEFT(F398,N10))-LEN(SUBSTITUTE(LEFT(F398,N10)," ","")))),FIND(" ",F398&amp;" ",N10+1)-1)))</f>
        <v>1</v>
      </c>
      <c r="N398" s="571">
        <f t="shared" si="128"/>
        <v>381</v>
      </c>
      <c r="O398" s="551" t="str">
        <f t="shared" si="129"/>
        <v>0</v>
      </c>
      <c r="P398" s="571">
        <f t="shared" si="130"/>
        <v>1</v>
      </c>
      <c r="Q398" s="571">
        <f t="shared" si="131"/>
        <v>1</v>
      </c>
      <c r="BX398" s="6" t="s">
        <v>359</v>
      </c>
      <c r="BY398" s="577" t="s">
        <v>363</v>
      </c>
      <c r="BZ398" s="6" t="s">
        <v>571</v>
      </c>
      <c r="CA398" s="6" t="s">
        <v>1133</v>
      </c>
    </row>
    <row r="399" spans="2:79">
      <c r="B399" s="568"/>
      <c r="C399" s="568"/>
      <c r="D399" s="568"/>
      <c r="E399" s="568" cm="1">
        <f t="array" ref="E399">IF(H398&lt;&gt;"",E398,IF(E398="","",IFERROR(MATCH(TRUE(),INDEX(INDEX(K:K,E398+1):K203&lt;&gt;"",0),0)+E398,"")))</f>
        <v>540</v>
      </c>
      <c r="F399" s="569" cm="1">
        <f t="array" ref="F399">IF(E399="","",IF(H398&lt;&gt;"",H398,INDEX(D:D,E399)))</f>
        <v>0</v>
      </c>
      <c r="G399" s="569" t="str">
        <f t="shared" si="126"/>
        <v>0</v>
      </c>
      <c r="H399" s="570" t="str">
        <f t="shared" si="127"/>
        <v/>
      </c>
      <c r="I399" s="568" t="str">
        <f>IF(AND(F399&lt;&gt;"",N10&gt;0,M399&gt;N10),"Mot &gt; limite","")</f>
        <v/>
      </c>
      <c r="M399" s="514">
        <f>IF(OR(F399="",N10="",N10&lt;=0),"",IF(LEN(F399)&lt;=N10,LEN(F399),IFERROR(FIND("♦",SUBSTITUTE(LEFT(F399,N10)," ","♦",LEN(LEFT(F399,N10))-LEN(SUBSTITUTE(LEFT(F399,N10)," ","")))),FIND(" ",F399&amp;" ",N10+1)-1)))</f>
        <v>1</v>
      </c>
      <c r="N399" s="571">
        <f t="shared" si="128"/>
        <v>382</v>
      </c>
      <c r="O399" s="551" t="str">
        <f t="shared" si="129"/>
        <v>0</v>
      </c>
      <c r="P399" s="571">
        <f t="shared" si="130"/>
        <v>1</v>
      </c>
      <c r="Q399" s="571">
        <f t="shared" si="131"/>
        <v>1</v>
      </c>
      <c r="BX399" s="6" t="s">
        <v>359</v>
      </c>
      <c r="BY399" s="577" t="s">
        <v>363</v>
      </c>
      <c r="BZ399" s="6" t="s">
        <v>1455</v>
      </c>
      <c r="CA399" s="6" t="s">
        <v>1134</v>
      </c>
    </row>
    <row r="400" spans="2:79">
      <c r="B400" s="568"/>
      <c r="C400" s="568"/>
      <c r="D400" s="568"/>
      <c r="E400" s="568" cm="1">
        <f t="array" ref="E400">IF(H399&lt;&gt;"",E399,IF(E399="","",IFERROR(MATCH(TRUE(),INDEX(INDEX(K:K,E399+1):K203&lt;&gt;"",0),0)+E399,"")))</f>
        <v>541</v>
      </c>
      <c r="F400" s="569" cm="1">
        <f t="array" ref="F400">IF(E400="","",IF(H399&lt;&gt;"",H399,INDEX(D:D,E400)))</f>
        <v>0</v>
      </c>
      <c r="G400" s="569" t="str">
        <f t="shared" si="126"/>
        <v>0</v>
      </c>
      <c r="H400" s="570" t="str">
        <f t="shared" si="127"/>
        <v/>
      </c>
      <c r="I400" s="568" t="str">
        <f>IF(AND(F400&lt;&gt;"",N10&gt;0,M400&gt;N10),"Mot &gt; limite","")</f>
        <v/>
      </c>
      <c r="M400" s="514">
        <f>IF(OR(F400="",N10="",N10&lt;=0),"",IF(LEN(F400)&lt;=N10,LEN(F400),IFERROR(FIND("♦",SUBSTITUTE(LEFT(F400,N10)," ","♦",LEN(LEFT(F400,N10))-LEN(SUBSTITUTE(LEFT(F400,N10)," ","")))),FIND(" ",F400&amp;" ",N10+1)-1)))</f>
        <v>1</v>
      </c>
      <c r="N400" s="571">
        <f t="shared" si="128"/>
        <v>383</v>
      </c>
      <c r="O400" s="551" t="str">
        <f t="shared" si="129"/>
        <v>0</v>
      </c>
      <c r="P400" s="571">
        <f t="shared" si="130"/>
        <v>1</v>
      </c>
      <c r="Q400" s="571">
        <f t="shared" si="131"/>
        <v>1</v>
      </c>
      <c r="BX400" s="6" t="s">
        <v>359</v>
      </c>
      <c r="BY400" s="577" t="s">
        <v>363</v>
      </c>
      <c r="BZ400" s="6" t="s">
        <v>572</v>
      </c>
      <c r="CA400" s="6" t="s">
        <v>1135</v>
      </c>
    </row>
    <row r="401" spans="2:79">
      <c r="B401" s="568"/>
      <c r="C401" s="568"/>
      <c r="D401" s="568"/>
      <c r="E401" s="568" cm="1">
        <f t="array" ref="E401">IF(H400&lt;&gt;"",E400,IF(E400="","",IFERROR(MATCH(TRUE(),INDEX(INDEX(K:K,E400+1):K203&lt;&gt;"",0),0)+E400,"")))</f>
        <v>542</v>
      </c>
      <c r="F401" s="569" cm="1">
        <f t="array" ref="F401">IF(E401="","",IF(H400&lt;&gt;"",H400,INDEX(D:D,E401)))</f>
        <v>0</v>
      </c>
      <c r="G401" s="569" t="str">
        <f t="shared" si="126"/>
        <v>0</v>
      </c>
      <c r="H401" s="570" t="str">
        <f t="shared" si="127"/>
        <v/>
      </c>
      <c r="I401" s="568" t="str">
        <f>IF(AND(F401&lt;&gt;"",N10&gt;0,M401&gt;N10),"Mot &gt; limite","")</f>
        <v/>
      </c>
      <c r="M401" s="514">
        <f>IF(OR(F401="",N10="",N10&lt;=0),"",IF(LEN(F401)&lt;=N10,LEN(F401),IFERROR(FIND("♦",SUBSTITUTE(LEFT(F401,N10)," ","♦",LEN(LEFT(F401,N10))-LEN(SUBSTITUTE(LEFT(F401,N10)," ","")))),FIND(" ",F401&amp;" ",N10+1)-1)))</f>
        <v>1</v>
      </c>
      <c r="N401" s="571">
        <f t="shared" si="128"/>
        <v>384</v>
      </c>
      <c r="O401" s="551" t="str">
        <f t="shared" si="129"/>
        <v>0</v>
      </c>
      <c r="P401" s="571">
        <f t="shared" si="130"/>
        <v>1</v>
      </c>
      <c r="Q401" s="571">
        <f t="shared" si="131"/>
        <v>1</v>
      </c>
      <c r="BX401" s="6" t="s">
        <v>359</v>
      </c>
      <c r="BY401" s="577" t="s">
        <v>363</v>
      </c>
      <c r="BZ401" s="6" t="s">
        <v>573</v>
      </c>
      <c r="CA401" s="6" t="s">
        <v>1136</v>
      </c>
    </row>
    <row r="402" spans="2:79">
      <c r="B402" s="568"/>
      <c r="C402" s="568"/>
      <c r="D402" s="568"/>
      <c r="E402" s="568" cm="1">
        <f t="array" ref="E402">IF(H401&lt;&gt;"",E401,IF(E401="","",IFERROR(MATCH(TRUE(),INDEX(INDEX(K:K,E401+1):K203&lt;&gt;"",0),0)+E401,"")))</f>
        <v>543</v>
      </c>
      <c r="F402" s="569" cm="1">
        <f t="array" ref="F402">IF(E402="","",IF(H401&lt;&gt;"",H401,INDEX(D:D,E402)))</f>
        <v>0</v>
      </c>
      <c r="G402" s="569" t="str">
        <f t="shared" ref="G402:G465" si="132">IF(OR(F402="",M402=""),"",LEFT(F402,M402))</f>
        <v>0</v>
      </c>
      <c r="H402" s="570" t="str">
        <f t="shared" ref="H402:H465" si="133">IF(OR(F402="",M402=""),"",TRIM(MID(F402,M402+1,99999)))</f>
        <v/>
      </c>
      <c r="I402" s="568" t="str">
        <f>IF(AND(F402&lt;&gt;"",N10&gt;0,M402&gt;N10),"Mot &gt; limite","")</f>
        <v/>
      </c>
      <c r="M402" s="514">
        <f>IF(OR(F402="",N10="",N10&lt;=0),"",IF(LEN(F402)&lt;=N10,LEN(F402),IFERROR(FIND("♦",SUBSTITUTE(LEFT(F402,N10)," ","♦",LEN(LEFT(F402,N10))-LEN(SUBSTITUTE(LEFT(F402,N10)," ","")))),FIND(" ",F402&amp;" ",N10+1)-1)))</f>
        <v>1</v>
      </c>
      <c r="N402" s="571">
        <f t="shared" ref="N402:N465" si="134">IF(O402="","",ROW()-17)</f>
        <v>385</v>
      </c>
      <c r="O402" s="551" t="str">
        <f t="shared" ref="O402:O465" si="135">G402</f>
        <v>0</v>
      </c>
      <c r="P402" s="571">
        <f t="shared" ref="P402:P465" si="136">IF(O402="","",LEN(TRIM(O402))-LEN(SUBSTITUTE(TRIM(O402)," ",""))+1)</f>
        <v>1</v>
      </c>
      <c r="Q402" s="571">
        <f t="shared" ref="Q402:Q465" si="137">IF(O402="","",LEN(O402))</f>
        <v>1</v>
      </c>
      <c r="BX402" s="6" t="s">
        <v>359</v>
      </c>
      <c r="BY402" s="577" t="s">
        <v>363</v>
      </c>
      <c r="BZ402" s="6" t="s">
        <v>1456</v>
      </c>
      <c r="CA402" s="6" t="s">
        <v>1137</v>
      </c>
    </row>
    <row r="403" spans="2:79">
      <c r="B403" s="568"/>
      <c r="C403" s="568"/>
      <c r="D403" s="568"/>
      <c r="E403" s="568" cm="1">
        <f t="array" ref="E403">IF(H402&lt;&gt;"",E402,IF(E402="","",IFERROR(MATCH(TRUE(),INDEX(INDEX(K:K,E402+1):K203&lt;&gt;"",0),0)+E402,"")))</f>
        <v>544</v>
      </c>
      <c r="F403" s="569" cm="1">
        <f t="array" ref="F403">IF(E403="","",IF(H402&lt;&gt;"",H402,INDEX(D:D,E403)))</f>
        <v>0</v>
      </c>
      <c r="G403" s="569" t="str">
        <f t="shared" si="132"/>
        <v>0</v>
      </c>
      <c r="H403" s="570" t="str">
        <f t="shared" si="133"/>
        <v/>
      </c>
      <c r="I403" s="568" t="str">
        <f>IF(AND(F403&lt;&gt;"",N10&gt;0,M403&gt;N10),"Mot &gt; limite","")</f>
        <v/>
      </c>
      <c r="M403" s="514">
        <f>IF(OR(F403="",N10="",N10&lt;=0),"",IF(LEN(F403)&lt;=N10,LEN(F403),IFERROR(FIND("♦",SUBSTITUTE(LEFT(F403,N10)," ","♦",LEN(LEFT(F403,N10))-LEN(SUBSTITUTE(LEFT(F403,N10)," ","")))),FIND(" ",F403&amp;" ",N10+1)-1)))</f>
        <v>1</v>
      </c>
      <c r="N403" s="571">
        <f t="shared" si="134"/>
        <v>386</v>
      </c>
      <c r="O403" s="551" t="str">
        <f t="shared" si="135"/>
        <v>0</v>
      </c>
      <c r="P403" s="571">
        <f t="shared" si="136"/>
        <v>1</v>
      </c>
      <c r="Q403" s="571">
        <f t="shared" si="137"/>
        <v>1</v>
      </c>
      <c r="BX403" s="6" t="s">
        <v>359</v>
      </c>
      <c r="BY403" s="577" t="s">
        <v>363</v>
      </c>
      <c r="BZ403" s="6" t="s">
        <v>1457</v>
      </c>
      <c r="CA403" s="6" t="s">
        <v>1138</v>
      </c>
    </row>
    <row r="404" spans="2:79">
      <c r="B404" s="568"/>
      <c r="C404" s="568"/>
      <c r="D404" s="568"/>
      <c r="E404" s="568" cm="1">
        <f t="array" ref="E404">IF(H403&lt;&gt;"",E403,IF(E403="","",IFERROR(MATCH(TRUE(),INDEX(INDEX(K:K,E403+1):K203&lt;&gt;"",0),0)+E403,"")))</f>
        <v>545</v>
      </c>
      <c r="F404" s="569" cm="1">
        <f t="array" ref="F404">IF(E404="","",IF(H403&lt;&gt;"",H403,INDEX(D:D,E404)))</f>
        <v>0</v>
      </c>
      <c r="G404" s="569" t="str">
        <f t="shared" si="132"/>
        <v>0</v>
      </c>
      <c r="H404" s="570" t="str">
        <f t="shared" si="133"/>
        <v/>
      </c>
      <c r="I404" s="568" t="str">
        <f>IF(AND(F404&lt;&gt;"",N10&gt;0,M404&gt;N10),"Mot &gt; limite","")</f>
        <v/>
      </c>
      <c r="M404" s="514">
        <f>IF(OR(F404="",N10="",N10&lt;=0),"",IF(LEN(F404)&lt;=N10,LEN(F404),IFERROR(FIND("♦",SUBSTITUTE(LEFT(F404,N10)," ","♦",LEN(LEFT(F404,N10))-LEN(SUBSTITUTE(LEFT(F404,N10)," ","")))),FIND(" ",F404&amp;" ",N10+1)-1)))</f>
        <v>1</v>
      </c>
      <c r="N404" s="571">
        <f t="shared" si="134"/>
        <v>387</v>
      </c>
      <c r="O404" s="551" t="str">
        <f t="shared" si="135"/>
        <v>0</v>
      </c>
      <c r="P404" s="571">
        <f t="shared" si="136"/>
        <v>1</v>
      </c>
      <c r="Q404" s="571">
        <f t="shared" si="137"/>
        <v>1</v>
      </c>
      <c r="BX404" s="6" t="s">
        <v>359</v>
      </c>
      <c r="BY404" s="577" t="s">
        <v>363</v>
      </c>
      <c r="BZ404" s="6" t="s">
        <v>1458</v>
      </c>
      <c r="CA404" s="6" t="s">
        <v>1139</v>
      </c>
    </row>
    <row r="405" spans="2:79">
      <c r="B405" s="568"/>
      <c r="C405" s="568"/>
      <c r="D405" s="568"/>
      <c r="E405" s="568" cm="1">
        <f t="array" ref="E405">IF(H404&lt;&gt;"",E404,IF(E404="","",IFERROR(MATCH(TRUE(),INDEX(INDEX(K:K,E404+1):K203&lt;&gt;"",0),0)+E404,"")))</f>
        <v>546</v>
      </c>
      <c r="F405" s="569" cm="1">
        <f t="array" ref="F405">IF(E405="","",IF(H404&lt;&gt;"",H404,INDEX(D:D,E405)))</f>
        <v>0</v>
      </c>
      <c r="G405" s="569" t="str">
        <f t="shared" si="132"/>
        <v>0</v>
      </c>
      <c r="H405" s="570" t="str">
        <f t="shared" si="133"/>
        <v/>
      </c>
      <c r="I405" s="568" t="str">
        <f>IF(AND(F405&lt;&gt;"",N10&gt;0,M405&gt;N10),"Mot &gt; limite","")</f>
        <v/>
      </c>
      <c r="M405" s="514">
        <f>IF(OR(F405="",N10="",N10&lt;=0),"",IF(LEN(F405)&lt;=N10,LEN(F405),IFERROR(FIND("♦",SUBSTITUTE(LEFT(F405,N10)," ","♦",LEN(LEFT(F405,N10))-LEN(SUBSTITUTE(LEFT(F405,N10)," ","")))),FIND(" ",F405&amp;" ",N10+1)-1)))</f>
        <v>1</v>
      </c>
      <c r="N405" s="571">
        <f t="shared" si="134"/>
        <v>388</v>
      </c>
      <c r="O405" s="551" t="str">
        <f t="shared" si="135"/>
        <v>0</v>
      </c>
      <c r="P405" s="571">
        <f t="shared" si="136"/>
        <v>1</v>
      </c>
      <c r="Q405" s="571">
        <f t="shared" si="137"/>
        <v>1</v>
      </c>
      <c r="BX405" s="6" t="s">
        <v>359</v>
      </c>
      <c r="BY405" s="577" t="s">
        <v>363</v>
      </c>
      <c r="BZ405" s="6" t="s">
        <v>574</v>
      </c>
      <c r="CA405" s="6" t="s">
        <v>1140</v>
      </c>
    </row>
    <row r="406" spans="2:79">
      <c r="B406" s="568"/>
      <c r="C406" s="568"/>
      <c r="D406" s="568"/>
      <c r="E406" s="568" cm="1">
        <f t="array" ref="E406">IF(H405&lt;&gt;"",E405,IF(E405="","",IFERROR(MATCH(TRUE(),INDEX(INDEX(K:K,E405+1):K203&lt;&gt;"",0),0)+E405,"")))</f>
        <v>547</v>
      </c>
      <c r="F406" s="569" cm="1">
        <f t="array" ref="F406">IF(E406="","",IF(H405&lt;&gt;"",H405,INDEX(D:D,E406)))</f>
        <v>0</v>
      </c>
      <c r="G406" s="569" t="str">
        <f t="shared" si="132"/>
        <v>0</v>
      </c>
      <c r="H406" s="570" t="str">
        <f t="shared" si="133"/>
        <v/>
      </c>
      <c r="I406" s="568" t="str">
        <f>IF(AND(F406&lt;&gt;"",N10&gt;0,M406&gt;N10),"Mot &gt; limite","")</f>
        <v/>
      </c>
      <c r="M406" s="514">
        <f>IF(OR(F406="",N10="",N10&lt;=0),"",IF(LEN(F406)&lt;=N10,LEN(F406),IFERROR(FIND("♦",SUBSTITUTE(LEFT(F406,N10)," ","♦",LEN(LEFT(F406,N10))-LEN(SUBSTITUTE(LEFT(F406,N10)," ","")))),FIND(" ",F406&amp;" ",N10+1)-1)))</f>
        <v>1</v>
      </c>
      <c r="N406" s="571">
        <f t="shared" si="134"/>
        <v>389</v>
      </c>
      <c r="O406" s="551" t="str">
        <f t="shared" si="135"/>
        <v>0</v>
      </c>
      <c r="P406" s="571">
        <f t="shared" si="136"/>
        <v>1</v>
      </c>
      <c r="Q406" s="571">
        <f t="shared" si="137"/>
        <v>1</v>
      </c>
      <c r="BX406" s="6" t="s">
        <v>359</v>
      </c>
      <c r="BY406" s="577" t="s">
        <v>363</v>
      </c>
      <c r="BZ406" s="6" t="s">
        <v>575</v>
      </c>
      <c r="CA406" s="6" t="s">
        <v>1141</v>
      </c>
    </row>
    <row r="407" spans="2:79">
      <c r="B407" s="568"/>
      <c r="C407" s="568"/>
      <c r="D407" s="568"/>
      <c r="E407" s="568" cm="1">
        <f t="array" ref="E407">IF(H406&lt;&gt;"",E406,IF(E406="","",IFERROR(MATCH(TRUE(),INDEX(INDEX(K:K,E406+1):K203&lt;&gt;"",0),0)+E406,"")))</f>
        <v>548</v>
      </c>
      <c r="F407" s="569" cm="1">
        <f t="array" ref="F407">IF(E407="","",IF(H406&lt;&gt;"",H406,INDEX(D:D,E407)))</f>
        <v>0</v>
      </c>
      <c r="G407" s="569" t="str">
        <f t="shared" si="132"/>
        <v>0</v>
      </c>
      <c r="H407" s="570" t="str">
        <f t="shared" si="133"/>
        <v/>
      </c>
      <c r="I407" s="568" t="str">
        <f>IF(AND(F407&lt;&gt;"",N10&gt;0,M407&gt;N10),"Mot &gt; limite","")</f>
        <v/>
      </c>
      <c r="M407" s="514">
        <f>IF(OR(F407="",N10="",N10&lt;=0),"",IF(LEN(F407)&lt;=N10,LEN(F407),IFERROR(FIND("♦",SUBSTITUTE(LEFT(F407,N10)," ","♦",LEN(LEFT(F407,N10))-LEN(SUBSTITUTE(LEFT(F407,N10)," ","")))),FIND(" ",F407&amp;" ",N10+1)-1)))</f>
        <v>1</v>
      </c>
      <c r="N407" s="571">
        <f t="shared" si="134"/>
        <v>390</v>
      </c>
      <c r="O407" s="551" t="str">
        <f t="shared" si="135"/>
        <v>0</v>
      </c>
      <c r="P407" s="571">
        <f t="shared" si="136"/>
        <v>1</v>
      </c>
      <c r="Q407" s="571">
        <f t="shared" si="137"/>
        <v>1</v>
      </c>
      <c r="BX407" s="6" t="s">
        <v>359</v>
      </c>
      <c r="BY407" s="577" t="s">
        <v>363</v>
      </c>
      <c r="BZ407" s="6" t="s">
        <v>1459</v>
      </c>
      <c r="CA407" s="6" t="s">
        <v>1142</v>
      </c>
    </row>
    <row r="408" spans="2:79">
      <c r="B408" s="568"/>
      <c r="C408" s="568"/>
      <c r="D408" s="568"/>
      <c r="E408" s="568" cm="1">
        <f t="array" ref="E408">IF(H407&lt;&gt;"",E407,IF(E407="","",IFERROR(MATCH(TRUE(),INDEX(INDEX(K:K,E407+1):K203&lt;&gt;"",0),0)+E407,"")))</f>
        <v>549</v>
      </c>
      <c r="F408" s="569" cm="1">
        <f t="array" ref="F408">IF(E408="","",IF(H407&lt;&gt;"",H407,INDEX(D:D,E408)))</f>
        <v>0</v>
      </c>
      <c r="G408" s="569" t="str">
        <f t="shared" si="132"/>
        <v>0</v>
      </c>
      <c r="H408" s="570" t="str">
        <f t="shared" si="133"/>
        <v/>
      </c>
      <c r="I408" s="568" t="str">
        <f>IF(AND(F408&lt;&gt;"",N10&gt;0,M408&gt;N10),"Mot &gt; limite","")</f>
        <v/>
      </c>
      <c r="M408" s="514">
        <f>IF(OR(F408="",N10="",N10&lt;=0),"",IF(LEN(F408)&lt;=N10,LEN(F408),IFERROR(FIND("♦",SUBSTITUTE(LEFT(F408,N10)," ","♦",LEN(LEFT(F408,N10))-LEN(SUBSTITUTE(LEFT(F408,N10)," ","")))),FIND(" ",F408&amp;" ",N10+1)-1)))</f>
        <v>1</v>
      </c>
      <c r="N408" s="571">
        <f t="shared" si="134"/>
        <v>391</v>
      </c>
      <c r="O408" s="551" t="str">
        <f t="shared" si="135"/>
        <v>0</v>
      </c>
      <c r="P408" s="571">
        <f t="shared" si="136"/>
        <v>1</v>
      </c>
      <c r="Q408" s="571">
        <f t="shared" si="137"/>
        <v>1</v>
      </c>
      <c r="BX408" s="6" t="s">
        <v>359</v>
      </c>
      <c r="BY408" s="577" t="s">
        <v>363</v>
      </c>
      <c r="BZ408" s="6" t="s">
        <v>1460</v>
      </c>
      <c r="CA408" s="6" t="s">
        <v>1143</v>
      </c>
    </row>
    <row r="409" spans="2:79">
      <c r="B409" s="568"/>
      <c r="C409" s="568"/>
      <c r="D409" s="568"/>
      <c r="E409" s="568" cm="1">
        <f t="array" ref="E409">IF(H408&lt;&gt;"",E408,IF(E408="","",IFERROR(MATCH(TRUE(),INDEX(INDEX(K:K,E408+1):K203&lt;&gt;"",0),0)+E408,"")))</f>
        <v>550</v>
      </c>
      <c r="F409" s="569" cm="1">
        <f t="array" ref="F409">IF(E409="","",IF(H408&lt;&gt;"",H408,INDEX(D:D,E409)))</f>
        <v>0</v>
      </c>
      <c r="G409" s="569" t="str">
        <f t="shared" si="132"/>
        <v>0</v>
      </c>
      <c r="H409" s="570" t="str">
        <f t="shared" si="133"/>
        <v/>
      </c>
      <c r="I409" s="568" t="str">
        <f>IF(AND(F409&lt;&gt;"",N10&gt;0,M409&gt;N10),"Mot &gt; limite","")</f>
        <v/>
      </c>
      <c r="M409" s="514">
        <f>IF(OR(F409="",N10="",N10&lt;=0),"",IF(LEN(F409)&lt;=N10,LEN(F409),IFERROR(FIND("♦",SUBSTITUTE(LEFT(F409,N10)," ","♦",LEN(LEFT(F409,N10))-LEN(SUBSTITUTE(LEFT(F409,N10)," ","")))),FIND(" ",F409&amp;" ",N10+1)-1)))</f>
        <v>1</v>
      </c>
      <c r="N409" s="571">
        <f t="shared" si="134"/>
        <v>392</v>
      </c>
      <c r="O409" s="551" t="str">
        <f t="shared" si="135"/>
        <v>0</v>
      </c>
      <c r="P409" s="571">
        <f t="shared" si="136"/>
        <v>1</v>
      </c>
      <c r="Q409" s="571">
        <f t="shared" si="137"/>
        <v>1</v>
      </c>
      <c r="BX409" s="6" t="s">
        <v>359</v>
      </c>
      <c r="BY409" s="577" t="s">
        <v>363</v>
      </c>
      <c r="BZ409" s="6" t="s">
        <v>576</v>
      </c>
      <c r="CA409" s="6" t="s">
        <v>1144</v>
      </c>
    </row>
    <row r="410" spans="2:79">
      <c r="B410" s="568"/>
      <c r="C410" s="568"/>
      <c r="D410" s="568"/>
      <c r="E410" s="568" cm="1">
        <f t="array" ref="E410">IF(H409&lt;&gt;"",E409,IF(E409="","",IFERROR(MATCH(TRUE(),INDEX(INDEX(K:K,E409+1):K203&lt;&gt;"",0),0)+E409,"")))</f>
        <v>551</v>
      </c>
      <c r="F410" s="569" cm="1">
        <f t="array" ref="F410">IF(E410="","",IF(H409&lt;&gt;"",H409,INDEX(D:D,E410)))</f>
        <v>0</v>
      </c>
      <c r="G410" s="569" t="str">
        <f t="shared" si="132"/>
        <v>0</v>
      </c>
      <c r="H410" s="570" t="str">
        <f t="shared" si="133"/>
        <v/>
      </c>
      <c r="I410" s="568" t="str">
        <f>IF(AND(F410&lt;&gt;"",N10&gt;0,M410&gt;N10),"Mot &gt; limite","")</f>
        <v/>
      </c>
      <c r="M410" s="514">
        <f>IF(OR(F410="",N10="",N10&lt;=0),"",IF(LEN(F410)&lt;=N10,LEN(F410),IFERROR(FIND("♦",SUBSTITUTE(LEFT(F410,N10)," ","♦",LEN(LEFT(F410,N10))-LEN(SUBSTITUTE(LEFT(F410,N10)," ","")))),FIND(" ",F410&amp;" ",N10+1)-1)))</f>
        <v>1</v>
      </c>
      <c r="N410" s="571">
        <f t="shared" si="134"/>
        <v>393</v>
      </c>
      <c r="O410" s="551" t="str">
        <f t="shared" si="135"/>
        <v>0</v>
      </c>
      <c r="P410" s="571">
        <f t="shared" si="136"/>
        <v>1</v>
      </c>
      <c r="Q410" s="571">
        <f t="shared" si="137"/>
        <v>1</v>
      </c>
      <c r="BX410" s="6" t="s">
        <v>359</v>
      </c>
      <c r="BY410" s="577" t="s">
        <v>363</v>
      </c>
      <c r="BZ410" s="6" t="s">
        <v>577</v>
      </c>
      <c r="CA410" s="6" t="s">
        <v>1145</v>
      </c>
    </row>
    <row r="411" spans="2:79">
      <c r="B411" s="568"/>
      <c r="C411" s="568"/>
      <c r="D411" s="568"/>
      <c r="E411" s="568" cm="1">
        <f t="array" ref="E411">IF(H410&lt;&gt;"",E410,IF(E410="","",IFERROR(MATCH(TRUE(),INDEX(INDEX(K:K,E410+1):K203&lt;&gt;"",0),0)+E410,"")))</f>
        <v>552</v>
      </c>
      <c r="F411" s="569" cm="1">
        <f t="array" ref="F411">IF(E411="","",IF(H410&lt;&gt;"",H410,INDEX(D:D,E411)))</f>
        <v>0</v>
      </c>
      <c r="G411" s="569" t="str">
        <f t="shared" si="132"/>
        <v>0</v>
      </c>
      <c r="H411" s="570" t="str">
        <f t="shared" si="133"/>
        <v/>
      </c>
      <c r="I411" s="568" t="str">
        <f>IF(AND(F411&lt;&gt;"",N10&gt;0,M411&gt;N10),"Mot &gt; limite","")</f>
        <v/>
      </c>
      <c r="M411" s="514">
        <f>IF(OR(F411="",N10="",N10&lt;=0),"",IF(LEN(F411)&lt;=N10,LEN(F411),IFERROR(FIND("♦",SUBSTITUTE(LEFT(F411,N10)," ","♦",LEN(LEFT(F411,N10))-LEN(SUBSTITUTE(LEFT(F411,N10)," ","")))),FIND(" ",F411&amp;" ",N10+1)-1)))</f>
        <v>1</v>
      </c>
      <c r="N411" s="571">
        <f t="shared" si="134"/>
        <v>394</v>
      </c>
      <c r="O411" s="551" t="str">
        <f t="shared" si="135"/>
        <v>0</v>
      </c>
      <c r="P411" s="571">
        <f t="shared" si="136"/>
        <v>1</v>
      </c>
      <c r="Q411" s="571">
        <f t="shared" si="137"/>
        <v>1</v>
      </c>
      <c r="BX411" s="6" t="s">
        <v>359</v>
      </c>
      <c r="BY411" s="577" t="s">
        <v>363</v>
      </c>
      <c r="BZ411" s="6" t="s">
        <v>1461</v>
      </c>
      <c r="CA411" s="6" t="s">
        <v>1146</v>
      </c>
    </row>
    <row r="412" spans="2:79">
      <c r="B412" s="568"/>
      <c r="C412" s="568"/>
      <c r="D412" s="568"/>
      <c r="E412" s="568" cm="1">
        <f t="array" ref="E412">IF(H411&lt;&gt;"",E411,IF(E411="","",IFERROR(MATCH(TRUE(),INDEX(INDEX(K:K,E411+1):K203&lt;&gt;"",0),0)+E411,"")))</f>
        <v>553</v>
      </c>
      <c r="F412" s="569" cm="1">
        <f t="array" ref="F412">IF(E412="","",IF(H411&lt;&gt;"",H411,INDEX(D:D,E412)))</f>
        <v>0</v>
      </c>
      <c r="G412" s="569" t="str">
        <f t="shared" si="132"/>
        <v>0</v>
      </c>
      <c r="H412" s="570" t="str">
        <f t="shared" si="133"/>
        <v/>
      </c>
      <c r="I412" s="568" t="str">
        <f>IF(AND(F412&lt;&gt;"",N10&gt;0,M412&gt;N10),"Mot &gt; limite","")</f>
        <v/>
      </c>
      <c r="M412" s="514">
        <f>IF(OR(F412="",N10="",N10&lt;=0),"",IF(LEN(F412)&lt;=N10,LEN(F412),IFERROR(FIND("♦",SUBSTITUTE(LEFT(F412,N10)," ","♦",LEN(LEFT(F412,N10))-LEN(SUBSTITUTE(LEFT(F412,N10)," ","")))),FIND(" ",F412&amp;" ",N10+1)-1)))</f>
        <v>1</v>
      </c>
      <c r="N412" s="571">
        <f t="shared" si="134"/>
        <v>395</v>
      </c>
      <c r="O412" s="551" t="str">
        <f t="shared" si="135"/>
        <v>0</v>
      </c>
      <c r="P412" s="571">
        <f t="shared" si="136"/>
        <v>1</v>
      </c>
      <c r="Q412" s="571">
        <f t="shared" si="137"/>
        <v>1</v>
      </c>
      <c r="BX412" s="6" t="s">
        <v>359</v>
      </c>
      <c r="BY412" s="577" t="s">
        <v>363</v>
      </c>
      <c r="BZ412" s="6" t="s">
        <v>578</v>
      </c>
      <c r="CA412" s="6" t="s">
        <v>1147</v>
      </c>
    </row>
    <row r="413" spans="2:79">
      <c r="B413" s="568"/>
      <c r="C413" s="568"/>
      <c r="D413" s="568"/>
      <c r="E413" s="568" cm="1">
        <f t="array" ref="E413">IF(H412&lt;&gt;"",E412,IF(E412="","",IFERROR(MATCH(TRUE(),INDEX(INDEX(K:K,E412+1):K203&lt;&gt;"",0),0)+E412,"")))</f>
        <v>554</v>
      </c>
      <c r="F413" s="569" cm="1">
        <f t="array" ref="F413">IF(E413="","",IF(H412&lt;&gt;"",H412,INDEX(D:D,E413)))</f>
        <v>0</v>
      </c>
      <c r="G413" s="569" t="str">
        <f t="shared" si="132"/>
        <v>0</v>
      </c>
      <c r="H413" s="570" t="str">
        <f t="shared" si="133"/>
        <v/>
      </c>
      <c r="I413" s="568" t="str">
        <f>IF(AND(F413&lt;&gt;"",N10&gt;0,M413&gt;N10),"Mot &gt; limite","")</f>
        <v/>
      </c>
      <c r="M413" s="514">
        <f>IF(OR(F413="",N10="",N10&lt;=0),"",IF(LEN(F413)&lt;=N10,LEN(F413),IFERROR(FIND("♦",SUBSTITUTE(LEFT(F413,N10)," ","♦",LEN(LEFT(F413,N10))-LEN(SUBSTITUTE(LEFT(F413,N10)," ","")))),FIND(" ",F413&amp;" ",N10+1)-1)))</f>
        <v>1</v>
      </c>
      <c r="N413" s="571">
        <f t="shared" si="134"/>
        <v>396</v>
      </c>
      <c r="O413" s="551" t="str">
        <f t="shared" si="135"/>
        <v>0</v>
      </c>
      <c r="P413" s="571">
        <f t="shared" si="136"/>
        <v>1</v>
      </c>
      <c r="Q413" s="571">
        <f t="shared" si="137"/>
        <v>1</v>
      </c>
      <c r="BX413" s="6" t="s">
        <v>359</v>
      </c>
      <c r="BY413" s="577" t="s">
        <v>363</v>
      </c>
      <c r="BZ413" s="6" t="s">
        <v>579</v>
      </c>
      <c r="CA413" s="6" t="s">
        <v>1148</v>
      </c>
    </row>
    <row r="414" spans="2:79">
      <c r="B414" s="568"/>
      <c r="C414" s="568"/>
      <c r="D414" s="568"/>
      <c r="E414" s="568" cm="1">
        <f t="array" ref="E414">IF(H413&lt;&gt;"",E413,IF(E413="","",IFERROR(MATCH(TRUE(),INDEX(INDEX(K:K,E413+1):K203&lt;&gt;"",0),0)+E413,"")))</f>
        <v>555</v>
      </c>
      <c r="F414" s="569" cm="1">
        <f t="array" ref="F414">IF(E414="","",IF(H413&lt;&gt;"",H413,INDEX(D:D,E414)))</f>
        <v>0</v>
      </c>
      <c r="G414" s="569" t="str">
        <f t="shared" si="132"/>
        <v>0</v>
      </c>
      <c r="H414" s="570" t="str">
        <f t="shared" si="133"/>
        <v/>
      </c>
      <c r="I414" s="568" t="str">
        <f>IF(AND(F414&lt;&gt;"",N10&gt;0,M414&gt;N10),"Mot &gt; limite","")</f>
        <v/>
      </c>
      <c r="M414" s="514">
        <f>IF(OR(F414="",N10="",N10&lt;=0),"",IF(LEN(F414)&lt;=N10,LEN(F414),IFERROR(FIND("♦",SUBSTITUTE(LEFT(F414,N10)," ","♦",LEN(LEFT(F414,N10))-LEN(SUBSTITUTE(LEFT(F414,N10)," ","")))),FIND(" ",F414&amp;" ",N10+1)-1)))</f>
        <v>1</v>
      </c>
      <c r="N414" s="571">
        <f t="shared" si="134"/>
        <v>397</v>
      </c>
      <c r="O414" s="551" t="str">
        <f t="shared" si="135"/>
        <v>0</v>
      </c>
      <c r="P414" s="571">
        <f t="shared" si="136"/>
        <v>1</v>
      </c>
      <c r="Q414" s="571">
        <f t="shared" si="137"/>
        <v>1</v>
      </c>
      <c r="BX414" s="6" t="s">
        <v>359</v>
      </c>
      <c r="BY414" s="577" t="s">
        <v>363</v>
      </c>
      <c r="BZ414" s="6" t="s">
        <v>580</v>
      </c>
      <c r="CA414" s="6" t="s">
        <v>1149</v>
      </c>
    </row>
    <row r="415" spans="2:79">
      <c r="B415" s="568"/>
      <c r="C415" s="568"/>
      <c r="D415" s="568"/>
      <c r="E415" s="568" cm="1">
        <f t="array" ref="E415">IF(H414&lt;&gt;"",E414,IF(E414="","",IFERROR(MATCH(TRUE(),INDEX(INDEX(K:K,E414+1):K203&lt;&gt;"",0),0)+E414,"")))</f>
        <v>556</v>
      </c>
      <c r="F415" s="569" cm="1">
        <f t="array" ref="F415">IF(E415="","",IF(H414&lt;&gt;"",H414,INDEX(D:D,E415)))</f>
        <v>0</v>
      </c>
      <c r="G415" s="569" t="str">
        <f t="shared" si="132"/>
        <v>0</v>
      </c>
      <c r="H415" s="570" t="str">
        <f t="shared" si="133"/>
        <v/>
      </c>
      <c r="I415" s="568" t="str">
        <f>IF(AND(F415&lt;&gt;"",N10&gt;0,M415&gt;N10),"Mot &gt; limite","")</f>
        <v/>
      </c>
      <c r="M415" s="514">
        <f>IF(OR(F415="",N10="",N10&lt;=0),"",IF(LEN(F415)&lt;=N10,LEN(F415),IFERROR(FIND("♦",SUBSTITUTE(LEFT(F415,N10)," ","♦",LEN(LEFT(F415,N10))-LEN(SUBSTITUTE(LEFT(F415,N10)," ","")))),FIND(" ",F415&amp;" ",N10+1)-1)))</f>
        <v>1</v>
      </c>
      <c r="N415" s="571">
        <f t="shared" si="134"/>
        <v>398</v>
      </c>
      <c r="O415" s="551" t="str">
        <f t="shared" si="135"/>
        <v>0</v>
      </c>
      <c r="P415" s="571">
        <f t="shared" si="136"/>
        <v>1</v>
      </c>
      <c r="Q415" s="571">
        <f t="shared" si="137"/>
        <v>1</v>
      </c>
      <c r="BX415" s="6" t="s">
        <v>359</v>
      </c>
      <c r="BY415" s="577" t="s">
        <v>363</v>
      </c>
      <c r="BZ415" s="6" t="s">
        <v>581</v>
      </c>
      <c r="CA415" s="6" t="s">
        <v>1150</v>
      </c>
    </row>
    <row r="416" spans="2:79">
      <c r="B416" s="568"/>
      <c r="C416" s="568"/>
      <c r="D416" s="568"/>
      <c r="E416" s="568" cm="1">
        <f t="array" ref="E416">IF(H415&lt;&gt;"",E415,IF(E415="","",IFERROR(MATCH(TRUE(),INDEX(INDEX(K:K,E415+1):K203&lt;&gt;"",0),0)+E415,"")))</f>
        <v>557</v>
      </c>
      <c r="F416" s="569" cm="1">
        <f t="array" ref="F416">IF(E416="","",IF(H415&lt;&gt;"",H415,INDEX(D:D,E416)))</f>
        <v>0</v>
      </c>
      <c r="G416" s="569" t="str">
        <f t="shared" si="132"/>
        <v>0</v>
      </c>
      <c r="H416" s="570" t="str">
        <f t="shared" si="133"/>
        <v/>
      </c>
      <c r="I416" s="568" t="str">
        <f>IF(AND(F416&lt;&gt;"",N10&gt;0,M416&gt;N10),"Mot &gt; limite","")</f>
        <v/>
      </c>
      <c r="M416" s="514">
        <f>IF(OR(F416="",N10="",N10&lt;=0),"",IF(LEN(F416)&lt;=N10,LEN(F416),IFERROR(FIND("♦",SUBSTITUTE(LEFT(F416,N10)," ","♦",LEN(LEFT(F416,N10))-LEN(SUBSTITUTE(LEFT(F416,N10)," ","")))),FIND(" ",F416&amp;" ",N10+1)-1)))</f>
        <v>1</v>
      </c>
      <c r="N416" s="571">
        <f t="shared" si="134"/>
        <v>399</v>
      </c>
      <c r="O416" s="551" t="str">
        <f t="shared" si="135"/>
        <v>0</v>
      </c>
      <c r="P416" s="571">
        <f t="shared" si="136"/>
        <v>1</v>
      </c>
      <c r="Q416" s="571">
        <f t="shared" si="137"/>
        <v>1</v>
      </c>
      <c r="BX416" s="6" t="s">
        <v>359</v>
      </c>
      <c r="BY416" s="577" t="s">
        <v>363</v>
      </c>
      <c r="BZ416" s="6" t="s">
        <v>1462</v>
      </c>
      <c r="CA416" s="6" t="s">
        <v>1151</v>
      </c>
    </row>
    <row r="417" spans="2:79">
      <c r="B417" s="568"/>
      <c r="C417" s="568"/>
      <c r="D417" s="568"/>
      <c r="E417" s="568" cm="1">
        <f t="array" ref="E417">IF(H416&lt;&gt;"",E416,IF(E416="","",IFERROR(MATCH(TRUE(),INDEX(INDEX(K:K,E416+1):K203&lt;&gt;"",0),0)+E416,"")))</f>
        <v>558</v>
      </c>
      <c r="F417" s="569" cm="1">
        <f t="array" ref="F417">IF(E417="","",IF(H416&lt;&gt;"",H416,INDEX(D:D,E417)))</f>
        <v>0</v>
      </c>
      <c r="G417" s="569" t="str">
        <f t="shared" si="132"/>
        <v>0</v>
      </c>
      <c r="H417" s="570" t="str">
        <f t="shared" si="133"/>
        <v/>
      </c>
      <c r="I417" s="568" t="str">
        <f>IF(AND(F417&lt;&gt;"",N10&gt;0,M417&gt;N10),"Mot &gt; limite","")</f>
        <v/>
      </c>
      <c r="M417" s="514">
        <f>IF(OR(F417="",N10="",N10&lt;=0),"",IF(LEN(F417)&lt;=N10,LEN(F417),IFERROR(FIND("♦",SUBSTITUTE(LEFT(F417,N10)," ","♦",LEN(LEFT(F417,N10))-LEN(SUBSTITUTE(LEFT(F417,N10)," ","")))),FIND(" ",F417&amp;" ",N10+1)-1)))</f>
        <v>1</v>
      </c>
      <c r="N417" s="571">
        <f t="shared" si="134"/>
        <v>400</v>
      </c>
      <c r="O417" s="551" t="str">
        <f t="shared" si="135"/>
        <v>0</v>
      </c>
      <c r="P417" s="571">
        <f t="shared" si="136"/>
        <v>1</v>
      </c>
      <c r="Q417" s="571">
        <f t="shared" si="137"/>
        <v>1</v>
      </c>
      <c r="BX417" s="6" t="s">
        <v>359</v>
      </c>
      <c r="BY417" s="577" t="s">
        <v>363</v>
      </c>
      <c r="BZ417" s="6" t="s">
        <v>582</v>
      </c>
      <c r="CA417" s="6" t="s">
        <v>1152</v>
      </c>
    </row>
    <row r="418" spans="2:79">
      <c r="B418" s="568"/>
      <c r="C418" s="568"/>
      <c r="D418" s="568"/>
      <c r="E418" s="568" cm="1">
        <f t="array" ref="E418">IF(H417&lt;&gt;"",E417,IF(E417="","",IFERROR(MATCH(TRUE(),INDEX(INDEX(K:K,E417+1):K203&lt;&gt;"",0),0)+E417,"")))</f>
        <v>559</v>
      </c>
      <c r="F418" s="569" cm="1">
        <f t="array" ref="F418">IF(E418="","",IF(H417&lt;&gt;"",H417,INDEX(D:D,E418)))</f>
        <v>0</v>
      </c>
      <c r="G418" s="569" t="str">
        <f t="shared" si="132"/>
        <v>0</v>
      </c>
      <c r="H418" s="570" t="str">
        <f t="shared" si="133"/>
        <v/>
      </c>
      <c r="I418" s="568" t="str">
        <f>IF(AND(F418&lt;&gt;"",N10&gt;0,M418&gt;N10),"Mot &gt; limite","")</f>
        <v/>
      </c>
      <c r="M418" s="514">
        <f>IF(OR(F418="",N10="",N10&lt;=0),"",IF(LEN(F418)&lt;=N10,LEN(F418),IFERROR(FIND("♦",SUBSTITUTE(LEFT(F418,N10)," ","♦",LEN(LEFT(F418,N10))-LEN(SUBSTITUTE(LEFT(F418,N10)," ","")))),FIND(" ",F418&amp;" ",N10+1)-1)))</f>
        <v>1</v>
      </c>
      <c r="N418" s="571">
        <f t="shared" si="134"/>
        <v>401</v>
      </c>
      <c r="O418" s="551" t="str">
        <f t="shared" si="135"/>
        <v>0</v>
      </c>
      <c r="P418" s="571">
        <f t="shared" si="136"/>
        <v>1</v>
      </c>
      <c r="Q418" s="571">
        <f t="shared" si="137"/>
        <v>1</v>
      </c>
      <c r="BX418" s="6" t="s">
        <v>360</v>
      </c>
      <c r="BY418" s="577" t="s">
        <v>363</v>
      </c>
      <c r="BZ418" s="6" t="s">
        <v>583</v>
      </c>
      <c r="CA418" s="6" t="s">
        <v>1153</v>
      </c>
    </row>
    <row r="419" spans="2:79">
      <c r="B419" s="568"/>
      <c r="C419" s="568"/>
      <c r="D419" s="568"/>
      <c r="E419" s="568" cm="1">
        <f t="array" ref="E419">IF(H418&lt;&gt;"",E418,IF(E418="","",IFERROR(MATCH(TRUE(),INDEX(INDEX(K:K,E418+1):K203&lt;&gt;"",0),0)+E418,"")))</f>
        <v>560</v>
      </c>
      <c r="F419" s="569" cm="1">
        <f t="array" ref="F419">IF(E419="","",IF(H418&lt;&gt;"",H418,INDEX(D:D,E419)))</f>
        <v>0</v>
      </c>
      <c r="G419" s="569" t="str">
        <f t="shared" si="132"/>
        <v>0</v>
      </c>
      <c r="H419" s="570" t="str">
        <f t="shared" si="133"/>
        <v/>
      </c>
      <c r="I419" s="568" t="str">
        <f>IF(AND(F419&lt;&gt;"",N10&gt;0,M419&gt;N10),"Mot &gt; limite","")</f>
        <v/>
      </c>
      <c r="M419" s="514">
        <f>IF(OR(F419="",N10="",N10&lt;=0),"",IF(LEN(F419)&lt;=N10,LEN(F419),IFERROR(FIND("♦",SUBSTITUTE(LEFT(F419,N10)," ","♦",LEN(LEFT(F419,N10))-LEN(SUBSTITUTE(LEFT(F419,N10)," ","")))),FIND(" ",F419&amp;" ",N10+1)-1)))</f>
        <v>1</v>
      </c>
      <c r="N419" s="571">
        <f t="shared" si="134"/>
        <v>402</v>
      </c>
      <c r="O419" s="551" t="str">
        <f t="shared" si="135"/>
        <v>0</v>
      </c>
      <c r="P419" s="571">
        <f t="shared" si="136"/>
        <v>1</v>
      </c>
      <c r="Q419" s="571">
        <f t="shared" si="137"/>
        <v>1</v>
      </c>
      <c r="BX419" s="6" t="s">
        <v>360</v>
      </c>
      <c r="BY419" s="577" t="s">
        <v>363</v>
      </c>
      <c r="BZ419" s="6" t="s">
        <v>584</v>
      </c>
      <c r="CA419" s="6" t="s">
        <v>1154</v>
      </c>
    </row>
    <row r="420" spans="2:79">
      <c r="B420" s="568"/>
      <c r="C420" s="568"/>
      <c r="D420" s="568"/>
      <c r="E420" s="568" cm="1">
        <f t="array" ref="E420">IF(H419&lt;&gt;"",E419,IF(E419="","",IFERROR(MATCH(TRUE(),INDEX(INDEX(K:K,E419+1):K203&lt;&gt;"",0),0)+E419,"")))</f>
        <v>561</v>
      </c>
      <c r="F420" s="569" cm="1">
        <f t="array" ref="F420">IF(E420="","",IF(H419&lt;&gt;"",H419,INDEX(D:D,E420)))</f>
        <v>0</v>
      </c>
      <c r="G420" s="569" t="str">
        <f t="shared" si="132"/>
        <v>0</v>
      </c>
      <c r="H420" s="570" t="str">
        <f t="shared" si="133"/>
        <v/>
      </c>
      <c r="I420" s="568" t="str">
        <f>IF(AND(F420&lt;&gt;"",N10&gt;0,M420&gt;N10),"Mot &gt; limite","")</f>
        <v/>
      </c>
      <c r="M420" s="514">
        <f>IF(OR(F420="",N10="",N10&lt;=0),"",IF(LEN(F420)&lt;=N10,LEN(F420),IFERROR(FIND("♦",SUBSTITUTE(LEFT(F420,N10)," ","♦",LEN(LEFT(F420,N10))-LEN(SUBSTITUTE(LEFT(F420,N10)," ","")))),FIND(" ",F420&amp;" ",N10+1)-1)))</f>
        <v>1</v>
      </c>
      <c r="N420" s="571">
        <f t="shared" si="134"/>
        <v>403</v>
      </c>
      <c r="O420" s="551" t="str">
        <f t="shared" si="135"/>
        <v>0</v>
      </c>
      <c r="P420" s="571">
        <f t="shared" si="136"/>
        <v>1</v>
      </c>
      <c r="Q420" s="571">
        <f t="shared" si="137"/>
        <v>1</v>
      </c>
      <c r="BX420" s="6" t="s">
        <v>360</v>
      </c>
      <c r="BY420" s="577" t="s">
        <v>363</v>
      </c>
      <c r="BZ420" s="6" t="s">
        <v>585</v>
      </c>
      <c r="CA420" s="6" t="s">
        <v>1155</v>
      </c>
    </row>
    <row r="421" spans="2:79">
      <c r="B421" s="568"/>
      <c r="C421" s="568"/>
      <c r="D421" s="568"/>
      <c r="E421" s="568" cm="1">
        <f t="array" ref="E421">IF(H420&lt;&gt;"",E420,IF(E420="","",IFERROR(MATCH(TRUE(),INDEX(INDEX(K:K,E420+1):K203&lt;&gt;"",0),0)+E420,"")))</f>
        <v>562</v>
      </c>
      <c r="F421" s="569" cm="1">
        <f t="array" ref="F421">IF(E421="","",IF(H420&lt;&gt;"",H420,INDEX(D:D,E421)))</f>
        <v>0</v>
      </c>
      <c r="G421" s="569" t="str">
        <f t="shared" si="132"/>
        <v>0</v>
      </c>
      <c r="H421" s="570" t="str">
        <f t="shared" si="133"/>
        <v/>
      </c>
      <c r="I421" s="568" t="str">
        <f>IF(AND(F421&lt;&gt;"",N10&gt;0,M421&gt;N10),"Mot &gt; limite","")</f>
        <v/>
      </c>
      <c r="M421" s="514">
        <f>IF(OR(F421="",N10="",N10&lt;=0),"",IF(LEN(F421)&lt;=N10,LEN(F421),IFERROR(FIND("♦",SUBSTITUTE(LEFT(F421,N10)," ","♦",LEN(LEFT(F421,N10))-LEN(SUBSTITUTE(LEFT(F421,N10)," ","")))),FIND(" ",F421&amp;" ",N10+1)-1)))</f>
        <v>1</v>
      </c>
      <c r="N421" s="571">
        <f t="shared" si="134"/>
        <v>404</v>
      </c>
      <c r="O421" s="551" t="str">
        <f t="shared" si="135"/>
        <v>0</v>
      </c>
      <c r="P421" s="571">
        <f t="shared" si="136"/>
        <v>1</v>
      </c>
      <c r="Q421" s="571">
        <f t="shared" si="137"/>
        <v>1</v>
      </c>
      <c r="BX421" s="6" t="s">
        <v>360</v>
      </c>
      <c r="BY421" s="577" t="s">
        <v>363</v>
      </c>
      <c r="BZ421" s="6" t="s">
        <v>1463</v>
      </c>
      <c r="CA421" s="6" t="s">
        <v>1156</v>
      </c>
    </row>
    <row r="422" spans="2:79">
      <c r="B422" s="568"/>
      <c r="C422" s="568"/>
      <c r="D422" s="568"/>
      <c r="E422" s="568" cm="1">
        <f t="array" ref="E422">IF(H421&lt;&gt;"",E421,IF(E421="","",IFERROR(MATCH(TRUE(),INDEX(INDEX(K:K,E421+1):K203&lt;&gt;"",0),0)+E421,"")))</f>
        <v>563</v>
      </c>
      <c r="F422" s="569" cm="1">
        <f t="array" ref="F422">IF(E422="","",IF(H421&lt;&gt;"",H421,INDEX(D:D,E422)))</f>
        <v>0</v>
      </c>
      <c r="G422" s="569" t="str">
        <f t="shared" si="132"/>
        <v>0</v>
      </c>
      <c r="H422" s="570" t="str">
        <f t="shared" si="133"/>
        <v/>
      </c>
      <c r="I422" s="568" t="str">
        <f>IF(AND(F422&lt;&gt;"",N10&gt;0,M422&gt;N10),"Mot &gt; limite","")</f>
        <v/>
      </c>
      <c r="M422" s="514">
        <f>IF(OR(F422="",N10="",N10&lt;=0),"",IF(LEN(F422)&lt;=N10,LEN(F422),IFERROR(FIND("♦",SUBSTITUTE(LEFT(F422,N10)," ","♦",LEN(LEFT(F422,N10))-LEN(SUBSTITUTE(LEFT(F422,N10)," ","")))),FIND(" ",F422&amp;" ",N10+1)-1)))</f>
        <v>1</v>
      </c>
      <c r="N422" s="571">
        <f t="shared" si="134"/>
        <v>405</v>
      </c>
      <c r="O422" s="551" t="str">
        <f t="shared" si="135"/>
        <v>0</v>
      </c>
      <c r="P422" s="571">
        <f t="shared" si="136"/>
        <v>1</v>
      </c>
      <c r="Q422" s="571">
        <f t="shared" si="137"/>
        <v>1</v>
      </c>
      <c r="BX422" s="6" t="s">
        <v>360</v>
      </c>
      <c r="BY422" s="577" t="s">
        <v>363</v>
      </c>
      <c r="BZ422" s="6" t="s">
        <v>1464</v>
      </c>
      <c r="CA422" s="6" t="s">
        <v>1157</v>
      </c>
    </row>
    <row r="423" spans="2:79">
      <c r="B423" s="568"/>
      <c r="C423" s="568"/>
      <c r="D423" s="568"/>
      <c r="E423" s="568" cm="1">
        <f t="array" ref="E423">IF(H422&lt;&gt;"",E422,IF(E422="","",IFERROR(MATCH(TRUE(),INDEX(INDEX(K:K,E422+1):K203&lt;&gt;"",0),0)+E422,"")))</f>
        <v>564</v>
      </c>
      <c r="F423" s="569" cm="1">
        <f t="array" ref="F423">IF(E423="","",IF(H422&lt;&gt;"",H422,INDEX(D:D,E423)))</f>
        <v>0</v>
      </c>
      <c r="G423" s="569" t="str">
        <f t="shared" si="132"/>
        <v>0</v>
      </c>
      <c r="H423" s="570" t="str">
        <f t="shared" si="133"/>
        <v/>
      </c>
      <c r="I423" s="568" t="str">
        <f>IF(AND(F423&lt;&gt;"",N10&gt;0,M423&gt;N10),"Mot &gt; limite","")</f>
        <v/>
      </c>
      <c r="M423" s="514">
        <f>IF(OR(F423="",N10="",N10&lt;=0),"",IF(LEN(F423)&lt;=N10,LEN(F423),IFERROR(FIND("♦",SUBSTITUTE(LEFT(F423,N10)," ","♦",LEN(LEFT(F423,N10))-LEN(SUBSTITUTE(LEFT(F423,N10)," ","")))),FIND(" ",F423&amp;" ",N10+1)-1)))</f>
        <v>1</v>
      </c>
      <c r="N423" s="571">
        <f t="shared" si="134"/>
        <v>406</v>
      </c>
      <c r="O423" s="551" t="str">
        <f t="shared" si="135"/>
        <v>0</v>
      </c>
      <c r="P423" s="571">
        <f t="shared" si="136"/>
        <v>1</v>
      </c>
      <c r="Q423" s="571">
        <f t="shared" si="137"/>
        <v>1</v>
      </c>
      <c r="BX423" s="6" t="s">
        <v>360</v>
      </c>
      <c r="BY423" s="577" t="s">
        <v>363</v>
      </c>
      <c r="BZ423" s="6" t="s">
        <v>586</v>
      </c>
      <c r="CA423" s="6" t="s">
        <v>1158</v>
      </c>
    </row>
    <row r="424" spans="2:79">
      <c r="B424" s="568"/>
      <c r="C424" s="568"/>
      <c r="D424" s="568"/>
      <c r="E424" s="568" cm="1">
        <f t="array" ref="E424">IF(H423&lt;&gt;"",E423,IF(E423="","",IFERROR(MATCH(TRUE(),INDEX(INDEX(K:K,E423+1):K203&lt;&gt;"",0),0)+E423,"")))</f>
        <v>565</v>
      </c>
      <c r="F424" s="569" cm="1">
        <f t="array" ref="F424">IF(E424="","",IF(H423&lt;&gt;"",H423,INDEX(D:D,E424)))</f>
        <v>0</v>
      </c>
      <c r="G424" s="569" t="str">
        <f t="shared" si="132"/>
        <v>0</v>
      </c>
      <c r="H424" s="570" t="str">
        <f t="shared" si="133"/>
        <v/>
      </c>
      <c r="I424" s="568" t="str">
        <f>IF(AND(F424&lt;&gt;"",N10&gt;0,M424&gt;N10),"Mot &gt; limite","")</f>
        <v/>
      </c>
      <c r="M424" s="514">
        <f>IF(OR(F424="",N10="",N10&lt;=0),"",IF(LEN(F424)&lt;=N10,LEN(F424),IFERROR(FIND("♦",SUBSTITUTE(LEFT(F424,N10)," ","♦",LEN(LEFT(F424,N10))-LEN(SUBSTITUTE(LEFT(F424,N10)," ","")))),FIND(" ",F424&amp;" ",N10+1)-1)))</f>
        <v>1</v>
      </c>
      <c r="N424" s="571">
        <f t="shared" si="134"/>
        <v>407</v>
      </c>
      <c r="O424" s="551" t="str">
        <f t="shared" si="135"/>
        <v>0</v>
      </c>
      <c r="P424" s="571">
        <f t="shared" si="136"/>
        <v>1</v>
      </c>
      <c r="Q424" s="571">
        <f t="shared" si="137"/>
        <v>1</v>
      </c>
      <c r="BX424" s="6" t="s">
        <v>360</v>
      </c>
      <c r="BY424" s="577" t="s">
        <v>363</v>
      </c>
      <c r="BZ424" s="6" t="s">
        <v>1465</v>
      </c>
      <c r="CA424" s="6" t="s">
        <v>1159</v>
      </c>
    </row>
    <row r="425" spans="2:79">
      <c r="B425" s="568"/>
      <c r="C425" s="568"/>
      <c r="D425" s="568"/>
      <c r="E425" s="568" cm="1">
        <f t="array" ref="E425">IF(H424&lt;&gt;"",E424,IF(E424="","",IFERROR(MATCH(TRUE(),INDEX(INDEX(K:K,E424+1):K203&lt;&gt;"",0),0)+E424,"")))</f>
        <v>566</v>
      </c>
      <c r="F425" s="569" cm="1">
        <f t="array" ref="F425">IF(E425="","",IF(H424&lt;&gt;"",H424,INDEX(D:D,E425)))</f>
        <v>0</v>
      </c>
      <c r="G425" s="569" t="str">
        <f t="shared" si="132"/>
        <v>0</v>
      </c>
      <c r="H425" s="570" t="str">
        <f t="shared" si="133"/>
        <v/>
      </c>
      <c r="I425" s="568" t="str">
        <f>IF(AND(F425&lt;&gt;"",N10&gt;0,M425&gt;N10),"Mot &gt; limite","")</f>
        <v/>
      </c>
      <c r="M425" s="514">
        <f>IF(OR(F425="",N10="",N10&lt;=0),"",IF(LEN(F425)&lt;=N10,LEN(F425),IFERROR(FIND("♦",SUBSTITUTE(LEFT(F425,N10)," ","♦",LEN(LEFT(F425,N10))-LEN(SUBSTITUTE(LEFT(F425,N10)," ","")))),FIND(" ",F425&amp;" ",N10+1)-1)))</f>
        <v>1</v>
      </c>
      <c r="N425" s="571">
        <f t="shared" si="134"/>
        <v>408</v>
      </c>
      <c r="O425" s="551" t="str">
        <f t="shared" si="135"/>
        <v>0</v>
      </c>
      <c r="P425" s="571">
        <f t="shared" si="136"/>
        <v>1</v>
      </c>
      <c r="Q425" s="571">
        <f t="shared" si="137"/>
        <v>1</v>
      </c>
      <c r="BX425" s="6" t="s">
        <v>360</v>
      </c>
      <c r="BY425" s="577" t="s">
        <v>363</v>
      </c>
      <c r="BZ425" s="6" t="s">
        <v>587</v>
      </c>
      <c r="CA425" s="6" t="s">
        <v>1160</v>
      </c>
    </row>
    <row r="426" spans="2:79">
      <c r="B426" s="568"/>
      <c r="C426" s="568"/>
      <c r="D426" s="568"/>
      <c r="E426" s="568" cm="1">
        <f t="array" ref="E426">IF(H425&lt;&gt;"",E425,IF(E425="","",IFERROR(MATCH(TRUE(),INDEX(INDEX(K:K,E425+1):K203&lt;&gt;"",0),0)+E425,"")))</f>
        <v>567</v>
      </c>
      <c r="F426" s="569" cm="1">
        <f t="array" ref="F426">IF(E426="","",IF(H425&lt;&gt;"",H425,INDEX(D:D,E426)))</f>
        <v>0</v>
      </c>
      <c r="G426" s="569" t="str">
        <f t="shared" si="132"/>
        <v>0</v>
      </c>
      <c r="H426" s="570" t="str">
        <f t="shared" si="133"/>
        <v/>
      </c>
      <c r="I426" s="568" t="str">
        <f>IF(AND(F426&lt;&gt;"",N10&gt;0,M426&gt;N10),"Mot &gt; limite","")</f>
        <v/>
      </c>
      <c r="M426" s="514">
        <f>IF(OR(F426="",N10="",N10&lt;=0),"",IF(LEN(F426)&lt;=N10,LEN(F426),IFERROR(FIND("♦",SUBSTITUTE(LEFT(F426,N10)," ","♦",LEN(LEFT(F426,N10))-LEN(SUBSTITUTE(LEFT(F426,N10)," ","")))),FIND(" ",F426&amp;" ",N10+1)-1)))</f>
        <v>1</v>
      </c>
      <c r="N426" s="571">
        <f t="shared" si="134"/>
        <v>409</v>
      </c>
      <c r="O426" s="551" t="str">
        <f t="shared" si="135"/>
        <v>0</v>
      </c>
      <c r="P426" s="571">
        <f t="shared" si="136"/>
        <v>1</v>
      </c>
      <c r="Q426" s="571">
        <f t="shared" si="137"/>
        <v>1</v>
      </c>
      <c r="BX426" s="6" t="s">
        <v>360</v>
      </c>
      <c r="BY426" s="577" t="s">
        <v>363</v>
      </c>
      <c r="BZ426" s="6" t="s">
        <v>588</v>
      </c>
      <c r="CA426" s="6" t="s">
        <v>1161</v>
      </c>
    </row>
    <row r="427" spans="2:79">
      <c r="B427" s="568"/>
      <c r="C427" s="568"/>
      <c r="D427" s="568"/>
      <c r="E427" s="568" cm="1">
        <f t="array" ref="E427">IF(H426&lt;&gt;"",E426,IF(E426="","",IFERROR(MATCH(TRUE(),INDEX(INDEX(K:K,E426+1):K203&lt;&gt;"",0),0)+E426,"")))</f>
        <v>568</v>
      </c>
      <c r="F427" s="569" cm="1">
        <f t="array" ref="F427">IF(E427="","",IF(H426&lt;&gt;"",H426,INDEX(D:D,E427)))</f>
        <v>0</v>
      </c>
      <c r="G427" s="569" t="str">
        <f t="shared" si="132"/>
        <v>0</v>
      </c>
      <c r="H427" s="570" t="str">
        <f t="shared" si="133"/>
        <v/>
      </c>
      <c r="I427" s="568" t="str">
        <f>IF(AND(F427&lt;&gt;"",N10&gt;0,M427&gt;N10),"Mot &gt; limite","")</f>
        <v/>
      </c>
      <c r="M427" s="514">
        <f>IF(OR(F427="",N10="",N10&lt;=0),"",IF(LEN(F427)&lt;=N10,LEN(F427),IFERROR(FIND("♦",SUBSTITUTE(LEFT(F427,N10)," ","♦",LEN(LEFT(F427,N10))-LEN(SUBSTITUTE(LEFT(F427,N10)," ","")))),FIND(" ",F427&amp;" ",N10+1)-1)))</f>
        <v>1</v>
      </c>
      <c r="N427" s="571">
        <f t="shared" si="134"/>
        <v>410</v>
      </c>
      <c r="O427" s="551" t="str">
        <f t="shared" si="135"/>
        <v>0</v>
      </c>
      <c r="P427" s="571">
        <f t="shared" si="136"/>
        <v>1</v>
      </c>
      <c r="Q427" s="571">
        <f t="shared" si="137"/>
        <v>1</v>
      </c>
      <c r="BX427" s="6" t="s">
        <v>360</v>
      </c>
      <c r="BY427" s="577" t="s">
        <v>363</v>
      </c>
      <c r="BZ427" s="6" t="s">
        <v>589</v>
      </c>
      <c r="CA427" s="6" t="s">
        <v>1162</v>
      </c>
    </row>
    <row r="428" spans="2:79">
      <c r="B428" s="568"/>
      <c r="C428" s="568"/>
      <c r="D428" s="568"/>
      <c r="E428" s="568" cm="1">
        <f t="array" ref="E428">IF(H427&lt;&gt;"",E427,IF(E427="","",IFERROR(MATCH(TRUE(),INDEX(INDEX(K:K,E427+1):K203&lt;&gt;"",0),0)+E427,"")))</f>
        <v>569</v>
      </c>
      <c r="F428" s="569" cm="1">
        <f t="array" ref="F428">IF(E428="","",IF(H427&lt;&gt;"",H427,INDEX(D:D,E428)))</f>
        <v>0</v>
      </c>
      <c r="G428" s="569" t="str">
        <f t="shared" si="132"/>
        <v>0</v>
      </c>
      <c r="H428" s="570" t="str">
        <f t="shared" si="133"/>
        <v/>
      </c>
      <c r="I428" s="568" t="str">
        <f>IF(AND(F428&lt;&gt;"",N10&gt;0,M428&gt;N10),"Mot &gt; limite","")</f>
        <v/>
      </c>
      <c r="M428" s="514">
        <f>IF(OR(F428="",N10="",N10&lt;=0),"",IF(LEN(F428)&lt;=N10,LEN(F428),IFERROR(FIND("♦",SUBSTITUTE(LEFT(F428,N10)," ","♦",LEN(LEFT(F428,N10))-LEN(SUBSTITUTE(LEFT(F428,N10)," ","")))),FIND(" ",F428&amp;" ",N10+1)-1)))</f>
        <v>1</v>
      </c>
      <c r="N428" s="571">
        <f t="shared" si="134"/>
        <v>411</v>
      </c>
      <c r="O428" s="551" t="str">
        <f t="shared" si="135"/>
        <v>0</v>
      </c>
      <c r="P428" s="571">
        <f t="shared" si="136"/>
        <v>1</v>
      </c>
      <c r="Q428" s="571">
        <f t="shared" si="137"/>
        <v>1</v>
      </c>
      <c r="BX428" s="6" t="s">
        <v>360</v>
      </c>
      <c r="BY428" s="577" t="s">
        <v>363</v>
      </c>
      <c r="BZ428" s="6" t="s">
        <v>590</v>
      </c>
      <c r="CA428" s="6" t="s">
        <v>1163</v>
      </c>
    </row>
    <row r="429" spans="2:79">
      <c r="B429" s="568"/>
      <c r="C429" s="568"/>
      <c r="D429" s="568"/>
      <c r="E429" s="568" cm="1">
        <f t="array" ref="E429">IF(H428&lt;&gt;"",E428,IF(E428="","",IFERROR(MATCH(TRUE(),INDEX(INDEX(K:K,E428+1):K203&lt;&gt;"",0),0)+E428,"")))</f>
        <v>570</v>
      </c>
      <c r="F429" s="569" cm="1">
        <f t="array" ref="F429">IF(E429="","",IF(H428&lt;&gt;"",H428,INDEX(D:D,E429)))</f>
        <v>0</v>
      </c>
      <c r="G429" s="569" t="str">
        <f t="shared" si="132"/>
        <v>0</v>
      </c>
      <c r="H429" s="570" t="str">
        <f t="shared" si="133"/>
        <v/>
      </c>
      <c r="I429" s="568" t="str">
        <f>IF(AND(F429&lt;&gt;"",N10&gt;0,M429&gt;N10),"Mot &gt; limite","")</f>
        <v/>
      </c>
      <c r="M429" s="514">
        <f>IF(OR(F429="",N10="",N10&lt;=0),"",IF(LEN(F429)&lt;=N10,LEN(F429),IFERROR(FIND("♦",SUBSTITUTE(LEFT(F429,N10)," ","♦",LEN(LEFT(F429,N10))-LEN(SUBSTITUTE(LEFT(F429,N10)," ","")))),FIND(" ",F429&amp;" ",N10+1)-1)))</f>
        <v>1</v>
      </c>
      <c r="N429" s="571">
        <f t="shared" si="134"/>
        <v>412</v>
      </c>
      <c r="O429" s="551" t="str">
        <f t="shared" si="135"/>
        <v>0</v>
      </c>
      <c r="P429" s="571">
        <f t="shared" si="136"/>
        <v>1</v>
      </c>
      <c r="Q429" s="571">
        <f t="shared" si="137"/>
        <v>1</v>
      </c>
      <c r="BX429" s="6" t="s">
        <v>360</v>
      </c>
      <c r="BY429" s="577" t="s">
        <v>363</v>
      </c>
      <c r="BZ429" s="6" t="s">
        <v>591</v>
      </c>
      <c r="CA429" s="6" t="s">
        <v>1164</v>
      </c>
    </row>
    <row r="430" spans="2:79">
      <c r="B430" s="568"/>
      <c r="C430" s="568"/>
      <c r="D430" s="568"/>
      <c r="E430" s="568" cm="1">
        <f t="array" ref="E430">IF(H429&lt;&gt;"",E429,IF(E429="","",IFERROR(MATCH(TRUE(),INDEX(INDEX(K:K,E429+1):K203&lt;&gt;"",0),0)+E429,"")))</f>
        <v>571</v>
      </c>
      <c r="F430" s="569" cm="1">
        <f t="array" ref="F430">IF(E430="","",IF(H429&lt;&gt;"",H429,INDEX(D:D,E430)))</f>
        <v>0</v>
      </c>
      <c r="G430" s="569" t="str">
        <f t="shared" si="132"/>
        <v>0</v>
      </c>
      <c r="H430" s="570" t="str">
        <f t="shared" si="133"/>
        <v/>
      </c>
      <c r="I430" s="568" t="str">
        <f>IF(AND(F430&lt;&gt;"",N10&gt;0,M430&gt;N10),"Mot &gt; limite","")</f>
        <v/>
      </c>
      <c r="M430" s="514">
        <f>IF(OR(F430="",N10="",N10&lt;=0),"",IF(LEN(F430)&lt;=N10,LEN(F430),IFERROR(FIND("♦",SUBSTITUTE(LEFT(F430,N10)," ","♦",LEN(LEFT(F430,N10))-LEN(SUBSTITUTE(LEFT(F430,N10)," ","")))),FIND(" ",F430&amp;" ",N10+1)-1)))</f>
        <v>1</v>
      </c>
      <c r="N430" s="571">
        <f t="shared" si="134"/>
        <v>413</v>
      </c>
      <c r="O430" s="551" t="str">
        <f t="shared" si="135"/>
        <v>0</v>
      </c>
      <c r="P430" s="571">
        <f t="shared" si="136"/>
        <v>1</v>
      </c>
      <c r="Q430" s="571">
        <f t="shared" si="137"/>
        <v>1</v>
      </c>
      <c r="BX430" s="6" t="s">
        <v>361</v>
      </c>
      <c r="BY430" s="577" t="s">
        <v>363</v>
      </c>
      <c r="BZ430" s="6" t="s">
        <v>592</v>
      </c>
      <c r="CA430" s="6" t="s">
        <v>1165</v>
      </c>
    </row>
    <row r="431" spans="2:79">
      <c r="B431" s="568"/>
      <c r="C431" s="568"/>
      <c r="D431" s="568"/>
      <c r="E431" s="568" cm="1">
        <f t="array" ref="E431">IF(H430&lt;&gt;"",E430,IF(E430="","",IFERROR(MATCH(TRUE(),INDEX(INDEX(K:K,E430+1):K203&lt;&gt;"",0),0)+E430,"")))</f>
        <v>572</v>
      </c>
      <c r="F431" s="569" cm="1">
        <f t="array" ref="F431">IF(E431="","",IF(H430&lt;&gt;"",H430,INDEX(D:D,E431)))</f>
        <v>0</v>
      </c>
      <c r="G431" s="569" t="str">
        <f t="shared" si="132"/>
        <v>0</v>
      </c>
      <c r="H431" s="570" t="str">
        <f t="shared" si="133"/>
        <v/>
      </c>
      <c r="I431" s="568" t="str">
        <f>IF(AND(F431&lt;&gt;"",N10&gt;0,M431&gt;N10),"Mot &gt; limite","")</f>
        <v/>
      </c>
      <c r="M431" s="514">
        <f>IF(OR(F431="",N10="",N10&lt;=0),"",IF(LEN(F431)&lt;=N10,LEN(F431),IFERROR(FIND("♦",SUBSTITUTE(LEFT(F431,N10)," ","♦",LEN(LEFT(F431,N10))-LEN(SUBSTITUTE(LEFT(F431,N10)," ","")))),FIND(" ",F431&amp;" ",N10+1)-1)))</f>
        <v>1</v>
      </c>
      <c r="N431" s="571">
        <f t="shared" si="134"/>
        <v>414</v>
      </c>
      <c r="O431" s="551" t="str">
        <f t="shared" si="135"/>
        <v>0</v>
      </c>
      <c r="P431" s="571">
        <f t="shared" si="136"/>
        <v>1</v>
      </c>
      <c r="Q431" s="571">
        <f t="shared" si="137"/>
        <v>1</v>
      </c>
      <c r="BX431" s="6" t="s">
        <v>361</v>
      </c>
      <c r="BY431" s="577" t="s">
        <v>363</v>
      </c>
      <c r="BZ431" s="6" t="s">
        <v>593</v>
      </c>
      <c r="CA431" s="6" t="s">
        <v>1166</v>
      </c>
    </row>
    <row r="432" spans="2:79">
      <c r="B432" s="568"/>
      <c r="C432" s="568"/>
      <c r="D432" s="568"/>
      <c r="E432" s="568" cm="1">
        <f t="array" ref="E432">IF(H431&lt;&gt;"",E431,IF(E431="","",IFERROR(MATCH(TRUE(),INDEX(INDEX(K:K,E431+1):K203&lt;&gt;"",0),0)+E431,"")))</f>
        <v>573</v>
      </c>
      <c r="F432" s="569" cm="1">
        <f t="array" ref="F432">IF(E432="","",IF(H431&lt;&gt;"",H431,INDEX(D:D,E432)))</f>
        <v>0</v>
      </c>
      <c r="G432" s="569" t="str">
        <f t="shared" si="132"/>
        <v>0</v>
      </c>
      <c r="H432" s="570" t="str">
        <f t="shared" si="133"/>
        <v/>
      </c>
      <c r="I432" s="568" t="str">
        <f>IF(AND(F432&lt;&gt;"",N10&gt;0,M432&gt;N10),"Mot &gt; limite","")</f>
        <v/>
      </c>
      <c r="M432" s="514">
        <f>IF(OR(F432="",N10="",N10&lt;=0),"",IF(LEN(F432)&lt;=N10,LEN(F432),IFERROR(FIND("♦",SUBSTITUTE(LEFT(F432,N10)," ","♦",LEN(LEFT(F432,N10))-LEN(SUBSTITUTE(LEFT(F432,N10)," ","")))),FIND(" ",F432&amp;" ",N10+1)-1)))</f>
        <v>1</v>
      </c>
      <c r="N432" s="571">
        <f t="shared" si="134"/>
        <v>415</v>
      </c>
      <c r="O432" s="551" t="str">
        <f t="shared" si="135"/>
        <v>0</v>
      </c>
      <c r="P432" s="571">
        <f t="shared" si="136"/>
        <v>1</v>
      </c>
      <c r="Q432" s="571">
        <f t="shared" si="137"/>
        <v>1</v>
      </c>
      <c r="BX432" s="6" t="s">
        <v>361</v>
      </c>
      <c r="BY432" s="577" t="s">
        <v>363</v>
      </c>
      <c r="BZ432" s="6" t="s">
        <v>594</v>
      </c>
      <c r="CA432" s="6" t="s">
        <v>1167</v>
      </c>
    </row>
    <row r="433" spans="2:79">
      <c r="B433" s="568"/>
      <c r="C433" s="568"/>
      <c r="D433" s="568"/>
      <c r="E433" s="568" cm="1">
        <f t="array" ref="E433">IF(H432&lt;&gt;"",E432,IF(E432="","",IFERROR(MATCH(TRUE(),INDEX(INDEX(K:K,E432+1):K203&lt;&gt;"",0),0)+E432,"")))</f>
        <v>574</v>
      </c>
      <c r="F433" s="569" cm="1">
        <f t="array" ref="F433">IF(E433="","",IF(H432&lt;&gt;"",H432,INDEX(D:D,E433)))</f>
        <v>0</v>
      </c>
      <c r="G433" s="569" t="str">
        <f t="shared" si="132"/>
        <v>0</v>
      </c>
      <c r="H433" s="570" t="str">
        <f t="shared" si="133"/>
        <v/>
      </c>
      <c r="I433" s="568" t="str">
        <f>IF(AND(F433&lt;&gt;"",N10&gt;0,M433&gt;N10),"Mot &gt; limite","")</f>
        <v/>
      </c>
      <c r="M433" s="514">
        <f>IF(OR(F433="",N10="",N10&lt;=0),"",IF(LEN(F433)&lt;=N10,LEN(F433),IFERROR(FIND("♦",SUBSTITUTE(LEFT(F433,N10)," ","♦",LEN(LEFT(F433,N10))-LEN(SUBSTITUTE(LEFT(F433,N10)," ","")))),FIND(" ",F433&amp;" ",N10+1)-1)))</f>
        <v>1</v>
      </c>
      <c r="N433" s="571">
        <f t="shared" si="134"/>
        <v>416</v>
      </c>
      <c r="O433" s="551" t="str">
        <f t="shared" si="135"/>
        <v>0</v>
      </c>
      <c r="P433" s="571">
        <f t="shared" si="136"/>
        <v>1</v>
      </c>
      <c r="Q433" s="571">
        <f t="shared" si="137"/>
        <v>1</v>
      </c>
      <c r="BX433" s="6" t="s">
        <v>361</v>
      </c>
      <c r="BY433" s="577" t="s">
        <v>363</v>
      </c>
      <c r="BZ433" s="6" t="s">
        <v>595</v>
      </c>
      <c r="CA433" s="6" t="s">
        <v>1466</v>
      </c>
    </row>
    <row r="434" spans="2:79">
      <c r="B434" s="568"/>
      <c r="C434" s="568"/>
      <c r="D434" s="568"/>
      <c r="E434" s="568" cm="1">
        <f t="array" ref="E434">IF(H433&lt;&gt;"",E433,IF(E433="","",IFERROR(MATCH(TRUE(),INDEX(INDEX(K:K,E433+1):K203&lt;&gt;"",0),0)+E433,"")))</f>
        <v>575</v>
      </c>
      <c r="F434" s="569" cm="1">
        <f t="array" ref="F434">IF(E434="","",IF(H433&lt;&gt;"",H433,INDEX(D:D,E434)))</f>
        <v>0</v>
      </c>
      <c r="G434" s="569" t="str">
        <f t="shared" si="132"/>
        <v>0</v>
      </c>
      <c r="H434" s="570" t="str">
        <f t="shared" si="133"/>
        <v/>
      </c>
      <c r="I434" s="568" t="str">
        <f>IF(AND(F434&lt;&gt;"",N10&gt;0,M434&gt;N10),"Mot &gt; limite","")</f>
        <v/>
      </c>
      <c r="M434" s="514">
        <f>IF(OR(F434="",N10="",N10&lt;=0),"",IF(LEN(F434)&lt;=N10,LEN(F434),IFERROR(FIND("♦",SUBSTITUTE(LEFT(F434,N10)," ","♦",LEN(LEFT(F434,N10))-LEN(SUBSTITUTE(LEFT(F434,N10)," ","")))),FIND(" ",F434&amp;" ",N10+1)-1)))</f>
        <v>1</v>
      </c>
      <c r="N434" s="571">
        <f t="shared" si="134"/>
        <v>417</v>
      </c>
      <c r="O434" s="551" t="str">
        <f t="shared" si="135"/>
        <v>0</v>
      </c>
      <c r="P434" s="571">
        <f t="shared" si="136"/>
        <v>1</v>
      </c>
      <c r="Q434" s="571">
        <f t="shared" si="137"/>
        <v>1</v>
      </c>
      <c r="BX434" s="6" t="s">
        <v>361</v>
      </c>
      <c r="BY434" s="577" t="s">
        <v>363</v>
      </c>
      <c r="BZ434" s="6" t="s">
        <v>1467</v>
      </c>
      <c r="CA434" s="6" t="s">
        <v>1468</v>
      </c>
    </row>
    <row r="435" spans="2:79">
      <c r="B435" s="568"/>
      <c r="C435" s="568"/>
      <c r="D435" s="568"/>
      <c r="E435" s="568" cm="1">
        <f t="array" ref="E435">IF(H434&lt;&gt;"",E434,IF(E434="","",IFERROR(MATCH(TRUE(),INDEX(INDEX(K:K,E434+1):K203&lt;&gt;"",0),0)+E434,"")))</f>
        <v>576</v>
      </c>
      <c r="F435" s="569" cm="1">
        <f t="array" ref="F435">IF(E435="","",IF(H434&lt;&gt;"",H434,INDEX(D:D,E435)))</f>
        <v>0</v>
      </c>
      <c r="G435" s="569" t="str">
        <f t="shared" si="132"/>
        <v>0</v>
      </c>
      <c r="H435" s="570" t="str">
        <f t="shared" si="133"/>
        <v/>
      </c>
      <c r="I435" s="568" t="str">
        <f>IF(AND(F435&lt;&gt;"",N10&gt;0,M435&gt;N10),"Mot &gt; limite","")</f>
        <v/>
      </c>
      <c r="M435" s="514">
        <f>IF(OR(F435="",N10="",N10&lt;=0),"",IF(LEN(F435)&lt;=N10,LEN(F435),IFERROR(FIND("♦",SUBSTITUTE(LEFT(F435,N10)," ","♦",LEN(LEFT(F435,N10))-LEN(SUBSTITUTE(LEFT(F435,N10)," ","")))),FIND(" ",F435&amp;" ",N10+1)-1)))</f>
        <v>1</v>
      </c>
      <c r="N435" s="571">
        <f t="shared" si="134"/>
        <v>418</v>
      </c>
      <c r="O435" s="551" t="str">
        <f t="shared" si="135"/>
        <v>0</v>
      </c>
      <c r="P435" s="571">
        <f t="shared" si="136"/>
        <v>1</v>
      </c>
      <c r="Q435" s="571">
        <f t="shared" si="137"/>
        <v>1</v>
      </c>
      <c r="BX435" s="6" t="s">
        <v>361</v>
      </c>
      <c r="BY435" s="577" t="s">
        <v>363</v>
      </c>
      <c r="BZ435" s="6" t="s">
        <v>596</v>
      </c>
      <c r="CA435" s="6" t="s">
        <v>1469</v>
      </c>
    </row>
    <row r="436" spans="2:79">
      <c r="B436" s="568"/>
      <c r="C436" s="568"/>
      <c r="D436" s="568"/>
      <c r="E436" s="568" cm="1">
        <f t="array" ref="E436">IF(H435&lt;&gt;"",E435,IF(E435="","",IFERROR(MATCH(TRUE(),INDEX(INDEX(K:K,E435+1):K203&lt;&gt;"",0),0)+E435,"")))</f>
        <v>577</v>
      </c>
      <c r="F436" s="569" cm="1">
        <f t="array" ref="F436">IF(E436="","",IF(H435&lt;&gt;"",H435,INDEX(D:D,E436)))</f>
        <v>0</v>
      </c>
      <c r="G436" s="569" t="str">
        <f t="shared" si="132"/>
        <v>0</v>
      </c>
      <c r="H436" s="570" t="str">
        <f t="shared" si="133"/>
        <v/>
      </c>
      <c r="I436" s="568" t="str">
        <f>IF(AND(F436&lt;&gt;"",N10&gt;0,M436&gt;N10),"Mot &gt; limite","")</f>
        <v/>
      </c>
      <c r="M436" s="514">
        <f>IF(OR(F436="",N10="",N10&lt;=0),"",IF(LEN(F436)&lt;=N10,LEN(F436),IFERROR(FIND("♦",SUBSTITUTE(LEFT(F436,N10)," ","♦",LEN(LEFT(F436,N10))-LEN(SUBSTITUTE(LEFT(F436,N10)," ","")))),FIND(" ",F436&amp;" ",N10+1)-1)))</f>
        <v>1</v>
      </c>
      <c r="N436" s="571">
        <f t="shared" si="134"/>
        <v>419</v>
      </c>
      <c r="O436" s="551" t="str">
        <f t="shared" si="135"/>
        <v>0</v>
      </c>
      <c r="P436" s="571">
        <f t="shared" si="136"/>
        <v>1</v>
      </c>
      <c r="Q436" s="571">
        <f t="shared" si="137"/>
        <v>1</v>
      </c>
      <c r="BX436" s="6" t="s">
        <v>361</v>
      </c>
      <c r="BY436" s="577" t="s">
        <v>363</v>
      </c>
      <c r="BZ436" s="6" t="s">
        <v>597</v>
      </c>
      <c r="CA436" s="6" t="s">
        <v>1470</v>
      </c>
    </row>
    <row r="437" spans="2:79">
      <c r="B437" s="568"/>
      <c r="C437" s="568"/>
      <c r="D437" s="568"/>
      <c r="E437" s="568" cm="1">
        <f t="array" ref="E437">IF(H436&lt;&gt;"",E436,IF(E436="","",IFERROR(MATCH(TRUE(),INDEX(INDEX(K:K,E436+1):K203&lt;&gt;"",0),0)+E436,"")))</f>
        <v>578</v>
      </c>
      <c r="F437" s="569" cm="1">
        <f t="array" ref="F437">IF(E437="","",IF(H436&lt;&gt;"",H436,INDEX(D:D,E437)))</f>
        <v>0</v>
      </c>
      <c r="G437" s="569" t="str">
        <f t="shared" si="132"/>
        <v>0</v>
      </c>
      <c r="H437" s="570" t="str">
        <f t="shared" si="133"/>
        <v/>
      </c>
      <c r="I437" s="568" t="str">
        <f>IF(AND(F437&lt;&gt;"",N10&gt;0,M437&gt;N10),"Mot &gt; limite","")</f>
        <v/>
      </c>
      <c r="M437" s="514">
        <f>IF(OR(F437="",N10="",N10&lt;=0),"",IF(LEN(F437)&lt;=N10,LEN(F437),IFERROR(FIND("♦",SUBSTITUTE(LEFT(F437,N10)," ","♦",LEN(LEFT(F437,N10))-LEN(SUBSTITUTE(LEFT(F437,N10)," ","")))),FIND(" ",F437&amp;" ",N10+1)-1)))</f>
        <v>1</v>
      </c>
      <c r="N437" s="571">
        <f t="shared" si="134"/>
        <v>420</v>
      </c>
      <c r="O437" s="551" t="str">
        <f t="shared" si="135"/>
        <v>0</v>
      </c>
      <c r="P437" s="571">
        <f t="shared" si="136"/>
        <v>1</v>
      </c>
      <c r="Q437" s="571">
        <f t="shared" si="137"/>
        <v>1</v>
      </c>
      <c r="BX437" s="6" t="s">
        <v>361</v>
      </c>
      <c r="BY437" s="577" t="s">
        <v>363</v>
      </c>
      <c r="BZ437" s="6" t="s">
        <v>1471</v>
      </c>
      <c r="CA437" s="6" t="s">
        <v>1472</v>
      </c>
    </row>
    <row r="438" spans="2:79">
      <c r="B438" s="568"/>
      <c r="C438" s="568"/>
      <c r="D438" s="568"/>
      <c r="E438" s="568" cm="1">
        <f t="array" ref="E438">IF(H437&lt;&gt;"",E437,IF(E437="","",IFERROR(MATCH(TRUE(),INDEX(INDEX(K:K,E437+1):K203&lt;&gt;"",0),0)+E437,"")))</f>
        <v>579</v>
      </c>
      <c r="F438" s="569" cm="1">
        <f t="array" ref="F438">IF(E438="","",IF(H437&lt;&gt;"",H437,INDEX(D:D,E438)))</f>
        <v>0</v>
      </c>
      <c r="G438" s="569" t="str">
        <f t="shared" si="132"/>
        <v>0</v>
      </c>
      <c r="H438" s="570" t="str">
        <f t="shared" si="133"/>
        <v/>
      </c>
      <c r="I438" s="568" t="str">
        <f>IF(AND(F438&lt;&gt;"",N10&gt;0,M438&gt;N10),"Mot &gt; limite","")</f>
        <v/>
      </c>
      <c r="M438" s="514">
        <f>IF(OR(F438="",N10="",N10&lt;=0),"",IF(LEN(F438)&lt;=N10,LEN(F438),IFERROR(FIND("♦",SUBSTITUTE(LEFT(F438,N10)," ","♦",LEN(LEFT(F438,N10))-LEN(SUBSTITUTE(LEFT(F438,N10)," ","")))),FIND(" ",F438&amp;" ",N10+1)-1)))</f>
        <v>1</v>
      </c>
      <c r="N438" s="571">
        <f t="shared" si="134"/>
        <v>421</v>
      </c>
      <c r="O438" s="551" t="str">
        <f t="shared" si="135"/>
        <v>0</v>
      </c>
      <c r="P438" s="571">
        <f t="shared" si="136"/>
        <v>1</v>
      </c>
      <c r="Q438" s="571">
        <f t="shared" si="137"/>
        <v>1</v>
      </c>
      <c r="BX438" s="6" t="s">
        <v>361</v>
      </c>
      <c r="BY438" s="577" t="s">
        <v>363</v>
      </c>
      <c r="BZ438" s="6" t="s">
        <v>598</v>
      </c>
      <c r="CA438" s="6" t="s">
        <v>1473</v>
      </c>
    </row>
    <row r="439" spans="2:79">
      <c r="B439" s="568"/>
      <c r="C439" s="568"/>
      <c r="D439" s="568"/>
      <c r="E439" s="568" cm="1">
        <f t="array" ref="E439">IF(H438&lt;&gt;"",E438,IF(E438="","",IFERROR(MATCH(TRUE(),INDEX(INDEX(K:K,E438+1):K203&lt;&gt;"",0),0)+E438,"")))</f>
        <v>580</v>
      </c>
      <c r="F439" s="569" cm="1">
        <f t="array" ref="F439">IF(E439="","",IF(H438&lt;&gt;"",H438,INDEX(D:D,E439)))</f>
        <v>0</v>
      </c>
      <c r="G439" s="569" t="str">
        <f t="shared" si="132"/>
        <v>0</v>
      </c>
      <c r="H439" s="570" t="str">
        <f t="shared" si="133"/>
        <v/>
      </c>
      <c r="I439" s="568" t="str">
        <f>IF(AND(F439&lt;&gt;"",N10&gt;0,M439&gt;N10),"Mot &gt; limite","")</f>
        <v/>
      </c>
      <c r="M439" s="514">
        <f>IF(OR(F439="",N10="",N10&lt;=0),"",IF(LEN(F439)&lt;=N10,LEN(F439),IFERROR(FIND("♦",SUBSTITUTE(LEFT(F439,N10)," ","♦",LEN(LEFT(F439,N10))-LEN(SUBSTITUTE(LEFT(F439,N10)," ","")))),FIND(" ",F439&amp;" ",N10+1)-1)))</f>
        <v>1</v>
      </c>
      <c r="N439" s="571">
        <f t="shared" si="134"/>
        <v>422</v>
      </c>
      <c r="O439" s="551" t="str">
        <f t="shared" si="135"/>
        <v>0</v>
      </c>
      <c r="P439" s="571">
        <f t="shared" si="136"/>
        <v>1</v>
      </c>
      <c r="Q439" s="571">
        <f t="shared" si="137"/>
        <v>1</v>
      </c>
      <c r="BX439" s="6" t="s">
        <v>361</v>
      </c>
      <c r="BY439" s="577" t="s">
        <v>363</v>
      </c>
      <c r="BZ439" s="6" t="s">
        <v>599</v>
      </c>
      <c r="CA439" s="6" t="s">
        <v>1474</v>
      </c>
    </row>
    <row r="440" spans="2:79">
      <c r="B440" s="568"/>
      <c r="C440" s="568"/>
      <c r="D440" s="568"/>
      <c r="E440" s="568" cm="1">
        <f t="array" ref="E440">IF(H439&lt;&gt;"",E439,IF(E439="","",IFERROR(MATCH(TRUE(),INDEX(INDEX(K:K,E439+1):K203&lt;&gt;"",0),0)+E439,"")))</f>
        <v>581</v>
      </c>
      <c r="F440" s="569" cm="1">
        <f t="array" ref="F440">IF(E440="","",IF(H439&lt;&gt;"",H439,INDEX(D:D,E440)))</f>
        <v>0</v>
      </c>
      <c r="G440" s="569" t="str">
        <f t="shared" si="132"/>
        <v>0</v>
      </c>
      <c r="H440" s="570" t="str">
        <f t="shared" si="133"/>
        <v/>
      </c>
      <c r="I440" s="568" t="str">
        <f>IF(AND(F440&lt;&gt;"",N10&gt;0,M440&gt;N10),"Mot &gt; limite","")</f>
        <v/>
      </c>
      <c r="M440" s="514">
        <f>IF(OR(F440="",N10="",N10&lt;=0),"",IF(LEN(F440)&lt;=N10,LEN(F440),IFERROR(FIND("♦",SUBSTITUTE(LEFT(F440,N10)," ","♦",LEN(LEFT(F440,N10))-LEN(SUBSTITUTE(LEFT(F440,N10)," ","")))),FIND(" ",F440&amp;" ",N10+1)-1)))</f>
        <v>1</v>
      </c>
      <c r="N440" s="571">
        <f t="shared" si="134"/>
        <v>423</v>
      </c>
      <c r="O440" s="551" t="str">
        <f t="shared" si="135"/>
        <v>0</v>
      </c>
      <c r="P440" s="571">
        <f t="shared" si="136"/>
        <v>1</v>
      </c>
      <c r="Q440" s="571">
        <f t="shared" si="137"/>
        <v>1</v>
      </c>
      <c r="BX440" s="6" t="s">
        <v>361</v>
      </c>
      <c r="BY440" s="577" t="s">
        <v>363</v>
      </c>
      <c r="BZ440" s="6" t="s">
        <v>600</v>
      </c>
      <c r="CA440" s="6" t="s">
        <v>1168</v>
      </c>
    </row>
    <row r="441" spans="2:79">
      <c r="B441" s="568"/>
      <c r="C441" s="568"/>
      <c r="D441" s="568"/>
      <c r="E441" s="568" cm="1">
        <f t="array" ref="E441">IF(H440&lt;&gt;"",E440,IF(E440="","",IFERROR(MATCH(TRUE(),INDEX(INDEX(K:K,E440+1):K203&lt;&gt;"",0),0)+E440,"")))</f>
        <v>582</v>
      </c>
      <c r="F441" s="569" cm="1">
        <f t="array" ref="F441">IF(E441="","",IF(H440&lt;&gt;"",H440,INDEX(D:D,E441)))</f>
        <v>0</v>
      </c>
      <c r="G441" s="569" t="str">
        <f t="shared" si="132"/>
        <v>0</v>
      </c>
      <c r="H441" s="570" t="str">
        <f t="shared" si="133"/>
        <v/>
      </c>
      <c r="I441" s="568" t="str">
        <f>IF(AND(F441&lt;&gt;"",N10&gt;0,M441&gt;N10),"Mot &gt; limite","")</f>
        <v/>
      </c>
      <c r="M441" s="514">
        <f>IF(OR(F441="",N10="",N10&lt;=0),"",IF(LEN(F441)&lt;=N10,LEN(F441),IFERROR(FIND("♦",SUBSTITUTE(LEFT(F441,N10)," ","♦",LEN(LEFT(F441,N10))-LEN(SUBSTITUTE(LEFT(F441,N10)," ","")))),FIND(" ",F441&amp;" ",N10+1)-1)))</f>
        <v>1</v>
      </c>
      <c r="N441" s="571">
        <f t="shared" si="134"/>
        <v>424</v>
      </c>
      <c r="O441" s="551" t="str">
        <f t="shared" si="135"/>
        <v>0</v>
      </c>
      <c r="P441" s="571">
        <f t="shared" si="136"/>
        <v>1</v>
      </c>
      <c r="Q441" s="571">
        <f t="shared" si="137"/>
        <v>1</v>
      </c>
      <c r="BX441" s="6" t="s">
        <v>361</v>
      </c>
      <c r="BY441" s="577" t="s">
        <v>363</v>
      </c>
      <c r="BZ441" s="6" t="s">
        <v>601</v>
      </c>
      <c r="CA441" s="6" t="s">
        <v>1169</v>
      </c>
    </row>
    <row r="442" spans="2:79">
      <c r="B442" s="568"/>
      <c r="C442" s="568"/>
      <c r="D442" s="568"/>
      <c r="E442" s="568" cm="1">
        <f t="array" ref="E442">IF(H441&lt;&gt;"",E441,IF(E441="","",IFERROR(MATCH(TRUE(),INDEX(INDEX(K:K,E441+1):K203&lt;&gt;"",0),0)+E441,"")))</f>
        <v>583</v>
      </c>
      <c r="F442" s="569" cm="1">
        <f t="array" ref="F442">IF(E442="","",IF(H441&lt;&gt;"",H441,INDEX(D:D,E442)))</f>
        <v>0</v>
      </c>
      <c r="G442" s="569" t="str">
        <f t="shared" si="132"/>
        <v>0</v>
      </c>
      <c r="H442" s="570" t="str">
        <f t="shared" si="133"/>
        <v/>
      </c>
      <c r="I442" s="568" t="str">
        <f>IF(AND(F442&lt;&gt;"",N10&gt;0,M442&gt;N10),"Mot &gt; limite","")</f>
        <v/>
      </c>
      <c r="M442" s="514">
        <f>IF(OR(F442="",N10="",N10&lt;=0),"",IF(LEN(F442)&lt;=N10,LEN(F442),IFERROR(FIND("♦",SUBSTITUTE(LEFT(F442,N10)," ","♦",LEN(LEFT(F442,N10))-LEN(SUBSTITUTE(LEFT(F442,N10)," ","")))),FIND(" ",F442&amp;" ",N10+1)-1)))</f>
        <v>1</v>
      </c>
      <c r="N442" s="571">
        <f t="shared" si="134"/>
        <v>425</v>
      </c>
      <c r="O442" s="551" t="str">
        <f t="shared" si="135"/>
        <v>0</v>
      </c>
      <c r="P442" s="571">
        <f t="shared" si="136"/>
        <v>1</v>
      </c>
      <c r="Q442" s="571">
        <f t="shared" si="137"/>
        <v>1</v>
      </c>
      <c r="BX442" s="6" t="s">
        <v>361</v>
      </c>
      <c r="BY442" s="577" t="s">
        <v>363</v>
      </c>
      <c r="BZ442" s="6" t="s">
        <v>602</v>
      </c>
      <c r="CA442" s="6" t="s">
        <v>1170</v>
      </c>
    </row>
    <row r="443" spans="2:79">
      <c r="B443" s="568"/>
      <c r="C443" s="568"/>
      <c r="D443" s="568"/>
      <c r="E443" s="568" cm="1">
        <f t="array" ref="E443">IF(H442&lt;&gt;"",E442,IF(E442="","",IFERROR(MATCH(TRUE(),INDEX(INDEX(K:K,E442+1):K203&lt;&gt;"",0),0)+E442,"")))</f>
        <v>584</v>
      </c>
      <c r="F443" s="569" cm="1">
        <f t="array" ref="F443">IF(E443="","",IF(H442&lt;&gt;"",H442,INDEX(D:D,E443)))</f>
        <v>0</v>
      </c>
      <c r="G443" s="569" t="str">
        <f t="shared" si="132"/>
        <v>0</v>
      </c>
      <c r="H443" s="570" t="str">
        <f t="shared" si="133"/>
        <v/>
      </c>
      <c r="I443" s="568" t="str">
        <f>IF(AND(F443&lt;&gt;"",N10&gt;0,M443&gt;N10),"Mot &gt; limite","")</f>
        <v/>
      </c>
      <c r="M443" s="514">
        <f>IF(OR(F443="",N10="",N10&lt;=0),"",IF(LEN(F443)&lt;=N10,LEN(F443),IFERROR(FIND("♦",SUBSTITUTE(LEFT(F443,N10)," ","♦",LEN(LEFT(F443,N10))-LEN(SUBSTITUTE(LEFT(F443,N10)," ","")))),FIND(" ",F443&amp;" ",N10+1)-1)))</f>
        <v>1</v>
      </c>
      <c r="N443" s="571">
        <f t="shared" si="134"/>
        <v>426</v>
      </c>
      <c r="O443" s="551" t="str">
        <f t="shared" si="135"/>
        <v>0</v>
      </c>
      <c r="P443" s="571">
        <f t="shared" si="136"/>
        <v>1</v>
      </c>
      <c r="Q443" s="571">
        <f t="shared" si="137"/>
        <v>1</v>
      </c>
      <c r="BX443" s="6" t="s">
        <v>361</v>
      </c>
      <c r="BY443" s="577" t="s">
        <v>363</v>
      </c>
      <c r="BZ443" s="6" t="s">
        <v>1475</v>
      </c>
      <c r="CA443" s="6" t="s">
        <v>1171</v>
      </c>
    </row>
    <row r="444" spans="2:79">
      <c r="B444" s="568"/>
      <c r="C444" s="568"/>
      <c r="D444" s="568"/>
      <c r="E444" s="568" cm="1">
        <f t="array" ref="E444">IF(H443&lt;&gt;"",E443,IF(E443="","",IFERROR(MATCH(TRUE(),INDEX(INDEX(K:K,E443+1):K203&lt;&gt;"",0),0)+E443,"")))</f>
        <v>585</v>
      </c>
      <c r="F444" s="569" cm="1">
        <f t="array" ref="F444">IF(E444="","",IF(H443&lt;&gt;"",H443,INDEX(D:D,E444)))</f>
        <v>0</v>
      </c>
      <c r="G444" s="569" t="str">
        <f t="shared" si="132"/>
        <v>0</v>
      </c>
      <c r="H444" s="570" t="str">
        <f t="shared" si="133"/>
        <v/>
      </c>
      <c r="I444" s="568" t="str">
        <f>IF(AND(F444&lt;&gt;"",N10&gt;0,M444&gt;N10),"Mot &gt; limite","")</f>
        <v/>
      </c>
      <c r="M444" s="514">
        <f>IF(OR(F444="",N10="",N10&lt;=0),"",IF(LEN(F444)&lt;=N10,LEN(F444),IFERROR(FIND("♦",SUBSTITUTE(LEFT(F444,N10)," ","♦",LEN(LEFT(F444,N10))-LEN(SUBSTITUTE(LEFT(F444,N10)," ","")))),FIND(" ",F444&amp;" ",N10+1)-1)))</f>
        <v>1</v>
      </c>
      <c r="N444" s="571">
        <f t="shared" si="134"/>
        <v>427</v>
      </c>
      <c r="O444" s="551" t="str">
        <f t="shared" si="135"/>
        <v>0</v>
      </c>
      <c r="P444" s="571">
        <f t="shared" si="136"/>
        <v>1</v>
      </c>
      <c r="Q444" s="571">
        <f t="shared" si="137"/>
        <v>1</v>
      </c>
      <c r="BX444" s="6" t="s">
        <v>361</v>
      </c>
      <c r="BY444" s="577" t="s">
        <v>363</v>
      </c>
      <c r="BZ444" s="6" t="s">
        <v>603</v>
      </c>
      <c r="CA444" s="6" t="s">
        <v>1476</v>
      </c>
    </row>
    <row r="445" spans="2:79">
      <c r="B445" s="568"/>
      <c r="C445" s="568"/>
      <c r="D445" s="568"/>
      <c r="E445" s="568" cm="1">
        <f t="array" ref="E445">IF(H444&lt;&gt;"",E444,IF(E444="","",IFERROR(MATCH(TRUE(),INDEX(INDEX(K:K,E444+1):K203&lt;&gt;"",0),0)+E444,"")))</f>
        <v>586</v>
      </c>
      <c r="F445" s="569" cm="1">
        <f t="array" ref="F445">IF(E445="","",IF(H444&lt;&gt;"",H444,INDEX(D:D,E445)))</f>
        <v>0</v>
      </c>
      <c r="G445" s="569" t="str">
        <f t="shared" si="132"/>
        <v>0</v>
      </c>
      <c r="H445" s="570" t="str">
        <f t="shared" si="133"/>
        <v/>
      </c>
      <c r="I445" s="568" t="str">
        <f>IF(AND(F445&lt;&gt;"",N10&gt;0,M445&gt;N10),"Mot &gt; limite","")</f>
        <v/>
      </c>
      <c r="M445" s="514">
        <f>IF(OR(F445="",N10="",N10&lt;=0),"",IF(LEN(F445)&lt;=N10,LEN(F445),IFERROR(FIND("♦",SUBSTITUTE(LEFT(F445,N10)," ","♦",LEN(LEFT(F445,N10))-LEN(SUBSTITUTE(LEFT(F445,N10)," ","")))),FIND(" ",F445&amp;" ",N10+1)-1)))</f>
        <v>1</v>
      </c>
      <c r="N445" s="571">
        <f t="shared" si="134"/>
        <v>428</v>
      </c>
      <c r="O445" s="551" t="str">
        <f t="shared" si="135"/>
        <v>0</v>
      </c>
      <c r="P445" s="571">
        <f t="shared" si="136"/>
        <v>1</v>
      </c>
      <c r="Q445" s="571">
        <f t="shared" si="137"/>
        <v>1</v>
      </c>
      <c r="BX445" s="6" t="s">
        <v>361</v>
      </c>
      <c r="BY445" s="577" t="s">
        <v>363</v>
      </c>
      <c r="BZ445" s="6" t="s">
        <v>604</v>
      </c>
      <c r="CA445" s="6" t="s">
        <v>1477</v>
      </c>
    </row>
    <row r="446" spans="2:79">
      <c r="B446" s="568"/>
      <c r="C446" s="568"/>
      <c r="D446" s="568"/>
      <c r="E446" s="568" cm="1">
        <f t="array" ref="E446">IF(H445&lt;&gt;"",E445,IF(E445="","",IFERROR(MATCH(TRUE(),INDEX(INDEX(K:K,E445+1):K203&lt;&gt;"",0),0)+E445,"")))</f>
        <v>587</v>
      </c>
      <c r="F446" s="569" cm="1">
        <f t="array" ref="F446">IF(E446="","",IF(H445&lt;&gt;"",H445,INDEX(D:D,E446)))</f>
        <v>0</v>
      </c>
      <c r="G446" s="569" t="str">
        <f t="shared" si="132"/>
        <v>0</v>
      </c>
      <c r="H446" s="570" t="str">
        <f t="shared" si="133"/>
        <v/>
      </c>
      <c r="I446" s="568" t="str">
        <f>IF(AND(F446&lt;&gt;"",N10&gt;0,M446&gt;N10),"Mot &gt; limite","")</f>
        <v/>
      </c>
      <c r="M446" s="514">
        <f>IF(OR(F446="",N10="",N10&lt;=0),"",IF(LEN(F446)&lt;=N10,LEN(F446),IFERROR(FIND("♦",SUBSTITUTE(LEFT(F446,N10)," ","♦",LEN(LEFT(F446,N10))-LEN(SUBSTITUTE(LEFT(F446,N10)," ","")))),FIND(" ",F446&amp;" ",N10+1)-1)))</f>
        <v>1</v>
      </c>
      <c r="N446" s="571">
        <f t="shared" si="134"/>
        <v>429</v>
      </c>
      <c r="O446" s="551" t="str">
        <f t="shared" si="135"/>
        <v>0</v>
      </c>
      <c r="P446" s="571">
        <f t="shared" si="136"/>
        <v>1</v>
      </c>
      <c r="Q446" s="571">
        <f t="shared" si="137"/>
        <v>1</v>
      </c>
      <c r="BX446" s="6" t="s">
        <v>361</v>
      </c>
      <c r="BY446" s="577" t="s">
        <v>363</v>
      </c>
      <c r="BZ446" s="6" t="s">
        <v>605</v>
      </c>
      <c r="CA446" s="6" t="s">
        <v>1478</v>
      </c>
    </row>
    <row r="447" spans="2:79">
      <c r="B447" s="568"/>
      <c r="C447" s="568"/>
      <c r="D447" s="568"/>
      <c r="E447" s="568" cm="1">
        <f t="array" ref="E447">IF(H446&lt;&gt;"",E446,IF(E446="","",IFERROR(MATCH(TRUE(),INDEX(INDEX(K:K,E446+1):K203&lt;&gt;"",0),0)+E446,"")))</f>
        <v>588</v>
      </c>
      <c r="F447" s="569" cm="1">
        <f t="array" ref="F447">IF(E447="","",IF(H446&lt;&gt;"",H446,INDEX(D:D,E447)))</f>
        <v>0</v>
      </c>
      <c r="G447" s="569" t="str">
        <f t="shared" si="132"/>
        <v>0</v>
      </c>
      <c r="H447" s="570" t="str">
        <f t="shared" si="133"/>
        <v/>
      </c>
      <c r="I447" s="568" t="str">
        <f>IF(AND(F447&lt;&gt;"",N10&gt;0,M447&gt;N10),"Mot &gt; limite","")</f>
        <v/>
      </c>
      <c r="M447" s="514">
        <f>IF(OR(F447="",N10="",N10&lt;=0),"",IF(LEN(F447)&lt;=N10,LEN(F447),IFERROR(FIND("♦",SUBSTITUTE(LEFT(F447,N10)," ","♦",LEN(LEFT(F447,N10))-LEN(SUBSTITUTE(LEFT(F447,N10)," ","")))),FIND(" ",F447&amp;" ",N10+1)-1)))</f>
        <v>1</v>
      </c>
      <c r="N447" s="571">
        <f t="shared" si="134"/>
        <v>430</v>
      </c>
      <c r="O447" s="551" t="str">
        <f t="shared" si="135"/>
        <v>0</v>
      </c>
      <c r="P447" s="571">
        <f t="shared" si="136"/>
        <v>1</v>
      </c>
      <c r="Q447" s="571">
        <f t="shared" si="137"/>
        <v>1</v>
      </c>
      <c r="BX447" s="6" t="s">
        <v>361</v>
      </c>
      <c r="BY447" s="577" t="s">
        <v>363</v>
      </c>
      <c r="BZ447" s="6" t="s">
        <v>606</v>
      </c>
      <c r="CA447" s="6" t="s">
        <v>1479</v>
      </c>
    </row>
    <row r="448" spans="2:79">
      <c r="B448" s="568"/>
      <c r="C448" s="568"/>
      <c r="D448" s="568"/>
      <c r="E448" s="568" cm="1">
        <f t="array" ref="E448">IF(H447&lt;&gt;"",E447,IF(E447="","",IFERROR(MATCH(TRUE(),INDEX(INDEX(K:K,E447+1):K203&lt;&gt;"",0),0)+E447,"")))</f>
        <v>589</v>
      </c>
      <c r="F448" s="569" cm="1">
        <f t="array" ref="F448">IF(E448="","",IF(H447&lt;&gt;"",H447,INDEX(D:D,E448)))</f>
        <v>0</v>
      </c>
      <c r="G448" s="569" t="str">
        <f t="shared" si="132"/>
        <v>0</v>
      </c>
      <c r="H448" s="570" t="str">
        <f t="shared" si="133"/>
        <v/>
      </c>
      <c r="I448" s="568" t="str">
        <f>IF(AND(F448&lt;&gt;"",N10&gt;0,M448&gt;N10),"Mot &gt; limite","")</f>
        <v/>
      </c>
      <c r="M448" s="514">
        <f>IF(OR(F448="",N10="",N10&lt;=0),"",IF(LEN(F448)&lt;=N10,LEN(F448),IFERROR(FIND("♦",SUBSTITUTE(LEFT(F448,N10)," ","♦",LEN(LEFT(F448,N10))-LEN(SUBSTITUTE(LEFT(F448,N10)," ","")))),FIND(" ",F448&amp;" ",N10+1)-1)))</f>
        <v>1</v>
      </c>
      <c r="N448" s="571">
        <f t="shared" si="134"/>
        <v>431</v>
      </c>
      <c r="O448" s="551" t="str">
        <f t="shared" si="135"/>
        <v>0</v>
      </c>
      <c r="P448" s="571">
        <f t="shared" si="136"/>
        <v>1</v>
      </c>
      <c r="Q448" s="571">
        <f t="shared" si="137"/>
        <v>1</v>
      </c>
      <c r="BX448" s="6" t="s">
        <v>361</v>
      </c>
      <c r="BY448" s="577" t="s">
        <v>363</v>
      </c>
      <c r="BZ448" s="6" t="s">
        <v>1480</v>
      </c>
      <c r="CA448" s="6" t="s">
        <v>1481</v>
      </c>
    </row>
    <row r="449" spans="2:79">
      <c r="B449" s="568"/>
      <c r="C449" s="568"/>
      <c r="D449" s="568"/>
      <c r="E449" s="568" cm="1">
        <f t="array" ref="E449">IF(H448&lt;&gt;"",E448,IF(E448="","",IFERROR(MATCH(TRUE(),INDEX(INDEX(K:K,E448+1):K203&lt;&gt;"",0),0)+E448,"")))</f>
        <v>590</v>
      </c>
      <c r="F449" s="569" cm="1">
        <f t="array" ref="F449">IF(E449="","",IF(H448&lt;&gt;"",H448,INDEX(D:D,E449)))</f>
        <v>0</v>
      </c>
      <c r="G449" s="569" t="str">
        <f t="shared" si="132"/>
        <v>0</v>
      </c>
      <c r="H449" s="570" t="str">
        <f t="shared" si="133"/>
        <v/>
      </c>
      <c r="I449" s="568" t="str">
        <f>IF(AND(F449&lt;&gt;"",N10&gt;0,M449&gt;N10),"Mot &gt; limite","")</f>
        <v/>
      </c>
      <c r="M449" s="514">
        <f>IF(OR(F449="",N10="",N10&lt;=0),"",IF(LEN(F449)&lt;=N10,LEN(F449),IFERROR(FIND("♦",SUBSTITUTE(LEFT(F449,N10)," ","♦",LEN(LEFT(F449,N10))-LEN(SUBSTITUTE(LEFT(F449,N10)," ","")))),FIND(" ",F449&amp;" ",N10+1)-1)))</f>
        <v>1</v>
      </c>
      <c r="N449" s="571">
        <f t="shared" si="134"/>
        <v>432</v>
      </c>
      <c r="O449" s="551" t="str">
        <f t="shared" si="135"/>
        <v>0</v>
      </c>
      <c r="P449" s="571">
        <f t="shared" si="136"/>
        <v>1</v>
      </c>
      <c r="Q449" s="571">
        <f t="shared" si="137"/>
        <v>1</v>
      </c>
      <c r="BX449" s="6" t="s">
        <v>361</v>
      </c>
      <c r="BY449" s="577" t="s">
        <v>363</v>
      </c>
      <c r="BZ449" s="6" t="s">
        <v>607</v>
      </c>
      <c r="CA449" s="6" t="s">
        <v>1482</v>
      </c>
    </row>
    <row r="450" spans="2:79">
      <c r="B450" s="568"/>
      <c r="C450" s="568"/>
      <c r="D450" s="568"/>
      <c r="E450" s="568" cm="1">
        <f t="array" ref="E450">IF(H449&lt;&gt;"",E449,IF(E449="","",IFERROR(MATCH(TRUE(),INDEX(INDEX(K:K,E449+1):K203&lt;&gt;"",0),0)+E449,"")))</f>
        <v>591</v>
      </c>
      <c r="F450" s="569" cm="1">
        <f t="array" ref="F450">IF(E450="","",IF(H449&lt;&gt;"",H449,INDEX(D:D,E450)))</f>
        <v>0</v>
      </c>
      <c r="G450" s="569" t="str">
        <f t="shared" si="132"/>
        <v>0</v>
      </c>
      <c r="H450" s="570" t="str">
        <f t="shared" si="133"/>
        <v/>
      </c>
      <c r="I450" s="568" t="str">
        <f>IF(AND(F450&lt;&gt;"",N10&gt;0,M450&gt;N10),"Mot &gt; limite","")</f>
        <v/>
      </c>
      <c r="M450" s="514">
        <f>IF(OR(F450="",N10="",N10&lt;=0),"",IF(LEN(F450)&lt;=N10,LEN(F450),IFERROR(FIND("♦",SUBSTITUTE(LEFT(F450,N10)," ","♦",LEN(LEFT(F450,N10))-LEN(SUBSTITUTE(LEFT(F450,N10)," ","")))),FIND(" ",F450&amp;" ",N10+1)-1)))</f>
        <v>1</v>
      </c>
      <c r="N450" s="571">
        <f t="shared" si="134"/>
        <v>433</v>
      </c>
      <c r="O450" s="551" t="str">
        <f t="shared" si="135"/>
        <v>0</v>
      </c>
      <c r="P450" s="571">
        <f t="shared" si="136"/>
        <v>1</v>
      </c>
      <c r="Q450" s="571">
        <f t="shared" si="137"/>
        <v>1</v>
      </c>
      <c r="BX450" s="6" t="s">
        <v>361</v>
      </c>
      <c r="BY450" s="577" t="s">
        <v>363</v>
      </c>
      <c r="BZ450" s="6" t="s">
        <v>608</v>
      </c>
      <c r="CA450" s="6" t="s">
        <v>1483</v>
      </c>
    </row>
    <row r="451" spans="2:79">
      <c r="B451" s="568"/>
      <c r="C451" s="568"/>
      <c r="D451" s="568"/>
      <c r="E451" s="568" cm="1">
        <f t="array" ref="E451">IF(H450&lt;&gt;"",E450,IF(E450="","",IFERROR(MATCH(TRUE(),INDEX(INDEX(K:K,E450+1):K203&lt;&gt;"",0),0)+E450,"")))</f>
        <v>592</v>
      </c>
      <c r="F451" s="569" cm="1">
        <f t="array" ref="F451">IF(E451="","",IF(H450&lt;&gt;"",H450,INDEX(D:D,E451)))</f>
        <v>0</v>
      </c>
      <c r="G451" s="569" t="str">
        <f t="shared" si="132"/>
        <v>0</v>
      </c>
      <c r="H451" s="570" t="str">
        <f t="shared" si="133"/>
        <v/>
      </c>
      <c r="I451" s="568" t="str">
        <f>IF(AND(F451&lt;&gt;"",N10&gt;0,M451&gt;N10),"Mot &gt; limite","")</f>
        <v/>
      </c>
      <c r="M451" s="514">
        <f>IF(OR(F451="",N10="",N10&lt;=0),"",IF(LEN(F451)&lt;=N10,LEN(F451),IFERROR(FIND("♦",SUBSTITUTE(LEFT(F451,N10)," ","♦",LEN(LEFT(F451,N10))-LEN(SUBSTITUTE(LEFT(F451,N10)," ","")))),FIND(" ",F451&amp;" ",N10+1)-1)))</f>
        <v>1</v>
      </c>
      <c r="N451" s="571">
        <f t="shared" si="134"/>
        <v>434</v>
      </c>
      <c r="O451" s="551" t="str">
        <f t="shared" si="135"/>
        <v>0</v>
      </c>
      <c r="P451" s="571">
        <f t="shared" si="136"/>
        <v>1</v>
      </c>
      <c r="Q451" s="571">
        <f t="shared" si="137"/>
        <v>1</v>
      </c>
      <c r="BX451" s="6" t="s">
        <v>361</v>
      </c>
      <c r="BY451" s="577" t="s">
        <v>363</v>
      </c>
      <c r="BZ451" s="6" t="s">
        <v>609</v>
      </c>
      <c r="CA451" s="6" t="s">
        <v>1484</v>
      </c>
    </row>
    <row r="452" spans="2:79">
      <c r="B452" s="568"/>
      <c r="C452" s="568"/>
      <c r="D452" s="568"/>
      <c r="E452" s="568" cm="1">
        <f t="array" ref="E452">IF(H451&lt;&gt;"",E451,IF(E451="","",IFERROR(MATCH(TRUE(),INDEX(INDEX(K:K,E451+1):K203&lt;&gt;"",0),0)+E451,"")))</f>
        <v>593</v>
      </c>
      <c r="F452" s="569" cm="1">
        <f t="array" ref="F452">IF(E452="","",IF(H451&lt;&gt;"",H451,INDEX(D:D,E452)))</f>
        <v>0</v>
      </c>
      <c r="G452" s="569" t="str">
        <f t="shared" si="132"/>
        <v>0</v>
      </c>
      <c r="H452" s="570" t="str">
        <f t="shared" si="133"/>
        <v/>
      </c>
      <c r="I452" s="568" t="str">
        <f>IF(AND(F452&lt;&gt;"",N10&gt;0,M452&gt;N10),"Mot &gt; limite","")</f>
        <v/>
      </c>
      <c r="M452" s="514">
        <f>IF(OR(F452="",N10="",N10&lt;=0),"",IF(LEN(F452)&lt;=N10,LEN(F452),IFERROR(FIND("♦",SUBSTITUTE(LEFT(F452,N10)," ","♦",LEN(LEFT(F452,N10))-LEN(SUBSTITUTE(LEFT(F452,N10)," ","")))),FIND(" ",F452&amp;" ",N10+1)-1)))</f>
        <v>1</v>
      </c>
      <c r="N452" s="571">
        <f t="shared" si="134"/>
        <v>435</v>
      </c>
      <c r="O452" s="551" t="str">
        <f t="shared" si="135"/>
        <v>0</v>
      </c>
      <c r="P452" s="571">
        <f t="shared" si="136"/>
        <v>1</v>
      </c>
      <c r="Q452" s="571">
        <f t="shared" si="137"/>
        <v>1</v>
      </c>
      <c r="BX452" s="6" t="s">
        <v>361</v>
      </c>
      <c r="BY452" s="577" t="s">
        <v>363</v>
      </c>
      <c r="BZ452" s="6" t="s">
        <v>610</v>
      </c>
      <c r="CA452" s="6" t="s">
        <v>1485</v>
      </c>
    </row>
    <row r="453" spans="2:79">
      <c r="B453" s="568"/>
      <c r="C453" s="568"/>
      <c r="D453" s="568"/>
      <c r="E453" s="568" cm="1">
        <f t="array" ref="E453">IF(H452&lt;&gt;"",E452,IF(E452="","",IFERROR(MATCH(TRUE(),INDEX(INDEX(K:K,E452+1):K203&lt;&gt;"",0),0)+E452,"")))</f>
        <v>594</v>
      </c>
      <c r="F453" s="569" cm="1">
        <f t="array" ref="F453">IF(E453="","",IF(H452&lt;&gt;"",H452,INDEX(D:D,E453)))</f>
        <v>0</v>
      </c>
      <c r="G453" s="569" t="str">
        <f t="shared" si="132"/>
        <v>0</v>
      </c>
      <c r="H453" s="570" t="str">
        <f t="shared" si="133"/>
        <v/>
      </c>
      <c r="I453" s="568" t="str">
        <f>IF(AND(F453&lt;&gt;"",N10&gt;0,M453&gt;N10),"Mot &gt; limite","")</f>
        <v/>
      </c>
      <c r="M453" s="514">
        <f>IF(OR(F453="",N10="",N10&lt;=0),"",IF(LEN(F453)&lt;=N10,LEN(F453),IFERROR(FIND("♦",SUBSTITUTE(LEFT(F453,N10)," ","♦",LEN(LEFT(F453,N10))-LEN(SUBSTITUTE(LEFT(F453,N10)," ","")))),FIND(" ",F453&amp;" ",N10+1)-1)))</f>
        <v>1</v>
      </c>
      <c r="N453" s="571">
        <f t="shared" si="134"/>
        <v>436</v>
      </c>
      <c r="O453" s="551" t="str">
        <f t="shared" si="135"/>
        <v>0</v>
      </c>
      <c r="P453" s="571">
        <f t="shared" si="136"/>
        <v>1</v>
      </c>
      <c r="Q453" s="571">
        <f t="shared" si="137"/>
        <v>1</v>
      </c>
      <c r="BX453" s="6" t="s">
        <v>361</v>
      </c>
      <c r="BY453" s="577" t="s">
        <v>363</v>
      </c>
      <c r="BZ453" s="6" t="s">
        <v>611</v>
      </c>
      <c r="CA453" s="6" t="s">
        <v>1486</v>
      </c>
    </row>
    <row r="454" spans="2:79">
      <c r="B454" s="568"/>
      <c r="C454" s="568"/>
      <c r="D454" s="568"/>
      <c r="E454" s="568" cm="1">
        <f t="array" ref="E454">IF(H453&lt;&gt;"",E453,IF(E453="","",IFERROR(MATCH(TRUE(),INDEX(INDEX(K:K,E453+1):K203&lt;&gt;"",0),0)+E453,"")))</f>
        <v>595</v>
      </c>
      <c r="F454" s="569" cm="1">
        <f t="array" ref="F454">IF(E454="","",IF(H453&lt;&gt;"",H453,INDEX(D:D,E454)))</f>
        <v>0</v>
      </c>
      <c r="G454" s="569" t="str">
        <f t="shared" si="132"/>
        <v>0</v>
      </c>
      <c r="H454" s="570" t="str">
        <f t="shared" si="133"/>
        <v/>
      </c>
      <c r="I454" s="568" t="str">
        <f>IF(AND(F454&lt;&gt;"",N10&gt;0,M454&gt;N10),"Mot &gt; limite","")</f>
        <v/>
      </c>
      <c r="M454" s="514">
        <f>IF(OR(F454="",N10="",N10&lt;=0),"",IF(LEN(F454)&lt;=N10,LEN(F454),IFERROR(FIND("♦",SUBSTITUTE(LEFT(F454,N10)," ","♦",LEN(LEFT(F454,N10))-LEN(SUBSTITUTE(LEFT(F454,N10)," ","")))),FIND(" ",F454&amp;" ",N10+1)-1)))</f>
        <v>1</v>
      </c>
      <c r="N454" s="571">
        <f t="shared" si="134"/>
        <v>437</v>
      </c>
      <c r="O454" s="551" t="str">
        <f t="shared" si="135"/>
        <v>0</v>
      </c>
      <c r="P454" s="571">
        <f t="shared" si="136"/>
        <v>1</v>
      </c>
      <c r="Q454" s="571">
        <f t="shared" si="137"/>
        <v>1</v>
      </c>
      <c r="BX454" s="6" t="s">
        <v>361</v>
      </c>
      <c r="BY454" s="577" t="s">
        <v>363</v>
      </c>
      <c r="BZ454" s="6" t="s">
        <v>612</v>
      </c>
      <c r="CA454" s="6" t="s">
        <v>1487</v>
      </c>
    </row>
    <row r="455" spans="2:79">
      <c r="B455" s="568"/>
      <c r="C455" s="568"/>
      <c r="D455" s="568"/>
      <c r="E455" s="568" cm="1">
        <f t="array" ref="E455">IF(H454&lt;&gt;"",E454,IF(E454="","",IFERROR(MATCH(TRUE(),INDEX(INDEX(K:K,E454+1):K203&lt;&gt;"",0),0)+E454,"")))</f>
        <v>596</v>
      </c>
      <c r="F455" s="569" cm="1">
        <f t="array" ref="F455">IF(E455="","",IF(H454&lt;&gt;"",H454,INDEX(D:D,E455)))</f>
        <v>0</v>
      </c>
      <c r="G455" s="569" t="str">
        <f t="shared" si="132"/>
        <v>0</v>
      </c>
      <c r="H455" s="570" t="str">
        <f t="shared" si="133"/>
        <v/>
      </c>
      <c r="I455" s="568" t="str">
        <f>IF(AND(F455&lt;&gt;"",N10&gt;0,M455&gt;N10),"Mot &gt; limite","")</f>
        <v/>
      </c>
      <c r="M455" s="514">
        <f>IF(OR(F455="",N10="",N10&lt;=0),"",IF(LEN(F455)&lt;=N10,LEN(F455),IFERROR(FIND("♦",SUBSTITUTE(LEFT(F455,N10)," ","♦",LEN(LEFT(F455,N10))-LEN(SUBSTITUTE(LEFT(F455,N10)," ","")))),FIND(" ",F455&amp;" ",N10+1)-1)))</f>
        <v>1</v>
      </c>
      <c r="N455" s="571">
        <f t="shared" si="134"/>
        <v>438</v>
      </c>
      <c r="O455" s="551" t="str">
        <f t="shared" si="135"/>
        <v>0</v>
      </c>
      <c r="P455" s="571">
        <f t="shared" si="136"/>
        <v>1</v>
      </c>
      <c r="Q455" s="571">
        <f t="shared" si="137"/>
        <v>1</v>
      </c>
      <c r="BX455" s="6" t="s">
        <v>361</v>
      </c>
      <c r="BY455" s="577" t="s">
        <v>363</v>
      </c>
      <c r="BZ455" s="6" t="s">
        <v>613</v>
      </c>
      <c r="CA455" s="6" t="s">
        <v>1488</v>
      </c>
    </row>
    <row r="456" spans="2:79">
      <c r="B456" s="568"/>
      <c r="C456" s="568"/>
      <c r="D456" s="568"/>
      <c r="E456" s="568" cm="1">
        <f t="array" ref="E456">IF(H455&lt;&gt;"",E455,IF(E455="","",IFERROR(MATCH(TRUE(),INDEX(INDEX(K:K,E455+1):K203&lt;&gt;"",0),0)+E455,"")))</f>
        <v>597</v>
      </c>
      <c r="F456" s="569" cm="1">
        <f t="array" ref="F456">IF(E456="","",IF(H455&lt;&gt;"",H455,INDEX(D:D,E456)))</f>
        <v>0</v>
      </c>
      <c r="G456" s="569" t="str">
        <f t="shared" si="132"/>
        <v>0</v>
      </c>
      <c r="H456" s="570" t="str">
        <f t="shared" si="133"/>
        <v/>
      </c>
      <c r="I456" s="568" t="str">
        <f>IF(AND(F456&lt;&gt;"",N10&gt;0,M456&gt;N10),"Mot &gt; limite","")</f>
        <v/>
      </c>
      <c r="M456" s="514">
        <f>IF(OR(F456="",N10="",N10&lt;=0),"",IF(LEN(F456)&lt;=N10,LEN(F456),IFERROR(FIND("♦",SUBSTITUTE(LEFT(F456,N10)," ","♦",LEN(LEFT(F456,N10))-LEN(SUBSTITUTE(LEFT(F456,N10)," ","")))),FIND(" ",F456&amp;" ",N10+1)-1)))</f>
        <v>1</v>
      </c>
      <c r="N456" s="571">
        <f t="shared" si="134"/>
        <v>439</v>
      </c>
      <c r="O456" s="551" t="str">
        <f t="shared" si="135"/>
        <v>0</v>
      </c>
      <c r="P456" s="571">
        <f t="shared" si="136"/>
        <v>1</v>
      </c>
      <c r="Q456" s="571">
        <f t="shared" si="137"/>
        <v>1</v>
      </c>
      <c r="BX456" s="6" t="s">
        <v>361</v>
      </c>
      <c r="BY456" s="577" t="s">
        <v>363</v>
      </c>
      <c r="BZ456" s="6" t="s">
        <v>1489</v>
      </c>
      <c r="CA456" s="6" t="s">
        <v>1490</v>
      </c>
    </row>
    <row r="457" spans="2:79">
      <c r="B457" s="568"/>
      <c r="C457" s="568"/>
      <c r="D457" s="568"/>
      <c r="E457" s="568" cm="1">
        <f t="array" ref="E457">IF(H456&lt;&gt;"",E456,IF(E456="","",IFERROR(MATCH(TRUE(),INDEX(INDEX(K:K,E456+1):K203&lt;&gt;"",0),0)+E456,"")))</f>
        <v>598</v>
      </c>
      <c r="F457" s="569" cm="1">
        <f t="array" ref="F457">IF(E457="","",IF(H456&lt;&gt;"",H456,INDEX(D:D,E457)))</f>
        <v>0</v>
      </c>
      <c r="G457" s="569" t="str">
        <f t="shared" si="132"/>
        <v>0</v>
      </c>
      <c r="H457" s="570" t="str">
        <f t="shared" si="133"/>
        <v/>
      </c>
      <c r="I457" s="568" t="str">
        <f>IF(AND(F457&lt;&gt;"",N10&gt;0,M457&gt;N10),"Mot &gt; limite","")</f>
        <v/>
      </c>
      <c r="M457" s="514">
        <f>IF(OR(F457="",N10="",N10&lt;=0),"",IF(LEN(F457)&lt;=N10,LEN(F457),IFERROR(FIND("♦",SUBSTITUTE(LEFT(F457,N10)," ","♦",LEN(LEFT(F457,N10))-LEN(SUBSTITUTE(LEFT(F457,N10)," ","")))),FIND(" ",F457&amp;" ",N10+1)-1)))</f>
        <v>1</v>
      </c>
      <c r="N457" s="571">
        <f t="shared" si="134"/>
        <v>440</v>
      </c>
      <c r="O457" s="551" t="str">
        <f t="shared" si="135"/>
        <v>0</v>
      </c>
      <c r="P457" s="571">
        <f t="shared" si="136"/>
        <v>1</v>
      </c>
      <c r="Q457" s="571">
        <f t="shared" si="137"/>
        <v>1</v>
      </c>
      <c r="BX457" s="6" t="s">
        <v>361</v>
      </c>
      <c r="BY457" s="577" t="s">
        <v>363</v>
      </c>
      <c r="BZ457" s="6" t="s">
        <v>614</v>
      </c>
      <c r="CA457" s="6" t="s">
        <v>1172</v>
      </c>
    </row>
    <row r="458" spans="2:79">
      <c r="B458" s="568"/>
      <c r="C458" s="568"/>
      <c r="D458" s="568"/>
      <c r="E458" s="568" cm="1">
        <f t="array" ref="E458">IF(H457&lt;&gt;"",E457,IF(E457="","",IFERROR(MATCH(TRUE(),INDEX(INDEX(K:K,E457+1):K203&lt;&gt;"",0),0)+E457,"")))</f>
        <v>599</v>
      </c>
      <c r="F458" s="569" cm="1">
        <f t="array" ref="F458">IF(E458="","",IF(H457&lt;&gt;"",H457,INDEX(D:D,E458)))</f>
        <v>0</v>
      </c>
      <c r="G458" s="569" t="str">
        <f t="shared" si="132"/>
        <v>0</v>
      </c>
      <c r="H458" s="570" t="str">
        <f t="shared" si="133"/>
        <v/>
      </c>
      <c r="I458" s="568" t="str">
        <f>IF(AND(F458&lt;&gt;"",N10&gt;0,M458&gt;N10),"Mot &gt; limite","")</f>
        <v/>
      </c>
      <c r="M458" s="514">
        <f>IF(OR(F458="",N10="",N10&lt;=0),"",IF(LEN(F458)&lt;=N10,LEN(F458),IFERROR(FIND("♦",SUBSTITUTE(LEFT(F458,N10)," ","♦",LEN(LEFT(F458,N10))-LEN(SUBSTITUTE(LEFT(F458,N10)," ","")))),FIND(" ",F458&amp;" ",N10+1)-1)))</f>
        <v>1</v>
      </c>
      <c r="N458" s="571">
        <f t="shared" si="134"/>
        <v>441</v>
      </c>
      <c r="O458" s="551" t="str">
        <f t="shared" si="135"/>
        <v>0</v>
      </c>
      <c r="P458" s="571">
        <f t="shared" si="136"/>
        <v>1</v>
      </c>
      <c r="Q458" s="571">
        <f t="shared" si="137"/>
        <v>1</v>
      </c>
      <c r="BX458" s="6" t="s">
        <v>361</v>
      </c>
      <c r="BY458" s="577" t="s">
        <v>363</v>
      </c>
      <c r="BZ458" s="6" t="s">
        <v>615</v>
      </c>
      <c r="CA458" s="6" t="s">
        <v>1173</v>
      </c>
    </row>
    <row r="459" spans="2:79">
      <c r="B459" s="568"/>
      <c r="C459" s="568"/>
      <c r="D459" s="568"/>
      <c r="E459" s="568" cm="1">
        <f t="array" ref="E459">IF(H458&lt;&gt;"",E458,IF(E458="","",IFERROR(MATCH(TRUE(),INDEX(INDEX(K:K,E458+1):K203&lt;&gt;"",0),0)+E458,"")))</f>
        <v>600</v>
      </c>
      <c r="F459" s="569" cm="1">
        <f t="array" ref="F459">IF(E459="","",IF(H458&lt;&gt;"",H458,INDEX(D:D,E459)))</f>
        <v>0</v>
      </c>
      <c r="G459" s="569" t="str">
        <f t="shared" si="132"/>
        <v>0</v>
      </c>
      <c r="H459" s="570" t="str">
        <f t="shared" si="133"/>
        <v/>
      </c>
      <c r="I459" s="568" t="str">
        <f>IF(AND(F459&lt;&gt;"",N10&gt;0,M459&gt;N10),"Mot &gt; limite","")</f>
        <v/>
      </c>
      <c r="M459" s="514">
        <f>IF(OR(F459="",N10="",N10&lt;=0),"",IF(LEN(F459)&lt;=N10,LEN(F459),IFERROR(FIND("♦",SUBSTITUTE(LEFT(F459,N10)," ","♦",LEN(LEFT(F459,N10))-LEN(SUBSTITUTE(LEFT(F459,N10)," ","")))),FIND(" ",F459&amp;" ",N10+1)-1)))</f>
        <v>1</v>
      </c>
      <c r="N459" s="571">
        <f t="shared" si="134"/>
        <v>442</v>
      </c>
      <c r="O459" s="551" t="str">
        <f t="shared" si="135"/>
        <v>0</v>
      </c>
      <c r="P459" s="571">
        <f t="shared" si="136"/>
        <v>1</v>
      </c>
      <c r="Q459" s="571">
        <f t="shared" si="137"/>
        <v>1</v>
      </c>
      <c r="BX459" s="6" t="s">
        <v>361</v>
      </c>
      <c r="BY459" s="577" t="s">
        <v>363</v>
      </c>
      <c r="BZ459" s="6" t="s">
        <v>616</v>
      </c>
      <c r="CA459" s="6" t="s">
        <v>1174</v>
      </c>
    </row>
    <row r="460" spans="2:79">
      <c r="B460" s="568"/>
      <c r="C460" s="568"/>
      <c r="D460" s="568"/>
      <c r="E460" s="568" cm="1">
        <f t="array" ref="E460">IF(H459&lt;&gt;"",E459,IF(E459="","",IFERROR(MATCH(TRUE(),INDEX(INDEX(K:K,E459+1):K203&lt;&gt;"",0),0)+E459,"")))</f>
        <v>601</v>
      </c>
      <c r="F460" s="569" cm="1">
        <f t="array" ref="F460">IF(E460="","",IF(H459&lt;&gt;"",H459,INDEX(D:D,E460)))</f>
        <v>0</v>
      </c>
      <c r="G460" s="569" t="str">
        <f t="shared" si="132"/>
        <v>0</v>
      </c>
      <c r="H460" s="570" t="str">
        <f t="shared" si="133"/>
        <v/>
      </c>
      <c r="I460" s="568" t="str">
        <f>IF(AND(F460&lt;&gt;"",N10&gt;0,M460&gt;N10),"Mot &gt; limite","")</f>
        <v/>
      </c>
      <c r="M460" s="514">
        <f>IF(OR(F460="",N10="",N10&lt;=0),"",IF(LEN(F460)&lt;=N10,LEN(F460),IFERROR(FIND("♦",SUBSTITUTE(LEFT(F460,N10)," ","♦",LEN(LEFT(F460,N10))-LEN(SUBSTITUTE(LEFT(F460,N10)," ","")))),FIND(" ",F460&amp;" ",N10+1)-1)))</f>
        <v>1</v>
      </c>
      <c r="N460" s="571">
        <f t="shared" si="134"/>
        <v>443</v>
      </c>
      <c r="O460" s="551" t="str">
        <f t="shared" si="135"/>
        <v>0</v>
      </c>
      <c r="P460" s="571">
        <f t="shared" si="136"/>
        <v>1</v>
      </c>
      <c r="Q460" s="571">
        <f t="shared" si="137"/>
        <v>1</v>
      </c>
      <c r="BX460" s="6" t="s">
        <v>361</v>
      </c>
      <c r="BY460" s="577" t="s">
        <v>363</v>
      </c>
      <c r="BZ460" s="6" t="s">
        <v>1491</v>
      </c>
      <c r="CA460" s="6" t="s">
        <v>1175</v>
      </c>
    </row>
    <row r="461" spans="2:79">
      <c r="B461" s="568"/>
      <c r="C461" s="568"/>
      <c r="D461" s="568"/>
      <c r="E461" s="568" cm="1">
        <f t="array" ref="E461">IF(H460&lt;&gt;"",E460,IF(E460="","",IFERROR(MATCH(TRUE(),INDEX(INDEX(K:K,E460+1):K203&lt;&gt;"",0),0)+E460,"")))</f>
        <v>602</v>
      </c>
      <c r="F461" s="569" cm="1">
        <f t="array" ref="F461">IF(E461="","",IF(H460&lt;&gt;"",H460,INDEX(D:D,E461)))</f>
        <v>0</v>
      </c>
      <c r="G461" s="569" t="str">
        <f t="shared" si="132"/>
        <v>0</v>
      </c>
      <c r="H461" s="570" t="str">
        <f t="shared" si="133"/>
        <v/>
      </c>
      <c r="I461" s="568" t="str">
        <f>IF(AND(F461&lt;&gt;"",N10&gt;0,M461&gt;N10),"Mot &gt; limite","")</f>
        <v/>
      </c>
      <c r="M461" s="514">
        <f>IF(OR(F461="",N10="",N10&lt;=0),"",IF(LEN(F461)&lt;=N10,LEN(F461),IFERROR(FIND("♦",SUBSTITUTE(LEFT(F461,N10)," ","♦",LEN(LEFT(F461,N10))-LEN(SUBSTITUTE(LEFT(F461,N10)," ","")))),FIND(" ",F461&amp;" ",N10+1)-1)))</f>
        <v>1</v>
      </c>
      <c r="N461" s="571">
        <f t="shared" si="134"/>
        <v>444</v>
      </c>
      <c r="O461" s="551" t="str">
        <f t="shared" si="135"/>
        <v>0</v>
      </c>
      <c r="P461" s="571">
        <f t="shared" si="136"/>
        <v>1</v>
      </c>
      <c r="Q461" s="571">
        <f t="shared" si="137"/>
        <v>1</v>
      </c>
      <c r="BX461" s="6" t="s">
        <v>361</v>
      </c>
      <c r="BY461" s="577" t="s">
        <v>363</v>
      </c>
      <c r="BZ461" s="6" t="s">
        <v>617</v>
      </c>
      <c r="CA461" s="6" t="s">
        <v>1176</v>
      </c>
    </row>
    <row r="462" spans="2:79">
      <c r="B462" s="568"/>
      <c r="C462" s="568"/>
      <c r="D462" s="568"/>
      <c r="E462" s="568" cm="1">
        <f t="array" ref="E462">IF(H461&lt;&gt;"",E461,IF(E461="","",IFERROR(MATCH(TRUE(),INDEX(INDEX(K:K,E461+1):K203&lt;&gt;"",0),0)+E461,"")))</f>
        <v>603</v>
      </c>
      <c r="F462" s="569" cm="1">
        <f t="array" ref="F462">IF(E462="","",IF(H461&lt;&gt;"",H461,INDEX(D:D,E462)))</f>
        <v>0</v>
      </c>
      <c r="G462" s="569" t="str">
        <f t="shared" si="132"/>
        <v>0</v>
      </c>
      <c r="H462" s="570" t="str">
        <f t="shared" si="133"/>
        <v/>
      </c>
      <c r="I462" s="568" t="str">
        <f>IF(AND(F462&lt;&gt;"",N10&gt;0,M462&gt;N10),"Mot &gt; limite","")</f>
        <v/>
      </c>
      <c r="M462" s="514">
        <f>IF(OR(F462="",N10="",N10&lt;=0),"",IF(LEN(F462)&lt;=N10,LEN(F462),IFERROR(FIND("♦",SUBSTITUTE(LEFT(F462,N10)," ","♦",LEN(LEFT(F462,N10))-LEN(SUBSTITUTE(LEFT(F462,N10)," ","")))),FIND(" ",F462&amp;" ",N10+1)-1)))</f>
        <v>1</v>
      </c>
      <c r="N462" s="571">
        <f t="shared" si="134"/>
        <v>445</v>
      </c>
      <c r="O462" s="551" t="str">
        <f t="shared" si="135"/>
        <v>0</v>
      </c>
      <c r="P462" s="571">
        <f t="shared" si="136"/>
        <v>1</v>
      </c>
      <c r="Q462" s="571">
        <f t="shared" si="137"/>
        <v>1</v>
      </c>
      <c r="BX462" s="6" t="s">
        <v>361</v>
      </c>
      <c r="BY462" s="577" t="s">
        <v>363</v>
      </c>
      <c r="BZ462" s="6" t="s">
        <v>1492</v>
      </c>
      <c r="CA462" s="6" t="s">
        <v>1177</v>
      </c>
    </row>
    <row r="463" spans="2:79">
      <c r="B463" s="568"/>
      <c r="C463" s="568"/>
      <c r="D463" s="568"/>
      <c r="E463" s="568" cm="1">
        <f t="array" ref="E463">IF(H462&lt;&gt;"",E462,IF(E462="","",IFERROR(MATCH(TRUE(),INDEX(INDEX(K:K,E462+1):K203&lt;&gt;"",0),0)+E462,"")))</f>
        <v>604</v>
      </c>
      <c r="F463" s="569" cm="1">
        <f t="array" ref="F463">IF(E463="","",IF(H462&lt;&gt;"",H462,INDEX(D:D,E463)))</f>
        <v>0</v>
      </c>
      <c r="G463" s="569" t="str">
        <f t="shared" si="132"/>
        <v>0</v>
      </c>
      <c r="H463" s="570" t="str">
        <f t="shared" si="133"/>
        <v/>
      </c>
      <c r="I463" s="568" t="str">
        <f>IF(AND(F463&lt;&gt;"",N10&gt;0,M463&gt;N10),"Mot &gt; limite","")</f>
        <v/>
      </c>
      <c r="M463" s="514">
        <f>IF(OR(F463="",N10="",N10&lt;=0),"",IF(LEN(F463)&lt;=N10,LEN(F463),IFERROR(FIND("♦",SUBSTITUTE(LEFT(F463,N10)," ","♦",LEN(LEFT(F463,N10))-LEN(SUBSTITUTE(LEFT(F463,N10)," ","")))),FIND(" ",F463&amp;" ",N10+1)-1)))</f>
        <v>1</v>
      </c>
      <c r="N463" s="571">
        <f t="shared" si="134"/>
        <v>446</v>
      </c>
      <c r="O463" s="551" t="str">
        <f t="shared" si="135"/>
        <v>0</v>
      </c>
      <c r="P463" s="571">
        <f t="shared" si="136"/>
        <v>1</v>
      </c>
      <c r="Q463" s="571">
        <f t="shared" si="137"/>
        <v>1</v>
      </c>
      <c r="BX463" s="6" t="s">
        <v>361</v>
      </c>
      <c r="BY463" s="577" t="s">
        <v>363</v>
      </c>
      <c r="BZ463" s="6" t="s">
        <v>618</v>
      </c>
      <c r="CA463" s="6" t="s">
        <v>1178</v>
      </c>
    </row>
    <row r="464" spans="2:79">
      <c r="B464" s="568"/>
      <c r="C464" s="568"/>
      <c r="D464" s="568"/>
      <c r="E464" s="568" cm="1">
        <f t="array" ref="E464">IF(H463&lt;&gt;"",E463,IF(E463="","",IFERROR(MATCH(TRUE(),INDEX(INDEX(K:K,E463+1):K203&lt;&gt;"",0),0)+E463,"")))</f>
        <v>605</v>
      </c>
      <c r="F464" s="569" cm="1">
        <f t="array" ref="F464">IF(E464="","",IF(H463&lt;&gt;"",H463,INDEX(D:D,E464)))</f>
        <v>0</v>
      </c>
      <c r="G464" s="569" t="str">
        <f t="shared" si="132"/>
        <v>0</v>
      </c>
      <c r="H464" s="570" t="str">
        <f t="shared" si="133"/>
        <v/>
      </c>
      <c r="I464" s="568" t="str">
        <f>IF(AND(F464&lt;&gt;"",N10&gt;0,M464&gt;N10),"Mot &gt; limite","")</f>
        <v/>
      </c>
      <c r="M464" s="514">
        <f>IF(OR(F464="",N10="",N10&lt;=0),"",IF(LEN(F464)&lt;=N10,LEN(F464),IFERROR(FIND("♦",SUBSTITUTE(LEFT(F464,N10)," ","♦",LEN(LEFT(F464,N10))-LEN(SUBSTITUTE(LEFT(F464,N10)," ","")))),FIND(" ",F464&amp;" ",N10+1)-1)))</f>
        <v>1</v>
      </c>
      <c r="N464" s="571">
        <f t="shared" si="134"/>
        <v>447</v>
      </c>
      <c r="O464" s="551" t="str">
        <f t="shared" si="135"/>
        <v>0</v>
      </c>
      <c r="P464" s="571">
        <f t="shared" si="136"/>
        <v>1</v>
      </c>
      <c r="Q464" s="571">
        <f t="shared" si="137"/>
        <v>1</v>
      </c>
      <c r="BX464" s="6" t="s">
        <v>361</v>
      </c>
      <c r="BY464" s="577" t="s">
        <v>363</v>
      </c>
      <c r="BZ464" s="6" t="s">
        <v>619</v>
      </c>
      <c r="CA464" s="6" t="s">
        <v>1179</v>
      </c>
    </row>
    <row r="465" spans="2:79">
      <c r="B465" s="568"/>
      <c r="C465" s="568"/>
      <c r="D465" s="568"/>
      <c r="E465" s="568" cm="1">
        <f t="array" ref="E465">IF(H464&lt;&gt;"",E464,IF(E464="","",IFERROR(MATCH(TRUE(),INDEX(INDEX(K:K,E464+1):K203&lt;&gt;"",0),0)+E464,"")))</f>
        <v>606</v>
      </c>
      <c r="F465" s="569" cm="1">
        <f t="array" ref="F465">IF(E465="","",IF(H464&lt;&gt;"",H464,INDEX(D:D,E465)))</f>
        <v>0</v>
      </c>
      <c r="G465" s="569" t="str">
        <f t="shared" si="132"/>
        <v>0</v>
      </c>
      <c r="H465" s="570" t="str">
        <f t="shared" si="133"/>
        <v/>
      </c>
      <c r="I465" s="568" t="str">
        <f>IF(AND(F465&lt;&gt;"",N10&gt;0,M465&gt;N10),"Mot &gt; limite","")</f>
        <v/>
      </c>
      <c r="M465" s="514">
        <f>IF(OR(F465="",N10="",N10&lt;=0),"",IF(LEN(F465)&lt;=N10,LEN(F465),IFERROR(FIND("♦",SUBSTITUTE(LEFT(F465,N10)," ","♦",LEN(LEFT(F465,N10))-LEN(SUBSTITUTE(LEFT(F465,N10)," ","")))),FIND(" ",F465&amp;" ",N10+1)-1)))</f>
        <v>1</v>
      </c>
      <c r="N465" s="571">
        <f t="shared" si="134"/>
        <v>448</v>
      </c>
      <c r="O465" s="551" t="str">
        <f t="shared" si="135"/>
        <v>0</v>
      </c>
      <c r="P465" s="571">
        <f t="shared" si="136"/>
        <v>1</v>
      </c>
      <c r="Q465" s="571">
        <f t="shared" si="137"/>
        <v>1</v>
      </c>
      <c r="BX465" s="6" t="s">
        <v>361</v>
      </c>
      <c r="BY465" s="577" t="s">
        <v>363</v>
      </c>
      <c r="BZ465" s="6" t="s">
        <v>620</v>
      </c>
      <c r="CA465" s="6" t="s">
        <v>1180</v>
      </c>
    </row>
    <row r="466" spans="2:79">
      <c r="B466" s="568"/>
      <c r="C466" s="568"/>
      <c r="D466" s="568"/>
      <c r="E466" s="568" cm="1">
        <f t="array" ref="E466">IF(H465&lt;&gt;"",E465,IF(E465="","",IFERROR(MATCH(TRUE(),INDEX(INDEX(K:K,E465+1):K203&lt;&gt;"",0),0)+E465,"")))</f>
        <v>607</v>
      </c>
      <c r="F466" s="569" cm="1">
        <f t="array" ref="F466">IF(E466="","",IF(H465&lt;&gt;"",H465,INDEX(D:D,E466)))</f>
        <v>0</v>
      </c>
      <c r="G466" s="569" t="str">
        <f t="shared" ref="G466:G529" si="138">IF(OR(F466="",M466=""),"",LEFT(F466,M466))</f>
        <v>0</v>
      </c>
      <c r="H466" s="570" t="str">
        <f t="shared" ref="H466:H529" si="139">IF(OR(F466="",M466=""),"",TRIM(MID(F466,M466+1,99999)))</f>
        <v/>
      </c>
      <c r="I466" s="568" t="str">
        <f>IF(AND(F466&lt;&gt;"",N10&gt;0,M466&gt;N10),"Mot &gt; limite","")</f>
        <v/>
      </c>
      <c r="M466" s="514">
        <f>IF(OR(F466="",N10="",N10&lt;=0),"",IF(LEN(F466)&lt;=N10,LEN(F466),IFERROR(FIND("♦",SUBSTITUTE(LEFT(F466,N10)," ","♦",LEN(LEFT(F466,N10))-LEN(SUBSTITUTE(LEFT(F466,N10)," ","")))),FIND(" ",F466&amp;" ",N10+1)-1)))</f>
        <v>1</v>
      </c>
      <c r="N466" s="571">
        <f t="shared" ref="N466:N529" si="140">IF(O466="","",ROW()-17)</f>
        <v>449</v>
      </c>
      <c r="O466" s="551" t="str">
        <f t="shared" ref="O466:O529" si="141">G466</f>
        <v>0</v>
      </c>
      <c r="P466" s="571">
        <f t="shared" ref="P466:P529" si="142">IF(O466="","",LEN(TRIM(O466))-LEN(SUBSTITUTE(TRIM(O466)," ",""))+1)</f>
        <v>1</v>
      </c>
      <c r="Q466" s="571">
        <f t="shared" ref="Q466:Q529" si="143">IF(O466="","",LEN(O466))</f>
        <v>1</v>
      </c>
      <c r="BX466" s="6" t="s">
        <v>361</v>
      </c>
      <c r="BY466" s="577" t="s">
        <v>363</v>
      </c>
      <c r="BZ466" s="6" t="s">
        <v>621</v>
      </c>
      <c r="CA466" s="6" t="s">
        <v>1181</v>
      </c>
    </row>
    <row r="467" spans="2:79">
      <c r="B467" s="568"/>
      <c r="C467" s="568"/>
      <c r="D467" s="568"/>
      <c r="E467" s="568" cm="1">
        <f t="array" ref="E467">IF(H466&lt;&gt;"",E466,IF(E466="","",IFERROR(MATCH(TRUE(),INDEX(INDEX(K:K,E466+1):K203&lt;&gt;"",0),0)+E466,"")))</f>
        <v>608</v>
      </c>
      <c r="F467" s="569" cm="1">
        <f t="array" ref="F467">IF(E467="","",IF(H466&lt;&gt;"",H466,INDEX(D:D,E467)))</f>
        <v>0</v>
      </c>
      <c r="G467" s="569" t="str">
        <f t="shared" si="138"/>
        <v>0</v>
      </c>
      <c r="H467" s="570" t="str">
        <f t="shared" si="139"/>
        <v/>
      </c>
      <c r="I467" s="568" t="str">
        <f>IF(AND(F467&lt;&gt;"",N10&gt;0,M467&gt;N10),"Mot &gt; limite","")</f>
        <v/>
      </c>
      <c r="M467" s="514">
        <f>IF(OR(F467="",N10="",N10&lt;=0),"",IF(LEN(F467)&lt;=N10,LEN(F467),IFERROR(FIND("♦",SUBSTITUTE(LEFT(F467,N10)," ","♦",LEN(LEFT(F467,N10))-LEN(SUBSTITUTE(LEFT(F467,N10)," ","")))),FIND(" ",F467&amp;" ",N10+1)-1)))</f>
        <v>1</v>
      </c>
      <c r="N467" s="571">
        <f t="shared" si="140"/>
        <v>450</v>
      </c>
      <c r="O467" s="551" t="str">
        <f t="shared" si="141"/>
        <v>0</v>
      </c>
      <c r="P467" s="571">
        <f t="shared" si="142"/>
        <v>1</v>
      </c>
      <c r="Q467" s="571">
        <f t="shared" si="143"/>
        <v>1</v>
      </c>
      <c r="BX467" s="6" t="s">
        <v>361</v>
      </c>
      <c r="BY467" s="577" t="s">
        <v>363</v>
      </c>
      <c r="BZ467" s="6" t="s">
        <v>1493</v>
      </c>
      <c r="CA467" s="6" t="s">
        <v>1182</v>
      </c>
    </row>
    <row r="468" spans="2:79">
      <c r="B468" s="568"/>
      <c r="C468" s="568"/>
      <c r="D468" s="568"/>
      <c r="E468" s="568" cm="1">
        <f t="array" ref="E468">IF(H467&lt;&gt;"",E467,IF(E467="","",IFERROR(MATCH(TRUE(),INDEX(INDEX(K:K,E467+1):K203&lt;&gt;"",0),0)+E467,"")))</f>
        <v>609</v>
      </c>
      <c r="F468" s="569" cm="1">
        <f t="array" ref="F468">IF(E468="","",IF(H467&lt;&gt;"",H467,INDEX(D:D,E468)))</f>
        <v>0</v>
      </c>
      <c r="G468" s="569" t="str">
        <f t="shared" si="138"/>
        <v>0</v>
      </c>
      <c r="H468" s="570" t="str">
        <f t="shared" si="139"/>
        <v/>
      </c>
      <c r="I468" s="568" t="str">
        <f>IF(AND(F468&lt;&gt;"",N10&gt;0,M468&gt;N10),"Mot &gt; limite","")</f>
        <v/>
      </c>
      <c r="M468" s="514">
        <f>IF(OR(F468="",N10="",N10&lt;=0),"",IF(LEN(F468)&lt;=N10,LEN(F468),IFERROR(FIND("♦",SUBSTITUTE(LEFT(F468,N10)," ","♦",LEN(LEFT(F468,N10))-LEN(SUBSTITUTE(LEFT(F468,N10)," ","")))),FIND(" ",F468&amp;" ",N10+1)-1)))</f>
        <v>1</v>
      </c>
      <c r="N468" s="571">
        <f t="shared" si="140"/>
        <v>451</v>
      </c>
      <c r="O468" s="551" t="str">
        <f t="shared" si="141"/>
        <v>0</v>
      </c>
      <c r="P468" s="571">
        <f t="shared" si="142"/>
        <v>1</v>
      </c>
      <c r="Q468" s="571">
        <f t="shared" si="143"/>
        <v>1</v>
      </c>
      <c r="BX468" s="6" t="s">
        <v>361</v>
      </c>
      <c r="BY468" s="577" t="s">
        <v>363</v>
      </c>
      <c r="BZ468" s="6" t="s">
        <v>622</v>
      </c>
      <c r="CA468" s="6" t="s">
        <v>1183</v>
      </c>
    </row>
    <row r="469" spans="2:79">
      <c r="B469" s="568"/>
      <c r="C469" s="568"/>
      <c r="D469" s="568"/>
      <c r="E469" s="568" cm="1">
        <f t="array" ref="E469">IF(H468&lt;&gt;"",E468,IF(E468="","",IFERROR(MATCH(TRUE(),INDEX(INDEX(K:K,E468+1):K203&lt;&gt;"",0),0)+E468,"")))</f>
        <v>610</v>
      </c>
      <c r="F469" s="569" cm="1">
        <f t="array" ref="F469">IF(E469="","",IF(H468&lt;&gt;"",H468,INDEX(D:D,E469)))</f>
        <v>0</v>
      </c>
      <c r="G469" s="569" t="str">
        <f t="shared" si="138"/>
        <v>0</v>
      </c>
      <c r="H469" s="570" t="str">
        <f t="shared" si="139"/>
        <v/>
      </c>
      <c r="I469" s="568" t="str">
        <f>IF(AND(F469&lt;&gt;"",N10&gt;0,M469&gt;N10),"Mot &gt; limite","")</f>
        <v/>
      </c>
      <c r="M469" s="514">
        <f>IF(OR(F469="",N10="",N10&lt;=0),"",IF(LEN(F469)&lt;=N10,LEN(F469),IFERROR(FIND("♦",SUBSTITUTE(LEFT(F469,N10)," ","♦",LEN(LEFT(F469,N10))-LEN(SUBSTITUTE(LEFT(F469,N10)," ","")))),FIND(" ",F469&amp;" ",N10+1)-1)))</f>
        <v>1</v>
      </c>
      <c r="N469" s="571">
        <f t="shared" si="140"/>
        <v>452</v>
      </c>
      <c r="O469" s="551" t="str">
        <f t="shared" si="141"/>
        <v>0</v>
      </c>
      <c r="P469" s="571">
        <f t="shared" si="142"/>
        <v>1</v>
      </c>
      <c r="Q469" s="571">
        <f t="shared" si="143"/>
        <v>1</v>
      </c>
      <c r="BX469" s="6" t="s">
        <v>361</v>
      </c>
      <c r="BY469" s="577" t="s">
        <v>363</v>
      </c>
      <c r="BZ469" s="6" t="s">
        <v>623</v>
      </c>
      <c r="CA469" s="6" t="s">
        <v>1184</v>
      </c>
    </row>
    <row r="470" spans="2:79">
      <c r="B470" s="568"/>
      <c r="C470" s="568"/>
      <c r="D470" s="568"/>
      <c r="E470" s="568" cm="1">
        <f t="array" ref="E470">IF(H469&lt;&gt;"",E469,IF(E469="","",IFERROR(MATCH(TRUE(),INDEX(INDEX(K:K,E469+1):K203&lt;&gt;"",0),0)+E469,"")))</f>
        <v>611</v>
      </c>
      <c r="F470" s="569" cm="1">
        <f t="array" ref="F470">IF(E470="","",IF(H469&lt;&gt;"",H469,INDEX(D:D,E470)))</f>
        <v>0</v>
      </c>
      <c r="G470" s="569" t="str">
        <f t="shared" si="138"/>
        <v>0</v>
      </c>
      <c r="H470" s="570" t="str">
        <f t="shared" si="139"/>
        <v/>
      </c>
      <c r="I470" s="568" t="str">
        <f>IF(AND(F470&lt;&gt;"",N10&gt;0,M470&gt;N10),"Mot &gt; limite","")</f>
        <v/>
      </c>
      <c r="M470" s="514">
        <f>IF(OR(F470="",N10="",N10&lt;=0),"",IF(LEN(F470)&lt;=N10,LEN(F470),IFERROR(FIND("♦",SUBSTITUTE(LEFT(F470,N10)," ","♦",LEN(LEFT(F470,N10))-LEN(SUBSTITUTE(LEFT(F470,N10)," ","")))),FIND(" ",F470&amp;" ",N10+1)-1)))</f>
        <v>1</v>
      </c>
      <c r="N470" s="571">
        <f t="shared" si="140"/>
        <v>453</v>
      </c>
      <c r="O470" s="551" t="str">
        <f t="shared" si="141"/>
        <v>0</v>
      </c>
      <c r="P470" s="571">
        <f t="shared" si="142"/>
        <v>1</v>
      </c>
      <c r="Q470" s="571">
        <f t="shared" si="143"/>
        <v>1</v>
      </c>
      <c r="BX470" s="6" t="s">
        <v>361</v>
      </c>
      <c r="BY470" s="577" t="s">
        <v>363</v>
      </c>
      <c r="BZ470" s="6" t="s">
        <v>1494</v>
      </c>
      <c r="CA470" s="6" t="s">
        <v>1185</v>
      </c>
    </row>
    <row r="471" spans="2:79">
      <c r="B471" s="568"/>
      <c r="C471" s="568"/>
      <c r="D471" s="568"/>
      <c r="E471" s="568" cm="1">
        <f t="array" ref="E471">IF(H470&lt;&gt;"",E470,IF(E470="","",IFERROR(MATCH(TRUE(),INDEX(INDEX(K:K,E470+1):K203&lt;&gt;"",0),0)+E470,"")))</f>
        <v>612</v>
      </c>
      <c r="F471" s="569" cm="1">
        <f t="array" ref="F471">IF(E471="","",IF(H470&lt;&gt;"",H470,INDEX(D:D,E471)))</f>
        <v>0</v>
      </c>
      <c r="G471" s="569" t="str">
        <f t="shared" si="138"/>
        <v>0</v>
      </c>
      <c r="H471" s="570" t="str">
        <f t="shared" si="139"/>
        <v/>
      </c>
      <c r="I471" s="568" t="str">
        <f>IF(AND(F471&lt;&gt;"",N10&gt;0,M471&gt;N10),"Mot &gt; limite","")</f>
        <v/>
      </c>
      <c r="M471" s="514">
        <f>IF(OR(F471="",N10="",N10&lt;=0),"",IF(LEN(F471)&lt;=N10,LEN(F471),IFERROR(FIND("♦",SUBSTITUTE(LEFT(F471,N10)," ","♦",LEN(LEFT(F471,N10))-LEN(SUBSTITUTE(LEFT(F471,N10)," ","")))),FIND(" ",F471&amp;" ",N10+1)-1)))</f>
        <v>1</v>
      </c>
      <c r="N471" s="571">
        <f t="shared" si="140"/>
        <v>454</v>
      </c>
      <c r="O471" s="551" t="str">
        <f t="shared" si="141"/>
        <v>0</v>
      </c>
      <c r="P471" s="571">
        <f t="shared" si="142"/>
        <v>1</v>
      </c>
      <c r="Q471" s="571">
        <f t="shared" si="143"/>
        <v>1</v>
      </c>
      <c r="BX471" s="6" t="s">
        <v>361</v>
      </c>
      <c r="BY471" s="577" t="s">
        <v>363</v>
      </c>
      <c r="BZ471" s="6" t="s">
        <v>1495</v>
      </c>
      <c r="CA471" s="6" t="s">
        <v>1186</v>
      </c>
    </row>
    <row r="472" spans="2:79">
      <c r="B472" s="568"/>
      <c r="C472" s="568"/>
      <c r="D472" s="568"/>
      <c r="E472" s="568" cm="1">
        <f t="array" ref="E472">IF(H471&lt;&gt;"",E471,IF(E471="","",IFERROR(MATCH(TRUE(),INDEX(INDEX(K:K,E471+1):K203&lt;&gt;"",0),0)+E471,"")))</f>
        <v>613</v>
      </c>
      <c r="F472" s="569" cm="1">
        <f t="array" ref="F472">IF(E472="","",IF(H471&lt;&gt;"",H471,INDEX(D:D,E472)))</f>
        <v>0</v>
      </c>
      <c r="G472" s="569" t="str">
        <f t="shared" si="138"/>
        <v>0</v>
      </c>
      <c r="H472" s="570" t="str">
        <f t="shared" si="139"/>
        <v/>
      </c>
      <c r="I472" s="568" t="str">
        <f>IF(AND(F472&lt;&gt;"",N10&gt;0,M472&gt;N10),"Mot &gt; limite","")</f>
        <v/>
      </c>
      <c r="M472" s="514">
        <f>IF(OR(F472="",N10="",N10&lt;=0),"",IF(LEN(F472)&lt;=N10,LEN(F472),IFERROR(FIND("♦",SUBSTITUTE(LEFT(F472,N10)," ","♦",LEN(LEFT(F472,N10))-LEN(SUBSTITUTE(LEFT(F472,N10)," ","")))),FIND(" ",F472&amp;" ",N10+1)-1)))</f>
        <v>1</v>
      </c>
      <c r="N472" s="571">
        <f t="shared" si="140"/>
        <v>455</v>
      </c>
      <c r="O472" s="551" t="str">
        <f t="shared" si="141"/>
        <v>0</v>
      </c>
      <c r="P472" s="571">
        <f t="shared" si="142"/>
        <v>1</v>
      </c>
      <c r="Q472" s="571">
        <f t="shared" si="143"/>
        <v>1</v>
      </c>
      <c r="BX472" s="6" t="s">
        <v>361</v>
      </c>
      <c r="BY472" s="577" t="s">
        <v>363</v>
      </c>
      <c r="BZ472" s="6" t="s">
        <v>1496</v>
      </c>
      <c r="CA472" s="6" t="s">
        <v>1187</v>
      </c>
    </row>
    <row r="473" spans="2:79">
      <c r="B473" s="568"/>
      <c r="C473" s="568"/>
      <c r="D473" s="568"/>
      <c r="E473" s="568" cm="1">
        <f t="array" ref="E473">IF(H472&lt;&gt;"",E472,IF(E472="","",IFERROR(MATCH(TRUE(),INDEX(INDEX(K:K,E472+1):K203&lt;&gt;"",0),0)+E472,"")))</f>
        <v>614</v>
      </c>
      <c r="F473" s="569" cm="1">
        <f t="array" ref="F473">IF(E473="","",IF(H472&lt;&gt;"",H472,INDEX(D:D,E473)))</f>
        <v>0</v>
      </c>
      <c r="G473" s="569" t="str">
        <f t="shared" si="138"/>
        <v>0</v>
      </c>
      <c r="H473" s="570" t="str">
        <f t="shared" si="139"/>
        <v/>
      </c>
      <c r="I473" s="568" t="str">
        <f>IF(AND(F473&lt;&gt;"",N10&gt;0,M473&gt;N10),"Mot &gt; limite","")</f>
        <v/>
      </c>
      <c r="M473" s="514">
        <f>IF(OR(F473="",N10="",N10&lt;=0),"",IF(LEN(F473)&lt;=N10,LEN(F473),IFERROR(FIND("♦",SUBSTITUTE(LEFT(F473,N10)," ","♦",LEN(LEFT(F473,N10))-LEN(SUBSTITUTE(LEFT(F473,N10)," ","")))),FIND(" ",F473&amp;" ",N10+1)-1)))</f>
        <v>1</v>
      </c>
      <c r="N473" s="571">
        <f t="shared" si="140"/>
        <v>456</v>
      </c>
      <c r="O473" s="551" t="str">
        <f t="shared" si="141"/>
        <v>0</v>
      </c>
      <c r="P473" s="571">
        <f t="shared" si="142"/>
        <v>1</v>
      </c>
      <c r="Q473" s="571">
        <f t="shared" si="143"/>
        <v>1</v>
      </c>
      <c r="BX473" s="6" t="s">
        <v>362</v>
      </c>
      <c r="BY473" s="577" t="s">
        <v>363</v>
      </c>
      <c r="BZ473" s="6" t="s">
        <v>624</v>
      </c>
      <c r="CA473" s="6" t="s">
        <v>1188</v>
      </c>
    </row>
    <row r="474" spans="2:79">
      <c r="B474" s="568"/>
      <c r="C474" s="568"/>
      <c r="D474" s="568"/>
      <c r="E474" s="568" cm="1">
        <f t="array" ref="E474">IF(H473&lt;&gt;"",E473,IF(E473="","",IFERROR(MATCH(TRUE(),INDEX(INDEX(K:K,E473+1):K203&lt;&gt;"",0),0)+E473,"")))</f>
        <v>615</v>
      </c>
      <c r="F474" s="569" cm="1">
        <f t="array" ref="F474">IF(E474="","",IF(H473&lt;&gt;"",H473,INDEX(D:D,E474)))</f>
        <v>0</v>
      </c>
      <c r="G474" s="569" t="str">
        <f t="shared" si="138"/>
        <v>0</v>
      </c>
      <c r="H474" s="570" t="str">
        <f t="shared" si="139"/>
        <v/>
      </c>
      <c r="I474" s="568" t="str">
        <f>IF(AND(F474&lt;&gt;"",N10&gt;0,M474&gt;N10),"Mot &gt; limite","")</f>
        <v/>
      </c>
      <c r="M474" s="514">
        <f>IF(OR(F474="",N10="",N10&lt;=0),"",IF(LEN(F474)&lt;=N10,LEN(F474),IFERROR(FIND("♦",SUBSTITUTE(LEFT(F474,N10)," ","♦",LEN(LEFT(F474,N10))-LEN(SUBSTITUTE(LEFT(F474,N10)," ","")))),FIND(" ",F474&amp;" ",N10+1)-1)))</f>
        <v>1</v>
      </c>
      <c r="N474" s="571">
        <f t="shared" si="140"/>
        <v>457</v>
      </c>
      <c r="O474" s="551" t="str">
        <f t="shared" si="141"/>
        <v>0</v>
      </c>
      <c r="P474" s="571">
        <f t="shared" si="142"/>
        <v>1</v>
      </c>
      <c r="Q474" s="571">
        <f t="shared" si="143"/>
        <v>1</v>
      </c>
      <c r="BX474" s="6" t="s">
        <v>362</v>
      </c>
      <c r="BY474" s="577" t="s">
        <v>363</v>
      </c>
      <c r="BZ474" s="6" t="s">
        <v>625</v>
      </c>
      <c r="CA474" s="6" t="s">
        <v>1189</v>
      </c>
    </row>
    <row r="475" spans="2:79">
      <c r="B475" s="568"/>
      <c r="C475" s="568"/>
      <c r="D475" s="568"/>
      <c r="E475" s="568" cm="1">
        <f t="array" ref="E475">IF(H474&lt;&gt;"",E474,IF(E474="","",IFERROR(MATCH(TRUE(),INDEX(INDEX(K:K,E474+1):K203&lt;&gt;"",0),0)+E474,"")))</f>
        <v>616</v>
      </c>
      <c r="F475" s="569" cm="1">
        <f t="array" ref="F475">IF(E475="","",IF(H474&lt;&gt;"",H474,INDEX(D:D,E475)))</f>
        <v>0</v>
      </c>
      <c r="G475" s="569" t="str">
        <f t="shared" si="138"/>
        <v>0</v>
      </c>
      <c r="H475" s="570" t="str">
        <f t="shared" si="139"/>
        <v/>
      </c>
      <c r="I475" s="568" t="str">
        <f>IF(AND(F475&lt;&gt;"",N10&gt;0,M475&gt;N10),"Mot &gt; limite","")</f>
        <v/>
      </c>
      <c r="M475" s="514">
        <f>IF(OR(F475="",N10="",N10&lt;=0),"",IF(LEN(F475)&lt;=N10,LEN(F475),IFERROR(FIND("♦",SUBSTITUTE(LEFT(F475,N10)," ","♦",LEN(LEFT(F475,N10))-LEN(SUBSTITUTE(LEFT(F475,N10)," ","")))),FIND(" ",F475&amp;" ",N10+1)-1)))</f>
        <v>1</v>
      </c>
      <c r="N475" s="571">
        <f t="shared" si="140"/>
        <v>458</v>
      </c>
      <c r="O475" s="551" t="str">
        <f t="shared" si="141"/>
        <v>0</v>
      </c>
      <c r="P475" s="571">
        <f t="shared" si="142"/>
        <v>1</v>
      </c>
      <c r="Q475" s="571">
        <f t="shared" si="143"/>
        <v>1</v>
      </c>
      <c r="BX475" s="6" t="s">
        <v>362</v>
      </c>
      <c r="BY475" s="577" t="s">
        <v>363</v>
      </c>
      <c r="BZ475" s="6" t="s">
        <v>626</v>
      </c>
      <c r="CA475" s="6" t="s">
        <v>1190</v>
      </c>
    </row>
    <row r="476" spans="2:79">
      <c r="B476" s="568"/>
      <c r="C476" s="568"/>
      <c r="D476" s="568"/>
      <c r="E476" s="568" cm="1">
        <f t="array" ref="E476">IF(H475&lt;&gt;"",E475,IF(E475="","",IFERROR(MATCH(TRUE(),INDEX(INDEX(K:K,E475+1):K203&lt;&gt;"",0),0)+E475,"")))</f>
        <v>617</v>
      </c>
      <c r="F476" s="569" cm="1">
        <f t="array" ref="F476">IF(E476="","",IF(H475&lt;&gt;"",H475,INDEX(D:D,E476)))</f>
        <v>0</v>
      </c>
      <c r="G476" s="569" t="str">
        <f t="shared" si="138"/>
        <v>0</v>
      </c>
      <c r="H476" s="570" t="str">
        <f t="shared" si="139"/>
        <v/>
      </c>
      <c r="I476" s="568" t="str">
        <f>IF(AND(F476&lt;&gt;"",N10&gt;0,M476&gt;N10),"Mot &gt; limite","")</f>
        <v/>
      </c>
      <c r="M476" s="514">
        <f>IF(OR(F476="",N10="",N10&lt;=0),"",IF(LEN(F476)&lt;=N10,LEN(F476),IFERROR(FIND("♦",SUBSTITUTE(LEFT(F476,N10)," ","♦",LEN(LEFT(F476,N10))-LEN(SUBSTITUTE(LEFT(F476,N10)," ","")))),FIND(" ",F476&amp;" ",N10+1)-1)))</f>
        <v>1</v>
      </c>
      <c r="N476" s="571">
        <f t="shared" si="140"/>
        <v>459</v>
      </c>
      <c r="O476" s="551" t="str">
        <f t="shared" si="141"/>
        <v>0</v>
      </c>
      <c r="P476" s="571">
        <f t="shared" si="142"/>
        <v>1</v>
      </c>
      <c r="Q476" s="571">
        <f t="shared" si="143"/>
        <v>1</v>
      </c>
      <c r="BX476" s="6" t="s">
        <v>362</v>
      </c>
      <c r="BY476" s="577" t="s">
        <v>363</v>
      </c>
      <c r="BZ476" s="6" t="s">
        <v>627</v>
      </c>
      <c r="CA476" s="6" t="s">
        <v>1191</v>
      </c>
    </row>
    <row r="477" spans="2:79">
      <c r="B477" s="568"/>
      <c r="C477" s="568"/>
      <c r="D477" s="568"/>
      <c r="E477" s="568" cm="1">
        <f t="array" ref="E477">IF(H476&lt;&gt;"",E476,IF(E476="","",IFERROR(MATCH(TRUE(),INDEX(INDEX(K:K,E476+1):K203&lt;&gt;"",0),0)+E476,"")))</f>
        <v>618</v>
      </c>
      <c r="F477" s="569" cm="1">
        <f t="array" ref="F477">IF(E477="","",IF(H476&lt;&gt;"",H476,INDEX(D:D,E477)))</f>
        <v>0</v>
      </c>
      <c r="G477" s="569" t="str">
        <f t="shared" si="138"/>
        <v>0</v>
      </c>
      <c r="H477" s="570" t="str">
        <f t="shared" si="139"/>
        <v/>
      </c>
      <c r="I477" s="568" t="str">
        <f>IF(AND(F477&lt;&gt;"",N10&gt;0,M477&gt;N10),"Mot &gt; limite","")</f>
        <v/>
      </c>
      <c r="M477" s="514">
        <f>IF(OR(F477="",N10="",N10&lt;=0),"",IF(LEN(F477)&lt;=N10,LEN(F477),IFERROR(FIND("♦",SUBSTITUTE(LEFT(F477,N10)," ","♦",LEN(LEFT(F477,N10))-LEN(SUBSTITUTE(LEFT(F477,N10)," ","")))),FIND(" ",F477&amp;" ",N10+1)-1)))</f>
        <v>1</v>
      </c>
      <c r="N477" s="571">
        <f t="shared" si="140"/>
        <v>460</v>
      </c>
      <c r="O477" s="551" t="str">
        <f t="shared" si="141"/>
        <v>0</v>
      </c>
      <c r="P477" s="571">
        <f t="shared" si="142"/>
        <v>1</v>
      </c>
      <c r="Q477" s="571">
        <f t="shared" si="143"/>
        <v>1</v>
      </c>
      <c r="BX477" s="6" t="s">
        <v>362</v>
      </c>
      <c r="BY477" s="577" t="s">
        <v>363</v>
      </c>
      <c r="BZ477" s="6" t="s">
        <v>1497</v>
      </c>
      <c r="CA477" s="6" t="s">
        <v>1192</v>
      </c>
    </row>
    <row r="478" spans="2:79">
      <c r="B478" s="568"/>
      <c r="C478" s="568"/>
      <c r="D478" s="568"/>
      <c r="E478" s="568" cm="1">
        <f t="array" ref="E478">IF(H477&lt;&gt;"",E477,IF(E477="","",IFERROR(MATCH(TRUE(),INDEX(INDEX(K:K,E477+1):K203&lt;&gt;"",0),0)+E477,"")))</f>
        <v>619</v>
      </c>
      <c r="F478" s="569" cm="1">
        <f t="array" ref="F478">IF(E478="","",IF(H477&lt;&gt;"",H477,INDEX(D:D,E478)))</f>
        <v>0</v>
      </c>
      <c r="G478" s="569" t="str">
        <f t="shared" si="138"/>
        <v>0</v>
      </c>
      <c r="H478" s="570" t="str">
        <f t="shared" si="139"/>
        <v/>
      </c>
      <c r="I478" s="568" t="str">
        <f>IF(AND(F478&lt;&gt;"",N10&gt;0,M478&gt;N10),"Mot &gt; limite","")</f>
        <v/>
      </c>
      <c r="M478" s="514">
        <f>IF(OR(F478="",N10="",N10&lt;=0),"",IF(LEN(F478)&lt;=N10,LEN(F478),IFERROR(FIND("♦",SUBSTITUTE(LEFT(F478,N10)," ","♦",LEN(LEFT(F478,N10))-LEN(SUBSTITUTE(LEFT(F478,N10)," ","")))),FIND(" ",F478&amp;" ",N10+1)-1)))</f>
        <v>1</v>
      </c>
      <c r="N478" s="571">
        <f t="shared" si="140"/>
        <v>461</v>
      </c>
      <c r="O478" s="551" t="str">
        <f t="shared" si="141"/>
        <v>0</v>
      </c>
      <c r="P478" s="571">
        <f t="shared" si="142"/>
        <v>1</v>
      </c>
      <c r="Q478" s="571">
        <f t="shared" si="143"/>
        <v>1</v>
      </c>
      <c r="BX478" s="6" t="s">
        <v>362</v>
      </c>
      <c r="BY478" s="577" t="s">
        <v>363</v>
      </c>
      <c r="BZ478" s="6" t="s">
        <v>1498</v>
      </c>
      <c r="CA478" s="6" t="s">
        <v>1193</v>
      </c>
    </row>
    <row r="479" spans="2:79">
      <c r="B479" s="568"/>
      <c r="C479" s="568"/>
      <c r="D479" s="568"/>
      <c r="E479" s="568" cm="1">
        <f t="array" ref="E479">IF(H478&lt;&gt;"",E478,IF(E478="","",IFERROR(MATCH(TRUE(),INDEX(INDEX(K:K,E478+1):K203&lt;&gt;"",0),0)+E478,"")))</f>
        <v>620</v>
      </c>
      <c r="F479" s="569" cm="1">
        <f t="array" ref="F479">IF(E479="","",IF(H478&lt;&gt;"",H478,INDEX(D:D,E479)))</f>
        <v>0</v>
      </c>
      <c r="G479" s="569" t="str">
        <f t="shared" si="138"/>
        <v>0</v>
      </c>
      <c r="H479" s="570" t="str">
        <f t="shared" si="139"/>
        <v/>
      </c>
      <c r="I479" s="568" t="str">
        <f>IF(AND(F479&lt;&gt;"",N10&gt;0,M479&gt;N10),"Mot &gt; limite","")</f>
        <v/>
      </c>
      <c r="M479" s="514">
        <f>IF(OR(F479="",N10="",N10&lt;=0),"",IF(LEN(F479)&lt;=N10,LEN(F479),IFERROR(FIND("♦",SUBSTITUTE(LEFT(F479,N10)," ","♦",LEN(LEFT(F479,N10))-LEN(SUBSTITUTE(LEFT(F479,N10)," ","")))),FIND(" ",F479&amp;" ",N10+1)-1)))</f>
        <v>1</v>
      </c>
      <c r="N479" s="571">
        <f t="shared" si="140"/>
        <v>462</v>
      </c>
      <c r="O479" s="551" t="str">
        <f t="shared" si="141"/>
        <v>0</v>
      </c>
      <c r="P479" s="571">
        <f t="shared" si="142"/>
        <v>1</v>
      </c>
      <c r="Q479" s="571">
        <f t="shared" si="143"/>
        <v>1</v>
      </c>
      <c r="BX479" s="6" t="s">
        <v>362</v>
      </c>
      <c r="BY479" s="577" t="s">
        <v>363</v>
      </c>
      <c r="BZ479" s="6" t="s">
        <v>1499</v>
      </c>
      <c r="CA479" s="6" t="s">
        <v>1194</v>
      </c>
    </row>
    <row r="480" spans="2:79">
      <c r="B480" s="568"/>
      <c r="C480" s="568"/>
      <c r="D480" s="568"/>
      <c r="E480" s="568" cm="1">
        <f t="array" ref="E480">IF(H479&lt;&gt;"",E479,IF(E479="","",IFERROR(MATCH(TRUE(),INDEX(INDEX(K:K,E479+1):K203&lt;&gt;"",0),0)+E479,"")))</f>
        <v>621</v>
      </c>
      <c r="F480" s="569" cm="1">
        <f t="array" ref="F480">IF(E480="","",IF(H479&lt;&gt;"",H479,INDEX(D:D,E480)))</f>
        <v>0</v>
      </c>
      <c r="G480" s="569" t="str">
        <f t="shared" si="138"/>
        <v>0</v>
      </c>
      <c r="H480" s="570" t="str">
        <f t="shared" si="139"/>
        <v/>
      </c>
      <c r="I480" s="568" t="str">
        <f>IF(AND(F480&lt;&gt;"",N10&gt;0,M480&gt;N10),"Mot &gt; limite","")</f>
        <v/>
      </c>
      <c r="M480" s="514">
        <f>IF(OR(F480="",N10="",N10&lt;=0),"",IF(LEN(F480)&lt;=N10,LEN(F480),IFERROR(FIND("♦",SUBSTITUTE(LEFT(F480,N10)," ","♦",LEN(LEFT(F480,N10))-LEN(SUBSTITUTE(LEFT(F480,N10)," ","")))),FIND(" ",F480&amp;" ",N10+1)-1)))</f>
        <v>1</v>
      </c>
      <c r="N480" s="571">
        <f t="shared" si="140"/>
        <v>463</v>
      </c>
      <c r="O480" s="551" t="str">
        <f t="shared" si="141"/>
        <v>0</v>
      </c>
      <c r="P480" s="571">
        <f t="shared" si="142"/>
        <v>1</v>
      </c>
      <c r="Q480" s="571">
        <f t="shared" si="143"/>
        <v>1</v>
      </c>
      <c r="BX480" s="6" t="s">
        <v>362</v>
      </c>
      <c r="BY480" s="577" t="s">
        <v>363</v>
      </c>
      <c r="BZ480" s="6" t="s">
        <v>1500</v>
      </c>
      <c r="CA480" s="6" t="s">
        <v>1195</v>
      </c>
    </row>
    <row r="481" spans="2:79">
      <c r="B481" s="568"/>
      <c r="C481" s="568"/>
      <c r="D481" s="568"/>
      <c r="E481" s="568" cm="1">
        <f t="array" ref="E481">IF(H480&lt;&gt;"",E480,IF(E480="","",IFERROR(MATCH(TRUE(),INDEX(INDEX(K:K,E480+1):K203&lt;&gt;"",0),0)+E480,"")))</f>
        <v>622</v>
      </c>
      <c r="F481" s="569" cm="1">
        <f t="array" ref="F481">IF(E481="","",IF(H480&lt;&gt;"",H480,INDEX(D:D,E481)))</f>
        <v>0</v>
      </c>
      <c r="G481" s="569" t="str">
        <f t="shared" si="138"/>
        <v>0</v>
      </c>
      <c r="H481" s="570" t="str">
        <f t="shared" si="139"/>
        <v/>
      </c>
      <c r="I481" s="568" t="str">
        <f>IF(AND(F481&lt;&gt;"",N10&gt;0,M481&gt;N10),"Mot &gt; limite","")</f>
        <v/>
      </c>
      <c r="M481" s="514">
        <f>IF(OR(F481="",N10="",N10&lt;=0),"",IF(LEN(F481)&lt;=N10,LEN(F481),IFERROR(FIND("♦",SUBSTITUTE(LEFT(F481,N10)," ","♦",LEN(LEFT(F481,N10))-LEN(SUBSTITUTE(LEFT(F481,N10)," ","")))),FIND(" ",F481&amp;" ",N10+1)-1)))</f>
        <v>1</v>
      </c>
      <c r="N481" s="571">
        <f t="shared" si="140"/>
        <v>464</v>
      </c>
      <c r="O481" s="551" t="str">
        <f t="shared" si="141"/>
        <v>0</v>
      </c>
      <c r="P481" s="571">
        <f t="shared" si="142"/>
        <v>1</v>
      </c>
      <c r="Q481" s="571">
        <f t="shared" si="143"/>
        <v>1</v>
      </c>
      <c r="BX481" s="6" t="s">
        <v>362</v>
      </c>
      <c r="BY481" s="577" t="s">
        <v>363</v>
      </c>
      <c r="BZ481" s="6" t="s">
        <v>1501</v>
      </c>
      <c r="CA481" s="6" t="s">
        <v>1196</v>
      </c>
    </row>
    <row r="482" spans="2:79">
      <c r="B482" s="568"/>
      <c r="C482" s="568"/>
      <c r="D482" s="568"/>
      <c r="E482" s="568" cm="1">
        <f t="array" ref="E482">IF(H481&lt;&gt;"",E481,IF(E481="","",IFERROR(MATCH(TRUE(),INDEX(INDEX(K:K,E481+1):K203&lt;&gt;"",0),0)+E481,"")))</f>
        <v>623</v>
      </c>
      <c r="F482" s="569" cm="1">
        <f t="array" ref="F482">IF(E482="","",IF(H481&lt;&gt;"",H481,INDEX(D:D,E482)))</f>
        <v>0</v>
      </c>
      <c r="G482" s="569" t="str">
        <f t="shared" si="138"/>
        <v>0</v>
      </c>
      <c r="H482" s="570" t="str">
        <f t="shared" si="139"/>
        <v/>
      </c>
      <c r="I482" s="568" t="str">
        <f>IF(AND(F482&lt;&gt;"",N10&gt;0,M482&gt;N10),"Mot &gt; limite","")</f>
        <v/>
      </c>
      <c r="M482" s="514">
        <f>IF(OR(F482="",N10="",N10&lt;=0),"",IF(LEN(F482)&lt;=N10,LEN(F482),IFERROR(FIND("♦",SUBSTITUTE(LEFT(F482,N10)," ","♦",LEN(LEFT(F482,N10))-LEN(SUBSTITUTE(LEFT(F482,N10)," ","")))),FIND(" ",F482&amp;" ",N10+1)-1)))</f>
        <v>1</v>
      </c>
      <c r="N482" s="571">
        <f t="shared" si="140"/>
        <v>465</v>
      </c>
      <c r="O482" s="551" t="str">
        <f t="shared" si="141"/>
        <v>0</v>
      </c>
      <c r="P482" s="571">
        <f t="shared" si="142"/>
        <v>1</v>
      </c>
      <c r="Q482" s="571">
        <f t="shared" si="143"/>
        <v>1</v>
      </c>
      <c r="BX482" s="6" t="s">
        <v>362</v>
      </c>
      <c r="BY482" s="577" t="s">
        <v>363</v>
      </c>
      <c r="BZ482" s="6" t="s">
        <v>1502</v>
      </c>
      <c r="CA482" s="6" t="s">
        <v>1197</v>
      </c>
    </row>
    <row r="483" spans="2:79">
      <c r="B483" s="568"/>
      <c r="C483" s="568"/>
      <c r="D483" s="568"/>
      <c r="E483" s="568" cm="1">
        <f t="array" ref="E483">IF(H482&lt;&gt;"",E482,IF(E482="","",IFERROR(MATCH(TRUE(),INDEX(INDEX(K:K,E482+1):K203&lt;&gt;"",0),0)+E482,"")))</f>
        <v>624</v>
      </c>
      <c r="F483" s="569" cm="1">
        <f t="array" ref="F483">IF(E483="","",IF(H482&lt;&gt;"",H482,INDEX(D:D,E483)))</f>
        <v>0</v>
      </c>
      <c r="G483" s="569" t="str">
        <f t="shared" si="138"/>
        <v>0</v>
      </c>
      <c r="H483" s="570" t="str">
        <f t="shared" si="139"/>
        <v/>
      </c>
      <c r="I483" s="568" t="str">
        <f>IF(AND(F483&lt;&gt;"",N10&gt;0,M483&gt;N10),"Mot &gt; limite","")</f>
        <v/>
      </c>
      <c r="M483" s="514">
        <f>IF(OR(F483="",N10="",N10&lt;=0),"",IF(LEN(F483)&lt;=N10,LEN(F483),IFERROR(FIND("♦",SUBSTITUTE(LEFT(F483,N10)," ","♦",LEN(LEFT(F483,N10))-LEN(SUBSTITUTE(LEFT(F483,N10)," ","")))),FIND(" ",F483&amp;" ",N10+1)-1)))</f>
        <v>1</v>
      </c>
      <c r="N483" s="571">
        <f t="shared" si="140"/>
        <v>466</v>
      </c>
      <c r="O483" s="551" t="str">
        <f t="shared" si="141"/>
        <v>0</v>
      </c>
      <c r="P483" s="571">
        <f t="shared" si="142"/>
        <v>1</v>
      </c>
      <c r="Q483" s="571">
        <f t="shared" si="143"/>
        <v>1</v>
      </c>
      <c r="BX483" s="6" t="s">
        <v>362</v>
      </c>
      <c r="BY483" s="577" t="s">
        <v>363</v>
      </c>
      <c r="BZ483" s="6" t="s">
        <v>1503</v>
      </c>
      <c r="CA483" s="6" t="s">
        <v>1198</v>
      </c>
    </row>
    <row r="484" spans="2:79">
      <c r="B484" s="568"/>
      <c r="C484" s="568"/>
      <c r="D484" s="568"/>
      <c r="E484" s="568" cm="1">
        <f t="array" ref="E484">IF(H483&lt;&gt;"",E483,IF(E483="","",IFERROR(MATCH(TRUE(),INDEX(INDEX(K:K,E483+1):K203&lt;&gt;"",0),0)+E483,"")))</f>
        <v>625</v>
      </c>
      <c r="F484" s="569" cm="1">
        <f t="array" ref="F484">IF(E484="","",IF(H483&lt;&gt;"",H483,INDEX(D:D,E484)))</f>
        <v>0</v>
      </c>
      <c r="G484" s="569" t="str">
        <f t="shared" si="138"/>
        <v>0</v>
      </c>
      <c r="H484" s="570" t="str">
        <f t="shared" si="139"/>
        <v/>
      </c>
      <c r="I484" s="568" t="str">
        <f>IF(AND(F484&lt;&gt;"",N10&gt;0,M484&gt;N10),"Mot &gt; limite","")</f>
        <v/>
      </c>
      <c r="M484" s="514">
        <f>IF(OR(F484="",N10="",N10&lt;=0),"",IF(LEN(F484)&lt;=N10,LEN(F484),IFERROR(FIND("♦",SUBSTITUTE(LEFT(F484,N10)," ","♦",LEN(LEFT(F484,N10))-LEN(SUBSTITUTE(LEFT(F484,N10)," ","")))),FIND(" ",F484&amp;" ",N10+1)-1)))</f>
        <v>1</v>
      </c>
      <c r="N484" s="571">
        <f t="shared" si="140"/>
        <v>467</v>
      </c>
      <c r="O484" s="551" t="str">
        <f t="shared" si="141"/>
        <v>0</v>
      </c>
      <c r="P484" s="571">
        <f t="shared" si="142"/>
        <v>1</v>
      </c>
      <c r="Q484" s="571">
        <f t="shared" si="143"/>
        <v>1</v>
      </c>
      <c r="BX484" s="6" t="s">
        <v>362</v>
      </c>
      <c r="BY484" s="577" t="s">
        <v>363</v>
      </c>
      <c r="BZ484" s="6" t="s">
        <v>1504</v>
      </c>
      <c r="CA484" s="6" t="s">
        <v>1199</v>
      </c>
    </row>
    <row r="485" spans="2:79">
      <c r="B485" s="568"/>
      <c r="C485" s="568"/>
      <c r="D485" s="568"/>
      <c r="E485" s="568" cm="1">
        <f t="array" ref="E485">IF(H484&lt;&gt;"",E484,IF(E484="","",IFERROR(MATCH(TRUE(),INDEX(INDEX(K:K,E484+1):K203&lt;&gt;"",0),0)+E484,"")))</f>
        <v>626</v>
      </c>
      <c r="F485" s="569" cm="1">
        <f t="array" ref="F485">IF(E485="","",IF(H484&lt;&gt;"",H484,INDEX(D:D,E485)))</f>
        <v>0</v>
      </c>
      <c r="G485" s="569" t="str">
        <f t="shared" si="138"/>
        <v>0</v>
      </c>
      <c r="H485" s="570" t="str">
        <f t="shared" si="139"/>
        <v/>
      </c>
      <c r="I485" s="568" t="str">
        <f>IF(AND(F485&lt;&gt;"",N10&gt;0,M485&gt;N10),"Mot &gt; limite","")</f>
        <v/>
      </c>
      <c r="M485" s="514">
        <f>IF(OR(F485="",N10="",N10&lt;=0),"",IF(LEN(F485)&lt;=N10,LEN(F485),IFERROR(FIND("♦",SUBSTITUTE(LEFT(F485,N10)," ","♦",LEN(LEFT(F485,N10))-LEN(SUBSTITUTE(LEFT(F485,N10)," ","")))),FIND(" ",F485&amp;" ",N10+1)-1)))</f>
        <v>1</v>
      </c>
      <c r="N485" s="571">
        <f t="shared" si="140"/>
        <v>468</v>
      </c>
      <c r="O485" s="551" t="str">
        <f t="shared" si="141"/>
        <v>0</v>
      </c>
      <c r="P485" s="571">
        <f t="shared" si="142"/>
        <v>1</v>
      </c>
      <c r="Q485" s="571">
        <f t="shared" si="143"/>
        <v>1</v>
      </c>
      <c r="BX485" s="6" t="s">
        <v>362</v>
      </c>
      <c r="BY485" s="577" t="s">
        <v>363</v>
      </c>
      <c r="BZ485" s="6" t="s">
        <v>628</v>
      </c>
      <c r="CA485" s="6" t="s">
        <v>1200</v>
      </c>
    </row>
    <row r="486" spans="2:79">
      <c r="B486" s="568"/>
      <c r="C486" s="568"/>
      <c r="D486" s="568"/>
      <c r="E486" s="568" cm="1">
        <f t="array" ref="E486">IF(H485&lt;&gt;"",E485,IF(E485="","",IFERROR(MATCH(TRUE(),INDEX(INDEX(K:K,E485+1):K203&lt;&gt;"",0),0)+E485,"")))</f>
        <v>627</v>
      </c>
      <c r="F486" s="569" cm="1">
        <f t="array" ref="F486">IF(E486="","",IF(H485&lt;&gt;"",H485,INDEX(D:D,E486)))</f>
        <v>0</v>
      </c>
      <c r="G486" s="569" t="str">
        <f t="shared" si="138"/>
        <v>0</v>
      </c>
      <c r="H486" s="570" t="str">
        <f t="shared" si="139"/>
        <v/>
      </c>
      <c r="I486" s="568" t="str">
        <f>IF(AND(F486&lt;&gt;"",N10&gt;0,M486&gt;N10),"Mot &gt; limite","")</f>
        <v/>
      </c>
      <c r="M486" s="514">
        <f>IF(OR(F486="",N10="",N10&lt;=0),"",IF(LEN(F486)&lt;=N10,LEN(F486),IFERROR(FIND("♦",SUBSTITUTE(LEFT(F486,N10)," ","♦",LEN(LEFT(F486,N10))-LEN(SUBSTITUTE(LEFT(F486,N10)," ","")))),FIND(" ",F486&amp;" ",N10+1)-1)))</f>
        <v>1</v>
      </c>
      <c r="N486" s="571">
        <f t="shared" si="140"/>
        <v>469</v>
      </c>
      <c r="O486" s="551" t="str">
        <f t="shared" si="141"/>
        <v>0</v>
      </c>
      <c r="P486" s="571">
        <f t="shared" si="142"/>
        <v>1</v>
      </c>
      <c r="Q486" s="571">
        <f t="shared" si="143"/>
        <v>1</v>
      </c>
      <c r="BX486" s="6" t="s">
        <v>362</v>
      </c>
      <c r="BY486" s="577" t="s">
        <v>363</v>
      </c>
      <c r="BZ486" s="6" t="s">
        <v>1505</v>
      </c>
      <c r="CA486" s="6" t="s">
        <v>1506</v>
      </c>
    </row>
    <row r="487" spans="2:79">
      <c r="B487" s="568"/>
      <c r="C487" s="568"/>
      <c r="D487" s="568"/>
      <c r="E487" s="568" cm="1">
        <f t="array" ref="E487">IF(H486&lt;&gt;"",E486,IF(E486="","",IFERROR(MATCH(TRUE(),INDEX(INDEX(K:K,E486+1):K203&lt;&gt;"",0),0)+E486,"")))</f>
        <v>628</v>
      </c>
      <c r="F487" s="569" cm="1">
        <f t="array" ref="F487">IF(E487="","",IF(H486&lt;&gt;"",H486,INDEX(D:D,E487)))</f>
        <v>0</v>
      </c>
      <c r="G487" s="569" t="str">
        <f t="shared" si="138"/>
        <v>0</v>
      </c>
      <c r="H487" s="570" t="str">
        <f t="shared" si="139"/>
        <v/>
      </c>
      <c r="I487" s="568" t="str">
        <f>IF(AND(F487&lt;&gt;"",N10&gt;0,M487&gt;N10),"Mot &gt; limite","")</f>
        <v/>
      </c>
      <c r="M487" s="514">
        <f>IF(OR(F487="",N10="",N10&lt;=0),"",IF(LEN(F487)&lt;=N10,LEN(F487),IFERROR(FIND("♦",SUBSTITUTE(LEFT(F487,N10)," ","♦",LEN(LEFT(F487,N10))-LEN(SUBSTITUTE(LEFT(F487,N10)," ","")))),FIND(" ",F487&amp;" ",N10+1)-1)))</f>
        <v>1</v>
      </c>
      <c r="N487" s="571">
        <f t="shared" si="140"/>
        <v>470</v>
      </c>
      <c r="O487" s="551" t="str">
        <f t="shared" si="141"/>
        <v>0</v>
      </c>
      <c r="P487" s="571">
        <f t="shared" si="142"/>
        <v>1</v>
      </c>
      <c r="Q487" s="571">
        <f t="shared" si="143"/>
        <v>1</v>
      </c>
      <c r="BX487" s="6" t="s">
        <v>362</v>
      </c>
      <c r="BY487" s="577" t="s">
        <v>363</v>
      </c>
      <c r="BZ487" s="6" t="s">
        <v>1507</v>
      </c>
      <c r="CA487" s="6" t="s">
        <v>1508</v>
      </c>
    </row>
    <row r="488" spans="2:79">
      <c r="B488" s="568"/>
      <c r="C488" s="568"/>
      <c r="D488" s="568"/>
      <c r="E488" s="568" cm="1">
        <f t="array" ref="E488">IF(H487&lt;&gt;"",E487,IF(E487="","",IFERROR(MATCH(TRUE(),INDEX(INDEX(K:K,E487+1):K203&lt;&gt;"",0),0)+E487,"")))</f>
        <v>629</v>
      </c>
      <c r="F488" s="569" cm="1">
        <f t="array" ref="F488">IF(E488="","",IF(H487&lt;&gt;"",H487,INDEX(D:D,E488)))</f>
        <v>0</v>
      </c>
      <c r="G488" s="569" t="str">
        <f t="shared" si="138"/>
        <v>0</v>
      </c>
      <c r="H488" s="570" t="str">
        <f t="shared" si="139"/>
        <v/>
      </c>
      <c r="I488" s="568" t="str">
        <f>IF(AND(F488&lt;&gt;"",N10&gt;0,M488&gt;N10),"Mot &gt; limite","")</f>
        <v/>
      </c>
      <c r="M488" s="514">
        <f>IF(OR(F488="",N10="",N10&lt;=0),"",IF(LEN(F488)&lt;=N10,LEN(F488),IFERROR(FIND("♦",SUBSTITUTE(LEFT(F488,N10)," ","♦",LEN(LEFT(F488,N10))-LEN(SUBSTITUTE(LEFT(F488,N10)," ","")))),FIND(" ",F488&amp;" ",N10+1)-1)))</f>
        <v>1</v>
      </c>
      <c r="N488" s="571">
        <f t="shared" si="140"/>
        <v>471</v>
      </c>
      <c r="O488" s="551" t="str">
        <f t="shared" si="141"/>
        <v>0</v>
      </c>
      <c r="P488" s="571">
        <f t="shared" si="142"/>
        <v>1</v>
      </c>
      <c r="Q488" s="571">
        <f t="shared" si="143"/>
        <v>1</v>
      </c>
      <c r="BX488" s="6" t="s">
        <v>362</v>
      </c>
      <c r="BY488" s="577" t="s">
        <v>363</v>
      </c>
      <c r="BZ488" s="6" t="s">
        <v>629</v>
      </c>
      <c r="CA488" s="6" t="s">
        <v>1509</v>
      </c>
    </row>
    <row r="489" spans="2:79">
      <c r="B489" s="568"/>
      <c r="C489" s="568"/>
      <c r="D489" s="568"/>
      <c r="E489" s="568" cm="1">
        <f t="array" ref="E489">IF(H488&lt;&gt;"",E488,IF(E488="","",IFERROR(MATCH(TRUE(),INDEX(INDEX(K:K,E488+1):K203&lt;&gt;"",0),0)+E488,"")))</f>
        <v>630</v>
      </c>
      <c r="F489" s="569" cm="1">
        <f t="array" ref="F489">IF(E489="","",IF(H488&lt;&gt;"",H488,INDEX(D:D,E489)))</f>
        <v>0</v>
      </c>
      <c r="G489" s="569" t="str">
        <f t="shared" si="138"/>
        <v>0</v>
      </c>
      <c r="H489" s="570" t="str">
        <f t="shared" si="139"/>
        <v/>
      </c>
      <c r="I489" s="568" t="str">
        <f>IF(AND(F489&lt;&gt;"",N10&gt;0,M489&gt;N10),"Mot &gt; limite","")</f>
        <v/>
      </c>
      <c r="M489" s="514">
        <f>IF(OR(F489="",N10="",N10&lt;=0),"",IF(LEN(F489)&lt;=N10,LEN(F489),IFERROR(FIND("♦",SUBSTITUTE(LEFT(F489,N10)," ","♦",LEN(LEFT(F489,N10))-LEN(SUBSTITUTE(LEFT(F489,N10)," ","")))),FIND(" ",F489&amp;" ",N10+1)-1)))</f>
        <v>1</v>
      </c>
      <c r="N489" s="571">
        <f t="shared" si="140"/>
        <v>472</v>
      </c>
      <c r="O489" s="551" t="str">
        <f t="shared" si="141"/>
        <v>0</v>
      </c>
      <c r="P489" s="571">
        <f t="shared" si="142"/>
        <v>1</v>
      </c>
      <c r="Q489" s="571">
        <f t="shared" si="143"/>
        <v>1</v>
      </c>
      <c r="BX489" s="6" t="s">
        <v>362</v>
      </c>
      <c r="BY489" s="577" t="s">
        <v>363</v>
      </c>
      <c r="BZ489" s="6" t="s">
        <v>630</v>
      </c>
      <c r="CA489" s="6" t="s">
        <v>1510</v>
      </c>
    </row>
    <row r="490" spans="2:79">
      <c r="B490" s="568"/>
      <c r="C490" s="568"/>
      <c r="D490" s="568"/>
      <c r="E490" s="568" cm="1">
        <f t="array" ref="E490">IF(H489&lt;&gt;"",E489,IF(E489="","",IFERROR(MATCH(TRUE(),INDEX(INDEX(K:K,E489+1):K203&lt;&gt;"",0),0)+E489,"")))</f>
        <v>631</v>
      </c>
      <c r="F490" s="569" cm="1">
        <f t="array" ref="F490">IF(E490="","",IF(H489&lt;&gt;"",H489,INDEX(D:D,E490)))</f>
        <v>0</v>
      </c>
      <c r="G490" s="569" t="str">
        <f t="shared" si="138"/>
        <v>0</v>
      </c>
      <c r="H490" s="570" t="str">
        <f t="shared" si="139"/>
        <v/>
      </c>
      <c r="I490" s="568" t="str">
        <f>IF(AND(F490&lt;&gt;"",N10&gt;0,M490&gt;N10),"Mot &gt; limite","")</f>
        <v/>
      </c>
      <c r="M490" s="514">
        <f>IF(OR(F490="",N10="",N10&lt;=0),"",IF(LEN(F490)&lt;=N10,LEN(F490),IFERROR(FIND("♦",SUBSTITUTE(LEFT(F490,N10)," ","♦",LEN(LEFT(F490,N10))-LEN(SUBSTITUTE(LEFT(F490,N10)," ","")))),FIND(" ",F490&amp;" ",N10+1)-1)))</f>
        <v>1</v>
      </c>
      <c r="N490" s="571">
        <f t="shared" si="140"/>
        <v>473</v>
      </c>
      <c r="O490" s="551" t="str">
        <f t="shared" si="141"/>
        <v>0</v>
      </c>
      <c r="P490" s="571">
        <f t="shared" si="142"/>
        <v>1</v>
      </c>
      <c r="Q490" s="571">
        <f t="shared" si="143"/>
        <v>1</v>
      </c>
      <c r="BX490" s="6" t="s">
        <v>362</v>
      </c>
      <c r="BY490" s="577" t="s">
        <v>363</v>
      </c>
      <c r="BZ490" s="6" t="s">
        <v>1511</v>
      </c>
      <c r="CA490" s="6" t="s">
        <v>1512</v>
      </c>
    </row>
    <row r="491" spans="2:79">
      <c r="B491" s="568"/>
      <c r="C491" s="568"/>
      <c r="D491" s="568"/>
      <c r="E491" s="568" cm="1">
        <f t="array" ref="E491">IF(H490&lt;&gt;"",E490,IF(E490="","",IFERROR(MATCH(TRUE(),INDEX(INDEX(K:K,E490+1):K203&lt;&gt;"",0),0)+E490,"")))</f>
        <v>632</v>
      </c>
      <c r="F491" s="569" cm="1">
        <f t="array" ref="F491">IF(E491="","",IF(H490&lt;&gt;"",H490,INDEX(D:D,E491)))</f>
        <v>0</v>
      </c>
      <c r="G491" s="569" t="str">
        <f t="shared" si="138"/>
        <v>0</v>
      </c>
      <c r="H491" s="570" t="str">
        <f t="shared" si="139"/>
        <v/>
      </c>
      <c r="I491" s="568" t="str">
        <f>IF(AND(F491&lt;&gt;"",N10&gt;0,M491&gt;N10),"Mot &gt; limite","")</f>
        <v/>
      </c>
      <c r="M491" s="514">
        <f>IF(OR(F491="",N10="",N10&lt;=0),"",IF(LEN(F491)&lt;=N10,LEN(F491),IFERROR(FIND("♦",SUBSTITUTE(LEFT(F491,N10)," ","♦",LEN(LEFT(F491,N10))-LEN(SUBSTITUTE(LEFT(F491,N10)," ","")))),FIND(" ",F491&amp;" ",N10+1)-1)))</f>
        <v>1</v>
      </c>
      <c r="N491" s="571">
        <f t="shared" si="140"/>
        <v>474</v>
      </c>
      <c r="O491" s="551" t="str">
        <f t="shared" si="141"/>
        <v>0</v>
      </c>
      <c r="P491" s="571">
        <f t="shared" si="142"/>
        <v>1</v>
      </c>
      <c r="Q491" s="571">
        <f t="shared" si="143"/>
        <v>1</v>
      </c>
      <c r="BX491" s="6" t="s">
        <v>362</v>
      </c>
      <c r="BY491" s="577" t="s">
        <v>363</v>
      </c>
      <c r="BZ491" s="6" t="s">
        <v>1513</v>
      </c>
      <c r="CA491" s="6" t="s">
        <v>1514</v>
      </c>
    </row>
    <row r="492" spans="2:79">
      <c r="B492" s="568"/>
      <c r="C492" s="568"/>
      <c r="D492" s="568"/>
      <c r="E492" s="568" cm="1">
        <f t="array" ref="E492">IF(H491&lt;&gt;"",E491,IF(E491="","",IFERROR(MATCH(TRUE(),INDEX(INDEX(K:K,E491+1):K203&lt;&gt;"",0),0)+E491,"")))</f>
        <v>633</v>
      </c>
      <c r="F492" s="569" cm="1">
        <f t="array" ref="F492">IF(E492="","",IF(H491&lt;&gt;"",H491,INDEX(D:D,E492)))</f>
        <v>0</v>
      </c>
      <c r="G492" s="569" t="str">
        <f t="shared" si="138"/>
        <v>0</v>
      </c>
      <c r="H492" s="570" t="str">
        <f t="shared" si="139"/>
        <v/>
      </c>
      <c r="I492" s="568" t="str">
        <f>IF(AND(F492&lt;&gt;"",N10&gt;0,M492&gt;N10),"Mot &gt; limite","")</f>
        <v/>
      </c>
      <c r="M492" s="514">
        <f>IF(OR(F492="",N10="",N10&lt;=0),"",IF(LEN(F492)&lt;=N10,LEN(F492),IFERROR(FIND("♦",SUBSTITUTE(LEFT(F492,N10)," ","♦",LEN(LEFT(F492,N10))-LEN(SUBSTITUTE(LEFT(F492,N10)," ","")))),FIND(" ",F492&amp;" ",N10+1)-1)))</f>
        <v>1</v>
      </c>
      <c r="N492" s="571">
        <f t="shared" si="140"/>
        <v>475</v>
      </c>
      <c r="O492" s="551" t="str">
        <f t="shared" si="141"/>
        <v>0</v>
      </c>
      <c r="P492" s="571">
        <f t="shared" si="142"/>
        <v>1</v>
      </c>
      <c r="Q492" s="571">
        <f t="shared" si="143"/>
        <v>1</v>
      </c>
      <c r="BX492" s="6" t="s">
        <v>362</v>
      </c>
      <c r="BY492" s="577" t="s">
        <v>363</v>
      </c>
      <c r="BZ492" s="6" t="s">
        <v>1515</v>
      </c>
      <c r="CA492" s="6" t="s">
        <v>1516</v>
      </c>
    </row>
    <row r="493" spans="2:79">
      <c r="B493" s="568"/>
      <c r="C493" s="568"/>
      <c r="D493" s="568"/>
      <c r="E493" s="568" cm="1">
        <f t="array" ref="E493">IF(H492&lt;&gt;"",E492,IF(E492="","",IFERROR(MATCH(TRUE(),INDEX(INDEX(K:K,E492+1):K203&lt;&gt;"",0),0)+E492,"")))</f>
        <v>634</v>
      </c>
      <c r="F493" s="569" cm="1">
        <f t="array" ref="F493">IF(E493="","",IF(H492&lt;&gt;"",H492,INDEX(D:D,E493)))</f>
        <v>0</v>
      </c>
      <c r="G493" s="569" t="str">
        <f t="shared" si="138"/>
        <v>0</v>
      </c>
      <c r="H493" s="570" t="str">
        <f t="shared" si="139"/>
        <v/>
      </c>
      <c r="I493" s="568" t="str">
        <f>IF(AND(F493&lt;&gt;"",N10&gt;0,M493&gt;N10),"Mot &gt; limite","")</f>
        <v/>
      </c>
      <c r="M493" s="514">
        <f>IF(OR(F493="",N10="",N10&lt;=0),"",IF(LEN(F493)&lt;=N10,LEN(F493),IFERROR(FIND("♦",SUBSTITUTE(LEFT(F493,N10)," ","♦",LEN(LEFT(F493,N10))-LEN(SUBSTITUTE(LEFT(F493,N10)," ","")))),FIND(" ",F493&amp;" ",N10+1)-1)))</f>
        <v>1</v>
      </c>
      <c r="N493" s="571">
        <f t="shared" si="140"/>
        <v>476</v>
      </c>
      <c r="O493" s="551" t="str">
        <f t="shared" si="141"/>
        <v>0</v>
      </c>
      <c r="P493" s="571">
        <f t="shared" si="142"/>
        <v>1</v>
      </c>
      <c r="Q493" s="571">
        <f t="shared" si="143"/>
        <v>1</v>
      </c>
      <c r="BX493" s="6" t="s">
        <v>362</v>
      </c>
      <c r="BY493" s="577" t="s">
        <v>363</v>
      </c>
      <c r="BZ493" s="6" t="s">
        <v>1517</v>
      </c>
      <c r="CA493" s="6" t="s">
        <v>1518</v>
      </c>
    </row>
    <row r="494" spans="2:79">
      <c r="B494" s="568"/>
      <c r="C494" s="568"/>
      <c r="D494" s="568"/>
      <c r="E494" s="568" cm="1">
        <f t="array" ref="E494">IF(H493&lt;&gt;"",E493,IF(E493="","",IFERROR(MATCH(TRUE(),INDEX(INDEX(K:K,E493+1):K203&lt;&gt;"",0),0)+E493,"")))</f>
        <v>635</v>
      </c>
      <c r="F494" s="569" cm="1">
        <f t="array" ref="F494">IF(E494="","",IF(H493&lt;&gt;"",H493,INDEX(D:D,E494)))</f>
        <v>0</v>
      </c>
      <c r="G494" s="569" t="str">
        <f t="shared" si="138"/>
        <v>0</v>
      </c>
      <c r="H494" s="570" t="str">
        <f t="shared" si="139"/>
        <v/>
      </c>
      <c r="I494" s="568" t="str">
        <f>IF(AND(F494&lt;&gt;"",N10&gt;0,M494&gt;N10),"Mot &gt; limite","")</f>
        <v/>
      </c>
      <c r="M494" s="514">
        <f>IF(OR(F494="",N10="",N10&lt;=0),"",IF(LEN(F494)&lt;=N10,LEN(F494),IFERROR(FIND("♦",SUBSTITUTE(LEFT(F494,N10)," ","♦",LEN(LEFT(F494,N10))-LEN(SUBSTITUTE(LEFT(F494,N10)," ","")))),FIND(" ",F494&amp;" ",N10+1)-1)))</f>
        <v>1</v>
      </c>
      <c r="N494" s="571">
        <f t="shared" si="140"/>
        <v>477</v>
      </c>
      <c r="O494" s="551" t="str">
        <f t="shared" si="141"/>
        <v>0</v>
      </c>
      <c r="P494" s="571">
        <f t="shared" si="142"/>
        <v>1</v>
      </c>
      <c r="Q494" s="571">
        <f t="shared" si="143"/>
        <v>1</v>
      </c>
      <c r="BX494" s="6" t="s">
        <v>362</v>
      </c>
      <c r="BY494" s="577" t="s">
        <v>363</v>
      </c>
      <c r="BZ494" s="6" t="s">
        <v>631</v>
      </c>
      <c r="CA494" s="6" t="s">
        <v>1519</v>
      </c>
    </row>
    <row r="495" spans="2:79">
      <c r="B495" s="568"/>
      <c r="C495" s="568"/>
      <c r="D495" s="568"/>
      <c r="E495" s="568" cm="1">
        <f t="array" ref="E495">IF(H494&lt;&gt;"",E494,IF(E494="","",IFERROR(MATCH(TRUE(),INDEX(INDEX(K:K,E494+1):K203&lt;&gt;"",0),0)+E494,"")))</f>
        <v>636</v>
      </c>
      <c r="F495" s="569" cm="1">
        <f t="array" ref="F495">IF(E495="","",IF(H494&lt;&gt;"",H494,INDEX(D:D,E495)))</f>
        <v>0</v>
      </c>
      <c r="G495" s="569" t="str">
        <f t="shared" si="138"/>
        <v>0</v>
      </c>
      <c r="H495" s="570" t="str">
        <f t="shared" si="139"/>
        <v/>
      </c>
      <c r="I495" s="568" t="str">
        <f>IF(AND(F495&lt;&gt;"",N10&gt;0,M495&gt;N10),"Mot &gt; limite","")</f>
        <v/>
      </c>
      <c r="M495" s="514">
        <f>IF(OR(F495="",N10="",N10&lt;=0),"",IF(LEN(F495)&lt;=N10,LEN(F495),IFERROR(FIND("♦",SUBSTITUTE(LEFT(F495,N10)," ","♦",LEN(LEFT(F495,N10))-LEN(SUBSTITUTE(LEFT(F495,N10)," ","")))),FIND(" ",F495&amp;" ",N10+1)-1)))</f>
        <v>1</v>
      </c>
      <c r="N495" s="571">
        <f t="shared" si="140"/>
        <v>478</v>
      </c>
      <c r="O495" s="551" t="str">
        <f t="shared" si="141"/>
        <v>0</v>
      </c>
      <c r="P495" s="571">
        <f t="shared" si="142"/>
        <v>1</v>
      </c>
      <c r="Q495" s="571">
        <f t="shared" si="143"/>
        <v>1</v>
      </c>
      <c r="BX495" s="6" t="s">
        <v>362</v>
      </c>
      <c r="BY495" s="577" t="s">
        <v>363</v>
      </c>
      <c r="BZ495" s="6" t="s">
        <v>1520</v>
      </c>
      <c r="CA495" s="6" t="s">
        <v>1521</v>
      </c>
    </row>
    <row r="496" spans="2:79">
      <c r="B496" s="568"/>
      <c r="C496" s="568"/>
      <c r="D496" s="568"/>
      <c r="E496" s="568" cm="1">
        <f t="array" ref="E496">IF(H495&lt;&gt;"",E495,IF(E495="","",IFERROR(MATCH(TRUE(),INDEX(INDEX(K:K,E495+1):K203&lt;&gt;"",0),0)+E495,"")))</f>
        <v>637</v>
      </c>
      <c r="F496" s="569" cm="1">
        <f t="array" ref="F496">IF(E496="","",IF(H495&lt;&gt;"",H495,INDEX(D:D,E496)))</f>
        <v>0</v>
      </c>
      <c r="G496" s="569" t="str">
        <f t="shared" si="138"/>
        <v>0</v>
      </c>
      <c r="H496" s="570" t="str">
        <f t="shared" si="139"/>
        <v/>
      </c>
      <c r="I496" s="568" t="str">
        <f>IF(AND(F496&lt;&gt;"",N10&gt;0,M496&gt;N10),"Mot &gt; limite","")</f>
        <v/>
      </c>
      <c r="M496" s="514">
        <f>IF(OR(F496="",N10="",N10&lt;=0),"",IF(LEN(F496)&lt;=N10,LEN(F496),IFERROR(FIND("♦",SUBSTITUTE(LEFT(F496,N10)," ","♦",LEN(LEFT(F496,N10))-LEN(SUBSTITUTE(LEFT(F496,N10)," ","")))),FIND(" ",F496&amp;" ",N10+1)-1)))</f>
        <v>1</v>
      </c>
      <c r="N496" s="571">
        <f t="shared" si="140"/>
        <v>479</v>
      </c>
      <c r="O496" s="551" t="str">
        <f t="shared" si="141"/>
        <v>0</v>
      </c>
      <c r="P496" s="571">
        <f t="shared" si="142"/>
        <v>1</v>
      </c>
      <c r="Q496" s="571">
        <f t="shared" si="143"/>
        <v>1</v>
      </c>
      <c r="BX496" s="6" t="s">
        <v>362</v>
      </c>
      <c r="BY496" s="577" t="s">
        <v>363</v>
      </c>
      <c r="BZ496" s="6" t="s">
        <v>1522</v>
      </c>
      <c r="CA496" s="6" t="s">
        <v>1523</v>
      </c>
    </row>
    <row r="497" spans="2:79">
      <c r="B497" s="568"/>
      <c r="C497" s="568"/>
      <c r="D497" s="568"/>
      <c r="E497" s="568" cm="1">
        <f t="array" ref="E497">IF(H496&lt;&gt;"",E496,IF(E496="","",IFERROR(MATCH(TRUE(),INDEX(INDEX(K:K,E496+1):K203&lt;&gt;"",0),0)+E496,"")))</f>
        <v>638</v>
      </c>
      <c r="F497" s="569" cm="1">
        <f t="array" ref="F497">IF(E497="","",IF(H496&lt;&gt;"",H496,INDEX(D:D,E497)))</f>
        <v>0</v>
      </c>
      <c r="G497" s="569" t="str">
        <f t="shared" si="138"/>
        <v>0</v>
      </c>
      <c r="H497" s="570" t="str">
        <f t="shared" si="139"/>
        <v/>
      </c>
      <c r="I497" s="568" t="str">
        <f>IF(AND(F497&lt;&gt;"",N10&gt;0,M497&gt;N10),"Mot &gt; limite","")</f>
        <v/>
      </c>
      <c r="M497" s="514">
        <f>IF(OR(F497="",N10="",N10&lt;=0),"",IF(LEN(F497)&lt;=N10,LEN(F497),IFERROR(FIND("♦",SUBSTITUTE(LEFT(F497,N10)," ","♦",LEN(LEFT(F497,N10))-LEN(SUBSTITUTE(LEFT(F497,N10)," ","")))),FIND(" ",F497&amp;" ",N10+1)-1)))</f>
        <v>1</v>
      </c>
      <c r="N497" s="571">
        <f t="shared" si="140"/>
        <v>480</v>
      </c>
      <c r="O497" s="551" t="str">
        <f t="shared" si="141"/>
        <v>0</v>
      </c>
      <c r="P497" s="571">
        <f t="shared" si="142"/>
        <v>1</v>
      </c>
      <c r="Q497" s="571">
        <f t="shared" si="143"/>
        <v>1</v>
      </c>
      <c r="BX497" s="6" t="s">
        <v>352</v>
      </c>
      <c r="BY497" s="591" t="s">
        <v>365</v>
      </c>
      <c r="BZ497" s="6" t="s">
        <v>1524</v>
      </c>
      <c r="CA497" s="6" t="s">
        <v>1525</v>
      </c>
    </row>
    <row r="498" spans="2:79">
      <c r="B498" s="568"/>
      <c r="C498" s="568"/>
      <c r="D498" s="568"/>
      <c r="E498" s="568" cm="1">
        <f t="array" ref="E498">IF(H497&lt;&gt;"",E497,IF(E497="","",IFERROR(MATCH(TRUE(),INDEX(INDEX(K:K,E497+1):K203&lt;&gt;"",0),0)+E497,"")))</f>
        <v>639</v>
      </c>
      <c r="F498" s="569" cm="1">
        <f t="array" ref="F498">IF(E498="","",IF(H497&lt;&gt;"",H497,INDEX(D:D,E498)))</f>
        <v>0</v>
      </c>
      <c r="G498" s="569" t="str">
        <f t="shared" si="138"/>
        <v>0</v>
      </c>
      <c r="H498" s="570" t="str">
        <f t="shared" si="139"/>
        <v/>
      </c>
      <c r="I498" s="568" t="str">
        <f>IF(AND(F498&lt;&gt;"",N10&gt;0,M498&gt;N10),"Mot &gt; limite","")</f>
        <v/>
      </c>
      <c r="M498" s="514">
        <f>IF(OR(F498="",N10="",N10&lt;=0),"",IF(LEN(F498)&lt;=N10,LEN(F498),IFERROR(FIND("♦",SUBSTITUTE(LEFT(F498,N10)," ","♦",LEN(LEFT(F498,N10))-LEN(SUBSTITUTE(LEFT(F498,N10)," ","")))),FIND(" ",F498&amp;" ",N10+1)-1)))</f>
        <v>1</v>
      </c>
      <c r="N498" s="571">
        <f t="shared" si="140"/>
        <v>481</v>
      </c>
      <c r="O498" s="551" t="str">
        <f t="shared" si="141"/>
        <v>0</v>
      </c>
      <c r="P498" s="571">
        <f t="shared" si="142"/>
        <v>1</v>
      </c>
      <c r="Q498" s="571">
        <f t="shared" si="143"/>
        <v>1</v>
      </c>
      <c r="BX498" s="6" t="s">
        <v>352</v>
      </c>
      <c r="BY498" s="591" t="s">
        <v>365</v>
      </c>
      <c r="BZ498" s="6" t="s">
        <v>1526</v>
      </c>
      <c r="CA498" s="6" t="s">
        <v>1527</v>
      </c>
    </row>
    <row r="499" spans="2:79">
      <c r="B499" s="568"/>
      <c r="C499" s="568"/>
      <c r="D499" s="568"/>
      <c r="E499" s="568" cm="1">
        <f t="array" ref="E499">IF(H498&lt;&gt;"",E498,IF(E498="","",IFERROR(MATCH(TRUE(),INDEX(INDEX(K:K,E498+1):K203&lt;&gt;"",0),0)+E498,"")))</f>
        <v>640</v>
      </c>
      <c r="F499" s="569" cm="1">
        <f t="array" ref="F499">IF(E499="","",IF(H498&lt;&gt;"",H498,INDEX(D:D,E499)))</f>
        <v>0</v>
      </c>
      <c r="G499" s="569" t="str">
        <f t="shared" si="138"/>
        <v>0</v>
      </c>
      <c r="H499" s="570" t="str">
        <f t="shared" si="139"/>
        <v/>
      </c>
      <c r="I499" s="568" t="str">
        <f>IF(AND(F499&lt;&gt;"",N10&gt;0,M499&gt;N10),"Mot &gt; limite","")</f>
        <v/>
      </c>
      <c r="M499" s="514">
        <f>IF(OR(F499="",N10="",N10&lt;=0),"",IF(LEN(F499)&lt;=N10,LEN(F499),IFERROR(FIND("♦",SUBSTITUTE(LEFT(F499,N10)," ","♦",LEN(LEFT(F499,N10))-LEN(SUBSTITUTE(LEFT(F499,N10)," ","")))),FIND(" ",F499&amp;" ",N10+1)-1)))</f>
        <v>1</v>
      </c>
      <c r="N499" s="571">
        <f t="shared" si="140"/>
        <v>482</v>
      </c>
      <c r="O499" s="551" t="str">
        <f t="shared" si="141"/>
        <v>0</v>
      </c>
      <c r="P499" s="571">
        <f t="shared" si="142"/>
        <v>1</v>
      </c>
      <c r="Q499" s="571">
        <f t="shared" si="143"/>
        <v>1</v>
      </c>
      <c r="BX499" s="6" t="s">
        <v>352</v>
      </c>
      <c r="BY499" s="591" t="s">
        <v>365</v>
      </c>
      <c r="BZ499" s="6" t="s">
        <v>1528</v>
      </c>
      <c r="CA499" s="6" t="s">
        <v>1529</v>
      </c>
    </row>
    <row r="500" spans="2:79">
      <c r="B500" s="568"/>
      <c r="C500" s="568"/>
      <c r="D500" s="568"/>
      <c r="E500" s="568" cm="1">
        <f t="array" ref="E500">IF(H499&lt;&gt;"",E499,IF(E499="","",IFERROR(MATCH(TRUE(),INDEX(INDEX(K:K,E499+1):K203&lt;&gt;"",0),0)+E499,"")))</f>
        <v>641</v>
      </c>
      <c r="F500" s="569" cm="1">
        <f t="array" ref="F500">IF(E500="","",IF(H499&lt;&gt;"",H499,INDEX(D:D,E500)))</f>
        <v>0</v>
      </c>
      <c r="G500" s="569" t="str">
        <f t="shared" si="138"/>
        <v>0</v>
      </c>
      <c r="H500" s="570" t="str">
        <f t="shared" si="139"/>
        <v/>
      </c>
      <c r="I500" s="568" t="str">
        <f>IF(AND(F500&lt;&gt;"",N10&gt;0,M500&gt;N10),"Mot &gt; limite","")</f>
        <v/>
      </c>
      <c r="M500" s="514">
        <f>IF(OR(F500="",N10="",N10&lt;=0),"",IF(LEN(F500)&lt;=N10,LEN(F500),IFERROR(FIND("♦",SUBSTITUTE(LEFT(F500,N10)," ","♦",LEN(LEFT(F500,N10))-LEN(SUBSTITUTE(LEFT(F500,N10)," ","")))),FIND(" ",F500&amp;" ",N10+1)-1)))</f>
        <v>1</v>
      </c>
      <c r="N500" s="571">
        <f t="shared" si="140"/>
        <v>483</v>
      </c>
      <c r="O500" s="551" t="str">
        <f t="shared" si="141"/>
        <v>0</v>
      </c>
      <c r="P500" s="571">
        <f t="shared" si="142"/>
        <v>1</v>
      </c>
      <c r="Q500" s="571">
        <f t="shared" si="143"/>
        <v>1</v>
      </c>
      <c r="BX500" s="6" t="s">
        <v>352</v>
      </c>
      <c r="BY500" s="591" t="s">
        <v>365</v>
      </c>
      <c r="BZ500" s="6" t="s">
        <v>644</v>
      </c>
      <c r="CA500" s="6" t="s">
        <v>1530</v>
      </c>
    </row>
    <row r="501" spans="2:79">
      <c r="B501" s="568"/>
      <c r="C501" s="568"/>
      <c r="D501" s="568"/>
      <c r="E501" s="568" cm="1">
        <f t="array" ref="E501">IF(H500&lt;&gt;"",E500,IF(E500="","",IFERROR(MATCH(TRUE(),INDEX(INDEX(K:K,E500+1):K203&lt;&gt;"",0),0)+E500,"")))</f>
        <v>642</v>
      </c>
      <c r="F501" s="569" cm="1">
        <f t="array" ref="F501">IF(E501="","",IF(H500&lt;&gt;"",H500,INDEX(D:D,E501)))</f>
        <v>0</v>
      </c>
      <c r="G501" s="569" t="str">
        <f t="shared" si="138"/>
        <v>0</v>
      </c>
      <c r="H501" s="570" t="str">
        <f t="shared" si="139"/>
        <v/>
      </c>
      <c r="I501" s="568" t="str">
        <f>IF(AND(F501&lt;&gt;"",N10&gt;0,M501&gt;N10),"Mot &gt; limite","")</f>
        <v/>
      </c>
      <c r="M501" s="514">
        <f>IF(OR(F501="",N10="",N10&lt;=0),"",IF(LEN(F501)&lt;=N10,LEN(F501),IFERROR(FIND("♦",SUBSTITUTE(LEFT(F501,N10)," ","♦",LEN(LEFT(F501,N10))-LEN(SUBSTITUTE(LEFT(F501,N10)," ","")))),FIND(" ",F501&amp;" ",N10+1)-1)))</f>
        <v>1</v>
      </c>
      <c r="N501" s="571">
        <f t="shared" si="140"/>
        <v>484</v>
      </c>
      <c r="O501" s="551" t="str">
        <f t="shared" si="141"/>
        <v>0</v>
      </c>
      <c r="P501" s="571">
        <f t="shared" si="142"/>
        <v>1</v>
      </c>
      <c r="Q501" s="571">
        <f t="shared" si="143"/>
        <v>1</v>
      </c>
      <c r="BX501" s="6" t="s">
        <v>352</v>
      </c>
      <c r="BY501" s="591" t="s">
        <v>365</v>
      </c>
      <c r="BZ501" s="6" t="s">
        <v>645</v>
      </c>
      <c r="CA501" s="6" t="s">
        <v>1531</v>
      </c>
    </row>
    <row r="502" spans="2:79">
      <c r="B502" s="568"/>
      <c r="C502" s="568"/>
      <c r="D502" s="568"/>
      <c r="E502" s="568" cm="1">
        <f t="array" ref="E502">IF(H501&lt;&gt;"",E501,IF(E501="","",IFERROR(MATCH(TRUE(),INDEX(INDEX(K:K,E501+1):K203&lt;&gt;"",0),0)+E501,"")))</f>
        <v>643</v>
      </c>
      <c r="F502" s="569" cm="1">
        <f t="array" ref="F502">IF(E502="","",IF(H501&lt;&gt;"",H501,INDEX(D:D,E502)))</f>
        <v>0</v>
      </c>
      <c r="G502" s="569" t="str">
        <f t="shared" si="138"/>
        <v>0</v>
      </c>
      <c r="H502" s="570" t="str">
        <f t="shared" si="139"/>
        <v/>
      </c>
      <c r="I502" s="568" t="str">
        <f>IF(AND(F502&lt;&gt;"",N10&gt;0,M502&gt;N10),"Mot &gt; limite","")</f>
        <v/>
      </c>
      <c r="M502" s="514">
        <f>IF(OR(F502="",N10="",N10&lt;=0),"",IF(LEN(F502)&lt;=N10,LEN(F502),IFERROR(FIND("♦",SUBSTITUTE(LEFT(F502,N10)," ","♦",LEN(LEFT(F502,N10))-LEN(SUBSTITUTE(LEFT(F502,N10)," ","")))),FIND(" ",F502&amp;" ",N10+1)-1)))</f>
        <v>1</v>
      </c>
      <c r="N502" s="571">
        <f t="shared" si="140"/>
        <v>485</v>
      </c>
      <c r="O502" s="551" t="str">
        <f t="shared" si="141"/>
        <v>0</v>
      </c>
      <c r="P502" s="571">
        <f t="shared" si="142"/>
        <v>1</v>
      </c>
      <c r="Q502" s="571">
        <f t="shared" si="143"/>
        <v>1</v>
      </c>
      <c r="BX502" s="6" t="s">
        <v>352</v>
      </c>
      <c r="BY502" s="591" t="s">
        <v>365</v>
      </c>
      <c r="BZ502" s="6" t="s">
        <v>1532</v>
      </c>
      <c r="CA502" s="6" t="s">
        <v>1533</v>
      </c>
    </row>
    <row r="503" spans="2:79">
      <c r="B503" s="568"/>
      <c r="C503" s="568"/>
      <c r="D503" s="568"/>
      <c r="E503" s="568" cm="1">
        <f t="array" ref="E503">IF(H502&lt;&gt;"",E502,IF(E502="","",IFERROR(MATCH(TRUE(),INDEX(INDEX(K:K,E502+1):K203&lt;&gt;"",0),0)+E502,"")))</f>
        <v>644</v>
      </c>
      <c r="F503" s="569" cm="1">
        <f t="array" ref="F503">IF(E503="","",IF(H502&lt;&gt;"",H502,INDEX(D:D,E503)))</f>
        <v>0</v>
      </c>
      <c r="G503" s="569" t="str">
        <f t="shared" si="138"/>
        <v>0</v>
      </c>
      <c r="H503" s="570" t="str">
        <f t="shared" si="139"/>
        <v/>
      </c>
      <c r="I503" s="568" t="str">
        <f>IF(AND(F503&lt;&gt;"",N10&gt;0,M503&gt;N10),"Mot &gt; limite","")</f>
        <v/>
      </c>
      <c r="M503" s="514">
        <f>IF(OR(F503="",N10="",N10&lt;=0),"",IF(LEN(F503)&lt;=N10,LEN(F503),IFERROR(FIND("♦",SUBSTITUTE(LEFT(F503,N10)," ","♦",LEN(LEFT(F503,N10))-LEN(SUBSTITUTE(LEFT(F503,N10)," ","")))),FIND(" ",F503&amp;" ",N10+1)-1)))</f>
        <v>1</v>
      </c>
      <c r="N503" s="571">
        <f t="shared" si="140"/>
        <v>486</v>
      </c>
      <c r="O503" s="551" t="str">
        <f t="shared" si="141"/>
        <v>0</v>
      </c>
      <c r="P503" s="571">
        <f t="shared" si="142"/>
        <v>1</v>
      </c>
      <c r="Q503" s="571">
        <f t="shared" si="143"/>
        <v>1</v>
      </c>
      <c r="BX503" s="6" t="s">
        <v>352</v>
      </c>
      <c r="BY503" s="591" t="s">
        <v>365</v>
      </c>
      <c r="BZ503" s="6" t="s">
        <v>1534</v>
      </c>
      <c r="CA503" s="6" t="s">
        <v>1535</v>
      </c>
    </row>
    <row r="504" spans="2:79">
      <c r="B504" s="568"/>
      <c r="C504" s="568"/>
      <c r="D504" s="568"/>
      <c r="E504" s="568" cm="1">
        <f t="array" ref="E504">IF(H503&lt;&gt;"",E503,IF(E503="","",IFERROR(MATCH(TRUE(),INDEX(INDEX(K:K,E503+1):K203&lt;&gt;"",0),0)+E503,"")))</f>
        <v>645</v>
      </c>
      <c r="F504" s="569" cm="1">
        <f t="array" ref="F504">IF(E504="","",IF(H503&lt;&gt;"",H503,INDEX(D:D,E504)))</f>
        <v>0</v>
      </c>
      <c r="G504" s="569" t="str">
        <f t="shared" si="138"/>
        <v>0</v>
      </c>
      <c r="H504" s="570" t="str">
        <f t="shared" si="139"/>
        <v/>
      </c>
      <c r="I504" s="568" t="str">
        <f>IF(AND(F504&lt;&gt;"",N10&gt;0,M504&gt;N10),"Mot &gt; limite","")</f>
        <v/>
      </c>
      <c r="M504" s="514">
        <f>IF(OR(F504="",N10="",N10&lt;=0),"",IF(LEN(F504)&lt;=N10,LEN(F504),IFERROR(FIND("♦",SUBSTITUTE(LEFT(F504,N10)," ","♦",LEN(LEFT(F504,N10))-LEN(SUBSTITUTE(LEFT(F504,N10)," ","")))),FIND(" ",F504&amp;" ",N10+1)-1)))</f>
        <v>1</v>
      </c>
      <c r="N504" s="571">
        <f t="shared" si="140"/>
        <v>487</v>
      </c>
      <c r="O504" s="551" t="str">
        <f t="shared" si="141"/>
        <v>0</v>
      </c>
      <c r="P504" s="571">
        <f t="shared" si="142"/>
        <v>1</v>
      </c>
      <c r="Q504" s="571">
        <f t="shared" si="143"/>
        <v>1</v>
      </c>
      <c r="BX504" s="6" t="s">
        <v>352</v>
      </c>
      <c r="BY504" s="591" t="s">
        <v>365</v>
      </c>
      <c r="BZ504" s="6" t="s">
        <v>646</v>
      </c>
      <c r="CA504" s="6" t="s">
        <v>1536</v>
      </c>
    </row>
    <row r="505" spans="2:79">
      <c r="B505" s="568"/>
      <c r="C505" s="568"/>
      <c r="D505" s="568"/>
      <c r="E505" s="568" cm="1">
        <f t="array" ref="E505">IF(H504&lt;&gt;"",E504,IF(E504="","",IFERROR(MATCH(TRUE(),INDEX(INDEX(K:K,E504+1):K203&lt;&gt;"",0),0)+E504,"")))</f>
        <v>646</v>
      </c>
      <c r="F505" s="569" cm="1">
        <f t="array" ref="F505">IF(E505="","",IF(H504&lt;&gt;"",H504,INDEX(D:D,E505)))</f>
        <v>0</v>
      </c>
      <c r="G505" s="569" t="str">
        <f t="shared" si="138"/>
        <v>0</v>
      </c>
      <c r="H505" s="570" t="str">
        <f t="shared" si="139"/>
        <v/>
      </c>
      <c r="I505" s="568" t="str">
        <f>IF(AND(F505&lt;&gt;"",N10&gt;0,M505&gt;N10),"Mot &gt; limite","")</f>
        <v/>
      </c>
      <c r="M505" s="514">
        <f>IF(OR(F505="",N10="",N10&lt;=0),"",IF(LEN(F505)&lt;=N10,LEN(F505),IFERROR(FIND("♦",SUBSTITUTE(LEFT(F505,N10)," ","♦",LEN(LEFT(F505,N10))-LEN(SUBSTITUTE(LEFT(F505,N10)," ","")))),FIND(" ",F505&amp;" ",N10+1)-1)))</f>
        <v>1</v>
      </c>
      <c r="N505" s="571">
        <f t="shared" si="140"/>
        <v>488</v>
      </c>
      <c r="O505" s="551" t="str">
        <f t="shared" si="141"/>
        <v>0</v>
      </c>
      <c r="P505" s="571">
        <f t="shared" si="142"/>
        <v>1</v>
      </c>
      <c r="Q505" s="571">
        <f t="shared" si="143"/>
        <v>1</v>
      </c>
      <c r="BX505" s="6" t="s">
        <v>352</v>
      </c>
      <c r="BY505" s="591" t="s">
        <v>365</v>
      </c>
      <c r="BZ505" s="6" t="s">
        <v>1537</v>
      </c>
      <c r="CA505" s="6" t="s">
        <v>1538</v>
      </c>
    </row>
    <row r="506" spans="2:79">
      <c r="B506" s="568"/>
      <c r="C506" s="568"/>
      <c r="D506" s="568"/>
      <c r="E506" s="568" cm="1">
        <f t="array" ref="E506">IF(H505&lt;&gt;"",E505,IF(E505="","",IFERROR(MATCH(TRUE(),INDEX(INDEX(K:K,E505+1):K203&lt;&gt;"",0),0)+E505,"")))</f>
        <v>647</v>
      </c>
      <c r="F506" s="569" cm="1">
        <f t="array" ref="F506">IF(E506="","",IF(H505&lt;&gt;"",H505,INDEX(D:D,E506)))</f>
        <v>0</v>
      </c>
      <c r="G506" s="569" t="str">
        <f t="shared" si="138"/>
        <v>0</v>
      </c>
      <c r="H506" s="570" t="str">
        <f t="shared" si="139"/>
        <v/>
      </c>
      <c r="I506" s="568" t="str">
        <f>IF(AND(F506&lt;&gt;"",N10&gt;0,M506&gt;N10),"Mot &gt; limite","")</f>
        <v/>
      </c>
      <c r="M506" s="514">
        <f>IF(OR(F506="",N10="",N10&lt;=0),"",IF(LEN(F506)&lt;=N10,LEN(F506),IFERROR(FIND("♦",SUBSTITUTE(LEFT(F506,N10)," ","♦",LEN(LEFT(F506,N10))-LEN(SUBSTITUTE(LEFT(F506,N10)," ","")))),FIND(" ",F506&amp;" ",N10+1)-1)))</f>
        <v>1</v>
      </c>
      <c r="N506" s="571">
        <f t="shared" si="140"/>
        <v>489</v>
      </c>
      <c r="O506" s="551" t="str">
        <f t="shared" si="141"/>
        <v>0</v>
      </c>
      <c r="P506" s="571">
        <f t="shared" si="142"/>
        <v>1</v>
      </c>
      <c r="Q506" s="571">
        <f t="shared" si="143"/>
        <v>1</v>
      </c>
      <c r="BX506" s="6" t="s">
        <v>352</v>
      </c>
      <c r="BY506" s="591" t="s">
        <v>365</v>
      </c>
      <c r="BZ506" s="6" t="s">
        <v>659</v>
      </c>
      <c r="CA506" s="6" t="s">
        <v>1539</v>
      </c>
    </row>
    <row r="507" spans="2:79">
      <c r="B507" s="568"/>
      <c r="C507" s="568"/>
      <c r="D507" s="568"/>
      <c r="E507" s="568" cm="1">
        <f t="array" ref="E507">IF(H506&lt;&gt;"",E506,IF(E506="","",IFERROR(MATCH(TRUE(),INDEX(INDEX(K:K,E506+1):K203&lt;&gt;"",0),0)+E506,"")))</f>
        <v>648</v>
      </c>
      <c r="F507" s="569" cm="1">
        <f t="array" ref="F507">IF(E507="","",IF(H506&lt;&gt;"",H506,INDEX(D:D,E507)))</f>
        <v>0</v>
      </c>
      <c r="G507" s="569" t="str">
        <f t="shared" si="138"/>
        <v>0</v>
      </c>
      <c r="H507" s="570" t="str">
        <f t="shared" si="139"/>
        <v/>
      </c>
      <c r="I507" s="568" t="str">
        <f>IF(AND(F507&lt;&gt;"",N10&gt;0,M507&gt;N10),"Mot &gt; limite","")</f>
        <v/>
      </c>
      <c r="M507" s="514">
        <f>IF(OR(F507="",N10="",N10&lt;=0),"",IF(LEN(F507)&lt;=N10,LEN(F507),IFERROR(FIND("♦",SUBSTITUTE(LEFT(F507,N10)," ","♦",LEN(LEFT(F507,N10))-LEN(SUBSTITUTE(LEFT(F507,N10)," ","")))),FIND(" ",F507&amp;" ",N10+1)-1)))</f>
        <v>1</v>
      </c>
      <c r="N507" s="571">
        <f t="shared" si="140"/>
        <v>490</v>
      </c>
      <c r="O507" s="551" t="str">
        <f t="shared" si="141"/>
        <v>0</v>
      </c>
      <c r="P507" s="571">
        <f t="shared" si="142"/>
        <v>1</v>
      </c>
      <c r="Q507" s="571">
        <f t="shared" si="143"/>
        <v>1</v>
      </c>
      <c r="BX507" s="6" t="s">
        <v>352</v>
      </c>
      <c r="BY507" s="591" t="s">
        <v>365</v>
      </c>
      <c r="BZ507" s="6" t="s">
        <v>647</v>
      </c>
      <c r="CA507" s="6" t="s">
        <v>1540</v>
      </c>
    </row>
    <row r="508" spans="2:79">
      <c r="B508" s="568"/>
      <c r="C508" s="568"/>
      <c r="D508" s="568"/>
      <c r="E508" s="568" cm="1">
        <f t="array" ref="E508">IF(H507&lt;&gt;"",E507,IF(E507="","",IFERROR(MATCH(TRUE(),INDEX(INDEX(K:K,E507+1):K203&lt;&gt;"",0),0)+E507,"")))</f>
        <v>649</v>
      </c>
      <c r="F508" s="569" cm="1">
        <f t="array" ref="F508">IF(E508="","",IF(H507&lt;&gt;"",H507,INDEX(D:D,E508)))</f>
        <v>0</v>
      </c>
      <c r="G508" s="569" t="str">
        <f t="shared" si="138"/>
        <v>0</v>
      </c>
      <c r="H508" s="570" t="str">
        <f t="shared" si="139"/>
        <v/>
      </c>
      <c r="I508" s="568" t="str">
        <f>IF(AND(F508&lt;&gt;"",N10&gt;0,M508&gt;N10),"Mot &gt; limite","")</f>
        <v/>
      </c>
      <c r="M508" s="514">
        <f>IF(OR(F508="",N10="",N10&lt;=0),"",IF(LEN(F508)&lt;=N10,LEN(F508),IFERROR(FIND("♦",SUBSTITUTE(LEFT(F508,N10)," ","♦",LEN(LEFT(F508,N10))-LEN(SUBSTITUTE(LEFT(F508,N10)," ","")))),FIND(" ",F508&amp;" ",N10+1)-1)))</f>
        <v>1</v>
      </c>
      <c r="N508" s="571">
        <f t="shared" si="140"/>
        <v>491</v>
      </c>
      <c r="O508" s="551" t="str">
        <f t="shared" si="141"/>
        <v>0</v>
      </c>
      <c r="P508" s="571">
        <f t="shared" si="142"/>
        <v>1</v>
      </c>
      <c r="Q508" s="571">
        <f t="shared" si="143"/>
        <v>1</v>
      </c>
      <c r="BX508" s="6" t="s">
        <v>352</v>
      </c>
      <c r="BY508" s="591" t="s">
        <v>365</v>
      </c>
      <c r="BZ508" s="6" t="s">
        <v>648</v>
      </c>
      <c r="CA508" s="6" t="s">
        <v>1541</v>
      </c>
    </row>
    <row r="509" spans="2:79">
      <c r="B509" s="568"/>
      <c r="C509" s="568"/>
      <c r="D509" s="568"/>
      <c r="E509" s="568" cm="1">
        <f t="array" ref="E509">IF(H508&lt;&gt;"",E508,IF(E508="","",IFERROR(MATCH(TRUE(),INDEX(INDEX(K:K,E508+1):K203&lt;&gt;"",0),0)+E508,"")))</f>
        <v>650</v>
      </c>
      <c r="F509" s="569" cm="1">
        <f t="array" ref="F509">IF(E509="","",IF(H508&lt;&gt;"",H508,INDEX(D:D,E509)))</f>
        <v>0</v>
      </c>
      <c r="G509" s="569" t="str">
        <f t="shared" si="138"/>
        <v>0</v>
      </c>
      <c r="H509" s="570" t="str">
        <f t="shared" si="139"/>
        <v/>
      </c>
      <c r="I509" s="568" t="str">
        <f>IF(AND(F509&lt;&gt;"",N10&gt;0,M509&gt;N10),"Mot &gt; limite","")</f>
        <v/>
      </c>
      <c r="M509" s="514">
        <f>IF(OR(F509="",N10="",N10&lt;=0),"",IF(LEN(F509)&lt;=N10,LEN(F509),IFERROR(FIND("♦",SUBSTITUTE(LEFT(F509,N10)," ","♦",LEN(LEFT(F509,N10))-LEN(SUBSTITUTE(LEFT(F509,N10)," ","")))),FIND(" ",F509&amp;" ",N10+1)-1)))</f>
        <v>1</v>
      </c>
      <c r="N509" s="571">
        <f t="shared" si="140"/>
        <v>492</v>
      </c>
      <c r="O509" s="551" t="str">
        <f t="shared" si="141"/>
        <v>0</v>
      </c>
      <c r="P509" s="571">
        <f t="shared" si="142"/>
        <v>1</v>
      </c>
      <c r="Q509" s="571">
        <f t="shared" si="143"/>
        <v>1</v>
      </c>
      <c r="BX509" s="6" t="s">
        <v>352</v>
      </c>
      <c r="BY509" s="591" t="s">
        <v>365</v>
      </c>
      <c r="BZ509" s="6" t="s">
        <v>649</v>
      </c>
      <c r="CA509" s="6" t="s">
        <v>1542</v>
      </c>
    </row>
    <row r="510" spans="2:79">
      <c r="B510" s="568"/>
      <c r="C510" s="568"/>
      <c r="D510" s="568"/>
      <c r="E510" s="568" cm="1">
        <f t="array" ref="E510">IF(H509&lt;&gt;"",E509,IF(E509="","",IFERROR(MATCH(TRUE(),INDEX(INDEX(K:K,E509+1):K203&lt;&gt;"",0),0)+E509,"")))</f>
        <v>651</v>
      </c>
      <c r="F510" s="569" cm="1">
        <f t="array" ref="F510">IF(E510="","",IF(H509&lt;&gt;"",H509,INDEX(D:D,E510)))</f>
        <v>0</v>
      </c>
      <c r="G510" s="569" t="str">
        <f t="shared" si="138"/>
        <v>0</v>
      </c>
      <c r="H510" s="570" t="str">
        <f t="shared" si="139"/>
        <v/>
      </c>
      <c r="I510" s="568" t="str">
        <f>IF(AND(F510&lt;&gt;"",N10&gt;0,M510&gt;N10),"Mot &gt; limite","")</f>
        <v/>
      </c>
      <c r="M510" s="514">
        <f>IF(OR(F510="",N10="",N10&lt;=0),"",IF(LEN(F510)&lt;=N10,LEN(F510),IFERROR(FIND("♦",SUBSTITUTE(LEFT(F510,N10)," ","♦",LEN(LEFT(F510,N10))-LEN(SUBSTITUTE(LEFT(F510,N10)," ","")))),FIND(" ",F510&amp;" ",N10+1)-1)))</f>
        <v>1</v>
      </c>
      <c r="N510" s="571">
        <f t="shared" si="140"/>
        <v>493</v>
      </c>
      <c r="O510" s="551" t="str">
        <f t="shared" si="141"/>
        <v>0</v>
      </c>
      <c r="P510" s="571">
        <f t="shared" si="142"/>
        <v>1</v>
      </c>
      <c r="Q510" s="571">
        <f t="shared" si="143"/>
        <v>1</v>
      </c>
      <c r="BX510" s="6" t="s">
        <v>352</v>
      </c>
      <c r="BY510" s="591" t="s">
        <v>365</v>
      </c>
      <c r="BZ510" s="6" t="s">
        <v>650</v>
      </c>
      <c r="CA510" s="6" t="s">
        <v>1543</v>
      </c>
    </row>
    <row r="511" spans="2:79">
      <c r="B511" s="568"/>
      <c r="C511" s="568"/>
      <c r="D511" s="568"/>
      <c r="E511" s="568" cm="1">
        <f t="array" ref="E511">IF(H510&lt;&gt;"",E510,IF(E510="","",IFERROR(MATCH(TRUE(),INDEX(INDEX(K:K,E510+1):K203&lt;&gt;"",0),0)+E510,"")))</f>
        <v>652</v>
      </c>
      <c r="F511" s="569" cm="1">
        <f t="array" ref="F511">IF(E511="","",IF(H510&lt;&gt;"",H510,INDEX(D:D,E511)))</f>
        <v>0</v>
      </c>
      <c r="G511" s="569" t="str">
        <f t="shared" si="138"/>
        <v>0</v>
      </c>
      <c r="H511" s="570" t="str">
        <f t="shared" si="139"/>
        <v/>
      </c>
      <c r="I511" s="568" t="str">
        <f>IF(AND(F511&lt;&gt;"",N10&gt;0,M511&gt;N10),"Mot &gt; limite","")</f>
        <v/>
      </c>
      <c r="M511" s="514">
        <f>IF(OR(F511="",N10="",N10&lt;=0),"",IF(LEN(F511)&lt;=N10,LEN(F511),IFERROR(FIND("♦",SUBSTITUTE(LEFT(F511,N10)," ","♦",LEN(LEFT(F511,N10))-LEN(SUBSTITUTE(LEFT(F511,N10)," ","")))),FIND(" ",F511&amp;" ",N10+1)-1)))</f>
        <v>1</v>
      </c>
      <c r="N511" s="571">
        <f t="shared" si="140"/>
        <v>494</v>
      </c>
      <c r="O511" s="551" t="str">
        <f t="shared" si="141"/>
        <v>0</v>
      </c>
      <c r="P511" s="571">
        <f t="shared" si="142"/>
        <v>1</v>
      </c>
      <c r="Q511" s="571">
        <f t="shared" si="143"/>
        <v>1</v>
      </c>
      <c r="BX511" s="6" t="s">
        <v>352</v>
      </c>
      <c r="BY511" s="591" t="s">
        <v>365</v>
      </c>
      <c r="BZ511" s="6" t="s">
        <v>707</v>
      </c>
      <c r="CA511" s="6" t="s">
        <v>1544</v>
      </c>
    </row>
    <row r="512" spans="2:79">
      <c r="B512" s="568"/>
      <c r="C512" s="568"/>
      <c r="D512" s="568"/>
      <c r="E512" s="568" cm="1">
        <f t="array" ref="E512">IF(H511&lt;&gt;"",E511,IF(E511="","",IFERROR(MATCH(TRUE(),INDEX(INDEX(K:K,E511+1):K203&lt;&gt;"",0),0)+E511,"")))</f>
        <v>653</v>
      </c>
      <c r="F512" s="569" cm="1">
        <f t="array" ref="F512">IF(E512="","",IF(H511&lt;&gt;"",H511,INDEX(D:D,E512)))</f>
        <v>0</v>
      </c>
      <c r="G512" s="569" t="str">
        <f t="shared" si="138"/>
        <v>0</v>
      </c>
      <c r="H512" s="570" t="str">
        <f t="shared" si="139"/>
        <v/>
      </c>
      <c r="I512" s="568" t="str">
        <f>IF(AND(F512&lt;&gt;"",N10&gt;0,M512&gt;N10),"Mot &gt; limite","")</f>
        <v/>
      </c>
      <c r="M512" s="514">
        <f>IF(OR(F512="",N10="",N10&lt;=0),"",IF(LEN(F512)&lt;=N10,LEN(F512),IFERROR(FIND("♦",SUBSTITUTE(LEFT(F512,N10)," ","♦",LEN(LEFT(F512,N10))-LEN(SUBSTITUTE(LEFT(F512,N10)," ","")))),FIND(" ",F512&amp;" ",N10+1)-1)))</f>
        <v>1</v>
      </c>
      <c r="N512" s="571">
        <f t="shared" si="140"/>
        <v>495</v>
      </c>
      <c r="O512" s="551" t="str">
        <f t="shared" si="141"/>
        <v>0</v>
      </c>
      <c r="P512" s="571">
        <f t="shared" si="142"/>
        <v>1</v>
      </c>
      <c r="Q512" s="571">
        <f t="shared" si="143"/>
        <v>1</v>
      </c>
      <c r="BX512" s="6" t="s">
        <v>352</v>
      </c>
      <c r="BY512" s="591" t="s">
        <v>365</v>
      </c>
      <c r="BZ512" s="6" t="s">
        <v>651</v>
      </c>
      <c r="CA512" s="6" t="s">
        <v>1545</v>
      </c>
    </row>
    <row r="513" spans="2:79">
      <c r="B513" s="568"/>
      <c r="C513" s="568"/>
      <c r="D513" s="568"/>
      <c r="E513" s="568" cm="1">
        <f t="array" ref="E513">IF(H512&lt;&gt;"",E512,IF(E512="","",IFERROR(MATCH(TRUE(),INDEX(INDEX(K:K,E512+1):K203&lt;&gt;"",0),0)+E512,"")))</f>
        <v>654</v>
      </c>
      <c r="F513" s="569" cm="1">
        <f t="array" ref="F513">IF(E513="","",IF(H512&lt;&gt;"",H512,INDEX(D:D,E513)))</f>
        <v>0</v>
      </c>
      <c r="G513" s="569" t="str">
        <f t="shared" si="138"/>
        <v>0</v>
      </c>
      <c r="H513" s="570" t="str">
        <f t="shared" si="139"/>
        <v/>
      </c>
      <c r="I513" s="568" t="str">
        <f>IF(AND(F513&lt;&gt;"",N10&gt;0,M513&gt;N10),"Mot &gt; limite","")</f>
        <v/>
      </c>
      <c r="M513" s="514">
        <f>IF(OR(F513="",N10="",N10&lt;=0),"",IF(LEN(F513)&lt;=N10,LEN(F513),IFERROR(FIND("♦",SUBSTITUTE(LEFT(F513,N10)," ","♦",LEN(LEFT(F513,N10))-LEN(SUBSTITUTE(LEFT(F513,N10)," ","")))),FIND(" ",F513&amp;" ",N10+1)-1)))</f>
        <v>1</v>
      </c>
      <c r="N513" s="571">
        <f t="shared" si="140"/>
        <v>496</v>
      </c>
      <c r="O513" s="551" t="str">
        <f t="shared" si="141"/>
        <v>0</v>
      </c>
      <c r="P513" s="571">
        <f t="shared" si="142"/>
        <v>1</v>
      </c>
      <c r="Q513" s="571">
        <f t="shared" si="143"/>
        <v>1</v>
      </c>
      <c r="BX513" s="6" t="s">
        <v>352</v>
      </c>
      <c r="BY513" s="591" t="s">
        <v>365</v>
      </c>
      <c r="BZ513" s="6" t="s">
        <v>1546</v>
      </c>
      <c r="CA513" s="6" t="s">
        <v>1547</v>
      </c>
    </row>
    <row r="514" spans="2:79">
      <c r="B514" s="568"/>
      <c r="C514" s="568"/>
      <c r="D514" s="568"/>
      <c r="E514" s="568" cm="1">
        <f t="array" ref="E514">IF(H513&lt;&gt;"",E513,IF(E513="","",IFERROR(MATCH(TRUE(),INDEX(INDEX(K:K,E513+1):K203&lt;&gt;"",0),0)+E513,"")))</f>
        <v>655</v>
      </c>
      <c r="F514" s="569" cm="1">
        <f t="array" ref="F514">IF(E514="","",IF(H513&lt;&gt;"",H513,INDEX(D:D,E514)))</f>
        <v>0</v>
      </c>
      <c r="G514" s="569" t="str">
        <f t="shared" si="138"/>
        <v>0</v>
      </c>
      <c r="H514" s="570" t="str">
        <f t="shared" si="139"/>
        <v/>
      </c>
      <c r="I514" s="568" t="str">
        <f>IF(AND(F514&lt;&gt;"",N10&gt;0,M514&gt;N10),"Mot &gt; limite","")</f>
        <v/>
      </c>
      <c r="M514" s="514">
        <f>IF(OR(F514="",N10="",N10&lt;=0),"",IF(LEN(F514)&lt;=N10,LEN(F514),IFERROR(FIND("♦",SUBSTITUTE(LEFT(F514,N10)," ","♦",LEN(LEFT(F514,N10))-LEN(SUBSTITUTE(LEFT(F514,N10)," ","")))),FIND(" ",F514&amp;" ",N10+1)-1)))</f>
        <v>1</v>
      </c>
      <c r="N514" s="571">
        <f t="shared" si="140"/>
        <v>497</v>
      </c>
      <c r="O514" s="551" t="str">
        <f t="shared" si="141"/>
        <v>0</v>
      </c>
      <c r="P514" s="571">
        <f t="shared" si="142"/>
        <v>1</v>
      </c>
      <c r="Q514" s="571">
        <f t="shared" si="143"/>
        <v>1</v>
      </c>
      <c r="BX514" s="6" t="s">
        <v>352</v>
      </c>
      <c r="BY514" s="591" t="s">
        <v>365</v>
      </c>
      <c r="BZ514" s="6" t="s">
        <v>652</v>
      </c>
      <c r="CA514" s="6" t="s">
        <v>1548</v>
      </c>
    </row>
    <row r="515" spans="2:79">
      <c r="B515" s="568"/>
      <c r="C515" s="568"/>
      <c r="D515" s="568"/>
      <c r="E515" s="568" cm="1">
        <f t="array" ref="E515">IF(H514&lt;&gt;"",E514,IF(E514="","",IFERROR(MATCH(TRUE(),INDEX(INDEX(K:K,E514+1):K203&lt;&gt;"",0),0)+E514,"")))</f>
        <v>656</v>
      </c>
      <c r="F515" s="569" cm="1">
        <f t="array" ref="F515">IF(E515="","",IF(H514&lt;&gt;"",H514,INDEX(D:D,E515)))</f>
        <v>0</v>
      </c>
      <c r="G515" s="569" t="str">
        <f t="shared" si="138"/>
        <v>0</v>
      </c>
      <c r="H515" s="570" t="str">
        <f t="shared" si="139"/>
        <v/>
      </c>
      <c r="I515" s="568" t="str">
        <f>IF(AND(F515&lt;&gt;"",N10&gt;0,M515&gt;N10),"Mot &gt; limite","")</f>
        <v/>
      </c>
      <c r="M515" s="514">
        <f>IF(OR(F515="",N10="",N10&lt;=0),"",IF(LEN(F515)&lt;=N10,LEN(F515),IFERROR(FIND("♦",SUBSTITUTE(LEFT(F515,N10)," ","♦",LEN(LEFT(F515,N10))-LEN(SUBSTITUTE(LEFT(F515,N10)," ","")))),FIND(" ",F515&amp;" ",N10+1)-1)))</f>
        <v>1</v>
      </c>
      <c r="N515" s="571">
        <f t="shared" si="140"/>
        <v>498</v>
      </c>
      <c r="O515" s="551" t="str">
        <f t="shared" si="141"/>
        <v>0</v>
      </c>
      <c r="P515" s="571">
        <f t="shared" si="142"/>
        <v>1</v>
      </c>
      <c r="Q515" s="571">
        <f t="shared" si="143"/>
        <v>1</v>
      </c>
      <c r="BX515" s="6" t="s">
        <v>352</v>
      </c>
      <c r="BY515" s="591" t="s">
        <v>365</v>
      </c>
      <c r="BZ515" s="6" t="s">
        <v>708</v>
      </c>
      <c r="CA515" s="6" t="s">
        <v>1549</v>
      </c>
    </row>
    <row r="516" spans="2:79">
      <c r="B516" s="568"/>
      <c r="C516" s="568"/>
      <c r="D516" s="568"/>
      <c r="E516" s="568" cm="1">
        <f t="array" ref="E516">IF(H515&lt;&gt;"",E515,IF(E515="","",IFERROR(MATCH(TRUE(),INDEX(INDEX(K:K,E515+1):K203&lt;&gt;"",0),0)+E515,"")))</f>
        <v>657</v>
      </c>
      <c r="F516" s="569" cm="1">
        <f t="array" ref="F516">IF(E516="","",IF(H515&lt;&gt;"",H515,INDEX(D:D,E516)))</f>
        <v>0</v>
      </c>
      <c r="G516" s="569" t="str">
        <f t="shared" si="138"/>
        <v>0</v>
      </c>
      <c r="H516" s="570" t="str">
        <f t="shared" si="139"/>
        <v/>
      </c>
      <c r="I516" s="568" t="str">
        <f>IF(AND(F516&lt;&gt;"",N10&gt;0,M516&gt;N10),"Mot &gt; limite","")</f>
        <v/>
      </c>
      <c r="M516" s="514">
        <f>IF(OR(F516="",N10="",N10&lt;=0),"",IF(LEN(F516)&lt;=N10,LEN(F516),IFERROR(FIND("♦",SUBSTITUTE(LEFT(F516,N10)," ","♦",LEN(LEFT(F516,N10))-LEN(SUBSTITUTE(LEFT(F516,N10)," ","")))),FIND(" ",F516&amp;" ",N10+1)-1)))</f>
        <v>1</v>
      </c>
      <c r="N516" s="571">
        <f t="shared" si="140"/>
        <v>499</v>
      </c>
      <c r="O516" s="551" t="str">
        <f t="shared" si="141"/>
        <v>0</v>
      </c>
      <c r="P516" s="571">
        <f t="shared" si="142"/>
        <v>1</v>
      </c>
      <c r="Q516" s="571">
        <f t="shared" si="143"/>
        <v>1</v>
      </c>
      <c r="BX516" s="6" t="s">
        <v>352</v>
      </c>
      <c r="BY516" s="591" t="s">
        <v>365</v>
      </c>
      <c r="BZ516" s="6" t="s">
        <v>1550</v>
      </c>
      <c r="CA516" s="6" t="s">
        <v>1551</v>
      </c>
    </row>
    <row r="517" spans="2:79">
      <c r="B517" s="568"/>
      <c r="C517" s="568"/>
      <c r="D517" s="568"/>
      <c r="E517" s="568" cm="1">
        <f t="array" ref="E517">IF(H516&lt;&gt;"",E516,IF(E516="","",IFERROR(MATCH(TRUE(),INDEX(INDEX(K:K,E516+1):K203&lt;&gt;"",0),0)+E516,"")))</f>
        <v>658</v>
      </c>
      <c r="F517" s="569" cm="1">
        <f t="array" ref="F517">IF(E517="","",IF(H516&lt;&gt;"",H516,INDEX(D:D,E517)))</f>
        <v>0</v>
      </c>
      <c r="G517" s="569" t="str">
        <f t="shared" si="138"/>
        <v>0</v>
      </c>
      <c r="H517" s="570" t="str">
        <f t="shared" si="139"/>
        <v/>
      </c>
      <c r="I517" s="568" t="str">
        <f>IF(AND(F517&lt;&gt;"",N10&gt;0,M517&gt;N10),"Mot &gt; limite","")</f>
        <v/>
      </c>
      <c r="M517" s="514">
        <f>IF(OR(F517="",N10="",N10&lt;=0),"",IF(LEN(F517)&lt;=N10,LEN(F517),IFERROR(FIND("♦",SUBSTITUTE(LEFT(F517,N10)," ","♦",LEN(LEFT(F517,N10))-LEN(SUBSTITUTE(LEFT(F517,N10)," ","")))),FIND(" ",F517&amp;" ",N10+1)-1)))</f>
        <v>1</v>
      </c>
      <c r="N517" s="571">
        <f t="shared" si="140"/>
        <v>500</v>
      </c>
      <c r="O517" s="551" t="str">
        <f t="shared" si="141"/>
        <v>0</v>
      </c>
      <c r="P517" s="571">
        <f t="shared" si="142"/>
        <v>1</v>
      </c>
      <c r="Q517" s="571">
        <f t="shared" si="143"/>
        <v>1</v>
      </c>
      <c r="BX517" s="6" t="s">
        <v>352</v>
      </c>
      <c r="BY517" s="591" t="s">
        <v>365</v>
      </c>
      <c r="BZ517" s="6" t="s">
        <v>533</v>
      </c>
      <c r="CA517" s="6" t="s">
        <v>1552</v>
      </c>
    </row>
    <row r="518" spans="2:79">
      <c r="B518" s="568"/>
      <c r="C518" s="568"/>
      <c r="D518" s="568"/>
      <c r="E518" s="568" cm="1">
        <f t="array" ref="E518">IF(H517&lt;&gt;"",E517,IF(E517="","",IFERROR(MATCH(TRUE(),INDEX(INDEX(K:K,E517+1):K203&lt;&gt;"",0),0)+E517,"")))</f>
        <v>659</v>
      </c>
      <c r="F518" s="569" cm="1">
        <f t="array" ref="F518">IF(E518="","",IF(H517&lt;&gt;"",H517,INDEX(D:D,E518)))</f>
        <v>0</v>
      </c>
      <c r="G518" s="569" t="str">
        <f t="shared" si="138"/>
        <v>0</v>
      </c>
      <c r="H518" s="570" t="str">
        <f t="shared" si="139"/>
        <v/>
      </c>
      <c r="I518" s="568" t="str">
        <f>IF(AND(F518&lt;&gt;"",N10&gt;0,M518&gt;N10),"Mot &gt; limite","")</f>
        <v/>
      </c>
      <c r="M518" s="514">
        <f>IF(OR(F518="",N10="",N10&lt;=0),"",IF(LEN(F518)&lt;=N10,LEN(F518),IFERROR(FIND("♦",SUBSTITUTE(LEFT(F518,N10)," ","♦",LEN(LEFT(F518,N10))-LEN(SUBSTITUTE(LEFT(F518,N10)," ","")))),FIND(" ",F518&amp;" ",N10+1)-1)))</f>
        <v>1</v>
      </c>
      <c r="N518" s="571">
        <f t="shared" si="140"/>
        <v>501</v>
      </c>
      <c r="O518" s="551" t="str">
        <f t="shared" si="141"/>
        <v>0</v>
      </c>
      <c r="P518" s="571">
        <f t="shared" si="142"/>
        <v>1</v>
      </c>
      <c r="Q518" s="571">
        <f t="shared" si="143"/>
        <v>1</v>
      </c>
      <c r="BX518" s="6" t="s">
        <v>352</v>
      </c>
      <c r="BY518" s="591" t="s">
        <v>365</v>
      </c>
      <c r="BZ518" s="6" t="s">
        <v>534</v>
      </c>
      <c r="CA518" s="6" t="s">
        <v>1553</v>
      </c>
    </row>
    <row r="519" spans="2:79">
      <c r="B519" s="568"/>
      <c r="C519" s="568"/>
      <c r="D519" s="568"/>
      <c r="E519" s="568" cm="1">
        <f t="array" ref="E519">IF(H518&lt;&gt;"",E518,IF(E518="","",IFERROR(MATCH(TRUE(),INDEX(INDEX(K:K,E518+1):K203&lt;&gt;"",0),0)+E518,"")))</f>
        <v>660</v>
      </c>
      <c r="F519" s="569" cm="1">
        <f t="array" ref="F519">IF(E519="","",IF(H518&lt;&gt;"",H518,INDEX(D:D,E519)))</f>
        <v>0</v>
      </c>
      <c r="G519" s="569" t="str">
        <f t="shared" si="138"/>
        <v>0</v>
      </c>
      <c r="H519" s="570" t="str">
        <f t="shared" si="139"/>
        <v/>
      </c>
      <c r="I519" s="568" t="str">
        <f>IF(AND(F519&lt;&gt;"",N10&gt;0,M519&gt;N10),"Mot &gt; limite","")</f>
        <v/>
      </c>
      <c r="M519" s="514">
        <f>IF(OR(F519="",N10="",N10&lt;=0),"",IF(LEN(F519)&lt;=N10,LEN(F519),IFERROR(FIND("♦",SUBSTITUTE(LEFT(F519,N10)," ","♦",LEN(LEFT(F519,N10))-LEN(SUBSTITUTE(LEFT(F519,N10)," ","")))),FIND(" ",F519&amp;" ",N10+1)-1)))</f>
        <v>1</v>
      </c>
      <c r="N519" s="571">
        <f t="shared" si="140"/>
        <v>502</v>
      </c>
      <c r="O519" s="551" t="str">
        <f t="shared" si="141"/>
        <v>0</v>
      </c>
      <c r="P519" s="571">
        <f t="shared" si="142"/>
        <v>1</v>
      </c>
      <c r="Q519" s="571">
        <f t="shared" si="143"/>
        <v>1</v>
      </c>
      <c r="BX519" s="6" t="s">
        <v>352</v>
      </c>
      <c r="BY519" s="591" t="s">
        <v>365</v>
      </c>
      <c r="BZ519" s="6" t="s">
        <v>706</v>
      </c>
      <c r="CA519" s="6" t="s">
        <v>1554</v>
      </c>
    </row>
    <row r="520" spans="2:79">
      <c r="B520" s="568"/>
      <c r="C520" s="568"/>
      <c r="D520" s="568"/>
      <c r="E520" s="568" cm="1">
        <f t="array" ref="E520">IF(H519&lt;&gt;"",E519,IF(E519="","",IFERROR(MATCH(TRUE(),INDEX(INDEX(K:K,E519+1):K203&lt;&gt;"",0),0)+E519,"")))</f>
        <v>661</v>
      </c>
      <c r="F520" s="569" cm="1">
        <f t="array" ref="F520">IF(E520="","",IF(H519&lt;&gt;"",H519,INDEX(D:D,E520)))</f>
        <v>0</v>
      </c>
      <c r="G520" s="569" t="str">
        <f t="shared" si="138"/>
        <v>0</v>
      </c>
      <c r="H520" s="570" t="str">
        <f t="shared" si="139"/>
        <v/>
      </c>
      <c r="I520" s="568" t="str">
        <f>IF(AND(F520&lt;&gt;"",N10&gt;0,M520&gt;N10),"Mot &gt; limite","")</f>
        <v/>
      </c>
      <c r="M520" s="514">
        <f>IF(OR(F520="",N10="",N10&lt;=0),"",IF(LEN(F520)&lt;=N10,LEN(F520),IFERROR(FIND("♦",SUBSTITUTE(LEFT(F520,N10)," ","♦",LEN(LEFT(F520,N10))-LEN(SUBSTITUTE(LEFT(F520,N10)," ","")))),FIND(" ",F520&amp;" ",N10+1)-1)))</f>
        <v>1</v>
      </c>
      <c r="N520" s="571">
        <f t="shared" si="140"/>
        <v>503</v>
      </c>
      <c r="O520" s="551" t="str">
        <f t="shared" si="141"/>
        <v>0</v>
      </c>
      <c r="P520" s="571">
        <f t="shared" si="142"/>
        <v>1</v>
      </c>
      <c r="Q520" s="571">
        <f t="shared" si="143"/>
        <v>1</v>
      </c>
      <c r="BX520" s="6" t="s">
        <v>352</v>
      </c>
      <c r="BY520" s="591" t="s">
        <v>365</v>
      </c>
      <c r="BZ520" s="6" t="s">
        <v>653</v>
      </c>
      <c r="CA520" s="6" t="s">
        <v>1555</v>
      </c>
    </row>
    <row r="521" spans="2:79">
      <c r="B521" s="568"/>
      <c r="C521" s="568"/>
      <c r="D521" s="568"/>
      <c r="E521" s="568" cm="1">
        <f t="array" ref="E521">IF(H520&lt;&gt;"",E520,IF(E520="","",IFERROR(MATCH(TRUE(),INDEX(INDEX(K:K,E520+1):K203&lt;&gt;"",0),0)+E520,"")))</f>
        <v>662</v>
      </c>
      <c r="F521" s="569" cm="1">
        <f t="array" ref="F521">IF(E521="","",IF(H520&lt;&gt;"",H520,INDEX(D:D,E521)))</f>
        <v>0</v>
      </c>
      <c r="G521" s="569" t="str">
        <f t="shared" si="138"/>
        <v>0</v>
      </c>
      <c r="H521" s="570" t="str">
        <f t="shared" si="139"/>
        <v/>
      </c>
      <c r="I521" s="568" t="str">
        <f>IF(AND(F521&lt;&gt;"",N10&gt;0,M521&gt;N10),"Mot &gt; limite","")</f>
        <v/>
      </c>
      <c r="M521" s="514">
        <f>IF(OR(F521="",N10="",N10&lt;=0),"",IF(LEN(F521)&lt;=N10,LEN(F521),IFERROR(FIND("♦",SUBSTITUTE(LEFT(F521,N10)," ","♦",LEN(LEFT(F521,N10))-LEN(SUBSTITUTE(LEFT(F521,N10)," ","")))),FIND(" ",F521&amp;" ",N10+1)-1)))</f>
        <v>1</v>
      </c>
      <c r="N521" s="571">
        <f t="shared" si="140"/>
        <v>504</v>
      </c>
      <c r="O521" s="551" t="str">
        <f t="shared" si="141"/>
        <v>0</v>
      </c>
      <c r="P521" s="571">
        <f t="shared" si="142"/>
        <v>1</v>
      </c>
      <c r="Q521" s="571">
        <f t="shared" si="143"/>
        <v>1</v>
      </c>
      <c r="BX521" s="6" t="s">
        <v>352</v>
      </c>
      <c r="BY521" s="591" t="s">
        <v>365</v>
      </c>
      <c r="BZ521" s="6" t="s">
        <v>654</v>
      </c>
      <c r="CA521" s="6" t="s">
        <v>1556</v>
      </c>
    </row>
    <row r="522" spans="2:79">
      <c r="B522" s="568"/>
      <c r="C522" s="568"/>
      <c r="D522" s="568"/>
      <c r="E522" s="568" cm="1">
        <f t="array" ref="E522">IF(H521&lt;&gt;"",E521,IF(E521="","",IFERROR(MATCH(TRUE(),INDEX(INDEX(K:K,E521+1):K203&lt;&gt;"",0),0)+E521,"")))</f>
        <v>663</v>
      </c>
      <c r="F522" s="569" cm="1">
        <f t="array" ref="F522">IF(E522="","",IF(H521&lt;&gt;"",H521,INDEX(D:D,E522)))</f>
        <v>0</v>
      </c>
      <c r="G522" s="569" t="str">
        <f t="shared" si="138"/>
        <v>0</v>
      </c>
      <c r="H522" s="570" t="str">
        <f t="shared" si="139"/>
        <v/>
      </c>
      <c r="I522" s="568" t="str">
        <f>IF(AND(F522&lt;&gt;"",N10&gt;0,M522&gt;N10),"Mot &gt; limite","")</f>
        <v/>
      </c>
      <c r="M522" s="514">
        <f>IF(OR(F522="",N10="",N10&lt;=0),"",IF(LEN(F522)&lt;=N10,LEN(F522),IFERROR(FIND("♦",SUBSTITUTE(LEFT(F522,N10)," ","♦",LEN(LEFT(F522,N10))-LEN(SUBSTITUTE(LEFT(F522,N10)," ","")))),FIND(" ",F522&amp;" ",N10+1)-1)))</f>
        <v>1</v>
      </c>
      <c r="N522" s="571">
        <f t="shared" si="140"/>
        <v>505</v>
      </c>
      <c r="O522" s="551" t="str">
        <f t="shared" si="141"/>
        <v>0</v>
      </c>
      <c r="P522" s="571">
        <f t="shared" si="142"/>
        <v>1</v>
      </c>
      <c r="Q522" s="571">
        <f t="shared" si="143"/>
        <v>1</v>
      </c>
      <c r="BX522" s="6" t="s">
        <v>352</v>
      </c>
      <c r="BY522" s="591" t="s">
        <v>365</v>
      </c>
      <c r="BZ522" s="6" t="s">
        <v>655</v>
      </c>
      <c r="CA522" s="6" t="s">
        <v>1557</v>
      </c>
    </row>
    <row r="523" spans="2:79">
      <c r="B523" s="568"/>
      <c r="C523" s="568"/>
      <c r="D523" s="568"/>
      <c r="E523" s="568" cm="1">
        <f t="array" ref="E523">IF(H522&lt;&gt;"",E522,IF(E522="","",IFERROR(MATCH(TRUE(),INDEX(INDEX(K:K,E522+1):K203&lt;&gt;"",0),0)+E522,"")))</f>
        <v>664</v>
      </c>
      <c r="F523" s="569" cm="1">
        <f t="array" ref="F523">IF(E523="","",IF(H522&lt;&gt;"",H522,INDEX(D:D,E523)))</f>
        <v>0</v>
      </c>
      <c r="G523" s="569" t="str">
        <f t="shared" si="138"/>
        <v>0</v>
      </c>
      <c r="H523" s="570" t="str">
        <f t="shared" si="139"/>
        <v/>
      </c>
      <c r="I523" s="568" t="str">
        <f>IF(AND(F523&lt;&gt;"",N10&gt;0,M523&gt;N10),"Mot &gt; limite","")</f>
        <v/>
      </c>
      <c r="M523" s="514">
        <f>IF(OR(F523="",N10="",N10&lt;=0),"",IF(LEN(F523)&lt;=N10,LEN(F523),IFERROR(FIND("♦",SUBSTITUTE(LEFT(F523,N10)," ","♦",LEN(LEFT(F523,N10))-LEN(SUBSTITUTE(LEFT(F523,N10)," ","")))),FIND(" ",F523&amp;" ",N10+1)-1)))</f>
        <v>1</v>
      </c>
      <c r="N523" s="571">
        <f t="shared" si="140"/>
        <v>506</v>
      </c>
      <c r="O523" s="551" t="str">
        <f t="shared" si="141"/>
        <v>0</v>
      </c>
      <c r="P523" s="571">
        <f t="shared" si="142"/>
        <v>1</v>
      </c>
      <c r="Q523" s="571">
        <f t="shared" si="143"/>
        <v>1</v>
      </c>
      <c r="BX523" s="6" t="s">
        <v>352</v>
      </c>
      <c r="BY523" s="591" t="s">
        <v>365</v>
      </c>
      <c r="BZ523" s="6" t="s">
        <v>1558</v>
      </c>
      <c r="CA523" s="6" t="s">
        <v>1559</v>
      </c>
    </row>
    <row r="524" spans="2:79">
      <c r="B524" s="568"/>
      <c r="C524" s="568"/>
      <c r="D524" s="568"/>
      <c r="E524" s="568" cm="1">
        <f t="array" ref="E524">IF(H523&lt;&gt;"",E523,IF(E523="","",IFERROR(MATCH(TRUE(),INDEX(INDEX(K:K,E523+1):K203&lt;&gt;"",0),0)+E523,"")))</f>
        <v>665</v>
      </c>
      <c r="F524" s="569" cm="1">
        <f t="array" ref="F524">IF(E524="","",IF(H523&lt;&gt;"",H523,INDEX(D:D,E524)))</f>
        <v>0</v>
      </c>
      <c r="G524" s="569" t="str">
        <f t="shared" si="138"/>
        <v>0</v>
      </c>
      <c r="H524" s="570" t="str">
        <f t="shared" si="139"/>
        <v/>
      </c>
      <c r="I524" s="568" t="str">
        <f>IF(AND(F524&lt;&gt;"",N10&gt;0,M524&gt;N10),"Mot &gt; limite","")</f>
        <v/>
      </c>
      <c r="M524" s="514">
        <f>IF(OR(F524="",N10="",N10&lt;=0),"",IF(LEN(F524)&lt;=N10,LEN(F524),IFERROR(FIND("♦",SUBSTITUTE(LEFT(F524,N10)," ","♦",LEN(LEFT(F524,N10))-LEN(SUBSTITUTE(LEFT(F524,N10)," ","")))),FIND(" ",F524&amp;" ",N10+1)-1)))</f>
        <v>1</v>
      </c>
      <c r="N524" s="571">
        <f t="shared" si="140"/>
        <v>507</v>
      </c>
      <c r="O524" s="551" t="str">
        <f t="shared" si="141"/>
        <v>0</v>
      </c>
      <c r="P524" s="571">
        <f t="shared" si="142"/>
        <v>1</v>
      </c>
      <c r="Q524" s="571">
        <f t="shared" si="143"/>
        <v>1</v>
      </c>
      <c r="BX524" s="6" t="s">
        <v>352</v>
      </c>
      <c r="BY524" s="591" t="s">
        <v>365</v>
      </c>
      <c r="BZ524" s="6" t="s">
        <v>1560</v>
      </c>
      <c r="CA524" s="6" t="s">
        <v>1561</v>
      </c>
    </row>
    <row r="525" spans="2:79">
      <c r="B525" s="568"/>
      <c r="C525" s="568"/>
      <c r="D525" s="568"/>
      <c r="E525" s="568" cm="1">
        <f t="array" ref="E525">IF(H524&lt;&gt;"",E524,IF(E524="","",IFERROR(MATCH(TRUE(),INDEX(INDEX(K:K,E524+1):K203&lt;&gt;"",0),0)+E524,"")))</f>
        <v>666</v>
      </c>
      <c r="F525" s="569" cm="1">
        <f t="array" ref="F525">IF(E525="","",IF(H524&lt;&gt;"",H524,INDEX(D:D,E525)))</f>
        <v>0</v>
      </c>
      <c r="G525" s="569" t="str">
        <f t="shared" si="138"/>
        <v>0</v>
      </c>
      <c r="H525" s="570" t="str">
        <f t="shared" si="139"/>
        <v/>
      </c>
      <c r="I525" s="568" t="str">
        <f>IF(AND(F525&lt;&gt;"",N10&gt;0,M525&gt;N10),"Mot &gt; limite","")</f>
        <v/>
      </c>
      <c r="M525" s="514">
        <f>IF(OR(F525="",N10="",N10&lt;=0),"",IF(LEN(F525)&lt;=N10,LEN(F525),IFERROR(FIND("♦",SUBSTITUTE(LEFT(F525,N10)," ","♦",LEN(LEFT(F525,N10))-LEN(SUBSTITUTE(LEFT(F525,N10)," ","")))),FIND(" ",F525&amp;" ",N10+1)-1)))</f>
        <v>1</v>
      </c>
      <c r="N525" s="571">
        <f t="shared" si="140"/>
        <v>508</v>
      </c>
      <c r="O525" s="551" t="str">
        <f t="shared" si="141"/>
        <v>0</v>
      </c>
      <c r="P525" s="571">
        <f t="shared" si="142"/>
        <v>1</v>
      </c>
      <c r="Q525" s="571">
        <f t="shared" si="143"/>
        <v>1</v>
      </c>
      <c r="BX525" s="6" t="s">
        <v>352</v>
      </c>
      <c r="BY525" s="591" t="s">
        <v>365</v>
      </c>
      <c r="BZ525" s="6" t="s">
        <v>1562</v>
      </c>
      <c r="CA525" s="6" t="s">
        <v>1563</v>
      </c>
    </row>
    <row r="526" spans="2:79">
      <c r="B526" s="568"/>
      <c r="C526" s="568"/>
      <c r="D526" s="568"/>
      <c r="E526" s="568" cm="1">
        <f t="array" ref="E526">IF(H525&lt;&gt;"",E525,IF(E525="","",IFERROR(MATCH(TRUE(),INDEX(INDEX(K:K,E525+1):K203&lt;&gt;"",0),0)+E525,"")))</f>
        <v>667</v>
      </c>
      <c r="F526" s="569" cm="1">
        <f t="array" ref="F526">IF(E526="","",IF(H525&lt;&gt;"",H525,INDEX(D:D,E526)))</f>
        <v>0</v>
      </c>
      <c r="G526" s="569" t="str">
        <f t="shared" si="138"/>
        <v>0</v>
      </c>
      <c r="H526" s="570" t="str">
        <f t="shared" si="139"/>
        <v/>
      </c>
      <c r="I526" s="568" t="str">
        <f>IF(AND(F526&lt;&gt;"",N10&gt;0,M526&gt;N10),"Mot &gt; limite","")</f>
        <v/>
      </c>
      <c r="M526" s="514">
        <f>IF(OR(F526="",N10="",N10&lt;=0),"",IF(LEN(F526)&lt;=N10,LEN(F526),IFERROR(FIND("♦",SUBSTITUTE(LEFT(F526,N10)," ","♦",LEN(LEFT(F526,N10))-LEN(SUBSTITUTE(LEFT(F526,N10)," ","")))),FIND(" ",F526&amp;" ",N10+1)-1)))</f>
        <v>1</v>
      </c>
      <c r="N526" s="571">
        <f t="shared" si="140"/>
        <v>509</v>
      </c>
      <c r="O526" s="551" t="str">
        <f t="shared" si="141"/>
        <v>0</v>
      </c>
      <c r="P526" s="571">
        <f t="shared" si="142"/>
        <v>1</v>
      </c>
      <c r="Q526" s="571">
        <f t="shared" si="143"/>
        <v>1</v>
      </c>
      <c r="BX526" s="6" t="s">
        <v>353</v>
      </c>
      <c r="BY526" s="591" t="s">
        <v>365</v>
      </c>
      <c r="BZ526" s="6" t="s">
        <v>1564</v>
      </c>
      <c r="CA526" s="6" t="s">
        <v>1565</v>
      </c>
    </row>
    <row r="527" spans="2:79">
      <c r="B527" s="568"/>
      <c r="C527" s="568"/>
      <c r="D527" s="568"/>
      <c r="E527" s="568" cm="1">
        <f t="array" ref="E527">IF(H526&lt;&gt;"",E526,IF(E526="","",IFERROR(MATCH(TRUE(),INDEX(INDEX(K:K,E526+1):K203&lt;&gt;"",0),0)+E526,"")))</f>
        <v>668</v>
      </c>
      <c r="F527" s="569" cm="1">
        <f t="array" ref="F527">IF(E527="","",IF(H526&lt;&gt;"",H526,INDEX(D:D,E527)))</f>
        <v>0</v>
      </c>
      <c r="G527" s="569" t="str">
        <f t="shared" si="138"/>
        <v>0</v>
      </c>
      <c r="H527" s="570" t="str">
        <f t="shared" si="139"/>
        <v/>
      </c>
      <c r="I527" s="568" t="str">
        <f>IF(AND(F527&lt;&gt;"",N10&gt;0,M527&gt;N10),"Mot &gt; limite","")</f>
        <v/>
      </c>
      <c r="M527" s="514">
        <f>IF(OR(F527="",N10="",N10&lt;=0),"",IF(LEN(F527)&lt;=N10,LEN(F527),IFERROR(FIND("♦",SUBSTITUTE(LEFT(F527,N10)," ","♦",LEN(LEFT(F527,N10))-LEN(SUBSTITUTE(LEFT(F527,N10)," ","")))),FIND(" ",F527&amp;" ",N10+1)-1)))</f>
        <v>1</v>
      </c>
      <c r="N527" s="571">
        <f t="shared" si="140"/>
        <v>510</v>
      </c>
      <c r="O527" s="551" t="str">
        <f t="shared" si="141"/>
        <v>0</v>
      </c>
      <c r="P527" s="571">
        <f t="shared" si="142"/>
        <v>1</v>
      </c>
      <c r="Q527" s="571">
        <f t="shared" si="143"/>
        <v>1</v>
      </c>
      <c r="BX527" s="6" t="s">
        <v>353</v>
      </c>
      <c r="BY527" s="591" t="s">
        <v>365</v>
      </c>
      <c r="BZ527" s="6" t="s">
        <v>1566</v>
      </c>
      <c r="CA527" s="6" t="s">
        <v>1567</v>
      </c>
    </row>
    <row r="528" spans="2:79">
      <c r="B528" s="568"/>
      <c r="C528" s="568"/>
      <c r="D528" s="568"/>
      <c r="E528" s="568" cm="1">
        <f t="array" ref="E528">IF(H527&lt;&gt;"",E527,IF(E527="","",IFERROR(MATCH(TRUE(),INDEX(INDEX(K:K,E527+1):K203&lt;&gt;"",0),0)+E527,"")))</f>
        <v>669</v>
      </c>
      <c r="F528" s="569" cm="1">
        <f t="array" ref="F528">IF(E528="","",IF(H527&lt;&gt;"",H527,INDEX(D:D,E528)))</f>
        <v>0</v>
      </c>
      <c r="G528" s="569" t="str">
        <f t="shared" si="138"/>
        <v>0</v>
      </c>
      <c r="H528" s="570" t="str">
        <f t="shared" si="139"/>
        <v/>
      </c>
      <c r="I528" s="568" t="str">
        <f>IF(AND(F528&lt;&gt;"",N10&gt;0,M528&gt;N10),"Mot &gt; limite","")</f>
        <v/>
      </c>
      <c r="M528" s="514">
        <f>IF(OR(F528="",N10="",N10&lt;=0),"",IF(LEN(F528)&lt;=N10,LEN(F528),IFERROR(FIND("♦",SUBSTITUTE(LEFT(F528,N10)," ","♦",LEN(LEFT(F528,N10))-LEN(SUBSTITUTE(LEFT(F528,N10)," ","")))),FIND(" ",F528&amp;" ",N10+1)-1)))</f>
        <v>1</v>
      </c>
      <c r="N528" s="571">
        <f t="shared" si="140"/>
        <v>511</v>
      </c>
      <c r="O528" s="551" t="str">
        <f t="shared" si="141"/>
        <v>0</v>
      </c>
      <c r="P528" s="571">
        <f t="shared" si="142"/>
        <v>1</v>
      </c>
      <c r="Q528" s="571">
        <f t="shared" si="143"/>
        <v>1</v>
      </c>
      <c r="BX528" s="6" t="s">
        <v>353</v>
      </c>
      <c r="BY528" s="591" t="s">
        <v>365</v>
      </c>
      <c r="BZ528" s="6" t="s">
        <v>1568</v>
      </c>
      <c r="CA528" s="6" t="s">
        <v>1569</v>
      </c>
    </row>
    <row r="529" spans="2:79">
      <c r="B529" s="568"/>
      <c r="C529" s="568"/>
      <c r="D529" s="568"/>
      <c r="E529" s="568" cm="1">
        <f t="array" ref="E529">IF(H528&lt;&gt;"",E528,IF(E528="","",IFERROR(MATCH(TRUE(),INDEX(INDEX(K:K,E528+1):K203&lt;&gt;"",0),0)+E528,"")))</f>
        <v>670</v>
      </c>
      <c r="F529" s="569" cm="1">
        <f t="array" ref="F529">IF(E529="","",IF(H528&lt;&gt;"",H528,INDEX(D:D,E529)))</f>
        <v>0</v>
      </c>
      <c r="G529" s="569" t="str">
        <f t="shared" si="138"/>
        <v>0</v>
      </c>
      <c r="H529" s="570" t="str">
        <f t="shared" si="139"/>
        <v/>
      </c>
      <c r="I529" s="568" t="str">
        <f>IF(AND(F529&lt;&gt;"",N10&gt;0,M529&gt;N10),"Mot &gt; limite","")</f>
        <v/>
      </c>
      <c r="M529" s="514">
        <f>IF(OR(F529="",N10="",N10&lt;=0),"",IF(LEN(F529)&lt;=N10,LEN(F529),IFERROR(FIND("♦",SUBSTITUTE(LEFT(F529,N10)," ","♦",LEN(LEFT(F529,N10))-LEN(SUBSTITUTE(LEFT(F529,N10)," ","")))),FIND(" ",F529&amp;" ",N10+1)-1)))</f>
        <v>1</v>
      </c>
      <c r="N529" s="571">
        <f t="shared" si="140"/>
        <v>512</v>
      </c>
      <c r="O529" s="551" t="str">
        <f t="shared" si="141"/>
        <v>0</v>
      </c>
      <c r="P529" s="571">
        <f t="shared" si="142"/>
        <v>1</v>
      </c>
      <c r="Q529" s="571">
        <f t="shared" si="143"/>
        <v>1</v>
      </c>
      <c r="BX529" s="6" t="s">
        <v>353</v>
      </c>
      <c r="BY529" s="591" t="s">
        <v>365</v>
      </c>
      <c r="BZ529" s="6" t="s">
        <v>1570</v>
      </c>
      <c r="CA529" s="6" t="s">
        <v>1571</v>
      </c>
    </row>
    <row r="530" spans="2:79">
      <c r="B530" s="568"/>
      <c r="C530" s="568"/>
      <c r="D530" s="568"/>
      <c r="E530" s="568" cm="1">
        <f t="array" ref="E530">IF(H529&lt;&gt;"",E529,IF(E529="","",IFERROR(MATCH(TRUE(),INDEX(INDEX(K:K,E529+1):K203&lt;&gt;"",0),0)+E529,"")))</f>
        <v>671</v>
      </c>
      <c r="F530" s="569" cm="1">
        <f t="array" ref="F530">IF(E530="","",IF(H529&lt;&gt;"",H529,INDEX(D:D,E530)))</f>
        <v>0</v>
      </c>
      <c r="G530" s="569" t="str">
        <f t="shared" ref="G530:G593" si="144">IF(OR(F530="",M530=""),"",LEFT(F530,M530))</f>
        <v>0</v>
      </c>
      <c r="H530" s="570" t="str">
        <f t="shared" ref="H530:H593" si="145">IF(OR(F530="",M530=""),"",TRIM(MID(F530,M530+1,99999)))</f>
        <v/>
      </c>
      <c r="I530" s="568" t="str">
        <f>IF(AND(F530&lt;&gt;"",N10&gt;0,M530&gt;N10),"Mot &gt; limite","")</f>
        <v/>
      </c>
      <c r="M530" s="514">
        <f>IF(OR(F530="",N10="",N10&lt;=0),"",IF(LEN(F530)&lt;=N10,LEN(F530),IFERROR(FIND("♦",SUBSTITUTE(LEFT(F530,N10)," ","♦",LEN(LEFT(F530,N10))-LEN(SUBSTITUTE(LEFT(F530,N10)," ","")))),FIND(" ",F530&amp;" ",N10+1)-1)))</f>
        <v>1</v>
      </c>
      <c r="N530" s="571">
        <f t="shared" ref="N530:N593" si="146">IF(O530="","",ROW()-17)</f>
        <v>513</v>
      </c>
      <c r="O530" s="551" t="str">
        <f t="shared" ref="O530:O593" si="147">G530</f>
        <v>0</v>
      </c>
      <c r="P530" s="571">
        <f t="shared" ref="P530:P593" si="148">IF(O530="","",LEN(TRIM(O530))-LEN(SUBSTITUTE(TRIM(O530)," ",""))+1)</f>
        <v>1</v>
      </c>
      <c r="Q530" s="571">
        <f t="shared" ref="Q530:Q593" si="149">IF(O530="","",LEN(O530))</f>
        <v>1</v>
      </c>
      <c r="BX530" s="6" t="s">
        <v>353</v>
      </c>
      <c r="BY530" s="591" t="s">
        <v>365</v>
      </c>
      <c r="BZ530" s="6" t="s">
        <v>1572</v>
      </c>
      <c r="CA530" s="6" t="s">
        <v>1573</v>
      </c>
    </row>
    <row r="531" spans="2:79">
      <c r="B531" s="568"/>
      <c r="C531" s="568"/>
      <c r="D531" s="568"/>
      <c r="E531" s="568" cm="1">
        <f t="array" ref="E531">IF(H530&lt;&gt;"",E530,IF(E530="","",IFERROR(MATCH(TRUE(),INDEX(INDEX(K:K,E530+1):K203&lt;&gt;"",0),0)+E530,"")))</f>
        <v>672</v>
      </c>
      <c r="F531" s="569" cm="1">
        <f t="array" ref="F531">IF(E531="","",IF(H530&lt;&gt;"",H530,INDEX(D:D,E531)))</f>
        <v>0</v>
      </c>
      <c r="G531" s="569" t="str">
        <f t="shared" si="144"/>
        <v>0</v>
      </c>
      <c r="H531" s="570" t="str">
        <f t="shared" si="145"/>
        <v/>
      </c>
      <c r="I531" s="568" t="str">
        <f>IF(AND(F531&lt;&gt;"",N10&gt;0,M531&gt;N10),"Mot &gt; limite","")</f>
        <v/>
      </c>
      <c r="M531" s="514">
        <f>IF(OR(F531="",N10="",N10&lt;=0),"",IF(LEN(F531)&lt;=N10,LEN(F531),IFERROR(FIND("♦",SUBSTITUTE(LEFT(F531,N10)," ","♦",LEN(LEFT(F531,N10))-LEN(SUBSTITUTE(LEFT(F531,N10)," ","")))),FIND(" ",F531&amp;" ",N10+1)-1)))</f>
        <v>1</v>
      </c>
      <c r="N531" s="571">
        <f t="shared" si="146"/>
        <v>514</v>
      </c>
      <c r="O531" s="551" t="str">
        <f t="shared" si="147"/>
        <v>0</v>
      </c>
      <c r="P531" s="571">
        <f t="shared" si="148"/>
        <v>1</v>
      </c>
      <c r="Q531" s="571">
        <f t="shared" si="149"/>
        <v>1</v>
      </c>
      <c r="BX531" s="6" t="s">
        <v>353</v>
      </c>
      <c r="BY531" s="591" t="s">
        <v>365</v>
      </c>
      <c r="BZ531" s="6" t="s">
        <v>656</v>
      </c>
      <c r="CA531" s="6" t="s">
        <v>1574</v>
      </c>
    </row>
    <row r="532" spans="2:79">
      <c r="B532" s="568"/>
      <c r="C532" s="568"/>
      <c r="D532" s="568"/>
      <c r="E532" s="568" cm="1">
        <f t="array" ref="E532">IF(H531&lt;&gt;"",E531,IF(E531="","",IFERROR(MATCH(TRUE(),INDEX(INDEX(K:K,E531+1):K203&lt;&gt;"",0),0)+E531,"")))</f>
        <v>673</v>
      </c>
      <c r="F532" s="569" cm="1">
        <f t="array" ref="F532">IF(E532="","",IF(H531&lt;&gt;"",H531,INDEX(D:D,E532)))</f>
        <v>0</v>
      </c>
      <c r="G532" s="569" t="str">
        <f t="shared" si="144"/>
        <v>0</v>
      </c>
      <c r="H532" s="570" t="str">
        <f t="shared" si="145"/>
        <v/>
      </c>
      <c r="I532" s="568" t="str">
        <f>IF(AND(F532&lt;&gt;"",N10&gt;0,M532&gt;N10),"Mot &gt; limite","")</f>
        <v/>
      </c>
      <c r="M532" s="514">
        <f>IF(OR(F532="",N10="",N10&lt;=0),"",IF(LEN(F532)&lt;=N10,LEN(F532),IFERROR(FIND("♦",SUBSTITUTE(LEFT(F532,N10)," ","♦",LEN(LEFT(F532,N10))-LEN(SUBSTITUTE(LEFT(F532,N10)," ","")))),FIND(" ",F532&amp;" ",N10+1)-1)))</f>
        <v>1</v>
      </c>
      <c r="N532" s="571">
        <f t="shared" si="146"/>
        <v>515</v>
      </c>
      <c r="O532" s="551" t="str">
        <f t="shared" si="147"/>
        <v>0</v>
      </c>
      <c r="P532" s="571">
        <f t="shared" si="148"/>
        <v>1</v>
      </c>
      <c r="Q532" s="571">
        <f t="shared" si="149"/>
        <v>1</v>
      </c>
      <c r="BX532" s="6" t="s">
        <v>353</v>
      </c>
      <c r="BY532" s="591" t="s">
        <v>365</v>
      </c>
      <c r="BZ532" s="6" t="s">
        <v>657</v>
      </c>
      <c r="CA532" s="6" t="s">
        <v>1575</v>
      </c>
    </row>
    <row r="533" spans="2:79">
      <c r="B533" s="568"/>
      <c r="C533" s="568"/>
      <c r="D533" s="568"/>
      <c r="E533" s="568" cm="1">
        <f t="array" ref="E533">IF(H532&lt;&gt;"",E532,IF(E532="","",IFERROR(MATCH(TRUE(),INDEX(INDEX(K:K,E532+1):K203&lt;&gt;"",0),0)+E532,"")))</f>
        <v>674</v>
      </c>
      <c r="F533" s="569" cm="1">
        <f t="array" ref="F533">IF(E533="","",IF(H532&lt;&gt;"",H532,INDEX(D:D,E533)))</f>
        <v>0</v>
      </c>
      <c r="G533" s="569" t="str">
        <f t="shared" si="144"/>
        <v>0</v>
      </c>
      <c r="H533" s="570" t="str">
        <f t="shared" si="145"/>
        <v/>
      </c>
      <c r="I533" s="568" t="str">
        <f>IF(AND(F533&lt;&gt;"",N10&gt;0,M533&gt;N10),"Mot &gt; limite","")</f>
        <v/>
      </c>
      <c r="M533" s="514">
        <f>IF(OR(F533="",N10="",N10&lt;=0),"",IF(LEN(F533)&lt;=N10,LEN(F533),IFERROR(FIND("♦",SUBSTITUTE(LEFT(F533,N10)," ","♦",LEN(LEFT(F533,N10))-LEN(SUBSTITUTE(LEFT(F533,N10)," ","")))),FIND(" ",F533&amp;" ",N10+1)-1)))</f>
        <v>1</v>
      </c>
      <c r="N533" s="571">
        <f t="shared" si="146"/>
        <v>516</v>
      </c>
      <c r="O533" s="551" t="str">
        <f t="shared" si="147"/>
        <v>0</v>
      </c>
      <c r="P533" s="571">
        <f t="shared" si="148"/>
        <v>1</v>
      </c>
      <c r="Q533" s="571">
        <f t="shared" si="149"/>
        <v>1</v>
      </c>
      <c r="BX533" s="6" t="s">
        <v>353</v>
      </c>
      <c r="BY533" s="591" t="s">
        <v>365</v>
      </c>
      <c r="BZ533" s="6" t="s">
        <v>1576</v>
      </c>
      <c r="CA533" s="6" t="s">
        <v>1577</v>
      </c>
    </row>
    <row r="534" spans="2:79">
      <c r="B534" s="568"/>
      <c r="C534" s="568"/>
      <c r="D534" s="568"/>
      <c r="E534" s="568" cm="1">
        <f t="array" ref="E534">IF(H533&lt;&gt;"",E533,IF(E533="","",IFERROR(MATCH(TRUE(),INDEX(INDEX(K:K,E533+1):K203&lt;&gt;"",0),0)+E533,"")))</f>
        <v>675</v>
      </c>
      <c r="F534" s="569" cm="1">
        <f t="array" ref="F534">IF(E534="","",IF(H533&lt;&gt;"",H533,INDEX(D:D,E534)))</f>
        <v>0</v>
      </c>
      <c r="G534" s="569" t="str">
        <f t="shared" si="144"/>
        <v>0</v>
      </c>
      <c r="H534" s="570" t="str">
        <f t="shared" si="145"/>
        <v/>
      </c>
      <c r="I534" s="568" t="str">
        <f>IF(AND(F534&lt;&gt;"",N10&gt;0,M534&gt;N10),"Mot &gt; limite","")</f>
        <v/>
      </c>
      <c r="M534" s="514">
        <f>IF(OR(F534="",N10="",N10&lt;=0),"",IF(LEN(F534)&lt;=N10,LEN(F534),IFERROR(FIND("♦",SUBSTITUTE(LEFT(F534,N10)," ","♦",LEN(LEFT(F534,N10))-LEN(SUBSTITUTE(LEFT(F534,N10)," ","")))),FIND(" ",F534&amp;" ",N10+1)-1)))</f>
        <v>1</v>
      </c>
      <c r="N534" s="571">
        <f t="shared" si="146"/>
        <v>517</v>
      </c>
      <c r="O534" s="551" t="str">
        <f t="shared" si="147"/>
        <v>0</v>
      </c>
      <c r="P534" s="571">
        <f t="shared" si="148"/>
        <v>1</v>
      </c>
      <c r="Q534" s="571">
        <f t="shared" si="149"/>
        <v>1</v>
      </c>
      <c r="BX534" s="6" t="s">
        <v>353</v>
      </c>
      <c r="BY534" s="591" t="s">
        <v>365</v>
      </c>
      <c r="BZ534" s="6" t="s">
        <v>1578</v>
      </c>
      <c r="CA534" s="6" t="s">
        <v>1579</v>
      </c>
    </row>
    <row r="535" spans="2:79">
      <c r="B535" s="568"/>
      <c r="C535" s="568"/>
      <c r="D535" s="568"/>
      <c r="E535" s="568" cm="1">
        <f t="array" ref="E535">IF(H534&lt;&gt;"",E534,IF(E534="","",IFERROR(MATCH(TRUE(),INDEX(INDEX(K:K,E534+1):K203&lt;&gt;"",0),0)+E534,"")))</f>
        <v>676</v>
      </c>
      <c r="F535" s="569" cm="1">
        <f t="array" ref="F535">IF(E535="","",IF(H534&lt;&gt;"",H534,INDEX(D:D,E535)))</f>
        <v>0</v>
      </c>
      <c r="G535" s="569" t="str">
        <f t="shared" si="144"/>
        <v>0</v>
      </c>
      <c r="H535" s="570" t="str">
        <f t="shared" si="145"/>
        <v/>
      </c>
      <c r="I535" s="568" t="str">
        <f>IF(AND(F535&lt;&gt;"",N10&gt;0,M535&gt;N10),"Mot &gt; limite","")</f>
        <v/>
      </c>
      <c r="M535" s="514">
        <f>IF(OR(F535="",N10="",N10&lt;=0),"",IF(LEN(F535)&lt;=N10,LEN(F535),IFERROR(FIND("♦",SUBSTITUTE(LEFT(F535,N10)," ","♦",LEN(LEFT(F535,N10))-LEN(SUBSTITUTE(LEFT(F535,N10)," ","")))),FIND(" ",F535&amp;" ",N10+1)-1)))</f>
        <v>1</v>
      </c>
      <c r="N535" s="571">
        <f t="shared" si="146"/>
        <v>518</v>
      </c>
      <c r="O535" s="551" t="str">
        <f t="shared" si="147"/>
        <v>0</v>
      </c>
      <c r="P535" s="571">
        <f t="shared" si="148"/>
        <v>1</v>
      </c>
      <c r="Q535" s="571">
        <f t="shared" si="149"/>
        <v>1</v>
      </c>
      <c r="BX535" s="6" t="s">
        <v>353</v>
      </c>
      <c r="BY535" s="591" t="s">
        <v>365</v>
      </c>
      <c r="BZ535" s="6" t="s">
        <v>1580</v>
      </c>
      <c r="CA535" s="6" t="s">
        <v>1581</v>
      </c>
    </row>
    <row r="536" spans="2:79">
      <c r="B536" s="568"/>
      <c r="C536" s="568"/>
      <c r="D536" s="568"/>
      <c r="E536" s="568" cm="1">
        <f t="array" ref="E536">IF(H535&lt;&gt;"",E535,IF(E535="","",IFERROR(MATCH(TRUE(),INDEX(INDEX(K:K,E535+1):K203&lt;&gt;"",0),0)+E535,"")))</f>
        <v>677</v>
      </c>
      <c r="F536" s="569" cm="1">
        <f t="array" ref="F536">IF(E536="","",IF(H535&lt;&gt;"",H535,INDEX(D:D,E536)))</f>
        <v>0</v>
      </c>
      <c r="G536" s="569" t="str">
        <f t="shared" si="144"/>
        <v>0</v>
      </c>
      <c r="H536" s="570" t="str">
        <f t="shared" si="145"/>
        <v/>
      </c>
      <c r="I536" s="568" t="str">
        <f>IF(AND(F536&lt;&gt;"",N10&gt;0,M536&gt;N10),"Mot &gt; limite","")</f>
        <v/>
      </c>
      <c r="M536" s="514">
        <f>IF(OR(F536="",N10="",N10&lt;=0),"",IF(LEN(F536)&lt;=N10,LEN(F536),IFERROR(FIND("♦",SUBSTITUTE(LEFT(F536,N10)," ","♦",LEN(LEFT(F536,N10))-LEN(SUBSTITUTE(LEFT(F536,N10)," ","")))),FIND(" ",F536&amp;" ",N10+1)-1)))</f>
        <v>1</v>
      </c>
      <c r="N536" s="571">
        <f t="shared" si="146"/>
        <v>519</v>
      </c>
      <c r="O536" s="551" t="str">
        <f t="shared" si="147"/>
        <v>0</v>
      </c>
      <c r="P536" s="571">
        <f t="shared" si="148"/>
        <v>1</v>
      </c>
      <c r="Q536" s="571">
        <f t="shared" si="149"/>
        <v>1</v>
      </c>
      <c r="BX536" s="6" t="s">
        <v>353</v>
      </c>
      <c r="BY536" s="591" t="s">
        <v>365</v>
      </c>
      <c r="BZ536" s="6" t="s">
        <v>658</v>
      </c>
      <c r="CA536" s="6" t="s">
        <v>1582</v>
      </c>
    </row>
    <row r="537" spans="2:79">
      <c r="B537" s="568"/>
      <c r="C537" s="568"/>
      <c r="D537" s="568"/>
      <c r="E537" s="568" cm="1">
        <f t="array" ref="E537">IF(H536&lt;&gt;"",E536,IF(E536="","",IFERROR(MATCH(TRUE(),INDEX(INDEX(K:K,E536+1):K203&lt;&gt;"",0),0)+E536,"")))</f>
        <v>678</v>
      </c>
      <c r="F537" s="569" cm="1">
        <f t="array" ref="F537">IF(E537="","",IF(H536&lt;&gt;"",H536,INDEX(D:D,E537)))</f>
        <v>0</v>
      </c>
      <c r="G537" s="569" t="str">
        <f t="shared" si="144"/>
        <v>0</v>
      </c>
      <c r="H537" s="570" t="str">
        <f t="shared" si="145"/>
        <v/>
      </c>
      <c r="I537" s="568" t="str">
        <f>IF(AND(F537&lt;&gt;"",N10&gt;0,M537&gt;N10),"Mot &gt; limite","")</f>
        <v/>
      </c>
      <c r="M537" s="514">
        <f>IF(OR(F537="",N10="",N10&lt;=0),"",IF(LEN(F537)&lt;=N10,LEN(F537),IFERROR(FIND("♦",SUBSTITUTE(LEFT(F537,N10)," ","♦",LEN(LEFT(F537,N10))-LEN(SUBSTITUTE(LEFT(F537,N10)," ","")))),FIND(" ",F537&amp;" ",N10+1)-1)))</f>
        <v>1</v>
      </c>
      <c r="N537" s="571">
        <f t="shared" si="146"/>
        <v>520</v>
      </c>
      <c r="O537" s="551" t="str">
        <f t="shared" si="147"/>
        <v>0</v>
      </c>
      <c r="P537" s="571">
        <f t="shared" si="148"/>
        <v>1</v>
      </c>
      <c r="Q537" s="571">
        <f t="shared" si="149"/>
        <v>1</v>
      </c>
      <c r="BX537" s="6" t="s">
        <v>353</v>
      </c>
      <c r="BY537" s="591" t="s">
        <v>365</v>
      </c>
      <c r="BZ537" s="6" t="s">
        <v>1583</v>
      </c>
      <c r="CA537" s="6" t="s">
        <v>1584</v>
      </c>
    </row>
    <row r="538" spans="2:79">
      <c r="B538" s="568"/>
      <c r="C538" s="568"/>
      <c r="D538" s="568"/>
      <c r="E538" s="568" cm="1">
        <f t="array" ref="E538">IF(H537&lt;&gt;"",E537,IF(E537="","",IFERROR(MATCH(TRUE(),INDEX(INDEX(K:K,E537+1):K203&lt;&gt;"",0),0)+E537,"")))</f>
        <v>679</v>
      </c>
      <c r="F538" s="569" cm="1">
        <f t="array" ref="F538">IF(E538="","",IF(H537&lt;&gt;"",H537,INDEX(D:D,E538)))</f>
        <v>0</v>
      </c>
      <c r="G538" s="569" t="str">
        <f t="shared" si="144"/>
        <v>0</v>
      </c>
      <c r="H538" s="570" t="str">
        <f t="shared" si="145"/>
        <v/>
      </c>
      <c r="I538" s="568" t="str">
        <f>IF(AND(F538&lt;&gt;"",N10&gt;0,M538&gt;N10),"Mot &gt; limite","")</f>
        <v/>
      </c>
      <c r="M538" s="514">
        <f>IF(OR(F538="",N10="",N10&lt;=0),"",IF(LEN(F538)&lt;=N10,LEN(F538),IFERROR(FIND("♦",SUBSTITUTE(LEFT(F538,N10)," ","♦",LEN(LEFT(F538,N10))-LEN(SUBSTITUTE(LEFT(F538,N10)," ","")))),FIND(" ",F538&amp;" ",N10+1)-1)))</f>
        <v>1</v>
      </c>
      <c r="N538" s="571">
        <f t="shared" si="146"/>
        <v>521</v>
      </c>
      <c r="O538" s="551" t="str">
        <f t="shared" si="147"/>
        <v>0</v>
      </c>
      <c r="P538" s="571">
        <f t="shared" si="148"/>
        <v>1</v>
      </c>
      <c r="Q538" s="571">
        <f t="shared" si="149"/>
        <v>1</v>
      </c>
      <c r="BX538" s="6" t="s">
        <v>353</v>
      </c>
      <c r="BY538" s="591" t="s">
        <v>365</v>
      </c>
      <c r="BZ538" s="6" t="s">
        <v>659</v>
      </c>
      <c r="CA538" s="6" t="s">
        <v>1585</v>
      </c>
    </row>
    <row r="539" spans="2:79">
      <c r="B539" s="568"/>
      <c r="C539" s="568"/>
      <c r="D539" s="568"/>
      <c r="E539" s="568" cm="1">
        <f t="array" ref="E539">IF(H538&lt;&gt;"",E538,IF(E538="","",IFERROR(MATCH(TRUE(),INDEX(INDEX(K:K,E538+1):K203&lt;&gt;"",0),0)+E538,"")))</f>
        <v>680</v>
      </c>
      <c r="F539" s="569" cm="1">
        <f t="array" ref="F539">IF(E539="","",IF(H538&lt;&gt;"",H538,INDEX(D:D,E539)))</f>
        <v>0</v>
      </c>
      <c r="G539" s="569" t="str">
        <f t="shared" si="144"/>
        <v>0</v>
      </c>
      <c r="H539" s="570" t="str">
        <f t="shared" si="145"/>
        <v/>
      </c>
      <c r="I539" s="568" t="str">
        <f>IF(AND(F539&lt;&gt;"",N10&gt;0,M539&gt;N10),"Mot &gt; limite","")</f>
        <v/>
      </c>
      <c r="M539" s="514">
        <f>IF(OR(F539="",N10="",N10&lt;=0),"",IF(LEN(F539)&lt;=N10,LEN(F539),IFERROR(FIND("♦",SUBSTITUTE(LEFT(F539,N10)," ","♦",LEN(LEFT(F539,N10))-LEN(SUBSTITUTE(LEFT(F539,N10)," ","")))),FIND(" ",F539&amp;" ",N10+1)-1)))</f>
        <v>1</v>
      </c>
      <c r="N539" s="571">
        <f t="shared" si="146"/>
        <v>522</v>
      </c>
      <c r="O539" s="551" t="str">
        <f t="shared" si="147"/>
        <v>0</v>
      </c>
      <c r="P539" s="571">
        <f t="shared" si="148"/>
        <v>1</v>
      </c>
      <c r="Q539" s="571">
        <f t="shared" si="149"/>
        <v>1</v>
      </c>
      <c r="BX539" s="6" t="s">
        <v>353</v>
      </c>
      <c r="BY539" s="591" t="s">
        <v>365</v>
      </c>
      <c r="BZ539" s="6" t="s">
        <v>1586</v>
      </c>
      <c r="CA539" s="6" t="s">
        <v>1587</v>
      </c>
    </row>
    <row r="540" spans="2:79">
      <c r="B540" s="568"/>
      <c r="C540" s="568"/>
      <c r="D540" s="568"/>
      <c r="E540" s="568" cm="1">
        <f t="array" ref="E540">IF(H539&lt;&gt;"",E539,IF(E539="","",IFERROR(MATCH(TRUE(),INDEX(INDEX(K:K,E539+1):K203&lt;&gt;"",0),0)+E539,"")))</f>
        <v>681</v>
      </c>
      <c r="F540" s="569" cm="1">
        <f t="array" ref="F540">IF(E540="","",IF(H539&lt;&gt;"",H539,INDEX(D:D,E540)))</f>
        <v>0</v>
      </c>
      <c r="G540" s="569" t="str">
        <f t="shared" si="144"/>
        <v>0</v>
      </c>
      <c r="H540" s="570" t="str">
        <f t="shared" si="145"/>
        <v/>
      </c>
      <c r="I540" s="568" t="str">
        <f>IF(AND(F540&lt;&gt;"",N10&gt;0,M540&gt;N10),"Mot &gt; limite","")</f>
        <v/>
      </c>
      <c r="M540" s="514">
        <f>IF(OR(F540="",N10="",N10&lt;=0),"",IF(LEN(F540)&lt;=N10,LEN(F540),IFERROR(FIND("♦",SUBSTITUTE(LEFT(F540,N10)," ","♦",LEN(LEFT(F540,N10))-LEN(SUBSTITUTE(LEFT(F540,N10)," ","")))),FIND(" ",F540&amp;" ",N10+1)-1)))</f>
        <v>1</v>
      </c>
      <c r="N540" s="571">
        <f t="shared" si="146"/>
        <v>523</v>
      </c>
      <c r="O540" s="551" t="str">
        <f t="shared" si="147"/>
        <v>0</v>
      </c>
      <c r="P540" s="571">
        <f t="shared" si="148"/>
        <v>1</v>
      </c>
      <c r="Q540" s="571">
        <f t="shared" si="149"/>
        <v>1</v>
      </c>
      <c r="BX540" s="6" t="s">
        <v>353</v>
      </c>
      <c r="BY540" s="591" t="s">
        <v>365</v>
      </c>
      <c r="BZ540" s="6" t="s">
        <v>1588</v>
      </c>
      <c r="CA540" s="6" t="s">
        <v>1589</v>
      </c>
    </row>
    <row r="541" spans="2:79">
      <c r="B541" s="568"/>
      <c r="C541" s="568"/>
      <c r="D541" s="568"/>
      <c r="E541" s="568" cm="1">
        <f t="array" ref="E541">IF(H540&lt;&gt;"",E540,IF(E540="","",IFERROR(MATCH(TRUE(),INDEX(INDEX(K:K,E540+1):K203&lt;&gt;"",0),0)+E540,"")))</f>
        <v>682</v>
      </c>
      <c r="F541" s="569" cm="1">
        <f t="array" ref="F541">IF(E541="","",IF(H540&lt;&gt;"",H540,INDEX(D:D,E541)))</f>
        <v>0</v>
      </c>
      <c r="G541" s="569" t="str">
        <f t="shared" si="144"/>
        <v>0</v>
      </c>
      <c r="H541" s="570" t="str">
        <f t="shared" si="145"/>
        <v/>
      </c>
      <c r="I541" s="568" t="str">
        <f>IF(AND(F541&lt;&gt;"",N10&gt;0,M541&gt;N10),"Mot &gt; limite","")</f>
        <v/>
      </c>
      <c r="M541" s="514">
        <f>IF(OR(F541="",N10="",N10&lt;=0),"",IF(LEN(F541)&lt;=N10,LEN(F541),IFERROR(FIND("♦",SUBSTITUTE(LEFT(F541,N10)," ","♦",LEN(LEFT(F541,N10))-LEN(SUBSTITUTE(LEFT(F541,N10)," ","")))),FIND(" ",F541&amp;" ",N10+1)-1)))</f>
        <v>1</v>
      </c>
      <c r="N541" s="571">
        <f t="shared" si="146"/>
        <v>524</v>
      </c>
      <c r="O541" s="551" t="str">
        <f t="shared" si="147"/>
        <v>0</v>
      </c>
      <c r="P541" s="571">
        <f t="shared" si="148"/>
        <v>1</v>
      </c>
      <c r="Q541" s="571">
        <f t="shared" si="149"/>
        <v>1</v>
      </c>
      <c r="BX541" s="6" t="s">
        <v>353</v>
      </c>
      <c r="BY541" s="591" t="s">
        <v>365</v>
      </c>
      <c r="BZ541" s="6" t="s">
        <v>1590</v>
      </c>
      <c r="CA541" s="6" t="s">
        <v>1591</v>
      </c>
    </row>
    <row r="542" spans="2:79">
      <c r="B542" s="568"/>
      <c r="C542" s="568"/>
      <c r="D542" s="568"/>
      <c r="E542" s="568" cm="1">
        <f t="array" ref="E542">IF(H541&lt;&gt;"",E541,IF(E541="","",IFERROR(MATCH(TRUE(),INDEX(INDEX(K:K,E541+1):K203&lt;&gt;"",0),0)+E541,"")))</f>
        <v>683</v>
      </c>
      <c r="F542" s="569" cm="1">
        <f t="array" ref="F542">IF(E542="","",IF(H541&lt;&gt;"",H541,INDEX(D:D,E542)))</f>
        <v>0</v>
      </c>
      <c r="G542" s="569" t="str">
        <f t="shared" si="144"/>
        <v>0</v>
      </c>
      <c r="H542" s="570" t="str">
        <f t="shared" si="145"/>
        <v/>
      </c>
      <c r="I542" s="568" t="str">
        <f>IF(AND(F542&lt;&gt;"",N10&gt;0,M542&gt;N10),"Mot &gt; limite","")</f>
        <v/>
      </c>
      <c r="M542" s="514">
        <f>IF(OR(F542="",N10="",N10&lt;=0),"",IF(LEN(F542)&lt;=N10,LEN(F542),IFERROR(FIND("♦",SUBSTITUTE(LEFT(F542,N10)," ","♦",LEN(LEFT(F542,N10))-LEN(SUBSTITUTE(LEFT(F542,N10)," ","")))),FIND(" ",F542&amp;" ",N10+1)-1)))</f>
        <v>1</v>
      </c>
      <c r="N542" s="571">
        <f t="shared" si="146"/>
        <v>525</v>
      </c>
      <c r="O542" s="551" t="str">
        <f t="shared" si="147"/>
        <v>0</v>
      </c>
      <c r="P542" s="571">
        <f t="shared" si="148"/>
        <v>1</v>
      </c>
      <c r="Q542" s="571">
        <f t="shared" si="149"/>
        <v>1</v>
      </c>
      <c r="BX542" s="6" t="s">
        <v>353</v>
      </c>
      <c r="BY542" s="591" t="s">
        <v>365</v>
      </c>
      <c r="BZ542" s="6" t="s">
        <v>505</v>
      </c>
      <c r="CA542" s="6" t="s">
        <v>1592</v>
      </c>
    </row>
    <row r="543" spans="2:79">
      <c r="B543" s="568"/>
      <c r="C543" s="568"/>
      <c r="D543" s="568"/>
      <c r="E543" s="568" cm="1">
        <f t="array" ref="E543">IF(H542&lt;&gt;"",E542,IF(E542="","",IFERROR(MATCH(TRUE(),INDEX(INDEX(K:K,E542+1):K203&lt;&gt;"",0),0)+E542,"")))</f>
        <v>684</v>
      </c>
      <c r="F543" s="569" cm="1">
        <f t="array" ref="F543">IF(E543="","",IF(H542&lt;&gt;"",H542,INDEX(D:D,E543)))</f>
        <v>0</v>
      </c>
      <c r="G543" s="569" t="str">
        <f t="shared" si="144"/>
        <v>0</v>
      </c>
      <c r="H543" s="570" t="str">
        <f t="shared" si="145"/>
        <v/>
      </c>
      <c r="I543" s="568" t="str">
        <f>IF(AND(F543&lt;&gt;"",N10&gt;0,M543&gt;N10),"Mot &gt; limite","")</f>
        <v/>
      </c>
      <c r="M543" s="514">
        <f>IF(OR(F543="",N10="",N10&lt;=0),"",IF(LEN(F543)&lt;=N10,LEN(F543),IFERROR(FIND("♦",SUBSTITUTE(LEFT(F543,N10)," ","♦",LEN(LEFT(F543,N10))-LEN(SUBSTITUTE(LEFT(F543,N10)," ","")))),FIND(" ",F543&amp;" ",N10+1)-1)))</f>
        <v>1</v>
      </c>
      <c r="N543" s="571">
        <f t="shared" si="146"/>
        <v>526</v>
      </c>
      <c r="O543" s="551" t="str">
        <f t="shared" si="147"/>
        <v>0</v>
      </c>
      <c r="P543" s="571">
        <f t="shared" si="148"/>
        <v>1</v>
      </c>
      <c r="Q543" s="571">
        <f t="shared" si="149"/>
        <v>1</v>
      </c>
      <c r="BX543" s="6" t="s">
        <v>353</v>
      </c>
      <c r="BY543" s="591" t="s">
        <v>365</v>
      </c>
      <c r="BZ543" s="6" t="s">
        <v>660</v>
      </c>
      <c r="CA543" s="6" t="s">
        <v>1593</v>
      </c>
    </row>
    <row r="544" spans="2:79">
      <c r="B544" s="568"/>
      <c r="C544" s="568"/>
      <c r="D544" s="568"/>
      <c r="E544" s="568" cm="1">
        <f t="array" ref="E544">IF(H543&lt;&gt;"",E543,IF(E543="","",IFERROR(MATCH(TRUE(),INDEX(INDEX(K:K,E543+1):K203&lt;&gt;"",0),0)+E543,"")))</f>
        <v>685</v>
      </c>
      <c r="F544" s="569" cm="1">
        <f t="array" ref="F544">IF(E544="","",IF(H543&lt;&gt;"",H543,INDEX(D:D,E544)))</f>
        <v>0</v>
      </c>
      <c r="G544" s="569" t="str">
        <f t="shared" si="144"/>
        <v>0</v>
      </c>
      <c r="H544" s="570" t="str">
        <f t="shared" si="145"/>
        <v/>
      </c>
      <c r="I544" s="568" t="str">
        <f>IF(AND(F544&lt;&gt;"",N10&gt;0,M544&gt;N10),"Mot &gt; limite","")</f>
        <v/>
      </c>
      <c r="M544" s="514">
        <f>IF(OR(F544="",N10="",N10&lt;=0),"",IF(LEN(F544)&lt;=N10,LEN(F544),IFERROR(FIND("♦",SUBSTITUTE(LEFT(F544,N10)," ","♦",LEN(LEFT(F544,N10))-LEN(SUBSTITUTE(LEFT(F544,N10)," ","")))),FIND(" ",F544&amp;" ",N10+1)-1)))</f>
        <v>1</v>
      </c>
      <c r="N544" s="571">
        <f t="shared" si="146"/>
        <v>527</v>
      </c>
      <c r="O544" s="551" t="str">
        <f t="shared" si="147"/>
        <v>0</v>
      </c>
      <c r="P544" s="571">
        <f t="shared" si="148"/>
        <v>1</v>
      </c>
      <c r="Q544" s="571">
        <f t="shared" si="149"/>
        <v>1</v>
      </c>
      <c r="BX544" s="6" t="s">
        <v>353</v>
      </c>
      <c r="BY544" s="591" t="s">
        <v>365</v>
      </c>
      <c r="BZ544" s="6" t="s">
        <v>1594</v>
      </c>
      <c r="CA544" s="6" t="s">
        <v>1595</v>
      </c>
    </row>
    <row r="545" spans="2:79">
      <c r="B545" s="568"/>
      <c r="C545" s="568"/>
      <c r="D545" s="568"/>
      <c r="E545" s="568" cm="1">
        <f t="array" ref="E545">IF(H544&lt;&gt;"",E544,IF(E544="","",IFERROR(MATCH(TRUE(),INDEX(INDEX(K:K,E544+1):K203&lt;&gt;"",0),0)+E544,"")))</f>
        <v>686</v>
      </c>
      <c r="F545" s="569" cm="1">
        <f t="array" ref="F545">IF(E545="","",IF(H544&lt;&gt;"",H544,INDEX(D:D,E545)))</f>
        <v>0</v>
      </c>
      <c r="G545" s="569" t="str">
        <f t="shared" si="144"/>
        <v>0</v>
      </c>
      <c r="H545" s="570" t="str">
        <f t="shared" si="145"/>
        <v/>
      </c>
      <c r="I545" s="568" t="str">
        <f>IF(AND(F545&lt;&gt;"",N10&gt;0,M545&gt;N10),"Mot &gt; limite","")</f>
        <v/>
      </c>
      <c r="M545" s="514">
        <f>IF(OR(F545="",N10="",N10&lt;=0),"",IF(LEN(F545)&lt;=N10,LEN(F545),IFERROR(FIND("♦",SUBSTITUTE(LEFT(F545,N10)," ","♦",LEN(LEFT(F545,N10))-LEN(SUBSTITUTE(LEFT(F545,N10)," ","")))),FIND(" ",F545&amp;" ",N10+1)-1)))</f>
        <v>1</v>
      </c>
      <c r="N545" s="571">
        <f t="shared" si="146"/>
        <v>528</v>
      </c>
      <c r="O545" s="551" t="str">
        <f t="shared" si="147"/>
        <v>0</v>
      </c>
      <c r="P545" s="571">
        <f t="shared" si="148"/>
        <v>1</v>
      </c>
      <c r="Q545" s="571">
        <f t="shared" si="149"/>
        <v>1</v>
      </c>
      <c r="BX545" s="6" t="s">
        <v>353</v>
      </c>
      <c r="BY545" s="591" t="s">
        <v>365</v>
      </c>
      <c r="BZ545" s="6" t="s">
        <v>1596</v>
      </c>
      <c r="CA545" s="6" t="s">
        <v>1597</v>
      </c>
    </row>
    <row r="546" spans="2:79">
      <c r="B546" s="568"/>
      <c r="C546" s="568"/>
      <c r="D546" s="568"/>
      <c r="E546" s="568" cm="1">
        <f t="array" ref="E546">IF(H545&lt;&gt;"",E545,IF(E545="","",IFERROR(MATCH(TRUE(),INDEX(INDEX(K:K,E545+1):K203&lt;&gt;"",0),0)+E545,"")))</f>
        <v>687</v>
      </c>
      <c r="F546" s="569" cm="1">
        <f t="array" ref="F546">IF(E546="","",IF(H545&lt;&gt;"",H545,INDEX(D:D,E546)))</f>
        <v>0</v>
      </c>
      <c r="G546" s="569" t="str">
        <f t="shared" si="144"/>
        <v>0</v>
      </c>
      <c r="H546" s="570" t="str">
        <f t="shared" si="145"/>
        <v/>
      </c>
      <c r="I546" s="568" t="str">
        <f>IF(AND(F546&lt;&gt;"",N10&gt;0,M546&gt;N10),"Mot &gt; limite","")</f>
        <v/>
      </c>
      <c r="M546" s="514">
        <f>IF(OR(F546="",N10="",N10&lt;=0),"",IF(LEN(F546)&lt;=N10,LEN(F546),IFERROR(FIND("♦",SUBSTITUTE(LEFT(F546,N10)," ","♦",LEN(LEFT(F546,N10))-LEN(SUBSTITUTE(LEFT(F546,N10)," ","")))),FIND(" ",F546&amp;" ",N10+1)-1)))</f>
        <v>1</v>
      </c>
      <c r="N546" s="571">
        <f t="shared" si="146"/>
        <v>529</v>
      </c>
      <c r="O546" s="551" t="str">
        <f t="shared" si="147"/>
        <v>0</v>
      </c>
      <c r="P546" s="571">
        <f t="shared" si="148"/>
        <v>1</v>
      </c>
      <c r="Q546" s="571">
        <f t="shared" si="149"/>
        <v>1</v>
      </c>
      <c r="BX546" s="6" t="s">
        <v>353</v>
      </c>
      <c r="BY546" s="591" t="s">
        <v>365</v>
      </c>
      <c r="BZ546" s="6" t="s">
        <v>546</v>
      </c>
      <c r="CA546" s="6" t="s">
        <v>1598</v>
      </c>
    </row>
    <row r="547" spans="2:79">
      <c r="B547" s="568"/>
      <c r="C547" s="568"/>
      <c r="D547" s="568"/>
      <c r="E547" s="568" cm="1">
        <f t="array" ref="E547">IF(H546&lt;&gt;"",E546,IF(E546="","",IFERROR(MATCH(TRUE(),INDEX(INDEX(K:K,E546+1):K203&lt;&gt;"",0),0)+E546,"")))</f>
        <v>688</v>
      </c>
      <c r="F547" s="569" cm="1">
        <f t="array" ref="F547">IF(E547="","",IF(H546&lt;&gt;"",H546,INDEX(D:D,E547)))</f>
        <v>0</v>
      </c>
      <c r="G547" s="569" t="str">
        <f t="shared" si="144"/>
        <v>0</v>
      </c>
      <c r="H547" s="570" t="str">
        <f t="shared" si="145"/>
        <v/>
      </c>
      <c r="I547" s="568" t="str">
        <f>IF(AND(F547&lt;&gt;"",N10&gt;0,M547&gt;N10),"Mot &gt; limite","")</f>
        <v/>
      </c>
      <c r="M547" s="514">
        <f>IF(OR(F547="",N10="",N10&lt;=0),"",IF(LEN(F547)&lt;=N10,LEN(F547),IFERROR(FIND("♦",SUBSTITUTE(LEFT(F547,N10)," ","♦",LEN(LEFT(F547,N10))-LEN(SUBSTITUTE(LEFT(F547,N10)," ","")))),FIND(" ",F547&amp;" ",N10+1)-1)))</f>
        <v>1</v>
      </c>
      <c r="N547" s="571">
        <f t="shared" si="146"/>
        <v>530</v>
      </c>
      <c r="O547" s="551" t="str">
        <f t="shared" si="147"/>
        <v>0</v>
      </c>
      <c r="P547" s="571">
        <f t="shared" si="148"/>
        <v>1</v>
      </c>
      <c r="Q547" s="571">
        <f t="shared" si="149"/>
        <v>1</v>
      </c>
      <c r="BX547" s="6" t="s">
        <v>353</v>
      </c>
      <c r="BY547" s="591" t="s">
        <v>365</v>
      </c>
      <c r="BZ547" s="6" t="s">
        <v>661</v>
      </c>
      <c r="CA547" s="6" t="s">
        <v>1599</v>
      </c>
    </row>
    <row r="548" spans="2:79">
      <c r="B548" s="568"/>
      <c r="C548" s="568"/>
      <c r="D548" s="568"/>
      <c r="E548" s="568" cm="1">
        <f t="array" ref="E548">IF(H547&lt;&gt;"",E547,IF(E547="","",IFERROR(MATCH(TRUE(),INDEX(INDEX(K:K,E547+1):K203&lt;&gt;"",0),0)+E547,"")))</f>
        <v>689</v>
      </c>
      <c r="F548" s="569" cm="1">
        <f t="array" ref="F548">IF(E548="","",IF(H547&lt;&gt;"",H547,INDEX(D:D,E548)))</f>
        <v>0</v>
      </c>
      <c r="G548" s="569" t="str">
        <f t="shared" si="144"/>
        <v>0</v>
      </c>
      <c r="H548" s="570" t="str">
        <f t="shared" si="145"/>
        <v/>
      </c>
      <c r="I548" s="568" t="str">
        <f>IF(AND(F548&lt;&gt;"",N10&gt;0,M548&gt;N10),"Mot &gt; limite","")</f>
        <v/>
      </c>
      <c r="M548" s="514">
        <f>IF(OR(F548="",N10="",N10&lt;=0),"",IF(LEN(F548)&lt;=N10,LEN(F548),IFERROR(FIND("♦",SUBSTITUTE(LEFT(F548,N10)," ","♦",LEN(LEFT(F548,N10))-LEN(SUBSTITUTE(LEFT(F548,N10)," ","")))),FIND(" ",F548&amp;" ",N10+1)-1)))</f>
        <v>1</v>
      </c>
      <c r="N548" s="571">
        <f t="shared" si="146"/>
        <v>531</v>
      </c>
      <c r="O548" s="551" t="str">
        <f t="shared" si="147"/>
        <v>0</v>
      </c>
      <c r="P548" s="571">
        <f t="shared" si="148"/>
        <v>1</v>
      </c>
      <c r="Q548" s="571">
        <f t="shared" si="149"/>
        <v>1</v>
      </c>
      <c r="BX548" s="6" t="s">
        <v>353</v>
      </c>
      <c r="BY548" s="591" t="s">
        <v>365</v>
      </c>
      <c r="BZ548" s="6" t="s">
        <v>662</v>
      </c>
      <c r="CA548" s="6" t="s">
        <v>1600</v>
      </c>
    </row>
    <row r="549" spans="2:79">
      <c r="B549" s="568"/>
      <c r="C549" s="568"/>
      <c r="D549" s="568"/>
      <c r="E549" s="568" cm="1">
        <f t="array" ref="E549">IF(H548&lt;&gt;"",E548,IF(E548="","",IFERROR(MATCH(TRUE(),INDEX(INDEX(K:K,E548+1):K203&lt;&gt;"",0),0)+E548,"")))</f>
        <v>690</v>
      </c>
      <c r="F549" s="569" cm="1">
        <f t="array" ref="F549">IF(E549="","",IF(H548&lt;&gt;"",H548,INDEX(D:D,E549)))</f>
        <v>0</v>
      </c>
      <c r="G549" s="569" t="str">
        <f t="shared" si="144"/>
        <v>0</v>
      </c>
      <c r="H549" s="570" t="str">
        <f t="shared" si="145"/>
        <v/>
      </c>
      <c r="I549" s="568" t="str">
        <f>IF(AND(F549&lt;&gt;"",N10&gt;0,M549&gt;N10),"Mot &gt; limite","")</f>
        <v/>
      </c>
      <c r="M549" s="514">
        <f>IF(OR(F549="",N10="",N10&lt;=0),"",IF(LEN(F549)&lt;=N10,LEN(F549),IFERROR(FIND("♦",SUBSTITUTE(LEFT(F549,N10)," ","♦",LEN(LEFT(F549,N10))-LEN(SUBSTITUTE(LEFT(F549,N10)," ","")))),FIND(" ",F549&amp;" ",N10+1)-1)))</f>
        <v>1</v>
      </c>
      <c r="N549" s="571">
        <f t="shared" si="146"/>
        <v>532</v>
      </c>
      <c r="O549" s="551" t="str">
        <f t="shared" si="147"/>
        <v>0</v>
      </c>
      <c r="P549" s="571">
        <f t="shared" si="148"/>
        <v>1</v>
      </c>
      <c r="Q549" s="571">
        <f t="shared" si="149"/>
        <v>1</v>
      </c>
      <c r="BX549" s="6" t="s">
        <v>353</v>
      </c>
      <c r="BY549" s="591" t="s">
        <v>365</v>
      </c>
      <c r="BZ549" s="6" t="s">
        <v>1601</v>
      </c>
      <c r="CA549" s="6" t="s">
        <v>1602</v>
      </c>
    </row>
    <row r="550" spans="2:79">
      <c r="B550" s="568"/>
      <c r="C550" s="568"/>
      <c r="D550" s="568"/>
      <c r="E550" s="568" cm="1">
        <f t="array" ref="E550">IF(H549&lt;&gt;"",E549,IF(E549="","",IFERROR(MATCH(TRUE(),INDEX(INDEX(K:K,E549+1):K203&lt;&gt;"",0),0)+E549,"")))</f>
        <v>691</v>
      </c>
      <c r="F550" s="569" cm="1">
        <f t="array" ref="F550">IF(E550="","",IF(H549&lt;&gt;"",H549,INDEX(D:D,E550)))</f>
        <v>0</v>
      </c>
      <c r="G550" s="569" t="str">
        <f t="shared" si="144"/>
        <v>0</v>
      </c>
      <c r="H550" s="570" t="str">
        <f t="shared" si="145"/>
        <v/>
      </c>
      <c r="I550" s="568" t="str">
        <f>IF(AND(F550&lt;&gt;"",N10&gt;0,M550&gt;N10),"Mot &gt; limite","")</f>
        <v/>
      </c>
      <c r="M550" s="514">
        <f>IF(OR(F550="",N10="",N10&lt;=0),"",IF(LEN(F550)&lt;=N10,LEN(F550),IFERROR(FIND("♦",SUBSTITUTE(LEFT(F550,N10)," ","♦",LEN(LEFT(F550,N10))-LEN(SUBSTITUTE(LEFT(F550,N10)," ","")))),FIND(" ",F550&amp;" ",N10+1)-1)))</f>
        <v>1</v>
      </c>
      <c r="N550" s="571">
        <f t="shared" si="146"/>
        <v>533</v>
      </c>
      <c r="O550" s="551" t="str">
        <f t="shared" si="147"/>
        <v>0</v>
      </c>
      <c r="P550" s="571">
        <f t="shared" si="148"/>
        <v>1</v>
      </c>
      <c r="Q550" s="571">
        <f t="shared" si="149"/>
        <v>1</v>
      </c>
      <c r="BX550" s="6" t="s">
        <v>353</v>
      </c>
      <c r="BY550" s="591" t="s">
        <v>365</v>
      </c>
      <c r="BZ550" s="6" t="s">
        <v>1603</v>
      </c>
      <c r="CA550" s="6" t="s">
        <v>1604</v>
      </c>
    </row>
    <row r="551" spans="2:79">
      <c r="B551" s="568"/>
      <c r="C551" s="568"/>
      <c r="D551" s="568"/>
      <c r="E551" s="568" cm="1">
        <f t="array" ref="E551">IF(H550&lt;&gt;"",E550,IF(E550="","",IFERROR(MATCH(TRUE(),INDEX(INDEX(K:K,E550+1):K203&lt;&gt;"",0),0)+E550,"")))</f>
        <v>692</v>
      </c>
      <c r="F551" s="569" cm="1">
        <f t="array" ref="F551">IF(E551="","",IF(H550&lt;&gt;"",H550,INDEX(D:D,E551)))</f>
        <v>0</v>
      </c>
      <c r="G551" s="569" t="str">
        <f t="shared" si="144"/>
        <v>0</v>
      </c>
      <c r="H551" s="570" t="str">
        <f t="shared" si="145"/>
        <v/>
      </c>
      <c r="I551" s="568" t="str">
        <f>IF(AND(F551&lt;&gt;"",N10&gt;0,M551&gt;N10),"Mot &gt; limite","")</f>
        <v/>
      </c>
      <c r="M551" s="514">
        <f>IF(OR(F551="",N10="",N10&lt;=0),"",IF(LEN(F551)&lt;=N10,LEN(F551),IFERROR(FIND("♦",SUBSTITUTE(LEFT(F551,N10)," ","♦",LEN(LEFT(F551,N10))-LEN(SUBSTITUTE(LEFT(F551,N10)," ","")))),FIND(" ",F551&amp;" ",N10+1)-1)))</f>
        <v>1</v>
      </c>
      <c r="N551" s="571">
        <f t="shared" si="146"/>
        <v>534</v>
      </c>
      <c r="O551" s="551" t="str">
        <f t="shared" si="147"/>
        <v>0</v>
      </c>
      <c r="P551" s="571">
        <f t="shared" si="148"/>
        <v>1</v>
      </c>
      <c r="Q551" s="571">
        <f t="shared" si="149"/>
        <v>1</v>
      </c>
      <c r="BX551" s="6" t="s">
        <v>353</v>
      </c>
      <c r="BY551" s="591" t="s">
        <v>365</v>
      </c>
      <c r="BZ551" s="6" t="s">
        <v>1605</v>
      </c>
      <c r="CA551" s="6" t="s">
        <v>1606</v>
      </c>
    </row>
    <row r="552" spans="2:79">
      <c r="B552" s="568"/>
      <c r="C552" s="568"/>
      <c r="D552" s="568"/>
      <c r="E552" s="568" cm="1">
        <f t="array" ref="E552">IF(H551&lt;&gt;"",E551,IF(E551="","",IFERROR(MATCH(TRUE(),INDEX(INDEX(K:K,E551+1):K203&lt;&gt;"",0),0)+E551,"")))</f>
        <v>693</v>
      </c>
      <c r="F552" s="569" cm="1">
        <f t="array" ref="F552">IF(E552="","",IF(H551&lt;&gt;"",H551,INDEX(D:D,E552)))</f>
        <v>0</v>
      </c>
      <c r="G552" s="569" t="str">
        <f t="shared" si="144"/>
        <v>0</v>
      </c>
      <c r="H552" s="570" t="str">
        <f t="shared" si="145"/>
        <v/>
      </c>
      <c r="I552" s="568" t="str">
        <f>IF(AND(F552&lt;&gt;"",N10&gt;0,M552&gt;N10),"Mot &gt; limite","")</f>
        <v/>
      </c>
      <c r="M552" s="514">
        <f>IF(OR(F552="",N10="",N10&lt;=0),"",IF(LEN(F552)&lt;=N10,LEN(F552),IFERROR(FIND("♦",SUBSTITUTE(LEFT(F552,N10)," ","♦",LEN(LEFT(F552,N10))-LEN(SUBSTITUTE(LEFT(F552,N10)," ","")))),FIND(" ",F552&amp;" ",N10+1)-1)))</f>
        <v>1</v>
      </c>
      <c r="N552" s="571">
        <f t="shared" si="146"/>
        <v>535</v>
      </c>
      <c r="O552" s="551" t="str">
        <f t="shared" si="147"/>
        <v>0</v>
      </c>
      <c r="P552" s="571">
        <f t="shared" si="148"/>
        <v>1</v>
      </c>
      <c r="Q552" s="571">
        <f t="shared" si="149"/>
        <v>1</v>
      </c>
      <c r="BX552" s="6" t="s">
        <v>353</v>
      </c>
      <c r="BY552" s="591" t="s">
        <v>365</v>
      </c>
      <c r="BZ552" s="6" t="s">
        <v>663</v>
      </c>
      <c r="CA552" s="6" t="s">
        <v>1607</v>
      </c>
    </row>
    <row r="553" spans="2:79">
      <c r="B553" s="568"/>
      <c r="C553" s="568"/>
      <c r="D553" s="568"/>
      <c r="E553" s="568" cm="1">
        <f t="array" ref="E553">IF(H552&lt;&gt;"",E552,IF(E552="","",IFERROR(MATCH(TRUE(),INDEX(INDEX(K:K,E552+1):K203&lt;&gt;"",0),0)+E552,"")))</f>
        <v>694</v>
      </c>
      <c r="F553" s="569" cm="1">
        <f t="array" ref="F553">IF(E553="","",IF(H552&lt;&gt;"",H552,INDEX(D:D,E553)))</f>
        <v>0</v>
      </c>
      <c r="G553" s="569" t="str">
        <f t="shared" si="144"/>
        <v>0</v>
      </c>
      <c r="H553" s="570" t="str">
        <f t="shared" si="145"/>
        <v/>
      </c>
      <c r="I553" s="568" t="str">
        <f>IF(AND(F553&lt;&gt;"",N10&gt;0,M553&gt;N10),"Mot &gt; limite","")</f>
        <v/>
      </c>
      <c r="M553" s="514">
        <f>IF(OR(F553="",N10="",N10&lt;=0),"",IF(LEN(F553)&lt;=N10,LEN(F553),IFERROR(FIND("♦",SUBSTITUTE(LEFT(F553,N10)," ","♦",LEN(LEFT(F553,N10))-LEN(SUBSTITUTE(LEFT(F553,N10)," ","")))),FIND(" ",F553&amp;" ",N10+1)-1)))</f>
        <v>1</v>
      </c>
      <c r="N553" s="571">
        <f t="shared" si="146"/>
        <v>536</v>
      </c>
      <c r="O553" s="551" t="str">
        <f t="shared" si="147"/>
        <v>0</v>
      </c>
      <c r="P553" s="571">
        <f t="shared" si="148"/>
        <v>1</v>
      </c>
      <c r="Q553" s="571">
        <f t="shared" si="149"/>
        <v>1</v>
      </c>
      <c r="BX553" s="6" t="s">
        <v>353</v>
      </c>
      <c r="BY553" s="591" t="s">
        <v>365</v>
      </c>
      <c r="BZ553" s="6" t="s">
        <v>1608</v>
      </c>
      <c r="CA553" s="6" t="s">
        <v>1609</v>
      </c>
    </row>
    <row r="554" spans="2:79">
      <c r="B554" s="568"/>
      <c r="C554" s="568"/>
      <c r="D554" s="568"/>
      <c r="E554" s="568" cm="1">
        <f t="array" ref="E554">IF(H553&lt;&gt;"",E553,IF(E553="","",IFERROR(MATCH(TRUE(),INDEX(INDEX(K:K,E553+1):K203&lt;&gt;"",0),0)+E553,"")))</f>
        <v>695</v>
      </c>
      <c r="F554" s="569" cm="1">
        <f t="array" ref="F554">IF(E554="","",IF(H553&lt;&gt;"",H553,INDEX(D:D,E554)))</f>
        <v>0</v>
      </c>
      <c r="G554" s="569" t="str">
        <f t="shared" si="144"/>
        <v>0</v>
      </c>
      <c r="H554" s="570" t="str">
        <f t="shared" si="145"/>
        <v/>
      </c>
      <c r="I554" s="568" t="str">
        <f>IF(AND(F554&lt;&gt;"",N10&gt;0,M554&gt;N10),"Mot &gt; limite","")</f>
        <v/>
      </c>
      <c r="M554" s="514">
        <f>IF(OR(F554="",N10="",N10&lt;=0),"",IF(LEN(F554)&lt;=N10,LEN(F554),IFERROR(FIND("♦",SUBSTITUTE(LEFT(F554,N10)," ","♦",LEN(LEFT(F554,N10))-LEN(SUBSTITUTE(LEFT(F554,N10)," ","")))),FIND(" ",F554&amp;" ",N10+1)-1)))</f>
        <v>1</v>
      </c>
      <c r="N554" s="571">
        <f t="shared" si="146"/>
        <v>537</v>
      </c>
      <c r="O554" s="551" t="str">
        <f t="shared" si="147"/>
        <v>0</v>
      </c>
      <c r="P554" s="571">
        <f t="shared" si="148"/>
        <v>1</v>
      </c>
      <c r="Q554" s="571">
        <f t="shared" si="149"/>
        <v>1</v>
      </c>
      <c r="BX554" s="6" t="s">
        <v>353</v>
      </c>
      <c r="BY554" s="591" t="s">
        <v>365</v>
      </c>
      <c r="BZ554" s="6" t="s">
        <v>1610</v>
      </c>
      <c r="CA554" s="6" t="s">
        <v>1611</v>
      </c>
    </row>
    <row r="555" spans="2:79">
      <c r="B555" s="568"/>
      <c r="C555" s="568"/>
      <c r="D555" s="568"/>
      <c r="E555" s="568" cm="1">
        <f t="array" ref="E555">IF(H554&lt;&gt;"",E554,IF(E554="","",IFERROR(MATCH(TRUE(),INDEX(INDEX(K:K,E554+1):K203&lt;&gt;"",0),0)+E554,"")))</f>
        <v>696</v>
      </c>
      <c r="F555" s="569" cm="1">
        <f t="array" ref="F555">IF(E555="","",IF(H554&lt;&gt;"",H554,INDEX(D:D,E555)))</f>
        <v>0</v>
      </c>
      <c r="G555" s="569" t="str">
        <f t="shared" si="144"/>
        <v>0</v>
      </c>
      <c r="H555" s="570" t="str">
        <f t="shared" si="145"/>
        <v/>
      </c>
      <c r="I555" s="568" t="str">
        <f>IF(AND(F555&lt;&gt;"",N10&gt;0,M555&gt;N10),"Mot &gt; limite","")</f>
        <v/>
      </c>
      <c r="M555" s="514">
        <f>IF(OR(F555="",N10="",N10&lt;=0),"",IF(LEN(F555)&lt;=N10,LEN(F555),IFERROR(FIND("♦",SUBSTITUTE(LEFT(F555,N10)," ","♦",LEN(LEFT(F555,N10))-LEN(SUBSTITUTE(LEFT(F555,N10)," ","")))),FIND(" ",F555&amp;" ",N10+1)-1)))</f>
        <v>1</v>
      </c>
      <c r="N555" s="571">
        <f t="shared" si="146"/>
        <v>538</v>
      </c>
      <c r="O555" s="551" t="str">
        <f t="shared" si="147"/>
        <v>0</v>
      </c>
      <c r="P555" s="571">
        <f t="shared" si="148"/>
        <v>1</v>
      </c>
      <c r="Q555" s="571">
        <f t="shared" si="149"/>
        <v>1</v>
      </c>
      <c r="BX555" s="6" t="s">
        <v>353</v>
      </c>
      <c r="BY555" s="591" t="s">
        <v>365</v>
      </c>
      <c r="BZ555" s="6" t="s">
        <v>664</v>
      </c>
      <c r="CA555" s="6" t="s">
        <v>1612</v>
      </c>
    </row>
    <row r="556" spans="2:79">
      <c r="B556" s="568"/>
      <c r="C556" s="568"/>
      <c r="D556" s="568"/>
      <c r="E556" s="568" cm="1">
        <f t="array" ref="E556">IF(H555&lt;&gt;"",E555,IF(E555="","",IFERROR(MATCH(TRUE(),INDEX(INDEX(K:K,E555+1):K203&lt;&gt;"",0),0)+E555,"")))</f>
        <v>697</v>
      </c>
      <c r="F556" s="569" cm="1">
        <f t="array" ref="F556">IF(E556="","",IF(H555&lt;&gt;"",H555,INDEX(D:D,E556)))</f>
        <v>0</v>
      </c>
      <c r="G556" s="569" t="str">
        <f t="shared" si="144"/>
        <v>0</v>
      </c>
      <c r="H556" s="570" t="str">
        <f t="shared" si="145"/>
        <v/>
      </c>
      <c r="I556" s="568" t="str">
        <f>IF(AND(F556&lt;&gt;"",N10&gt;0,M556&gt;N10),"Mot &gt; limite","")</f>
        <v/>
      </c>
      <c r="M556" s="514">
        <f>IF(OR(F556="",N10="",N10&lt;=0),"",IF(LEN(F556)&lt;=N10,LEN(F556),IFERROR(FIND("♦",SUBSTITUTE(LEFT(F556,N10)," ","♦",LEN(LEFT(F556,N10))-LEN(SUBSTITUTE(LEFT(F556,N10)," ","")))),FIND(" ",F556&amp;" ",N10+1)-1)))</f>
        <v>1</v>
      </c>
      <c r="N556" s="571">
        <f t="shared" si="146"/>
        <v>539</v>
      </c>
      <c r="O556" s="551" t="str">
        <f t="shared" si="147"/>
        <v>0</v>
      </c>
      <c r="P556" s="571">
        <f t="shared" si="148"/>
        <v>1</v>
      </c>
      <c r="Q556" s="571">
        <f t="shared" si="149"/>
        <v>1</v>
      </c>
      <c r="BX556" s="6" t="s">
        <v>353</v>
      </c>
      <c r="BY556" s="591" t="s">
        <v>365</v>
      </c>
      <c r="BZ556" s="6" t="s">
        <v>1613</v>
      </c>
      <c r="CA556" s="6" t="s">
        <v>1614</v>
      </c>
    </row>
    <row r="557" spans="2:79">
      <c r="B557" s="568"/>
      <c r="C557" s="568"/>
      <c r="D557" s="568"/>
      <c r="E557" s="568" cm="1">
        <f t="array" ref="E557">IF(H556&lt;&gt;"",E556,IF(E556="","",IFERROR(MATCH(TRUE(),INDEX(INDEX(K:K,E556+1):K203&lt;&gt;"",0),0)+E556,"")))</f>
        <v>698</v>
      </c>
      <c r="F557" s="569" cm="1">
        <f t="array" ref="F557">IF(E557="","",IF(H556&lt;&gt;"",H556,INDEX(D:D,E557)))</f>
        <v>0</v>
      </c>
      <c r="G557" s="569" t="str">
        <f t="shared" si="144"/>
        <v>0</v>
      </c>
      <c r="H557" s="570" t="str">
        <f t="shared" si="145"/>
        <v/>
      </c>
      <c r="I557" s="568" t="str">
        <f>IF(AND(F557&lt;&gt;"",N10&gt;0,M557&gt;N10),"Mot &gt; limite","")</f>
        <v/>
      </c>
      <c r="M557" s="514">
        <f>IF(OR(F557="",N10="",N10&lt;=0),"",IF(LEN(F557)&lt;=N10,LEN(F557),IFERROR(FIND("♦",SUBSTITUTE(LEFT(F557,N10)," ","♦",LEN(LEFT(F557,N10))-LEN(SUBSTITUTE(LEFT(F557,N10)," ","")))),FIND(" ",F557&amp;" ",N10+1)-1)))</f>
        <v>1</v>
      </c>
      <c r="N557" s="571">
        <f t="shared" si="146"/>
        <v>540</v>
      </c>
      <c r="O557" s="551" t="str">
        <f t="shared" si="147"/>
        <v>0</v>
      </c>
      <c r="P557" s="571">
        <f t="shared" si="148"/>
        <v>1</v>
      </c>
      <c r="Q557" s="571">
        <f t="shared" si="149"/>
        <v>1</v>
      </c>
      <c r="BX557" s="6" t="s">
        <v>353</v>
      </c>
      <c r="BY557" s="591" t="s">
        <v>365</v>
      </c>
      <c r="BZ557" s="6" t="s">
        <v>665</v>
      </c>
      <c r="CA557" s="6" t="s">
        <v>1615</v>
      </c>
    </row>
    <row r="558" spans="2:79">
      <c r="B558" s="568"/>
      <c r="C558" s="568"/>
      <c r="D558" s="568"/>
      <c r="E558" s="568" cm="1">
        <f t="array" ref="E558">IF(H557&lt;&gt;"",E557,IF(E557="","",IFERROR(MATCH(TRUE(),INDEX(INDEX(K:K,E557+1):K203&lt;&gt;"",0),0)+E557,"")))</f>
        <v>699</v>
      </c>
      <c r="F558" s="569" cm="1">
        <f t="array" ref="F558">IF(E558="","",IF(H557&lt;&gt;"",H557,INDEX(D:D,E558)))</f>
        <v>0</v>
      </c>
      <c r="G558" s="569" t="str">
        <f t="shared" si="144"/>
        <v>0</v>
      </c>
      <c r="H558" s="570" t="str">
        <f t="shared" si="145"/>
        <v/>
      </c>
      <c r="I558" s="568" t="str">
        <f>IF(AND(F558&lt;&gt;"",N10&gt;0,M558&gt;N10),"Mot &gt; limite","")</f>
        <v/>
      </c>
      <c r="M558" s="514">
        <f>IF(OR(F558="",N10="",N10&lt;=0),"",IF(LEN(F558)&lt;=N10,LEN(F558),IFERROR(FIND("♦",SUBSTITUTE(LEFT(F558,N10)," ","♦",LEN(LEFT(F558,N10))-LEN(SUBSTITUTE(LEFT(F558,N10)," ","")))),FIND(" ",F558&amp;" ",N10+1)-1)))</f>
        <v>1</v>
      </c>
      <c r="N558" s="571">
        <f t="shared" si="146"/>
        <v>541</v>
      </c>
      <c r="O558" s="551" t="str">
        <f t="shared" si="147"/>
        <v>0</v>
      </c>
      <c r="P558" s="571">
        <f t="shared" si="148"/>
        <v>1</v>
      </c>
      <c r="Q558" s="571">
        <f t="shared" si="149"/>
        <v>1</v>
      </c>
      <c r="BX558" s="6" t="s">
        <v>353</v>
      </c>
      <c r="BY558" s="591" t="s">
        <v>365</v>
      </c>
      <c r="BZ558" s="6" t="s">
        <v>599</v>
      </c>
      <c r="CA558" s="6" t="s">
        <v>1616</v>
      </c>
    </row>
    <row r="559" spans="2:79">
      <c r="B559" s="568"/>
      <c r="C559" s="568"/>
      <c r="D559" s="568"/>
      <c r="E559" s="568" cm="1">
        <f t="array" ref="E559">IF(H558&lt;&gt;"",E558,IF(E558="","",IFERROR(MATCH(TRUE(),INDEX(INDEX(K:K,E558+1):K203&lt;&gt;"",0),0)+E558,"")))</f>
        <v>700</v>
      </c>
      <c r="F559" s="569" cm="1">
        <f t="array" ref="F559">IF(E559="","",IF(H558&lt;&gt;"",H558,INDEX(D:D,E559)))</f>
        <v>0</v>
      </c>
      <c r="G559" s="569" t="str">
        <f t="shared" si="144"/>
        <v>0</v>
      </c>
      <c r="H559" s="570" t="str">
        <f t="shared" si="145"/>
        <v/>
      </c>
      <c r="I559" s="568" t="str">
        <f>IF(AND(F559&lt;&gt;"",N10&gt;0,M559&gt;N10),"Mot &gt; limite","")</f>
        <v/>
      </c>
      <c r="M559" s="514">
        <f>IF(OR(F559="",N10="",N10&lt;=0),"",IF(LEN(F559)&lt;=N10,LEN(F559),IFERROR(FIND("♦",SUBSTITUTE(LEFT(F559,N10)," ","♦",LEN(LEFT(F559,N10))-LEN(SUBSTITUTE(LEFT(F559,N10)," ","")))),FIND(" ",F559&amp;" ",N10+1)-1)))</f>
        <v>1</v>
      </c>
      <c r="N559" s="571">
        <f t="shared" si="146"/>
        <v>542</v>
      </c>
      <c r="O559" s="551" t="str">
        <f t="shared" si="147"/>
        <v>0</v>
      </c>
      <c r="P559" s="571">
        <f t="shared" si="148"/>
        <v>1</v>
      </c>
      <c r="Q559" s="571">
        <f t="shared" si="149"/>
        <v>1</v>
      </c>
      <c r="BX559" s="6" t="s">
        <v>353</v>
      </c>
      <c r="BY559" s="591" t="s">
        <v>365</v>
      </c>
      <c r="BZ559" s="6" t="s">
        <v>1617</v>
      </c>
      <c r="CA559" s="6" t="s">
        <v>1618</v>
      </c>
    </row>
    <row r="560" spans="2:79">
      <c r="B560" s="568"/>
      <c r="C560" s="568"/>
      <c r="D560" s="568"/>
      <c r="E560" s="568" cm="1">
        <f t="array" ref="E560">IF(H559&lt;&gt;"",E559,IF(E559="","",IFERROR(MATCH(TRUE(),INDEX(INDEX(K:K,E559+1):K203&lt;&gt;"",0),0)+E559,"")))</f>
        <v>701</v>
      </c>
      <c r="F560" s="569" cm="1">
        <f t="array" ref="F560">IF(E560="","",IF(H559&lt;&gt;"",H559,INDEX(D:D,E560)))</f>
        <v>0</v>
      </c>
      <c r="G560" s="569" t="str">
        <f t="shared" si="144"/>
        <v>0</v>
      </c>
      <c r="H560" s="570" t="str">
        <f t="shared" si="145"/>
        <v/>
      </c>
      <c r="I560" s="568" t="str">
        <f>IF(AND(F560&lt;&gt;"",N10&gt;0,M560&gt;N10),"Mot &gt; limite","")</f>
        <v/>
      </c>
      <c r="M560" s="514">
        <f>IF(OR(F560="",N10="",N10&lt;=0),"",IF(LEN(F560)&lt;=N10,LEN(F560),IFERROR(FIND("♦",SUBSTITUTE(LEFT(F560,N10)," ","♦",LEN(LEFT(F560,N10))-LEN(SUBSTITUTE(LEFT(F560,N10)," ","")))),FIND(" ",F560&amp;" ",N10+1)-1)))</f>
        <v>1</v>
      </c>
      <c r="N560" s="571">
        <f t="shared" si="146"/>
        <v>543</v>
      </c>
      <c r="O560" s="551" t="str">
        <f t="shared" si="147"/>
        <v>0</v>
      </c>
      <c r="P560" s="571">
        <f t="shared" si="148"/>
        <v>1</v>
      </c>
      <c r="Q560" s="571">
        <f t="shared" si="149"/>
        <v>1</v>
      </c>
      <c r="BX560" s="6" t="s">
        <v>353</v>
      </c>
      <c r="BY560" s="591" t="s">
        <v>365</v>
      </c>
      <c r="BZ560" s="6" t="s">
        <v>1619</v>
      </c>
      <c r="CA560" s="6" t="s">
        <v>1620</v>
      </c>
    </row>
    <row r="561" spans="2:79">
      <c r="B561" s="568"/>
      <c r="C561" s="568"/>
      <c r="D561" s="568"/>
      <c r="E561" s="568" cm="1">
        <f t="array" ref="E561">IF(H560&lt;&gt;"",E560,IF(E560="","",IFERROR(MATCH(TRUE(),INDEX(INDEX(K:K,E560+1):K203&lt;&gt;"",0),0)+E560,"")))</f>
        <v>702</v>
      </c>
      <c r="F561" s="569" cm="1">
        <f t="array" ref="F561">IF(E561="","",IF(H560&lt;&gt;"",H560,INDEX(D:D,E561)))</f>
        <v>0</v>
      </c>
      <c r="G561" s="569" t="str">
        <f t="shared" si="144"/>
        <v>0</v>
      </c>
      <c r="H561" s="570" t="str">
        <f t="shared" si="145"/>
        <v/>
      </c>
      <c r="I561" s="568" t="str">
        <f>IF(AND(F561&lt;&gt;"",N10&gt;0,M561&gt;N10),"Mot &gt; limite","")</f>
        <v/>
      </c>
      <c r="M561" s="514">
        <f>IF(OR(F561="",N10="",N10&lt;=0),"",IF(LEN(F561)&lt;=N10,LEN(F561),IFERROR(FIND("♦",SUBSTITUTE(LEFT(F561,N10)," ","♦",LEN(LEFT(F561,N10))-LEN(SUBSTITUTE(LEFT(F561,N10)," ","")))),FIND(" ",F561&amp;" ",N10+1)-1)))</f>
        <v>1</v>
      </c>
      <c r="N561" s="571">
        <f t="shared" si="146"/>
        <v>544</v>
      </c>
      <c r="O561" s="551" t="str">
        <f t="shared" si="147"/>
        <v>0</v>
      </c>
      <c r="P561" s="571">
        <f t="shared" si="148"/>
        <v>1</v>
      </c>
      <c r="Q561" s="571">
        <f t="shared" si="149"/>
        <v>1</v>
      </c>
      <c r="BX561" s="6" t="s">
        <v>353</v>
      </c>
      <c r="BY561" s="591" t="s">
        <v>365</v>
      </c>
      <c r="BZ561" s="6" t="s">
        <v>1621</v>
      </c>
      <c r="CA561" s="6" t="s">
        <v>1622</v>
      </c>
    </row>
    <row r="562" spans="2:79">
      <c r="B562" s="568"/>
      <c r="C562" s="568"/>
      <c r="D562" s="568"/>
      <c r="E562" s="568" cm="1">
        <f t="array" ref="E562">IF(H561&lt;&gt;"",E561,IF(E561="","",IFERROR(MATCH(TRUE(),INDEX(INDEX(K:K,E561+1):K203&lt;&gt;"",0),0)+E561,"")))</f>
        <v>703</v>
      </c>
      <c r="F562" s="569" cm="1">
        <f t="array" ref="F562">IF(E562="","",IF(H561&lt;&gt;"",H561,INDEX(D:D,E562)))</f>
        <v>0</v>
      </c>
      <c r="G562" s="569" t="str">
        <f t="shared" si="144"/>
        <v>0</v>
      </c>
      <c r="H562" s="570" t="str">
        <f t="shared" si="145"/>
        <v/>
      </c>
      <c r="I562" s="568" t="str">
        <f>IF(AND(F562&lt;&gt;"",N10&gt;0,M562&gt;N10),"Mot &gt; limite","")</f>
        <v/>
      </c>
      <c r="M562" s="514">
        <f>IF(OR(F562="",N10="",N10&lt;=0),"",IF(LEN(F562)&lt;=N10,LEN(F562),IFERROR(FIND("♦",SUBSTITUTE(LEFT(F562,N10)," ","♦",LEN(LEFT(F562,N10))-LEN(SUBSTITUTE(LEFT(F562,N10)," ","")))),FIND(" ",F562&amp;" ",N10+1)-1)))</f>
        <v>1</v>
      </c>
      <c r="N562" s="571">
        <f t="shared" si="146"/>
        <v>545</v>
      </c>
      <c r="O562" s="551" t="str">
        <f t="shared" si="147"/>
        <v>0</v>
      </c>
      <c r="P562" s="571">
        <f t="shared" si="148"/>
        <v>1</v>
      </c>
      <c r="Q562" s="571">
        <f t="shared" si="149"/>
        <v>1</v>
      </c>
      <c r="BX562" s="6" t="s">
        <v>353</v>
      </c>
      <c r="BY562" s="591" t="s">
        <v>365</v>
      </c>
      <c r="BZ562" s="6" t="s">
        <v>1623</v>
      </c>
      <c r="CA562" s="6" t="s">
        <v>1624</v>
      </c>
    </row>
    <row r="563" spans="2:79">
      <c r="B563" s="568"/>
      <c r="C563" s="568"/>
      <c r="D563" s="568"/>
      <c r="E563" s="568" cm="1">
        <f t="array" ref="E563">IF(H562&lt;&gt;"",E562,IF(E562="","",IFERROR(MATCH(TRUE(),INDEX(INDEX(K:K,E562+1):K203&lt;&gt;"",0),0)+E562,"")))</f>
        <v>704</v>
      </c>
      <c r="F563" s="569" cm="1">
        <f t="array" ref="F563">IF(E563="","",IF(H562&lt;&gt;"",H562,INDEX(D:D,E563)))</f>
        <v>0</v>
      </c>
      <c r="G563" s="569" t="str">
        <f t="shared" si="144"/>
        <v>0</v>
      </c>
      <c r="H563" s="570" t="str">
        <f t="shared" si="145"/>
        <v/>
      </c>
      <c r="I563" s="568" t="str">
        <f>IF(AND(F563&lt;&gt;"",N10&gt;0,M563&gt;N10),"Mot &gt; limite","")</f>
        <v/>
      </c>
      <c r="M563" s="514">
        <f>IF(OR(F563="",N10="",N10&lt;=0),"",IF(LEN(F563)&lt;=N10,LEN(F563),IFERROR(FIND("♦",SUBSTITUTE(LEFT(F563,N10)," ","♦",LEN(LEFT(F563,N10))-LEN(SUBSTITUTE(LEFT(F563,N10)," ","")))),FIND(" ",F563&amp;" ",N10+1)-1)))</f>
        <v>1</v>
      </c>
      <c r="N563" s="571">
        <f t="shared" si="146"/>
        <v>546</v>
      </c>
      <c r="O563" s="551" t="str">
        <f t="shared" si="147"/>
        <v>0</v>
      </c>
      <c r="P563" s="571">
        <f t="shared" si="148"/>
        <v>1</v>
      </c>
      <c r="Q563" s="571">
        <f t="shared" si="149"/>
        <v>1</v>
      </c>
      <c r="BX563" s="6" t="s">
        <v>353</v>
      </c>
      <c r="BY563" s="591" t="s">
        <v>365</v>
      </c>
      <c r="BZ563" s="6" t="s">
        <v>506</v>
      </c>
      <c r="CA563" s="6" t="s">
        <v>1625</v>
      </c>
    </row>
    <row r="564" spans="2:79">
      <c r="B564" s="568"/>
      <c r="C564" s="568"/>
      <c r="D564" s="568"/>
      <c r="E564" s="568" cm="1">
        <f t="array" ref="E564">IF(H563&lt;&gt;"",E563,IF(E563="","",IFERROR(MATCH(TRUE(),INDEX(INDEX(K:K,E563+1):K203&lt;&gt;"",0),0)+E563,"")))</f>
        <v>705</v>
      </c>
      <c r="F564" s="569" cm="1">
        <f t="array" ref="F564">IF(E564="","",IF(H563&lt;&gt;"",H563,INDEX(D:D,E564)))</f>
        <v>0</v>
      </c>
      <c r="G564" s="569" t="str">
        <f t="shared" si="144"/>
        <v>0</v>
      </c>
      <c r="H564" s="570" t="str">
        <f t="shared" si="145"/>
        <v/>
      </c>
      <c r="I564" s="568" t="str">
        <f>IF(AND(F564&lt;&gt;"",N10&gt;0,M564&gt;N10),"Mot &gt; limite","")</f>
        <v/>
      </c>
      <c r="M564" s="514">
        <f>IF(OR(F564="",N10="",N10&lt;=0),"",IF(LEN(F564)&lt;=N10,LEN(F564),IFERROR(FIND("♦",SUBSTITUTE(LEFT(F564,N10)," ","♦",LEN(LEFT(F564,N10))-LEN(SUBSTITUTE(LEFT(F564,N10)," ","")))),FIND(" ",F564&amp;" ",N10+1)-1)))</f>
        <v>1</v>
      </c>
      <c r="N564" s="571">
        <f t="shared" si="146"/>
        <v>547</v>
      </c>
      <c r="O564" s="551" t="str">
        <f t="shared" si="147"/>
        <v>0</v>
      </c>
      <c r="P564" s="571">
        <f t="shared" si="148"/>
        <v>1</v>
      </c>
      <c r="Q564" s="571">
        <f t="shared" si="149"/>
        <v>1</v>
      </c>
      <c r="BX564" s="6" t="s">
        <v>353</v>
      </c>
      <c r="BY564" s="591" t="s">
        <v>365</v>
      </c>
      <c r="BZ564" s="6" t="s">
        <v>601</v>
      </c>
      <c r="CA564" s="6" t="s">
        <v>1626</v>
      </c>
    </row>
    <row r="565" spans="2:79">
      <c r="B565" s="568"/>
      <c r="C565" s="568"/>
      <c r="D565" s="568"/>
      <c r="E565" s="568" cm="1">
        <f t="array" ref="E565">IF(H564&lt;&gt;"",E564,IF(E564="","",IFERROR(MATCH(TRUE(),INDEX(INDEX(K:K,E564+1):K203&lt;&gt;"",0),0)+E564,"")))</f>
        <v>706</v>
      </c>
      <c r="F565" s="569" cm="1">
        <f t="array" ref="F565">IF(E565="","",IF(H564&lt;&gt;"",H564,INDEX(D:D,E565)))</f>
        <v>0</v>
      </c>
      <c r="G565" s="569" t="str">
        <f t="shared" si="144"/>
        <v>0</v>
      </c>
      <c r="H565" s="570" t="str">
        <f t="shared" si="145"/>
        <v/>
      </c>
      <c r="I565" s="568" t="str">
        <f>IF(AND(F565&lt;&gt;"",N10&gt;0,M565&gt;N10),"Mot &gt; limite","")</f>
        <v/>
      </c>
      <c r="M565" s="514">
        <f>IF(OR(F565="",N10="",N10&lt;=0),"",IF(LEN(F565)&lt;=N10,LEN(F565),IFERROR(FIND("♦",SUBSTITUTE(LEFT(F565,N10)," ","♦",LEN(LEFT(F565,N10))-LEN(SUBSTITUTE(LEFT(F565,N10)," ","")))),FIND(" ",F565&amp;" ",N10+1)-1)))</f>
        <v>1</v>
      </c>
      <c r="N565" s="571">
        <f t="shared" si="146"/>
        <v>548</v>
      </c>
      <c r="O565" s="551" t="str">
        <f t="shared" si="147"/>
        <v>0</v>
      </c>
      <c r="P565" s="571">
        <f t="shared" si="148"/>
        <v>1</v>
      </c>
      <c r="Q565" s="571">
        <f t="shared" si="149"/>
        <v>1</v>
      </c>
      <c r="BX565" s="6" t="s">
        <v>353</v>
      </c>
      <c r="BY565" s="591" t="s">
        <v>365</v>
      </c>
      <c r="BZ565" s="6" t="s">
        <v>1627</v>
      </c>
      <c r="CA565" s="6" t="s">
        <v>1628</v>
      </c>
    </row>
    <row r="566" spans="2:79">
      <c r="B566" s="568"/>
      <c r="C566" s="568"/>
      <c r="D566" s="568"/>
      <c r="E566" s="568" cm="1">
        <f t="array" ref="E566">IF(H565&lt;&gt;"",E565,IF(E565="","",IFERROR(MATCH(TRUE(),INDEX(INDEX(K:K,E565+1):K203&lt;&gt;"",0),0)+E565,"")))</f>
        <v>707</v>
      </c>
      <c r="F566" s="569" cm="1">
        <f t="array" ref="F566">IF(E566="","",IF(H565&lt;&gt;"",H565,INDEX(D:D,E566)))</f>
        <v>0</v>
      </c>
      <c r="G566" s="569" t="str">
        <f t="shared" si="144"/>
        <v>0</v>
      </c>
      <c r="H566" s="570" t="str">
        <f t="shared" si="145"/>
        <v/>
      </c>
      <c r="I566" s="568" t="str">
        <f>IF(AND(F566&lt;&gt;"",N10&gt;0,M566&gt;N10),"Mot &gt; limite","")</f>
        <v/>
      </c>
      <c r="M566" s="514">
        <f>IF(OR(F566="",N10="",N10&lt;=0),"",IF(LEN(F566)&lt;=N10,LEN(F566),IFERROR(FIND("♦",SUBSTITUTE(LEFT(F566,N10)," ","♦",LEN(LEFT(F566,N10))-LEN(SUBSTITUTE(LEFT(F566,N10)," ","")))),FIND(" ",F566&amp;" ",N10+1)-1)))</f>
        <v>1</v>
      </c>
      <c r="N566" s="571">
        <f t="shared" si="146"/>
        <v>549</v>
      </c>
      <c r="O566" s="551" t="str">
        <f t="shared" si="147"/>
        <v>0</v>
      </c>
      <c r="P566" s="571">
        <f t="shared" si="148"/>
        <v>1</v>
      </c>
      <c r="Q566" s="571">
        <f t="shared" si="149"/>
        <v>1</v>
      </c>
      <c r="BX566" s="6" t="s">
        <v>353</v>
      </c>
      <c r="BY566" s="591" t="s">
        <v>365</v>
      </c>
      <c r="BZ566" s="6" t="s">
        <v>1629</v>
      </c>
      <c r="CA566" s="6" t="s">
        <v>1630</v>
      </c>
    </row>
    <row r="567" spans="2:79">
      <c r="B567" s="568"/>
      <c r="C567" s="568"/>
      <c r="D567" s="568"/>
      <c r="E567" s="568" cm="1">
        <f t="array" ref="E567">IF(H566&lt;&gt;"",E566,IF(E566="","",IFERROR(MATCH(TRUE(),INDEX(INDEX(K:K,E566+1):K203&lt;&gt;"",0),0)+E566,"")))</f>
        <v>708</v>
      </c>
      <c r="F567" s="569" cm="1">
        <f t="array" ref="F567">IF(E567="","",IF(H566&lt;&gt;"",H566,INDEX(D:D,E567)))</f>
        <v>0</v>
      </c>
      <c r="G567" s="569" t="str">
        <f t="shared" si="144"/>
        <v>0</v>
      </c>
      <c r="H567" s="570" t="str">
        <f t="shared" si="145"/>
        <v/>
      </c>
      <c r="I567" s="568" t="str">
        <f>IF(AND(F567&lt;&gt;"",N10&gt;0,M567&gt;N10),"Mot &gt; limite","")</f>
        <v/>
      </c>
      <c r="M567" s="514">
        <f>IF(OR(F567="",N10="",N10&lt;=0),"",IF(LEN(F567)&lt;=N10,LEN(F567),IFERROR(FIND("♦",SUBSTITUTE(LEFT(F567,N10)," ","♦",LEN(LEFT(F567,N10))-LEN(SUBSTITUTE(LEFT(F567,N10)," ","")))),FIND(" ",F567&amp;" ",N10+1)-1)))</f>
        <v>1</v>
      </c>
      <c r="N567" s="571">
        <f t="shared" si="146"/>
        <v>550</v>
      </c>
      <c r="O567" s="551" t="str">
        <f t="shared" si="147"/>
        <v>0</v>
      </c>
      <c r="P567" s="571">
        <f t="shared" si="148"/>
        <v>1</v>
      </c>
      <c r="Q567" s="571">
        <f t="shared" si="149"/>
        <v>1</v>
      </c>
      <c r="BX567" s="6" t="s">
        <v>353</v>
      </c>
      <c r="BY567" s="591" t="s">
        <v>365</v>
      </c>
      <c r="BZ567" s="6" t="s">
        <v>1631</v>
      </c>
      <c r="CA567" s="6" t="s">
        <v>1632</v>
      </c>
    </row>
    <row r="568" spans="2:79">
      <c r="B568" s="568"/>
      <c r="C568" s="568"/>
      <c r="D568" s="568"/>
      <c r="E568" s="568" cm="1">
        <f t="array" ref="E568">IF(H567&lt;&gt;"",E567,IF(E567="","",IFERROR(MATCH(TRUE(),INDEX(INDEX(K:K,E567+1):K203&lt;&gt;"",0),0)+E567,"")))</f>
        <v>709</v>
      </c>
      <c r="F568" s="569" cm="1">
        <f t="array" ref="F568">IF(E568="","",IF(H567&lt;&gt;"",H567,INDEX(D:D,E568)))</f>
        <v>0</v>
      </c>
      <c r="G568" s="569" t="str">
        <f t="shared" si="144"/>
        <v>0</v>
      </c>
      <c r="H568" s="570" t="str">
        <f t="shared" si="145"/>
        <v/>
      </c>
      <c r="I568" s="568" t="str">
        <f>IF(AND(F568&lt;&gt;"",N10&gt;0,M568&gt;N10),"Mot &gt; limite","")</f>
        <v/>
      </c>
      <c r="M568" s="514">
        <f>IF(OR(F568="",N10="",N10&lt;=0),"",IF(LEN(F568)&lt;=N10,LEN(F568),IFERROR(FIND("♦",SUBSTITUTE(LEFT(F568,N10)," ","♦",LEN(LEFT(F568,N10))-LEN(SUBSTITUTE(LEFT(F568,N10)," ","")))),FIND(" ",F568&amp;" ",N10+1)-1)))</f>
        <v>1</v>
      </c>
      <c r="N568" s="571">
        <f t="shared" si="146"/>
        <v>551</v>
      </c>
      <c r="O568" s="551" t="str">
        <f t="shared" si="147"/>
        <v>0</v>
      </c>
      <c r="P568" s="571">
        <f t="shared" si="148"/>
        <v>1</v>
      </c>
      <c r="Q568" s="571">
        <f t="shared" si="149"/>
        <v>1</v>
      </c>
      <c r="BX568" s="6" t="s">
        <v>353</v>
      </c>
      <c r="BY568" s="591" t="s">
        <v>365</v>
      </c>
      <c r="BZ568" s="6" t="s">
        <v>1633</v>
      </c>
      <c r="CA568" s="6" t="s">
        <v>1634</v>
      </c>
    </row>
    <row r="569" spans="2:79">
      <c r="B569" s="568"/>
      <c r="C569" s="568"/>
      <c r="D569" s="568"/>
      <c r="E569" s="568" cm="1">
        <f t="array" ref="E569">IF(H568&lt;&gt;"",E568,IF(E568="","",IFERROR(MATCH(TRUE(),INDEX(INDEX(K:K,E568+1):K203&lt;&gt;"",0),0)+E568,"")))</f>
        <v>710</v>
      </c>
      <c r="F569" s="569" cm="1">
        <f t="array" ref="F569">IF(E569="","",IF(H568&lt;&gt;"",H568,INDEX(D:D,E569)))</f>
        <v>0</v>
      </c>
      <c r="G569" s="569" t="str">
        <f t="shared" si="144"/>
        <v>0</v>
      </c>
      <c r="H569" s="570" t="str">
        <f t="shared" si="145"/>
        <v/>
      </c>
      <c r="I569" s="568" t="str">
        <f>IF(AND(F569&lt;&gt;"",N10&gt;0,M569&gt;N10),"Mot &gt; limite","")</f>
        <v/>
      </c>
      <c r="M569" s="514">
        <f>IF(OR(F569="",N10="",N10&lt;=0),"",IF(LEN(F569)&lt;=N10,LEN(F569),IFERROR(FIND("♦",SUBSTITUTE(LEFT(F569,N10)," ","♦",LEN(LEFT(F569,N10))-LEN(SUBSTITUTE(LEFT(F569,N10)," ","")))),FIND(" ",F569&amp;" ",N10+1)-1)))</f>
        <v>1</v>
      </c>
      <c r="N569" s="571">
        <f t="shared" si="146"/>
        <v>552</v>
      </c>
      <c r="O569" s="551" t="str">
        <f t="shared" si="147"/>
        <v>0</v>
      </c>
      <c r="P569" s="571">
        <f t="shared" si="148"/>
        <v>1</v>
      </c>
      <c r="Q569" s="571">
        <f t="shared" si="149"/>
        <v>1</v>
      </c>
      <c r="BX569" s="6" t="s">
        <v>353</v>
      </c>
      <c r="BY569" s="591" t="s">
        <v>365</v>
      </c>
      <c r="BZ569" s="6" t="s">
        <v>1635</v>
      </c>
      <c r="CA569" s="6" t="s">
        <v>1636</v>
      </c>
    </row>
    <row r="570" spans="2:79">
      <c r="B570" s="568"/>
      <c r="C570" s="568"/>
      <c r="D570" s="568"/>
      <c r="E570" s="568" cm="1">
        <f t="array" ref="E570">IF(H569&lt;&gt;"",E569,IF(E569="","",IFERROR(MATCH(TRUE(),INDEX(INDEX(K:K,E569+1):K203&lt;&gt;"",0),0)+E569,"")))</f>
        <v>711</v>
      </c>
      <c r="F570" s="569" cm="1">
        <f t="array" ref="F570">IF(E570="","",IF(H569&lt;&gt;"",H569,INDEX(D:D,E570)))</f>
        <v>0</v>
      </c>
      <c r="G570" s="569" t="str">
        <f t="shared" si="144"/>
        <v>0</v>
      </c>
      <c r="H570" s="570" t="str">
        <f t="shared" si="145"/>
        <v/>
      </c>
      <c r="I570" s="568" t="str">
        <f>IF(AND(F570&lt;&gt;"",N10&gt;0,M570&gt;N10),"Mot &gt; limite","")</f>
        <v/>
      </c>
      <c r="M570" s="514">
        <f>IF(OR(F570="",N10="",N10&lt;=0),"",IF(LEN(F570)&lt;=N10,LEN(F570),IFERROR(FIND("♦",SUBSTITUTE(LEFT(F570,N10)," ","♦",LEN(LEFT(F570,N10))-LEN(SUBSTITUTE(LEFT(F570,N10)," ","")))),FIND(" ",F570&amp;" ",N10+1)-1)))</f>
        <v>1</v>
      </c>
      <c r="N570" s="571">
        <f t="shared" si="146"/>
        <v>553</v>
      </c>
      <c r="O570" s="551" t="str">
        <f t="shared" si="147"/>
        <v>0</v>
      </c>
      <c r="P570" s="571">
        <f t="shared" si="148"/>
        <v>1</v>
      </c>
      <c r="Q570" s="571">
        <f t="shared" si="149"/>
        <v>1</v>
      </c>
      <c r="BX570" s="6" t="s">
        <v>353</v>
      </c>
      <c r="BY570" s="591" t="s">
        <v>365</v>
      </c>
      <c r="BZ570" s="6" t="s">
        <v>512</v>
      </c>
      <c r="CA570" s="6" t="s">
        <v>1637</v>
      </c>
    </row>
    <row r="571" spans="2:79">
      <c r="B571" s="568"/>
      <c r="C571" s="568"/>
      <c r="D571" s="568"/>
      <c r="E571" s="568" cm="1">
        <f t="array" ref="E571">IF(H570&lt;&gt;"",E570,IF(E570="","",IFERROR(MATCH(TRUE(),INDEX(INDEX(K:K,E570+1):K203&lt;&gt;"",0),0)+E570,"")))</f>
        <v>712</v>
      </c>
      <c r="F571" s="569" cm="1">
        <f t="array" ref="F571">IF(E571="","",IF(H570&lt;&gt;"",H570,INDEX(D:D,E571)))</f>
        <v>0</v>
      </c>
      <c r="G571" s="569" t="str">
        <f t="shared" si="144"/>
        <v>0</v>
      </c>
      <c r="H571" s="570" t="str">
        <f t="shared" si="145"/>
        <v/>
      </c>
      <c r="I571" s="568" t="str">
        <f>IF(AND(F571&lt;&gt;"",N10&gt;0,M571&gt;N10),"Mot &gt; limite","")</f>
        <v/>
      </c>
      <c r="M571" s="514">
        <f>IF(OR(F571="",N10="",N10&lt;=0),"",IF(LEN(F571)&lt;=N10,LEN(F571),IFERROR(FIND("♦",SUBSTITUTE(LEFT(F571,N10)," ","♦",LEN(LEFT(F571,N10))-LEN(SUBSTITUTE(LEFT(F571,N10)," ","")))),FIND(" ",F571&amp;" ",N10+1)-1)))</f>
        <v>1</v>
      </c>
      <c r="N571" s="571">
        <f t="shared" si="146"/>
        <v>554</v>
      </c>
      <c r="O571" s="551" t="str">
        <f t="shared" si="147"/>
        <v>0</v>
      </c>
      <c r="P571" s="571">
        <f t="shared" si="148"/>
        <v>1</v>
      </c>
      <c r="Q571" s="571">
        <f t="shared" si="149"/>
        <v>1</v>
      </c>
      <c r="BX571" s="6" t="s">
        <v>353</v>
      </c>
      <c r="BY571" s="591" t="s">
        <v>365</v>
      </c>
      <c r="BZ571" s="6" t="s">
        <v>666</v>
      </c>
      <c r="CA571" s="6" t="s">
        <v>1638</v>
      </c>
    </row>
    <row r="572" spans="2:79">
      <c r="B572" s="568"/>
      <c r="C572" s="568"/>
      <c r="D572" s="568"/>
      <c r="E572" s="568" cm="1">
        <f t="array" ref="E572">IF(H571&lt;&gt;"",E571,IF(E571="","",IFERROR(MATCH(TRUE(),INDEX(INDEX(K:K,E571+1):K203&lt;&gt;"",0),0)+E571,"")))</f>
        <v>713</v>
      </c>
      <c r="F572" s="569" cm="1">
        <f t="array" ref="F572">IF(E572="","",IF(H571&lt;&gt;"",H571,INDEX(D:D,E572)))</f>
        <v>0</v>
      </c>
      <c r="G572" s="569" t="str">
        <f t="shared" si="144"/>
        <v>0</v>
      </c>
      <c r="H572" s="570" t="str">
        <f t="shared" si="145"/>
        <v/>
      </c>
      <c r="I572" s="568" t="str">
        <f>IF(AND(F572&lt;&gt;"",N10&gt;0,M572&gt;N10),"Mot &gt; limite","")</f>
        <v/>
      </c>
      <c r="M572" s="514">
        <f>IF(OR(F572="",N10="",N10&lt;=0),"",IF(LEN(F572)&lt;=N10,LEN(F572),IFERROR(FIND("♦",SUBSTITUTE(LEFT(F572,N10)," ","♦",LEN(LEFT(F572,N10))-LEN(SUBSTITUTE(LEFT(F572,N10)," ","")))),FIND(" ",F572&amp;" ",N10+1)-1)))</f>
        <v>1</v>
      </c>
      <c r="N572" s="571">
        <f t="shared" si="146"/>
        <v>555</v>
      </c>
      <c r="O572" s="551" t="str">
        <f t="shared" si="147"/>
        <v>0</v>
      </c>
      <c r="P572" s="571">
        <f t="shared" si="148"/>
        <v>1</v>
      </c>
      <c r="Q572" s="571">
        <f t="shared" si="149"/>
        <v>1</v>
      </c>
      <c r="BX572" s="6" t="s">
        <v>353</v>
      </c>
      <c r="BY572" s="591" t="s">
        <v>365</v>
      </c>
      <c r="BZ572" s="6" t="s">
        <v>1639</v>
      </c>
      <c r="CA572" s="6" t="s">
        <v>1640</v>
      </c>
    </row>
    <row r="573" spans="2:79">
      <c r="B573" s="568"/>
      <c r="C573" s="568"/>
      <c r="D573" s="568"/>
      <c r="E573" s="568" cm="1">
        <f t="array" ref="E573">IF(H572&lt;&gt;"",E572,IF(E572="","",IFERROR(MATCH(TRUE(),INDEX(INDEX(K:K,E572+1):K203&lt;&gt;"",0),0)+E572,"")))</f>
        <v>714</v>
      </c>
      <c r="F573" s="569" cm="1">
        <f t="array" ref="F573">IF(E573="","",IF(H572&lt;&gt;"",H572,INDEX(D:D,E573)))</f>
        <v>0</v>
      </c>
      <c r="G573" s="569" t="str">
        <f t="shared" si="144"/>
        <v>0</v>
      </c>
      <c r="H573" s="570" t="str">
        <f t="shared" si="145"/>
        <v/>
      </c>
      <c r="I573" s="568" t="str">
        <f>IF(AND(F573&lt;&gt;"",N10&gt;0,M573&gt;N10),"Mot &gt; limite","")</f>
        <v/>
      </c>
      <c r="M573" s="514">
        <f>IF(OR(F573="",N10="",N10&lt;=0),"",IF(LEN(F573)&lt;=N10,LEN(F573),IFERROR(FIND("♦",SUBSTITUTE(LEFT(F573,N10)," ","♦",LEN(LEFT(F573,N10))-LEN(SUBSTITUTE(LEFT(F573,N10)," ","")))),FIND(" ",F573&amp;" ",N10+1)-1)))</f>
        <v>1</v>
      </c>
      <c r="N573" s="571">
        <f t="shared" si="146"/>
        <v>556</v>
      </c>
      <c r="O573" s="551" t="str">
        <f t="shared" si="147"/>
        <v>0</v>
      </c>
      <c r="P573" s="571">
        <f t="shared" si="148"/>
        <v>1</v>
      </c>
      <c r="Q573" s="571">
        <f t="shared" si="149"/>
        <v>1</v>
      </c>
      <c r="BX573" s="6" t="s">
        <v>353</v>
      </c>
      <c r="BY573" s="591" t="s">
        <v>365</v>
      </c>
      <c r="BZ573" s="6" t="s">
        <v>667</v>
      </c>
      <c r="CA573" s="6" t="s">
        <v>1641</v>
      </c>
    </row>
    <row r="574" spans="2:79">
      <c r="B574" s="568"/>
      <c r="C574" s="568"/>
      <c r="D574" s="568"/>
      <c r="E574" s="568" cm="1">
        <f t="array" ref="E574">IF(H573&lt;&gt;"",E573,IF(E573="","",IFERROR(MATCH(TRUE(),INDEX(INDEX(K:K,E573+1):K203&lt;&gt;"",0),0)+E573,"")))</f>
        <v>715</v>
      </c>
      <c r="F574" s="569" cm="1">
        <f t="array" ref="F574">IF(E574="","",IF(H573&lt;&gt;"",H573,INDEX(D:D,E574)))</f>
        <v>0</v>
      </c>
      <c r="G574" s="569" t="str">
        <f t="shared" si="144"/>
        <v>0</v>
      </c>
      <c r="H574" s="570" t="str">
        <f t="shared" si="145"/>
        <v/>
      </c>
      <c r="I574" s="568" t="str">
        <f>IF(AND(F574&lt;&gt;"",N10&gt;0,M574&gt;N10),"Mot &gt; limite","")</f>
        <v/>
      </c>
      <c r="M574" s="514">
        <f>IF(OR(F574="",N10="",N10&lt;=0),"",IF(LEN(F574)&lt;=N10,LEN(F574),IFERROR(FIND("♦",SUBSTITUTE(LEFT(F574,N10)," ","♦",LEN(LEFT(F574,N10))-LEN(SUBSTITUTE(LEFT(F574,N10)," ","")))),FIND(" ",F574&amp;" ",N10+1)-1)))</f>
        <v>1</v>
      </c>
      <c r="N574" s="571">
        <f t="shared" si="146"/>
        <v>557</v>
      </c>
      <c r="O574" s="551" t="str">
        <f t="shared" si="147"/>
        <v>0</v>
      </c>
      <c r="P574" s="571">
        <f t="shared" si="148"/>
        <v>1</v>
      </c>
      <c r="Q574" s="571">
        <f t="shared" si="149"/>
        <v>1</v>
      </c>
      <c r="BX574" s="6" t="s">
        <v>353</v>
      </c>
      <c r="BY574" s="591" t="s">
        <v>365</v>
      </c>
      <c r="BZ574" s="6" t="s">
        <v>1642</v>
      </c>
      <c r="CA574" s="6" t="s">
        <v>1643</v>
      </c>
    </row>
    <row r="575" spans="2:79">
      <c r="B575" s="568"/>
      <c r="C575" s="568"/>
      <c r="D575" s="568"/>
      <c r="E575" s="568" cm="1">
        <f t="array" ref="E575">IF(H574&lt;&gt;"",E574,IF(E574="","",IFERROR(MATCH(TRUE(),INDEX(INDEX(K:K,E574+1):K203&lt;&gt;"",0),0)+E574,"")))</f>
        <v>716</v>
      </c>
      <c r="F575" s="569" cm="1">
        <f t="array" ref="F575">IF(E575="","",IF(H574&lt;&gt;"",H574,INDEX(D:D,E575)))</f>
        <v>0</v>
      </c>
      <c r="G575" s="569" t="str">
        <f t="shared" si="144"/>
        <v>0</v>
      </c>
      <c r="H575" s="570" t="str">
        <f t="shared" si="145"/>
        <v/>
      </c>
      <c r="I575" s="568" t="str">
        <f>IF(AND(F575&lt;&gt;"",N10&gt;0,M575&gt;N10),"Mot &gt; limite","")</f>
        <v/>
      </c>
      <c r="M575" s="514">
        <f>IF(OR(F575="",N10="",N10&lt;=0),"",IF(LEN(F575)&lt;=N10,LEN(F575),IFERROR(FIND("♦",SUBSTITUTE(LEFT(F575,N10)," ","♦",LEN(LEFT(F575,N10))-LEN(SUBSTITUTE(LEFT(F575,N10)," ","")))),FIND(" ",F575&amp;" ",N10+1)-1)))</f>
        <v>1</v>
      </c>
      <c r="N575" s="571">
        <f t="shared" si="146"/>
        <v>558</v>
      </c>
      <c r="O575" s="551" t="str">
        <f t="shared" si="147"/>
        <v>0</v>
      </c>
      <c r="P575" s="571">
        <f t="shared" si="148"/>
        <v>1</v>
      </c>
      <c r="Q575" s="571">
        <f t="shared" si="149"/>
        <v>1</v>
      </c>
      <c r="BX575" s="6" t="s">
        <v>353</v>
      </c>
      <c r="BY575" s="591" t="s">
        <v>365</v>
      </c>
      <c r="BZ575" s="6" t="s">
        <v>1644</v>
      </c>
      <c r="CA575" s="6" t="s">
        <v>1645</v>
      </c>
    </row>
    <row r="576" spans="2:79">
      <c r="B576" s="568"/>
      <c r="C576" s="568"/>
      <c r="D576" s="568"/>
      <c r="E576" s="568" cm="1">
        <f t="array" ref="E576">IF(H575&lt;&gt;"",E575,IF(E575="","",IFERROR(MATCH(TRUE(),INDEX(INDEX(K:K,E575+1):K203&lt;&gt;"",0),0)+E575,"")))</f>
        <v>717</v>
      </c>
      <c r="F576" s="569" cm="1">
        <f t="array" ref="F576">IF(E576="","",IF(H575&lt;&gt;"",H575,INDEX(D:D,E576)))</f>
        <v>0</v>
      </c>
      <c r="G576" s="569" t="str">
        <f t="shared" si="144"/>
        <v>0</v>
      </c>
      <c r="H576" s="570" t="str">
        <f t="shared" si="145"/>
        <v/>
      </c>
      <c r="I576" s="568" t="str">
        <f>IF(AND(F576&lt;&gt;"",N10&gt;0,M576&gt;N10),"Mot &gt; limite","")</f>
        <v/>
      </c>
      <c r="M576" s="514">
        <f>IF(OR(F576="",N10="",N10&lt;=0),"",IF(LEN(F576)&lt;=N10,LEN(F576),IFERROR(FIND("♦",SUBSTITUTE(LEFT(F576,N10)," ","♦",LEN(LEFT(F576,N10))-LEN(SUBSTITUTE(LEFT(F576,N10)," ","")))),FIND(" ",F576&amp;" ",N10+1)-1)))</f>
        <v>1</v>
      </c>
      <c r="N576" s="571">
        <f t="shared" si="146"/>
        <v>559</v>
      </c>
      <c r="O576" s="551" t="str">
        <f t="shared" si="147"/>
        <v>0</v>
      </c>
      <c r="P576" s="571">
        <f t="shared" si="148"/>
        <v>1</v>
      </c>
      <c r="Q576" s="571">
        <f t="shared" si="149"/>
        <v>1</v>
      </c>
      <c r="BX576" s="6" t="s">
        <v>353</v>
      </c>
      <c r="BY576" s="591" t="s">
        <v>365</v>
      </c>
      <c r="BZ576" s="6" t="s">
        <v>668</v>
      </c>
      <c r="CA576" s="6" t="s">
        <v>1646</v>
      </c>
    </row>
    <row r="577" spans="2:79">
      <c r="B577" s="568"/>
      <c r="C577" s="568"/>
      <c r="D577" s="568"/>
      <c r="E577" s="568" cm="1">
        <f t="array" ref="E577">IF(H576&lt;&gt;"",E576,IF(E576="","",IFERROR(MATCH(TRUE(),INDEX(INDEX(K:K,E576+1):K203&lt;&gt;"",0),0)+E576,"")))</f>
        <v>718</v>
      </c>
      <c r="F577" s="569" cm="1">
        <f t="array" ref="F577">IF(E577="","",IF(H576&lt;&gt;"",H576,INDEX(D:D,E577)))</f>
        <v>0</v>
      </c>
      <c r="G577" s="569" t="str">
        <f t="shared" si="144"/>
        <v>0</v>
      </c>
      <c r="H577" s="570" t="str">
        <f t="shared" si="145"/>
        <v/>
      </c>
      <c r="I577" s="568" t="str">
        <f>IF(AND(F577&lt;&gt;"",N10&gt;0,M577&gt;N10),"Mot &gt; limite","")</f>
        <v/>
      </c>
      <c r="M577" s="514">
        <f>IF(OR(F577="",N10="",N10&lt;=0),"",IF(LEN(F577)&lt;=N10,LEN(F577),IFERROR(FIND("♦",SUBSTITUTE(LEFT(F577,N10)," ","♦",LEN(LEFT(F577,N10))-LEN(SUBSTITUTE(LEFT(F577,N10)," ","")))),FIND(" ",F577&amp;" ",N10+1)-1)))</f>
        <v>1</v>
      </c>
      <c r="N577" s="571">
        <f t="shared" si="146"/>
        <v>560</v>
      </c>
      <c r="O577" s="551" t="str">
        <f t="shared" si="147"/>
        <v>0</v>
      </c>
      <c r="P577" s="571">
        <f t="shared" si="148"/>
        <v>1</v>
      </c>
      <c r="Q577" s="571">
        <f t="shared" si="149"/>
        <v>1</v>
      </c>
      <c r="BX577" s="6" t="s">
        <v>353</v>
      </c>
      <c r="BY577" s="591" t="s">
        <v>365</v>
      </c>
      <c r="BZ577" s="6" t="s">
        <v>1647</v>
      </c>
      <c r="CA577" s="6" t="s">
        <v>1648</v>
      </c>
    </row>
    <row r="578" spans="2:79">
      <c r="B578" s="568"/>
      <c r="C578" s="568"/>
      <c r="D578" s="568"/>
      <c r="E578" s="568" cm="1">
        <f t="array" ref="E578">IF(H577&lt;&gt;"",E577,IF(E577="","",IFERROR(MATCH(TRUE(),INDEX(INDEX(K:K,E577+1):K203&lt;&gt;"",0),0)+E577,"")))</f>
        <v>719</v>
      </c>
      <c r="F578" s="569" cm="1">
        <f t="array" ref="F578">IF(E578="","",IF(H577&lt;&gt;"",H577,INDEX(D:D,E578)))</f>
        <v>0</v>
      </c>
      <c r="G578" s="569" t="str">
        <f t="shared" si="144"/>
        <v>0</v>
      </c>
      <c r="H578" s="570" t="str">
        <f t="shared" si="145"/>
        <v/>
      </c>
      <c r="I578" s="568" t="str">
        <f>IF(AND(F578&lt;&gt;"",N10&gt;0,M578&gt;N10),"Mot &gt; limite","")</f>
        <v/>
      </c>
      <c r="M578" s="514">
        <f>IF(OR(F578="",N10="",N10&lt;=0),"",IF(LEN(F578)&lt;=N10,LEN(F578),IFERROR(FIND("♦",SUBSTITUTE(LEFT(F578,N10)," ","♦",LEN(LEFT(F578,N10))-LEN(SUBSTITUTE(LEFT(F578,N10)," ","")))),FIND(" ",F578&amp;" ",N10+1)-1)))</f>
        <v>1</v>
      </c>
      <c r="N578" s="571">
        <f t="shared" si="146"/>
        <v>561</v>
      </c>
      <c r="O578" s="551" t="str">
        <f t="shared" si="147"/>
        <v>0</v>
      </c>
      <c r="P578" s="571">
        <f t="shared" si="148"/>
        <v>1</v>
      </c>
      <c r="Q578" s="571">
        <f t="shared" si="149"/>
        <v>1</v>
      </c>
      <c r="BX578" s="6" t="s">
        <v>353</v>
      </c>
      <c r="BY578" s="591" t="s">
        <v>365</v>
      </c>
      <c r="BZ578" s="6" t="s">
        <v>1649</v>
      </c>
      <c r="CA578" s="6" t="s">
        <v>1650</v>
      </c>
    </row>
    <row r="579" spans="2:79">
      <c r="B579" s="568"/>
      <c r="C579" s="568"/>
      <c r="D579" s="568"/>
      <c r="E579" s="568" cm="1">
        <f t="array" ref="E579">IF(H578&lt;&gt;"",E578,IF(E578="","",IFERROR(MATCH(TRUE(),INDEX(INDEX(K:K,E578+1):K203&lt;&gt;"",0),0)+E578,"")))</f>
        <v>720</v>
      </c>
      <c r="F579" s="569" cm="1">
        <f t="array" ref="F579">IF(E579="","",IF(H578&lt;&gt;"",H578,INDEX(D:D,E579)))</f>
        <v>0</v>
      </c>
      <c r="G579" s="569" t="str">
        <f t="shared" si="144"/>
        <v>0</v>
      </c>
      <c r="H579" s="570" t="str">
        <f t="shared" si="145"/>
        <v/>
      </c>
      <c r="I579" s="568" t="str">
        <f>IF(AND(F579&lt;&gt;"",N10&gt;0,M579&gt;N10),"Mot &gt; limite","")</f>
        <v/>
      </c>
      <c r="M579" s="514">
        <f>IF(OR(F579="",N10="",N10&lt;=0),"",IF(LEN(F579)&lt;=N10,LEN(F579),IFERROR(FIND("♦",SUBSTITUTE(LEFT(F579,N10)," ","♦",LEN(LEFT(F579,N10))-LEN(SUBSTITUTE(LEFT(F579,N10)," ","")))),FIND(" ",F579&amp;" ",N10+1)-1)))</f>
        <v>1</v>
      </c>
      <c r="N579" s="571">
        <f t="shared" si="146"/>
        <v>562</v>
      </c>
      <c r="O579" s="551" t="str">
        <f t="shared" si="147"/>
        <v>0</v>
      </c>
      <c r="P579" s="571">
        <f t="shared" si="148"/>
        <v>1</v>
      </c>
      <c r="Q579" s="571">
        <f t="shared" si="149"/>
        <v>1</v>
      </c>
      <c r="BX579" s="6" t="s">
        <v>353</v>
      </c>
      <c r="BY579" s="591" t="s">
        <v>365</v>
      </c>
      <c r="BZ579" s="6" t="s">
        <v>1651</v>
      </c>
      <c r="CA579" s="6" t="s">
        <v>1652</v>
      </c>
    </row>
    <row r="580" spans="2:79">
      <c r="B580" s="568"/>
      <c r="C580" s="568"/>
      <c r="D580" s="568"/>
      <c r="E580" s="568" cm="1">
        <f t="array" ref="E580">IF(H579&lt;&gt;"",E579,IF(E579="","",IFERROR(MATCH(TRUE(),INDEX(INDEX(K:K,E579+1):K203&lt;&gt;"",0),0)+E579,"")))</f>
        <v>721</v>
      </c>
      <c r="F580" s="569" cm="1">
        <f t="array" ref="F580">IF(E580="","",IF(H579&lt;&gt;"",H579,INDEX(D:D,E580)))</f>
        <v>0</v>
      </c>
      <c r="G580" s="569" t="str">
        <f t="shared" si="144"/>
        <v>0</v>
      </c>
      <c r="H580" s="570" t="str">
        <f t="shared" si="145"/>
        <v/>
      </c>
      <c r="I580" s="568" t="str">
        <f>IF(AND(F580&lt;&gt;"",N10&gt;0,M580&gt;N10),"Mot &gt; limite","")</f>
        <v/>
      </c>
      <c r="M580" s="514">
        <f>IF(OR(F580="",N10="",N10&lt;=0),"",IF(LEN(F580)&lt;=N10,LEN(F580),IFERROR(FIND("♦",SUBSTITUTE(LEFT(F580,N10)," ","♦",LEN(LEFT(F580,N10))-LEN(SUBSTITUTE(LEFT(F580,N10)," ","")))),FIND(" ",F580&amp;" ",N10+1)-1)))</f>
        <v>1</v>
      </c>
      <c r="N580" s="571">
        <f t="shared" si="146"/>
        <v>563</v>
      </c>
      <c r="O580" s="551" t="str">
        <f t="shared" si="147"/>
        <v>0</v>
      </c>
      <c r="P580" s="571">
        <f t="shared" si="148"/>
        <v>1</v>
      </c>
      <c r="Q580" s="571">
        <f t="shared" si="149"/>
        <v>1</v>
      </c>
      <c r="BX580" s="6" t="s">
        <v>354</v>
      </c>
      <c r="BY580" s="591" t="s">
        <v>365</v>
      </c>
      <c r="BZ580" s="6" t="s">
        <v>632</v>
      </c>
      <c r="CA580" s="6" t="s">
        <v>1653</v>
      </c>
    </row>
    <row r="581" spans="2:79">
      <c r="B581" s="568"/>
      <c r="C581" s="568"/>
      <c r="D581" s="568"/>
      <c r="E581" s="568" cm="1">
        <f t="array" ref="E581">IF(H580&lt;&gt;"",E580,IF(E580="","",IFERROR(MATCH(TRUE(),INDEX(INDEX(K:K,E580+1):K203&lt;&gt;"",0),0)+E580,"")))</f>
        <v>722</v>
      </c>
      <c r="F581" s="569" cm="1">
        <f t="array" ref="F581">IF(E581="","",IF(H580&lt;&gt;"",H580,INDEX(D:D,E581)))</f>
        <v>0</v>
      </c>
      <c r="G581" s="569" t="str">
        <f t="shared" si="144"/>
        <v>0</v>
      </c>
      <c r="H581" s="570" t="str">
        <f t="shared" si="145"/>
        <v/>
      </c>
      <c r="I581" s="568" t="str">
        <f>IF(AND(F581&lt;&gt;"",N10&gt;0,M581&gt;N10),"Mot &gt; limite","")</f>
        <v/>
      </c>
      <c r="M581" s="514">
        <f>IF(OR(F581="",N10="",N10&lt;=0),"",IF(LEN(F581)&lt;=N10,LEN(F581),IFERROR(FIND("♦",SUBSTITUTE(LEFT(F581,N10)," ","♦",LEN(LEFT(F581,N10))-LEN(SUBSTITUTE(LEFT(F581,N10)," ","")))),FIND(" ",F581&amp;" ",N10+1)-1)))</f>
        <v>1</v>
      </c>
      <c r="N581" s="571">
        <f t="shared" si="146"/>
        <v>564</v>
      </c>
      <c r="O581" s="551" t="str">
        <f t="shared" si="147"/>
        <v>0</v>
      </c>
      <c r="P581" s="571">
        <f t="shared" si="148"/>
        <v>1</v>
      </c>
      <c r="Q581" s="571">
        <f t="shared" si="149"/>
        <v>1</v>
      </c>
      <c r="BX581" s="6" t="s">
        <v>354</v>
      </c>
      <c r="BY581" s="591" t="s">
        <v>365</v>
      </c>
      <c r="BZ581" s="6" t="s">
        <v>633</v>
      </c>
      <c r="CA581" s="6" t="s">
        <v>1654</v>
      </c>
    </row>
    <row r="582" spans="2:79">
      <c r="B582" s="568"/>
      <c r="C582" s="568"/>
      <c r="D582" s="568"/>
      <c r="E582" s="568" cm="1">
        <f t="array" ref="E582">IF(H581&lt;&gt;"",E581,IF(E581="","",IFERROR(MATCH(TRUE(),INDEX(INDEX(K:K,E581+1):K203&lt;&gt;"",0),0)+E581,"")))</f>
        <v>723</v>
      </c>
      <c r="F582" s="569" cm="1">
        <f t="array" ref="F582">IF(E582="","",IF(H581&lt;&gt;"",H581,INDEX(D:D,E582)))</f>
        <v>0</v>
      </c>
      <c r="G582" s="569" t="str">
        <f t="shared" si="144"/>
        <v>0</v>
      </c>
      <c r="H582" s="570" t="str">
        <f t="shared" si="145"/>
        <v/>
      </c>
      <c r="I582" s="568" t="str">
        <f>IF(AND(F582&lt;&gt;"",N10&gt;0,M582&gt;N10),"Mot &gt; limite","")</f>
        <v/>
      </c>
      <c r="M582" s="514">
        <f>IF(OR(F582="",N10="",N10&lt;=0),"",IF(LEN(F582)&lt;=N10,LEN(F582),IFERROR(FIND("♦",SUBSTITUTE(LEFT(F582,N10)," ","♦",LEN(LEFT(F582,N10))-LEN(SUBSTITUTE(LEFT(F582,N10)," ","")))),FIND(" ",F582&amp;" ",N10+1)-1)))</f>
        <v>1</v>
      </c>
      <c r="N582" s="571">
        <f t="shared" si="146"/>
        <v>565</v>
      </c>
      <c r="O582" s="551" t="str">
        <f t="shared" si="147"/>
        <v>0</v>
      </c>
      <c r="P582" s="571">
        <f t="shared" si="148"/>
        <v>1</v>
      </c>
      <c r="Q582" s="571">
        <f t="shared" si="149"/>
        <v>1</v>
      </c>
      <c r="BX582" s="6" t="s">
        <v>354</v>
      </c>
      <c r="BY582" s="591" t="s">
        <v>365</v>
      </c>
      <c r="BZ582" s="6" t="s">
        <v>369</v>
      </c>
      <c r="CA582" s="6" t="s">
        <v>1655</v>
      </c>
    </row>
    <row r="583" spans="2:79">
      <c r="B583" s="568"/>
      <c r="C583" s="568"/>
      <c r="D583" s="568"/>
      <c r="E583" s="568" cm="1">
        <f t="array" ref="E583">IF(H582&lt;&gt;"",E582,IF(E582="","",IFERROR(MATCH(TRUE(),INDEX(INDEX(K:K,E582+1):K203&lt;&gt;"",0),0)+E582,"")))</f>
        <v>724</v>
      </c>
      <c r="F583" s="569" cm="1">
        <f t="array" ref="F583">IF(E583="","",IF(H582&lt;&gt;"",H582,INDEX(D:D,E583)))</f>
        <v>0</v>
      </c>
      <c r="G583" s="569" t="str">
        <f t="shared" si="144"/>
        <v>0</v>
      </c>
      <c r="H583" s="570" t="str">
        <f t="shared" si="145"/>
        <v/>
      </c>
      <c r="I583" s="568" t="str">
        <f>IF(AND(F583&lt;&gt;"",N10&gt;0,M583&gt;N10),"Mot &gt; limite","")</f>
        <v/>
      </c>
      <c r="M583" s="514">
        <f>IF(OR(F583="",N10="",N10&lt;=0),"",IF(LEN(F583)&lt;=N10,LEN(F583),IFERROR(FIND("♦",SUBSTITUTE(LEFT(F583,N10)," ","♦",LEN(LEFT(F583,N10))-LEN(SUBSTITUTE(LEFT(F583,N10)," ","")))),FIND(" ",F583&amp;" ",N10+1)-1)))</f>
        <v>1</v>
      </c>
      <c r="N583" s="571">
        <f t="shared" si="146"/>
        <v>566</v>
      </c>
      <c r="O583" s="551" t="str">
        <f t="shared" si="147"/>
        <v>0</v>
      </c>
      <c r="P583" s="571">
        <f t="shared" si="148"/>
        <v>1</v>
      </c>
      <c r="Q583" s="571">
        <f t="shared" si="149"/>
        <v>1</v>
      </c>
      <c r="BX583" s="6" t="s">
        <v>354</v>
      </c>
      <c r="BY583" s="591" t="s">
        <v>365</v>
      </c>
      <c r="BZ583" s="6" t="s">
        <v>670</v>
      </c>
      <c r="CA583" s="6" t="s">
        <v>1656</v>
      </c>
    </row>
    <row r="584" spans="2:79">
      <c r="B584" s="568"/>
      <c r="C584" s="568"/>
      <c r="D584" s="568"/>
      <c r="E584" s="568" cm="1">
        <f t="array" ref="E584">IF(H583&lt;&gt;"",E583,IF(E583="","",IFERROR(MATCH(TRUE(),INDEX(INDEX(K:K,E583+1):K203&lt;&gt;"",0),0)+E583,"")))</f>
        <v>725</v>
      </c>
      <c r="F584" s="569" cm="1">
        <f t="array" ref="F584">IF(E584="","",IF(H583&lt;&gt;"",H583,INDEX(D:D,E584)))</f>
        <v>0</v>
      </c>
      <c r="G584" s="569" t="str">
        <f t="shared" si="144"/>
        <v>0</v>
      </c>
      <c r="H584" s="570" t="str">
        <f t="shared" si="145"/>
        <v/>
      </c>
      <c r="I584" s="568" t="str">
        <f>IF(AND(F584&lt;&gt;"",N10&gt;0,M584&gt;N10),"Mot &gt; limite","")</f>
        <v/>
      </c>
      <c r="M584" s="514">
        <f>IF(OR(F584="",N10="",N10&lt;=0),"",IF(LEN(F584)&lt;=N10,LEN(F584),IFERROR(FIND("♦",SUBSTITUTE(LEFT(F584,N10)," ","♦",LEN(LEFT(F584,N10))-LEN(SUBSTITUTE(LEFT(F584,N10)," ","")))),FIND(" ",F584&amp;" ",N10+1)-1)))</f>
        <v>1</v>
      </c>
      <c r="N584" s="571">
        <f t="shared" si="146"/>
        <v>567</v>
      </c>
      <c r="O584" s="551" t="str">
        <f t="shared" si="147"/>
        <v>0</v>
      </c>
      <c r="P584" s="571">
        <f t="shared" si="148"/>
        <v>1</v>
      </c>
      <c r="Q584" s="571">
        <f t="shared" si="149"/>
        <v>1</v>
      </c>
      <c r="BX584" s="6" t="s">
        <v>354</v>
      </c>
      <c r="BY584" s="591" t="s">
        <v>365</v>
      </c>
      <c r="BZ584" s="6" t="s">
        <v>370</v>
      </c>
      <c r="CA584" s="6" t="s">
        <v>1657</v>
      </c>
    </row>
    <row r="585" spans="2:79">
      <c r="B585" s="568"/>
      <c r="C585" s="568"/>
      <c r="D585" s="568"/>
      <c r="E585" s="568" cm="1">
        <f t="array" ref="E585">IF(H584&lt;&gt;"",E584,IF(E584="","",IFERROR(MATCH(TRUE(),INDEX(INDEX(K:K,E584+1):K203&lt;&gt;"",0),0)+E584,"")))</f>
        <v>726</v>
      </c>
      <c r="F585" s="569" cm="1">
        <f t="array" ref="F585">IF(E585="","",IF(H584&lt;&gt;"",H584,INDEX(D:D,E585)))</f>
        <v>0</v>
      </c>
      <c r="G585" s="569" t="str">
        <f t="shared" si="144"/>
        <v>0</v>
      </c>
      <c r="H585" s="570" t="str">
        <f t="shared" si="145"/>
        <v/>
      </c>
      <c r="I585" s="568" t="str">
        <f>IF(AND(F585&lt;&gt;"",N10&gt;0,M585&gt;N10),"Mot &gt; limite","")</f>
        <v/>
      </c>
      <c r="M585" s="514">
        <f>IF(OR(F585="",N10="",N10&lt;=0),"",IF(LEN(F585)&lt;=N10,LEN(F585),IFERROR(FIND("♦",SUBSTITUTE(LEFT(F585,N10)," ","♦",LEN(LEFT(F585,N10))-LEN(SUBSTITUTE(LEFT(F585,N10)," ","")))),FIND(" ",F585&amp;" ",N10+1)-1)))</f>
        <v>1</v>
      </c>
      <c r="N585" s="571">
        <f t="shared" si="146"/>
        <v>568</v>
      </c>
      <c r="O585" s="551" t="str">
        <f t="shared" si="147"/>
        <v>0</v>
      </c>
      <c r="P585" s="571">
        <f t="shared" si="148"/>
        <v>1</v>
      </c>
      <c r="Q585" s="571">
        <f t="shared" si="149"/>
        <v>1</v>
      </c>
      <c r="BX585" s="6" t="s">
        <v>354</v>
      </c>
      <c r="BY585" s="591" t="s">
        <v>365</v>
      </c>
      <c r="BZ585" s="6" t="s">
        <v>371</v>
      </c>
      <c r="CA585" s="6" t="s">
        <v>1658</v>
      </c>
    </row>
    <row r="586" spans="2:79">
      <c r="B586" s="568"/>
      <c r="C586" s="568"/>
      <c r="D586" s="568"/>
      <c r="E586" s="568" cm="1">
        <f t="array" ref="E586">IF(H585&lt;&gt;"",E585,IF(E585="","",IFERROR(MATCH(TRUE(),INDEX(INDEX(K:K,E585+1):K203&lt;&gt;"",0),0)+E585,"")))</f>
        <v>727</v>
      </c>
      <c r="F586" s="569" cm="1">
        <f t="array" ref="F586">IF(E586="","",IF(H585&lt;&gt;"",H585,INDEX(D:D,E586)))</f>
        <v>0</v>
      </c>
      <c r="G586" s="569" t="str">
        <f t="shared" si="144"/>
        <v>0</v>
      </c>
      <c r="H586" s="570" t="str">
        <f t="shared" si="145"/>
        <v/>
      </c>
      <c r="I586" s="568" t="str">
        <f>IF(AND(F586&lt;&gt;"",N10&gt;0,M586&gt;N10),"Mot &gt; limite","")</f>
        <v/>
      </c>
      <c r="M586" s="514">
        <f>IF(OR(F586="",N10="",N10&lt;=0),"",IF(LEN(F586)&lt;=N10,LEN(F586),IFERROR(FIND("♦",SUBSTITUTE(LEFT(F586,N10)," ","♦",LEN(LEFT(F586,N10))-LEN(SUBSTITUTE(LEFT(F586,N10)," ","")))),FIND(" ",F586&amp;" ",N10+1)-1)))</f>
        <v>1</v>
      </c>
      <c r="N586" s="571">
        <f t="shared" si="146"/>
        <v>569</v>
      </c>
      <c r="O586" s="551" t="str">
        <f t="shared" si="147"/>
        <v>0</v>
      </c>
      <c r="P586" s="571">
        <f t="shared" si="148"/>
        <v>1</v>
      </c>
      <c r="Q586" s="571">
        <f t="shared" si="149"/>
        <v>1</v>
      </c>
      <c r="BX586" s="6" t="s">
        <v>354</v>
      </c>
      <c r="BY586" s="591" t="s">
        <v>365</v>
      </c>
      <c r="BZ586" s="6" t="s">
        <v>634</v>
      </c>
      <c r="CA586" s="6" t="s">
        <v>1659</v>
      </c>
    </row>
    <row r="587" spans="2:79">
      <c r="B587" s="568"/>
      <c r="C587" s="568"/>
      <c r="D587" s="568"/>
      <c r="E587" s="568" cm="1">
        <f t="array" ref="E587">IF(H586&lt;&gt;"",E586,IF(E586="","",IFERROR(MATCH(TRUE(),INDEX(INDEX(K:K,E586+1):K203&lt;&gt;"",0),0)+E586,"")))</f>
        <v>728</v>
      </c>
      <c r="F587" s="569" cm="1">
        <f t="array" ref="F587">IF(E587="","",IF(H586&lt;&gt;"",H586,INDEX(D:D,E587)))</f>
        <v>0</v>
      </c>
      <c r="G587" s="569" t="str">
        <f t="shared" si="144"/>
        <v>0</v>
      </c>
      <c r="H587" s="570" t="str">
        <f t="shared" si="145"/>
        <v/>
      </c>
      <c r="I587" s="568" t="str">
        <f>IF(AND(F587&lt;&gt;"",N10&gt;0,M587&gt;N10),"Mot &gt; limite","")</f>
        <v/>
      </c>
      <c r="M587" s="514">
        <f>IF(OR(F587="",N10="",N10&lt;=0),"",IF(LEN(F587)&lt;=N10,LEN(F587),IFERROR(FIND("♦",SUBSTITUTE(LEFT(F587,N10)," ","♦",LEN(LEFT(F587,N10))-LEN(SUBSTITUTE(LEFT(F587,N10)," ","")))),FIND(" ",F587&amp;" ",N10+1)-1)))</f>
        <v>1</v>
      </c>
      <c r="N587" s="571">
        <f t="shared" si="146"/>
        <v>570</v>
      </c>
      <c r="O587" s="551" t="str">
        <f t="shared" si="147"/>
        <v>0</v>
      </c>
      <c r="P587" s="571">
        <f t="shared" si="148"/>
        <v>1</v>
      </c>
      <c r="Q587" s="571">
        <f t="shared" si="149"/>
        <v>1</v>
      </c>
      <c r="BX587" s="6" t="s">
        <v>354</v>
      </c>
      <c r="BY587" s="591" t="s">
        <v>365</v>
      </c>
      <c r="BZ587" s="6" t="s">
        <v>635</v>
      </c>
      <c r="CA587" s="6" t="s">
        <v>1660</v>
      </c>
    </row>
    <row r="588" spans="2:79">
      <c r="B588" s="568"/>
      <c r="C588" s="568"/>
      <c r="D588" s="568"/>
      <c r="E588" s="568" cm="1">
        <f t="array" ref="E588">IF(H587&lt;&gt;"",E587,IF(E587="","",IFERROR(MATCH(TRUE(),INDEX(INDEX(K:K,E587+1):K203&lt;&gt;"",0),0)+E587,"")))</f>
        <v>729</v>
      </c>
      <c r="F588" s="569" cm="1">
        <f t="array" ref="F588">IF(E588="","",IF(H587&lt;&gt;"",H587,INDEX(D:D,E588)))</f>
        <v>0</v>
      </c>
      <c r="G588" s="569" t="str">
        <f t="shared" si="144"/>
        <v>0</v>
      </c>
      <c r="H588" s="570" t="str">
        <f t="shared" si="145"/>
        <v/>
      </c>
      <c r="I588" s="568" t="str">
        <f>IF(AND(F588&lt;&gt;"",N10&gt;0,M588&gt;N10),"Mot &gt; limite","")</f>
        <v/>
      </c>
      <c r="M588" s="514">
        <f>IF(OR(F588="",N10="",N10&lt;=0),"",IF(LEN(F588)&lt;=N10,LEN(F588),IFERROR(FIND("♦",SUBSTITUTE(LEFT(F588,N10)," ","♦",LEN(LEFT(F588,N10))-LEN(SUBSTITUTE(LEFT(F588,N10)," ","")))),FIND(" ",F588&amp;" ",N10+1)-1)))</f>
        <v>1</v>
      </c>
      <c r="N588" s="571">
        <f t="shared" si="146"/>
        <v>571</v>
      </c>
      <c r="O588" s="551" t="str">
        <f t="shared" si="147"/>
        <v>0</v>
      </c>
      <c r="P588" s="571">
        <f t="shared" si="148"/>
        <v>1</v>
      </c>
      <c r="Q588" s="571">
        <f t="shared" si="149"/>
        <v>1</v>
      </c>
      <c r="BX588" s="6" t="s">
        <v>354</v>
      </c>
      <c r="BY588" s="591" t="s">
        <v>365</v>
      </c>
      <c r="BZ588" s="6" t="s">
        <v>636</v>
      </c>
      <c r="CA588" s="6" t="s">
        <v>1661</v>
      </c>
    </row>
    <row r="589" spans="2:79">
      <c r="B589" s="568"/>
      <c r="C589" s="568"/>
      <c r="D589" s="568"/>
      <c r="E589" s="568" cm="1">
        <f t="array" ref="E589">IF(H588&lt;&gt;"",E588,IF(E588="","",IFERROR(MATCH(TRUE(),INDEX(INDEX(K:K,E588+1):K203&lt;&gt;"",0),0)+E588,"")))</f>
        <v>730</v>
      </c>
      <c r="F589" s="569" cm="1">
        <f t="array" ref="F589">IF(E589="","",IF(H588&lt;&gt;"",H588,INDEX(D:D,E589)))</f>
        <v>0</v>
      </c>
      <c r="G589" s="569" t="str">
        <f t="shared" si="144"/>
        <v>0</v>
      </c>
      <c r="H589" s="570" t="str">
        <f t="shared" si="145"/>
        <v/>
      </c>
      <c r="I589" s="568" t="str">
        <f>IF(AND(F589&lt;&gt;"",N10&gt;0,M589&gt;N10),"Mot &gt; limite","")</f>
        <v/>
      </c>
      <c r="M589" s="514">
        <f>IF(OR(F589="",N10="",N10&lt;=0),"",IF(LEN(F589)&lt;=N10,LEN(F589),IFERROR(FIND("♦",SUBSTITUTE(LEFT(F589,N10)," ","♦",LEN(LEFT(F589,N10))-LEN(SUBSTITUTE(LEFT(F589,N10)," ","")))),FIND(" ",F589&amp;" ",N10+1)-1)))</f>
        <v>1</v>
      </c>
      <c r="N589" s="571">
        <f t="shared" si="146"/>
        <v>572</v>
      </c>
      <c r="O589" s="551" t="str">
        <f t="shared" si="147"/>
        <v>0</v>
      </c>
      <c r="P589" s="571">
        <f t="shared" si="148"/>
        <v>1</v>
      </c>
      <c r="Q589" s="571">
        <f t="shared" si="149"/>
        <v>1</v>
      </c>
      <c r="BX589" s="6" t="s">
        <v>354</v>
      </c>
      <c r="BY589" s="591" t="s">
        <v>365</v>
      </c>
      <c r="BZ589" s="6" t="s">
        <v>637</v>
      </c>
      <c r="CA589" s="6" t="s">
        <v>1662</v>
      </c>
    </row>
    <row r="590" spans="2:79">
      <c r="B590" s="568"/>
      <c r="C590" s="568"/>
      <c r="D590" s="568"/>
      <c r="E590" s="568" cm="1">
        <f t="array" ref="E590">IF(H589&lt;&gt;"",E589,IF(E589="","",IFERROR(MATCH(TRUE(),INDEX(INDEX(K:K,E589+1):K203&lt;&gt;"",0),0)+E589,"")))</f>
        <v>731</v>
      </c>
      <c r="F590" s="569" cm="1">
        <f t="array" ref="F590">IF(E590="","",IF(H589&lt;&gt;"",H589,INDEX(D:D,E590)))</f>
        <v>0</v>
      </c>
      <c r="G590" s="569" t="str">
        <f t="shared" si="144"/>
        <v>0</v>
      </c>
      <c r="H590" s="570" t="str">
        <f t="shared" si="145"/>
        <v/>
      </c>
      <c r="I590" s="568" t="str">
        <f>IF(AND(F590&lt;&gt;"",N10&gt;0,M590&gt;N10),"Mot &gt; limite","")</f>
        <v/>
      </c>
      <c r="M590" s="514">
        <f>IF(OR(F590="",N10="",N10&lt;=0),"",IF(LEN(F590)&lt;=N10,LEN(F590),IFERROR(FIND("♦",SUBSTITUTE(LEFT(F590,N10)," ","♦",LEN(LEFT(F590,N10))-LEN(SUBSTITUTE(LEFT(F590,N10)," ","")))),FIND(" ",F590&amp;" ",N10+1)-1)))</f>
        <v>1</v>
      </c>
      <c r="N590" s="571">
        <f t="shared" si="146"/>
        <v>573</v>
      </c>
      <c r="O590" s="551" t="str">
        <f t="shared" si="147"/>
        <v>0</v>
      </c>
      <c r="P590" s="571">
        <f t="shared" si="148"/>
        <v>1</v>
      </c>
      <c r="Q590" s="571">
        <f t="shared" si="149"/>
        <v>1</v>
      </c>
      <c r="BX590" s="6" t="s">
        <v>354</v>
      </c>
      <c r="BY590" s="591" t="s">
        <v>365</v>
      </c>
      <c r="BZ590" s="6" t="s">
        <v>638</v>
      </c>
      <c r="CA590" s="6" t="s">
        <v>1663</v>
      </c>
    </row>
    <row r="591" spans="2:79">
      <c r="B591" s="568"/>
      <c r="C591" s="568"/>
      <c r="D591" s="568"/>
      <c r="E591" s="568" cm="1">
        <f t="array" ref="E591">IF(H590&lt;&gt;"",E590,IF(E590="","",IFERROR(MATCH(TRUE(),INDEX(INDEX(K:K,E590+1):K203&lt;&gt;"",0),0)+E590,"")))</f>
        <v>732</v>
      </c>
      <c r="F591" s="569" cm="1">
        <f t="array" ref="F591">IF(E591="","",IF(H590&lt;&gt;"",H590,INDEX(D:D,E591)))</f>
        <v>0</v>
      </c>
      <c r="G591" s="569" t="str">
        <f t="shared" si="144"/>
        <v>0</v>
      </c>
      <c r="H591" s="570" t="str">
        <f t="shared" si="145"/>
        <v/>
      </c>
      <c r="I591" s="568" t="str">
        <f>IF(AND(F591&lt;&gt;"",N10&gt;0,M591&gt;N10),"Mot &gt; limite","")</f>
        <v/>
      </c>
      <c r="M591" s="514">
        <f>IF(OR(F591="",N10="",N10&lt;=0),"",IF(LEN(F591)&lt;=N10,LEN(F591),IFERROR(FIND("♦",SUBSTITUTE(LEFT(F591,N10)," ","♦",LEN(LEFT(F591,N10))-LEN(SUBSTITUTE(LEFT(F591,N10)," ","")))),FIND(" ",F591&amp;" ",N10+1)-1)))</f>
        <v>1</v>
      </c>
      <c r="N591" s="571">
        <f t="shared" si="146"/>
        <v>574</v>
      </c>
      <c r="O591" s="551" t="str">
        <f t="shared" si="147"/>
        <v>0</v>
      </c>
      <c r="P591" s="571">
        <f t="shared" si="148"/>
        <v>1</v>
      </c>
      <c r="Q591" s="571">
        <f t="shared" si="149"/>
        <v>1</v>
      </c>
      <c r="BX591" s="6" t="s">
        <v>354</v>
      </c>
      <c r="BY591" s="591" t="s">
        <v>365</v>
      </c>
      <c r="BZ591" s="6" t="s">
        <v>639</v>
      </c>
      <c r="CA591" s="6" t="s">
        <v>1664</v>
      </c>
    </row>
    <row r="592" spans="2:79">
      <c r="B592" s="568"/>
      <c r="C592" s="568"/>
      <c r="D592" s="568"/>
      <c r="E592" s="568" cm="1">
        <f t="array" ref="E592">IF(H591&lt;&gt;"",E591,IF(E591="","",IFERROR(MATCH(TRUE(),INDEX(INDEX(K:K,E591+1):K203&lt;&gt;"",0),0)+E591,"")))</f>
        <v>733</v>
      </c>
      <c r="F592" s="569" cm="1">
        <f t="array" ref="F592">IF(E592="","",IF(H591&lt;&gt;"",H591,INDEX(D:D,E592)))</f>
        <v>0</v>
      </c>
      <c r="G592" s="569" t="str">
        <f t="shared" si="144"/>
        <v>0</v>
      </c>
      <c r="H592" s="570" t="str">
        <f t="shared" si="145"/>
        <v/>
      </c>
      <c r="I592" s="568" t="str">
        <f>IF(AND(F592&lt;&gt;"",N10&gt;0,M592&gt;N10),"Mot &gt; limite","")</f>
        <v/>
      </c>
      <c r="M592" s="514">
        <f>IF(OR(F592="",N10="",N10&lt;=0),"",IF(LEN(F592)&lt;=N10,LEN(F592),IFERROR(FIND("♦",SUBSTITUTE(LEFT(F592,N10)," ","♦",LEN(LEFT(F592,N10))-LEN(SUBSTITUTE(LEFT(F592,N10)," ","")))),FIND(" ",F592&amp;" ",N10+1)-1)))</f>
        <v>1</v>
      </c>
      <c r="N592" s="571">
        <f t="shared" si="146"/>
        <v>575</v>
      </c>
      <c r="O592" s="551" t="str">
        <f t="shared" si="147"/>
        <v>0</v>
      </c>
      <c r="P592" s="571">
        <f t="shared" si="148"/>
        <v>1</v>
      </c>
      <c r="Q592" s="571">
        <f t="shared" si="149"/>
        <v>1</v>
      </c>
      <c r="BX592" s="6" t="s">
        <v>354</v>
      </c>
      <c r="BY592" s="591" t="s">
        <v>365</v>
      </c>
      <c r="BZ592" s="6" t="s">
        <v>640</v>
      </c>
      <c r="CA592" s="6" t="s">
        <v>1665</v>
      </c>
    </row>
    <row r="593" spans="2:79">
      <c r="B593" s="568"/>
      <c r="C593" s="568"/>
      <c r="D593" s="568"/>
      <c r="E593" s="568" cm="1">
        <f t="array" ref="E593">IF(H592&lt;&gt;"",E592,IF(E592="","",IFERROR(MATCH(TRUE(),INDEX(INDEX(K:K,E592+1):K203&lt;&gt;"",0),0)+E592,"")))</f>
        <v>734</v>
      </c>
      <c r="F593" s="569" cm="1">
        <f t="array" ref="F593">IF(E593="","",IF(H592&lt;&gt;"",H592,INDEX(D:D,E593)))</f>
        <v>0</v>
      </c>
      <c r="G593" s="569" t="str">
        <f t="shared" si="144"/>
        <v>0</v>
      </c>
      <c r="H593" s="570" t="str">
        <f t="shared" si="145"/>
        <v/>
      </c>
      <c r="I593" s="568" t="str">
        <f>IF(AND(F593&lt;&gt;"",N10&gt;0,M593&gt;N10),"Mot &gt; limite","")</f>
        <v/>
      </c>
      <c r="M593" s="514">
        <f>IF(OR(F593="",N10="",N10&lt;=0),"",IF(LEN(F593)&lt;=N10,LEN(F593),IFERROR(FIND("♦",SUBSTITUTE(LEFT(F593,N10)," ","♦",LEN(LEFT(F593,N10))-LEN(SUBSTITUTE(LEFT(F593,N10)," ","")))),FIND(" ",F593&amp;" ",N10+1)-1)))</f>
        <v>1</v>
      </c>
      <c r="N593" s="571">
        <f t="shared" si="146"/>
        <v>576</v>
      </c>
      <c r="O593" s="551" t="str">
        <f t="shared" si="147"/>
        <v>0</v>
      </c>
      <c r="P593" s="571">
        <f t="shared" si="148"/>
        <v>1</v>
      </c>
      <c r="Q593" s="571">
        <f t="shared" si="149"/>
        <v>1</v>
      </c>
      <c r="BX593" s="6" t="s">
        <v>354</v>
      </c>
      <c r="BY593" s="591" t="s">
        <v>365</v>
      </c>
      <c r="BZ593" s="6" t="s">
        <v>641</v>
      </c>
      <c r="CA593" s="6" t="s">
        <v>1666</v>
      </c>
    </row>
    <row r="594" spans="2:79">
      <c r="B594" s="568"/>
      <c r="C594" s="568"/>
      <c r="D594" s="568"/>
      <c r="E594" s="568" cm="1">
        <f t="array" ref="E594">IF(H593&lt;&gt;"",E593,IF(E593="","",IFERROR(MATCH(TRUE(),INDEX(INDEX(K:K,E593+1):K203&lt;&gt;"",0),0)+E593,"")))</f>
        <v>735</v>
      </c>
      <c r="F594" s="569" cm="1">
        <f t="array" ref="F594">IF(E594="","",IF(H593&lt;&gt;"",H593,INDEX(D:D,E594)))</f>
        <v>0</v>
      </c>
      <c r="G594" s="569" t="str">
        <f t="shared" ref="G594:G657" si="150">IF(OR(F594="",M594=""),"",LEFT(F594,M594))</f>
        <v>0</v>
      </c>
      <c r="H594" s="570" t="str">
        <f t="shared" ref="H594:H657" si="151">IF(OR(F594="",M594=""),"",TRIM(MID(F594,M594+1,99999)))</f>
        <v/>
      </c>
      <c r="I594" s="568" t="str">
        <f>IF(AND(F594&lt;&gt;"",N10&gt;0,M594&gt;N10),"Mot &gt; limite","")</f>
        <v/>
      </c>
      <c r="M594" s="514">
        <f>IF(OR(F594="",N10="",N10&lt;=0),"",IF(LEN(F594)&lt;=N10,LEN(F594),IFERROR(FIND("♦",SUBSTITUTE(LEFT(F594,N10)," ","♦",LEN(LEFT(F594,N10))-LEN(SUBSTITUTE(LEFT(F594,N10)," ","")))),FIND(" ",F594&amp;" ",N10+1)-1)))</f>
        <v>1</v>
      </c>
      <c r="N594" s="571">
        <f t="shared" ref="N594:N657" si="152">IF(O594="","",ROW()-17)</f>
        <v>577</v>
      </c>
      <c r="O594" s="551" t="str">
        <f t="shared" ref="O594:O657" si="153">G594</f>
        <v>0</v>
      </c>
      <c r="P594" s="571">
        <f t="shared" ref="P594:P657" si="154">IF(O594="","",LEN(TRIM(O594))-LEN(SUBSTITUTE(TRIM(O594)," ",""))+1)</f>
        <v>1</v>
      </c>
      <c r="Q594" s="571">
        <f t="shared" ref="Q594:Q657" si="155">IF(O594="","",LEN(O594))</f>
        <v>1</v>
      </c>
      <c r="BX594" s="6" t="s">
        <v>354</v>
      </c>
      <c r="BY594" s="591" t="s">
        <v>365</v>
      </c>
      <c r="BZ594" s="6" t="s">
        <v>642</v>
      </c>
      <c r="CA594" s="6" t="s">
        <v>1667</v>
      </c>
    </row>
    <row r="595" spans="2:79">
      <c r="B595" s="568"/>
      <c r="C595" s="568"/>
      <c r="D595" s="568"/>
      <c r="E595" s="568" cm="1">
        <f t="array" ref="E595">IF(H594&lt;&gt;"",E594,IF(E594="","",IFERROR(MATCH(TRUE(),INDEX(INDEX(K:K,E594+1):K203&lt;&gt;"",0),0)+E594,"")))</f>
        <v>736</v>
      </c>
      <c r="F595" s="569" cm="1">
        <f t="array" ref="F595">IF(E595="","",IF(H594&lt;&gt;"",H594,INDEX(D:D,E595)))</f>
        <v>0</v>
      </c>
      <c r="G595" s="569" t="str">
        <f t="shared" si="150"/>
        <v>0</v>
      </c>
      <c r="H595" s="570" t="str">
        <f t="shared" si="151"/>
        <v/>
      </c>
      <c r="I595" s="568" t="str">
        <f>IF(AND(F595&lt;&gt;"",N10&gt;0,M595&gt;N10),"Mot &gt; limite","")</f>
        <v/>
      </c>
      <c r="M595" s="514">
        <f>IF(OR(F595="",N10="",N10&lt;=0),"",IF(LEN(F595)&lt;=N10,LEN(F595),IFERROR(FIND("♦",SUBSTITUTE(LEFT(F595,N10)," ","♦",LEN(LEFT(F595,N10))-LEN(SUBSTITUTE(LEFT(F595,N10)," ","")))),FIND(" ",F595&amp;" ",N10+1)-1)))</f>
        <v>1</v>
      </c>
      <c r="N595" s="571">
        <f t="shared" si="152"/>
        <v>578</v>
      </c>
      <c r="O595" s="551" t="str">
        <f t="shared" si="153"/>
        <v>0</v>
      </c>
      <c r="P595" s="571">
        <f t="shared" si="154"/>
        <v>1</v>
      </c>
      <c r="Q595" s="571">
        <f t="shared" si="155"/>
        <v>1</v>
      </c>
      <c r="BX595" s="6" t="s">
        <v>354</v>
      </c>
      <c r="BY595" s="591" t="s">
        <v>365</v>
      </c>
      <c r="BZ595" s="6" t="s">
        <v>643</v>
      </c>
      <c r="CA595" s="6" t="s">
        <v>1668</v>
      </c>
    </row>
    <row r="596" spans="2:79">
      <c r="B596" s="568"/>
      <c r="C596" s="568"/>
      <c r="D596" s="568"/>
      <c r="E596" s="568" cm="1">
        <f t="array" ref="E596">IF(H595&lt;&gt;"",E595,IF(E595="","",IFERROR(MATCH(TRUE(),INDEX(INDEX(K:K,E595+1):K203&lt;&gt;"",0),0)+E595,"")))</f>
        <v>737</v>
      </c>
      <c r="F596" s="569" cm="1">
        <f t="array" ref="F596">IF(E596="","",IF(H595&lt;&gt;"",H595,INDEX(D:D,E596)))</f>
        <v>0</v>
      </c>
      <c r="G596" s="569" t="str">
        <f t="shared" si="150"/>
        <v>0</v>
      </c>
      <c r="H596" s="570" t="str">
        <f t="shared" si="151"/>
        <v/>
      </c>
      <c r="I596" s="568" t="str">
        <f>IF(AND(F596&lt;&gt;"",N10&gt;0,M596&gt;N10),"Mot &gt; limite","")</f>
        <v/>
      </c>
      <c r="M596" s="514">
        <f>IF(OR(F596="",N10="",N10&lt;=0),"",IF(LEN(F596)&lt;=N10,LEN(F596),IFERROR(FIND("♦",SUBSTITUTE(LEFT(F596,N10)," ","♦",LEN(LEFT(F596,N10))-LEN(SUBSTITUTE(LEFT(F596,N10)," ","")))),FIND(" ",F596&amp;" ",N10+1)-1)))</f>
        <v>1</v>
      </c>
      <c r="N596" s="571">
        <f t="shared" si="152"/>
        <v>579</v>
      </c>
      <c r="O596" s="551" t="str">
        <f t="shared" si="153"/>
        <v>0</v>
      </c>
      <c r="P596" s="571">
        <f t="shared" si="154"/>
        <v>1</v>
      </c>
      <c r="Q596" s="571">
        <f t="shared" si="155"/>
        <v>1</v>
      </c>
      <c r="BX596" s="6" t="s">
        <v>354</v>
      </c>
      <c r="BY596" s="591" t="s">
        <v>365</v>
      </c>
      <c r="BZ596" s="6" t="s">
        <v>592</v>
      </c>
      <c r="CA596" s="6" t="s">
        <v>1669</v>
      </c>
    </row>
    <row r="597" spans="2:79">
      <c r="B597" s="568"/>
      <c r="C597" s="568"/>
      <c r="D597" s="568"/>
      <c r="E597" s="568" cm="1">
        <f t="array" ref="E597">IF(H596&lt;&gt;"",E596,IF(E596="","",IFERROR(MATCH(TRUE(),INDEX(INDEX(K:K,E596+1):K203&lt;&gt;"",0),0)+E596,"")))</f>
        <v>738</v>
      </c>
      <c r="F597" s="569" cm="1">
        <f t="array" ref="F597">IF(E597="","",IF(H596&lt;&gt;"",H596,INDEX(D:D,E597)))</f>
        <v>0</v>
      </c>
      <c r="G597" s="569" t="str">
        <f t="shared" si="150"/>
        <v>0</v>
      </c>
      <c r="H597" s="570" t="str">
        <f t="shared" si="151"/>
        <v/>
      </c>
      <c r="I597" s="568" t="str">
        <f>IF(AND(F597&lt;&gt;"",N10&gt;0,M597&gt;N10),"Mot &gt; limite","")</f>
        <v/>
      </c>
      <c r="M597" s="514">
        <f>IF(OR(F597="",N10="",N10&lt;=0),"",IF(LEN(F597)&lt;=N10,LEN(F597),IFERROR(FIND("♦",SUBSTITUTE(LEFT(F597,N10)," ","♦",LEN(LEFT(F597,N10))-LEN(SUBSTITUTE(LEFT(F597,N10)," ","")))),FIND(" ",F597&amp;" ",N10+1)-1)))</f>
        <v>1</v>
      </c>
      <c r="N597" s="571">
        <f t="shared" si="152"/>
        <v>580</v>
      </c>
      <c r="O597" s="551" t="str">
        <f t="shared" si="153"/>
        <v>0</v>
      </c>
      <c r="P597" s="571">
        <f t="shared" si="154"/>
        <v>1</v>
      </c>
      <c r="Q597" s="571">
        <f t="shared" si="155"/>
        <v>1</v>
      </c>
      <c r="BX597" s="6" t="s">
        <v>354</v>
      </c>
      <c r="BY597" s="591" t="s">
        <v>365</v>
      </c>
      <c r="BZ597" s="6" t="s">
        <v>677</v>
      </c>
      <c r="CA597" s="6" t="s">
        <v>1670</v>
      </c>
    </row>
    <row r="598" spans="2:79">
      <c r="B598" s="568"/>
      <c r="C598" s="568"/>
      <c r="D598" s="568"/>
      <c r="E598" s="568" cm="1">
        <f t="array" ref="E598">IF(H597&lt;&gt;"",E597,IF(E597="","",IFERROR(MATCH(TRUE(),INDEX(INDEX(K:K,E597+1):K203&lt;&gt;"",0),0)+E597,"")))</f>
        <v>739</v>
      </c>
      <c r="F598" s="569" cm="1">
        <f t="array" ref="F598">IF(E598="","",IF(H597&lt;&gt;"",H597,INDEX(D:D,E598)))</f>
        <v>0</v>
      </c>
      <c r="G598" s="569" t="str">
        <f t="shared" si="150"/>
        <v>0</v>
      </c>
      <c r="H598" s="570" t="str">
        <f t="shared" si="151"/>
        <v/>
      </c>
      <c r="I598" s="568" t="str">
        <f>IF(AND(F598&lt;&gt;"",N10&gt;0,M598&gt;N10),"Mot &gt; limite","")</f>
        <v/>
      </c>
      <c r="M598" s="514">
        <f>IF(OR(F598="",N10="",N10&lt;=0),"",IF(LEN(F598)&lt;=N10,LEN(F598),IFERROR(FIND("♦",SUBSTITUTE(LEFT(F598,N10)," ","♦",LEN(LEFT(F598,N10))-LEN(SUBSTITUTE(LEFT(F598,N10)," ","")))),FIND(" ",F598&amp;" ",N10+1)-1)))</f>
        <v>1</v>
      </c>
      <c r="N598" s="571">
        <f t="shared" si="152"/>
        <v>581</v>
      </c>
      <c r="O598" s="551" t="str">
        <f t="shared" si="153"/>
        <v>0</v>
      </c>
      <c r="P598" s="571">
        <f t="shared" si="154"/>
        <v>1</v>
      </c>
      <c r="Q598" s="571">
        <f t="shared" si="155"/>
        <v>1</v>
      </c>
      <c r="BX598" s="6" t="s">
        <v>354</v>
      </c>
      <c r="BY598" s="591" t="s">
        <v>365</v>
      </c>
      <c r="BZ598" s="6" t="s">
        <v>412</v>
      </c>
      <c r="CA598" s="6" t="s">
        <v>1671</v>
      </c>
    </row>
    <row r="599" spans="2:79">
      <c r="B599" s="568"/>
      <c r="C599" s="568"/>
      <c r="D599" s="568"/>
      <c r="E599" s="568" cm="1">
        <f t="array" ref="E599">IF(H598&lt;&gt;"",E598,IF(E598="","",IFERROR(MATCH(TRUE(),INDEX(INDEX(K:K,E598+1):K203&lt;&gt;"",0),0)+E598,"")))</f>
        <v>740</v>
      </c>
      <c r="F599" s="569" cm="1">
        <f t="array" ref="F599">IF(E599="","",IF(H598&lt;&gt;"",H598,INDEX(D:D,E599)))</f>
        <v>0</v>
      </c>
      <c r="G599" s="569" t="str">
        <f t="shared" si="150"/>
        <v>0</v>
      </c>
      <c r="H599" s="570" t="str">
        <f t="shared" si="151"/>
        <v/>
      </c>
      <c r="I599" s="568" t="str">
        <f>IF(AND(F599&lt;&gt;"",N10&gt;0,M599&gt;N10),"Mot &gt; limite","")</f>
        <v/>
      </c>
      <c r="M599" s="514">
        <f>IF(OR(F599="",N10="",N10&lt;=0),"",IF(LEN(F599)&lt;=N10,LEN(F599),IFERROR(FIND("♦",SUBSTITUTE(LEFT(F599,N10)," ","♦",LEN(LEFT(F599,N10))-LEN(SUBSTITUTE(LEFT(F599,N10)," ","")))),FIND(" ",F599&amp;" ",N10+1)-1)))</f>
        <v>1</v>
      </c>
      <c r="N599" s="571">
        <f t="shared" si="152"/>
        <v>582</v>
      </c>
      <c r="O599" s="551" t="str">
        <f t="shared" si="153"/>
        <v>0</v>
      </c>
      <c r="P599" s="571">
        <f t="shared" si="154"/>
        <v>1</v>
      </c>
      <c r="Q599" s="571">
        <f t="shared" si="155"/>
        <v>1</v>
      </c>
      <c r="BX599" s="6" t="s">
        <v>354</v>
      </c>
      <c r="BY599" s="591" t="s">
        <v>365</v>
      </c>
      <c r="BZ599" s="6" t="s">
        <v>452</v>
      </c>
      <c r="CA599" s="6" t="s">
        <v>1672</v>
      </c>
    </row>
    <row r="600" spans="2:79">
      <c r="B600" s="568"/>
      <c r="C600" s="568"/>
      <c r="D600" s="568"/>
      <c r="E600" s="568" cm="1">
        <f t="array" ref="E600">IF(H599&lt;&gt;"",E599,IF(E599="","",IFERROR(MATCH(TRUE(),INDEX(INDEX(K:K,E599+1):K203&lt;&gt;"",0),0)+E599,"")))</f>
        <v>741</v>
      </c>
      <c r="F600" s="569" cm="1">
        <f t="array" ref="F600">IF(E600="","",IF(H599&lt;&gt;"",H599,INDEX(D:D,E600)))</f>
        <v>0</v>
      </c>
      <c r="G600" s="569" t="str">
        <f t="shared" si="150"/>
        <v>0</v>
      </c>
      <c r="H600" s="570" t="str">
        <f t="shared" si="151"/>
        <v/>
      </c>
      <c r="I600" s="568" t="str">
        <f>IF(AND(F600&lt;&gt;"",N10&gt;0,M600&gt;N10),"Mot &gt; limite","")</f>
        <v/>
      </c>
      <c r="M600" s="514">
        <f>IF(OR(F600="",N10="",N10&lt;=0),"",IF(LEN(F600)&lt;=N10,LEN(F600),IFERROR(FIND("♦",SUBSTITUTE(LEFT(F600,N10)," ","♦",LEN(LEFT(F600,N10))-LEN(SUBSTITUTE(LEFT(F600,N10)," ","")))),FIND(" ",F600&amp;" ",N10+1)-1)))</f>
        <v>1</v>
      </c>
      <c r="N600" s="571">
        <f t="shared" si="152"/>
        <v>583</v>
      </c>
      <c r="O600" s="551" t="str">
        <f t="shared" si="153"/>
        <v>0</v>
      </c>
      <c r="P600" s="571">
        <f t="shared" si="154"/>
        <v>1</v>
      </c>
      <c r="Q600" s="571">
        <f t="shared" si="155"/>
        <v>1</v>
      </c>
      <c r="BX600" s="6" t="s">
        <v>354</v>
      </c>
      <c r="BY600" s="591" t="s">
        <v>365</v>
      </c>
      <c r="BZ600" s="6" t="s">
        <v>413</v>
      </c>
      <c r="CA600" s="6" t="s">
        <v>1673</v>
      </c>
    </row>
    <row r="601" spans="2:79">
      <c r="B601" s="568"/>
      <c r="C601" s="568"/>
      <c r="D601" s="568"/>
      <c r="E601" s="568" cm="1">
        <f t="array" ref="E601">IF(H600&lt;&gt;"",E600,IF(E600="","",IFERROR(MATCH(TRUE(),INDEX(INDEX(K:K,E600+1):K203&lt;&gt;"",0),0)+E600,"")))</f>
        <v>742</v>
      </c>
      <c r="F601" s="569" cm="1">
        <f t="array" ref="F601">IF(E601="","",IF(H600&lt;&gt;"",H600,INDEX(D:D,E601)))</f>
        <v>0</v>
      </c>
      <c r="G601" s="569" t="str">
        <f t="shared" si="150"/>
        <v>0</v>
      </c>
      <c r="H601" s="570" t="str">
        <f t="shared" si="151"/>
        <v/>
      </c>
      <c r="I601" s="568" t="str">
        <f>IF(AND(F601&lt;&gt;"",N10&gt;0,M601&gt;N10),"Mot &gt; limite","")</f>
        <v/>
      </c>
      <c r="M601" s="514">
        <f>IF(OR(F601="",N10="",N10&lt;=0),"",IF(LEN(F601)&lt;=N10,LEN(F601),IFERROR(FIND("♦",SUBSTITUTE(LEFT(F601,N10)," ","♦",LEN(LEFT(F601,N10))-LEN(SUBSTITUTE(LEFT(F601,N10)," ","")))),FIND(" ",F601&amp;" ",N10+1)-1)))</f>
        <v>1</v>
      </c>
      <c r="N601" s="571">
        <f t="shared" si="152"/>
        <v>584</v>
      </c>
      <c r="O601" s="551" t="str">
        <f t="shared" si="153"/>
        <v>0</v>
      </c>
      <c r="P601" s="571">
        <f t="shared" si="154"/>
        <v>1</v>
      </c>
      <c r="Q601" s="571">
        <f t="shared" si="155"/>
        <v>1</v>
      </c>
      <c r="BX601" s="6" t="s">
        <v>354</v>
      </c>
      <c r="BY601" s="591" t="s">
        <v>365</v>
      </c>
      <c r="BZ601" s="6" t="s">
        <v>1674</v>
      </c>
      <c r="CA601" s="6" t="s">
        <v>1675</v>
      </c>
    </row>
    <row r="602" spans="2:79">
      <c r="B602" s="568"/>
      <c r="C602" s="568"/>
      <c r="D602" s="568"/>
      <c r="E602" s="568" cm="1">
        <f t="array" ref="E602">IF(H601&lt;&gt;"",E601,IF(E601="","",IFERROR(MATCH(TRUE(),INDEX(INDEX(K:K,E601+1):K203&lt;&gt;"",0),0)+E601,"")))</f>
        <v>743</v>
      </c>
      <c r="F602" s="569" cm="1">
        <f t="array" ref="F602">IF(E602="","",IF(H601&lt;&gt;"",H601,INDEX(D:D,E602)))</f>
        <v>0</v>
      </c>
      <c r="G602" s="569" t="str">
        <f t="shared" si="150"/>
        <v>0</v>
      </c>
      <c r="H602" s="570" t="str">
        <f t="shared" si="151"/>
        <v/>
      </c>
      <c r="I602" s="568" t="str">
        <f>IF(AND(F602&lt;&gt;"",N10&gt;0,M602&gt;N10),"Mot &gt; limite","")</f>
        <v/>
      </c>
      <c r="M602" s="514">
        <f>IF(OR(F602="",N10="",N10&lt;=0),"",IF(LEN(F602)&lt;=N10,LEN(F602),IFERROR(FIND("♦",SUBSTITUTE(LEFT(F602,N10)," ","♦",LEN(LEFT(F602,N10))-LEN(SUBSTITUTE(LEFT(F602,N10)," ","")))),FIND(" ",F602&amp;" ",N10+1)-1)))</f>
        <v>1</v>
      </c>
      <c r="N602" s="571">
        <f t="shared" si="152"/>
        <v>585</v>
      </c>
      <c r="O602" s="551" t="str">
        <f t="shared" si="153"/>
        <v>0</v>
      </c>
      <c r="P602" s="571">
        <f t="shared" si="154"/>
        <v>1</v>
      </c>
      <c r="Q602" s="571">
        <f t="shared" si="155"/>
        <v>1</v>
      </c>
      <c r="BX602" s="6" t="s">
        <v>354</v>
      </c>
      <c r="BY602" s="591" t="s">
        <v>365</v>
      </c>
      <c r="BZ602" s="6" t="s">
        <v>678</v>
      </c>
      <c r="CA602" s="6" t="s">
        <v>1676</v>
      </c>
    </row>
    <row r="603" spans="2:79">
      <c r="B603" s="568"/>
      <c r="C603" s="568"/>
      <c r="D603" s="568"/>
      <c r="E603" s="568" cm="1">
        <f t="array" ref="E603">IF(H602&lt;&gt;"",E602,IF(E602="","",IFERROR(MATCH(TRUE(),INDEX(INDEX(K:K,E602+1):K203&lt;&gt;"",0),0)+E602,"")))</f>
        <v>744</v>
      </c>
      <c r="F603" s="569" cm="1">
        <f t="array" ref="F603">IF(E603="","",IF(H602&lt;&gt;"",H602,INDEX(D:D,E603)))</f>
        <v>0</v>
      </c>
      <c r="G603" s="569" t="str">
        <f t="shared" si="150"/>
        <v>0</v>
      </c>
      <c r="H603" s="570" t="str">
        <f t="shared" si="151"/>
        <v/>
      </c>
      <c r="I603" s="568" t="str">
        <f>IF(AND(F603&lt;&gt;"",N10&gt;0,M603&gt;N10),"Mot &gt; limite","")</f>
        <v/>
      </c>
      <c r="M603" s="514">
        <f>IF(OR(F603="",N10="",N10&lt;=0),"",IF(LEN(F603)&lt;=N10,LEN(F603),IFERROR(FIND("♦",SUBSTITUTE(LEFT(F603,N10)," ","♦",LEN(LEFT(F603,N10))-LEN(SUBSTITUTE(LEFT(F603,N10)," ","")))),FIND(" ",F603&amp;" ",N10+1)-1)))</f>
        <v>1</v>
      </c>
      <c r="N603" s="571">
        <f t="shared" si="152"/>
        <v>586</v>
      </c>
      <c r="O603" s="551" t="str">
        <f t="shared" si="153"/>
        <v>0</v>
      </c>
      <c r="P603" s="571">
        <f t="shared" si="154"/>
        <v>1</v>
      </c>
      <c r="Q603" s="571">
        <f t="shared" si="155"/>
        <v>1</v>
      </c>
      <c r="BX603" s="6" t="s">
        <v>354</v>
      </c>
      <c r="BY603" s="591" t="s">
        <v>365</v>
      </c>
      <c r="BZ603" s="6" t="s">
        <v>1677</v>
      </c>
      <c r="CA603" s="6" t="s">
        <v>1678</v>
      </c>
    </row>
    <row r="604" spans="2:79">
      <c r="B604" s="568"/>
      <c r="C604" s="568"/>
      <c r="D604" s="568"/>
      <c r="E604" s="568" cm="1">
        <f t="array" ref="E604">IF(H603&lt;&gt;"",E603,IF(E603="","",IFERROR(MATCH(TRUE(),INDEX(INDEX(K:K,E603+1):K203&lt;&gt;"",0),0)+E603,"")))</f>
        <v>745</v>
      </c>
      <c r="F604" s="569" cm="1">
        <f t="array" ref="F604">IF(E604="","",IF(H603&lt;&gt;"",H603,INDEX(D:D,E604)))</f>
        <v>0</v>
      </c>
      <c r="G604" s="569" t="str">
        <f t="shared" si="150"/>
        <v>0</v>
      </c>
      <c r="H604" s="570" t="str">
        <f t="shared" si="151"/>
        <v/>
      </c>
      <c r="I604" s="568" t="str">
        <f>IF(AND(F604&lt;&gt;"",N10&gt;0,M604&gt;N10),"Mot &gt; limite","")</f>
        <v/>
      </c>
      <c r="M604" s="514">
        <f>IF(OR(F604="",N10="",N10&lt;=0),"",IF(LEN(F604)&lt;=N10,LEN(F604),IFERROR(FIND("♦",SUBSTITUTE(LEFT(F604,N10)," ","♦",LEN(LEFT(F604,N10))-LEN(SUBSTITUTE(LEFT(F604,N10)," ","")))),FIND(" ",F604&amp;" ",N10+1)-1)))</f>
        <v>1</v>
      </c>
      <c r="N604" s="571">
        <f t="shared" si="152"/>
        <v>587</v>
      </c>
      <c r="O604" s="551" t="str">
        <f t="shared" si="153"/>
        <v>0</v>
      </c>
      <c r="P604" s="571">
        <f t="shared" si="154"/>
        <v>1</v>
      </c>
      <c r="Q604" s="571">
        <f t="shared" si="155"/>
        <v>1</v>
      </c>
      <c r="BX604" s="6" t="s">
        <v>354</v>
      </c>
      <c r="BY604" s="591" t="s">
        <v>365</v>
      </c>
      <c r="BZ604" s="6" t="s">
        <v>414</v>
      </c>
      <c r="CA604" s="6" t="s">
        <v>1679</v>
      </c>
    </row>
    <row r="605" spans="2:79">
      <c r="B605" s="568"/>
      <c r="C605" s="568"/>
      <c r="D605" s="568"/>
      <c r="E605" s="568" cm="1">
        <f t="array" ref="E605">IF(H604&lt;&gt;"",E604,IF(E604="","",IFERROR(MATCH(TRUE(),INDEX(INDEX(K:K,E604+1):K203&lt;&gt;"",0),0)+E604,"")))</f>
        <v>746</v>
      </c>
      <c r="F605" s="569" cm="1">
        <f t="array" ref="F605">IF(E605="","",IF(H604&lt;&gt;"",H604,INDEX(D:D,E605)))</f>
        <v>0</v>
      </c>
      <c r="G605" s="569" t="str">
        <f t="shared" si="150"/>
        <v>0</v>
      </c>
      <c r="H605" s="570" t="str">
        <f t="shared" si="151"/>
        <v/>
      </c>
      <c r="I605" s="568" t="str">
        <f>IF(AND(F605&lt;&gt;"",N10&gt;0,M605&gt;N10),"Mot &gt; limite","")</f>
        <v/>
      </c>
      <c r="M605" s="514">
        <f>IF(OR(F605="",N10="",N10&lt;=0),"",IF(LEN(F605)&lt;=N10,LEN(F605),IFERROR(FIND("♦",SUBSTITUTE(LEFT(F605,N10)," ","♦",LEN(LEFT(F605,N10))-LEN(SUBSTITUTE(LEFT(F605,N10)," ","")))),FIND(" ",F605&amp;" ",N10+1)-1)))</f>
        <v>1</v>
      </c>
      <c r="N605" s="571">
        <f t="shared" si="152"/>
        <v>588</v>
      </c>
      <c r="O605" s="551" t="str">
        <f t="shared" si="153"/>
        <v>0</v>
      </c>
      <c r="P605" s="571">
        <f t="shared" si="154"/>
        <v>1</v>
      </c>
      <c r="Q605" s="571">
        <f t="shared" si="155"/>
        <v>1</v>
      </c>
      <c r="BX605" s="6" t="s">
        <v>354</v>
      </c>
      <c r="BY605" s="591" t="s">
        <v>365</v>
      </c>
      <c r="BZ605" s="6" t="s">
        <v>415</v>
      </c>
      <c r="CA605" s="6" t="s">
        <v>1680</v>
      </c>
    </row>
    <row r="606" spans="2:79">
      <c r="B606" s="568"/>
      <c r="C606" s="568"/>
      <c r="D606" s="568"/>
      <c r="E606" s="568" cm="1">
        <f t="array" ref="E606">IF(H605&lt;&gt;"",E605,IF(E605="","",IFERROR(MATCH(TRUE(),INDEX(INDEX(K:K,E605+1):K203&lt;&gt;"",0),0)+E605,"")))</f>
        <v>747</v>
      </c>
      <c r="F606" s="569" cm="1">
        <f t="array" ref="F606">IF(E606="","",IF(H605&lt;&gt;"",H605,INDEX(D:D,E606)))</f>
        <v>0</v>
      </c>
      <c r="G606" s="569" t="str">
        <f t="shared" si="150"/>
        <v>0</v>
      </c>
      <c r="H606" s="570" t="str">
        <f t="shared" si="151"/>
        <v/>
      </c>
      <c r="I606" s="568" t="str">
        <f>IF(AND(F606&lt;&gt;"",N10&gt;0,M606&gt;N10),"Mot &gt; limite","")</f>
        <v/>
      </c>
      <c r="M606" s="514">
        <f>IF(OR(F606="",N10="",N10&lt;=0),"",IF(LEN(F606)&lt;=N10,LEN(F606),IFERROR(FIND("♦",SUBSTITUTE(LEFT(F606,N10)," ","♦",LEN(LEFT(F606,N10))-LEN(SUBSTITUTE(LEFT(F606,N10)," ","")))),FIND(" ",F606&amp;" ",N10+1)-1)))</f>
        <v>1</v>
      </c>
      <c r="N606" s="571">
        <f t="shared" si="152"/>
        <v>589</v>
      </c>
      <c r="O606" s="551" t="str">
        <f t="shared" si="153"/>
        <v>0</v>
      </c>
      <c r="P606" s="571">
        <f t="shared" si="154"/>
        <v>1</v>
      </c>
      <c r="Q606" s="571">
        <f t="shared" si="155"/>
        <v>1</v>
      </c>
      <c r="BX606" s="6" t="s">
        <v>354</v>
      </c>
      <c r="BY606" s="591" t="s">
        <v>365</v>
      </c>
      <c r="BZ606" s="6" t="s">
        <v>1681</v>
      </c>
      <c r="CA606" s="6" t="s">
        <v>1682</v>
      </c>
    </row>
    <row r="607" spans="2:79">
      <c r="B607" s="568"/>
      <c r="C607" s="568"/>
      <c r="D607" s="568"/>
      <c r="E607" s="568" cm="1">
        <f t="array" ref="E607">IF(H606&lt;&gt;"",E606,IF(E606="","",IFERROR(MATCH(TRUE(),INDEX(INDEX(K:K,E606+1):K203&lt;&gt;"",0),0)+E606,"")))</f>
        <v>748</v>
      </c>
      <c r="F607" s="569" cm="1">
        <f t="array" ref="F607">IF(E607="","",IF(H606&lt;&gt;"",H606,INDEX(D:D,E607)))</f>
        <v>0</v>
      </c>
      <c r="G607" s="569" t="str">
        <f t="shared" si="150"/>
        <v>0</v>
      </c>
      <c r="H607" s="570" t="str">
        <f t="shared" si="151"/>
        <v/>
      </c>
      <c r="I607" s="568" t="str">
        <f>IF(AND(F607&lt;&gt;"",N10&gt;0,M607&gt;N10),"Mot &gt; limite","")</f>
        <v/>
      </c>
      <c r="M607" s="514">
        <f>IF(OR(F607="",N10="",N10&lt;=0),"",IF(LEN(F607)&lt;=N10,LEN(F607),IFERROR(FIND("♦",SUBSTITUTE(LEFT(F607,N10)," ","♦",LEN(LEFT(F607,N10))-LEN(SUBSTITUTE(LEFT(F607,N10)," ","")))),FIND(" ",F607&amp;" ",N10+1)-1)))</f>
        <v>1</v>
      </c>
      <c r="N607" s="571">
        <f t="shared" si="152"/>
        <v>590</v>
      </c>
      <c r="O607" s="551" t="str">
        <f t="shared" si="153"/>
        <v>0</v>
      </c>
      <c r="P607" s="571">
        <f t="shared" si="154"/>
        <v>1</v>
      </c>
      <c r="Q607" s="571">
        <f t="shared" si="155"/>
        <v>1</v>
      </c>
      <c r="BX607" s="6" t="s">
        <v>354</v>
      </c>
      <c r="BY607" s="591" t="s">
        <v>365</v>
      </c>
      <c r="BZ607" s="6" t="s">
        <v>679</v>
      </c>
      <c r="CA607" s="6" t="s">
        <v>1683</v>
      </c>
    </row>
    <row r="608" spans="2:79">
      <c r="B608" s="568"/>
      <c r="C608" s="568"/>
      <c r="D608" s="568"/>
      <c r="E608" s="568" cm="1">
        <f t="array" ref="E608">IF(H607&lt;&gt;"",E607,IF(E607="","",IFERROR(MATCH(TRUE(),INDEX(INDEX(K:K,E607+1):K203&lt;&gt;"",0),0)+E607,"")))</f>
        <v>749</v>
      </c>
      <c r="F608" s="569" cm="1">
        <f t="array" ref="F608">IF(E608="","",IF(H607&lt;&gt;"",H607,INDEX(D:D,E608)))</f>
        <v>0</v>
      </c>
      <c r="G608" s="569" t="str">
        <f t="shared" si="150"/>
        <v>0</v>
      </c>
      <c r="H608" s="570" t="str">
        <f t="shared" si="151"/>
        <v/>
      </c>
      <c r="I608" s="568" t="str">
        <f>IF(AND(F608&lt;&gt;"",N10&gt;0,M608&gt;N10),"Mot &gt; limite","")</f>
        <v/>
      </c>
      <c r="M608" s="514">
        <f>IF(OR(F608="",N10="",N10&lt;=0),"",IF(LEN(F608)&lt;=N10,LEN(F608),IFERROR(FIND("♦",SUBSTITUTE(LEFT(F608,N10)," ","♦",LEN(LEFT(F608,N10))-LEN(SUBSTITUTE(LEFT(F608,N10)," ","")))),FIND(" ",F608&amp;" ",N10+1)-1)))</f>
        <v>1</v>
      </c>
      <c r="N608" s="571">
        <f t="shared" si="152"/>
        <v>591</v>
      </c>
      <c r="O608" s="551" t="str">
        <f t="shared" si="153"/>
        <v>0</v>
      </c>
      <c r="P608" s="571">
        <f t="shared" si="154"/>
        <v>1</v>
      </c>
      <c r="Q608" s="571">
        <f t="shared" si="155"/>
        <v>1</v>
      </c>
      <c r="BX608" s="6" t="s">
        <v>354</v>
      </c>
      <c r="BY608" s="591" t="s">
        <v>365</v>
      </c>
      <c r="BZ608" s="6" t="s">
        <v>594</v>
      </c>
      <c r="CA608" s="6" t="s">
        <v>1684</v>
      </c>
    </row>
    <row r="609" spans="2:79">
      <c r="B609" s="568"/>
      <c r="C609" s="568"/>
      <c r="D609" s="568"/>
      <c r="E609" s="568" cm="1">
        <f t="array" ref="E609">IF(H608&lt;&gt;"",E608,IF(E608="","",IFERROR(MATCH(TRUE(),INDEX(INDEX(K:K,E608+1):K203&lt;&gt;"",0),0)+E608,"")))</f>
        <v>750</v>
      </c>
      <c r="F609" s="569" cm="1">
        <f t="array" ref="F609">IF(E609="","",IF(H608&lt;&gt;"",H608,INDEX(D:D,E609)))</f>
        <v>0</v>
      </c>
      <c r="G609" s="569" t="str">
        <f t="shared" si="150"/>
        <v>0</v>
      </c>
      <c r="H609" s="570" t="str">
        <f t="shared" si="151"/>
        <v/>
      </c>
      <c r="I609" s="568" t="str">
        <f>IF(AND(F609&lt;&gt;"",N10&gt;0,M609&gt;N10),"Mot &gt; limite","")</f>
        <v/>
      </c>
      <c r="M609" s="514">
        <f>IF(OR(F609="",N10="",N10&lt;=0),"",IF(LEN(F609)&lt;=N10,LEN(F609),IFERROR(FIND("♦",SUBSTITUTE(LEFT(F609,N10)," ","♦",LEN(LEFT(F609,N10))-LEN(SUBSTITUTE(LEFT(F609,N10)," ","")))),FIND(" ",F609&amp;" ",N10+1)-1)))</f>
        <v>1</v>
      </c>
      <c r="N609" s="571">
        <f t="shared" si="152"/>
        <v>592</v>
      </c>
      <c r="O609" s="551" t="str">
        <f t="shared" si="153"/>
        <v>0</v>
      </c>
      <c r="P609" s="571">
        <f t="shared" si="154"/>
        <v>1</v>
      </c>
      <c r="Q609" s="571">
        <f t="shared" si="155"/>
        <v>1</v>
      </c>
      <c r="BX609" s="6" t="s">
        <v>354</v>
      </c>
      <c r="BY609" s="591" t="s">
        <v>365</v>
      </c>
      <c r="BZ609" s="6" t="s">
        <v>595</v>
      </c>
      <c r="CA609" s="6" t="s">
        <v>1685</v>
      </c>
    </row>
    <row r="610" spans="2:79">
      <c r="B610" s="568"/>
      <c r="C610" s="568"/>
      <c r="D610" s="568"/>
      <c r="E610" s="568" cm="1">
        <f t="array" ref="E610">IF(H609&lt;&gt;"",E609,IF(E609="","",IFERROR(MATCH(TRUE(),INDEX(INDEX(K:K,E609+1):K203&lt;&gt;"",0),0)+E609,"")))</f>
        <v>751</v>
      </c>
      <c r="F610" s="569" cm="1">
        <f t="array" ref="F610">IF(E610="","",IF(H609&lt;&gt;"",H609,INDEX(D:D,E610)))</f>
        <v>0</v>
      </c>
      <c r="G610" s="569" t="str">
        <f t="shared" si="150"/>
        <v>0</v>
      </c>
      <c r="H610" s="570" t="str">
        <f t="shared" si="151"/>
        <v/>
      </c>
      <c r="I610" s="568" t="str">
        <f>IF(AND(F610&lt;&gt;"",N10&gt;0,M610&gt;N10),"Mot &gt; limite","")</f>
        <v/>
      </c>
      <c r="M610" s="514">
        <f>IF(OR(F610="",N10="",N10&lt;=0),"",IF(LEN(F610)&lt;=N10,LEN(F610),IFERROR(FIND("♦",SUBSTITUTE(LEFT(F610,N10)," ","♦",LEN(LEFT(F610,N10))-LEN(SUBSTITUTE(LEFT(F610,N10)," ","")))),FIND(" ",F610&amp;" ",N10+1)-1)))</f>
        <v>1</v>
      </c>
      <c r="N610" s="571">
        <f t="shared" si="152"/>
        <v>593</v>
      </c>
      <c r="O610" s="551" t="str">
        <f t="shared" si="153"/>
        <v>0</v>
      </c>
      <c r="P610" s="571">
        <f t="shared" si="154"/>
        <v>1</v>
      </c>
      <c r="Q610" s="571">
        <f t="shared" si="155"/>
        <v>1</v>
      </c>
      <c r="BX610" s="6" t="s">
        <v>354</v>
      </c>
      <c r="BY610" s="591" t="s">
        <v>365</v>
      </c>
      <c r="BZ610" s="6" t="s">
        <v>680</v>
      </c>
      <c r="CA610" s="6" t="s">
        <v>1686</v>
      </c>
    </row>
    <row r="611" spans="2:79">
      <c r="B611" s="568"/>
      <c r="C611" s="568"/>
      <c r="D611" s="568"/>
      <c r="E611" s="568" cm="1">
        <f t="array" ref="E611">IF(H610&lt;&gt;"",E610,IF(E610="","",IFERROR(MATCH(TRUE(),INDEX(INDEX(K:K,E610+1):K203&lt;&gt;"",0),0)+E610,"")))</f>
        <v>752</v>
      </c>
      <c r="F611" s="569" cm="1">
        <f t="array" ref="F611">IF(E611="","",IF(H610&lt;&gt;"",H610,INDEX(D:D,E611)))</f>
        <v>0</v>
      </c>
      <c r="G611" s="569" t="str">
        <f t="shared" si="150"/>
        <v>0</v>
      </c>
      <c r="H611" s="570" t="str">
        <f t="shared" si="151"/>
        <v/>
      </c>
      <c r="I611" s="568" t="str">
        <f>IF(AND(F611&lt;&gt;"",N10&gt;0,M611&gt;N10),"Mot &gt; limite","")</f>
        <v/>
      </c>
      <c r="M611" s="514">
        <f>IF(OR(F611="",N10="",N10&lt;=0),"",IF(LEN(F611)&lt;=N10,LEN(F611),IFERROR(FIND("♦",SUBSTITUTE(LEFT(F611,N10)," ","♦",LEN(LEFT(F611,N10))-LEN(SUBSTITUTE(LEFT(F611,N10)," ","")))),FIND(" ",F611&amp;" ",N10+1)-1)))</f>
        <v>1</v>
      </c>
      <c r="N611" s="571">
        <f t="shared" si="152"/>
        <v>594</v>
      </c>
      <c r="O611" s="551" t="str">
        <f t="shared" si="153"/>
        <v>0</v>
      </c>
      <c r="P611" s="571">
        <f t="shared" si="154"/>
        <v>1</v>
      </c>
      <c r="Q611" s="571">
        <f t="shared" si="155"/>
        <v>1</v>
      </c>
      <c r="BX611" s="6" t="s">
        <v>354</v>
      </c>
      <c r="BY611" s="591" t="s">
        <v>365</v>
      </c>
      <c r="BZ611" s="6" t="s">
        <v>716</v>
      </c>
      <c r="CA611" s="6" t="s">
        <v>1687</v>
      </c>
    </row>
    <row r="612" spans="2:79">
      <c r="B612" s="568"/>
      <c r="C612" s="568"/>
      <c r="D612" s="568"/>
      <c r="E612" s="568" cm="1">
        <f t="array" ref="E612">IF(H611&lt;&gt;"",E611,IF(E611="","",IFERROR(MATCH(TRUE(),INDEX(INDEX(K:K,E611+1):K203&lt;&gt;"",0),0)+E611,"")))</f>
        <v>753</v>
      </c>
      <c r="F612" s="569" cm="1">
        <f t="array" ref="F612">IF(E612="","",IF(H611&lt;&gt;"",H611,INDEX(D:D,E612)))</f>
        <v>0</v>
      </c>
      <c r="G612" s="569" t="str">
        <f t="shared" si="150"/>
        <v>0</v>
      </c>
      <c r="H612" s="570" t="str">
        <f t="shared" si="151"/>
        <v/>
      </c>
      <c r="I612" s="568" t="str">
        <f>IF(AND(F612&lt;&gt;"",N10&gt;0,M612&gt;N10),"Mot &gt; limite","")</f>
        <v/>
      </c>
      <c r="M612" s="514">
        <f>IF(OR(F612="",N10="",N10&lt;=0),"",IF(LEN(F612)&lt;=N10,LEN(F612),IFERROR(FIND("♦",SUBSTITUTE(LEFT(F612,N10)," ","♦",LEN(LEFT(F612,N10))-LEN(SUBSTITUTE(LEFT(F612,N10)," ","")))),FIND(" ",F612&amp;" ",N10+1)-1)))</f>
        <v>1</v>
      </c>
      <c r="N612" s="571">
        <f t="shared" si="152"/>
        <v>595</v>
      </c>
      <c r="O612" s="551" t="str">
        <f t="shared" si="153"/>
        <v>0</v>
      </c>
      <c r="P612" s="571">
        <f t="shared" si="154"/>
        <v>1</v>
      </c>
      <c r="Q612" s="571">
        <f t="shared" si="155"/>
        <v>1</v>
      </c>
      <c r="BX612" s="6" t="s">
        <v>354</v>
      </c>
      <c r="BY612" s="591" t="s">
        <v>365</v>
      </c>
      <c r="BZ612" s="6" t="s">
        <v>681</v>
      </c>
      <c r="CA612" s="6" t="s">
        <v>1688</v>
      </c>
    </row>
    <row r="613" spans="2:79">
      <c r="B613" s="568"/>
      <c r="C613" s="568"/>
      <c r="D613" s="568"/>
      <c r="E613" s="568" cm="1">
        <f t="array" ref="E613">IF(H612&lt;&gt;"",E612,IF(E612="","",IFERROR(MATCH(TRUE(),INDEX(INDEX(K:K,E612+1):K203&lt;&gt;"",0),0)+E612,"")))</f>
        <v>754</v>
      </c>
      <c r="F613" s="569" cm="1">
        <f t="array" ref="F613">IF(E613="","",IF(H612&lt;&gt;"",H612,INDEX(D:D,E613)))</f>
        <v>0</v>
      </c>
      <c r="G613" s="569" t="str">
        <f t="shared" si="150"/>
        <v>0</v>
      </c>
      <c r="H613" s="570" t="str">
        <f t="shared" si="151"/>
        <v/>
      </c>
      <c r="I613" s="568" t="str">
        <f>IF(AND(F613&lt;&gt;"",N10&gt;0,M613&gt;N10),"Mot &gt; limite","")</f>
        <v/>
      </c>
      <c r="M613" s="514">
        <f>IF(OR(F613="",N10="",N10&lt;=0),"",IF(LEN(F613)&lt;=N10,LEN(F613),IFERROR(FIND("♦",SUBSTITUTE(LEFT(F613,N10)," ","♦",LEN(LEFT(F613,N10))-LEN(SUBSTITUTE(LEFT(F613,N10)," ","")))),FIND(" ",F613&amp;" ",N10+1)-1)))</f>
        <v>1</v>
      </c>
      <c r="N613" s="571">
        <f t="shared" si="152"/>
        <v>596</v>
      </c>
      <c r="O613" s="551" t="str">
        <f t="shared" si="153"/>
        <v>0</v>
      </c>
      <c r="P613" s="571">
        <f t="shared" si="154"/>
        <v>1</v>
      </c>
      <c r="Q613" s="571">
        <f t="shared" si="155"/>
        <v>1</v>
      </c>
      <c r="BX613" s="6" t="s">
        <v>354</v>
      </c>
      <c r="BY613" s="591" t="s">
        <v>365</v>
      </c>
      <c r="BZ613" s="6" t="s">
        <v>418</v>
      </c>
      <c r="CA613" s="6" t="s">
        <v>1689</v>
      </c>
    </row>
    <row r="614" spans="2:79">
      <c r="B614" s="568"/>
      <c r="C614" s="568"/>
      <c r="D614" s="568"/>
      <c r="E614" s="568" cm="1">
        <f t="array" ref="E614">IF(H613&lt;&gt;"",E613,IF(E613="","",IFERROR(MATCH(TRUE(),INDEX(INDEX(K:K,E613+1):K203&lt;&gt;"",0),0)+E613,"")))</f>
        <v>755</v>
      </c>
      <c r="F614" s="569" cm="1">
        <f t="array" ref="F614">IF(E614="","",IF(H613&lt;&gt;"",H613,INDEX(D:D,E614)))</f>
        <v>0</v>
      </c>
      <c r="G614" s="569" t="str">
        <f t="shared" si="150"/>
        <v>0</v>
      </c>
      <c r="H614" s="570" t="str">
        <f t="shared" si="151"/>
        <v/>
      </c>
      <c r="I614" s="568" t="str">
        <f>IF(AND(F614&lt;&gt;"",N10&gt;0,M614&gt;N10),"Mot &gt; limite","")</f>
        <v/>
      </c>
      <c r="M614" s="514">
        <f>IF(OR(F614="",N10="",N10&lt;=0),"",IF(LEN(F614)&lt;=N10,LEN(F614),IFERROR(FIND("♦",SUBSTITUTE(LEFT(F614,N10)," ","♦",LEN(LEFT(F614,N10))-LEN(SUBSTITUTE(LEFT(F614,N10)," ","")))),FIND(" ",F614&amp;" ",N10+1)-1)))</f>
        <v>1</v>
      </c>
      <c r="N614" s="571">
        <f t="shared" si="152"/>
        <v>597</v>
      </c>
      <c r="O614" s="551" t="str">
        <f t="shared" si="153"/>
        <v>0</v>
      </c>
      <c r="P614" s="571">
        <f t="shared" si="154"/>
        <v>1</v>
      </c>
      <c r="Q614" s="571">
        <f t="shared" si="155"/>
        <v>1</v>
      </c>
      <c r="BX614" s="6" t="s">
        <v>354</v>
      </c>
      <c r="BY614" s="591" t="s">
        <v>365</v>
      </c>
      <c r="BZ614" s="6" t="s">
        <v>419</v>
      </c>
      <c r="CA614" s="6" t="s">
        <v>1690</v>
      </c>
    </row>
    <row r="615" spans="2:79">
      <c r="B615" s="568"/>
      <c r="C615" s="568"/>
      <c r="D615" s="568"/>
      <c r="E615" s="568" cm="1">
        <f t="array" ref="E615">IF(H614&lt;&gt;"",E614,IF(E614="","",IFERROR(MATCH(TRUE(),INDEX(INDEX(K:K,E614+1):K203&lt;&gt;"",0),0)+E614,"")))</f>
        <v>756</v>
      </c>
      <c r="F615" s="569" cm="1">
        <f t="array" ref="F615">IF(E615="","",IF(H614&lt;&gt;"",H614,INDEX(D:D,E615)))</f>
        <v>0</v>
      </c>
      <c r="G615" s="569" t="str">
        <f t="shared" si="150"/>
        <v>0</v>
      </c>
      <c r="H615" s="570" t="str">
        <f t="shared" si="151"/>
        <v/>
      </c>
      <c r="I615" s="568" t="str">
        <f>IF(AND(F615&lt;&gt;"",N10&gt;0,M615&gt;N10),"Mot &gt; limite","")</f>
        <v/>
      </c>
      <c r="M615" s="514">
        <f>IF(OR(F615="",N10="",N10&lt;=0),"",IF(LEN(F615)&lt;=N10,LEN(F615),IFERROR(FIND("♦",SUBSTITUTE(LEFT(F615,N10)," ","♦",LEN(LEFT(F615,N10))-LEN(SUBSTITUTE(LEFT(F615,N10)," ","")))),FIND(" ",F615&amp;" ",N10+1)-1)))</f>
        <v>1</v>
      </c>
      <c r="N615" s="571">
        <f t="shared" si="152"/>
        <v>598</v>
      </c>
      <c r="O615" s="551" t="str">
        <f t="shared" si="153"/>
        <v>0</v>
      </c>
      <c r="P615" s="571">
        <f t="shared" si="154"/>
        <v>1</v>
      </c>
      <c r="Q615" s="571">
        <f t="shared" si="155"/>
        <v>1</v>
      </c>
      <c r="BX615" s="6" t="s">
        <v>354</v>
      </c>
      <c r="BY615" s="591" t="s">
        <v>365</v>
      </c>
      <c r="BZ615" s="6" t="s">
        <v>671</v>
      </c>
      <c r="CA615" s="6" t="s">
        <v>1691</v>
      </c>
    </row>
    <row r="616" spans="2:79">
      <c r="B616" s="568"/>
      <c r="C616" s="568"/>
      <c r="D616" s="568"/>
      <c r="E616" s="568" cm="1">
        <f t="array" ref="E616">IF(H615&lt;&gt;"",E615,IF(E615="","",IFERROR(MATCH(TRUE(),INDEX(INDEX(K:K,E615+1):K203&lt;&gt;"",0),0)+E615,"")))</f>
        <v>757</v>
      </c>
      <c r="F616" s="569" cm="1">
        <f t="array" ref="F616">IF(E616="","",IF(H615&lt;&gt;"",H615,INDEX(D:D,E616)))</f>
        <v>0</v>
      </c>
      <c r="G616" s="569" t="str">
        <f t="shared" si="150"/>
        <v>0</v>
      </c>
      <c r="H616" s="570" t="str">
        <f t="shared" si="151"/>
        <v/>
      </c>
      <c r="I616" s="568" t="str">
        <f>IF(AND(F616&lt;&gt;"",N10&gt;0,M616&gt;N10),"Mot &gt; limite","")</f>
        <v/>
      </c>
      <c r="M616" s="514">
        <f>IF(OR(F616="",N10="",N10&lt;=0),"",IF(LEN(F616)&lt;=N10,LEN(F616),IFERROR(FIND("♦",SUBSTITUTE(LEFT(F616,N10)," ","♦",LEN(LEFT(F616,N10))-LEN(SUBSTITUTE(LEFT(F616,N10)," ","")))),FIND(" ",F616&amp;" ",N10+1)-1)))</f>
        <v>1</v>
      </c>
      <c r="N616" s="571">
        <f t="shared" si="152"/>
        <v>599</v>
      </c>
      <c r="O616" s="551" t="str">
        <f t="shared" si="153"/>
        <v>0</v>
      </c>
      <c r="P616" s="571">
        <f t="shared" si="154"/>
        <v>1</v>
      </c>
      <c r="Q616" s="571">
        <f t="shared" si="155"/>
        <v>1</v>
      </c>
      <c r="BX616" s="6" t="s">
        <v>354</v>
      </c>
      <c r="BY616" s="591" t="s">
        <v>365</v>
      </c>
      <c r="BZ616" s="6" t="s">
        <v>420</v>
      </c>
      <c r="CA616" s="6" t="s">
        <v>1692</v>
      </c>
    </row>
    <row r="617" spans="2:79">
      <c r="B617" s="568"/>
      <c r="C617" s="568"/>
      <c r="D617" s="568"/>
      <c r="E617" s="568" cm="1">
        <f t="array" ref="E617">IF(H616&lt;&gt;"",E616,IF(E616="","",IFERROR(MATCH(TRUE(),INDEX(INDEX(K:K,E616+1):K203&lt;&gt;"",0),0)+E616,"")))</f>
        <v>758</v>
      </c>
      <c r="F617" s="569" cm="1">
        <f t="array" ref="F617">IF(E617="","",IF(H616&lt;&gt;"",H616,INDEX(D:D,E617)))</f>
        <v>0</v>
      </c>
      <c r="G617" s="569" t="str">
        <f t="shared" si="150"/>
        <v>0</v>
      </c>
      <c r="H617" s="570" t="str">
        <f t="shared" si="151"/>
        <v/>
      </c>
      <c r="I617" s="568" t="str">
        <f>IF(AND(F617&lt;&gt;"",N10&gt;0,M617&gt;N10),"Mot &gt; limite","")</f>
        <v/>
      </c>
      <c r="M617" s="514">
        <f>IF(OR(F617="",N10="",N10&lt;=0),"",IF(LEN(F617)&lt;=N10,LEN(F617),IFERROR(FIND("♦",SUBSTITUTE(LEFT(F617,N10)," ","♦",LEN(LEFT(F617,N10))-LEN(SUBSTITUTE(LEFT(F617,N10)," ","")))),FIND(" ",F617&amp;" ",N10+1)-1)))</f>
        <v>1</v>
      </c>
      <c r="N617" s="571">
        <f t="shared" si="152"/>
        <v>600</v>
      </c>
      <c r="O617" s="551" t="str">
        <f t="shared" si="153"/>
        <v>0</v>
      </c>
      <c r="P617" s="571">
        <f t="shared" si="154"/>
        <v>1</v>
      </c>
      <c r="Q617" s="571">
        <f t="shared" si="155"/>
        <v>1</v>
      </c>
      <c r="BX617" s="6" t="s">
        <v>354</v>
      </c>
      <c r="BY617" s="591" t="s">
        <v>365</v>
      </c>
      <c r="BZ617" s="6" t="s">
        <v>715</v>
      </c>
      <c r="CA617" s="6" t="s">
        <v>1693</v>
      </c>
    </row>
    <row r="618" spans="2:79">
      <c r="B618" s="568"/>
      <c r="C618" s="568"/>
      <c r="D618" s="568"/>
      <c r="E618" s="568" cm="1">
        <f t="array" ref="E618">IF(H617&lt;&gt;"",E617,IF(E617="","",IFERROR(MATCH(TRUE(),INDEX(INDEX(K:K,E617+1):K203&lt;&gt;"",0),0)+E617,"")))</f>
        <v>759</v>
      </c>
      <c r="F618" s="569" cm="1">
        <f t="array" ref="F618">IF(E618="","",IF(H617&lt;&gt;"",H617,INDEX(D:D,E618)))</f>
        <v>0</v>
      </c>
      <c r="G618" s="569" t="str">
        <f t="shared" si="150"/>
        <v>0</v>
      </c>
      <c r="H618" s="570" t="str">
        <f t="shared" si="151"/>
        <v/>
      </c>
      <c r="I618" s="568" t="str">
        <f>IF(AND(F618&lt;&gt;"",N10&gt;0,M618&gt;N10),"Mot &gt; limite","")</f>
        <v/>
      </c>
      <c r="M618" s="514">
        <f>IF(OR(F618="",N10="",N10&lt;=0),"",IF(LEN(F618)&lt;=N10,LEN(F618),IFERROR(FIND("♦",SUBSTITUTE(LEFT(F618,N10)," ","♦",LEN(LEFT(F618,N10))-LEN(SUBSTITUTE(LEFT(F618,N10)," ","")))),FIND(" ",F618&amp;" ",N10+1)-1)))</f>
        <v>1</v>
      </c>
      <c r="N618" s="571">
        <f t="shared" si="152"/>
        <v>601</v>
      </c>
      <c r="O618" s="551" t="str">
        <f t="shared" si="153"/>
        <v>0</v>
      </c>
      <c r="P618" s="571">
        <f t="shared" si="154"/>
        <v>1</v>
      </c>
      <c r="Q618" s="571">
        <f t="shared" si="155"/>
        <v>1</v>
      </c>
      <c r="BX618" s="6" t="s">
        <v>354</v>
      </c>
      <c r="BY618" s="591" t="s">
        <v>365</v>
      </c>
      <c r="BZ618" s="6" t="s">
        <v>1694</v>
      </c>
      <c r="CA618" s="6" t="s">
        <v>1695</v>
      </c>
    </row>
    <row r="619" spans="2:79">
      <c r="B619" s="568"/>
      <c r="C619" s="568"/>
      <c r="D619" s="568"/>
      <c r="E619" s="568" cm="1">
        <f t="array" ref="E619">IF(H618&lt;&gt;"",E618,IF(E618="","",IFERROR(MATCH(TRUE(),INDEX(INDEX(K:K,E618+1):K203&lt;&gt;"",0),0)+E618,"")))</f>
        <v>760</v>
      </c>
      <c r="F619" s="569" cm="1">
        <f t="array" ref="F619">IF(E619="","",IF(H618&lt;&gt;"",H618,INDEX(D:D,E619)))</f>
        <v>0</v>
      </c>
      <c r="G619" s="569" t="str">
        <f t="shared" si="150"/>
        <v>0</v>
      </c>
      <c r="H619" s="570" t="str">
        <f t="shared" si="151"/>
        <v/>
      </c>
      <c r="I619" s="568" t="str">
        <f>IF(AND(F619&lt;&gt;"",N10&gt;0,M619&gt;N10),"Mot &gt; limite","")</f>
        <v/>
      </c>
      <c r="M619" s="514">
        <f>IF(OR(F619="",N10="",N10&lt;=0),"",IF(LEN(F619)&lt;=N10,LEN(F619),IFERROR(FIND("♦",SUBSTITUTE(LEFT(F619,N10)," ","♦",LEN(LEFT(F619,N10))-LEN(SUBSTITUTE(LEFT(F619,N10)," ","")))),FIND(" ",F619&amp;" ",N10+1)-1)))</f>
        <v>1</v>
      </c>
      <c r="N619" s="571">
        <f t="shared" si="152"/>
        <v>602</v>
      </c>
      <c r="O619" s="551" t="str">
        <f t="shared" si="153"/>
        <v>0</v>
      </c>
      <c r="P619" s="571">
        <f t="shared" si="154"/>
        <v>1</v>
      </c>
      <c r="Q619" s="571">
        <f t="shared" si="155"/>
        <v>1</v>
      </c>
      <c r="BX619" s="6" t="s">
        <v>354</v>
      </c>
      <c r="BY619" s="591" t="s">
        <v>365</v>
      </c>
      <c r="BZ619" s="6" t="s">
        <v>646</v>
      </c>
      <c r="CA619" s="6" t="s">
        <v>1696</v>
      </c>
    </row>
    <row r="620" spans="2:79">
      <c r="B620" s="568"/>
      <c r="C620" s="568"/>
      <c r="D620" s="568"/>
      <c r="E620" s="568" cm="1">
        <f t="array" ref="E620">IF(H619&lt;&gt;"",E619,IF(E619="","",IFERROR(MATCH(TRUE(),INDEX(INDEX(K:K,E619+1):K203&lt;&gt;"",0),0)+E619,"")))</f>
        <v>761</v>
      </c>
      <c r="F620" s="569" cm="1">
        <f t="array" ref="F620">IF(E620="","",IF(H619&lt;&gt;"",H619,INDEX(D:D,E620)))</f>
        <v>0</v>
      </c>
      <c r="G620" s="569" t="str">
        <f t="shared" si="150"/>
        <v>0</v>
      </c>
      <c r="H620" s="570" t="str">
        <f t="shared" si="151"/>
        <v/>
      </c>
      <c r="I620" s="568" t="str">
        <f>IF(AND(F620&lt;&gt;"",N10&gt;0,M620&gt;N10),"Mot &gt; limite","")</f>
        <v/>
      </c>
      <c r="M620" s="514">
        <f>IF(OR(F620="",N10="",N10&lt;=0),"",IF(LEN(F620)&lt;=N10,LEN(F620),IFERROR(FIND("♦",SUBSTITUTE(LEFT(F620,N10)," ","♦",LEN(LEFT(F620,N10))-LEN(SUBSTITUTE(LEFT(F620,N10)," ","")))),FIND(" ",F620&amp;" ",N10+1)-1)))</f>
        <v>1</v>
      </c>
      <c r="N620" s="571">
        <f t="shared" si="152"/>
        <v>603</v>
      </c>
      <c r="O620" s="551" t="str">
        <f t="shared" si="153"/>
        <v>0</v>
      </c>
      <c r="P620" s="571">
        <f t="shared" si="154"/>
        <v>1</v>
      </c>
      <c r="Q620" s="571">
        <f t="shared" si="155"/>
        <v>1</v>
      </c>
      <c r="BX620" s="6" t="s">
        <v>354</v>
      </c>
      <c r="BY620" s="591" t="s">
        <v>365</v>
      </c>
      <c r="BZ620" s="6" t="s">
        <v>713</v>
      </c>
      <c r="CA620" s="6" t="s">
        <v>1697</v>
      </c>
    </row>
    <row r="621" spans="2:79">
      <c r="B621" s="568"/>
      <c r="C621" s="568"/>
      <c r="D621" s="568"/>
      <c r="E621" s="568" cm="1">
        <f t="array" ref="E621">IF(H620&lt;&gt;"",E620,IF(E620="","",IFERROR(MATCH(TRUE(),INDEX(INDEX(K:K,E620+1):K203&lt;&gt;"",0),0)+E620,"")))</f>
        <v>762</v>
      </c>
      <c r="F621" s="569" cm="1">
        <f t="array" ref="F621">IF(E621="","",IF(H620&lt;&gt;"",H620,INDEX(D:D,E621)))</f>
        <v>0</v>
      </c>
      <c r="G621" s="569" t="str">
        <f t="shared" si="150"/>
        <v>0</v>
      </c>
      <c r="H621" s="570" t="str">
        <f t="shared" si="151"/>
        <v/>
      </c>
      <c r="I621" s="568" t="str">
        <f>IF(AND(F621&lt;&gt;"",N10&gt;0,M621&gt;N10),"Mot &gt; limite","")</f>
        <v/>
      </c>
      <c r="M621" s="514">
        <f>IF(OR(F621="",N10="",N10&lt;=0),"",IF(LEN(F621)&lt;=N10,LEN(F621),IFERROR(FIND("♦",SUBSTITUTE(LEFT(F621,N10)," ","♦",LEN(LEFT(F621,N10))-LEN(SUBSTITUTE(LEFT(F621,N10)," ","")))),FIND(" ",F621&amp;" ",N10+1)-1)))</f>
        <v>1</v>
      </c>
      <c r="N621" s="571">
        <f t="shared" si="152"/>
        <v>604</v>
      </c>
      <c r="O621" s="551" t="str">
        <f t="shared" si="153"/>
        <v>0</v>
      </c>
      <c r="P621" s="571">
        <f t="shared" si="154"/>
        <v>1</v>
      </c>
      <c r="Q621" s="571">
        <f t="shared" si="155"/>
        <v>1</v>
      </c>
      <c r="BX621" s="6" t="s">
        <v>354</v>
      </c>
      <c r="BY621" s="591" t="s">
        <v>365</v>
      </c>
      <c r="BZ621" s="6" t="s">
        <v>714</v>
      </c>
      <c r="CA621" s="6" t="s">
        <v>1698</v>
      </c>
    </row>
    <row r="622" spans="2:79">
      <c r="B622" s="568"/>
      <c r="C622" s="568"/>
      <c r="D622" s="568"/>
      <c r="E622" s="568" cm="1">
        <f t="array" ref="E622">IF(H621&lt;&gt;"",E621,IF(E621="","",IFERROR(MATCH(TRUE(),INDEX(INDEX(K:K,E621+1):K203&lt;&gt;"",0),0)+E621,"")))</f>
        <v>763</v>
      </c>
      <c r="F622" s="569" cm="1">
        <f t="array" ref="F622">IF(E622="","",IF(H621&lt;&gt;"",H621,INDEX(D:D,E622)))</f>
        <v>0</v>
      </c>
      <c r="G622" s="569" t="str">
        <f t="shared" si="150"/>
        <v>0</v>
      </c>
      <c r="H622" s="570" t="str">
        <f t="shared" si="151"/>
        <v/>
      </c>
      <c r="I622" s="568" t="str">
        <f>IF(AND(F622&lt;&gt;"",N10&gt;0,M622&gt;N10),"Mot &gt; limite","")</f>
        <v/>
      </c>
      <c r="M622" s="514">
        <f>IF(OR(F622="",N10="",N10&lt;=0),"",IF(LEN(F622)&lt;=N10,LEN(F622),IFERROR(FIND("♦",SUBSTITUTE(LEFT(F622,N10)," ","♦",LEN(LEFT(F622,N10))-LEN(SUBSTITUTE(LEFT(F622,N10)," ","")))),FIND(" ",F622&amp;" ",N10+1)-1)))</f>
        <v>1</v>
      </c>
      <c r="N622" s="571">
        <f t="shared" si="152"/>
        <v>605</v>
      </c>
      <c r="O622" s="551" t="str">
        <f t="shared" si="153"/>
        <v>0</v>
      </c>
      <c r="P622" s="571">
        <f t="shared" si="154"/>
        <v>1</v>
      </c>
      <c r="Q622" s="571">
        <f t="shared" si="155"/>
        <v>1</v>
      </c>
      <c r="BX622" s="6" t="s">
        <v>354</v>
      </c>
      <c r="BY622" s="591" t="s">
        <v>365</v>
      </c>
      <c r="BZ622" s="6" t="s">
        <v>1699</v>
      </c>
      <c r="CA622" s="6" t="s">
        <v>1700</v>
      </c>
    </row>
    <row r="623" spans="2:79">
      <c r="B623" s="568"/>
      <c r="C623" s="568"/>
      <c r="D623" s="568"/>
      <c r="E623" s="568" cm="1">
        <f t="array" ref="E623">IF(H622&lt;&gt;"",E622,IF(E622="","",IFERROR(MATCH(TRUE(),INDEX(INDEX(K:K,E622+1):K203&lt;&gt;"",0),0)+E622,"")))</f>
        <v>764</v>
      </c>
      <c r="F623" s="569" cm="1">
        <f t="array" ref="F623">IF(E623="","",IF(H622&lt;&gt;"",H622,INDEX(D:D,E623)))</f>
        <v>0</v>
      </c>
      <c r="G623" s="569" t="str">
        <f t="shared" si="150"/>
        <v>0</v>
      </c>
      <c r="H623" s="570" t="str">
        <f t="shared" si="151"/>
        <v/>
      </c>
      <c r="I623" s="568" t="str">
        <f>IF(AND(F623&lt;&gt;"",N10&gt;0,M623&gt;N10),"Mot &gt; limite","")</f>
        <v/>
      </c>
      <c r="M623" s="514">
        <f>IF(OR(F623="",N10="",N10&lt;=0),"",IF(LEN(F623)&lt;=N10,LEN(F623),IFERROR(FIND("♦",SUBSTITUTE(LEFT(F623,N10)," ","♦",LEN(LEFT(F623,N10))-LEN(SUBSTITUTE(LEFT(F623,N10)," ","")))),FIND(" ",F623&amp;" ",N10+1)-1)))</f>
        <v>1</v>
      </c>
      <c r="N623" s="571">
        <f t="shared" si="152"/>
        <v>606</v>
      </c>
      <c r="O623" s="551" t="str">
        <f t="shared" si="153"/>
        <v>0</v>
      </c>
      <c r="P623" s="571">
        <f t="shared" si="154"/>
        <v>1</v>
      </c>
      <c r="Q623" s="571">
        <f t="shared" si="155"/>
        <v>1</v>
      </c>
      <c r="BX623" s="6" t="s">
        <v>354</v>
      </c>
      <c r="BY623" s="591" t="s">
        <v>365</v>
      </c>
      <c r="BZ623" s="6" t="s">
        <v>421</v>
      </c>
      <c r="CA623" s="6" t="s">
        <v>1701</v>
      </c>
    </row>
    <row r="624" spans="2:79">
      <c r="B624" s="568"/>
      <c r="C624" s="568"/>
      <c r="D624" s="568"/>
      <c r="E624" s="568" cm="1">
        <f t="array" ref="E624">IF(H623&lt;&gt;"",E623,IF(E623="","",IFERROR(MATCH(TRUE(),INDEX(INDEX(K:K,E623+1):K203&lt;&gt;"",0),0)+E623,"")))</f>
        <v>765</v>
      </c>
      <c r="F624" s="569" cm="1">
        <f t="array" ref="F624">IF(E624="","",IF(H623&lt;&gt;"",H623,INDEX(D:D,E624)))</f>
        <v>0</v>
      </c>
      <c r="G624" s="569" t="str">
        <f t="shared" si="150"/>
        <v>0</v>
      </c>
      <c r="H624" s="570" t="str">
        <f t="shared" si="151"/>
        <v/>
      </c>
      <c r="I624" s="568" t="str">
        <f>IF(AND(F624&lt;&gt;"",N10&gt;0,M624&gt;N10),"Mot &gt; limite","")</f>
        <v/>
      </c>
      <c r="M624" s="514">
        <f>IF(OR(F624="",N10="",N10&lt;=0),"",IF(LEN(F624)&lt;=N10,LEN(F624),IFERROR(FIND("♦",SUBSTITUTE(LEFT(F624,N10)," ","♦",LEN(LEFT(F624,N10))-LEN(SUBSTITUTE(LEFT(F624,N10)," ","")))),FIND(" ",F624&amp;" ",N10+1)-1)))</f>
        <v>1</v>
      </c>
      <c r="N624" s="571">
        <f t="shared" si="152"/>
        <v>607</v>
      </c>
      <c r="O624" s="551" t="str">
        <f t="shared" si="153"/>
        <v>0</v>
      </c>
      <c r="P624" s="571">
        <f t="shared" si="154"/>
        <v>1</v>
      </c>
      <c r="Q624" s="571">
        <f t="shared" si="155"/>
        <v>1</v>
      </c>
      <c r="BX624" s="6" t="s">
        <v>354</v>
      </c>
      <c r="BY624" s="591" t="s">
        <v>365</v>
      </c>
      <c r="BZ624" s="6" t="s">
        <v>422</v>
      </c>
      <c r="CA624" s="6" t="s">
        <v>1702</v>
      </c>
    </row>
    <row r="625" spans="2:79">
      <c r="B625" s="568"/>
      <c r="C625" s="568"/>
      <c r="D625" s="568"/>
      <c r="E625" s="568" cm="1">
        <f t="array" ref="E625">IF(H624&lt;&gt;"",E624,IF(E624="","",IFERROR(MATCH(TRUE(),INDEX(INDEX(K:K,E624+1):K203&lt;&gt;"",0),0)+E624,"")))</f>
        <v>766</v>
      </c>
      <c r="F625" s="569" cm="1">
        <f t="array" ref="F625">IF(E625="","",IF(H624&lt;&gt;"",H624,INDEX(D:D,E625)))</f>
        <v>0</v>
      </c>
      <c r="G625" s="569" t="str">
        <f t="shared" si="150"/>
        <v>0</v>
      </c>
      <c r="H625" s="570" t="str">
        <f t="shared" si="151"/>
        <v/>
      </c>
      <c r="I625" s="568" t="str">
        <f>IF(AND(F625&lt;&gt;"",N10&gt;0,M625&gt;N10),"Mot &gt; limite","")</f>
        <v/>
      </c>
      <c r="M625" s="514">
        <f>IF(OR(F625="",N10="",N10&lt;=0),"",IF(LEN(F625)&lt;=N10,LEN(F625),IFERROR(FIND("♦",SUBSTITUTE(LEFT(F625,N10)," ","♦",LEN(LEFT(F625,N10))-LEN(SUBSTITUTE(LEFT(F625,N10)," ","")))),FIND(" ",F625&amp;" ",N10+1)-1)))</f>
        <v>1</v>
      </c>
      <c r="N625" s="571">
        <f t="shared" si="152"/>
        <v>608</v>
      </c>
      <c r="O625" s="551" t="str">
        <f t="shared" si="153"/>
        <v>0</v>
      </c>
      <c r="P625" s="571">
        <f t="shared" si="154"/>
        <v>1</v>
      </c>
      <c r="Q625" s="571">
        <f t="shared" si="155"/>
        <v>1</v>
      </c>
      <c r="BX625" s="6" t="s">
        <v>354</v>
      </c>
      <c r="BY625" s="591" t="s">
        <v>365</v>
      </c>
      <c r="BZ625" s="6" t="s">
        <v>682</v>
      </c>
      <c r="CA625" s="6" t="s">
        <v>1703</v>
      </c>
    </row>
    <row r="626" spans="2:79">
      <c r="B626" s="568"/>
      <c r="C626" s="568"/>
      <c r="D626" s="568"/>
      <c r="E626" s="568" cm="1">
        <f t="array" ref="E626">IF(H625&lt;&gt;"",E625,IF(E625="","",IFERROR(MATCH(TRUE(),INDEX(INDEX(K:K,E625+1):K203&lt;&gt;"",0),0)+E625,"")))</f>
        <v>767</v>
      </c>
      <c r="F626" s="569" cm="1">
        <f t="array" ref="F626">IF(E626="","",IF(H625&lt;&gt;"",H625,INDEX(D:D,E626)))</f>
        <v>0</v>
      </c>
      <c r="G626" s="569" t="str">
        <f t="shared" si="150"/>
        <v>0</v>
      </c>
      <c r="H626" s="570" t="str">
        <f t="shared" si="151"/>
        <v/>
      </c>
      <c r="I626" s="568" t="str">
        <f>IF(AND(F626&lt;&gt;"",N10&gt;0,M626&gt;N10),"Mot &gt; limite","")</f>
        <v/>
      </c>
      <c r="M626" s="514">
        <f>IF(OR(F626="",N10="",N10&lt;=0),"",IF(LEN(F626)&lt;=N10,LEN(F626),IFERROR(FIND("♦",SUBSTITUTE(LEFT(F626,N10)," ","♦",LEN(LEFT(F626,N10))-LEN(SUBSTITUTE(LEFT(F626,N10)," ","")))),FIND(" ",F626&amp;" ",N10+1)-1)))</f>
        <v>1</v>
      </c>
      <c r="N626" s="571">
        <f t="shared" si="152"/>
        <v>609</v>
      </c>
      <c r="O626" s="551" t="str">
        <f t="shared" si="153"/>
        <v>0</v>
      </c>
      <c r="P626" s="571">
        <f t="shared" si="154"/>
        <v>1</v>
      </c>
      <c r="Q626" s="571">
        <f t="shared" si="155"/>
        <v>1</v>
      </c>
      <c r="BX626" s="6" t="s">
        <v>354</v>
      </c>
      <c r="BY626" s="591" t="s">
        <v>365</v>
      </c>
      <c r="BZ626" s="6" t="s">
        <v>1704</v>
      </c>
      <c r="CA626" s="6" t="s">
        <v>1705</v>
      </c>
    </row>
    <row r="627" spans="2:79">
      <c r="B627" s="568"/>
      <c r="C627" s="568"/>
      <c r="D627" s="568"/>
      <c r="E627" s="568" cm="1">
        <f t="array" ref="E627">IF(H626&lt;&gt;"",E626,IF(E626="","",IFERROR(MATCH(TRUE(),INDEX(INDEX(K:K,E626+1):K203&lt;&gt;"",0),0)+E626,"")))</f>
        <v>768</v>
      </c>
      <c r="F627" s="569" cm="1">
        <f t="array" ref="F627">IF(E627="","",IF(H626&lt;&gt;"",H626,INDEX(D:D,E627)))</f>
        <v>0</v>
      </c>
      <c r="G627" s="569" t="str">
        <f t="shared" si="150"/>
        <v>0</v>
      </c>
      <c r="H627" s="570" t="str">
        <f t="shared" si="151"/>
        <v/>
      </c>
      <c r="I627" s="568" t="str">
        <f>IF(AND(F627&lt;&gt;"",N10&gt;0,M627&gt;N10),"Mot &gt; limite","")</f>
        <v/>
      </c>
      <c r="M627" s="514">
        <f>IF(OR(F627="",N10="",N10&lt;=0),"",IF(LEN(F627)&lt;=N10,LEN(F627),IFERROR(FIND("♦",SUBSTITUTE(LEFT(F627,N10)," ","♦",LEN(LEFT(F627,N10))-LEN(SUBSTITUTE(LEFT(F627,N10)," ","")))),FIND(" ",F627&amp;" ",N10+1)-1)))</f>
        <v>1</v>
      </c>
      <c r="N627" s="571">
        <f t="shared" si="152"/>
        <v>610</v>
      </c>
      <c r="O627" s="551" t="str">
        <f t="shared" si="153"/>
        <v>0</v>
      </c>
      <c r="P627" s="571">
        <f t="shared" si="154"/>
        <v>1</v>
      </c>
      <c r="Q627" s="571">
        <f t="shared" si="155"/>
        <v>1</v>
      </c>
      <c r="BX627" s="6" t="s">
        <v>354</v>
      </c>
      <c r="BY627" s="591" t="s">
        <v>365</v>
      </c>
      <c r="BZ627" s="6" t="s">
        <v>672</v>
      </c>
      <c r="CA627" s="6" t="s">
        <v>1706</v>
      </c>
    </row>
    <row r="628" spans="2:79">
      <c r="B628" s="568"/>
      <c r="C628" s="568"/>
      <c r="D628" s="568"/>
      <c r="E628" s="568" cm="1">
        <f t="array" ref="E628">IF(H627&lt;&gt;"",E627,IF(E627="","",IFERROR(MATCH(TRUE(),INDEX(INDEX(K:K,E627+1):K203&lt;&gt;"",0),0)+E627,"")))</f>
        <v>769</v>
      </c>
      <c r="F628" s="569" cm="1">
        <f t="array" ref="F628">IF(E628="","",IF(H627&lt;&gt;"",H627,INDEX(D:D,E628)))</f>
        <v>0</v>
      </c>
      <c r="G628" s="569" t="str">
        <f t="shared" si="150"/>
        <v>0</v>
      </c>
      <c r="H628" s="570" t="str">
        <f t="shared" si="151"/>
        <v/>
      </c>
      <c r="I628" s="568" t="str">
        <f>IF(AND(F628&lt;&gt;"",N10&gt;0,M628&gt;N10),"Mot &gt; limite","")</f>
        <v/>
      </c>
      <c r="M628" s="514">
        <f>IF(OR(F628="",N10="",N10&lt;=0),"",IF(LEN(F628)&lt;=N10,LEN(F628),IFERROR(FIND("♦",SUBSTITUTE(LEFT(F628,N10)," ","♦",LEN(LEFT(F628,N10))-LEN(SUBSTITUTE(LEFT(F628,N10)," ","")))),FIND(" ",F628&amp;" ",N10+1)-1)))</f>
        <v>1</v>
      </c>
      <c r="N628" s="571">
        <f t="shared" si="152"/>
        <v>611</v>
      </c>
      <c r="O628" s="551" t="str">
        <f t="shared" si="153"/>
        <v>0</v>
      </c>
      <c r="P628" s="571">
        <f t="shared" si="154"/>
        <v>1</v>
      </c>
      <c r="Q628" s="571">
        <f t="shared" si="155"/>
        <v>1</v>
      </c>
      <c r="BX628" s="6" t="s">
        <v>354</v>
      </c>
      <c r="BY628" s="591" t="s">
        <v>365</v>
      </c>
      <c r="BZ628" s="6" t="s">
        <v>596</v>
      </c>
      <c r="CA628" s="6" t="s">
        <v>1707</v>
      </c>
    </row>
    <row r="629" spans="2:79">
      <c r="B629" s="568"/>
      <c r="C629" s="568"/>
      <c r="D629" s="568"/>
      <c r="E629" s="568" cm="1">
        <f t="array" ref="E629">IF(H628&lt;&gt;"",E628,IF(E628="","",IFERROR(MATCH(TRUE(),INDEX(INDEX(K:K,E628+1):K203&lt;&gt;"",0),0)+E628,"")))</f>
        <v>770</v>
      </c>
      <c r="F629" s="569" cm="1">
        <f t="array" ref="F629">IF(E629="","",IF(H628&lt;&gt;"",H628,INDEX(D:D,E629)))</f>
        <v>0</v>
      </c>
      <c r="G629" s="569" t="str">
        <f t="shared" si="150"/>
        <v>0</v>
      </c>
      <c r="H629" s="570" t="str">
        <f t="shared" si="151"/>
        <v/>
      </c>
      <c r="I629" s="568" t="str">
        <f>IF(AND(F629&lt;&gt;"",N10&gt;0,M629&gt;N10),"Mot &gt; limite","")</f>
        <v/>
      </c>
      <c r="M629" s="514">
        <f>IF(OR(F629="",N10="",N10&lt;=0),"",IF(LEN(F629)&lt;=N10,LEN(F629),IFERROR(FIND("♦",SUBSTITUTE(LEFT(F629,N10)," ","♦",LEN(LEFT(F629,N10))-LEN(SUBSTITUTE(LEFT(F629,N10)," ","")))),FIND(" ",F629&amp;" ",N10+1)-1)))</f>
        <v>1</v>
      </c>
      <c r="N629" s="571">
        <f t="shared" si="152"/>
        <v>612</v>
      </c>
      <c r="O629" s="551" t="str">
        <f t="shared" si="153"/>
        <v>0</v>
      </c>
      <c r="P629" s="571">
        <f t="shared" si="154"/>
        <v>1</v>
      </c>
      <c r="Q629" s="571">
        <f t="shared" si="155"/>
        <v>1</v>
      </c>
      <c r="BX629" s="6" t="s">
        <v>354</v>
      </c>
      <c r="BY629" s="591" t="s">
        <v>365</v>
      </c>
      <c r="BZ629" s="6" t="s">
        <v>597</v>
      </c>
      <c r="CA629" s="6" t="s">
        <v>1708</v>
      </c>
    </row>
    <row r="630" spans="2:79">
      <c r="B630" s="568"/>
      <c r="C630" s="568"/>
      <c r="D630" s="568"/>
      <c r="E630" s="568" cm="1">
        <f t="array" ref="E630">IF(H629&lt;&gt;"",E629,IF(E629="","",IFERROR(MATCH(TRUE(),INDEX(INDEX(K:K,E629+1):K203&lt;&gt;"",0),0)+E629,"")))</f>
        <v>771</v>
      </c>
      <c r="F630" s="569" cm="1">
        <f t="array" ref="F630">IF(E630="","",IF(H629&lt;&gt;"",H629,INDEX(D:D,E630)))</f>
        <v>0</v>
      </c>
      <c r="G630" s="569" t="str">
        <f t="shared" si="150"/>
        <v>0</v>
      </c>
      <c r="H630" s="570" t="str">
        <f t="shared" si="151"/>
        <v/>
      </c>
      <c r="I630" s="568" t="str">
        <f>IF(AND(F630&lt;&gt;"",N10&gt;0,M630&gt;N10),"Mot &gt; limite","")</f>
        <v/>
      </c>
      <c r="M630" s="514">
        <f>IF(OR(F630="",N10="",N10&lt;=0),"",IF(LEN(F630)&lt;=N10,LEN(F630),IFERROR(FIND("♦",SUBSTITUTE(LEFT(F630,N10)," ","♦",LEN(LEFT(F630,N10))-LEN(SUBSTITUTE(LEFT(F630,N10)," ","")))),FIND(" ",F630&amp;" ",N10+1)-1)))</f>
        <v>1</v>
      </c>
      <c r="N630" s="571">
        <f t="shared" si="152"/>
        <v>613</v>
      </c>
      <c r="O630" s="551" t="str">
        <f t="shared" si="153"/>
        <v>0</v>
      </c>
      <c r="P630" s="571">
        <f t="shared" si="154"/>
        <v>1</v>
      </c>
      <c r="Q630" s="571">
        <f t="shared" si="155"/>
        <v>1</v>
      </c>
      <c r="BX630" s="6" t="s">
        <v>354</v>
      </c>
      <c r="BY630" s="591" t="s">
        <v>365</v>
      </c>
      <c r="BZ630" s="6" t="s">
        <v>683</v>
      </c>
      <c r="CA630" s="6" t="s">
        <v>1709</v>
      </c>
    </row>
    <row r="631" spans="2:79">
      <c r="B631" s="568"/>
      <c r="C631" s="568"/>
      <c r="D631" s="568"/>
      <c r="E631" s="568" cm="1">
        <f t="array" ref="E631">IF(H630&lt;&gt;"",E630,IF(E630="","",IFERROR(MATCH(TRUE(),INDEX(INDEX(K:K,E630+1):K203&lt;&gt;"",0),0)+E630,"")))</f>
        <v>772</v>
      </c>
      <c r="F631" s="569" cm="1">
        <f t="array" ref="F631">IF(E631="","",IF(H630&lt;&gt;"",H630,INDEX(D:D,E631)))</f>
        <v>0</v>
      </c>
      <c r="G631" s="569" t="str">
        <f t="shared" si="150"/>
        <v>0</v>
      </c>
      <c r="H631" s="570" t="str">
        <f t="shared" si="151"/>
        <v/>
      </c>
      <c r="I631" s="568" t="str">
        <f>IF(AND(F631&lt;&gt;"",N10&gt;0,M631&gt;N10),"Mot &gt; limite","")</f>
        <v/>
      </c>
      <c r="M631" s="514">
        <f>IF(OR(F631="",N10="",N10&lt;=0),"",IF(LEN(F631)&lt;=N10,LEN(F631),IFERROR(FIND("♦",SUBSTITUTE(LEFT(F631,N10)," ","♦",LEN(LEFT(F631,N10))-LEN(SUBSTITUTE(LEFT(F631,N10)," ","")))),FIND(" ",F631&amp;" ",N10+1)-1)))</f>
        <v>1</v>
      </c>
      <c r="N631" s="571">
        <f t="shared" si="152"/>
        <v>614</v>
      </c>
      <c r="O631" s="551" t="str">
        <f t="shared" si="153"/>
        <v>0</v>
      </c>
      <c r="P631" s="571">
        <f t="shared" si="154"/>
        <v>1</v>
      </c>
      <c r="Q631" s="571">
        <f t="shared" si="155"/>
        <v>1</v>
      </c>
      <c r="BX631" s="6" t="s">
        <v>354</v>
      </c>
      <c r="BY631" s="591" t="s">
        <v>365</v>
      </c>
      <c r="BZ631" s="6" t="s">
        <v>717</v>
      </c>
      <c r="CA631" s="6" t="s">
        <v>1710</v>
      </c>
    </row>
    <row r="632" spans="2:79">
      <c r="B632" s="568"/>
      <c r="C632" s="568"/>
      <c r="D632" s="568"/>
      <c r="E632" s="568" cm="1">
        <f t="array" ref="E632">IF(H631&lt;&gt;"",E631,IF(E631="","",IFERROR(MATCH(TRUE(),INDEX(INDEX(K:K,E631+1):K203&lt;&gt;"",0),0)+E631,"")))</f>
        <v>773</v>
      </c>
      <c r="F632" s="569" cm="1">
        <f t="array" ref="F632">IF(E632="","",IF(H631&lt;&gt;"",H631,INDEX(D:D,E632)))</f>
        <v>0</v>
      </c>
      <c r="G632" s="569" t="str">
        <f t="shared" si="150"/>
        <v>0</v>
      </c>
      <c r="H632" s="570" t="str">
        <f t="shared" si="151"/>
        <v/>
      </c>
      <c r="I632" s="568" t="str">
        <f>IF(AND(F632&lt;&gt;"",N10&gt;0,M632&gt;N10),"Mot &gt; limite","")</f>
        <v/>
      </c>
      <c r="M632" s="514">
        <f>IF(OR(F632="",N10="",N10&lt;=0),"",IF(LEN(F632)&lt;=N10,LEN(F632),IFERROR(FIND("♦",SUBSTITUTE(LEFT(F632,N10)," ","♦",LEN(LEFT(F632,N10))-LEN(SUBSTITUTE(LEFT(F632,N10)," ","")))),FIND(" ",F632&amp;" ",N10+1)-1)))</f>
        <v>1</v>
      </c>
      <c r="N632" s="571">
        <f t="shared" si="152"/>
        <v>615</v>
      </c>
      <c r="O632" s="551" t="str">
        <f t="shared" si="153"/>
        <v>0</v>
      </c>
      <c r="P632" s="571">
        <f t="shared" si="154"/>
        <v>1</v>
      </c>
      <c r="Q632" s="571">
        <f t="shared" si="155"/>
        <v>1</v>
      </c>
      <c r="BX632" s="6" t="s">
        <v>354</v>
      </c>
      <c r="BY632" s="591" t="s">
        <v>365</v>
      </c>
      <c r="BZ632" s="6" t="s">
        <v>669</v>
      </c>
      <c r="CA632" s="6" t="s">
        <v>1711</v>
      </c>
    </row>
    <row r="633" spans="2:79">
      <c r="B633" s="568"/>
      <c r="C633" s="568"/>
      <c r="D633" s="568"/>
      <c r="E633" s="568" cm="1">
        <f t="array" ref="E633">IF(H632&lt;&gt;"",E632,IF(E632="","",IFERROR(MATCH(TRUE(),INDEX(INDEX(K:K,E632+1):K203&lt;&gt;"",0),0)+E632,"")))</f>
        <v>774</v>
      </c>
      <c r="F633" s="569" cm="1">
        <f t="array" ref="F633">IF(E633="","",IF(H632&lt;&gt;"",H632,INDEX(D:D,E633)))</f>
        <v>0</v>
      </c>
      <c r="G633" s="569" t="str">
        <f t="shared" si="150"/>
        <v>0</v>
      </c>
      <c r="H633" s="570" t="str">
        <f t="shared" si="151"/>
        <v/>
      </c>
      <c r="I633" s="568" t="str">
        <f>IF(AND(F633&lt;&gt;"",N10&gt;0,M633&gt;N10),"Mot &gt; limite","")</f>
        <v/>
      </c>
      <c r="M633" s="514">
        <f>IF(OR(F633="",N10="",N10&lt;=0),"",IF(LEN(F633)&lt;=N10,LEN(F633),IFERROR(FIND("♦",SUBSTITUTE(LEFT(F633,N10)," ","♦",LEN(LEFT(F633,N10))-LEN(SUBSTITUTE(LEFT(F633,N10)," ","")))),FIND(" ",F633&amp;" ",N10+1)-1)))</f>
        <v>1</v>
      </c>
      <c r="N633" s="571">
        <f t="shared" si="152"/>
        <v>616</v>
      </c>
      <c r="O633" s="551" t="str">
        <f t="shared" si="153"/>
        <v>0</v>
      </c>
      <c r="P633" s="571">
        <f t="shared" si="154"/>
        <v>1</v>
      </c>
      <c r="Q633" s="571">
        <f t="shared" si="155"/>
        <v>1</v>
      </c>
      <c r="BX633" s="6" t="s">
        <v>354</v>
      </c>
      <c r="BY633" s="591" t="s">
        <v>365</v>
      </c>
      <c r="BZ633" s="6" t="s">
        <v>1712</v>
      </c>
      <c r="CA633" s="6" t="s">
        <v>1713</v>
      </c>
    </row>
    <row r="634" spans="2:79">
      <c r="B634" s="568"/>
      <c r="C634" s="568"/>
      <c r="D634" s="568"/>
      <c r="E634" s="568" cm="1">
        <f t="array" ref="E634">IF(H633&lt;&gt;"",E633,IF(E633="","",IFERROR(MATCH(TRUE(),INDEX(INDEX(K:K,E633+1):K203&lt;&gt;"",0),0)+E633,"")))</f>
        <v>775</v>
      </c>
      <c r="F634" s="569" cm="1">
        <f t="array" ref="F634">IF(E634="","",IF(H633&lt;&gt;"",H633,INDEX(D:D,E634)))</f>
        <v>0</v>
      </c>
      <c r="G634" s="569" t="str">
        <f t="shared" si="150"/>
        <v>0</v>
      </c>
      <c r="H634" s="570" t="str">
        <f t="shared" si="151"/>
        <v/>
      </c>
      <c r="I634" s="568" t="str">
        <f>IF(AND(F634&lt;&gt;"",N10&gt;0,M634&gt;N10),"Mot &gt; limite","")</f>
        <v/>
      </c>
      <c r="M634" s="514">
        <f>IF(OR(F634="",N10="",N10&lt;=0),"",IF(LEN(F634)&lt;=N10,LEN(F634),IFERROR(FIND("♦",SUBSTITUTE(LEFT(F634,N10)," ","♦",LEN(LEFT(F634,N10))-LEN(SUBSTITUTE(LEFT(F634,N10)," ","")))),FIND(" ",F634&amp;" ",N10+1)-1)))</f>
        <v>1</v>
      </c>
      <c r="N634" s="571">
        <f t="shared" si="152"/>
        <v>617</v>
      </c>
      <c r="O634" s="551" t="str">
        <f t="shared" si="153"/>
        <v>0</v>
      </c>
      <c r="P634" s="571">
        <f t="shared" si="154"/>
        <v>1</v>
      </c>
      <c r="Q634" s="571">
        <f t="shared" si="155"/>
        <v>1</v>
      </c>
      <c r="BX634" s="6" t="s">
        <v>354</v>
      </c>
      <c r="BY634" s="591" t="s">
        <v>365</v>
      </c>
      <c r="BZ634" s="6" t="s">
        <v>1471</v>
      </c>
      <c r="CA634" s="6" t="s">
        <v>1714</v>
      </c>
    </row>
    <row r="635" spans="2:79">
      <c r="B635" s="568"/>
      <c r="C635" s="568"/>
      <c r="D635" s="568"/>
      <c r="E635" s="568" cm="1">
        <f t="array" ref="E635">IF(H634&lt;&gt;"",E634,IF(E634="","",IFERROR(MATCH(TRUE(),INDEX(INDEX(K:K,E634+1):K203&lt;&gt;"",0),0)+E634,"")))</f>
        <v>776</v>
      </c>
      <c r="F635" s="569" cm="1">
        <f t="array" ref="F635">IF(E635="","",IF(H634&lt;&gt;"",H634,INDEX(D:D,E635)))</f>
        <v>0</v>
      </c>
      <c r="G635" s="569" t="str">
        <f t="shared" si="150"/>
        <v>0</v>
      </c>
      <c r="H635" s="570" t="str">
        <f t="shared" si="151"/>
        <v/>
      </c>
      <c r="I635" s="568" t="str">
        <f>IF(AND(F635&lt;&gt;"",N10&gt;0,M635&gt;N10),"Mot &gt; limite","")</f>
        <v/>
      </c>
      <c r="M635" s="514">
        <f>IF(OR(F635="",N10="",N10&lt;=0),"",IF(LEN(F635)&lt;=N10,LEN(F635),IFERROR(FIND("♦",SUBSTITUTE(LEFT(F635,N10)," ","♦",LEN(LEFT(F635,N10))-LEN(SUBSTITUTE(LEFT(F635,N10)," ","")))),FIND(" ",F635&amp;" ",N10+1)-1)))</f>
        <v>1</v>
      </c>
      <c r="N635" s="571">
        <f t="shared" si="152"/>
        <v>618</v>
      </c>
      <c r="O635" s="551" t="str">
        <f t="shared" si="153"/>
        <v>0</v>
      </c>
      <c r="P635" s="571">
        <f t="shared" si="154"/>
        <v>1</v>
      </c>
      <c r="Q635" s="571">
        <f t="shared" si="155"/>
        <v>1</v>
      </c>
      <c r="BX635" s="6" t="s">
        <v>354</v>
      </c>
      <c r="BY635" s="591" t="s">
        <v>365</v>
      </c>
      <c r="BZ635" s="6" t="s">
        <v>1715</v>
      </c>
      <c r="CA635" s="6" t="s">
        <v>1716</v>
      </c>
    </row>
    <row r="636" spans="2:79">
      <c r="B636" s="568"/>
      <c r="C636" s="568"/>
      <c r="D636" s="568"/>
      <c r="E636" s="568" cm="1">
        <f t="array" ref="E636">IF(H635&lt;&gt;"",E635,IF(E635="","",IFERROR(MATCH(TRUE(),INDEX(INDEX(K:K,E635+1):K203&lt;&gt;"",0),0)+E635,"")))</f>
        <v>777</v>
      </c>
      <c r="F636" s="569" cm="1">
        <f t="array" ref="F636">IF(E636="","",IF(H635&lt;&gt;"",H635,INDEX(D:D,E636)))</f>
        <v>0</v>
      </c>
      <c r="G636" s="569" t="str">
        <f t="shared" si="150"/>
        <v>0</v>
      </c>
      <c r="H636" s="570" t="str">
        <f t="shared" si="151"/>
        <v/>
      </c>
      <c r="I636" s="568" t="str">
        <f>IF(AND(F636&lt;&gt;"",N10&gt;0,M636&gt;N10),"Mot &gt; limite","")</f>
        <v/>
      </c>
      <c r="M636" s="514">
        <f>IF(OR(F636="",N10="",N10&lt;=0),"",IF(LEN(F636)&lt;=N10,LEN(F636),IFERROR(FIND("♦",SUBSTITUTE(LEFT(F636,N10)," ","♦",LEN(LEFT(F636,N10))-LEN(SUBSTITUTE(LEFT(F636,N10)," ","")))),FIND(" ",F636&amp;" ",N10+1)-1)))</f>
        <v>1</v>
      </c>
      <c r="N636" s="571">
        <f t="shared" si="152"/>
        <v>619</v>
      </c>
      <c r="O636" s="551" t="str">
        <f t="shared" si="153"/>
        <v>0</v>
      </c>
      <c r="P636" s="571">
        <f t="shared" si="154"/>
        <v>1</v>
      </c>
      <c r="Q636" s="571">
        <f t="shared" si="155"/>
        <v>1</v>
      </c>
      <c r="BX636" s="6" t="s">
        <v>354</v>
      </c>
      <c r="BY636" s="591" t="s">
        <v>365</v>
      </c>
      <c r="BZ636" s="6" t="s">
        <v>1717</v>
      </c>
      <c r="CA636" s="6" t="s">
        <v>1718</v>
      </c>
    </row>
    <row r="637" spans="2:79">
      <c r="B637" s="568"/>
      <c r="C637" s="568"/>
      <c r="D637" s="568"/>
      <c r="E637" s="568" cm="1">
        <f t="array" ref="E637">IF(H636&lt;&gt;"",E636,IF(E636="","",IFERROR(MATCH(TRUE(),INDEX(INDEX(K:K,E636+1):K203&lt;&gt;"",0),0)+E636,"")))</f>
        <v>778</v>
      </c>
      <c r="F637" s="569" cm="1">
        <f t="array" ref="F637">IF(E637="","",IF(H636&lt;&gt;"",H636,INDEX(D:D,E637)))</f>
        <v>0</v>
      </c>
      <c r="G637" s="569" t="str">
        <f t="shared" si="150"/>
        <v>0</v>
      </c>
      <c r="H637" s="570" t="str">
        <f t="shared" si="151"/>
        <v/>
      </c>
      <c r="I637" s="568" t="str">
        <f>IF(AND(F637&lt;&gt;"",N10&gt;0,M637&gt;N10),"Mot &gt; limite","")</f>
        <v/>
      </c>
      <c r="M637" s="514">
        <f>IF(OR(F637="",N10="",N10&lt;=0),"",IF(LEN(F637)&lt;=N10,LEN(F637),IFERROR(FIND("♦",SUBSTITUTE(LEFT(F637,N10)," ","♦",LEN(LEFT(F637,N10))-LEN(SUBSTITUTE(LEFT(F637,N10)," ","")))),FIND(" ",F637&amp;" ",N10+1)-1)))</f>
        <v>1</v>
      </c>
      <c r="N637" s="571">
        <f t="shared" si="152"/>
        <v>620</v>
      </c>
      <c r="O637" s="551" t="str">
        <f t="shared" si="153"/>
        <v>0</v>
      </c>
      <c r="P637" s="571">
        <f t="shared" si="154"/>
        <v>1</v>
      </c>
      <c r="Q637" s="571">
        <f t="shared" si="155"/>
        <v>1</v>
      </c>
      <c r="BX637" s="6" t="s">
        <v>354</v>
      </c>
      <c r="BY637" s="591" t="s">
        <v>365</v>
      </c>
      <c r="BZ637" s="6" t="s">
        <v>1719</v>
      </c>
      <c r="CA637" s="6" t="s">
        <v>1720</v>
      </c>
    </row>
    <row r="638" spans="2:79">
      <c r="B638" s="568"/>
      <c r="C638" s="568"/>
      <c r="D638" s="568"/>
      <c r="E638" s="568" cm="1">
        <f t="array" ref="E638">IF(H637&lt;&gt;"",E637,IF(E637="","",IFERROR(MATCH(TRUE(),INDEX(INDEX(K:K,E637+1):K203&lt;&gt;"",0),0)+E637,"")))</f>
        <v>779</v>
      </c>
      <c r="F638" s="569" cm="1">
        <f t="array" ref="F638">IF(E638="","",IF(H637&lt;&gt;"",H637,INDEX(D:D,E638)))</f>
        <v>0</v>
      </c>
      <c r="G638" s="569" t="str">
        <f t="shared" si="150"/>
        <v>0</v>
      </c>
      <c r="H638" s="570" t="str">
        <f t="shared" si="151"/>
        <v/>
      </c>
      <c r="I638" s="568" t="str">
        <f>IF(AND(F638&lt;&gt;"",N10&gt;0,M638&gt;N10),"Mot &gt; limite","")</f>
        <v/>
      </c>
      <c r="M638" s="514">
        <f>IF(OR(F638="",N10="",N10&lt;=0),"",IF(LEN(F638)&lt;=N10,LEN(F638),IFERROR(FIND("♦",SUBSTITUTE(LEFT(F638,N10)," ","♦",LEN(LEFT(F638,N10))-LEN(SUBSTITUTE(LEFT(F638,N10)," ","")))),FIND(" ",F638&amp;" ",N10+1)-1)))</f>
        <v>1</v>
      </c>
      <c r="N638" s="571">
        <f t="shared" si="152"/>
        <v>621</v>
      </c>
      <c r="O638" s="551" t="str">
        <f t="shared" si="153"/>
        <v>0</v>
      </c>
      <c r="P638" s="571">
        <f t="shared" si="154"/>
        <v>1</v>
      </c>
      <c r="Q638" s="571">
        <f t="shared" si="155"/>
        <v>1</v>
      </c>
      <c r="BX638" s="6" t="s">
        <v>354</v>
      </c>
      <c r="BY638" s="591" t="s">
        <v>365</v>
      </c>
      <c r="BZ638" s="6" t="s">
        <v>1721</v>
      </c>
      <c r="CA638" s="6" t="s">
        <v>1722</v>
      </c>
    </row>
    <row r="639" spans="2:79">
      <c r="B639" s="568"/>
      <c r="C639" s="568"/>
      <c r="D639" s="568"/>
      <c r="E639" s="568" cm="1">
        <f t="array" ref="E639">IF(H638&lt;&gt;"",E638,IF(E638="","",IFERROR(MATCH(TRUE(),INDEX(INDEX(K:K,E638+1):K203&lt;&gt;"",0),0)+E638,"")))</f>
        <v>780</v>
      </c>
      <c r="F639" s="569" cm="1">
        <f t="array" ref="F639">IF(E639="","",IF(H638&lt;&gt;"",H638,INDEX(D:D,E639)))</f>
        <v>0</v>
      </c>
      <c r="G639" s="569" t="str">
        <f t="shared" si="150"/>
        <v>0</v>
      </c>
      <c r="H639" s="570" t="str">
        <f t="shared" si="151"/>
        <v/>
      </c>
      <c r="I639" s="568" t="str">
        <f>IF(AND(F639&lt;&gt;"",N10&gt;0,M639&gt;N10),"Mot &gt; limite","")</f>
        <v/>
      </c>
      <c r="M639" s="514">
        <f>IF(OR(F639="",N10="",N10&lt;=0),"",IF(LEN(F639)&lt;=N10,LEN(F639),IFERROR(FIND("♦",SUBSTITUTE(LEFT(F639,N10)," ","♦",LEN(LEFT(F639,N10))-LEN(SUBSTITUTE(LEFT(F639,N10)," ","")))),FIND(" ",F639&amp;" ",N10+1)-1)))</f>
        <v>1</v>
      </c>
      <c r="N639" s="571">
        <f t="shared" si="152"/>
        <v>622</v>
      </c>
      <c r="O639" s="551" t="str">
        <f t="shared" si="153"/>
        <v>0</v>
      </c>
      <c r="P639" s="571">
        <f t="shared" si="154"/>
        <v>1</v>
      </c>
      <c r="Q639" s="571">
        <f t="shared" si="155"/>
        <v>1</v>
      </c>
      <c r="BX639" s="6" t="s">
        <v>354</v>
      </c>
      <c r="BY639" s="591" t="s">
        <v>365</v>
      </c>
      <c r="BZ639" s="6" t="s">
        <v>1723</v>
      </c>
      <c r="CA639" s="6" t="s">
        <v>1724</v>
      </c>
    </row>
    <row r="640" spans="2:79">
      <c r="B640" s="568"/>
      <c r="C640" s="568"/>
      <c r="D640" s="568"/>
      <c r="E640" s="568" cm="1">
        <f t="array" ref="E640">IF(H639&lt;&gt;"",E639,IF(E639="","",IFERROR(MATCH(TRUE(),INDEX(INDEX(K:K,E639+1):K203&lt;&gt;"",0),0)+E639,"")))</f>
        <v>781</v>
      </c>
      <c r="F640" s="569" cm="1">
        <f t="array" ref="F640">IF(E640="","",IF(H639&lt;&gt;"",H639,INDEX(D:D,E640)))</f>
        <v>0</v>
      </c>
      <c r="G640" s="569" t="str">
        <f t="shared" si="150"/>
        <v>0</v>
      </c>
      <c r="H640" s="570" t="str">
        <f t="shared" si="151"/>
        <v/>
      </c>
      <c r="I640" s="568" t="str">
        <f>IF(AND(F640&lt;&gt;"",N10&gt;0,M640&gt;N10),"Mot &gt; limite","")</f>
        <v/>
      </c>
      <c r="M640" s="514">
        <f>IF(OR(F640="",N10="",N10&lt;=0),"",IF(LEN(F640)&lt;=N10,LEN(F640),IFERROR(FIND("♦",SUBSTITUTE(LEFT(F640,N10)," ","♦",LEN(LEFT(F640,N10))-LEN(SUBSTITUTE(LEFT(F640,N10)," ","")))),FIND(" ",F640&amp;" ",N10+1)-1)))</f>
        <v>1</v>
      </c>
      <c r="N640" s="571">
        <f t="shared" si="152"/>
        <v>623</v>
      </c>
      <c r="O640" s="551" t="str">
        <f t="shared" si="153"/>
        <v>0</v>
      </c>
      <c r="P640" s="571">
        <f t="shared" si="154"/>
        <v>1</v>
      </c>
      <c r="Q640" s="571">
        <f t="shared" si="155"/>
        <v>1</v>
      </c>
      <c r="BX640" s="6" t="s">
        <v>354</v>
      </c>
      <c r="BY640" s="591" t="s">
        <v>365</v>
      </c>
      <c r="BZ640" s="6" t="s">
        <v>1725</v>
      </c>
      <c r="CA640" s="6" t="s">
        <v>1726</v>
      </c>
    </row>
    <row r="641" spans="2:79">
      <c r="B641" s="568"/>
      <c r="C641" s="568"/>
      <c r="D641" s="568"/>
      <c r="E641" s="568" cm="1">
        <f t="array" ref="E641">IF(H640&lt;&gt;"",E640,IF(E640="","",IFERROR(MATCH(TRUE(),INDEX(INDEX(K:K,E640+1):K203&lt;&gt;"",0),0)+E640,"")))</f>
        <v>782</v>
      </c>
      <c r="F641" s="569" cm="1">
        <f t="array" ref="F641">IF(E641="","",IF(H640&lt;&gt;"",H640,INDEX(D:D,E641)))</f>
        <v>0</v>
      </c>
      <c r="G641" s="569" t="str">
        <f t="shared" si="150"/>
        <v>0</v>
      </c>
      <c r="H641" s="570" t="str">
        <f t="shared" si="151"/>
        <v/>
      </c>
      <c r="I641" s="568" t="str">
        <f>IF(AND(F641&lt;&gt;"",N10&gt;0,M641&gt;N10),"Mot &gt; limite","")</f>
        <v/>
      </c>
      <c r="M641" s="514">
        <f>IF(OR(F641="",N10="",N10&lt;=0),"",IF(LEN(F641)&lt;=N10,LEN(F641),IFERROR(FIND("♦",SUBSTITUTE(LEFT(F641,N10)," ","♦",LEN(LEFT(F641,N10))-LEN(SUBSTITUTE(LEFT(F641,N10)," ","")))),FIND(" ",F641&amp;" ",N10+1)-1)))</f>
        <v>1</v>
      </c>
      <c r="N641" s="571">
        <f t="shared" si="152"/>
        <v>624</v>
      </c>
      <c r="O641" s="551" t="str">
        <f t="shared" si="153"/>
        <v>0</v>
      </c>
      <c r="P641" s="571">
        <f t="shared" si="154"/>
        <v>1</v>
      </c>
      <c r="Q641" s="571">
        <f t="shared" si="155"/>
        <v>1</v>
      </c>
      <c r="BX641" s="6" t="s">
        <v>354</v>
      </c>
      <c r="BY641" s="591" t="s">
        <v>365</v>
      </c>
      <c r="BZ641" s="6" t="s">
        <v>1727</v>
      </c>
      <c r="CA641" s="6" t="s">
        <v>1728</v>
      </c>
    </row>
    <row r="642" spans="2:79">
      <c r="B642" s="568"/>
      <c r="C642" s="568"/>
      <c r="D642" s="568"/>
      <c r="E642" s="568" cm="1">
        <f t="array" ref="E642">IF(H641&lt;&gt;"",E641,IF(E641="","",IFERROR(MATCH(TRUE(),INDEX(INDEX(K:K,E641+1):K203&lt;&gt;"",0),0)+E641,"")))</f>
        <v>783</v>
      </c>
      <c r="F642" s="569" cm="1">
        <f t="array" ref="F642">IF(E642="","",IF(H641&lt;&gt;"",H641,INDEX(D:D,E642)))</f>
        <v>0</v>
      </c>
      <c r="G642" s="569" t="str">
        <f t="shared" si="150"/>
        <v>0</v>
      </c>
      <c r="H642" s="570" t="str">
        <f t="shared" si="151"/>
        <v/>
      </c>
      <c r="I642" s="568" t="str">
        <f>IF(AND(F642&lt;&gt;"",N10&gt;0,M642&gt;N10),"Mot &gt; limite","")</f>
        <v/>
      </c>
      <c r="M642" s="514">
        <f>IF(OR(F642="",N10="",N10&lt;=0),"",IF(LEN(F642)&lt;=N10,LEN(F642),IFERROR(FIND("♦",SUBSTITUTE(LEFT(F642,N10)," ","♦",LEN(LEFT(F642,N10))-LEN(SUBSTITUTE(LEFT(F642,N10)," ","")))),FIND(" ",F642&amp;" ",N10+1)-1)))</f>
        <v>1</v>
      </c>
      <c r="N642" s="571">
        <f t="shared" si="152"/>
        <v>625</v>
      </c>
      <c r="O642" s="551" t="str">
        <f t="shared" si="153"/>
        <v>0</v>
      </c>
      <c r="P642" s="571">
        <f t="shared" si="154"/>
        <v>1</v>
      </c>
      <c r="Q642" s="571">
        <f t="shared" si="155"/>
        <v>1</v>
      </c>
      <c r="BX642" s="6" t="s">
        <v>354</v>
      </c>
      <c r="BY642" s="591" t="s">
        <v>365</v>
      </c>
      <c r="BZ642" s="6" t="s">
        <v>1729</v>
      </c>
      <c r="CA642" s="6" t="s">
        <v>1730</v>
      </c>
    </row>
    <row r="643" spans="2:79">
      <c r="B643" s="568"/>
      <c r="C643" s="568"/>
      <c r="D643" s="568"/>
      <c r="E643" s="568" cm="1">
        <f t="array" ref="E643">IF(H642&lt;&gt;"",E642,IF(E642="","",IFERROR(MATCH(TRUE(),INDEX(INDEX(K:K,E642+1):K203&lt;&gt;"",0),0)+E642,"")))</f>
        <v>784</v>
      </c>
      <c r="F643" s="569" cm="1">
        <f t="array" ref="F643">IF(E643="","",IF(H642&lt;&gt;"",H642,INDEX(D:D,E643)))</f>
        <v>0</v>
      </c>
      <c r="G643" s="569" t="str">
        <f t="shared" si="150"/>
        <v>0</v>
      </c>
      <c r="H643" s="570" t="str">
        <f t="shared" si="151"/>
        <v/>
      </c>
      <c r="I643" s="568" t="str">
        <f>IF(AND(F643&lt;&gt;"",N10&gt;0,M643&gt;N10),"Mot &gt; limite","")</f>
        <v/>
      </c>
      <c r="M643" s="514">
        <f>IF(OR(F643="",N10="",N10&lt;=0),"",IF(LEN(F643)&lt;=N10,LEN(F643),IFERROR(FIND("♦",SUBSTITUTE(LEFT(F643,N10)," ","♦",LEN(LEFT(F643,N10))-LEN(SUBSTITUTE(LEFT(F643,N10)," ","")))),FIND(" ",F643&amp;" ",N10+1)-1)))</f>
        <v>1</v>
      </c>
      <c r="N643" s="571">
        <f t="shared" si="152"/>
        <v>626</v>
      </c>
      <c r="O643" s="551" t="str">
        <f t="shared" si="153"/>
        <v>0</v>
      </c>
      <c r="P643" s="571">
        <f t="shared" si="154"/>
        <v>1</v>
      </c>
      <c r="Q643" s="571">
        <f t="shared" si="155"/>
        <v>1</v>
      </c>
      <c r="BX643" s="6" t="s">
        <v>354</v>
      </c>
      <c r="BY643" s="591" t="s">
        <v>365</v>
      </c>
      <c r="BZ643" s="6" t="s">
        <v>1731</v>
      </c>
      <c r="CA643" s="6" t="s">
        <v>1732</v>
      </c>
    </row>
    <row r="644" spans="2:79">
      <c r="B644" s="568"/>
      <c r="C644" s="568"/>
      <c r="D644" s="568"/>
      <c r="E644" s="568" cm="1">
        <f t="array" ref="E644">IF(H643&lt;&gt;"",E643,IF(E643="","",IFERROR(MATCH(TRUE(),INDEX(INDEX(K:K,E643+1):K203&lt;&gt;"",0),0)+E643,"")))</f>
        <v>785</v>
      </c>
      <c r="F644" s="569" cm="1">
        <f t="array" ref="F644">IF(E644="","",IF(H643&lt;&gt;"",H643,INDEX(D:D,E644)))</f>
        <v>0</v>
      </c>
      <c r="G644" s="569" t="str">
        <f t="shared" si="150"/>
        <v>0</v>
      </c>
      <c r="H644" s="570" t="str">
        <f t="shared" si="151"/>
        <v/>
      </c>
      <c r="I644" s="568" t="str">
        <f>IF(AND(F644&lt;&gt;"",N10&gt;0,M644&gt;N10),"Mot &gt; limite","")</f>
        <v/>
      </c>
      <c r="M644" s="514">
        <f>IF(OR(F644="",N10="",N10&lt;=0),"",IF(LEN(F644)&lt;=N10,LEN(F644),IFERROR(FIND("♦",SUBSTITUTE(LEFT(F644,N10)," ","♦",LEN(LEFT(F644,N10))-LEN(SUBSTITUTE(LEFT(F644,N10)," ","")))),FIND(" ",F644&amp;" ",N10+1)-1)))</f>
        <v>1</v>
      </c>
      <c r="N644" s="571">
        <f t="shared" si="152"/>
        <v>627</v>
      </c>
      <c r="O644" s="551" t="str">
        <f t="shared" si="153"/>
        <v>0</v>
      </c>
      <c r="P644" s="571">
        <f t="shared" si="154"/>
        <v>1</v>
      </c>
      <c r="Q644" s="571">
        <f t="shared" si="155"/>
        <v>1</v>
      </c>
      <c r="BX644" s="6" t="s">
        <v>354</v>
      </c>
      <c r="BY644" s="591" t="s">
        <v>365</v>
      </c>
      <c r="BZ644" s="6" t="s">
        <v>1733</v>
      </c>
      <c r="CA644" s="6" t="s">
        <v>1734</v>
      </c>
    </row>
    <row r="645" spans="2:79">
      <c r="B645" s="568"/>
      <c r="C645" s="568"/>
      <c r="D645" s="568"/>
      <c r="E645" s="568" cm="1">
        <f t="array" ref="E645">IF(H644&lt;&gt;"",E644,IF(E644="","",IFERROR(MATCH(TRUE(),INDEX(INDEX(K:K,E644+1):K203&lt;&gt;"",0),0)+E644,"")))</f>
        <v>786</v>
      </c>
      <c r="F645" s="569" cm="1">
        <f t="array" ref="F645">IF(E645="","",IF(H644&lt;&gt;"",H644,INDEX(D:D,E645)))</f>
        <v>0</v>
      </c>
      <c r="G645" s="569" t="str">
        <f t="shared" si="150"/>
        <v>0</v>
      </c>
      <c r="H645" s="570" t="str">
        <f t="shared" si="151"/>
        <v/>
      </c>
      <c r="I645" s="568" t="str">
        <f>IF(AND(F645&lt;&gt;"",N10&gt;0,M645&gt;N10),"Mot &gt; limite","")</f>
        <v/>
      </c>
      <c r="M645" s="514">
        <f>IF(OR(F645="",N10="",N10&lt;=0),"",IF(LEN(F645)&lt;=N10,LEN(F645),IFERROR(FIND("♦",SUBSTITUTE(LEFT(F645,N10)," ","♦",LEN(LEFT(F645,N10))-LEN(SUBSTITUTE(LEFT(F645,N10)," ","")))),FIND(" ",F645&amp;" ",N10+1)-1)))</f>
        <v>1</v>
      </c>
      <c r="N645" s="571">
        <f t="shared" si="152"/>
        <v>628</v>
      </c>
      <c r="O645" s="551" t="str">
        <f t="shared" si="153"/>
        <v>0</v>
      </c>
      <c r="P645" s="571">
        <f t="shared" si="154"/>
        <v>1</v>
      </c>
      <c r="Q645" s="571">
        <f t="shared" si="155"/>
        <v>1</v>
      </c>
      <c r="BX645" s="6" t="s">
        <v>354</v>
      </c>
      <c r="BY645" s="591" t="s">
        <v>365</v>
      </c>
      <c r="BZ645" s="6" t="s">
        <v>1735</v>
      </c>
      <c r="CA645" s="6" t="s">
        <v>1736</v>
      </c>
    </row>
    <row r="646" spans="2:79">
      <c r="B646" s="568"/>
      <c r="C646" s="568"/>
      <c r="D646" s="568"/>
      <c r="E646" s="568" cm="1">
        <f t="array" ref="E646">IF(H645&lt;&gt;"",E645,IF(E645="","",IFERROR(MATCH(TRUE(),INDEX(INDEX(K:K,E645+1):K203&lt;&gt;"",0),0)+E645,"")))</f>
        <v>787</v>
      </c>
      <c r="F646" s="569" cm="1">
        <f t="array" ref="F646">IF(E646="","",IF(H645&lt;&gt;"",H645,INDEX(D:D,E646)))</f>
        <v>0</v>
      </c>
      <c r="G646" s="569" t="str">
        <f t="shared" si="150"/>
        <v>0</v>
      </c>
      <c r="H646" s="570" t="str">
        <f t="shared" si="151"/>
        <v/>
      </c>
      <c r="I646" s="568" t="str">
        <f>IF(AND(F646&lt;&gt;"",N10&gt;0,M646&gt;N10),"Mot &gt; limite","")</f>
        <v/>
      </c>
      <c r="M646" s="514">
        <f>IF(OR(F646="",N10="",N10&lt;=0),"",IF(LEN(F646)&lt;=N10,LEN(F646),IFERROR(FIND("♦",SUBSTITUTE(LEFT(F646,N10)," ","♦",LEN(LEFT(F646,N10))-LEN(SUBSTITUTE(LEFT(F646,N10)," ","")))),FIND(" ",F646&amp;" ",N10+1)-1)))</f>
        <v>1</v>
      </c>
      <c r="N646" s="571">
        <f t="shared" si="152"/>
        <v>629</v>
      </c>
      <c r="O646" s="551" t="str">
        <f t="shared" si="153"/>
        <v>0</v>
      </c>
      <c r="P646" s="571">
        <f t="shared" si="154"/>
        <v>1</v>
      </c>
      <c r="Q646" s="571">
        <f t="shared" si="155"/>
        <v>1</v>
      </c>
      <c r="BX646" s="6" t="s">
        <v>354</v>
      </c>
      <c r="BY646" s="591" t="s">
        <v>365</v>
      </c>
      <c r="BZ646" s="6" t="s">
        <v>684</v>
      </c>
      <c r="CA646" s="6" t="s">
        <v>1737</v>
      </c>
    </row>
    <row r="647" spans="2:79">
      <c r="B647" s="568"/>
      <c r="C647" s="568"/>
      <c r="D647" s="568"/>
      <c r="E647" s="568" cm="1">
        <f t="array" ref="E647">IF(H646&lt;&gt;"",E646,IF(E646="","",IFERROR(MATCH(TRUE(),INDEX(INDEX(K:K,E646+1):K203&lt;&gt;"",0),0)+E646,"")))</f>
        <v>788</v>
      </c>
      <c r="F647" s="569" cm="1">
        <f t="array" ref="F647">IF(E647="","",IF(H646&lt;&gt;"",H646,INDEX(D:D,E647)))</f>
        <v>0</v>
      </c>
      <c r="G647" s="569" t="str">
        <f t="shared" si="150"/>
        <v>0</v>
      </c>
      <c r="H647" s="570" t="str">
        <f t="shared" si="151"/>
        <v/>
      </c>
      <c r="I647" s="568" t="str">
        <f>IF(AND(F647&lt;&gt;"",N10&gt;0,M647&gt;N10),"Mot &gt; limite","")</f>
        <v/>
      </c>
      <c r="M647" s="514">
        <f>IF(OR(F647="",N10="",N10&lt;=0),"",IF(LEN(F647)&lt;=N10,LEN(F647),IFERROR(FIND("♦",SUBSTITUTE(LEFT(F647,N10)," ","♦",LEN(LEFT(F647,N10))-LEN(SUBSTITUTE(LEFT(F647,N10)," ","")))),FIND(" ",F647&amp;" ",N10+1)-1)))</f>
        <v>1</v>
      </c>
      <c r="N647" s="571">
        <f t="shared" si="152"/>
        <v>630</v>
      </c>
      <c r="O647" s="551" t="str">
        <f t="shared" si="153"/>
        <v>0</v>
      </c>
      <c r="P647" s="571">
        <f t="shared" si="154"/>
        <v>1</v>
      </c>
      <c r="Q647" s="571">
        <f t="shared" si="155"/>
        <v>1</v>
      </c>
      <c r="BX647" s="6" t="s">
        <v>354</v>
      </c>
      <c r="BY647" s="591" t="s">
        <v>365</v>
      </c>
      <c r="BZ647" s="6" t="s">
        <v>425</v>
      </c>
      <c r="CA647" s="6" t="s">
        <v>1738</v>
      </c>
    </row>
    <row r="648" spans="2:79">
      <c r="B648" s="568"/>
      <c r="C648" s="568"/>
      <c r="D648" s="568"/>
      <c r="E648" s="568" cm="1">
        <f t="array" ref="E648">IF(H647&lt;&gt;"",E647,IF(E647="","",IFERROR(MATCH(TRUE(),INDEX(INDEX(K:K,E647+1):K203&lt;&gt;"",0),0)+E647,"")))</f>
        <v>789</v>
      </c>
      <c r="F648" s="569" cm="1">
        <f t="array" ref="F648">IF(E648="","",IF(H647&lt;&gt;"",H647,INDEX(D:D,E648)))</f>
        <v>0</v>
      </c>
      <c r="G648" s="569" t="str">
        <f t="shared" si="150"/>
        <v>0</v>
      </c>
      <c r="H648" s="570" t="str">
        <f t="shared" si="151"/>
        <v/>
      </c>
      <c r="I648" s="568" t="str">
        <f>IF(AND(F648&lt;&gt;"",N10&gt;0,M648&gt;N10),"Mot &gt; limite","")</f>
        <v/>
      </c>
      <c r="M648" s="514">
        <f>IF(OR(F648="",N10="",N10&lt;=0),"",IF(LEN(F648)&lt;=N10,LEN(F648),IFERROR(FIND("♦",SUBSTITUTE(LEFT(F648,N10)," ","♦",LEN(LEFT(F648,N10))-LEN(SUBSTITUTE(LEFT(F648,N10)," ","")))),FIND(" ",F648&amp;" ",N10+1)-1)))</f>
        <v>1</v>
      </c>
      <c r="N648" s="571">
        <f t="shared" si="152"/>
        <v>631</v>
      </c>
      <c r="O648" s="551" t="str">
        <f t="shared" si="153"/>
        <v>0</v>
      </c>
      <c r="P648" s="571">
        <f t="shared" si="154"/>
        <v>1</v>
      </c>
      <c r="Q648" s="571">
        <f t="shared" si="155"/>
        <v>1</v>
      </c>
      <c r="BX648" s="6" t="s">
        <v>354</v>
      </c>
      <c r="BY648" s="591" t="s">
        <v>365</v>
      </c>
      <c r="BZ648" s="6" t="s">
        <v>673</v>
      </c>
      <c r="CA648" s="6" t="s">
        <v>1739</v>
      </c>
    </row>
    <row r="649" spans="2:79">
      <c r="B649" s="568"/>
      <c r="C649" s="568"/>
      <c r="D649" s="568"/>
      <c r="E649" s="568" cm="1">
        <f t="array" ref="E649">IF(H648&lt;&gt;"",E648,IF(E648="","",IFERROR(MATCH(TRUE(),INDEX(INDEX(K:K,E648+1):K203&lt;&gt;"",0),0)+E648,"")))</f>
        <v>790</v>
      </c>
      <c r="F649" s="569" cm="1">
        <f t="array" ref="F649">IF(E649="","",IF(H648&lt;&gt;"",H648,INDEX(D:D,E649)))</f>
        <v>0</v>
      </c>
      <c r="G649" s="569" t="str">
        <f t="shared" si="150"/>
        <v>0</v>
      </c>
      <c r="H649" s="570" t="str">
        <f t="shared" si="151"/>
        <v/>
      </c>
      <c r="I649" s="568" t="str">
        <f>IF(AND(F649&lt;&gt;"",N10&gt;0,M649&gt;N10),"Mot &gt; limite","")</f>
        <v/>
      </c>
      <c r="M649" s="514">
        <f>IF(OR(F649="",N10="",N10&lt;=0),"",IF(LEN(F649)&lt;=N10,LEN(F649),IFERROR(FIND("♦",SUBSTITUTE(LEFT(F649,N10)," ","♦",LEN(LEFT(F649,N10))-LEN(SUBSTITUTE(LEFT(F649,N10)," ","")))),FIND(" ",F649&amp;" ",N10+1)-1)))</f>
        <v>1</v>
      </c>
      <c r="N649" s="571">
        <f t="shared" si="152"/>
        <v>632</v>
      </c>
      <c r="O649" s="551" t="str">
        <f t="shared" si="153"/>
        <v>0</v>
      </c>
      <c r="P649" s="571">
        <f t="shared" si="154"/>
        <v>1</v>
      </c>
      <c r="Q649" s="571">
        <f t="shared" si="155"/>
        <v>1</v>
      </c>
      <c r="BX649" s="6" t="s">
        <v>354</v>
      </c>
      <c r="BY649" s="591" t="s">
        <v>365</v>
      </c>
      <c r="BZ649" s="6" t="s">
        <v>466</v>
      </c>
      <c r="CA649" s="6" t="s">
        <v>1740</v>
      </c>
    </row>
    <row r="650" spans="2:79">
      <c r="B650" s="568"/>
      <c r="C650" s="568"/>
      <c r="D650" s="568"/>
      <c r="E650" s="568" cm="1">
        <f t="array" ref="E650">IF(H649&lt;&gt;"",E649,IF(E649="","",IFERROR(MATCH(TRUE(),INDEX(INDEX(K:K,E649+1):K203&lt;&gt;"",0),0)+E649,"")))</f>
        <v>791</v>
      </c>
      <c r="F650" s="569" cm="1">
        <f t="array" ref="F650">IF(E650="","",IF(H649&lt;&gt;"",H649,INDEX(D:D,E650)))</f>
        <v>0</v>
      </c>
      <c r="G650" s="569" t="str">
        <f t="shared" si="150"/>
        <v>0</v>
      </c>
      <c r="H650" s="570" t="str">
        <f t="shared" si="151"/>
        <v/>
      </c>
      <c r="I650" s="568" t="str">
        <f>IF(AND(F650&lt;&gt;"",N10&gt;0,M650&gt;N10),"Mot &gt; limite","")</f>
        <v/>
      </c>
      <c r="M650" s="514">
        <f>IF(OR(F650="",N10="",N10&lt;=0),"",IF(LEN(F650)&lt;=N10,LEN(F650),IFERROR(FIND("♦",SUBSTITUTE(LEFT(F650,N10)," ","♦",LEN(LEFT(F650,N10))-LEN(SUBSTITUTE(LEFT(F650,N10)," ","")))),FIND(" ",F650&amp;" ",N10+1)-1)))</f>
        <v>1</v>
      </c>
      <c r="N650" s="571">
        <f t="shared" si="152"/>
        <v>633</v>
      </c>
      <c r="O650" s="551" t="str">
        <f t="shared" si="153"/>
        <v>0</v>
      </c>
      <c r="P650" s="571">
        <f t="shared" si="154"/>
        <v>1</v>
      </c>
      <c r="Q650" s="571">
        <f t="shared" si="155"/>
        <v>1</v>
      </c>
      <c r="BX650" s="6" t="s">
        <v>354</v>
      </c>
      <c r="BY650" s="591" t="s">
        <v>365</v>
      </c>
      <c r="BZ650" s="6" t="s">
        <v>426</v>
      </c>
      <c r="CA650" s="6" t="s">
        <v>1741</v>
      </c>
    </row>
    <row r="651" spans="2:79">
      <c r="B651" s="568"/>
      <c r="C651" s="568"/>
      <c r="D651" s="568"/>
      <c r="E651" s="568" cm="1">
        <f t="array" ref="E651">IF(H650&lt;&gt;"",E650,IF(E650="","",IFERROR(MATCH(TRUE(),INDEX(INDEX(K:K,E650+1):K203&lt;&gt;"",0),0)+E650,"")))</f>
        <v>792</v>
      </c>
      <c r="F651" s="569" cm="1">
        <f t="array" ref="F651">IF(E651="","",IF(H650&lt;&gt;"",H650,INDEX(D:D,E651)))</f>
        <v>0</v>
      </c>
      <c r="G651" s="569" t="str">
        <f t="shared" si="150"/>
        <v>0</v>
      </c>
      <c r="H651" s="570" t="str">
        <f t="shared" si="151"/>
        <v/>
      </c>
      <c r="I651" s="568" t="str">
        <f>IF(AND(F651&lt;&gt;"",N10&gt;0,M651&gt;N10),"Mot &gt; limite","")</f>
        <v/>
      </c>
      <c r="M651" s="514">
        <f>IF(OR(F651="",N10="",N10&lt;=0),"",IF(LEN(F651)&lt;=N10,LEN(F651),IFERROR(FIND("♦",SUBSTITUTE(LEFT(F651,N10)," ","♦",LEN(LEFT(F651,N10))-LEN(SUBSTITUTE(LEFT(F651,N10)," ","")))),FIND(" ",F651&amp;" ",N10+1)-1)))</f>
        <v>1</v>
      </c>
      <c r="N651" s="571">
        <f t="shared" si="152"/>
        <v>634</v>
      </c>
      <c r="O651" s="551" t="str">
        <f t="shared" si="153"/>
        <v>0</v>
      </c>
      <c r="P651" s="571">
        <f t="shared" si="154"/>
        <v>1</v>
      </c>
      <c r="Q651" s="571">
        <f t="shared" si="155"/>
        <v>1</v>
      </c>
      <c r="BX651" s="6" t="s">
        <v>354</v>
      </c>
      <c r="BY651" s="591" t="s">
        <v>365</v>
      </c>
      <c r="BZ651" s="6" t="s">
        <v>1742</v>
      </c>
      <c r="CA651" s="6" t="s">
        <v>1743</v>
      </c>
    </row>
    <row r="652" spans="2:79">
      <c r="B652" s="568"/>
      <c r="C652" s="568"/>
      <c r="D652" s="568"/>
      <c r="E652" s="568" cm="1">
        <f t="array" ref="E652">IF(H651&lt;&gt;"",E651,IF(E651="","",IFERROR(MATCH(TRUE(),INDEX(INDEX(K:K,E651+1):K203&lt;&gt;"",0),0)+E651,"")))</f>
        <v>793</v>
      </c>
      <c r="F652" s="569" cm="1">
        <f t="array" ref="F652">IF(E652="","",IF(H651&lt;&gt;"",H651,INDEX(D:D,E652)))</f>
        <v>0</v>
      </c>
      <c r="G652" s="569" t="str">
        <f t="shared" si="150"/>
        <v>0</v>
      </c>
      <c r="H652" s="570" t="str">
        <f t="shared" si="151"/>
        <v/>
      </c>
      <c r="I652" s="568" t="str">
        <f>IF(AND(F652&lt;&gt;"",N10&gt;0,M652&gt;N10),"Mot &gt; limite","")</f>
        <v/>
      </c>
      <c r="M652" s="514">
        <f>IF(OR(F652="",N10="",N10&lt;=0),"",IF(LEN(F652)&lt;=N10,LEN(F652),IFERROR(FIND("♦",SUBSTITUTE(LEFT(F652,N10)," ","♦",LEN(LEFT(F652,N10))-LEN(SUBSTITUTE(LEFT(F652,N10)," ","")))),FIND(" ",F652&amp;" ",N10+1)-1)))</f>
        <v>1</v>
      </c>
      <c r="N652" s="571">
        <f t="shared" si="152"/>
        <v>635</v>
      </c>
      <c r="O652" s="551" t="str">
        <f t="shared" si="153"/>
        <v>0</v>
      </c>
      <c r="P652" s="571">
        <f t="shared" si="154"/>
        <v>1</v>
      </c>
      <c r="Q652" s="571">
        <f t="shared" si="155"/>
        <v>1</v>
      </c>
      <c r="BX652" s="6" t="s">
        <v>354</v>
      </c>
      <c r="BY652" s="591" t="s">
        <v>365</v>
      </c>
      <c r="BZ652" s="6" t="s">
        <v>1744</v>
      </c>
      <c r="CA652" s="6" t="s">
        <v>1745</v>
      </c>
    </row>
    <row r="653" spans="2:79">
      <c r="B653" s="568"/>
      <c r="C653" s="568"/>
      <c r="D653" s="568"/>
      <c r="E653" s="568" cm="1">
        <f t="array" ref="E653">IF(H652&lt;&gt;"",E652,IF(E652="","",IFERROR(MATCH(TRUE(),INDEX(INDEX(K:K,E652+1):K203&lt;&gt;"",0),0)+E652,"")))</f>
        <v>794</v>
      </c>
      <c r="F653" s="569" cm="1">
        <f t="array" ref="F653">IF(E653="","",IF(H652&lt;&gt;"",H652,INDEX(D:D,E653)))</f>
        <v>0</v>
      </c>
      <c r="G653" s="569" t="str">
        <f t="shared" si="150"/>
        <v>0</v>
      </c>
      <c r="H653" s="570" t="str">
        <f t="shared" si="151"/>
        <v/>
      </c>
      <c r="I653" s="568" t="str">
        <f>IF(AND(F653&lt;&gt;"",N10&gt;0,M653&gt;N10),"Mot &gt; limite","")</f>
        <v/>
      </c>
      <c r="M653" s="514">
        <f>IF(OR(F653="",N10="",N10&lt;=0),"",IF(LEN(F653)&lt;=N10,LEN(F653),IFERROR(FIND("♦",SUBSTITUTE(LEFT(F653,N10)," ","♦",LEN(LEFT(F653,N10))-LEN(SUBSTITUTE(LEFT(F653,N10)," ","")))),FIND(" ",F653&amp;" ",N10+1)-1)))</f>
        <v>1</v>
      </c>
      <c r="N653" s="571">
        <f t="shared" si="152"/>
        <v>636</v>
      </c>
      <c r="O653" s="551" t="str">
        <f t="shared" si="153"/>
        <v>0</v>
      </c>
      <c r="P653" s="571">
        <f t="shared" si="154"/>
        <v>1</v>
      </c>
      <c r="Q653" s="571">
        <f t="shared" si="155"/>
        <v>1</v>
      </c>
      <c r="BX653" s="6" t="s">
        <v>354</v>
      </c>
      <c r="BY653" s="591" t="s">
        <v>365</v>
      </c>
      <c r="BZ653" s="6" t="s">
        <v>674</v>
      </c>
      <c r="CA653" s="6" t="s">
        <v>1746</v>
      </c>
    </row>
    <row r="654" spans="2:79">
      <c r="B654" s="568"/>
      <c r="C654" s="568"/>
      <c r="D654" s="568"/>
      <c r="E654" s="568" cm="1">
        <f t="array" ref="E654">IF(H653&lt;&gt;"",E653,IF(E653="","",IFERROR(MATCH(TRUE(),INDEX(INDEX(K:K,E653+1):K203&lt;&gt;"",0),0)+E653,"")))</f>
        <v>795</v>
      </c>
      <c r="F654" s="569" cm="1">
        <f t="array" ref="F654">IF(E654="","",IF(H653&lt;&gt;"",H653,INDEX(D:D,E654)))</f>
        <v>0</v>
      </c>
      <c r="G654" s="569" t="str">
        <f t="shared" si="150"/>
        <v>0</v>
      </c>
      <c r="H654" s="570" t="str">
        <f t="shared" si="151"/>
        <v/>
      </c>
      <c r="I654" s="568" t="str">
        <f>IF(AND(F654&lt;&gt;"",N10&gt;0,M654&gt;N10),"Mot &gt; limite","")</f>
        <v/>
      </c>
      <c r="M654" s="514">
        <f>IF(OR(F654="",N10="",N10&lt;=0),"",IF(LEN(F654)&lt;=N10,LEN(F654),IFERROR(FIND("♦",SUBSTITUTE(LEFT(F654,N10)," ","♦",LEN(LEFT(F654,N10))-LEN(SUBSTITUTE(LEFT(F654,N10)," ","")))),FIND(" ",F654&amp;" ",N10+1)-1)))</f>
        <v>1</v>
      </c>
      <c r="N654" s="571">
        <f t="shared" si="152"/>
        <v>637</v>
      </c>
      <c r="O654" s="551" t="str">
        <f t="shared" si="153"/>
        <v>0</v>
      </c>
      <c r="P654" s="571">
        <f t="shared" si="154"/>
        <v>1</v>
      </c>
      <c r="Q654" s="571">
        <f t="shared" si="155"/>
        <v>1</v>
      </c>
      <c r="BX654" s="6" t="s">
        <v>354</v>
      </c>
      <c r="BY654" s="591" t="s">
        <v>365</v>
      </c>
      <c r="BZ654" s="6" t="s">
        <v>1747</v>
      </c>
      <c r="CA654" s="6" t="s">
        <v>1748</v>
      </c>
    </row>
    <row r="655" spans="2:79">
      <c r="B655" s="568"/>
      <c r="C655" s="568"/>
      <c r="D655" s="568"/>
      <c r="E655" s="568" cm="1">
        <f t="array" ref="E655">IF(H654&lt;&gt;"",E654,IF(E654="","",IFERROR(MATCH(TRUE(),INDEX(INDEX(K:K,E654+1):K203&lt;&gt;"",0),0)+E654,"")))</f>
        <v>796</v>
      </c>
      <c r="F655" s="569" cm="1">
        <f t="array" ref="F655">IF(E655="","",IF(H654&lt;&gt;"",H654,INDEX(D:D,E655)))</f>
        <v>0</v>
      </c>
      <c r="G655" s="569" t="str">
        <f t="shared" si="150"/>
        <v>0</v>
      </c>
      <c r="H655" s="570" t="str">
        <f t="shared" si="151"/>
        <v/>
      </c>
      <c r="I655" s="568" t="str">
        <f>IF(AND(F655&lt;&gt;"",N10&gt;0,M655&gt;N10),"Mot &gt; limite","")</f>
        <v/>
      </c>
      <c r="M655" s="514">
        <f>IF(OR(F655="",N10="",N10&lt;=0),"",IF(LEN(F655)&lt;=N10,LEN(F655),IFERROR(FIND("♦",SUBSTITUTE(LEFT(F655,N10)," ","♦",LEN(LEFT(F655,N10))-LEN(SUBSTITUTE(LEFT(F655,N10)," ","")))),FIND(" ",F655&amp;" ",N10+1)-1)))</f>
        <v>1</v>
      </c>
      <c r="N655" s="571">
        <f t="shared" si="152"/>
        <v>638</v>
      </c>
      <c r="O655" s="551" t="str">
        <f t="shared" si="153"/>
        <v>0</v>
      </c>
      <c r="P655" s="571">
        <f t="shared" si="154"/>
        <v>1</v>
      </c>
      <c r="Q655" s="571">
        <f t="shared" si="155"/>
        <v>1</v>
      </c>
      <c r="BX655" s="6" t="s">
        <v>354</v>
      </c>
      <c r="BY655" s="591" t="s">
        <v>365</v>
      </c>
      <c r="BZ655" s="6" t="s">
        <v>427</v>
      </c>
      <c r="CA655" s="6" t="s">
        <v>1749</v>
      </c>
    </row>
    <row r="656" spans="2:79">
      <c r="B656" s="568"/>
      <c r="C656" s="568"/>
      <c r="D656" s="568"/>
      <c r="E656" s="568" cm="1">
        <f t="array" ref="E656">IF(H655&lt;&gt;"",E655,IF(E655="","",IFERROR(MATCH(TRUE(),INDEX(INDEX(K:K,E655+1):K203&lt;&gt;"",0),0)+E655,"")))</f>
        <v>797</v>
      </c>
      <c r="F656" s="569" cm="1">
        <f t="array" ref="F656">IF(E656="","",IF(H655&lt;&gt;"",H655,INDEX(D:D,E656)))</f>
        <v>0</v>
      </c>
      <c r="G656" s="569" t="str">
        <f t="shared" si="150"/>
        <v>0</v>
      </c>
      <c r="H656" s="570" t="str">
        <f t="shared" si="151"/>
        <v/>
      </c>
      <c r="I656" s="568" t="str">
        <f>IF(AND(F656&lt;&gt;"",N10&gt;0,M656&gt;N10),"Mot &gt; limite","")</f>
        <v/>
      </c>
      <c r="M656" s="514">
        <f>IF(OR(F656="",N10="",N10&lt;=0),"",IF(LEN(F656)&lt;=N10,LEN(F656),IFERROR(FIND("♦",SUBSTITUTE(LEFT(F656,N10)," ","♦",LEN(LEFT(F656,N10))-LEN(SUBSTITUTE(LEFT(F656,N10)," ","")))),FIND(" ",F656&amp;" ",N10+1)-1)))</f>
        <v>1</v>
      </c>
      <c r="N656" s="571">
        <f t="shared" si="152"/>
        <v>639</v>
      </c>
      <c r="O656" s="551" t="str">
        <f t="shared" si="153"/>
        <v>0</v>
      </c>
      <c r="P656" s="571">
        <f t="shared" si="154"/>
        <v>1</v>
      </c>
      <c r="Q656" s="571">
        <f t="shared" si="155"/>
        <v>1</v>
      </c>
      <c r="BX656" s="6" t="s">
        <v>354</v>
      </c>
      <c r="BY656" s="591" t="s">
        <v>365</v>
      </c>
      <c r="BZ656" s="6" t="s">
        <v>675</v>
      </c>
      <c r="CA656" s="6" t="s">
        <v>1750</v>
      </c>
    </row>
    <row r="657" spans="2:79">
      <c r="B657" s="568"/>
      <c r="C657" s="568"/>
      <c r="D657" s="568"/>
      <c r="E657" s="568" cm="1">
        <f t="array" ref="E657">IF(H656&lt;&gt;"",E656,IF(E656="","",IFERROR(MATCH(TRUE(),INDEX(INDEX(K:K,E656+1):K203&lt;&gt;"",0),0)+E656,"")))</f>
        <v>798</v>
      </c>
      <c r="F657" s="569" cm="1">
        <f t="array" ref="F657">IF(E657="","",IF(H656&lt;&gt;"",H656,INDEX(D:D,E657)))</f>
        <v>0</v>
      </c>
      <c r="G657" s="569" t="str">
        <f t="shared" si="150"/>
        <v>0</v>
      </c>
      <c r="H657" s="570" t="str">
        <f t="shared" si="151"/>
        <v/>
      </c>
      <c r="I657" s="568" t="str">
        <f>IF(AND(F657&lt;&gt;"",N10&gt;0,M657&gt;N10),"Mot &gt; limite","")</f>
        <v/>
      </c>
      <c r="M657" s="514">
        <f>IF(OR(F657="",N10="",N10&lt;=0),"",IF(LEN(F657)&lt;=N10,LEN(F657),IFERROR(FIND("♦",SUBSTITUTE(LEFT(F657,N10)," ","♦",LEN(LEFT(F657,N10))-LEN(SUBSTITUTE(LEFT(F657,N10)," ","")))),FIND(" ",F657&amp;" ",N10+1)-1)))</f>
        <v>1</v>
      </c>
      <c r="N657" s="571">
        <f t="shared" si="152"/>
        <v>640</v>
      </c>
      <c r="O657" s="551" t="str">
        <f t="shared" si="153"/>
        <v>0</v>
      </c>
      <c r="P657" s="571">
        <f t="shared" si="154"/>
        <v>1</v>
      </c>
      <c r="Q657" s="571">
        <f t="shared" si="155"/>
        <v>1</v>
      </c>
      <c r="BX657" s="6" t="s">
        <v>354</v>
      </c>
      <c r="BY657" s="591" t="s">
        <v>365</v>
      </c>
      <c r="BZ657" s="6" t="s">
        <v>428</v>
      </c>
      <c r="CA657" s="6" t="s">
        <v>1751</v>
      </c>
    </row>
    <row r="658" spans="2:79">
      <c r="B658" s="568"/>
      <c r="C658" s="568"/>
      <c r="D658" s="568"/>
      <c r="E658" s="568" cm="1">
        <f t="array" ref="E658">IF(H657&lt;&gt;"",E657,IF(E657="","",IFERROR(MATCH(TRUE(),INDEX(INDEX(K:K,E657+1):K203&lt;&gt;"",0),0)+E657,"")))</f>
        <v>799</v>
      </c>
      <c r="F658" s="569" cm="1">
        <f t="array" ref="F658">IF(E658="","",IF(H657&lt;&gt;"",H657,INDEX(D:D,E658)))</f>
        <v>0</v>
      </c>
      <c r="G658" s="569" t="str">
        <f t="shared" ref="G658:G721" si="156">IF(OR(F658="",M658=""),"",LEFT(F658,M658))</f>
        <v>0</v>
      </c>
      <c r="H658" s="570" t="str">
        <f t="shared" ref="H658:H721" si="157">IF(OR(F658="",M658=""),"",TRIM(MID(F658,M658+1,99999)))</f>
        <v/>
      </c>
      <c r="I658" s="568" t="str">
        <f>IF(AND(F658&lt;&gt;"",N10&gt;0,M658&gt;N10),"Mot &gt; limite","")</f>
        <v/>
      </c>
      <c r="M658" s="514">
        <f>IF(OR(F658="",N10="",N10&lt;=0),"",IF(LEN(F658)&lt;=N10,LEN(F658),IFERROR(FIND("♦",SUBSTITUTE(LEFT(F658,N10)," ","♦",LEN(LEFT(F658,N10))-LEN(SUBSTITUTE(LEFT(F658,N10)," ","")))),FIND(" ",F658&amp;" ",N10+1)-1)))</f>
        <v>1</v>
      </c>
      <c r="N658" s="571">
        <f t="shared" ref="N658:N721" si="158">IF(O658="","",ROW()-17)</f>
        <v>641</v>
      </c>
      <c r="O658" s="551" t="str">
        <f t="shared" ref="O658:O721" si="159">G658</f>
        <v>0</v>
      </c>
      <c r="P658" s="571">
        <f t="shared" ref="P658:P721" si="160">IF(O658="","",LEN(TRIM(O658))-LEN(SUBSTITUTE(TRIM(O658)," ",""))+1)</f>
        <v>1</v>
      </c>
      <c r="Q658" s="571">
        <f t="shared" ref="Q658:Q721" si="161">IF(O658="","",LEN(O658))</f>
        <v>1</v>
      </c>
      <c r="BX658" s="6" t="s">
        <v>354</v>
      </c>
      <c r="BY658" s="591" t="s">
        <v>365</v>
      </c>
      <c r="BZ658" s="6" t="s">
        <v>1752</v>
      </c>
      <c r="CA658" s="6" t="s">
        <v>1753</v>
      </c>
    </row>
    <row r="659" spans="2:79">
      <c r="B659" s="568"/>
      <c r="C659" s="568"/>
      <c r="D659" s="568"/>
      <c r="E659" s="568" cm="1">
        <f t="array" ref="E659">IF(H658&lt;&gt;"",E658,IF(E658="","",IFERROR(MATCH(TRUE(),INDEX(INDEX(K:K,E658+1):K203&lt;&gt;"",0),0)+E658,"")))</f>
        <v>800</v>
      </c>
      <c r="F659" s="569" cm="1">
        <f t="array" ref="F659">IF(E659="","",IF(H658&lt;&gt;"",H658,INDEX(D:D,E659)))</f>
        <v>0</v>
      </c>
      <c r="G659" s="569" t="str">
        <f t="shared" si="156"/>
        <v>0</v>
      </c>
      <c r="H659" s="570" t="str">
        <f t="shared" si="157"/>
        <v/>
      </c>
      <c r="I659" s="568" t="str">
        <f>IF(AND(F659&lt;&gt;"",N10&gt;0,M659&gt;N10),"Mot &gt; limite","")</f>
        <v/>
      </c>
      <c r="M659" s="514">
        <f>IF(OR(F659="",N10="",N10&lt;=0),"",IF(LEN(F659)&lt;=N10,LEN(F659),IFERROR(FIND("♦",SUBSTITUTE(LEFT(F659,N10)," ","♦",LEN(LEFT(F659,N10))-LEN(SUBSTITUTE(LEFT(F659,N10)," ","")))),FIND(" ",F659&amp;" ",N10+1)-1)))</f>
        <v>1</v>
      </c>
      <c r="N659" s="571">
        <f t="shared" si="158"/>
        <v>642</v>
      </c>
      <c r="O659" s="551" t="str">
        <f t="shared" si="159"/>
        <v>0</v>
      </c>
      <c r="P659" s="571">
        <f t="shared" si="160"/>
        <v>1</v>
      </c>
      <c r="Q659" s="571">
        <f t="shared" si="161"/>
        <v>1</v>
      </c>
      <c r="BX659" s="6" t="s">
        <v>354</v>
      </c>
      <c r="BY659" s="591" t="s">
        <v>365</v>
      </c>
      <c r="BZ659" s="6" t="s">
        <v>676</v>
      </c>
      <c r="CA659" s="6" t="s">
        <v>1754</v>
      </c>
    </row>
    <row r="660" spans="2:79">
      <c r="B660" s="568"/>
      <c r="C660" s="568"/>
      <c r="D660" s="568"/>
      <c r="E660" s="568" cm="1">
        <f t="array" ref="E660">IF(H659&lt;&gt;"",E659,IF(E659="","",IFERROR(MATCH(TRUE(),INDEX(INDEX(K:K,E659+1):K203&lt;&gt;"",0),0)+E659,"")))</f>
        <v>801</v>
      </c>
      <c r="F660" s="569" cm="1">
        <f t="array" ref="F660">IF(E660="","",IF(H659&lt;&gt;"",H659,INDEX(D:D,E660)))</f>
        <v>0</v>
      </c>
      <c r="G660" s="569" t="str">
        <f t="shared" si="156"/>
        <v>0</v>
      </c>
      <c r="H660" s="570" t="str">
        <f t="shared" si="157"/>
        <v/>
      </c>
      <c r="I660" s="568" t="str">
        <f>IF(AND(F660&lt;&gt;"",N10&gt;0,M660&gt;N10),"Mot &gt; limite","")</f>
        <v/>
      </c>
      <c r="M660" s="514">
        <f>IF(OR(F660="",N10="",N10&lt;=0),"",IF(LEN(F660)&lt;=N10,LEN(F660),IFERROR(FIND("♦",SUBSTITUTE(LEFT(F660,N10)," ","♦",LEN(LEFT(F660,N10))-LEN(SUBSTITUTE(LEFT(F660,N10)," ","")))),FIND(" ",F660&amp;" ",N10+1)-1)))</f>
        <v>1</v>
      </c>
      <c r="N660" s="571">
        <f t="shared" si="158"/>
        <v>643</v>
      </c>
      <c r="O660" s="551" t="str">
        <f t="shared" si="159"/>
        <v>0</v>
      </c>
      <c r="P660" s="571">
        <f t="shared" si="160"/>
        <v>1</v>
      </c>
      <c r="Q660" s="571">
        <f t="shared" si="161"/>
        <v>1</v>
      </c>
      <c r="BX660" s="6" t="s">
        <v>354</v>
      </c>
      <c r="BY660" s="591" t="s">
        <v>365</v>
      </c>
      <c r="BZ660" s="6" t="s">
        <v>607</v>
      </c>
      <c r="CA660" s="6" t="s">
        <v>1755</v>
      </c>
    </row>
    <row r="661" spans="2:79">
      <c r="B661" s="568"/>
      <c r="C661" s="568"/>
      <c r="D661" s="568"/>
      <c r="E661" s="568" cm="1">
        <f t="array" ref="E661">IF(H660&lt;&gt;"",E660,IF(E660="","",IFERROR(MATCH(TRUE(),INDEX(INDEX(K:K,E660+1):K203&lt;&gt;"",0),0)+E660,"")))</f>
        <v>802</v>
      </c>
      <c r="F661" s="569" cm="1">
        <f t="array" ref="F661">IF(E661="","",IF(H660&lt;&gt;"",H660,INDEX(D:D,E661)))</f>
        <v>0</v>
      </c>
      <c r="G661" s="569" t="str">
        <f t="shared" si="156"/>
        <v>0</v>
      </c>
      <c r="H661" s="570" t="str">
        <f t="shared" si="157"/>
        <v/>
      </c>
      <c r="I661" s="568" t="str">
        <f>IF(AND(F661&lt;&gt;"",N10&gt;0,M661&gt;N10),"Mot &gt; limite","")</f>
        <v/>
      </c>
      <c r="M661" s="514">
        <f>IF(OR(F661="",N10="",N10&lt;=0),"",IF(LEN(F661)&lt;=N10,LEN(F661),IFERROR(FIND("♦",SUBSTITUTE(LEFT(F661,N10)," ","♦",LEN(LEFT(F661,N10))-LEN(SUBSTITUTE(LEFT(F661,N10)," ","")))),FIND(" ",F661&amp;" ",N10+1)-1)))</f>
        <v>1</v>
      </c>
      <c r="N661" s="571">
        <f t="shared" si="158"/>
        <v>644</v>
      </c>
      <c r="O661" s="551" t="str">
        <f t="shared" si="159"/>
        <v>0</v>
      </c>
      <c r="P661" s="571">
        <f t="shared" si="160"/>
        <v>1</v>
      </c>
      <c r="Q661" s="571">
        <f t="shared" si="161"/>
        <v>1</v>
      </c>
      <c r="BX661" s="6" t="s">
        <v>354</v>
      </c>
      <c r="BY661" s="591" t="s">
        <v>365</v>
      </c>
      <c r="BZ661" s="6" t="s">
        <v>608</v>
      </c>
      <c r="CA661" s="6" t="s">
        <v>1756</v>
      </c>
    </row>
    <row r="662" spans="2:79">
      <c r="B662" s="568"/>
      <c r="C662" s="568"/>
      <c r="D662" s="568"/>
      <c r="E662" s="568" cm="1">
        <f t="array" ref="E662">IF(H661&lt;&gt;"",E661,IF(E661="","",IFERROR(MATCH(TRUE(),INDEX(INDEX(K:K,E661+1):K203&lt;&gt;"",0),0)+E661,"")))</f>
        <v>803</v>
      </c>
      <c r="F662" s="569" cm="1">
        <f t="array" ref="F662">IF(E662="","",IF(H661&lt;&gt;"",H661,INDEX(D:D,E662)))</f>
        <v>0</v>
      </c>
      <c r="G662" s="569" t="str">
        <f t="shared" si="156"/>
        <v>0</v>
      </c>
      <c r="H662" s="570" t="str">
        <f t="shared" si="157"/>
        <v/>
      </c>
      <c r="I662" s="568" t="str">
        <f>IF(AND(F662&lt;&gt;"",N10&gt;0,M662&gt;N10),"Mot &gt; limite","")</f>
        <v/>
      </c>
      <c r="M662" s="514">
        <f>IF(OR(F662="",N10="",N10&lt;=0),"",IF(LEN(F662)&lt;=N10,LEN(F662),IFERROR(FIND("♦",SUBSTITUTE(LEFT(F662,N10)," ","♦",LEN(LEFT(F662,N10))-LEN(SUBSTITUTE(LEFT(F662,N10)," ","")))),FIND(" ",F662&amp;" ",N10+1)-1)))</f>
        <v>1</v>
      </c>
      <c r="N662" s="571">
        <f t="shared" si="158"/>
        <v>645</v>
      </c>
      <c r="O662" s="551" t="str">
        <f t="shared" si="159"/>
        <v>0</v>
      </c>
      <c r="P662" s="571">
        <f t="shared" si="160"/>
        <v>1</v>
      </c>
      <c r="Q662" s="571">
        <f t="shared" si="161"/>
        <v>1</v>
      </c>
      <c r="BX662" s="6" t="s">
        <v>354</v>
      </c>
      <c r="BY662" s="591" t="s">
        <v>365</v>
      </c>
      <c r="BZ662" s="6" t="s">
        <v>1757</v>
      </c>
      <c r="CA662" s="6" t="s">
        <v>1758</v>
      </c>
    </row>
    <row r="663" spans="2:79">
      <c r="B663" s="568"/>
      <c r="C663" s="568"/>
      <c r="D663" s="568"/>
      <c r="E663" s="568" cm="1">
        <f t="array" ref="E663">IF(H662&lt;&gt;"",E662,IF(E662="","",IFERROR(MATCH(TRUE(),INDEX(INDEX(K:K,E662+1):K203&lt;&gt;"",0),0)+E662,"")))</f>
        <v>804</v>
      </c>
      <c r="F663" s="569" cm="1">
        <f t="array" ref="F663">IF(E663="","",IF(H662&lt;&gt;"",H662,INDEX(D:D,E663)))</f>
        <v>0</v>
      </c>
      <c r="G663" s="569" t="str">
        <f t="shared" si="156"/>
        <v>0</v>
      </c>
      <c r="H663" s="570" t="str">
        <f t="shared" si="157"/>
        <v/>
      </c>
      <c r="I663" s="568" t="str">
        <f>IF(AND(F663&lt;&gt;"",N10&gt;0,M663&gt;N10),"Mot &gt; limite","")</f>
        <v/>
      </c>
      <c r="M663" s="514">
        <f>IF(OR(F663="",N10="",N10&lt;=0),"",IF(LEN(F663)&lt;=N10,LEN(F663),IFERROR(FIND("♦",SUBSTITUTE(LEFT(F663,N10)," ","♦",LEN(LEFT(F663,N10))-LEN(SUBSTITUTE(LEFT(F663,N10)," ","")))),FIND(" ",F663&amp;" ",N10+1)-1)))</f>
        <v>1</v>
      </c>
      <c r="N663" s="571">
        <f t="shared" si="158"/>
        <v>646</v>
      </c>
      <c r="O663" s="551" t="str">
        <f t="shared" si="159"/>
        <v>0</v>
      </c>
      <c r="P663" s="571">
        <f t="shared" si="160"/>
        <v>1</v>
      </c>
      <c r="Q663" s="571">
        <f t="shared" si="161"/>
        <v>1</v>
      </c>
      <c r="BX663" s="6" t="s">
        <v>354</v>
      </c>
      <c r="BY663" s="591" t="s">
        <v>365</v>
      </c>
      <c r="BZ663" s="6" t="s">
        <v>1759</v>
      </c>
      <c r="CA663" s="6" t="s">
        <v>1760</v>
      </c>
    </row>
    <row r="664" spans="2:79">
      <c r="B664" s="568"/>
      <c r="C664" s="568"/>
      <c r="D664" s="568"/>
      <c r="E664" s="568" cm="1">
        <f t="array" ref="E664">IF(H663&lt;&gt;"",E663,IF(E663="","",IFERROR(MATCH(TRUE(),INDEX(INDEX(K:K,E663+1):K203&lt;&gt;"",0),0)+E663,"")))</f>
        <v>805</v>
      </c>
      <c r="F664" s="569" cm="1">
        <f t="array" ref="F664">IF(E664="","",IF(H663&lt;&gt;"",H663,INDEX(D:D,E664)))</f>
        <v>0</v>
      </c>
      <c r="G664" s="569" t="str">
        <f t="shared" si="156"/>
        <v>0</v>
      </c>
      <c r="H664" s="570" t="str">
        <f t="shared" si="157"/>
        <v/>
      </c>
      <c r="I664" s="568" t="str">
        <f>IF(AND(F664&lt;&gt;"",N10&gt;0,M664&gt;N10),"Mot &gt; limite","")</f>
        <v/>
      </c>
      <c r="M664" s="514">
        <f>IF(OR(F664="",N10="",N10&lt;=0),"",IF(LEN(F664)&lt;=N10,LEN(F664),IFERROR(FIND("♦",SUBSTITUTE(LEFT(F664,N10)," ","♦",LEN(LEFT(F664,N10))-LEN(SUBSTITUTE(LEFT(F664,N10)," ","")))),FIND(" ",F664&amp;" ",N10+1)-1)))</f>
        <v>1</v>
      </c>
      <c r="N664" s="571">
        <f t="shared" si="158"/>
        <v>647</v>
      </c>
      <c r="O664" s="551" t="str">
        <f t="shared" si="159"/>
        <v>0</v>
      </c>
      <c r="P664" s="571">
        <f t="shared" si="160"/>
        <v>1</v>
      </c>
      <c r="Q664" s="571">
        <f t="shared" si="161"/>
        <v>1</v>
      </c>
      <c r="BX664" s="6" t="s">
        <v>354</v>
      </c>
      <c r="BY664" s="591" t="s">
        <v>365</v>
      </c>
      <c r="BZ664" s="6" t="s">
        <v>1761</v>
      </c>
      <c r="CA664" s="6" t="s">
        <v>1762</v>
      </c>
    </row>
    <row r="665" spans="2:79">
      <c r="B665" s="568"/>
      <c r="C665" s="568"/>
      <c r="D665" s="568"/>
      <c r="E665" s="568" cm="1">
        <f t="array" ref="E665">IF(H664&lt;&gt;"",E664,IF(E664="","",IFERROR(MATCH(TRUE(),INDEX(INDEX(K:K,E664+1):K203&lt;&gt;"",0),0)+E664,"")))</f>
        <v>806</v>
      </c>
      <c r="F665" s="569" cm="1">
        <f t="array" ref="F665">IF(E665="","",IF(H664&lt;&gt;"",H664,INDEX(D:D,E665)))</f>
        <v>0</v>
      </c>
      <c r="G665" s="569" t="str">
        <f t="shared" si="156"/>
        <v>0</v>
      </c>
      <c r="H665" s="570" t="str">
        <f t="shared" si="157"/>
        <v/>
      </c>
      <c r="I665" s="568" t="str">
        <f>IF(AND(F665&lt;&gt;"",N10&gt;0,M665&gt;N10),"Mot &gt; limite","")</f>
        <v/>
      </c>
      <c r="M665" s="514">
        <f>IF(OR(F665="",N10="",N10&lt;=0),"",IF(LEN(F665)&lt;=N10,LEN(F665),IFERROR(FIND("♦",SUBSTITUTE(LEFT(F665,N10)," ","♦",LEN(LEFT(F665,N10))-LEN(SUBSTITUTE(LEFT(F665,N10)," ","")))),FIND(" ",F665&amp;" ",N10+1)-1)))</f>
        <v>1</v>
      </c>
      <c r="N665" s="571">
        <f t="shared" si="158"/>
        <v>648</v>
      </c>
      <c r="O665" s="551" t="str">
        <f t="shared" si="159"/>
        <v>0</v>
      </c>
      <c r="P665" s="571">
        <f t="shared" si="160"/>
        <v>1</v>
      </c>
      <c r="Q665" s="571">
        <f t="shared" si="161"/>
        <v>1</v>
      </c>
      <c r="BX665" s="6" t="s">
        <v>354</v>
      </c>
      <c r="BY665" s="591" t="s">
        <v>365</v>
      </c>
      <c r="BZ665" s="6" t="s">
        <v>1763</v>
      </c>
      <c r="CA665" s="6" t="s">
        <v>1764</v>
      </c>
    </row>
    <row r="666" spans="2:79">
      <c r="B666" s="568"/>
      <c r="C666" s="568"/>
      <c r="D666" s="568"/>
      <c r="E666" s="568" cm="1">
        <f t="array" ref="E666">IF(H665&lt;&gt;"",E665,IF(E665="","",IFERROR(MATCH(TRUE(),INDEX(INDEX(K:K,E665+1):K203&lt;&gt;"",0),0)+E665,"")))</f>
        <v>807</v>
      </c>
      <c r="F666" s="569" cm="1">
        <f t="array" ref="F666">IF(E666="","",IF(H665&lt;&gt;"",H665,INDEX(D:D,E666)))</f>
        <v>0</v>
      </c>
      <c r="G666" s="569" t="str">
        <f t="shared" si="156"/>
        <v>0</v>
      </c>
      <c r="H666" s="570" t="str">
        <f t="shared" si="157"/>
        <v/>
      </c>
      <c r="I666" s="568" t="str">
        <f>IF(AND(F666&lt;&gt;"",N10&gt;0,M666&gt;N10),"Mot &gt; limite","")</f>
        <v/>
      </c>
      <c r="M666" s="514">
        <f>IF(OR(F666="",N10="",N10&lt;=0),"",IF(LEN(F666)&lt;=N10,LEN(F666),IFERROR(FIND("♦",SUBSTITUTE(LEFT(F666,N10)," ","♦",LEN(LEFT(F666,N10))-LEN(SUBSTITUTE(LEFT(F666,N10)," ","")))),FIND(" ",F666&amp;" ",N10+1)-1)))</f>
        <v>1</v>
      </c>
      <c r="N666" s="571">
        <f t="shared" si="158"/>
        <v>649</v>
      </c>
      <c r="O666" s="551" t="str">
        <f t="shared" si="159"/>
        <v>0</v>
      </c>
      <c r="P666" s="571">
        <f t="shared" si="160"/>
        <v>1</v>
      </c>
      <c r="Q666" s="571">
        <f t="shared" si="161"/>
        <v>1</v>
      </c>
      <c r="BX666" s="6" t="s">
        <v>354</v>
      </c>
      <c r="BY666" s="591" t="s">
        <v>365</v>
      </c>
      <c r="BZ666" s="6" t="s">
        <v>1765</v>
      </c>
      <c r="CA666" s="6" t="s">
        <v>1766</v>
      </c>
    </row>
    <row r="667" spans="2:79">
      <c r="B667" s="568"/>
      <c r="C667" s="568"/>
      <c r="D667" s="568"/>
      <c r="E667" s="568" cm="1">
        <f t="array" ref="E667">IF(H666&lt;&gt;"",E666,IF(E666="","",IFERROR(MATCH(TRUE(),INDEX(INDEX(K:K,E666+1):K203&lt;&gt;"",0),0)+E666,"")))</f>
        <v>808</v>
      </c>
      <c r="F667" s="569" cm="1">
        <f t="array" ref="F667">IF(E667="","",IF(H666&lt;&gt;"",H666,INDEX(D:D,E667)))</f>
        <v>0</v>
      </c>
      <c r="G667" s="569" t="str">
        <f t="shared" si="156"/>
        <v>0</v>
      </c>
      <c r="H667" s="570" t="str">
        <f t="shared" si="157"/>
        <v/>
      </c>
      <c r="I667" s="568" t="str">
        <f>IF(AND(F667&lt;&gt;"",N10&gt;0,M667&gt;N10),"Mot &gt; limite","")</f>
        <v/>
      </c>
      <c r="M667" s="514">
        <f>IF(OR(F667="",N10="",N10&lt;=0),"",IF(LEN(F667)&lt;=N10,LEN(F667),IFERROR(FIND("♦",SUBSTITUTE(LEFT(F667,N10)," ","♦",LEN(LEFT(F667,N10))-LEN(SUBSTITUTE(LEFT(F667,N10)," ","")))),FIND(" ",F667&amp;" ",N10+1)-1)))</f>
        <v>1</v>
      </c>
      <c r="N667" s="571">
        <f t="shared" si="158"/>
        <v>650</v>
      </c>
      <c r="O667" s="551" t="str">
        <f t="shared" si="159"/>
        <v>0</v>
      </c>
      <c r="P667" s="571">
        <f t="shared" si="160"/>
        <v>1</v>
      </c>
      <c r="Q667" s="571">
        <f t="shared" si="161"/>
        <v>1</v>
      </c>
      <c r="BX667" s="6" t="s">
        <v>354</v>
      </c>
      <c r="BY667" s="591" t="s">
        <v>365</v>
      </c>
      <c r="BZ667" s="6" t="s">
        <v>1767</v>
      </c>
      <c r="CA667" s="6" t="s">
        <v>1768</v>
      </c>
    </row>
    <row r="668" spans="2:79">
      <c r="B668" s="568"/>
      <c r="C668" s="568"/>
      <c r="D668" s="568"/>
      <c r="E668" s="568" cm="1">
        <f t="array" ref="E668">IF(H667&lt;&gt;"",E667,IF(E667="","",IFERROR(MATCH(TRUE(),INDEX(INDEX(K:K,E667+1):K203&lt;&gt;"",0),0)+E667,"")))</f>
        <v>809</v>
      </c>
      <c r="F668" s="569" cm="1">
        <f t="array" ref="F668">IF(E668="","",IF(H667&lt;&gt;"",H667,INDEX(D:D,E668)))</f>
        <v>0</v>
      </c>
      <c r="G668" s="569" t="str">
        <f t="shared" si="156"/>
        <v>0</v>
      </c>
      <c r="H668" s="570" t="str">
        <f t="shared" si="157"/>
        <v/>
      </c>
      <c r="I668" s="568" t="str">
        <f>IF(AND(F668&lt;&gt;"",N10&gt;0,M668&gt;N10),"Mot &gt; limite","")</f>
        <v/>
      </c>
      <c r="M668" s="514">
        <f>IF(OR(F668="",N10="",N10&lt;=0),"",IF(LEN(F668)&lt;=N10,LEN(F668),IFERROR(FIND("♦",SUBSTITUTE(LEFT(F668,N10)," ","♦",LEN(LEFT(F668,N10))-LEN(SUBSTITUTE(LEFT(F668,N10)," ","")))),FIND(" ",F668&amp;" ",N10+1)-1)))</f>
        <v>1</v>
      </c>
      <c r="N668" s="571">
        <f t="shared" si="158"/>
        <v>651</v>
      </c>
      <c r="O668" s="551" t="str">
        <f t="shared" si="159"/>
        <v>0</v>
      </c>
      <c r="P668" s="571">
        <f t="shared" si="160"/>
        <v>1</v>
      </c>
      <c r="Q668" s="571">
        <f t="shared" si="161"/>
        <v>1</v>
      </c>
      <c r="BX668" s="6" t="s">
        <v>354</v>
      </c>
      <c r="BY668" s="591" t="s">
        <v>365</v>
      </c>
      <c r="BZ668" s="6" t="s">
        <v>1496</v>
      </c>
      <c r="CA668" s="6" t="s">
        <v>1769</v>
      </c>
    </row>
    <row r="669" spans="2:79">
      <c r="B669" s="568"/>
      <c r="C669" s="568"/>
      <c r="D669" s="568"/>
      <c r="E669" s="568" cm="1">
        <f t="array" ref="E669">IF(H668&lt;&gt;"",E668,IF(E668="","",IFERROR(MATCH(TRUE(),INDEX(INDEX(K:K,E668+1):K203&lt;&gt;"",0),0)+E668,"")))</f>
        <v>810</v>
      </c>
      <c r="F669" s="569" cm="1">
        <f t="array" ref="F669">IF(E669="","",IF(H668&lt;&gt;"",H668,INDEX(D:D,E669)))</f>
        <v>0</v>
      </c>
      <c r="G669" s="569" t="str">
        <f t="shared" si="156"/>
        <v>0</v>
      </c>
      <c r="H669" s="570" t="str">
        <f t="shared" si="157"/>
        <v/>
      </c>
      <c r="I669" s="568" t="str">
        <f>IF(AND(F669&lt;&gt;"",N10&gt;0,M669&gt;N10),"Mot &gt; limite","")</f>
        <v/>
      </c>
      <c r="M669" s="514">
        <f>IF(OR(F669="",N10="",N10&lt;=0),"",IF(LEN(F669)&lt;=N10,LEN(F669),IFERROR(FIND("♦",SUBSTITUTE(LEFT(F669,N10)," ","♦",LEN(LEFT(F669,N10))-LEN(SUBSTITUTE(LEFT(F669,N10)," ","")))),FIND(" ",F669&amp;" ",N10+1)-1)))</f>
        <v>1</v>
      </c>
      <c r="N669" s="571">
        <f t="shared" si="158"/>
        <v>652</v>
      </c>
      <c r="O669" s="551" t="str">
        <f t="shared" si="159"/>
        <v>0</v>
      </c>
      <c r="P669" s="571">
        <f t="shared" si="160"/>
        <v>1</v>
      </c>
      <c r="Q669" s="571">
        <f t="shared" si="161"/>
        <v>1</v>
      </c>
      <c r="BX669" s="6" t="s">
        <v>354</v>
      </c>
      <c r="BY669" s="591" t="s">
        <v>365</v>
      </c>
      <c r="BZ669" s="6" t="s">
        <v>1770</v>
      </c>
      <c r="CA669" s="6" t="s">
        <v>1771</v>
      </c>
    </row>
    <row r="670" spans="2:79">
      <c r="B670" s="568"/>
      <c r="C670" s="568"/>
      <c r="D670" s="568"/>
      <c r="E670" s="568" cm="1">
        <f t="array" ref="E670">IF(H669&lt;&gt;"",E669,IF(E669="","",IFERROR(MATCH(TRUE(),INDEX(INDEX(K:K,E669+1):K203&lt;&gt;"",0),0)+E669,"")))</f>
        <v>811</v>
      </c>
      <c r="F670" s="569" cm="1">
        <f t="array" ref="F670">IF(E670="","",IF(H669&lt;&gt;"",H669,INDEX(D:D,E670)))</f>
        <v>0</v>
      </c>
      <c r="G670" s="569" t="str">
        <f t="shared" si="156"/>
        <v>0</v>
      </c>
      <c r="H670" s="570" t="str">
        <f t="shared" si="157"/>
        <v/>
      </c>
      <c r="I670" s="568" t="str">
        <f>IF(AND(F670&lt;&gt;"",N10&gt;0,M670&gt;N10),"Mot &gt; limite","")</f>
        <v/>
      </c>
      <c r="M670" s="514">
        <f>IF(OR(F670="",N10="",N10&lt;=0),"",IF(LEN(F670)&lt;=N10,LEN(F670),IFERROR(FIND("♦",SUBSTITUTE(LEFT(F670,N10)," ","♦",LEN(LEFT(F670,N10))-LEN(SUBSTITUTE(LEFT(F670,N10)," ","")))),FIND(" ",F670&amp;" ",N10+1)-1)))</f>
        <v>1</v>
      </c>
      <c r="N670" s="571">
        <f t="shared" si="158"/>
        <v>653</v>
      </c>
      <c r="O670" s="551" t="str">
        <f t="shared" si="159"/>
        <v>0</v>
      </c>
      <c r="P670" s="571">
        <f t="shared" si="160"/>
        <v>1</v>
      </c>
      <c r="Q670" s="571">
        <f t="shared" si="161"/>
        <v>1</v>
      </c>
      <c r="BX670" s="6" t="s">
        <v>354</v>
      </c>
      <c r="BY670" s="591" t="s">
        <v>365</v>
      </c>
      <c r="BZ670" s="6" t="s">
        <v>1772</v>
      </c>
      <c r="CA670" s="6" t="s">
        <v>1773</v>
      </c>
    </row>
    <row r="671" spans="2:79">
      <c r="B671" s="568"/>
      <c r="C671" s="568"/>
      <c r="D671" s="568"/>
      <c r="E671" s="568" cm="1">
        <f t="array" ref="E671">IF(H670&lt;&gt;"",E670,IF(E670="","",IFERROR(MATCH(TRUE(),INDEX(INDEX(K:K,E670+1):K203&lt;&gt;"",0),0)+E670,"")))</f>
        <v>812</v>
      </c>
      <c r="F671" s="569" cm="1">
        <f t="array" ref="F671">IF(E671="","",IF(H670&lt;&gt;"",H670,INDEX(D:D,E671)))</f>
        <v>0</v>
      </c>
      <c r="G671" s="569" t="str">
        <f t="shared" si="156"/>
        <v>0</v>
      </c>
      <c r="H671" s="570" t="str">
        <f t="shared" si="157"/>
        <v/>
      </c>
      <c r="I671" s="568" t="str">
        <f>IF(AND(F671&lt;&gt;"",N10&gt;0,M671&gt;N10),"Mot &gt; limite","")</f>
        <v/>
      </c>
      <c r="M671" s="514">
        <f>IF(OR(F671="",N10="",N10&lt;=0),"",IF(LEN(F671)&lt;=N10,LEN(F671),IFERROR(FIND("♦",SUBSTITUTE(LEFT(F671,N10)," ","♦",LEN(LEFT(F671,N10))-LEN(SUBSTITUTE(LEFT(F671,N10)," ","")))),FIND(" ",F671&amp;" ",N10+1)-1)))</f>
        <v>1</v>
      </c>
      <c r="N671" s="571">
        <f t="shared" si="158"/>
        <v>654</v>
      </c>
      <c r="O671" s="551" t="str">
        <f t="shared" si="159"/>
        <v>0</v>
      </c>
      <c r="P671" s="571">
        <f t="shared" si="160"/>
        <v>1</v>
      </c>
      <c r="Q671" s="571">
        <f t="shared" si="161"/>
        <v>1</v>
      </c>
      <c r="BX671" s="6" t="s">
        <v>356</v>
      </c>
      <c r="BY671" s="591" t="s">
        <v>365</v>
      </c>
      <c r="BZ671" s="6" t="s">
        <v>690</v>
      </c>
      <c r="CA671" s="6" t="s">
        <v>1774</v>
      </c>
    </row>
    <row r="672" spans="2:79">
      <c r="B672" s="568"/>
      <c r="C672" s="568"/>
      <c r="D672" s="568"/>
      <c r="E672" s="568" cm="1">
        <f t="array" ref="E672">IF(H671&lt;&gt;"",E671,IF(E671="","",IFERROR(MATCH(TRUE(),INDEX(INDEX(K:K,E671+1):K203&lt;&gt;"",0),0)+E671,"")))</f>
        <v>813</v>
      </c>
      <c r="F672" s="569" cm="1">
        <f t="array" ref="F672">IF(E672="","",IF(H671&lt;&gt;"",H671,INDEX(D:D,E672)))</f>
        <v>0</v>
      </c>
      <c r="G672" s="569" t="str">
        <f t="shared" si="156"/>
        <v>0</v>
      </c>
      <c r="H672" s="570" t="str">
        <f t="shared" si="157"/>
        <v/>
      </c>
      <c r="I672" s="568" t="str">
        <f>IF(AND(F672&lt;&gt;"",N10&gt;0,M672&gt;N10),"Mot &gt; limite","")</f>
        <v/>
      </c>
      <c r="M672" s="514">
        <f>IF(OR(F672="",N10="",N10&lt;=0),"",IF(LEN(F672)&lt;=N10,LEN(F672),IFERROR(FIND("♦",SUBSTITUTE(LEFT(F672,N10)," ","♦",LEN(LEFT(F672,N10))-LEN(SUBSTITUTE(LEFT(F672,N10)," ","")))),FIND(" ",F672&amp;" ",N10+1)-1)))</f>
        <v>1</v>
      </c>
      <c r="N672" s="571">
        <f t="shared" si="158"/>
        <v>655</v>
      </c>
      <c r="O672" s="551" t="str">
        <f t="shared" si="159"/>
        <v>0</v>
      </c>
      <c r="P672" s="571">
        <f t="shared" si="160"/>
        <v>1</v>
      </c>
      <c r="Q672" s="571">
        <f t="shared" si="161"/>
        <v>1</v>
      </c>
      <c r="BX672" s="6" t="s">
        <v>356</v>
      </c>
      <c r="BY672" s="591" t="s">
        <v>365</v>
      </c>
      <c r="BZ672" s="6" t="s">
        <v>1775</v>
      </c>
      <c r="CA672" s="6" t="s">
        <v>1776</v>
      </c>
    </row>
    <row r="673" spans="2:79">
      <c r="B673" s="568"/>
      <c r="C673" s="568"/>
      <c r="D673" s="568"/>
      <c r="E673" s="568" cm="1">
        <f t="array" ref="E673">IF(H672&lt;&gt;"",E672,IF(E672="","",IFERROR(MATCH(TRUE(),INDEX(INDEX(K:K,E672+1):K203&lt;&gt;"",0),0)+E672,"")))</f>
        <v>814</v>
      </c>
      <c r="F673" s="569" cm="1">
        <f t="array" ref="F673">IF(E673="","",IF(H672&lt;&gt;"",H672,INDEX(D:D,E673)))</f>
        <v>0</v>
      </c>
      <c r="G673" s="569" t="str">
        <f t="shared" si="156"/>
        <v>0</v>
      </c>
      <c r="H673" s="570" t="str">
        <f t="shared" si="157"/>
        <v/>
      </c>
      <c r="I673" s="568" t="str">
        <f>IF(AND(F673&lt;&gt;"",N10&gt;0,M673&gt;N10),"Mot &gt; limite","")</f>
        <v/>
      </c>
      <c r="M673" s="514">
        <f>IF(OR(F673="",N10="",N10&lt;=0),"",IF(LEN(F673)&lt;=N10,LEN(F673),IFERROR(FIND("♦",SUBSTITUTE(LEFT(F673,N10)," ","♦",LEN(LEFT(F673,N10))-LEN(SUBSTITUTE(LEFT(F673,N10)," ","")))),FIND(" ",F673&amp;" ",N10+1)-1)))</f>
        <v>1</v>
      </c>
      <c r="N673" s="571">
        <f t="shared" si="158"/>
        <v>656</v>
      </c>
      <c r="O673" s="551" t="str">
        <f t="shared" si="159"/>
        <v>0</v>
      </c>
      <c r="P673" s="571">
        <f t="shared" si="160"/>
        <v>1</v>
      </c>
      <c r="Q673" s="571">
        <f t="shared" si="161"/>
        <v>1</v>
      </c>
      <c r="BX673" s="6" t="s">
        <v>356</v>
      </c>
      <c r="BY673" s="591" t="s">
        <v>365</v>
      </c>
      <c r="BZ673" s="6" t="s">
        <v>1777</v>
      </c>
      <c r="CA673" s="6" t="s">
        <v>1778</v>
      </c>
    </row>
    <row r="674" spans="2:79">
      <c r="B674" s="568"/>
      <c r="C674" s="568"/>
      <c r="D674" s="568"/>
      <c r="E674" s="568" cm="1">
        <f t="array" ref="E674">IF(H673&lt;&gt;"",E673,IF(E673="","",IFERROR(MATCH(TRUE(),INDEX(INDEX(K:K,E673+1):K203&lt;&gt;"",0),0)+E673,"")))</f>
        <v>815</v>
      </c>
      <c r="F674" s="569" cm="1">
        <f t="array" ref="F674">IF(E674="","",IF(H673&lt;&gt;"",H673,INDEX(D:D,E674)))</f>
        <v>0</v>
      </c>
      <c r="G674" s="569" t="str">
        <f t="shared" si="156"/>
        <v>0</v>
      </c>
      <c r="H674" s="570" t="str">
        <f t="shared" si="157"/>
        <v/>
      </c>
      <c r="I674" s="568" t="str">
        <f>IF(AND(F674&lt;&gt;"",N10&gt;0,M674&gt;N10),"Mot &gt; limite","")</f>
        <v/>
      </c>
      <c r="M674" s="514">
        <f>IF(OR(F674="",N10="",N10&lt;=0),"",IF(LEN(F674)&lt;=N10,LEN(F674),IFERROR(FIND("♦",SUBSTITUTE(LEFT(F674,N10)," ","♦",LEN(LEFT(F674,N10))-LEN(SUBSTITUTE(LEFT(F674,N10)," ","")))),FIND(" ",F674&amp;" ",N10+1)-1)))</f>
        <v>1</v>
      </c>
      <c r="N674" s="571">
        <f t="shared" si="158"/>
        <v>657</v>
      </c>
      <c r="O674" s="551" t="str">
        <f t="shared" si="159"/>
        <v>0</v>
      </c>
      <c r="P674" s="571">
        <f t="shared" si="160"/>
        <v>1</v>
      </c>
      <c r="Q674" s="571">
        <f t="shared" si="161"/>
        <v>1</v>
      </c>
      <c r="BX674" s="6" t="s">
        <v>356</v>
      </c>
      <c r="BY674" s="591" t="s">
        <v>365</v>
      </c>
      <c r="BZ674" s="6" t="s">
        <v>691</v>
      </c>
      <c r="CA674" s="6" t="s">
        <v>1779</v>
      </c>
    </row>
    <row r="675" spans="2:79">
      <c r="B675" s="568"/>
      <c r="C675" s="568"/>
      <c r="D675" s="568"/>
      <c r="E675" s="568" cm="1">
        <f t="array" ref="E675">IF(H674&lt;&gt;"",E674,IF(E674="","",IFERROR(MATCH(TRUE(),INDEX(INDEX(K:K,E674+1):K203&lt;&gt;"",0),0)+E674,"")))</f>
        <v>816</v>
      </c>
      <c r="F675" s="569" cm="1">
        <f t="array" ref="F675">IF(E675="","",IF(H674&lt;&gt;"",H674,INDEX(D:D,E675)))</f>
        <v>0</v>
      </c>
      <c r="G675" s="569" t="str">
        <f t="shared" si="156"/>
        <v>0</v>
      </c>
      <c r="H675" s="570" t="str">
        <f t="shared" si="157"/>
        <v/>
      </c>
      <c r="I675" s="568" t="str">
        <f>IF(AND(F675&lt;&gt;"",N10&gt;0,M675&gt;N10),"Mot &gt; limite","")</f>
        <v/>
      </c>
      <c r="M675" s="514">
        <f>IF(OR(F675="",N10="",N10&lt;=0),"",IF(LEN(F675)&lt;=N10,LEN(F675),IFERROR(FIND("♦",SUBSTITUTE(LEFT(F675,N10)," ","♦",LEN(LEFT(F675,N10))-LEN(SUBSTITUTE(LEFT(F675,N10)," ","")))),FIND(" ",F675&amp;" ",N10+1)-1)))</f>
        <v>1</v>
      </c>
      <c r="N675" s="571">
        <f t="shared" si="158"/>
        <v>658</v>
      </c>
      <c r="O675" s="551" t="str">
        <f t="shared" si="159"/>
        <v>0</v>
      </c>
      <c r="P675" s="571">
        <f t="shared" si="160"/>
        <v>1</v>
      </c>
      <c r="Q675" s="571">
        <f t="shared" si="161"/>
        <v>1</v>
      </c>
      <c r="BX675" s="6" t="s">
        <v>356</v>
      </c>
      <c r="BY675" s="591" t="s">
        <v>365</v>
      </c>
      <c r="BZ675" s="6" t="s">
        <v>692</v>
      </c>
      <c r="CA675" s="6" t="s">
        <v>1780</v>
      </c>
    </row>
    <row r="676" spans="2:79">
      <c r="B676" s="568"/>
      <c r="C676" s="568"/>
      <c r="D676" s="568"/>
      <c r="E676" s="568" cm="1">
        <f t="array" ref="E676">IF(H675&lt;&gt;"",E675,IF(E675="","",IFERROR(MATCH(TRUE(),INDEX(INDEX(K:K,E675+1):K203&lt;&gt;"",0),0)+E675,"")))</f>
        <v>817</v>
      </c>
      <c r="F676" s="569" cm="1">
        <f t="array" ref="F676">IF(E676="","",IF(H675&lt;&gt;"",H675,INDEX(D:D,E676)))</f>
        <v>0</v>
      </c>
      <c r="G676" s="569" t="str">
        <f t="shared" si="156"/>
        <v>0</v>
      </c>
      <c r="H676" s="570" t="str">
        <f t="shared" si="157"/>
        <v/>
      </c>
      <c r="I676" s="568" t="str">
        <f>IF(AND(F676&lt;&gt;"",N10&gt;0,M676&gt;N10),"Mot &gt; limite","")</f>
        <v/>
      </c>
      <c r="M676" s="514">
        <f>IF(OR(F676="",N10="",N10&lt;=0),"",IF(LEN(F676)&lt;=N10,LEN(F676),IFERROR(FIND("♦",SUBSTITUTE(LEFT(F676,N10)," ","♦",LEN(LEFT(F676,N10))-LEN(SUBSTITUTE(LEFT(F676,N10)," ","")))),FIND(" ",F676&amp;" ",N10+1)-1)))</f>
        <v>1</v>
      </c>
      <c r="N676" s="571">
        <f t="shared" si="158"/>
        <v>659</v>
      </c>
      <c r="O676" s="551" t="str">
        <f t="shared" si="159"/>
        <v>0</v>
      </c>
      <c r="P676" s="571">
        <f t="shared" si="160"/>
        <v>1</v>
      </c>
      <c r="Q676" s="571">
        <f t="shared" si="161"/>
        <v>1</v>
      </c>
      <c r="BX676" s="6" t="s">
        <v>356</v>
      </c>
      <c r="BY676" s="591" t="s">
        <v>365</v>
      </c>
      <c r="BZ676" s="6" t="s">
        <v>693</v>
      </c>
      <c r="CA676" s="6" t="s">
        <v>1781</v>
      </c>
    </row>
    <row r="677" spans="2:79">
      <c r="B677" s="568"/>
      <c r="C677" s="568"/>
      <c r="D677" s="568"/>
      <c r="E677" s="568" cm="1">
        <f t="array" ref="E677">IF(H676&lt;&gt;"",E676,IF(E676="","",IFERROR(MATCH(TRUE(),INDEX(INDEX(K:K,E676+1):K203&lt;&gt;"",0),0)+E676,"")))</f>
        <v>818</v>
      </c>
      <c r="F677" s="569" cm="1">
        <f t="array" ref="F677">IF(E677="","",IF(H676&lt;&gt;"",H676,INDEX(D:D,E677)))</f>
        <v>0</v>
      </c>
      <c r="G677" s="569" t="str">
        <f t="shared" si="156"/>
        <v>0</v>
      </c>
      <c r="H677" s="570" t="str">
        <f t="shared" si="157"/>
        <v/>
      </c>
      <c r="I677" s="568" t="str">
        <f>IF(AND(F677&lt;&gt;"",N10&gt;0,M677&gt;N10),"Mot &gt; limite","")</f>
        <v/>
      </c>
      <c r="M677" s="514">
        <f>IF(OR(F677="",N10="",N10&lt;=0),"",IF(LEN(F677)&lt;=N10,LEN(F677),IFERROR(FIND("♦",SUBSTITUTE(LEFT(F677,N10)," ","♦",LEN(LEFT(F677,N10))-LEN(SUBSTITUTE(LEFT(F677,N10)," ","")))),FIND(" ",F677&amp;" ",N10+1)-1)))</f>
        <v>1</v>
      </c>
      <c r="N677" s="571">
        <f t="shared" si="158"/>
        <v>660</v>
      </c>
      <c r="O677" s="551" t="str">
        <f t="shared" si="159"/>
        <v>0</v>
      </c>
      <c r="P677" s="571">
        <f t="shared" si="160"/>
        <v>1</v>
      </c>
      <c r="Q677" s="571">
        <f t="shared" si="161"/>
        <v>1</v>
      </c>
      <c r="BX677" s="6" t="s">
        <v>356</v>
      </c>
      <c r="BY677" s="591" t="s">
        <v>365</v>
      </c>
      <c r="BZ677" s="6" t="s">
        <v>694</v>
      </c>
      <c r="CA677" s="6" t="s">
        <v>1782</v>
      </c>
    </row>
    <row r="678" spans="2:79">
      <c r="B678" s="568"/>
      <c r="C678" s="568"/>
      <c r="D678" s="568"/>
      <c r="E678" s="568" cm="1">
        <f t="array" ref="E678">IF(H677&lt;&gt;"",E677,IF(E677="","",IFERROR(MATCH(TRUE(),INDEX(INDEX(K:K,E677+1):K203&lt;&gt;"",0),0)+E677,"")))</f>
        <v>819</v>
      </c>
      <c r="F678" s="569" cm="1">
        <f t="array" ref="F678">IF(E678="","",IF(H677&lt;&gt;"",H677,INDEX(D:D,E678)))</f>
        <v>0</v>
      </c>
      <c r="G678" s="569" t="str">
        <f t="shared" si="156"/>
        <v>0</v>
      </c>
      <c r="H678" s="570" t="str">
        <f t="shared" si="157"/>
        <v/>
      </c>
      <c r="I678" s="568" t="str">
        <f>IF(AND(F678&lt;&gt;"",N10&gt;0,M678&gt;N10),"Mot &gt; limite","")</f>
        <v/>
      </c>
      <c r="M678" s="514">
        <f>IF(OR(F678="",N10="",N10&lt;=0),"",IF(LEN(F678)&lt;=N10,LEN(F678),IFERROR(FIND("♦",SUBSTITUTE(LEFT(F678,N10)," ","♦",LEN(LEFT(F678,N10))-LEN(SUBSTITUTE(LEFT(F678,N10)," ","")))),FIND(" ",F678&amp;" ",N10+1)-1)))</f>
        <v>1</v>
      </c>
      <c r="N678" s="571">
        <f t="shared" si="158"/>
        <v>661</v>
      </c>
      <c r="O678" s="551" t="str">
        <f t="shared" si="159"/>
        <v>0</v>
      </c>
      <c r="P678" s="571">
        <f t="shared" si="160"/>
        <v>1</v>
      </c>
      <c r="Q678" s="571">
        <f t="shared" si="161"/>
        <v>1</v>
      </c>
      <c r="BX678" s="6" t="s">
        <v>356</v>
      </c>
      <c r="BY678" s="591" t="s">
        <v>365</v>
      </c>
      <c r="BZ678" s="6" t="s">
        <v>1783</v>
      </c>
      <c r="CA678" s="6" t="s">
        <v>1784</v>
      </c>
    </row>
    <row r="679" spans="2:79">
      <c r="B679" s="568"/>
      <c r="C679" s="568"/>
      <c r="D679" s="568"/>
      <c r="E679" s="568" cm="1">
        <f t="array" ref="E679">IF(H678&lt;&gt;"",E678,IF(E678="","",IFERROR(MATCH(TRUE(),INDEX(INDEX(K:K,E678+1):K203&lt;&gt;"",0),0)+E678,"")))</f>
        <v>820</v>
      </c>
      <c r="F679" s="569" cm="1">
        <f t="array" ref="F679">IF(E679="","",IF(H678&lt;&gt;"",H678,INDEX(D:D,E679)))</f>
        <v>0</v>
      </c>
      <c r="G679" s="569" t="str">
        <f t="shared" si="156"/>
        <v>0</v>
      </c>
      <c r="H679" s="570" t="str">
        <f t="shared" si="157"/>
        <v/>
      </c>
      <c r="I679" s="568" t="str">
        <f>IF(AND(F679&lt;&gt;"",N10&gt;0,M679&gt;N10),"Mot &gt; limite","")</f>
        <v/>
      </c>
      <c r="M679" s="514">
        <f>IF(OR(F679="",N10="",N10&lt;=0),"",IF(LEN(F679)&lt;=N10,LEN(F679),IFERROR(FIND("♦",SUBSTITUTE(LEFT(F679,N10)," ","♦",LEN(LEFT(F679,N10))-LEN(SUBSTITUTE(LEFT(F679,N10)," ","")))),FIND(" ",F679&amp;" ",N10+1)-1)))</f>
        <v>1</v>
      </c>
      <c r="N679" s="571">
        <f t="shared" si="158"/>
        <v>662</v>
      </c>
      <c r="O679" s="551" t="str">
        <f t="shared" si="159"/>
        <v>0</v>
      </c>
      <c r="P679" s="571">
        <f t="shared" si="160"/>
        <v>1</v>
      </c>
      <c r="Q679" s="571">
        <f t="shared" si="161"/>
        <v>1</v>
      </c>
      <c r="BX679" s="6" t="s">
        <v>356</v>
      </c>
      <c r="BY679" s="591" t="s">
        <v>365</v>
      </c>
      <c r="BZ679" s="6" t="s">
        <v>695</v>
      </c>
      <c r="CA679" s="6" t="s">
        <v>1785</v>
      </c>
    </row>
    <row r="680" spans="2:79">
      <c r="B680" s="568"/>
      <c r="C680" s="568"/>
      <c r="D680" s="568"/>
      <c r="E680" s="568" cm="1">
        <f t="array" ref="E680">IF(H679&lt;&gt;"",E679,IF(E679="","",IFERROR(MATCH(TRUE(),INDEX(INDEX(K:K,E679+1):K203&lt;&gt;"",0),0)+E679,"")))</f>
        <v>821</v>
      </c>
      <c r="F680" s="569" cm="1">
        <f t="array" ref="F680">IF(E680="","",IF(H679&lt;&gt;"",H679,INDEX(D:D,E680)))</f>
        <v>0</v>
      </c>
      <c r="G680" s="569" t="str">
        <f t="shared" si="156"/>
        <v>0</v>
      </c>
      <c r="H680" s="570" t="str">
        <f t="shared" si="157"/>
        <v/>
      </c>
      <c r="I680" s="568" t="str">
        <f>IF(AND(F680&lt;&gt;"",N10&gt;0,M680&gt;N10),"Mot &gt; limite","")</f>
        <v/>
      </c>
      <c r="M680" s="514">
        <f>IF(OR(F680="",N10="",N10&lt;=0),"",IF(LEN(F680)&lt;=N10,LEN(F680),IFERROR(FIND("♦",SUBSTITUTE(LEFT(F680,N10)," ","♦",LEN(LEFT(F680,N10))-LEN(SUBSTITUTE(LEFT(F680,N10)," ","")))),FIND(" ",F680&amp;" ",N10+1)-1)))</f>
        <v>1</v>
      </c>
      <c r="N680" s="571">
        <f t="shared" si="158"/>
        <v>663</v>
      </c>
      <c r="O680" s="551" t="str">
        <f t="shared" si="159"/>
        <v>0</v>
      </c>
      <c r="P680" s="571">
        <f t="shared" si="160"/>
        <v>1</v>
      </c>
      <c r="Q680" s="571">
        <f t="shared" si="161"/>
        <v>1</v>
      </c>
      <c r="BX680" s="6" t="s">
        <v>356</v>
      </c>
      <c r="BY680" s="591" t="s">
        <v>365</v>
      </c>
      <c r="BZ680" s="6" t="s">
        <v>685</v>
      </c>
      <c r="CA680" s="6" t="s">
        <v>1786</v>
      </c>
    </row>
    <row r="681" spans="2:79">
      <c r="B681" s="568"/>
      <c r="C681" s="568"/>
      <c r="D681" s="568"/>
      <c r="E681" s="568" cm="1">
        <f t="array" ref="E681">IF(H680&lt;&gt;"",E680,IF(E680="","",IFERROR(MATCH(TRUE(),INDEX(INDEX(K:K,E680+1):K203&lt;&gt;"",0),0)+E680,"")))</f>
        <v>822</v>
      </c>
      <c r="F681" s="569" cm="1">
        <f t="array" ref="F681">IF(E681="","",IF(H680&lt;&gt;"",H680,INDEX(D:D,E681)))</f>
        <v>0</v>
      </c>
      <c r="G681" s="569" t="str">
        <f t="shared" si="156"/>
        <v>0</v>
      </c>
      <c r="H681" s="570" t="str">
        <f t="shared" si="157"/>
        <v/>
      </c>
      <c r="I681" s="568" t="str">
        <f>IF(AND(F681&lt;&gt;"",N10&gt;0,M681&gt;N10),"Mot &gt; limite","")</f>
        <v/>
      </c>
      <c r="M681" s="514">
        <f>IF(OR(F681="",N10="",N10&lt;=0),"",IF(LEN(F681)&lt;=N10,LEN(F681),IFERROR(FIND("♦",SUBSTITUTE(LEFT(F681,N10)," ","♦",LEN(LEFT(F681,N10))-LEN(SUBSTITUTE(LEFT(F681,N10)," ","")))),FIND(" ",F681&amp;" ",N10+1)-1)))</f>
        <v>1</v>
      </c>
      <c r="N681" s="571">
        <f t="shared" si="158"/>
        <v>664</v>
      </c>
      <c r="O681" s="551" t="str">
        <f t="shared" si="159"/>
        <v>0</v>
      </c>
      <c r="P681" s="571">
        <f t="shared" si="160"/>
        <v>1</v>
      </c>
      <c r="Q681" s="571">
        <f t="shared" si="161"/>
        <v>1</v>
      </c>
      <c r="BX681" s="6" t="s">
        <v>356</v>
      </c>
      <c r="BY681" s="591" t="s">
        <v>365</v>
      </c>
      <c r="BZ681" s="6" t="s">
        <v>1787</v>
      </c>
      <c r="CA681" s="6" t="s">
        <v>1788</v>
      </c>
    </row>
    <row r="682" spans="2:79">
      <c r="B682" s="568"/>
      <c r="C682" s="568"/>
      <c r="D682" s="568"/>
      <c r="E682" s="568" cm="1">
        <f t="array" ref="E682">IF(H681&lt;&gt;"",E681,IF(E681="","",IFERROR(MATCH(TRUE(),INDEX(INDEX(K:K,E681+1):K203&lt;&gt;"",0),0)+E681,"")))</f>
        <v>823</v>
      </c>
      <c r="F682" s="569" cm="1">
        <f t="array" ref="F682">IF(E682="","",IF(H681&lt;&gt;"",H681,INDEX(D:D,E682)))</f>
        <v>0</v>
      </c>
      <c r="G682" s="569" t="str">
        <f t="shared" si="156"/>
        <v>0</v>
      </c>
      <c r="H682" s="570" t="str">
        <f t="shared" si="157"/>
        <v/>
      </c>
      <c r="I682" s="568" t="str">
        <f>IF(AND(F682&lt;&gt;"",N10&gt;0,M682&gt;N10),"Mot &gt; limite","")</f>
        <v/>
      </c>
      <c r="M682" s="514">
        <f>IF(OR(F682="",N10="",N10&lt;=0),"",IF(LEN(F682)&lt;=N10,LEN(F682),IFERROR(FIND("♦",SUBSTITUTE(LEFT(F682,N10)," ","♦",LEN(LEFT(F682,N10))-LEN(SUBSTITUTE(LEFT(F682,N10)," ","")))),FIND(" ",F682&amp;" ",N10+1)-1)))</f>
        <v>1</v>
      </c>
      <c r="N682" s="571">
        <f t="shared" si="158"/>
        <v>665</v>
      </c>
      <c r="O682" s="551" t="str">
        <f t="shared" si="159"/>
        <v>0</v>
      </c>
      <c r="P682" s="571">
        <f t="shared" si="160"/>
        <v>1</v>
      </c>
      <c r="Q682" s="571">
        <f t="shared" si="161"/>
        <v>1</v>
      </c>
      <c r="BX682" s="6" t="s">
        <v>356</v>
      </c>
      <c r="BY682" s="591" t="s">
        <v>365</v>
      </c>
      <c r="BZ682" s="6" t="s">
        <v>1789</v>
      </c>
      <c r="CA682" s="6" t="s">
        <v>1790</v>
      </c>
    </row>
    <row r="683" spans="2:79">
      <c r="B683" s="568"/>
      <c r="C683" s="568"/>
      <c r="D683" s="568"/>
      <c r="E683" s="568" cm="1">
        <f t="array" ref="E683">IF(H682&lt;&gt;"",E682,IF(E682="","",IFERROR(MATCH(TRUE(),INDEX(INDEX(K:K,E682+1):K203&lt;&gt;"",0),0)+E682,"")))</f>
        <v>824</v>
      </c>
      <c r="F683" s="569" cm="1">
        <f t="array" ref="F683">IF(E683="","",IF(H682&lt;&gt;"",H682,INDEX(D:D,E683)))</f>
        <v>0</v>
      </c>
      <c r="G683" s="569" t="str">
        <f t="shared" si="156"/>
        <v>0</v>
      </c>
      <c r="H683" s="570" t="str">
        <f t="shared" si="157"/>
        <v/>
      </c>
      <c r="I683" s="568" t="str">
        <f>IF(AND(F683&lt;&gt;"",N10&gt;0,M683&gt;N10),"Mot &gt; limite","")</f>
        <v/>
      </c>
      <c r="M683" s="514">
        <f>IF(OR(F683="",N10="",N10&lt;=0),"",IF(LEN(F683)&lt;=N10,LEN(F683),IFERROR(FIND("♦",SUBSTITUTE(LEFT(F683,N10)," ","♦",LEN(LEFT(F683,N10))-LEN(SUBSTITUTE(LEFT(F683,N10)," ","")))),FIND(" ",F683&amp;" ",N10+1)-1)))</f>
        <v>1</v>
      </c>
      <c r="N683" s="571">
        <f t="shared" si="158"/>
        <v>666</v>
      </c>
      <c r="O683" s="551" t="str">
        <f t="shared" si="159"/>
        <v>0</v>
      </c>
      <c r="P683" s="571">
        <f t="shared" si="160"/>
        <v>1</v>
      </c>
      <c r="Q683" s="571">
        <f t="shared" si="161"/>
        <v>1</v>
      </c>
      <c r="BX683" s="6" t="s">
        <v>356</v>
      </c>
      <c r="BY683" s="591" t="s">
        <v>365</v>
      </c>
      <c r="BZ683" s="6" t="s">
        <v>1791</v>
      </c>
      <c r="CA683" s="6" t="s">
        <v>1792</v>
      </c>
    </row>
    <row r="684" spans="2:79">
      <c r="B684" s="568"/>
      <c r="C684" s="568"/>
      <c r="D684" s="568"/>
      <c r="E684" s="568" cm="1">
        <f t="array" ref="E684">IF(H683&lt;&gt;"",E683,IF(E683="","",IFERROR(MATCH(TRUE(),INDEX(INDEX(K:K,E683+1):K203&lt;&gt;"",0),0)+E683,"")))</f>
        <v>825</v>
      </c>
      <c r="F684" s="569" cm="1">
        <f t="array" ref="F684">IF(E684="","",IF(H683&lt;&gt;"",H683,INDEX(D:D,E684)))</f>
        <v>0</v>
      </c>
      <c r="G684" s="569" t="str">
        <f t="shared" si="156"/>
        <v>0</v>
      </c>
      <c r="H684" s="570" t="str">
        <f t="shared" si="157"/>
        <v/>
      </c>
      <c r="I684" s="568" t="str">
        <f>IF(AND(F684&lt;&gt;"",N10&gt;0,M684&gt;N10),"Mot &gt; limite","")</f>
        <v/>
      </c>
      <c r="M684" s="514">
        <f>IF(OR(F684="",N10="",N10&lt;=0),"",IF(LEN(F684)&lt;=N10,LEN(F684),IFERROR(FIND("♦",SUBSTITUTE(LEFT(F684,N10)," ","♦",LEN(LEFT(F684,N10))-LEN(SUBSTITUTE(LEFT(F684,N10)," ","")))),FIND(" ",F684&amp;" ",N10+1)-1)))</f>
        <v>1</v>
      </c>
      <c r="N684" s="571">
        <f t="shared" si="158"/>
        <v>667</v>
      </c>
      <c r="O684" s="551" t="str">
        <f t="shared" si="159"/>
        <v>0</v>
      </c>
      <c r="P684" s="571">
        <f t="shared" si="160"/>
        <v>1</v>
      </c>
      <c r="Q684" s="571">
        <f t="shared" si="161"/>
        <v>1</v>
      </c>
      <c r="BX684" s="6" t="s">
        <v>356</v>
      </c>
      <c r="BY684" s="591" t="s">
        <v>365</v>
      </c>
      <c r="BZ684" s="6" t="s">
        <v>1793</v>
      </c>
      <c r="CA684" s="6" t="s">
        <v>1794</v>
      </c>
    </row>
    <row r="685" spans="2:79">
      <c r="B685" s="568"/>
      <c r="C685" s="568"/>
      <c r="D685" s="568"/>
      <c r="E685" s="568" cm="1">
        <f t="array" ref="E685">IF(H684&lt;&gt;"",E684,IF(E684="","",IFERROR(MATCH(TRUE(),INDEX(INDEX(K:K,E684+1):K203&lt;&gt;"",0),0)+E684,"")))</f>
        <v>826</v>
      </c>
      <c r="F685" s="569" cm="1">
        <f t="array" ref="F685">IF(E685="","",IF(H684&lt;&gt;"",H684,INDEX(D:D,E685)))</f>
        <v>0</v>
      </c>
      <c r="G685" s="569" t="str">
        <f t="shared" si="156"/>
        <v>0</v>
      </c>
      <c r="H685" s="570" t="str">
        <f t="shared" si="157"/>
        <v/>
      </c>
      <c r="I685" s="568" t="str">
        <f>IF(AND(F685&lt;&gt;"",N10&gt;0,M685&gt;N10),"Mot &gt; limite","")</f>
        <v/>
      </c>
      <c r="M685" s="514">
        <f>IF(OR(F685="",N10="",N10&lt;=0),"",IF(LEN(F685)&lt;=N10,LEN(F685),IFERROR(FIND("♦",SUBSTITUTE(LEFT(F685,N10)," ","♦",LEN(LEFT(F685,N10))-LEN(SUBSTITUTE(LEFT(F685,N10)," ","")))),FIND(" ",F685&amp;" ",N10+1)-1)))</f>
        <v>1</v>
      </c>
      <c r="N685" s="571">
        <f t="shared" si="158"/>
        <v>668</v>
      </c>
      <c r="O685" s="551" t="str">
        <f t="shared" si="159"/>
        <v>0</v>
      </c>
      <c r="P685" s="571">
        <f t="shared" si="160"/>
        <v>1</v>
      </c>
      <c r="Q685" s="571">
        <f t="shared" si="161"/>
        <v>1</v>
      </c>
      <c r="BX685" s="6" t="s">
        <v>356</v>
      </c>
      <c r="BY685" s="591" t="s">
        <v>365</v>
      </c>
      <c r="BZ685" s="6" t="s">
        <v>1795</v>
      </c>
      <c r="CA685" s="6" t="s">
        <v>1796</v>
      </c>
    </row>
    <row r="686" spans="2:79">
      <c r="B686" s="568"/>
      <c r="C686" s="568"/>
      <c r="D686" s="568"/>
      <c r="E686" s="568" cm="1">
        <f t="array" ref="E686">IF(H685&lt;&gt;"",E685,IF(E685="","",IFERROR(MATCH(TRUE(),INDEX(INDEX(K:K,E685+1):K203&lt;&gt;"",0),0)+E685,"")))</f>
        <v>827</v>
      </c>
      <c r="F686" s="569" cm="1">
        <f t="array" ref="F686">IF(E686="","",IF(H685&lt;&gt;"",H685,INDEX(D:D,E686)))</f>
        <v>0</v>
      </c>
      <c r="G686" s="569" t="str">
        <f t="shared" si="156"/>
        <v>0</v>
      </c>
      <c r="H686" s="570" t="str">
        <f t="shared" si="157"/>
        <v/>
      </c>
      <c r="I686" s="568" t="str">
        <f>IF(AND(F686&lt;&gt;"",N10&gt;0,M686&gt;N10),"Mot &gt; limite","")</f>
        <v/>
      </c>
      <c r="M686" s="514">
        <f>IF(OR(F686="",N10="",N10&lt;=0),"",IF(LEN(F686)&lt;=N10,LEN(F686),IFERROR(FIND("♦",SUBSTITUTE(LEFT(F686,N10)," ","♦",LEN(LEFT(F686,N10))-LEN(SUBSTITUTE(LEFT(F686,N10)," ","")))),FIND(" ",F686&amp;" ",N10+1)-1)))</f>
        <v>1</v>
      </c>
      <c r="N686" s="571">
        <f t="shared" si="158"/>
        <v>669</v>
      </c>
      <c r="O686" s="551" t="str">
        <f t="shared" si="159"/>
        <v>0</v>
      </c>
      <c r="P686" s="571">
        <f t="shared" si="160"/>
        <v>1</v>
      </c>
      <c r="Q686" s="571">
        <f t="shared" si="161"/>
        <v>1</v>
      </c>
      <c r="BX686" s="6" t="s">
        <v>356</v>
      </c>
      <c r="BY686" s="591" t="s">
        <v>365</v>
      </c>
      <c r="BZ686" s="6" t="s">
        <v>1797</v>
      </c>
      <c r="CA686" s="6" t="s">
        <v>1798</v>
      </c>
    </row>
    <row r="687" spans="2:79">
      <c r="B687" s="568"/>
      <c r="C687" s="568"/>
      <c r="D687" s="568"/>
      <c r="E687" s="568" cm="1">
        <f t="array" ref="E687">IF(H686&lt;&gt;"",E686,IF(E686="","",IFERROR(MATCH(TRUE(),INDEX(INDEX(K:K,E686+1):K203&lt;&gt;"",0),0)+E686,"")))</f>
        <v>828</v>
      </c>
      <c r="F687" s="569" cm="1">
        <f t="array" ref="F687">IF(E687="","",IF(H686&lt;&gt;"",H686,INDEX(D:D,E687)))</f>
        <v>0</v>
      </c>
      <c r="G687" s="569" t="str">
        <f t="shared" si="156"/>
        <v>0</v>
      </c>
      <c r="H687" s="570" t="str">
        <f t="shared" si="157"/>
        <v/>
      </c>
      <c r="I687" s="568" t="str">
        <f>IF(AND(F687&lt;&gt;"",N10&gt;0,M687&gt;N10),"Mot &gt; limite","")</f>
        <v/>
      </c>
      <c r="M687" s="514">
        <f>IF(OR(F687="",N10="",N10&lt;=0),"",IF(LEN(F687)&lt;=N10,LEN(F687),IFERROR(FIND("♦",SUBSTITUTE(LEFT(F687,N10)," ","♦",LEN(LEFT(F687,N10))-LEN(SUBSTITUTE(LEFT(F687,N10)," ","")))),FIND(" ",F687&amp;" ",N10+1)-1)))</f>
        <v>1</v>
      </c>
      <c r="N687" s="571">
        <f t="shared" si="158"/>
        <v>670</v>
      </c>
      <c r="O687" s="551" t="str">
        <f t="shared" si="159"/>
        <v>0</v>
      </c>
      <c r="P687" s="571">
        <f t="shared" si="160"/>
        <v>1</v>
      </c>
      <c r="Q687" s="571">
        <f t="shared" si="161"/>
        <v>1</v>
      </c>
      <c r="BX687" s="6" t="s">
        <v>356</v>
      </c>
      <c r="BY687" s="591" t="s">
        <v>365</v>
      </c>
      <c r="BZ687" s="6" t="s">
        <v>1799</v>
      </c>
      <c r="CA687" s="6" t="s">
        <v>1800</v>
      </c>
    </row>
    <row r="688" spans="2:79">
      <c r="B688" s="568"/>
      <c r="C688" s="568"/>
      <c r="D688" s="568"/>
      <c r="E688" s="568" cm="1">
        <f t="array" ref="E688">IF(H687&lt;&gt;"",E687,IF(E687="","",IFERROR(MATCH(TRUE(),INDEX(INDEX(K:K,E687+1):K203&lt;&gt;"",0),0)+E687,"")))</f>
        <v>829</v>
      </c>
      <c r="F688" s="569" cm="1">
        <f t="array" ref="F688">IF(E688="","",IF(H687&lt;&gt;"",H687,INDEX(D:D,E688)))</f>
        <v>0</v>
      </c>
      <c r="G688" s="569" t="str">
        <f t="shared" si="156"/>
        <v>0</v>
      </c>
      <c r="H688" s="570" t="str">
        <f t="shared" si="157"/>
        <v/>
      </c>
      <c r="I688" s="568" t="str">
        <f>IF(AND(F688&lt;&gt;"",N10&gt;0,M688&gt;N10),"Mot &gt; limite","")</f>
        <v/>
      </c>
      <c r="M688" s="514">
        <f>IF(OR(F688="",N10="",N10&lt;=0),"",IF(LEN(F688)&lt;=N10,LEN(F688),IFERROR(FIND("♦",SUBSTITUTE(LEFT(F688,N10)," ","♦",LEN(LEFT(F688,N10))-LEN(SUBSTITUTE(LEFT(F688,N10)," ","")))),FIND(" ",F688&amp;" ",N10+1)-1)))</f>
        <v>1</v>
      </c>
      <c r="N688" s="571">
        <f t="shared" si="158"/>
        <v>671</v>
      </c>
      <c r="O688" s="551" t="str">
        <f t="shared" si="159"/>
        <v>0</v>
      </c>
      <c r="P688" s="571">
        <f t="shared" si="160"/>
        <v>1</v>
      </c>
      <c r="Q688" s="571">
        <f t="shared" si="161"/>
        <v>1</v>
      </c>
      <c r="BX688" s="6" t="s">
        <v>356</v>
      </c>
      <c r="BY688" s="591" t="s">
        <v>365</v>
      </c>
      <c r="BZ688" s="6" t="s">
        <v>1801</v>
      </c>
      <c r="CA688" s="6" t="s">
        <v>1802</v>
      </c>
    </row>
    <row r="689" spans="2:79">
      <c r="B689" s="568"/>
      <c r="C689" s="568"/>
      <c r="D689" s="568"/>
      <c r="E689" s="568" cm="1">
        <f t="array" ref="E689">IF(H688&lt;&gt;"",E688,IF(E688="","",IFERROR(MATCH(TRUE(),INDEX(INDEX(K:K,E688+1):K203&lt;&gt;"",0),0)+E688,"")))</f>
        <v>830</v>
      </c>
      <c r="F689" s="569" cm="1">
        <f t="array" ref="F689">IF(E689="","",IF(H688&lt;&gt;"",H688,INDEX(D:D,E689)))</f>
        <v>0</v>
      </c>
      <c r="G689" s="569" t="str">
        <f t="shared" si="156"/>
        <v>0</v>
      </c>
      <c r="H689" s="570" t="str">
        <f t="shared" si="157"/>
        <v/>
      </c>
      <c r="I689" s="568" t="str">
        <f>IF(AND(F689&lt;&gt;"",N10&gt;0,M689&gt;N10),"Mot &gt; limite","")</f>
        <v/>
      </c>
      <c r="M689" s="514">
        <f>IF(OR(F689="",N10="",N10&lt;=0),"",IF(LEN(F689)&lt;=N10,LEN(F689),IFERROR(FIND("♦",SUBSTITUTE(LEFT(F689,N10)," ","♦",LEN(LEFT(F689,N10))-LEN(SUBSTITUTE(LEFT(F689,N10)," ","")))),FIND(" ",F689&amp;" ",N10+1)-1)))</f>
        <v>1</v>
      </c>
      <c r="N689" s="571">
        <f t="shared" si="158"/>
        <v>672</v>
      </c>
      <c r="O689" s="551" t="str">
        <f t="shared" si="159"/>
        <v>0</v>
      </c>
      <c r="P689" s="571">
        <f t="shared" si="160"/>
        <v>1</v>
      </c>
      <c r="Q689" s="571">
        <f t="shared" si="161"/>
        <v>1</v>
      </c>
      <c r="BX689" s="6" t="s">
        <v>356</v>
      </c>
      <c r="BY689" s="591" t="s">
        <v>365</v>
      </c>
      <c r="BZ689" s="6" t="s">
        <v>1803</v>
      </c>
      <c r="CA689" s="6" t="s">
        <v>1804</v>
      </c>
    </row>
    <row r="690" spans="2:79">
      <c r="B690" s="568"/>
      <c r="C690" s="568"/>
      <c r="D690" s="568"/>
      <c r="E690" s="568" cm="1">
        <f t="array" ref="E690">IF(H689&lt;&gt;"",E689,IF(E689="","",IFERROR(MATCH(TRUE(),INDEX(INDEX(K:K,E689+1):K203&lt;&gt;"",0),0)+E689,"")))</f>
        <v>831</v>
      </c>
      <c r="F690" s="569" cm="1">
        <f t="array" ref="F690">IF(E690="","",IF(H689&lt;&gt;"",H689,INDEX(D:D,E690)))</f>
        <v>0</v>
      </c>
      <c r="G690" s="569" t="str">
        <f t="shared" si="156"/>
        <v>0</v>
      </c>
      <c r="H690" s="570" t="str">
        <f t="shared" si="157"/>
        <v/>
      </c>
      <c r="I690" s="568" t="str">
        <f>IF(AND(F690&lt;&gt;"",N10&gt;0,M690&gt;N10),"Mot &gt; limite","")</f>
        <v/>
      </c>
      <c r="M690" s="514">
        <f>IF(OR(F690="",N10="",N10&lt;=0),"",IF(LEN(F690)&lt;=N10,LEN(F690),IFERROR(FIND("♦",SUBSTITUTE(LEFT(F690,N10)," ","♦",LEN(LEFT(F690,N10))-LEN(SUBSTITUTE(LEFT(F690,N10)," ","")))),FIND(" ",F690&amp;" ",N10+1)-1)))</f>
        <v>1</v>
      </c>
      <c r="N690" s="571">
        <f t="shared" si="158"/>
        <v>673</v>
      </c>
      <c r="O690" s="551" t="str">
        <f t="shared" si="159"/>
        <v>0</v>
      </c>
      <c r="P690" s="571">
        <f t="shared" si="160"/>
        <v>1</v>
      </c>
      <c r="Q690" s="571">
        <f t="shared" si="161"/>
        <v>1</v>
      </c>
      <c r="BX690" s="6" t="s">
        <v>356</v>
      </c>
      <c r="BY690" s="591" t="s">
        <v>365</v>
      </c>
      <c r="BZ690" s="6" t="s">
        <v>1805</v>
      </c>
      <c r="CA690" s="6" t="s">
        <v>1806</v>
      </c>
    </row>
    <row r="691" spans="2:79">
      <c r="B691" s="568"/>
      <c r="C691" s="568"/>
      <c r="D691" s="568"/>
      <c r="E691" s="568" cm="1">
        <f t="array" ref="E691">IF(H690&lt;&gt;"",E690,IF(E690="","",IFERROR(MATCH(TRUE(),INDEX(INDEX(K:K,E690+1):K203&lt;&gt;"",0),0)+E690,"")))</f>
        <v>832</v>
      </c>
      <c r="F691" s="569" cm="1">
        <f t="array" ref="F691">IF(E691="","",IF(H690&lt;&gt;"",H690,INDEX(D:D,E691)))</f>
        <v>0</v>
      </c>
      <c r="G691" s="569" t="str">
        <f t="shared" si="156"/>
        <v>0</v>
      </c>
      <c r="H691" s="570" t="str">
        <f t="shared" si="157"/>
        <v/>
      </c>
      <c r="I691" s="568" t="str">
        <f>IF(AND(F691&lt;&gt;"",N10&gt;0,M691&gt;N10),"Mot &gt; limite","")</f>
        <v/>
      </c>
      <c r="M691" s="514">
        <f>IF(OR(F691="",N10="",N10&lt;=0),"",IF(LEN(F691)&lt;=N10,LEN(F691),IFERROR(FIND("♦",SUBSTITUTE(LEFT(F691,N10)," ","♦",LEN(LEFT(F691,N10))-LEN(SUBSTITUTE(LEFT(F691,N10)," ","")))),FIND(" ",F691&amp;" ",N10+1)-1)))</f>
        <v>1</v>
      </c>
      <c r="N691" s="571">
        <f t="shared" si="158"/>
        <v>674</v>
      </c>
      <c r="O691" s="551" t="str">
        <f t="shared" si="159"/>
        <v>0</v>
      </c>
      <c r="P691" s="571">
        <f t="shared" si="160"/>
        <v>1</v>
      </c>
      <c r="Q691" s="571">
        <f t="shared" si="161"/>
        <v>1</v>
      </c>
      <c r="BX691" s="6" t="s">
        <v>356</v>
      </c>
      <c r="BY691" s="591" t="s">
        <v>365</v>
      </c>
      <c r="BZ691" s="6" t="s">
        <v>1807</v>
      </c>
      <c r="CA691" s="6" t="s">
        <v>1808</v>
      </c>
    </row>
    <row r="692" spans="2:79">
      <c r="B692" s="568"/>
      <c r="C692" s="568"/>
      <c r="D692" s="568"/>
      <c r="E692" s="568" cm="1">
        <f t="array" ref="E692">IF(H691&lt;&gt;"",E691,IF(E691="","",IFERROR(MATCH(TRUE(),INDEX(INDEX(K:K,E691+1):K203&lt;&gt;"",0),0)+E691,"")))</f>
        <v>833</v>
      </c>
      <c r="F692" s="569" cm="1">
        <f t="array" ref="F692">IF(E692="","",IF(H691&lt;&gt;"",H691,INDEX(D:D,E692)))</f>
        <v>0</v>
      </c>
      <c r="G692" s="569" t="str">
        <f t="shared" si="156"/>
        <v>0</v>
      </c>
      <c r="H692" s="570" t="str">
        <f t="shared" si="157"/>
        <v/>
      </c>
      <c r="I692" s="568" t="str">
        <f>IF(AND(F692&lt;&gt;"",N10&gt;0,M692&gt;N10),"Mot &gt; limite","")</f>
        <v/>
      </c>
      <c r="M692" s="514">
        <f>IF(OR(F692="",N10="",N10&lt;=0),"",IF(LEN(F692)&lt;=N10,LEN(F692),IFERROR(FIND("♦",SUBSTITUTE(LEFT(F692,N10)," ","♦",LEN(LEFT(F692,N10))-LEN(SUBSTITUTE(LEFT(F692,N10)," ","")))),FIND(" ",F692&amp;" ",N10+1)-1)))</f>
        <v>1</v>
      </c>
      <c r="N692" s="571">
        <f t="shared" si="158"/>
        <v>675</v>
      </c>
      <c r="O692" s="551" t="str">
        <f t="shared" si="159"/>
        <v>0</v>
      </c>
      <c r="P692" s="571">
        <f t="shared" si="160"/>
        <v>1</v>
      </c>
      <c r="Q692" s="571">
        <f t="shared" si="161"/>
        <v>1</v>
      </c>
      <c r="BX692" s="6" t="s">
        <v>356</v>
      </c>
      <c r="BY692" s="591" t="s">
        <v>365</v>
      </c>
      <c r="BZ692" s="6" t="s">
        <v>1809</v>
      </c>
      <c r="CA692" s="6" t="s">
        <v>1810</v>
      </c>
    </row>
    <row r="693" spans="2:79">
      <c r="B693" s="568"/>
      <c r="C693" s="568"/>
      <c r="D693" s="568"/>
      <c r="E693" s="568" cm="1">
        <f t="array" ref="E693">IF(H692&lt;&gt;"",E692,IF(E692="","",IFERROR(MATCH(TRUE(),INDEX(INDEX(K:K,E692+1):K203&lt;&gt;"",0),0)+E692,"")))</f>
        <v>834</v>
      </c>
      <c r="F693" s="569" cm="1">
        <f t="array" ref="F693">IF(E693="","",IF(H692&lt;&gt;"",H692,INDEX(D:D,E693)))</f>
        <v>0</v>
      </c>
      <c r="G693" s="569" t="str">
        <f t="shared" si="156"/>
        <v>0</v>
      </c>
      <c r="H693" s="570" t="str">
        <f t="shared" si="157"/>
        <v/>
      </c>
      <c r="I693" s="568" t="str">
        <f>IF(AND(F693&lt;&gt;"",N10&gt;0,M693&gt;N10),"Mot &gt; limite","")</f>
        <v/>
      </c>
      <c r="M693" s="514">
        <f>IF(OR(F693="",N10="",N10&lt;=0),"",IF(LEN(F693)&lt;=N10,LEN(F693),IFERROR(FIND("♦",SUBSTITUTE(LEFT(F693,N10)," ","♦",LEN(LEFT(F693,N10))-LEN(SUBSTITUTE(LEFT(F693,N10)," ","")))),FIND(" ",F693&amp;" ",N10+1)-1)))</f>
        <v>1</v>
      </c>
      <c r="N693" s="571">
        <f t="shared" si="158"/>
        <v>676</v>
      </c>
      <c r="O693" s="551" t="str">
        <f t="shared" si="159"/>
        <v>0</v>
      </c>
      <c r="P693" s="571">
        <f t="shared" si="160"/>
        <v>1</v>
      </c>
      <c r="Q693" s="571">
        <f t="shared" si="161"/>
        <v>1</v>
      </c>
      <c r="BX693" s="6" t="s">
        <v>356</v>
      </c>
      <c r="BY693" s="591" t="s">
        <v>365</v>
      </c>
      <c r="BZ693" s="6" t="s">
        <v>1811</v>
      </c>
      <c r="CA693" s="6" t="s">
        <v>1812</v>
      </c>
    </row>
    <row r="694" spans="2:79">
      <c r="B694" s="568"/>
      <c r="C694" s="568"/>
      <c r="D694" s="568"/>
      <c r="E694" s="568" cm="1">
        <f t="array" ref="E694">IF(H693&lt;&gt;"",E693,IF(E693="","",IFERROR(MATCH(TRUE(),INDEX(INDEX(K:K,E693+1):K203&lt;&gt;"",0),0)+E693,"")))</f>
        <v>835</v>
      </c>
      <c r="F694" s="569" cm="1">
        <f t="array" ref="F694">IF(E694="","",IF(H693&lt;&gt;"",H693,INDEX(D:D,E694)))</f>
        <v>0</v>
      </c>
      <c r="G694" s="569" t="str">
        <f t="shared" si="156"/>
        <v>0</v>
      </c>
      <c r="H694" s="570" t="str">
        <f t="shared" si="157"/>
        <v/>
      </c>
      <c r="I694" s="568" t="str">
        <f>IF(AND(F694&lt;&gt;"",N10&gt;0,M694&gt;N10),"Mot &gt; limite","")</f>
        <v/>
      </c>
      <c r="M694" s="514">
        <f>IF(OR(F694="",N10="",N10&lt;=0),"",IF(LEN(F694)&lt;=N10,LEN(F694),IFERROR(FIND("♦",SUBSTITUTE(LEFT(F694,N10)," ","♦",LEN(LEFT(F694,N10))-LEN(SUBSTITUTE(LEFT(F694,N10)," ","")))),FIND(" ",F694&amp;" ",N10+1)-1)))</f>
        <v>1</v>
      </c>
      <c r="N694" s="571">
        <f t="shared" si="158"/>
        <v>677</v>
      </c>
      <c r="O694" s="551" t="str">
        <f t="shared" si="159"/>
        <v>0</v>
      </c>
      <c r="P694" s="571">
        <f t="shared" si="160"/>
        <v>1</v>
      </c>
      <c r="Q694" s="571">
        <f t="shared" si="161"/>
        <v>1</v>
      </c>
      <c r="BX694" s="6" t="s">
        <v>356</v>
      </c>
      <c r="BY694" s="591" t="s">
        <v>365</v>
      </c>
      <c r="BZ694" s="6" t="s">
        <v>686</v>
      </c>
      <c r="CA694" s="6" t="s">
        <v>1813</v>
      </c>
    </row>
    <row r="695" spans="2:79">
      <c r="B695" s="568"/>
      <c r="C695" s="568"/>
      <c r="D695" s="568"/>
      <c r="E695" s="568" cm="1">
        <f t="array" ref="E695">IF(H694&lt;&gt;"",E694,IF(E694="","",IFERROR(MATCH(TRUE(),INDEX(INDEX(K:K,E694+1):K203&lt;&gt;"",0),0)+E694,"")))</f>
        <v>836</v>
      </c>
      <c r="F695" s="569" cm="1">
        <f t="array" ref="F695">IF(E695="","",IF(H694&lt;&gt;"",H694,INDEX(D:D,E695)))</f>
        <v>0</v>
      </c>
      <c r="G695" s="569" t="str">
        <f t="shared" si="156"/>
        <v>0</v>
      </c>
      <c r="H695" s="570" t="str">
        <f t="shared" si="157"/>
        <v/>
      </c>
      <c r="I695" s="568" t="str">
        <f>IF(AND(F695&lt;&gt;"",N10&gt;0,M695&gt;N10),"Mot &gt; limite","")</f>
        <v/>
      </c>
      <c r="M695" s="514">
        <f>IF(OR(F695="",N10="",N10&lt;=0),"",IF(LEN(F695)&lt;=N10,LEN(F695),IFERROR(FIND("♦",SUBSTITUTE(LEFT(F695,N10)," ","♦",LEN(LEFT(F695,N10))-LEN(SUBSTITUTE(LEFT(F695,N10)," ","")))),FIND(" ",F695&amp;" ",N10+1)-1)))</f>
        <v>1</v>
      </c>
      <c r="N695" s="571">
        <f t="shared" si="158"/>
        <v>678</v>
      </c>
      <c r="O695" s="551" t="str">
        <f t="shared" si="159"/>
        <v>0</v>
      </c>
      <c r="P695" s="571">
        <f t="shared" si="160"/>
        <v>1</v>
      </c>
      <c r="Q695" s="571">
        <f t="shared" si="161"/>
        <v>1</v>
      </c>
      <c r="BX695" s="6" t="s">
        <v>356</v>
      </c>
      <c r="BY695" s="591" t="s">
        <v>365</v>
      </c>
      <c r="BZ695" s="6" t="s">
        <v>1814</v>
      </c>
      <c r="CA695" s="6" t="s">
        <v>1815</v>
      </c>
    </row>
    <row r="696" spans="2:79">
      <c r="B696" s="568"/>
      <c r="C696" s="568"/>
      <c r="D696" s="568"/>
      <c r="E696" s="568" cm="1">
        <f t="array" ref="E696">IF(H695&lt;&gt;"",E695,IF(E695="","",IFERROR(MATCH(TRUE(),INDEX(INDEX(K:K,E695+1):K203&lt;&gt;"",0),0)+E695,"")))</f>
        <v>837</v>
      </c>
      <c r="F696" s="569" cm="1">
        <f t="array" ref="F696">IF(E696="","",IF(H695&lt;&gt;"",H695,INDEX(D:D,E696)))</f>
        <v>0</v>
      </c>
      <c r="G696" s="569" t="str">
        <f t="shared" si="156"/>
        <v>0</v>
      </c>
      <c r="H696" s="570" t="str">
        <f t="shared" si="157"/>
        <v/>
      </c>
      <c r="I696" s="568" t="str">
        <f>IF(AND(F696&lt;&gt;"",N10&gt;0,M696&gt;N10),"Mot &gt; limite","")</f>
        <v/>
      </c>
      <c r="M696" s="514">
        <f>IF(OR(F696="",N10="",N10&lt;=0),"",IF(LEN(F696)&lt;=N10,LEN(F696),IFERROR(FIND("♦",SUBSTITUTE(LEFT(F696,N10)," ","♦",LEN(LEFT(F696,N10))-LEN(SUBSTITUTE(LEFT(F696,N10)," ","")))),FIND(" ",F696&amp;" ",N10+1)-1)))</f>
        <v>1</v>
      </c>
      <c r="N696" s="571">
        <f t="shared" si="158"/>
        <v>679</v>
      </c>
      <c r="O696" s="551" t="str">
        <f t="shared" si="159"/>
        <v>0</v>
      </c>
      <c r="P696" s="571">
        <f t="shared" si="160"/>
        <v>1</v>
      </c>
      <c r="Q696" s="571">
        <f t="shared" si="161"/>
        <v>1</v>
      </c>
      <c r="BX696" s="6" t="s">
        <v>356</v>
      </c>
      <c r="BY696" s="591" t="s">
        <v>365</v>
      </c>
      <c r="BZ696" s="6" t="s">
        <v>687</v>
      </c>
      <c r="CA696" s="6" t="s">
        <v>1816</v>
      </c>
    </row>
    <row r="697" spans="2:79">
      <c r="B697" s="568"/>
      <c r="C697" s="568"/>
      <c r="D697" s="568"/>
      <c r="E697" s="568" cm="1">
        <f t="array" ref="E697">IF(H696&lt;&gt;"",E696,IF(E696="","",IFERROR(MATCH(TRUE(),INDEX(INDEX(K:K,E696+1):K203&lt;&gt;"",0),0)+E696,"")))</f>
        <v>838</v>
      </c>
      <c r="F697" s="569" cm="1">
        <f t="array" ref="F697">IF(E697="","",IF(H696&lt;&gt;"",H696,INDEX(D:D,E697)))</f>
        <v>0</v>
      </c>
      <c r="G697" s="569" t="str">
        <f t="shared" si="156"/>
        <v>0</v>
      </c>
      <c r="H697" s="570" t="str">
        <f t="shared" si="157"/>
        <v/>
      </c>
      <c r="I697" s="568" t="str">
        <f>IF(AND(F697&lt;&gt;"",N10&gt;0,M697&gt;N10),"Mot &gt; limite","")</f>
        <v/>
      </c>
      <c r="M697" s="514">
        <f>IF(OR(F697="",N10="",N10&lt;=0),"",IF(LEN(F697)&lt;=N10,LEN(F697),IFERROR(FIND("♦",SUBSTITUTE(LEFT(F697,N10)," ","♦",LEN(LEFT(F697,N10))-LEN(SUBSTITUTE(LEFT(F697,N10)," ","")))),FIND(" ",F697&amp;" ",N10+1)-1)))</f>
        <v>1</v>
      </c>
      <c r="N697" s="571">
        <f t="shared" si="158"/>
        <v>680</v>
      </c>
      <c r="O697" s="551" t="str">
        <f t="shared" si="159"/>
        <v>0</v>
      </c>
      <c r="P697" s="571">
        <f t="shared" si="160"/>
        <v>1</v>
      </c>
      <c r="Q697" s="571">
        <f t="shared" si="161"/>
        <v>1</v>
      </c>
      <c r="BX697" s="6" t="s">
        <v>356</v>
      </c>
      <c r="BY697" s="591" t="s">
        <v>365</v>
      </c>
      <c r="BZ697" s="6" t="s">
        <v>688</v>
      </c>
      <c r="CA697" s="6" t="s">
        <v>1817</v>
      </c>
    </row>
    <row r="698" spans="2:79">
      <c r="B698" s="568"/>
      <c r="C698" s="568"/>
      <c r="D698" s="568"/>
      <c r="E698" s="568" cm="1">
        <f t="array" ref="E698">IF(H697&lt;&gt;"",E697,IF(E697="","",IFERROR(MATCH(TRUE(),INDEX(INDEX(K:K,E697+1):K203&lt;&gt;"",0),0)+E697,"")))</f>
        <v>839</v>
      </c>
      <c r="F698" s="569" cm="1">
        <f t="array" ref="F698">IF(E698="","",IF(H697&lt;&gt;"",H697,INDEX(D:D,E698)))</f>
        <v>0</v>
      </c>
      <c r="G698" s="569" t="str">
        <f t="shared" si="156"/>
        <v>0</v>
      </c>
      <c r="H698" s="570" t="str">
        <f t="shared" si="157"/>
        <v/>
      </c>
      <c r="I698" s="568" t="str">
        <f>IF(AND(F698&lt;&gt;"",N10&gt;0,M698&gt;N10),"Mot &gt; limite","")</f>
        <v/>
      </c>
      <c r="M698" s="514">
        <f>IF(OR(F698="",N10="",N10&lt;=0),"",IF(LEN(F698)&lt;=N10,LEN(F698),IFERROR(FIND("♦",SUBSTITUTE(LEFT(F698,N10)," ","♦",LEN(LEFT(F698,N10))-LEN(SUBSTITUTE(LEFT(F698,N10)," ","")))),FIND(" ",F698&amp;" ",N10+1)-1)))</f>
        <v>1</v>
      </c>
      <c r="N698" s="571">
        <f t="shared" si="158"/>
        <v>681</v>
      </c>
      <c r="O698" s="551" t="str">
        <f t="shared" si="159"/>
        <v>0</v>
      </c>
      <c r="P698" s="571">
        <f t="shared" si="160"/>
        <v>1</v>
      </c>
      <c r="Q698" s="571">
        <f t="shared" si="161"/>
        <v>1</v>
      </c>
      <c r="BX698" s="6" t="s">
        <v>356</v>
      </c>
      <c r="BY698" s="591" t="s">
        <v>365</v>
      </c>
      <c r="BZ698" s="6" t="s">
        <v>1818</v>
      </c>
      <c r="CA698" s="6" t="s">
        <v>1819</v>
      </c>
    </row>
    <row r="699" spans="2:79">
      <c r="B699" s="568"/>
      <c r="C699" s="568"/>
      <c r="D699" s="568"/>
      <c r="E699" s="568" cm="1">
        <f t="array" ref="E699">IF(H698&lt;&gt;"",E698,IF(E698="","",IFERROR(MATCH(TRUE(),INDEX(INDEX(K:K,E698+1):K203&lt;&gt;"",0),0)+E698,"")))</f>
        <v>840</v>
      </c>
      <c r="F699" s="569" cm="1">
        <f t="array" ref="F699">IF(E699="","",IF(H698&lt;&gt;"",H698,INDEX(D:D,E699)))</f>
        <v>0</v>
      </c>
      <c r="G699" s="569" t="str">
        <f t="shared" si="156"/>
        <v>0</v>
      </c>
      <c r="H699" s="570" t="str">
        <f t="shared" si="157"/>
        <v/>
      </c>
      <c r="I699" s="568" t="str">
        <f>IF(AND(F699&lt;&gt;"",N10&gt;0,M699&gt;N10),"Mot &gt; limite","")</f>
        <v/>
      </c>
      <c r="M699" s="514">
        <f>IF(OR(F699="",N10="",N10&lt;=0),"",IF(LEN(F699)&lt;=N10,LEN(F699),IFERROR(FIND("♦",SUBSTITUTE(LEFT(F699,N10)," ","♦",LEN(LEFT(F699,N10))-LEN(SUBSTITUTE(LEFT(F699,N10)," ","")))),FIND(" ",F699&amp;" ",N10+1)-1)))</f>
        <v>1</v>
      </c>
      <c r="N699" s="571">
        <f t="shared" si="158"/>
        <v>682</v>
      </c>
      <c r="O699" s="551" t="str">
        <f t="shared" si="159"/>
        <v>0</v>
      </c>
      <c r="P699" s="571">
        <f t="shared" si="160"/>
        <v>1</v>
      </c>
      <c r="Q699" s="571">
        <f t="shared" si="161"/>
        <v>1</v>
      </c>
      <c r="BX699" s="6" t="s">
        <v>356</v>
      </c>
      <c r="BY699" s="591" t="s">
        <v>365</v>
      </c>
      <c r="BZ699" s="6" t="s">
        <v>1820</v>
      </c>
      <c r="CA699" s="6" t="s">
        <v>1821</v>
      </c>
    </row>
    <row r="700" spans="2:79">
      <c r="B700" s="568"/>
      <c r="C700" s="568"/>
      <c r="D700" s="568"/>
      <c r="E700" s="568" cm="1">
        <f t="array" ref="E700">IF(H699&lt;&gt;"",E699,IF(E699="","",IFERROR(MATCH(TRUE(),INDEX(INDEX(K:K,E699+1):K203&lt;&gt;"",0),0)+E699,"")))</f>
        <v>841</v>
      </c>
      <c r="F700" s="569" cm="1">
        <f t="array" ref="F700">IF(E700="","",IF(H699&lt;&gt;"",H699,INDEX(D:D,E700)))</f>
        <v>0</v>
      </c>
      <c r="G700" s="569" t="str">
        <f t="shared" si="156"/>
        <v>0</v>
      </c>
      <c r="H700" s="570" t="str">
        <f t="shared" si="157"/>
        <v/>
      </c>
      <c r="I700" s="568" t="str">
        <f>IF(AND(F700&lt;&gt;"",N10&gt;0,M700&gt;N10),"Mot &gt; limite","")</f>
        <v/>
      </c>
      <c r="M700" s="514">
        <f>IF(OR(F700="",N10="",N10&lt;=0),"",IF(LEN(F700)&lt;=N10,LEN(F700),IFERROR(FIND("♦",SUBSTITUTE(LEFT(F700,N10)," ","♦",LEN(LEFT(F700,N10))-LEN(SUBSTITUTE(LEFT(F700,N10)," ","")))),FIND(" ",F700&amp;" ",N10+1)-1)))</f>
        <v>1</v>
      </c>
      <c r="N700" s="571">
        <f t="shared" si="158"/>
        <v>683</v>
      </c>
      <c r="O700" s="551" t="str">
        <f t="shared" si="159"/>
        <v>0</v>
      </c>
      <c r="P700" s="571">
        <f t="shared" si="160"/>
        <v>1</v>
      </c>
      <c r="Q700" s="571">
        <f t="shared" si="161"/>
        <v>1</v>
      </c>
      <c r="BX700" s="6" t="s">
        <v>356</v>
      </c>
      <c r="BY700" s="591" t="s">
        <v>365</v>
      </c>
      <c r="BZ700" s="6" t="s">
        <v>689</v>
      </c>
      <c r="CA700" s="6" t="s">
        <v>1822</v>
      </c>
    </row>
    <row r="701" spans="2:79">
      <c r="B701" s="568"/>
      <c r="C701" s="568"/>
      <c r="D701" s="568"/>
      <c r="E701" s="568" cm="1">
        <f t="array" ref="E701">IF(H700&lt;&gt;"",E700,IF(E700="","",IFERROR(MATCH(TRUE(),INDEX(INDEX(K:K,E700+1):K203&lt;&gt;"",0),0)+E700,"")))</f>
        <v>842</v>
      </c>
      <c r="F701" s="569" cm="1">
        <f t="array" ref="F701">IF(E701="","",IF(H700&lt;&gt;"",H700,INDEX(D:D,E701)))</f>
        <v>0</v>
      </c>
      <c r="G701" s="569" t="str">
        <f t="shared" si="156"/>
        <v>0</v>
      </c>
      <c r="H701" s="570" t="str">
        <f t="shared" si="157"/>
        <v/>
      </c>
      <c r="I701" s="568" t="str">
        <f>IF(AND(F701&lt;&gt;"",N10&gt;0,M701&gt;N10),"Mot &gt; limite","")</f>
        <v/>
      </c>
      <c r="M701" s="514">
        <f>IF(OR(F701="",N10="",N10&lt;=0),"",IF(LEN(F701)&lt;=N10,LEN(F701),IFERROR(FIND("♦",SUBSTITUTE(LEFT(F701,N10)," ","♦",LEN(LEFT(F701,N10))-LEN(SUBSTITUTE(LEFT(F701,N10)," ","")))),FIND(" ",F701&amp;" ",N10+1)-1)))</f>
        <v>1</v>
      </c>
      <c r="N701" s="571">
        <f t="shared" si="158"/>
        <v>684</v>
      </c>
      <c r="O701" s="551" t="str">
        <f t="shared" si="159"/>
        <v>0</v>
      </c>
      <c r="P701" s="571">
        <f t="shared" si="160"/>
        <v>1</v>
      </c>
      <c r="Q701" s="571">
        <f t="shared" si="161"/>
        <v>1</v>
      </c>
      <c r="BX701" s="6" t="s">
        <v>356</v>
      </c>
      <c r="BY701" s="591" t="s">
        <v>365</v>
      </c>
      <c r="BZ701" s="6" t="s">
        <v>696</v>
      </c>
      <c r="CA701" s="6" t="s">
        <v>1823</v>
      </c>
    </row>
    <row r="702" spans="2:79">
      <c r="B702" s="568"/>
      <c r="C702" s="568"/>
      <c r="D702" s="568"/>
      <c r="E702" s="568" cm="1">
        <f t="array" ref="E702">IF(H701&lt;&gt;"",E701,IF(E701="","",IFERROR(MATCH(TRUE(),INDEX(INDEX(K:K,E701+1):K203&lt;&gt;"",0),0)+E701,"")))</f>
        <v>843</v>
      </c>
      <c r="F702" s="569" cm="1">
        <f t="array" ref="F702">IF(E702="","",IF(H701&lt;&gt;"",H701,INDEX(D:D,E702)))</f>
        <v>0</v>
      </c>
      <c r="G702" s="569" t="str">
        <f t="shared" si="156"/>
        <v>0</v>
      </c>
      <c r="H702" s="570" t="str">
        <f t="shared" si="157"/>
        <v/>
      </c>
      <c r="I702" s="568" t="str">
        <f>IF(AND(F702&lt;&gt;"",N10&gt;0,M702&gt;N10),"Mot &gt; limite","")</f>
        <v/>
      </c>
      <c r="M702" s="514">
        <f>IF(OR(F702="",N10="",N10&lt;=0),"",IF(LEN(F702)&lt;=N10,LEN(F702),IFERROR(FIND("♦",SUBSTITUTE(LEFT(F702,N10)," ","♦",LEN(LEFT(F702,N10))-LEN(SUBSTITUTE(LEFT(F702,N10)," ","")))),FIND(" ",F702&amp;" ",N10+1)-1)))</f>
        <v>1</v>
      </c>
      <c r="N702" s="571">
        <f t="shared" si="158"/>
        <v>685</v>
      </c>
      <c r="O702" s="551" t="str">
        <f t="shared" si="159"/>
        <v>0</v>
      </c>
      <c r="P702" s="571">
        <f t="shared" si="160"/>
        <v>1</v>
      </c>
      <c r="Q702" s="571">
        <f t="shared" si="161"/>
        <v>1</v>
      </c>
      <c r="BX702" s="6" t="s">
        <v>359</v>
      </c>
      <c r="BY702" s="591" t="s">
        <v>365</v>
      </c>
      <c r="BZ702" s="6" t="s">
        <v>709</v>
      </c>
      <c r="CA702" s="6" t="s">
        <v>1824</v>
      </c>
    </row>
    <row r="703" spans="2:79">
      <c r="B703" s="568"/>
      <c r="C703" s="568"/>
      <c r="D703" s="568"/>
      <c r="E703" s="568" cm="1">
        <f t="array" ref="E703">IF(H702&lt;&gt;"",E702,IF(E702="","",IFERROR(MATCH(TRUE(),INDEX(INDEX(K:K,E702+1):K203&lt;&gt;"",0),0)+E702,"")))</f>
        <v>844</v>
      </c>
      <c r="F703" s="569" cm="1">
        <f t="array" ref="F703">IF(E703="","",IF(H702&lt;&gt;"",H702,INDEX(D:D,E703)))</f>
        <v>0</v>
      </c>
      <c r="G703" s="569" t="str">
        <f t="shared" si="156"/>
        <v>0</v>
      </c>
      <c r="H703" s="570" t="str">
        <f t="shared" si="157"/>
        <v/>
      </c>
      <c r="I703" s="568" t="str">
        <f>IF(AND(F703&lt;&gt;"",N10&gt;0,M703&gt;N10),"Mot &gt; limite","")</f>
        <v/>
      </c>
      <c r="M703" s="514">
        <f>IF(OR(F703="",N10="",N10&lt;=0),"",IF(LEN(F703)&lt;=N10,LEN(F703),IFERROR(FIND("♦",SUBSTITUTE(LEFT(F703,N10)," ","♦",LEN(LEFT(F703,N10))-LEN(SUBSTITUTE(LEFT(F703,N10)," ","")))),FIND(" ",F703&amp;" ",N10+1)-1)))</f>
        <v>1</v>
      </c>
      <c r="N703" s="571">
        <f t="shared" si="158"/>
        <v>686</v>
      </c>
      <c r="O703" s="551" t="str">
        <f t="shared" si="159"/>
        <v>0</v>
      </c>
      <c r="P703" s="571">
        <f t="shared" si="160"/>
        <v>1</v>
      </c>
      <c r="Q703" s="571">
        <f t="shared" si="161"/>
        <v>1</v>
      </c>
      <c r="BX703" s="6" t="s">
        <v>359</v>
      </c>
      <c r="BY703" s="591" t="s">
        <v>365</v>
      </c>
      <c r="BZ703" s="6" t="s">
        <v>1825</v>
      </c>
      <c r="CA703" s="6" t="s">
        <v>1826</v>
      </c>
    </row>
    <row r="704" spans="2:79">
      <c r="B704" s="568"/>
      <c r="C704" s="568"/>
      <c r="D704" s="568"/>
      <c r="E704" s="568" cm="1">
        <f t="array" ref="E704">IF(H703&lt;&gt;"",E703,IF(E703="","",IFERROR(MATCH(TRUE(),INDEX(INDEX(K:K,E703+1):K203&lt;&gt;"",0),0)+E703,"")))</f>
        <v>845</v>
      </c>
      <c r="F704" s="569" cm="1">
        <f t="array" ref="F704">IF(E704="","",IF(H703&lt;&gt;"",H703,INDEX(D:D,E704)))</f>
        <v>0</v>
      </c>
      <c r="G704" s="569" t="str">
        <f t="shared" si="156"/>
        <v>0</v>
      </c>
      <c r="H704" s="570" t="str">
        <f t="shared" si="157"/>
        <v/>
      </c>
      <c r="I704" s="568" t="str">
        <f>IF(AND(F704&lt;&gt;"",N10&gt;0,M704&gt;N10),"Mot &gt; limite","")</f>
        <v/>
      </c>
      <c r="M704" s="514">
        <f>IF(OR(F704="",N10="",N10&lt;=0),"",IF(LEN(F704)&lt;=N10,LEN(F704),IFERROR(FIND("♦",SUBSTITUTE(LEFT(F704,N10)," ","♦",LEN(LEFT(F704,N10))-LEN(SUBSTITUTE(LEFT(F704,N10)," ","")))),FIND(" ",F704&amp;" ",N10+1)-1)))</f>
        <v>1</v>
      </c>
      <c r="N704" s="571">
        <f t="shared" si="158"/>
        <v>687</v>
      </c>
      <c r="O704" s="551" t="str">
        <f t="shared" si="159"/>
        <v>0</v>
      </c>
      <c r="P704" s="571">
        <f t="shared" si="160"/>
        <v>1</v>
      </c>
      <c r="Q704" s="571">
        <f t="shared" si="161"/>
        <v>1</v>
      </c>
      <c r="BX704" s="6" t="s">
        <v>359</v>
      </c>
      <c r="BY704" s="591" t="s">
        <v>365</v>
      </c>
      <c r="BZ704" s="6" t="s">
        <v>1827</v>
      </c>
      <c r="CA704" s="6" t="s">
        <v>1828</v>
      </c>
    </row>
    <row r="705" spans="2:79">
      <c r="B705" s="568"/>
      <c r="C705" s="568"/>
      <c r="D705" s="568"/>
      <c r="E705" s="568" cm="1">
        <f t="array" ref="E705">IF(H704&lt;&gt;"",E704,IF(E704="","",IFERROR(MATCH(TRUE(),INDEX(INDEX(K:K,E704+1):K203&lt;&gt;"",0),0)+E704,"")))</f>
        <v>846</v>
      </c>
      <c r="F705" s="569" cm="1">
        <f t="array" ref="F705">IF(E705="","",IF(H704&lt;&gt;"",H704,INDEX(D:D,E705)))</f>
        <v>0</v>
      </c>
      <c r="G705" s="569" t="str">
        <f t="shared" si="156"/>
        <v>0</v>
      </c>
      <c r="H705" s="570" t="str">
        <f t="shared" si="157"/>
        <v/>
      </c>
      <c r="I705" s="568" t="str">
        <f>IF(AND(F705&lt;&gt;"",N10&gt;0,M705&gt;N10),"Mot &gt; limite","")</f>
        <v/>
      </c>
      <c r="M705" s="514">
        <f>IF(OR(F705="",N10="",N10&lt;=0),"",IF(LEN(F705)&lt;=N10,LEN(F705),IFERROR(FIND("♦",SUBSTITUTE(LEFT(F705,N10)," ","♦",LEN(LEFT(F705,N10))-LEN(SUBSTITUTE(LEFT(F705,N10)," ","")))),FIND(" ",F705&amp;" ",N10+1)-1)))</f>
        <v>1</v>
      </c>
      <c r="N705" s="571">
        <f t="shared" si="158"/>
        <v>688</v>
      </c>
      <c r="O705" s="551" t="str">
        <f t="shared" si="159"/>
        <v>0</v>
      </c>
      <c r="P705" s="571">
        <f t="shared" si="160"/>
        <v>1</v>
      </c>
      <c r="Q705" s="571">
        <f t="shared" si="161"/>
        <v>1</v>
      </c>
      <c r="BX705" s="6" t="s">
        <v>359</v>
      </c>
      <c r="BY705" s="591" t="s">
        <v>365</v>
      </c>
      <c r="BZ705" s="6" t="s">
        <v>1829</v>
      </c>
      <c r="CA705" s="6" t="s">
        <v>1830</v>
      </c>
    </row>
    <row r="706" spans="2:79">
      <c r="B706" s="568"/>
      <c r="C706" s="568"/>
      <c r="D706" s="568"/>
      <c r="E706" s="568" cm="1">
        <f t="array" ref="E706">IF(H705&lt;&gt;"",E705,IF(E705="","",IFERROR(MATCH(TRUE(),INDEX(INDEX(K:K,E705+1):K203&lt;&gt;"",0),0)+E705,"")))</f>
        <v>847</v>
      </c>
      <c r="F706" s="569" cm="1">
        <f t="array" ref="F706">IF(E706="","",IF(H705&lt;&gt;"",H705,INDEX(D:D,E706)))</f>
        <v>0</v>
      </c>
      <c r="G706" s="569" t="str">
        <f t="shared" si="156"/>
        <v>0</v>
      </c>
      <c r="H706" s="570" t="str">
        <f t="shared" si="157"/>
        <v/>
      </c>
      <c r="I706" s="568" t="str">
        <f>IF(AND(F706&lt;&gt;"",N10&gt;0,M706&gt;N10),"Mot &gt; limite","")</f>
        <v/>
      </c>
      <c r="M706" s="514">
        <f>IF(OR(F706="",N10="",N10&lt;=0),"",IF(LEN(F706)&lt;=N10,LEN(F706),IFERROR(FIND("♦",SUBSTITUTE(LEFT(F706,N10)," ","♦",LEN(LEFT(F706,N10))-LEN(SUBSTITUTE(LEFT(F706,N10)," ","")))),FIND(" ",F706&amp;" ",N10+1)-1)))</f>
        <v>1</v>
      </c>
      <c r="N706" s="571">
        <f t="shared" si="158"/>
        <v>689</v>
      </c>
      <c r="O706" s="551" t="str">
        <f t="shared" si="159"/>
        <v>0</v>
      </c>
      <c r="P706" s="571">
        <f t="shared" si="160"/>
        <v>1</v>
      </c>
      <c r="Q706" s="571">
        <f t="shared" si="161"/>
        <v>1</v>
      </c>
      <c r="BX706" s="6" t="s">
        <v>359</v>
      </c>
      <c r="BY706" s="591" t="s">
        <v>365</v>
      </c>
      <c r="BZ706" s="6" t="s">
        <v>1831</v>
      </c>
      <c r="CA706" s="6" t="s">
        <v>1832</v>
      </c>
    </row>
    <row r="707" spans="2:79">
      <c r="B707" s="568"/>
      <c r="C707" s="568"/>
      <c r="D707" s="568"/>
      <c r="E707" s="568" cm="1">
        <f t="array" ref="E707">IF(H706&lt;&gt;"",E706,IF(E706="","",IFERROR(MATCH(TRUE(),INDEX(INDEX(K:K,E706+1):K203&lt;&gt;"",0),0)+E706,"")))</f>
        <v>848</v>
      </c>
      <c r="F707" s="569" cm="1">
        <f t="array" ref="F707">IF(E707="","",IF(H706&lt;&gt;"",H706,INDEX(D:D,E707)))</f>
        <v>0</v>
      </c>
      <c r="G707" s="569" t="str">
        <f t="shared" si="156"/>
        <v>0</v>
      </c>
      <c r="H707" s="570" t="str">
        <f t="shared" si="157"/>
        <v/>
      </c>
      <c r="I707" s="568" t="str">
        <f>IF(AND(F707&lt;&gt;"",N10&gt;0,M707&gt;N10),"Mot &gt; limite","")</f>
        <v/>
      </c>
      <c r="M707" s="514">
        <f>IF(OR(F707="",N10="",N10&lt;=0),"",IF(LEN(F707)&lt;=N10,LEN(F707),IFERROR(FIND("♦",SUBSTITUTE(LEFT(F707,N10)," ","♦",LEN(LEFT(F707,N10))-LEN(SUBSTITUTE(LEFT(F707,N10)," ","")))),FIND(" ",F707&amp;" ",N10+1)-1)))</f>
        <v>1</v>
      </c>
      <c r="N707" s="571">
        <f t="shared" si="158"/>
        <v>690</v>
      </c>
      <c r="O707" s="551" t="str">
        <f t="shared" si="159"/>
        <v>0</v>
      </c>
      <c r="P707" s="571">
        <f t="shared" si="160"/>
        <v>1</v>
      </c>
      <c r="Q707" s="571">
        <f t="shared" si="161"/>
        <v>1</v>
      </c>
      <c r="BX707" s="6" t="s">
        <v>359</v>
      </c>
      <c r="BY707" s="591" t="s">
        <v>365</v>
      </c>
      <c r="BZ707" s="6" t="s">
        <v>1833</v>
      </c>
      <c r="CA707" s="6" t="s">
        <v>1834</v>
      </c>
    </row>
    <row r="708" spans="2:79">
      <c r="B708" s="568"/>
      <c r="C708" s="568"/>
      <c r="D708" s="568"/>
      <c r="E708" s="568" cm="1">
        <f t="array" ref="E708">IF(H707&lt;&gt;"",E707,IF(E707="","",IFERROR(MATCH(TRUE(),INDEX(INDEX(K:K,E707+1):K203&lt;&gt;"",0),0)+E707,"")))</f>
        <v>849</v>
      </c>
      <c r="F708" s="569" cm="1">
        <f t="array" ref="F708">IF(E708="","",IF(H707&lt;&gt;"",H707,INDEX(D:D,E708)))</f>
        <v>0</v>
      </c>
      <c r="G708" s="569" t="str">
        <f t="shared" si="156"/>
        <v>0</v>
      </c>
      <c r="H708" s="570" t="str">
        <f t="shared" si="157"/>
        <v/>
      </c>
      <c r="I708" s="568" t="str">
        <f>IF(AND(F708&lt;&gt;"",N10&gt;0,M708&gt;N10),"Mot &gt; limite","")</f>
        <v/>
      </c>
      <c r="M708" s="514">
        <f>IF(OR(F708="",N10="",N10&lt;=0),"",IF(LEN(F708)&lt;=N10,LEN(F708),IFERROR(FIND("♦",SUBSTITUTE(LEFT(F708,N10)," ","♦",LEN(LEFT(F708,N10))-LEN(SUBSTITUTE(LEFT(F708,N10)," ","")))),FIND(" ",F708&amp;" ",N10+1)-1)))</f>
        <v>1</v>
      </c>
      <c r="N708" s="571">
        <f t="shared" si="158"/>
        <v>691</v>
      </c>
      <c r="O708" s="551" t="str">
        <f t="shared" si="159"/>
        <v>0</v>
      </c>
      <c r="P708" s="571">
        <f t="shared" si="160"/>
        <v>1</v>
      </c>
      <c r="Q708" s="571">
        <f t="shared" si="161"/>
        <v>1</v>
      </c>
      <c r="BX708" s="6" t="s">
        <v>359</v>
      </c>
      <c r="BY708" s="591" t="s">
        <v>365</v>
      </c>
      <c r="BZ708" s="6" t="s">
        <v>712</v>
      </c>
      <c r="CA708" s="6" t="s">
        <v>1835</v>
      </c>
    </row>
    <row r="709" spans="2:79">
      <c r="B709" s="568"/>
      <c r="C709" s="568"/>
      <c r="D709" s="568"/>
      <c r="E709" s="568" cm="1">
        <f t="array" ref="E709">IF(H708&lt;&gt;"",E708,IF(E708="","",IFERROR(MATCH(TRUE(),INDEX(INDEX(K:K,E708+1):K203&lt;&gt;"",0),0)+E708,"")))</f>
        <v>850</v>
      </c>
      <c r="F709" s="569" cm="1">
        <f t="array" ref="F709">IF(E709="","",IF(H708&lt;&gt;"",H708,INDEX(D:D,E709)))</f>
        <v>0</v>
      </c>
      <c r="G709" s="569" t="str">
        <f t="shared" si="156"/>
        <v>0</v>
      </c>
      <c r="H709" s="570" t="str">
        <f t="shared" si="157"/>
        <v/>
      </c>
      <c r="I709" s="568" t="str">
        <f>IF(AND(F709&lt;&gt;"",N10&gt;0,M709&gt;N10),"Mot &gt; limite","")</f>
        <v/>
      </c>
      <c r="M709" s="514">
        <f>IF(OR(F709="",N10="",N10&lt;=0),"",IF(LEN(F709)&lt;=N10,LEN(F709),IFERROR(FIND("♦",SUBSTITUTE(LEFT(F709,N10)," ","♦",LEN(LEFT(F709,N10))-LEN(SUBSTITUTE(LEFT(F709,N10)," ","")))),FIND(" ",F709&amp;" ",N10+1)-1)))</f>
        <v>1</v>
      </c>
      <c r="N709" s="571">
        <f t="shared" si="158"/>
        <v>692</v>
      </c>
      <c r="O709" s="551" t="str">
        <f t="shared" si="159"/>
        <v>0</v>
      </c>
      <c r="P709" s="571">
        <f t="shared" si="160"/>
        <v>1</v>
      </c>
      <c r="Q709" s="571">
        <f t="shared" si="161"/>
        <v>1</v>
      </c>
      <c r="BX709" s="6" t="s">
        <v>359</v>
      </c>
      <c r="BY709" s="591" t="s">
        <v>365</v>
      </c>
      <c r="BZ709" s="6" t="s">
        <v>1836</v>
      </c>
      <c r="CA709" s="6" t="s">
        <v>1837</v>
      </c>
    </row>
    <row r="710" spans="2:79">
      <c r="B710" s="568"/>
      <c r="C710" s="568"/>
      <c r="D710" s="568"/>
      <c r="E710" s="568" cm="1">
        <f t="array" ref="E710">IF(H709&lt;&gt;"",E709,IF(E709="","",IFERROR(MATCH(TRUE(),INDEX(INDEX(K:K,E709+1):K203&lt;&gt;"",0),0)+E709,"")))</f>
        <v>851</v>
      </c>
      <c r="F710" s="569" cm="1">
        <f t="array" ref="F710">IF(E710="","",IF(H709&lt;&gt;"",H709,INDEX(D:D,E710)))</f>
        <v>0</v>
      </c>
      <c r="G710" s="569" t="str">
        <f t="shared" si="156"/>
        <v>0</v>
      </c>
      <c r="H710" s="570" t="str">
        <f t="shared" si="157"/>
        <v/>
      </c>
      <c r="I710" s="568" t="str">
        <f>IF(AND(F710&lt;&gt;"",N10&gt;0,M710&gt;N10),"Mot &gt; limite","")</f>
        <v/>
      </c>
      <c r="M710" s="514">
        <f>IF(OR(F710="",N10="",N10&lt;=0),"",IF(LEN(F710)&lt;=N10,LEN(F710),IFERROR(FIND("♦",SUBSTITUTE(LEFT(F710,N10)," ","♦",LEN(LEFT(F710,N10))-LEN(SUBSTITUTE(LEFT(F710,N10)," ","")))),FIND(" ",F710&amp;" ",N10+1)-1)))</f>
        <v>1</v>
      </c>
      <c r="N710" s="571">
        <f t="shared" si="158"/>
        <v>693</v>
      </c>
      <c r="O710" s="551" t="str">
        <f t="shared" si="159"/>
        <v>0</v>
      </c>
      <c r="P710" s="571">
        <f t="shared" si="160"/>
        <v>1</v>
      </c>
      <c r="Q710" s="571">
        <f t="shared" si="161"/>
        <v>1</v>
      </c>
      <c r="BX710" s="6" t="s">
        <v>359</v>
      </c>
      <c r="BY710" s="591" t="s">
        <v>365</v>
      </c>
      <c r="BZ710" s="6" t="s">
        <v>1838</v>
      </c>
      <c r="CA710" s="6" t="s">
        <v>1839</v>
      </c>
    </row>
    <row r="711" spans="2:79">
      <c r="B711" s="568"/>
      <c r="C711" s="568"/>
      <c r="D711" s="568"/>
      <c r="E711" s="568" cm="1">
        <f t="array" ref="E711">IF(H710&lt;&gt;"",E710,IF(E710="","",IFERROR(MATCH(TRUE(),INDEX(INDEX(K:K,E710+1):K203&lt;&gt;"",0),0)+E710,"")))</f>
        <v>852</v>
      </c>
      <c r="F711" s="569" cm="1">
        <f t="array" ref="F711">IF(E711="","",IF(H710&lt;&gt;"",H710,INDEX(D:D,E711)))</f>
        <v>0</v>
      </c>
      <c r="G711" s="569" t="str">
        <f t="shared" si="156"/>
        <v>0</v>
      </c>
      <c r="H711" s="570" t="str">
        <f t="shared" si="157"/>
        <v/>
      </c>
      <c r="I711" s="568" t="str">
        <f>IF(AND(F711&lt;&gt;"",N10&gt;0,M711&gt;N10),"Mot &gt; limite","")</f>
        <v/>
      </c>
      <c r="M711" s="514">
        <f>IF(OR(F711="",N10="",N10&lt;=0),"",IF(LEN(F711)&lt;=N10,LEN(F711),IFERROR(FIND("♦",SUBSTITUTE(LEFT(F711,N10)," ","♦",LEN(LEFT(F711,N10))-LEN(SUBSTITUTE(LEFT(F711,N10)," ","")))),FIND(" ",F711&amp;" ",N10+1)-1)))</f>
        <v>1</v>
      </c>
      <c r="N711" s="571">
        <f t="shared" si="158"/>
        <v>694</v>
      </c>
      <c r="O711" s="551" t="str">
        <f t="shared" si="159"/>
        <v>0</v>
      </c>
      <c r="P711" s="571">
        <f t="shared" si="160"/>
        <v>1</v>
      </c>
      <c r="Q711" s="571">
        <f t="shared" si="161"/>
        <v>1</v>
      </c>
      <c r="BX711" s="6" t="s">
        <v>359</v>
      </c>
      <c r="BY711" s="591" t="s">
        <v>365</v>
      </c>
      <c r="BZ711" s="6" t="s">
        <v>710</v>
      </c>
      <c r="CA711" s="6" t="s">
        <v>1840</v>
      </c>
    </row>
    <row r="712" spans="2:79">
      <c r="B712" s="568"/>
      <c r="C712" s="568"/>
      <c r="D712" s="568"/>
      <c r="E712" s="568" cm="1">
        <f t="array" ref="E712">IF(H711&lt;&gt;"",E711,IF(E711="","",IFERROR(MATCH(TRUE(),INDEX(INDEX(K:K,E711+1):K203&lt;&gt;"",0),0)+E711,"")))</f>
        <v>853</v>
      </c>
      <c r="F712" s="569" cm="1">
        <f t="array" ref="F712">IF(E712="","",IF(H711&lt;&gt;"",H711,INDEX(D:D,E712)))</f>
        <v>0</v>
      </c>
      <c r="G712" s="569" t="str">
        <f t="shared" si="156"/>
        <v>0</v>
      </c>
      <c r="H712" s="570" t="str">
        <f t="shared" si="157"/>
        <v/>
      </c>
      <c r="I712" s="568" t="str">
        <f>IF(AND(F712&lt;&gt;"",N10&gt;0,M712&gt;N10),"Mot &gt; limite","")</f>
        <v/>
      </c>
      <c r="M712" s="514">
        <f>IF(OR(F712="",N10="",N10&lt;=0),"",IF(LEN(F712)&lt;=N10,LEN(F712),IFERROR(FIND("♦",SUBSTITUTE(LEFT(F712,N10)," ","♦",LEN(LEFT(F712,N10))-LEN(SUBSTITUTE(LEFT(F712,N10)," ","")))),FIND(" ",F712&amp;" ",N10+1)-1)))</f>
        <v>1</v>
      </c>
      <c r="N712" s="571">
        <f t="shared" si="158"/>
        <v>695</v>
      </c>
      <c r="O712" s="551" t="str">
        <f t="shared" si="159"/>
        <v>0</v>
      </c>
      <c r="P712" s="571">
        <f t="shared" si="160"/>
        <v>1</v>
      </c>
      <c r="Q712" s="571">
        <f t="shared" si="161"/>
        <v>1</v>
      </c>
      <c r="BX712" s="6" t="s">
        <v>359</v>
      </c>
      <c r="BY712" s="591" t="s">
        <v>365</v>
      </c>
      <c r="BZ712" s="6" t="s">
        <v>1841</v>
      </c>
      <c r="CA712" s="6" t="s">
        <v>1842</v>
      </c>
    </row>
    <row r="713" spans="2:79">
      <c r="B713" s="568"/>
      <c r="C713" s="568"/>
      <c r="D713" s="568"/>
      <c r="E713" s="568" cm="1">
        <f t="array" ref="E713">IF(H712&lt;&gt;"",E712,IF(E712="","",IFERROR(MATCH(TRUE(),INDEX(INDEX(K:K,E712+1):K203&lt;&gt;"",0),0)+E712,"")))</f>
        <v>854</v>
      </c>
      <c r="F713" s="569" cm="1">
        <f t="array" ref="F713">IF(E713="","",IF(H712&lt;&gt;"",H712,INDEX(D:D,E713)))</f>
        <v>0</v>
      </c>
      <c r="G713" s="569" t="str">
        <f t="shared" si="156"/>
        <v>0</v>
      </c>
      <c r="H713" s="570" t="str">
        <f t="shared" si="157"/>
        <v/>
      </c>
      <c r="I713" s="568" t="str">
        <f>IF(AND(F713&lt;&gt;"",N10&gt;0,M713&gt;N10),"Mot &gt; limite","")</f>
        <v/>
      </c>
      <c r="M713" s="514">
        <f>IF(OR(F713="",N10="",N10&lt;=0),"",IF(LEN(F713)&lt;=N10,LEN(F713),IFERROR(FIND("♦",SUBSTITUTE(LEFT(F713,N10)," ","♦",LEN(LEFT(F713,N10))-LEN(SUBSTITUTE(LEFT(F713,N10)," ","")))),FIND(" ",F713&amp;" ",N10+1)-1)))</f>
        <v>1</v>
      </c>
      <c r="N713" s="571">
        <f t="shared" si="158"/>
        <v>696</v>
      </c>
      <c r="O713" s="551" t="str">
        <f t="shared" si="159"/>
        <v>0</v>
      </c>
      <c r="P713" s="571">
        <f t="shared" si="160"/>
        <v>1</v>
      </c>
      <c r="Q713" s="571">
        <f t="shared" si="161"/>
        <v>1</v>
      </c>
      <c r="BX713" s="6" t="s">
        <v>359</v>
      </c>
      <c r="BY713" s="591" t="s">
        <v>365</v>
      </c>
      <c r="BZ713" s="6" t="s">
        <v>1843</v>
      </c>
      <c r="CA713" s="6" t="s">
        <v>1844</v>
      </c>
    </row>
    <row r="714" spans="2:79">
      <c r="B714" s="568"/>
      <c r="C714" s="568"/>
      <c r="D714" s="568"/>
      <c r="E714" s="568" cm="1">
        <f t="array" ref="E714">IF(H713&lt;&gt;"",E713,IF(E713="","",IFERROR(MATCH(TRUE(),INDEX(INDEX(K:K,E713+1):K203&lt;&gt;"",0),0)+E713,"")))</f>
        <v>855</v>
      </c>
      <c r="F714" s="569" cm="1">
        <f t="array" ref="F714">IF(E714="","",IF(H713&lt;&gt;"",H713,INDEX(D:D,E714)))</f>
        <v>0</v>
      </c>
      <c r="G714" s="569" t="str">
        <f t="shared" si="156"/>
        <v>0</v>
      </c>
      <c r="H714" s="570" t="str">
        <f t="shared" si="157"/>
        <v/>
      </c>
      <c r="I714" s="568" t="str">
        <f>IF(AND(F714&lt;&gt;"",N10&gt;0,M714&gt;N10),"Mot &gt; limite","")</f>
        <v/>
      </c>
      <c r="M714" s="514">
        <f>IF(OR(F714="",N10="",N10&lt;=0),"",IF(LEN(F714)&lt;=N10,LEN(F714),IFERROR(FIND("♦",SUBSTITUTE(LEFT(F714,N10)," ","♦",LEN(LEFT(F714,N10))-LEN(SUBSTITUTE(LEFT(F714,N10)," ","")))),FIND(" ",F714&amp;" ",N10+1)-1)))</f>
        <v>1</v>
      </c>
      <c r="N714" s="571">
        <f t="shared" si="158"/>
        <v>697</v>
      </c>
      <c r="O714" s="551" t="str">
        <f t="shared" si="159"/>
        <v>0</v>
      </c>
      <c r="P714" s="571">
        <f t="shared" si="160"/>
        <v>1</v>
      </c>
      <c r="Q714" s="571">
        <f t="shared" si="161"/>
        <v>1</v>
      </c>
      <c r="BX714" s="6" t="s">
        <v>359</v>
      </c>
      <c r="BY714" s="591" t="s">
        <v>365</v>
      </c>
      <c r="BZ714" s="6" t="s">
        <v>1845</v>
      </c>
      <c r="CA714" s="6" t="s">
        <v>1846</v>
      </c>
    </row>
    <row r="715" spans="2:79">
      <c r="B715" s="568"/>
      <c r="C715" s="568"/>
      <c r="D715" s="568"/>
      <c r="E715" s="568" cm="1">
        <f t="array" ref="E715">IF(H714&lt;&gt;"",E714,IF(E714="","",IFERROR(MATCH(TRUE(),INDEX(INDEX(K:K,E714+1):K203&lt;&gt;"",0),0)+E714,"")))</f>
        <v>856</v>
      </c>
      <c r="F715" s="569" cm="1">
        <f t="array" ref="F715">IF(E715="","",IF(H714&lt;&gt;"",H714,INDEX(D:D,E715)))</f>
        <v>0</v>
      </c>
      <c r="G715" s="569" t="str">
        <f t="shared" si="156"/>
        <v>0</v>
      </c>
      <c r="H715" s="570" t="str">
        <f t="shared" si="157"/>
        <v/>
      </c>
      <c r="I715" s="568" t="str">
        <f>IF(AND(F715&lt;&gt;"",N10&gt;0,M715&gt;N10),"Mot &gt; limite","")</f>
        <v/>
      </c>
      <c r="M715" s="514">
        <f>IF(OR(F715="",N10="",N10&lt;=0),"",IF(LEN(F715)&lt;=N10,LEN(F715),IFERROR(FIND("♦",SUBSTITUTE(LEFT(F715,N10)," ","♦",LEN(LEFT(F715,N10))-LEN(SUBSTITUTE(LEFT(F715,N10)," ","")))),FIND(" ",F715&amp;" ",N10+1)-1)))</f>
        <v>1</v>
      </c>
      <c r="N715" s="571">
        <f t="shared" si="158"/>
        <v>698</v>
      </c>
      <c r="O715" s="551" t="str">
        <f t="shared" si="159"/>
        <v>0</v>
      </c>
      <c r="P715" s="571">
        <f t="shared" si="160"/>
        <v>1</v>
      </c>
      <c r="Q715" s="571">
        <f t="shared" si="161"/>
        <v>1</v>
      </c>
      <c r="BX715" s="6" t="s">
        <v>359</v>
      </c>
      <c r="BY715" s="591" t="s">
        <v>365</v>
      </c>
      <c r="BZ715" s="6" t="s">
        <v>1847</v>
      </c>
      <c r="CA715" s="6" t="s">
        <v>1848</v>
      </c>
    </row>
    <row r="716" spans="2:79">
      <c r="B716" s="568"/>
      <c r="C716" s="568"/>
      <c r="D716" s="568"/>
      <c r="E716" s="568" cm="1">
        <f t="array" ref="E716">IF(H715&lt;&gt;"",E715,IF(E715="","",IFERROR(MATCH(TRUE(),INDEX(INDEX(K:K,E715+1):K203&lt;&gt;"",0),0)+E715,"")))</f>
        <v>857</v>
      </c>
      <c r="F716" s="569" cm="1">
        <f t="array" ref="F716">IF(E716="","",IF(H715&lt;&gt;"",H715,INDEX(D:D,E716)))</f>
        <v>0</v>
      </c>
      <c r="G716" s="569" t="str">
        <f t="shared" si="156"/>
        <v>0</v>
      </c>
      <c r="H716" s="570" t="str">
        <f t="shared" si="157"/>
        <v/>
      </c>
      <c r="I716" s="568" t="str">
        <f>IF(AND(F716&lt;&gt;"",N10&gt;0,M716&gt;N10),"Mot &gt; limite","")</f>
        <v/>
      </c>
      <c r="M716" s="514">
        <f>IF(OR(F716="",N10="",N10&lt;=0),"",IF(LEN(F716)&lt;=N10,LEN(F716),IFERROR(FIND("♦",SUBSTITUTE(LEFT(F716,N10)," ","♦",LEN(LEFT(F716,N10))-LEN(SUBSTITUTE(LEFT(F716,N10)," ","")))),FIND(" ",F716&amp;" ",N10+1)-1)))</f>
        <v>1</v>
      </c>
      <c r="N716" s="571">
        <f t="shared" si="158"/>
        <v>699</v>
      </c>
      <c r="O716" s="551" t="str">
        <f t="shared" si="159"/>
        <v>0</v>
      </c>
      <c r="P716" s="571">
        <f t="shared" si="160"/>
        <v>1</v>
      </c>
      <c r="Q716" s="571">
        <f t="shared" si="161"/>
        <v>1</v>
      </c>
      <c r="BX716" s="6" t="s">
        <v>359</v>
      </c>
      <c r="BY716" s="591" t="s">
        <v>365</v>
      </c>
      <c r="BZ716" s="6" t="s">
        <v>711</v>
      </c>
      <c r="CA716" s="6" t="s">
        <v>1849</v>
      </c>
    </row>
    <row r="717" spans="2:79">
      <c r="B717" s="568"/>
      <c r="C717" s="568"/>
      <c r="D717" s="568"/>
      <c r="E717" s="568" cm="1">
        <f t="array" ref="E717">IF(H716&lt;&gt;"",E716,IF(E716="","",IFERROR(MATCH(TRUE(),INDEX(INDEX(K:K,E716+1):K203&lt;&gt;"",0),0)+E716,"")))</f>
        <v>858</v>
      </c>
      <c r="F717" s="569" cm="1">
        <f t="array" ref="F717">IF(E717="","",IF(H716&lt;&gt;"",H716,INDEX(D:D,E717)))</f>
        <v>0</v>
      </c>
      <c r="G717" s="569" t="str">
        <f t="shared" si="156"/>
        <v>0</v>
      </c>
      <c r="H717" s="570" t="str">
        <f t="shared" si="157"/>
        <v/>
      </c>
      <c r="I717" s="568" t="str">
        <f>IF(AND(F717&lt;&gt;"",N10&gt;0,M717&gt;N10),"Mot &gt; limite","")</f>
        <v/>
      </c>
      <c r="M717" s="514">
        <f>IF(OR(F717="",N10="",N10&lt;=0),"",IF(LEN(F717)&lt;=N10,LEN(F717),IFERROR(FIND("♦",SUBSTITUTE(LEFT(F717,N10)," ","♦",LEN(LEFT(F717,N10))-LEN(SUBSTITUTE(LEFT(F717,N10)," ","")))),FIND(" ",F717&amp;" ",N10+1)-1)))</f>
        <v>1</v>
      </c>
      <c r="N717" s="571">
        <f t="shared" si="158"/>
        <v>700</v>
      </c>
      <c r="O717" s="551" t="str">
        <f t="shared" si="159"/>
        <v>0</v>
      </c>
      <c r="P717" s="571">
        <f t="shared" si="160"/>
        <v>1</v>
      </c>
      <c r="Q717" s="571">
        <f t="shared" si="161"/>
        <v>1</v>
      </c>
      <c r="BX717" s="6" t="s">
        <v>352</v>
      </c>
      <c r="BY717" s="592" t="s">
        <v>366</v>
      </c>
      <c r="BZ717" s="6" t="s">
        <v>1850</v>
      </c>
      <c r="CA717" s="6" t="s">
        <v>1851</v>
      </c>
    </row>
    <row r="718" spans="2:79">
      <c r="B718" s="568"/>
      <c r="C718" s="568"/>
      <c r="D718" s="568"/>
      <c r="E718" s="568" cm="1">
        <f t="array" ref="E718">IF(H717&lt;&gt;"",E717,IF(E717="","",IFERROR(MATCH(TRUE(),INDEX(INDEX(K:K,E717+1):K203&lt;&gt;"",0),0)+E717,"")))</f>
        <v>859</v>
      </c>
      <c r="F718" s="569" cm="1">
        <f t="array" ref="F718">IF(E718="","",IF(H717&lt;&gt;"",H717,INDEX(D:D,E718)))</f>
        <v>0</v>
      </c>
      <c r="G718" s="569" t="str">
        <f t="shared" si="156"/>
        <v>0</v>
      </c>
      <c r="H718" s="570" t="str">
        <f t="shared" si="157"/>
        <v/>
      </c>
      <c r="I718" s="568" t="str">
        <f>IF(AND(F718&lt;&gt;"",N10&gt;0,M718&gt;N10),"Mot &gt; limite","")</f>
        <v/>
      </c>
      <c r="M718" s="514">
        <f>IF(OR(F718="",N10="",N10&lt;=0),"",IF(LEN(F718)&lt;=N10,LEN(F718),IFERROR(FIND("♦",SUBSTITUTE(LEFT(F718,N10)," ","♦",LEN(LEFT(F718,N10))-LEN(SUBSTITUTE(LEFT(F718,N10)," ","")))),FIND(" ",F718&amp;" ",N10+1)-1)))</f>
        <v>1</v>
      </c>
      <c r="N718" s="571">
        <f t="shared" si="158"/>
        <v>701</v>
      </c>
      <c r="O718" s="551" t="str">
        <f t="shared" si="159"/>
        <v>0</v>
      </c>
      <c r="P718" s="571">
        <f t="shared" si="160"/>
        <v>1</v>
      </c>
      <c r="Q718" s="571">
        <f t="shared" si="161"/>
        <v>1</v>
      </c>
      <c r="BX718" s="6" t="s">
        <v>352</v>
      </c>
      <c r="BY718" s="592" t="s">
        <v>366</v>
      </c>
      <c r="BZ718" s="6" t="s">
        <v>1852</v>
      </c>
      <c r="CA718" s="6" t="s">
        <v>1853</v>
      </c>
    </row>
    <row r="719" spans="2:79">
      <c r="B719" s="568"/>
      <c r="C719" s="568"/>
      <c r="D719" s="568"/>
      <c r="E719" s="568" cm="1">
        <f t="array" ref="E719">IF(H718&lt;&gt;"",E718,IF(E718="","",IFERROR(MATCH(TRUE(),INDEX(INDEX(K:K,E718+1):K203&lt;&gt;"",0),0)+E718,"")))</f>
        <v>860</v>
      </c>
      <c r="F719" s="569" cm="1">
        <f t="array" ref="F719">IF(E719="","",IF(H718&lt;&gt;"",H718,INDEX(D:D,E719)))</f>
        <v>0</v>
      </c>
      <c r="G719" s="569" t="str">
        <f t="shared" si="156"/>
        <v>0</v>
      </c>
      <c r="H719" s="570" t="str">
        <f t="shared" si="157"/>
        <v/>
      </c>
      <c r="I719" s="568" t="str">
        <f>IF(AND(F719&lt;&gt;"",N10&gt;0,M719&gt;N10),"Mot &gt; limite","")</f>
        <v/>
      </c>
      <c r="M719" s="514">
        <f>IF(OR(F719="",N10="",N10&lt;=0),"",IF(LEN(F719)&lt;=N10,LEN(F719),IFERROR(FIND("♦",SUBSTITUTE(LEFT(F719,N10)," ","♦",LEN(LEFT(F719,N10))-LEN(SUBSTITUTE(LEFT(F719,N10)," ","")))),FIND(" ",F719&amp;" ",N10+1)-1)))</f>
        <v>1</v>
      </c>
      <c r="N719" s="571">
        <f t="shared" si="158"/>
        <v>702</v>
      </c>
      <c r="O719" s="551" t="str">
        <f t="shared" si="159"/>
        <v>0</v>
      </c>
      <c r="P719" s="571">
        <f t="shared" si="160"/>
        <v>1</v>
      </c>
      <c r="Q719" s="571">
        <f t="shared" si="161"/>
        <v>1</v>
      </c>
      <c r="BX719" s="6" t="s">
        <v>352</v>
      </c>
      <c r="BY719" s="592" t="s">
        <v>366</v>
      </c>
      <c r="BZ719" s="6" t="s">
        <v>697</v>
      </c>
      <c r="CA719" s="6" t="s">
        <v>1854</v>
      </c>
    </row>
    <row r="720" spans="2:79">
      <c r="B720" s="568"/>
      <c r="C720" s="568"/>
      <c r="D720" s="568"/>
      <c r="E720" s="568" cm="1">
        <f t="array" ref="E720">IF(H719&lt;&gt;"",E719,IF(E719="","",IFERROR(MATCH(TRUE(),INDEX(INDEX(K:K,E719+1):K203&lt;&gt;"",0),0)+E719,"")))</f>
        <v>861</v>
      </c>
      <c r="F720" s="569" cm="1">
        <f t="array" ref="F720">IF(E720="","",IF(H719&lt;&gt;"",H719,INDEX(D:D,E720)))</f>
        <v>0</v>
      </c>
      <c r="G720" s="569" t="str">
        <f t="shared" si="156"/>
        <v>0</v>
      </c>
      <c r="H720" s="570" t="str">
        <f t="shared" si="157"/>
        <v/>
      </c>
      <c r="I720" s="568" t="str">
        <f>IF(AND(F720&lt;&gt;"",N10&gt;0,M720&gt;N10),"Mot &gt; limite","")</f>
        <v/>
      </c>
      <c r="M720" s="514">
        <f>IF(OR(F720="",N10="",N10&lt;=0),"",IF(LEN(F720)&lt;=N10,LEN(F720),IFERROR(FIND("♦",SUBSTITUTE(LEFT(F720,N10)," ","♦",LEN(LEFT(F720,N10))-LEN(SUBSTITUTE(LEFT(F720,N10)," ","")))),FIND(" ",F720&amp;" ",N10+1)-1)))</f>
        <v>1</v>
      </c>
      <c r="N720" s="571">
        <f t="shared" si="158"/>
        <v>703</v>
      </c>
      <c r="O720" s="551" t="str">
        <f t="shared" si="159"/>
        <v>0</v>
      </c>
      <c r="P720" s="571">
        <f t="shared" si="160"/>
        <v>1</v>
      </c>
      <c r="Q720" s="571">
        <f t="shared" si="161"/>
        <v>1</v>
      </c>
      <c r="BX720" s="6" t="s">
        <v>352</v>
      </c>
      <c r="BY720" s="592" t="s">
        <v>366</v>
      </c>
      <c r="BZ720" s="6" t="s">
        <v>1855</v>
      </c>
      <c r="CA720" s="6" t="s">
        <v>1856</v>
      </c>
    </row>
    <row r="721" spans="2:79">
      <c r="B721" s="568"/>
      <c r="C721" s="568"/>
      <c r="D721" s="568"/>
      <c r="E721" s="568" cm="1">
        <f t="array" ref="E721">IF(H720&lt;&gt;"",E720,IF(E720="","",IFERROR(MATCH(TRUE(),INDEX(INDEX(K:K,E720+1):K203&lt;&gt;"",0),0)+E720,"")))</f>
        <v>862</v>
      </c>
      <c r="F721" s="569" cm="1">
        <f t="array" ref="F721">IF(E721="","",IF(H720&lt;&gt;"",H720,INDEX(D:D,E721)))</f>
        <v>0</v>
      </c>
      <c r="G721" s="569" t="str">
        <f t="shared" si="156"/>
        <v>0</v>
      </c>
      <c r="H721" s="570" t="str">
        <f t="shared" si="157"/>
        <v/>
      </c>
      <c r="I721" s="568" t="str">
        <f>IF(AND(F721&lt;&gt;"",N10&gt;0,M721&gt;N10),"Mot &gt; limite","")</f>
        <v/>
      </c>
      <c r="M721" s="514">
        <f>IF(OR(F721="",N10="",N10&lt;=0),"",IF(LEN(F721)&lt;=N10,LEN(F721),IFERROR(FIND("♦",SUBSTITUTE(LEFT(F721,N10)," ","♦",LEN(LEFT(F721,N10))-LEN(SUBSTITUTE(LEFT(F721,N10)," ","")))),FIND(" ",F721&amp;" ",N10+1)-1)))</f>
        <v>1</v>
      </c>
      <c r="N721" s="571">
        <f t="shared" si="158"/>
        <v>704</v>
      </c>
      <c r="O721" s="551" t="str">
        <f t="shared" si="159"/>
        <v>0</v>
      </c>
      <c r="P721" s="571">
        <f t="shared" si="160"/>
        <v>1</v>
      </c>
      <c r="Q721" s="571">
        <f t="shared" si="161"/>
        <v>1</v>
      </c>
      <c r="BX721" s="6" t="s">
        <v>352</v>
      </c>
      <c r="BY721" s="592" t="s">
        <v>366</v>
      </c>
      <c r="BZ721" s="6" t="s">
        <v>698</v>
      </c>
      <c r="CA721" s="6" t="s">
        <v>1857</v>
      </c>
    </row>
    <row r="722" spans="2:79">
      <c r="B722" s="568"/>
      <c r="C722" s="568"/>
      <c r="D722" s="568"/>
      <c r="E722" s="568" cm="1">
        <f t="array" ref="E722">IF(H721&lt;&gt;"",E721,IF(E721="","",IFERROR(MATCH(TRUE(),INDEX(INDEX(K:K,E721+1):K203&lt;&gt;"",0),0)+E721,"")))</f>
        <v>863</v>
      </c>
      <c r="F722" s="569" cm="1">
        <f t="array" ref="F722">IF(E722="","",IF(H721&lt;&gt;"",H721,INDEX(D:D,E722)))</f>
        <v>0</v>
      </c>
      <c r="G722" s="569" t="str">
        <f t="shared" ref="G722:G785" si="162">IF(OR(F722="",M722=""),"",LEFT(F722,M722))</f>
        <v>0</v>
      </c>
      <c r="H722" s="570" t="str">
        <f t="shared" ref="H722:H785" si="163">IF(OR(F722="",M722=""),"",TRIM(MID(F722,M722+1,99999)))</f>
        <v/>
      </c>
      <c r="I722" s="568" t="str">
        <f>IF(AND(F722&lt;&gt;"",N10&gt;0,M722&gt;N10),"Mot &gt; limite","")</f>
        <v/>
      </c>
      <c r="M722" s="514">
        <f>IF(OR(F722="",N10="",N10&lt;=0),"",IF(LEN(F722)&lt;=N10,LEN(F722),IFERROR(FIND("♦",SUBSTITUTE(LEFT(F722,N10)," ","♦",LEN(LEFT(F722,N10))-LEN(SUBSTITUTE(LEFT(F722,N10)," ","")))),FIND(" ",F722&amp;" ",N10+1)-1)))</f>
        <v>1</v>
      </c>
      <c r="N722" s="571">
        <f t="shared" ref="N722:N785" si="164">IF(O722="","",ROW()-17)</f>
        <v>705</v>
      </c>
      <c r="O722" s="551" t="str">
        <f t="shared" ref="O722:O785" si="165">G722</f>
        <v>0</v>
      </c>
      <c r="P722" s="571">
        <f t="shared" ref="P722:P785" si="166">IF(O722="","",LEN(TRIM(O722))-LEN(SUBSTITUTE(TRIM(O722)," ",""))+1)</f>
        <v>1</v>
      </c>
      <c r="Q722" s="571">
        <f t="shared" ref="Q722:Q785" si="167">IF(O722="","",LEN(O722))</f>
        <v>1</v>
      </c>
      <c r="BX722" s="6" t="s">
        <v>352</v>
      </c>
      <c r="BY722" s="592" t="s">
        <v>366</v>
      </c>
      <c r="BZ722" s="6" t="s">
        <v>1858</v>
      </c>
      <c r="CA722" s="6" t="s">
        <v>1859</v>
      </c>
    </row>
    <row r="723" spans="2:79">
      <c r="B723" s="568"/>
      <c r="C723" s="568"/>
      <c r="D723" s="568"/>
      <c r="E723" s="568" cm="1">
        <f t="array" ref="E723">IF(H722&lt;&gt;"",E722,IF(E722="","",IFERROR(MATCH(TRUE(),INDEX(INDEX(K:K,E722+1):K203&lt;&gt;"",0),0)+E722,"")))</f>
        <v>864</v>
      </c>
      <c r="F723" s="569" cm="1">
        <f t="array" ref="F723">IF(E723="","",IF(H722&lt;&gt;"",H722,INDEX(D:D,E723)))</f>
        <v>0</v>
      </c>
      <c r="G723" s="569" t="str">
        <f t="shared" si="162"/>
        <v>0</v>
      </c>
      <c r="H723" s="570" t="str">
        <f t="shared" si="163"/>
        <v/>
      </c>
      <c r="I723" s="568" t="str">
        <f>IF(AND(F723&lt;&gt;"",N10&gt;0,M723&gt;N10),"Mot &gt; limite","")</f>
        <v/>
      </c>
      <c r="M723" s="514">
        <f>IF(OR(F723="",N10="",N10&lt;=0),"",IF(LEN(F723)&lt;=N10,LEN(F723),IFERROR(FIND("♦",SUBSTITUTE(LEFT(F723,N10)," ","♦",LEN(LEFT(F723,N10))-LEN(SUBSTITUTE(LEFT(F723,N10)," ","")))),FIND(" ",F723&amp;" ",N10+1)-1)))</f>
        <v>1</v>
      </c>
      <c r="N723" s="571">
        <f t="shared" si="164"/>
        <v>706</v>
      </c>
      <c r="O723" s="551" t="str">
        <f t="shared" si="165"/>
        <v>0</v>
      </c>
      <c r="P723" s="571">
        <f t="shared" si="166"/>
        <v>1</v>
      </c>
      <c r="Q723" s="571">
        <f t="shared" si="167"/>
        <v>1</v>
      </c>
      <c r="BX723" s="6" t="s">
        <v>352</v>
      </c>
      <c r="BY723" s="592" t="s">
        <v>366</v>
      </c>
      <c r="BZ723" s="6" t="s">
        <v>699</v>
      </c>
      <c r="CA723" s="6" t="s">
        <v>1860</v>
      </c>
    </row>
    <row r="724" spans="2:79">
      <c r="B724" s="568"/>
      <c r="C724" s="568"/>
      <c r="D724" s="568"/>
      <c r="E724" s="568" cm="1">
        <f t="array" ref="E724">IF(H723&lt;&gt;"",E723,IF(E723="","",IFERROR(MATCH(TRUE(),INDEX(INDEX(K:K,E723+1):K203&lt;&gt;"",0),0)+E723,"")))</f>
        <v>865</v>
      </c>
      <c r="F724" s="569" cm="1">
        <f t="array" ref="F724">IF(E724="","",IF(H723&lt;&gt;"",H723,INDEX(D:D,E724)))</f>
        <v>0</v>
      </c>
      <c r="G724" s="569" t="str">
        <f t="shared" si="162"/>
        <v>0</v>
      </c>
      <c r="H724" s="570" t="str">
        <f t="shared" si="163"/>
        <v/>
      </c>
      <c r="I724" s="568" t="str">
        <f>IF(AND(F724&lt;&gt;"",N10&gt;0,M724&gt;N10),"Mot &gt; limite","")</f>
        <v/>
      </c>
      <c r="M724" s="514">
        <f>IF(OR(F724="",N10="",N10&lt;=0),"",IF(LEN(F724)&lt;=N10,LEN(F724),IFERROR(FIND("♦",SUBSTITUTE(LEFT(F724,N10)," ","♦",LEN(LEFT(F724,N10))-LEN(SUBSTITUTE(LEFT(F724,N10)," ","")))),FIND(" ",F724&amp;" ",N10+1)-1)))</f>
        <v>1</v>
      </c>
      <c r="N724" s="571">
        <f t="shared" si="164"/>
        <v>707</v>
      </c>
      <c r="O724" s="551" t="str">
        <f t="shared" si="165"/>
        <v>0</v>
      </c>
      <c r="P724" s="571">
        <f t="shared" si="166"/>
        <v>1</v>
      </c>
      <c r="Q724" s="571">
        <f t="shared" si="167"/>
        <v>1</v>
      </c>
      <c r="BX724" s="6" t="s">
        <v>352</v>
      </c>
      <c r="BY724" s="592" t="s">
        <v>366</v>
      </c>
      <c r="BZ724" s="6" t="s">
        <v>1861</v>
      </c>
      <c r="CA724" s="6" t="s">
        <v>1862</v>
      </c>
    </row>
    <row r="725" spans="2:79">
      <c r="B725" s="568"/>
      <c r="C725" s="568"/>
      <c r="D725" s="568"/>
      <c r="E725" s="568" cm="1">
        <f t="array" ref="E725">IF(H724&lt;&gt;"",E724,IF(E724="","",IFERROR(MATCH(TRUE(),INDEX(INDEX(K:K,E724+1):K203&lt;&gt;"",0),0)+E724,"")))</f>
        <v>866</v>
      </c>
      <c r="F725" s="569" cm="1">
        <f t="array" ref="F725">IF(E725="","",IF(H724&lt;&gt;"",H724,INDEX(D:D,E725)))</f>
        <v>0</v>
      </c>
      <c r="G725" s="569" t="str">
        <f t="shared" si="162"/>
        <v>0</v>
      </c>
      <c r="H725" s="570" t="str">
        <f t="shared" si="163"/>
        <v/>
      </c>
      <c r="I725" s="568" t="str">
        <f>IF(AND(F725&lt;&gt;"",N10&gt;0,M725&gt;N10),"Mot &gt; limite","")</f>
        <v/>
      </c>
      <c r="M725" s="514">
        <f>IF(OR(F725="",N10="",N10&lt;=0),"",IF(LEN(F725)&lt;=N10,LEN(F725),IFERROR(FIND("♦",SUBSTITUTE(LEFT(F725,N10)," ","♦",LEN(LEFT(F725,N10))-LEN(SUBSTITUTE(LEFT(F725,N10)," ","")))),FIND(" ",F725&amp;" ",N10+1)-1)))</f>
        <v>1</v>
      </c>
      <c r="N725" s="571">
        <f t="shared" si="164"/>
        <v>708</v>
      </c>
      <c r="O725" s="551" t="str">
        <f t="shared" si="165"/>
        <v>0</v>
      </c>
      <c r="P725" s="571">
        <f t="shared" si="166"/>
        <v>1</v>
      </c>
      <c r="Q725" s="571">
        <f t="shared" si="167"/>
        <v>1</v>
      </c>
      <c r="BX725" s="6" t="s">
        <v>352</v>
      </c>
      <c r="BY725" s="592" t="s">
        <v>366</v>
      </c>
      <c r="BZ725" s="6" t="s">
        <v>1863</v>
      </c>
      <c r="CA725" s="6" t="s">
        <v>1864</v>
      </c>
    </row>
    <row r="726" spans="2:79">
      <c r="B726" s="568"/>
      <c r="C726" s="568"/>
      <c r="D726" s="568"/>
      <c r="E726" s="568" cm="1">
        <f t="array" ref="E726">IF(H725&lt;&gt;"",E725,IF(E725="","",IFERROR(MATCH(TRUE(),INDEX(INDEX(K:K,E725+1):K203&lt;&gt;"",0),0)+E725,"")))</f>
        <v>867</v>
      </c>
      <c r="F726" s="569" cm="1">
        <f t="array" ref="F726">IF(E726="","",IF(H725&lt;&gt;"",H725,INDEX(D:D,E726)))</f>
        <v>0</v>
      </c>
      <c r="G726" s="569" t="str">
        <f t="shared" si="162"/>
        <v>0</v>
      </c>
      <c r="H726" s="570" t="str">
        <f t="shared" si="163"/>
        <v/>
      </c>
      <c r="I726" s="568" t="str">
        <f>IF(AND(F726&lt;&gt;"",N10&gt;0,M726&gt;N10),"Mot &gt; limite","")</f>
        <v/>
      </c>
      <c r="M726" s="514">
        <f>IF(OR(F726="",N10="",N10&lt;=0),"",IF(LEN(F726)&lt;=N10,LEN(F726),IFERROR(FIND("♦",SUBSTITUTE(LEFT(F726,N10)," ","♦",LEN(LEFT(F726,N10))-LEN(SUBSTITUTE(LEFT(F726,N10)," ","")))),FIND(" ",F726&amp;" ",N10+1)-1)))</f>
        <v>1</v>
      </c>
      <c r="N726" s="571">
        <f t="shared" si="164"/>
        <v>709</v>
      </c>
      <c r="O726" s="551" t="str">
        <f t="shared" si="165"/>
        <v>0</v>
      </c>
      <c r="P726" s="571">
        <f t="shared" si="166"/>
        <v>1</v>
      </c>
      <c r="Q726" s="571">
        <f t="shared" si="167"/>
        <v>1</v>
      </c>
      <c r="BX726" s="6" t="s">
        <v>353</v>
      </c>
      <c r="BY726" s="592" t="s">
        <v>366</v>
      </c>
      <c r="BZ726" s="6" t="s">
        <v>700</v>
      </c>
      <c r="CA726" s="6" t="s">
        <v>1865</v>
      </c>
    </row>
    <row r="727" spans="2:79">
      <c r="B727" s="568"/>
      <c r="C727" s="568"/>
      <c r="D727" s="568"/>
      <c r="E727" s="568" cm="1">
        <f t="array" ref="E727">IF(H726&lt;&gt;"",E726,IF(E726="","",IFERROR(MATCH(TRUE(),INDEX(INDEX(K:K,E726+1):K203&lt;&gt;"",0),0)+E726,"")))</f>
        <v>868</v>
      </c>
      <c r="F727" s="569" cm="1">
        <f t="array" ref="F727">IF(E727="","",IF(H726&lt;&gt;"",H726,INDEX(D:D,E727)))</f>
        <v>0</v>
      </c>
      <c r="G727" s="569" t="str">
        <f t="shared" si="162"/>
        <v>0</v>
      </c>
      <c r="H727" s="570" t="str">
        <f t="shared" si="163"/>
        <v/>
      </c>
      <c r="I727" s="568" t="str">
        <f>IF(AND(F727&lt;&gt;"",N10&gt;0,M727&gt;N10),"Mot &gt; limite","")</f>
        <v/>
      </c>
      <c r="M727" s="514">
        <f>IF(OR(F727="",N10="",N10&lt;=0),"",IF(LEN(F727)&lt;=N10,LEN(F727),IFERROR(FIND("♦",SUBSTITUTE(LEFT(F727,N10)," ","♦",LEN(LEFT(F727,N10))-LEN(SUBSTITUTE(LEFT(F727,N10)," ","")))),FIND(" ",F727&amp;" ",N10+1)-1)))</f>
        <v>1</v>
      </c>
      <c r="N727" s="571">
        <f t="shared" si="164"/>
        <v>710</v>
      </c>
      <c r="O727" s="551" t="str">
        <f t="shared" si="165"/>
        <v>0</v>
      </c>
      <c r="P727" s="571">
        <f t="shared" si="166"/>
        <v>1</v>
      </c>
      <c r="Q727" s="571">
        <f t="shared" si="167"/>
        <v>1</v>
      </c>
      <c r="BX727" s="6" t="s">
        <v>353</v>
      </c>
      <c r="BY727" s="592" t="s">
        <v>366</v>
      </c>
      <c r="BZ727" s="6" t="s">
        <v>701</v>
      </c>
      <c r="CA727" s="6" t="s">
        <v>1866</v>
      </c>
    </row>
    <row r="728" spans="2:79">
      <c r="B728" s="568"/>
      <c r="C728" s="568"/>
      <c r="D728" s="568"/>
      <c r="E728" s="568" cm="1">
        <f t="array" ref="E728">IF(H727&lt;&gt;"",E727,IF(E727="","",IFERROR(MATCH(TRUE(),INDEX(INDEX(K:K,E727+1):K203&lt;&gt;"",0),0)+E727,"")))</f>
        <v>869</v>
      </c>
      <c r="F728" s="569" cm="1">
        <f t="array" ref="F728">IF(E728="","",IF(H727&lt;&gt;"",H727,INDEX(D:D,E728)))</f>
        <v>0</v>
      </c>
      <c r="G728" s="569" t="str">
        <f t="shared" si="162"/>
        <v>0</v>
      </c>
      <c r="H728" s="570" t="str">
        <f t="shared" si="163"/>
        <v/>
      </c>
      <c r="I728" s="568" t="str">
        <f>IF(AND(F728&lt;&gt;"",N10&gt;0,M728&gt;N10),"Mot &gt; limite","")</f>
        <v/>
      </c>
      <c r="M728" s="514">
        <f>IF(OR(F728="",N10="",N10&lt;=0),"",IF(LEN(F728)&lt;=N10,LEN(F728),IFERROR(FIND("♦",SUBSTITUTE(LEFT(F728,N10)," ","♦",LEN(LEFT(F728,N10))-LEN(SUBSTITUTE(LEFT(F728,N10)," ","")))),FIND(" ",F728&amp;" ",N10+1)-1)))</f>
        <v>1</v>
      </c>
      <c r="N728" s="571">
        <f t="shared" si="164"/>
        <v>711</v>
      </c>
      <c r="O728" s="551" t="str">
        <f t="shared" si="165"/>
        <v>0</v>
      </c>
      <c r="P728" s="571">
        <f t="shared" si="166"/>
        <v>1</v>
      </c>
      <c r="Q728" s="571">
        <f t="shared" si="167"/>
        <v>1</v>
      </c>
      <c r="BX728" s="6" t="s">
        <v>353</v>
      </c>
      <c r="BY728" s="592" t="s">
        <v>366</v>
      </c>
      <c r="BZ728" s="6" t="s">
        <v>702</v>
      </c>
      <c r="CA728" s="6" t="s">
        <v>1867</v>
      </c>
    </row>
    <row r="729" spans="2:79">
      <c r="B729" s="568"/>
      <c r="C729" s="568"/>
      <c r="D729" s="568"/>
      <c r="E729" s="568" cm="1">
        <f t="array" ref="E729">IF(H728&lt;&gt;"",E728,IF(E728="","",IFERROR(MATCH(TRUE(),INDEX(INDEX(K:K,E728+1):K203&lt;&gt;"",0),0)+E728,"")))</f>
        <v>870</v>
      </c>
      <c r="F729" s="569" cm="1">
        <f t="array" ref="F729">IF(E729="","",IF(H728&lt;&gt;"",H728,INDEX(D:D,E729)))</f>
        <v>0</v>
      </c>
      <c r="G729" s="569" t="str">
        <f t="shared" si="162"/>
        <v>0</v>
      </c>
      <c r="H729" s="570" t="str">
        <f t="shared" si="163"/>
        <v/>
      </c>
      <c r="I729" s="568" t="str">
        <f>IF(AND(F729&lt;&gt;"",N10&gt;0,M729&gt;N10),"Mot &gt; limite","")</f>
        <v/>
      </c>
      <c r="M729" s="514">
        <f>IF(OR(F729="",N10="",N10&lt;=0),"",IF(LEN(F729)&lt;=N10,LEN(F729),IFERROR(FIND("♦",SUBSTITUTE(LEFT(F729,N10)," ","♦",LEN(LEFT(F729,N10))-LEN(SUBSTITUTE(LEFT(F729,N10)," ","")))),FIND(" ",F729&amp;" ",N10+1)-1)))</f>
        <v>1</v>
      </c>
      <c r="N729" s="571">
        <f t="shared" si="164"/>
        <v>712</v>
      </c>
      <c r="O729" s="551" t="str">
        <f t="shared" si="165"/>
        <v>0</v>
      </c>
      <c r="P729" s="571">
        <f t="shared" si="166"/>
        <v>1</v>
      </c>
      <c r="Q729" s="571">
        <f t="shared" si="167"/>
        <v>1</v>
      </c>
      <c r="BX729" s="6" t="s">
        <v>353</v>
      </c>
      <c r="BY729" s="592" t="s">
        <v>366</v>
      </c>
      <c r="BZ729" s="6" t="s">
        <v>703</v>
      </c>
      <c r="CA729" s="6" t="s">
        <v>1868</v>
      </c>
    </row>
    <row r="730" spans="2:79">
      <c r="B730" s="568"/>
      <c r="C730" s="568"/>
      <c r="D730" s="568"/>
      <c r="E730" s="568" cm="1">
        <f t="array" ref="E730">IF(H729&lt;&gt;"",E729,IF(E729="","",IFERROR(MATCH(TRUE(),INDEX(INDEX(K:K,E729+1):K203&lt;&gt;"",0),0)+E729,"")))</f>
        <v>871</v>
      </c>
      <c r="F730" s="569" cm="1">
        <f t="array" ref="F730">IF(E730="","",IF(H729&lt;&gt;"",H729,INDEX(D:D,E730)))</f>
        <v>0</v>
      </c>
      <c r="G730" s="569" t="str">
        <f t="shared" si="162"/>
        <v>0</v>
      </c>
      <c r="H730" s="570" t="str">
        <f t="shared" si="163"/>
        <v/>
      </c>
      <c r="I730" s="568" t="str">
        <f>IF(AND(F730&lt;&gt;"",N10&gt;0,M730&gt;N10),"Mot &gt; limite","")</f>
        <v/>
      </c>
      <c r="M730" s="514">
        <f>IF(OR(F730="",N10="",N10&lt;=0),"",IF(LEN(F730)&lt;=N10,LEN(F730),IFERROR(FIND("♦",SUBSTITUTE(LEFT(F730,N10)," ","♦",LEN(LEFT(F730,N10))-LEN(SUBSTITUTE(LEFT(F730,N10)," ","")))),FIND(" ",F730&amp;" ",N10+1)-1)))</f>
        <v>1</v>
      </c>
      <c r="N730" s="571">
        <f t="shared" si="164"/>
        <v>713</v>
      </c>
      <c r="O730" s="551" t="str">
        <f t="shared" si="165"/>
        <v>0</v>
      </c>
      <c r="P730" s="571">
        <f t="shared" si="166"/>
        <v>1</v>
      </c>
      <c r="Q730" s="571">
        <f t="shared" si="167"/>
        <v>1</v>
      </c>
      <c r="BX730" s="6" t="s">
        <v>353</v>
      </c>
      <c r="BY730" s="592" t="s">
        <v>366</v>
      </c>
      <c r="BZ730" s="6" t="s">
        <v>1869</v>
      </c>
      <c r="CA730" s="6" t="s">
        <v>1870</v>
      </c>
    </row>
    <row r="731" spans="2:79">
      <c r="B731" s="568"/>
      <c r="C731" s="568"/>
      <c r="D731" s="568"/>
      <c r="E731" s="568" cm="1">
        <f t="array" ref="E731">IF(H730&lt;&gt;"",E730,IF(E730="","",IFERROR(MATCH(TRUE(),INDEX(INDEX(K:K,E730+1):K203&lt;&gt;"",0),0)+E730,"")))</f>
        <v>872</v>
      </c>
      <c r="F731" s="569" cm="1">
        <f t="array" ref="F731">IF(E731="","",IF(H730&lt;&gt;"",H730,INDEX(D:D,E731)))</f>
        <v>0</v>
      </c>
      <c r="G731" s="569" t="str">
        <f t="shared" si="162"/>
        <v>0</v>
      </c>
      <c r="H731" s="570" t="str">
        <f t="shared" si="163"/>
        <v/>
      </c>
      <c r="I731" s="568" t="str">
        <f>IF(AND(F731&lt;&gt;"",N10&gt;0,M731&gt;N10),"Mot &gt; limite","")</f>
        <v/>
      </c>
      <c r="M731" s="514">
        <f>IF(OR(F731="",N10="",N10&lt;=0),"",IF(LEN(F731)&lt;=N10,LEN(F731),IFERROR(FIND("♦",SUBSTITUTE(LEFT(F731,N10)," ","♦",LEN(LEFT(F731,N10))-LEN(SUBSTITUTE(LEFT(F731,N10)," ","")))),FIND(" ",F731&amp;" ",N10+1)-1)))</f>
        <v>1</v>
      </c>
      <c r="N731" s="571">
        <f t="shared" si="164"/>
        <v>714</v>
      </c>
      <c r="O731" s="551" t="str">
        <f t="shared" si="165"/>
        <v>0</v>
      </c>
      <c r="P731" s="571">
        <f t="shared" si="166"/>
        <v>1</v>
      </c>
      <c r="Q731" s="571">
        <f t="shared" si="167"/>
        <v>1</v>
      </c>
      <c r="BX731" s="6" t="s">
        <v>353</v>
      </c>
      <c r="BY731" s="592" t="s">
        <v>366</v>
      </c>
      <c r="BZ731" s="6" t="s">
        <v>704</v>
      </c>
      <c r="CA731" s="6" t="s">
        <v>1871</v>
      </c>
    </row>
    <row r="732" spans="2:79">
      <c r="B732" s="568"/>
      <c r="C732" s="568"/>
      <c r="D732" s="568"/>
      <c r="E732" s="568" cm="1">
        <f t="array" ref="E732">IF(H731&lt;&gt;"",E731,IF(E731="","",IFERROR(MATCH(TRUE(),INDEX(INDEX(K:K,E731+1):K203&lt;&gt;"",0),0)+E731,"")))</f>
        <v>873</v>
      </c>
      <c r="F732" s="569" cm="1">
        <f t="array" ref="F732">IF(E732="","",IF(H731&lt;&gt;"",H731,INDEX(D:D,E732)))</f>
        <v>0</v>
      </c>
      <c r="G732" s="569" t="str">
        <f t="shared" si="162"/>
        <v>0</v>
      </c>
      <c r="H732" s="570" t="str">
        <f t="shared" si="163"/>
        <v/>
      </c>
      <c r="I732" s="568" t="str">
        <f>IF(AND(F732&lt;&gt;"",N10&gt;0,M732&gt;N10),"Mot &gt; limite","")</f>
        <v/>
      </c>
      <c r="M732" s="514">
        <f>IF(OR(F732="",N10="",N10&lt;=0),"",IF(LEN(F732)&lt;=N10,LEN(F732),IFERROR(FIND("♦",SUBSTITUTE(LEFT(F732,N10)," ","♦",LEN(LEFT(F732,N10))-LEN(SUBSTITUTE(LEFT(F732,N10)," ","")))),FIND(" ",F732&amp;" ",N10+1)-1)))</f>
        <v>1</v>
      </c>
      <c r="N732" s="571">
        <f t="shared" si="164"/>
        <v>715</v>
      </c>
      <c r="O732" s="551" t="str">
        <f t="shared" si="165"/>
        <v>0</v>
      </c>
      <c r="P732" s="571">
        <f t="shared" si="166"/>
        <v>1</v>
      </c>
      <c r="Q732" s="571">
        <f t="shared" si="167"/>
        <v>1</v>
      </c>
      <c r="BX732" s="6" t="s">
        <v>353</v>
      </c>
      <c r="BY732" s="592" t="s">
        <v>366</v>
      </c>
      <c r="BZ732" s="6" t="s">
        <v>705</v>
      </c>
      <c r="CA732" s="6" t="s">
        <v>1872</v>
      </c>
    </row>
    <row r="733" spans="2:79">
      <c r="B733" s="568"/>
      <c r="C733" s="568"/>
      <c r="D733" s="568"/>
      <c r="E733" s="568" cm="1">
        <f t="array" ref="E733">IF(H732&lt;&gt;"",E732,IF(E732="","",IFERROR(MATCH(TRUE(),INDEX(INDEX(K:K,E732+1):K203&lt;&gt;"",0),0)+E732,"")))</f>
        <v>874</v>
      </c>
      <c r="F733" s="569" cm="1">
        <f t="array" ref="F733">IF(E733="","",IF(H732&lt;&gt;"",H732,INDEX(D:D,E733)))</f>
        <v>0</v>
      </c>
      <c r="G733" s="569" t="str">
        <f t="shared" si="162"/>
        <v>0</v>
      </c>
      <c r="H733" s="570" t="str">
        <f t="shared" si="163"/>
        <v/>
      </c>
      <c r="I733" s="568" t="str">
        <f>IF(AND(F733&lt;&gt;"",N10&gt;0,M733&gt;N10),"Mot &gt; limite","")</f>
        <v/>
      </c>
      <c r="M733" s="514">
        <f>IF(OR(F733="",N10="",N10&lt;=0),"",IF(LEN(F733)&lt;=N10,LEN(F733),IFERROR(FIND("♦",SUBSTITUTE(LEFT(F733,N10)," ","♦",LEN(LEFT(F733,N10))-LEN(SUBSTITUTE(LEFT(F733,N10)," ","")))),FIND(" ",F733&amp;" ",N10+1)-1)))</f>
        <v>1</v>
      </c>
      <c r="N733" s="571">
        <f t="shared" si="164"/>
        <v>716</v>
      </c>
      <c r="O733" s="551" t="str">
        <f t="shared" si="165"/>
        <v>0</v>
      </c>
      <c r="P733" s="571">
        <f t="shared" si="166"/>
        <v>1</v>
      </c>
      <c r="Q733" s="571">
        <f t="shared" si="167"/>
        <v>1</v>
      </c>
      <c r="BX733" s="6" t="s">
        <v>353</v>
      </c>
      <c r="BY733" s="592" t="s">
        <v>366</v>
      </c>
      <c r="BZ733" s="6" t="s">
        <v>1873</v>
      </c>
      <c r="CA733" s="6" t="s">
        <v>1874</v>
      </c>
    </row>
    <row r="734" spans="2:79">
      <c r="B734" s="568"/>
      <c r="C734" s="568"/>
      <c r="D734" s="568"/>
      <c r="E734" s="568" cm="1">
        <f t="array" ref="E734">IF(H733&lt;&gt;"",E733,IF(E733="","",IFERROR(MATCH(TRUE(),INDEX(INDEX(K:K,E733+1):K203&lt;&gt;"",0),0)+E733,"")))</f>
        <v>875</v>
      </c>
      <c r="F734" s="569" cm="1">
        <f t="array" ref="F734">IF(E734="","",IF(H733&lt;&gt;"",H733,INDEX(D:D,E734)))</f>
        <v>0</v>
      </c>
      <c r="G734" s="569" t="str">
        <f t="shared" si="162"/>
        <v>0</v>
      </c>
      <c r="H734" s="570" t="str">
        <f t="shared" si="163"/>
        <v/>
      </c>
      <c r="I734" s="568" t="str">
        <f>IF(AND(F734&lt;&gt;"",N10&gt;0,M734&gt;N10),"Mot &gt; limite","")</f>
        <v/>
      </c>
      <c r="M734" s="514">
        <f>IF(OR(F734="",N10="",N10&lt;=0),"",IF(LEN(F734)&lt;=N10,LEN(F734),IFERROR(FIND("♦",SUBSTITUTE(LEFT(F734,N10)," ","♦",LEN(LEFT(F734,N10))-LEN(SUBSTITUTE(LEFT(F734,N10)," ","")))),FIND(" ",F734&amp;" ",N10+1)-1)))</f>
        <v>1</v>
      </c>
      <c r="N734" s="571">
        <f t="shared" si="164"/>
        <v>717</v>
      </c>
      <c r="O734" s="551" t="str">
        <f t="shared" si="165"/>
        <v>0</v>
      </c>
      <c r="P734" s="571">
        <f t="shared" si="166"/>
        <v>1</v>
      </c>
      <c r="Q734" s="571">
        <f t="shared" si="167"/>
        <v>1</v>
      </c>
      <c r="BX734" s="6" t="s">
        <v>354</v>
      </c>
      <c r="BY734" s="592" t="s">
        <v>366</v>
      </c>
      <c r="BZ734" s="6" t="s">
        <v>1875</v>
      </c>
      <c r="CA734" s="6" t="s">
        <v>1876</v>
      </c>
    </row>
    <row r="735" spans="2:79">
      <c r="B735" s="568"/>
      <c r="C735" s="568"/>
      <c r="D735" s="568"/>
      <c r="E735" s="568" cm="1">
        <f t="array" ref="E735">IF(H734&lt;&gt;"",E734,IF(E734="","",IFERROR(MATCH(TRUE(),INDEX(INDEX(K:K,E734+1):K203&lt;&gt;"",0),0)+E734,"")))</f>
        <v>876</v>
      </c>
      <c r="F735" s="569" cm="1">
        <f t="array" ref="F735">IF(E735="","",IF(H734&lt;&gt;"",H734,INDEX(D:D,E735)))</f>
        <v>0</v>
      </c>
      <c r="G735" s="569" t="str">
        <f t="shared" si="162"/>
        <v>0</v>
      </c>
      <c r="H735" s="570" t="str">
        <f t="shared" si="163"/>
        <v/>
      </c>
      <c r="I735" s="568" t="str">
        <f>IF(AND(F735&lt;&gt;"",N10&gt;0,M735&gt;N10),"Mot &gt; limite","")</f>
        <v/>
      </c>
      <c r="M735" s="514">
        <f>IF(OR(F735="",N10="",N10&lt;=0),"",IF(LEN(F735)&lt;=N10,LEN(F735),IFERROR(FIND("♦",SUBSTITUTE(LEFT(F735,N10)," ","♦",LEN(LEFT(F735,N10))-LEN(SUBSTITUTE(LEFT(F735,N10)," ","")))),FIND(" ",F735&amp;" ",N10+1)-1)))</f>
        <v>1</v>
      </c>
      <c r="N735" s="571">
        <f t="shared" si="164"/>
        <v>718</v>
      </c>
      <c r="O735" s="551" t="str">
        <f t="shared" si="165"/>
        <v>0</v>
      </c>
      <c r="P735" s="571">
        <f t="shared" si="166"/>
        <v>1</v>
      </c>
      <c r="Q735" s="571">
        <f t="shared" si="167"/>
        <v>1</v>
      </c>
      <c r="BX735" s="6" t="s">
        <v>354</v>
      </c>
      <c r="BY735" s="592" t="s">
        <v>366</v>
      </c>
      <c r="BZ735" s="6" t="s">
        <v>1877</v>
      </c>
      <c r="CA735" s="6" t="s">
        <v>1878</v>
      </c>
    </row>
    <row r="736" spans="2:79">
      <c r="B736" s="568"/>
      <c r="C736" s="568"/>
      <c r="D736" s="568"/>
      <c r="E736" s="568" cm="1">
        <f t="array" ref="E736">IF(H735&lt;&gt;"",E735,IF(E735="","",IFERROR(MATCH(TRUE(),INDEX(INDEX(K:K,E735+1):K203&lt;&gt;"",0),0)+E735,"")))</f>
        <v>877</v>
      </c>
      <c r="F736" s="569" cm="1">
        <f t="array" ref="F736">IF(E736="","",IF(H735&lt;&gt;"",H735,INDEX(D:D,E736)))</f>
        <v>0</v>
      </c>
      <c r="G736" s="569" t="str">
        <f t="shared" si="162"/>
        <v>0</v>
      </c>
      <c r="H736" s="570" t="str">
        <f t="shared" si="163"/>
        <v/>
      </c>
      <c r="I736" s="568" t="str">
        <f>IF(AND(F736&lt;&gt;"",N10&gt;0,M736&gt;N10),"Mot &gt; limite","")</f>
        <v/>
      </c>
      <c r="M736" s="514">
        <f>IF(OR(F736="",N10="",N10&lt;=0),"",IF(LEN(F736)&lt;=N10,LEN(F736),IFERROR(FIND("♦",SUBSTITUTE(LEFT(F736,N10)," ","♦",LEN(LEFT(F736,N10))-LEN(SUBSTITUTE(LEFT(F736,N10)," ","")))),FIND(" ",F736&amp;" ",N10+1)-1)))</f>
        <v>1</v>
      </c>
      <c r="N736" s="571">
        <f t="shared" si="164"/>
        <v>719</v>
      </c>
      <c r="O736" s="551" t="str">
        <f t="shared" si="165"/>
        <v>0</v>
      </c>
      <c r="P736" s="571">
        <f t="shared" si="166"/>
        <v>1</v>
      </c>
      <c r="Q736" s="571">
        <f t="shared" si="167"/>
        <v>1</v>
      </c>
      <c r="BX736" s="6" t="s">
        <v>354</v>
      </c>
      <c r="BY736" s="592" t="s">
        <v>366</v>
      </c>
      <c r="BZ736" s="6" t="s">
        <v>1879</v>
      </c>
      <c r="CA736" s="6" t="s">
        <v>1880</v>
      </c>
    </row>
    <row r="737" spans="2:79">
      <c r="B737" s="568"/>
      <c r="C737" s="568"/>
      <c r="D737" s="568"/>
      <c r="E737" s="568" cm="1">
        <f t="array" ref="E737">IF(H736&lt;&gt;"",E736,IF(E736="","",IFERROR(MATCH(TRUE(),INDEX(INDEX(K:K,E736+1):K203&lt;&gt;"",0),0)+E736,"")))</f>
        <v>878</v>
      </c>
      <c r="F737" s="569" cm="1">
        <f t="array" ref="F737">IF(E737="","",IF(H736&lt;&gt;"",H736,INDEX(D:D,E737)))</f>
        <v>0</v>
      </c>
      <c r="G737" s="569" t="str">
        <f t="shared" si="162"/>
        <v>0</v>
      </c>
      <c r="H737" s="570" t="str">
        <f t="shared" si="163"/>
        <v/>
      </c>
      <c r="I737" s="568" t="str">
        <f>IF(AND(F737&lt;&gt;"",N10&gt;0,M737&gt;N10),"Mot &gt; limite","")</f>
        <v/>
      </c>
      <c r="M737" s="514">
        <f>IF(OR(F737="",N10="",N10&lt;=0),"",IF(LEN(F737)&lt;=N10,LEN(F737),IFERROR(FIND("♦",SUBSTITUTE(LEFT(F737,N10)," ","♦",LEN(LEFT(F737,N10))-LEN(SUBSTITUTE(LEFT(F737,N10)," ","")))),FIND(" ",F737&amp;" ",N10+1)-1)))</f>
        <v>1</v>
      </c>
      <c r="N737" s="571">
        <f t="shared" si="164"/>
        <v>720</v>
      </c>
      <c r="O737" s="551" t="str">
        <f t="shared" si="165"/>
        <v>0</v>
      </c>
      <c r="P737" s="571">
        <f t="shared" si="166"/>
        <v>1</v>
      </c>
      <c r="Q737" s="571">
        <f t="shared" si="167"/>
        <v>1</v>
      </c>
      <c r="BX737" s="6" t="s">
        <v>354</v>
      </c>
      <c r="BY737" s="592" t="s">
        <v>366</v>
      </c>
      <c r="BZ737" s="6" t="s">
        <v>1881</v>
      </c>
      <c r="CA737" s="6" t="s">
        <v>1882</v>
      </c>
    </row>
    <row r="738" spans="2:79">
      <c r="B738" s="568"/>
      <c r="C738" s="568"/>
      <c r="D738" s="568"/>
      <c r="E738" s="568" cm="1">
        <f t="array" ref="E738">IF(H737&lt;&gt;"",E737,IF(E737="","",IFERROR(MATCH(TRUE(),INDEX(INDEX(K:K,E737+1):K203&lt;&gt;"",0),0)+E737,"")))</f>
        <v>879</v>
      </c>
      <c r="F738" s="569" cm="1">
        <f t="array" ref="F738">IF(E738="","",IF(H737&lt;&gt;"",H737,INDEX(D:D,E738)))</f>
        <v>0</v>
      </c>
      <c r="G738" s="569" t="str">
        <f t="shared" si="162"/>
        <v>0</v>
      </c>
      <c r="H738" s="570" t="str">
        <f t="shared" si="163"/>
        <v/>
      </c>
      <c r="I738" s="568" t="str">
        <f>IF(AND(F738&lt;&gt;"",N10&gt;0,M738&gt;N10),"Mot &gt; limite","")</f>
        <v/>
      </c>
      <c r="M738" s="514">
        <f>IF(OR(F738="",N10="",N10&lt;=0),"",IF(LEN(F738)&lt;=N10,LEN(F738),IFERROR(FIND("♦",SUBSTITUTE(LEFT(F738,N10)," ","♦",LEN(LEFT(F738,N10))-LEN(SUBSTITUTE(LEFT(F738,N10)," ","")))),FIND(" ",F738&amp;" ",N10+1)-1)))</f>
        <v>1</v>
      </c>
      <c r="N738" s="571">
        <f t="shared" si="164"/>
        <v>721</v>
      </c>
      <c r="O738" s="551" t="str">
        <f t="shared" si="165"/>
        <v>0</v>
      </c>
      <c r="P738" s="571">
        <f t="shared" si="166"/>
        <v>1</v>
      </c>
      <c r="Q738" s="571">
        <f t="shared" si="167"/>
        <v>1</v>
      </c>
      <c r="BX738" s="6" t="s">
        <v>354</v>
      </c>
      <c r="BY738" s="592" t="s">
        <v>366</v>
      </c>
      <c r="BZ738" s="6" t="s">
        <v>1883</v>
      </c>
      <c r="CA738" s="6" t="s">
        <v>1884</v>
      </c>
    </row>
    <row r="739" spans="2:79">
      <c r="B739" s="568"/>
      <c r="C739" s="568"/>
      <c r="D739" s="568"/>
      <c r="E739" s="568" cm="1">
        <f t="array" ref="E739">IF(H738&lt;&gt;"",E738,IF(E738="","",IFERROR(MATCH(TRUE(),INDEX(INDEX(K:K,E738+1):K203&lt;&gt;"",0),0)+E738,"")))</f>
        <v>880</v>
      </c>
      <c r="F739" s="569" cm="1">
        <f t="array" ref="F739">IF(E739="","",IF(H738&lt;&gt;"",H738,INDEX(D:D,E739)))</f>
        <v>0</v>
      </c>
      <c r="G739" s="569" t="str">
        <f t="shared" si="162"/>
        <v>0</v>
      </c>
      <c r="H739" s="570" t="str">
        <f t="shared" si="163"/>
        <v/>
      </c>
      <c r="I739" s="568" t="str">
        <f>IF(AND(F739&lt;&gt;"",N10&gt;0,M739&gt;N10),"Mot &gt; limite","")</f>
        <v/>
      </c>
      <c r="M739" s="514">
        <f>IF(OR(F739="",N10="",N10&lt;=0),"",IF(LEN(F739)&lt;=N10,LEN(F739),IFERROR(FIND("♦",SUBSTITUTE(LEFT(F739,N10)," ","♦",LEN(LEFT(F739,N10))-LEN(SUBSTITUTE(LEFT(F739,N10)," ","")))),FIND(" ",F739&amp;" ",N10+1)-1)))</f>
        <v>1</v>
      </c>
      <c r="N739" s="571">
        <f t="shared" si="164"/>
        <v>722</v>
      </c>
      <c r="O739" s="551" t="str">
        <f t="shared" si="165"/>
        <v>0</v>
      </c>
      <c r="P739" s="571">
        <f t="shared" si="166"/>
        <v>1</v>
      </c>
      <c r="Q739" s="571">
        <f t="shared" si="167"/>
        <v>1</v>
      </c>
      <c r="BX739" s="6" t="s">
        <v>354</v>
      </c>
      <c r="BY739" s="592" t="s">
        <v>366</v>
      </c>
      <c r="BZ739" s="6" t="s">
        <v>718</v>
      </c>
      <c r="CA739" s="6" t="s">
        <v>1885</v>
      </c>
    </row>
    <row r="740" spans="2:79">
      <c r="B740" s="568"/>
      <c r="C740" s="568"/>
      <c r="D740" s="568"/>
      <c r="E740" s="568" cm="1">
        <f t="array" ref="E740">IF(H739&lt;&gt;"",E739,IF(E739="","",IFERROR(MATCH(TRUE(),INDEX(INDEX(K:K,E739+1):K203&lt;&gt;"",0),0)+E739,"")))</f>
        <v>881</v>
      </c>
      <c r="F740" s="569" cm="1">
        <f t="array" ref="F740">IF(E740="","",IF(H739&lt;&gt;"",H739,INDEX(D:D,E740)))</f>
        <v>0</v>
      </c>
      <c r="G740" s="569" t="str">
        <f t="shared" si="162"/>
        <v>0</v>
      </c>
      <c r="H740" s="570" t="str">
        <f t="shared" si="163"/>
        <v/>
      </c>
      <c r="I740" s="568" t="str">
        <f>IF(AND(F740&lt;&gt;"",N10&gt;0,M740&gt;N10),"Mot &gt; limite","")</f>
        <v/>
      </c>
      <c r="M740" s="514">
        <f>IF(OR(F740="",N10="",N10&lt;=0),"",IF(LEN(F740)&lt;=N10,LEN(F740),IFERROR(FIND("♦",SUBSTITUTE(LEFT(F740,N10)," ","♦",LEN(LEFT(F740,N10))-LEN(SUBSTITUTE(LEFT(F740,N10)," ","")))),FIND(" ",F740&amp;" ",N10+1)-1)))</f>
        <v>1</v>
      </c>
      <c r="N740" s="571">
        <f t="shared" si="164"/>
        <v>723</v>
      </c>
      <c r="O740" s="551" t="str">
        <f t="shared" si="165"/>
        <v>0</v>
      </c>
      <c r="P740" s="571">
        <f t="shared" si="166"/>
        <v>1</v>
      </c>
      <c r="Q740" s="571">
        <f t="shared" si="167"/>
        <v>1</v>
      </c>
      <c r="BX740" s="6" t="s">
        <v>354</v>
      </c>
      <c r="BY740" s="592" t="s">
        <v>366</v>
      </c>
      <c r="BZ740" s="6" t="s">
        <v>1886</v>
      </c>
      <c r="CA740" s="6" t="s">
        <v>1887</v>
      </c>
    </row>
    <row r="741" spans="2:79">
      <c r="B741" s="568"/>
      <c r="C741" s="568"/>
      <c r="D741" s="568"/>
      <c r="E741" s="568" cm="1">
        <f t="array" ref="E741">IF(H740&lt;&gt;"",E740,IF(E740="","",IFERROR(MATCH(TRUE(),INDEX(INDEX(K:K,E740+1):K203&lt;&gt;"",0),0)+E740,"")))</f>
        <v>882</v>
      </c>
      <c r="F741" s="569" cm="1">
        <f t="array" ref="F741">IF(E741="","",IF(H740&lt;&gt;"",H740,INDEX(D:D,E741)))</f>
        <v>0</v>
      </c>
      <c r="G741" s="569" t="str">
        <f t="shared" si="162"/>
        <v>0</v>
      </c>
      <c r="H741" s="570" t="str">
        <f t="shared" si="163"/>
        <v/>
      </c>
      <c r="I741" s="568" t="str">
        <f>IF(AND(F741&lt;&gt;"",N10&gt;0,M741&gt;N10),"Mot &gt; limite","")</f>
        <v/>
      </c>
      <c r="M741" s="514">
        <f>IF(OR(F741="",N10="",N10&lt;=0),"",IF(LEN(F741)&lt;=N10,LEN(F741),IFERROR(FIND("♦",SUBSTITUTE(LEFT(F741,N10)," ","♦",LEN(LEFT(F741,N10))-LEN(SUBSTITUTE(LEFT(F741,N10)," ","")))),FIND(" ",F741&amp;" ",N10+1)-1)))</f>
        <v>1</v>
      </c>
      <c r="N741" s="571">
        <f t="shared" si="164"/>
        <v>724</v>
      </c>
      <c r="O741" s="551" t="str">
        <f t="shared" si="165"/>
        <v>0</v>
      </c>
      <c r="P741" s="571">
        <f t="shared" si="166"/>
        <v>1</v>
      </c>
      <c r="Q741" s="571">
        <f t="shared" si="167"/>
        <v>1</v>
      </c>
      <c r="BX741" s="6" t="s">
        <v>354</v>
      </c>
      <c r="BY741" s="592" t="s">
        <v>366</v>
      </c>
      <c r="BZ741" s="6" t="s">
        <v>1888</v>
      </c>
      <c r="CA741" s="6" t="s">
        <v>1889</v>
      </c>
    </row>
    <row r="742" spans="2:79">
      <c r="B742" s="568"/>
      <c r="C742" s="568"/>
      <c r="D742" s="568"/>
      <c r="E742" s="568" cm="1">
        <f t="array" ref="E742">IF(H741&lt;&gt;"",E741,IF(E741="","",IFERROR(MATCH(TRUE(),INDEX(INDEX(K:K,E741+1):K203&lt;&gt;"",0),0)+E741,"")))</f>
        <v>883</v>
      </c>
      <c r="F742" s="569" cm="1">
        <f t="array" ref="F742">IF(E742="","",IF(H741&lt;&gt;"",H741,INDEX(D:D,E742)))</f>
        <v>0</v>
      </c>
      <c r="G742" s="569" t="str">
        <f t="shared" si="162"/>
        <v>0</v>
      </c>
      <c r="H742" s="570" t="str">
        <f t="shared" si="163"/>
        <v/>
      </c>
      <c r="I742" s="568" t="str">
        <f>IF(AND(F742&lt;&gt;"",N10&gt;0,M742&gt;N10),"Mot &gt; limite","")</f>
        <v/>
      </c>
      <c r="M742" s="514">
        <f>IF(OR(F742="",N10="",N10&lt;=0),"",IF(LEN(F742)&lt;=N10,LEN(F742),IFERROR(FIND("♦",SUBSTITUTE(LEFT(F742,N10)," ","♦",LEN(LEFT(F742,N10))-LEN(SUBSTITUTE(LEFT(F742,N10)," ","")))),FIND(" ",F742&amp;" ",N10+1)-1)))</f>
        <v>1</v>
      </c>
      <c r="N742" s="571">
        <f t="shared" si="164"/>
        <v>725</v>
      </c>
      <c r="O742" s="551" t="str">
        <f t="shared" si="165"/>
        <v>0</v>
      </c>
      <c r="P742" s="571">
        <f t="shared" si="166"/>
        <v>1</v>
      </c>
      <c r="Q742" s="571">
        <f t="shared" si="167"/>
        <v>1</v>
      </c>
      <c r="BX742" s="6" t="s">
        <v>354</v>
      </c>
      <c r="BY742" s="592" t="s">
        <v>366</v>
      </c>
      <c r="BZ742" s="6" t="s">
        <v>719</v>
      </c>
      <c r="CA742" s="6" t="s">
        <v>1890</v>
      </c>
    </row>
    <row r="743" spans="2:79">
      <c r="B743" s="568"/>
      <c r="C743" s="568"/>
      <c r="D743" s="568"/>
      <c r="E743" s="568" cm="1">
        <f t="array" ref="E743">IF(H742&lt;&gt;"",E742,IF(E742="","",IFERROR(MATCH(TRUE(),INDEX(INDEX(K:K,E742+1):K203&lt;&gt;"",0),0)+E742,"")))</f>
        <v>884</v>
      </c>
      <c r="F743" s="569" cm="1">
        <f t="array" ref="F743">IF(E743="","",IF(H742&lt;&gt;"",H742,INDEX(D:D,E743)))</f>
        <v>0</v>
      </c>
      <c r="G743" s="569" t="str">
        <f t="shared" si="162"/>
        <v>0</v>
      </c>
      <c r="H743" s="570" t="str">
        <f t="shared" si="163"/>
        <v/>
      </c>
      <c r="I743" s="568" t="str">
        <f>IF(AND(F743&lt;&gt;"",N10&gt;0,M743&gt;N10),"Mot &gt; limite","")</f>
        <v/>
      </c>
      <c r="M743" s="514">
        <f>IF(OR(F743="",N10="",N10&lt;=0),"",IF(LEN(F743)&lt;=N10,LEN(F743),IFERROR(FIND("♦",SUBSTITUTE(LEFT(F743,N10)," ","♦",LEN(LEFT(F743,N10))-LEN(SUBSTITUTE(LEFT(F743,N10)," ","")))),FIND(" ",F743&amp;" ",N10+1)-1)))</f>
        <v>1</v>
      </c>
      <c r="N743" s="571">
        <f t="shared" si="164"/>
        <v>726</v>
      </c>
      <c r="O743" s="551" t="str">
        <f t="shared" si="165"/>
        <v>0</v>
      </c>
      <c r="P743" s="571">
        <f t="shared" si="166"/>
        <v>1</v>
      </c>
      <c r="Q743" s="571">
        <f t="shared" si="167"/>
        <v>1</v>
      </c>
      <c r="BX743" s="6" t="s">
        <v>354</v>
      </c>
      <c r="BY743" s="592" t="s">
        <v>366</v>
      </c>
      <c r="BZ743" s="6" t="s">
        <v>720</v>
      </c>
      <c r="CA743" s="6" t="s">
        <v>1891</v>
      </c>
    </row>
    <row r="744" spans="2:79">
      <c r="B744" s="568"/>
      <c r="C744" s="568"/>
      <c r="D744" s="568"/>
      <c r="E744" s="568" cm="1">
        <f t="array" ref="E744">IF(H743&lt;&gt;"",E743,IF(E743="","",IFERROR(MATCH(TRUE(),INDEX(INDEX(K:K,E743+1):K203&lt;&gt;"",0),0)+E743,"")))</f>
        <v>885</v>
      </c>
      <c r="F744" s="569" cm="1">
        <f t="array" ref="F744">IF(E744="","",IF(H743&lt;&gt;"",H743,INDEX(D:D,E744)))</f>
        <v>0</v>
      </c>
      <c r="G744" s="569" t="str">
        <f t="shared" si="162"/>
        <v>0</v>
      </c>
      <c r="H744" s="570" t="str">
        <f t="shared" si="163"/>
        <v/>
      </c>
      <c r="I744" s="568" t="str">
        <f>IF(AND(F744&lt;&gt;"",N10&gt;0,M744&gt;N10),"Mot &gt; limite","")</f>
        <v/>
      </c>
      <c r="M744" s="514">
        <f>IF(OR(F744="",N10="",N10&lt;=0),"",IF(LEN(F744)&lt;=N10,LEN(F744),IFERROR(FIND("♦",SUBSTITUTE(LEFT(F744,N10)," ","♦",LEN(LEFT(F744,N10))-LEN(SUBSTITUTE(LEFT(F744,N10)," ","")))),FIND(" ",F744&amp;" ",N10+1)-1)))</f>
        <v>1</v>
      </c>
      <c r="N744" s="571">
        <f t="shared" si="164"/>
        <v>727</v>
      </c>
      <c r="O744" s="551" t="str">
        <f t="shared" si="165"/>
        <v>0</v>
      </c>
      <c r="P744" s="571">
        <f t="shared" si="166"/>
        <v>1</v>
      </c>
      <c r="Q744" s="571">
        <f t="shared" si="167"/>
        <v>1</v>
      </c>
      <c r="BX744" s="6" t="s">
        <v>354</v>
      </c>
      <c r="BY744" s="592" t="s">
        <v>366</v>
      </c>
      <c r="BZ744" s="6" t="s">
        <v>721</v>
      </c>
      <c r="CA744" s="6" t="s">
        <v>1892</v>
      </c>
    </row>
    <row r="745" spans="2:79">
      <c r="B745" s="568"/>
      <c r="C745" s="568"/>
      <c r="D745" s="568"/>
      <c r="E745" s="568" cm="1">
        <f t="array" ref="E745">IF(H744&lt;&gt;"",E744,IF(E744="","",IFERROR(MATCH(TRUE(),INDEX(INDEX(K:K,E744+1):K203&lt;&gt;"",0),0)+E744,"")))</f>
        <v>886</v>
      </c>
      <c r="F745" s="569" cm="1">
        <f t="array" ref="F745">IF(E745="","",IF(H744&lt;&gt;"",H744,INDEX(D:D,E745)))</f>
        <v>0</v>
      </c>
      <c r="G745" s="569" t="str">
        <f t="shared" si="162"/>
        <v>0</v>
      </c>
      <c r="H745" s="570" t="str">
        <f t="shared" si="163"/>
        <v/>
      </c>
      <c r="I745" s="568" t="str">
        <f>IF(AND(F745&lt;&gt;"",N10&gt;0,M745&gt;N10),"Mot &gt; limite","")</f>
        <v/>
      </c>
      <c r="M745" s="514">
        <f>IF(OR(F745="",N10="",N10&lt;=0),"",IF(LEN(F745)&lt;=N10,LEN(F745),IFERROR(FIND("♦",SUBSTITUTE(LEFT(F745,N10)," ","♦",LEN(LEFT(F745,N10))-LEN(SUBSTITUTE(LEFT(F745,N10)," ","")))),FIND(" ",F745&amp;" ",N10+1)-1)))</f>
        <v>1</v>
      </c>
      <c r="N745" s="571">
        <f t="shared" si="164"/>
        <v>728</v>
      </c>
      <c r="O745" s="551" t="str">
        <f t="shared" si="165"/>
        <v>0</v>
      </c>
      <c r="P745" s="571">
        <f t="shared" si="166"/>
        <v>1</v>
      </c>
      <c r="Q745" s="571">
        <f t="shared" si="167"/>
        <v>1</v>
      </c>
      <c r="BX745" s="6" t="s">
        <v>359</v>
      </c>
      <c r="BY745" s="592" t="s">
        <v>366</v>
      </c>
      <c r="BZ745" s="6" t="s">
        <v>1893</v>
      </c>
      <c r="CA745" s="6" t="s">
        <v>1894</v>
      </c>
    </row>
    <row r="746" spans="2:79">
      <c r="B746" s="568"/>
      <c r="C746" s="568"/>
      <c r="D746" s="568"/>
      <c r="E746" s="568" cm="1">
        <f t="array" ref="E746">IF(H745&lt;&gt;"",E745,IF(E745="","",IFERROR(MATCH(TRUE(),INDEX(INDEX(K:K,E745+1):K203&lt;&gt;"",0),0)+E745,"")))</f>
        <v>887</v>
      </c>
      <c r="F746" s="569" cm="1">
        <f t="array" ref="F746">IF(E746="","",IF(H745&lt;&gt;"",H745,INDEX(D:D,E746)))</f>
        <v>0</v>
      </c>
      <c r="G746" s="569" t="str">
        <f t="shared" si="162"/>
        <v>0</v>
      </c>
      <c r="H746" s="570" t="str">
        <f t="shared" si="163"/>
        <v/>
      </c>
      <c r="I746" s="568" t="str">
        <f>IF(AND(F746&lt;&gt;"",N10&gt;0,M746&gt;N10),"Mot &gt; limite","")</f>
        <v/>
      </c>
      <c r="M746" s="514">
        <f>IF(OR(F746="",N10="",N10&lt;=0),"",IF(LEN(F746)&lt;=N10,LEN(F746),IFERROR(FIND("♦",SUBSTITUTE(LEFT(F746,N10)," ","♦",LEN(LEFT(F746,N10))-LEN(SUBSTITUTE(LEFT(F746,N10)," ","")))),FIND(" ",F746&amp;" ",N10+1)-1)))</f>
        <v>1</v>
      </c>
      <c r="N746" s="571">
        <f t="shared" si="164"/>
        <v>729</v>
      </c>
      <c r="O746" s="551" t="str">
        <f t="shared" si="165"/>
        <v>0</v>
      </c>
      <c r="P746" s="571">
        <f t="shared" si="166"/>
        <v>1</v>
      </c>
      <c r="Q746" s="571">
        <f t="shared" si="167"/>
        <v>1</v>
      </c>
      <c r="BX746" s="6" t="s">
        <v>359</v>
      </c>
      <c r="BY746" s="592" t="s">
        <v>366</v>
      </c>
      <c r="BZ746" s="6" t="s">
        <v>1895</v>
      </c>
      <c r="CA746" s="6" t="s">
        <v>1896</v>
      </c>
    </row>
    <row r="747" spans="2:79">
      <c r="B747" s="568"/>
      <c r="C747" s="568"/>
      <c r="D747" s="568"/>
      <c r="E747" s="568" cm="1">
        <f t="array" ref="E747">IF(H746&lt;&gt;"",E746,IF(E746="","",IFERROR(MATCH(TRUE(),INDEX(INDEX(K:K,E746+1):K203&lt;&gt;"",0),0)+E746,"")))</f>
        <v>888</v>
      </c>
      <c r="F747" s="569" cm="1">
        <f t="array" ref="F747">IF(E747="","",IF(H746&lt;&gt;"",H746,INDEX(D:D,E747)))</f>
        <v>0</v>
      </c>
      <c r="G747" s="569" t="str">
        <f t="shared" si="162"/>
        <v>0</v>
      </c>
      <c r="H747" s="570" t="str">
        <f t="shared" si="163"/>
        <v/>
      </c>
      <c r="I747" s="568" t="str">
        <f>IF(AND(F747&lt;&gt;"",N10&gt;0,M747&gt;N10),"Mot &gt; limite","")</f>
        <v/>
      </c>
      <c r="M747" s="514">
        <f>IF(OR(F747="",N10="",N10&lt;=0),"",IF(LEN(F747)&lt;=N10,LEN(F747),IFERROR(FIND("♦",SUBSTITUTE(LEFT(F747,N10)," ","♦",LEN(LEFT(F747,N10))-LEN(SUBSTITUTE(LEFT(F747,N10)," ","")))),FIND(" ",F747&amp;" ",N10+1)-1)))</f>
        <v>1</v>
      </c>
      <c r="N747" s="571">
        <f t="shared" si="164"/>
        <v>730</v>
      </c>
      <c r="O747" s="551" t="str">
        <f t="shared" si="165"/>
        <v>0</v>
      </c>
      <c r="P747" s="571">
        <f t="shared" si="166"/>
        <v>1</v>
      </c>
      <c r="Q747" s="571">
        <f t="shared" si="167"/>
        <v>1</v>
      </c>
      <c r="BX747" s="6" t="s">
        <v>359</v>
      </c>
      <c r="BY747" s="592" t="s">
        <v>366</v>
      </c>
      <c r="BZ747" s="6" t="s">
        <v>1897</v>
      </c>
      <c r="CA747" s="6" t="s">
        <v>1898</v>
      </c>
    </row>
    <row r="748" spans="2:79">
      <c r="B748" s="568"/>
      <c r="C748" s="568"/>
      <c r="D748" s="568"/>
      <c r="E748" s="568" cm="1">
        <f t="array" ref="E748">IF(H747&lt;&gt;"",E747,IF(E747="","",IFERROR(MATCH(TRUE(),INDEX(INDEX(K:K,E747+1):K203&lt;&gt;"",0),0)+E747,"")))</f>
        <v>889</v>
      </c>
      <c r="F748" s="569" cm="1">
        <f t="array" ref="F748">IF(E748="","",IF(H747&lt;&gt;"",H747,INDEX(D:D,E748)))</f>
        <v>0</v>
      </c>
      <c r="G748" s="569" t="str">
        <f t="shared" si="162"/>
        <v>0</v>
      </c>
      <c r="H748" s="570" t="str">
        <f t="shared" si="163"/>
        <v/>
      </c>
      <c r="I748" s="568" t="str">
        <f>IF(AND(F748&lt;&gt;"",N10&gt;0,M748&gt;N10),"Mot &gt; limite","")</f>
        <v/>
      </c>
      <c r="M748" s="514">
        <f>IF(OR(F748="",N10="",N10&lt;=0),"",IF(LEN(F748)&lt;=N10,LEN(F748),IFERROR(FIND("♦",SUBSTITUTE(LEFT(F748,N10)," ","♦",LEN(LEFT(F748,N10))-LEN(SUBSTITUTE(LEFT(F748,N10)," ","")))),FIND(" ",F748&amp;" ",N10+1)-1)))</f>
        <v>1</v>
      </c>
      <c r="N748" s="571">
        <f t="shared" si="164"/>
        <v>731</v>
      </c>
      <c r="O748" s="551" t="str">
        <f t="shared" si="165"/>
        <v>0</v>
      </c>
      <c r="P748" s="571">
        <f t="shared" si="166"/>
        <v>1</v>
      </c>
      <c r="Q748" s="571">
        <f t="shared" si="167"/>
        <v>1</v>
      </c>
      <c r="BX748" s="6" t="s">
        <v>359</v>
      </c>
      <c r="BY748" s="592" t="s">
        <v>366</v>
      </c>
      <c r="BZ748" s="6" t="s">
        <v>1899</v>
      </c>
      <c r="CA748" s="6" t="s">
        <v>1900</v>
      </c>
    </row>
    <row r="749" spans="2:79">
      <c r="B749" s="568"/>
      <c r="C749" s="568"/>
      <c r="D749" s="568"/>
      <c r="E749" s="568" cm="1">
        <f t="array" ref="E749">IF(H748&lt;&gt;"",E748,IF(E748="","",IFERROR(MATCH(TRUE(),INDEX(INDEX(K:K,E748+1):K203&lt;&gt;"",0),0)+E748,"")))</f>
        <v>890</v>
      </c>
      <c r="F749" s="569" cm="1">
        <f t="array" ref="F749">IF(E749="","",IF(H748&lt;&gt;"",H748,INDEX(D:D,E749)))</f>
        <v>0</v>
      </c>
      <c r="G749" s="569" t="str">
        <f t="shared" si="162"/>
        <v>0</v>
      </c>
      <c r="H749" s="570" t="str">
        <f t="shared" si="163"/>
        <v/>
      </c>
      <c r="I749" s="568" t="str">
        <f>IF(AND(F749&lt;&gt;"",N10&gt;0,M749&gt;N10),"Mot &gt; limite","")</f>
        <v/>
      </c>
      <c r="M749" s="514">
        <f>IF(OR(F749="",N10="",N10&lt;=0),"",IF(LEN(F749)&lt;=N10,LEN(F749),IFERROR(FIND("♦",SUBSTITUTE(LEFT(F749,N10)," ","♦",LEN(LEFT(F749,N10))-LEN(SUBSTITUTE(LEFT(F749,N10)," ","")))),FIND(" ",F749&amp;" ",N10+1)-1)))</f>
        <v>1</v>
      </c>
      <c r="N749" s="571">
        <f t="shared" si="164"/>
        <v>732</v>
      </c>
      <c r="O749" s="551" t="str">
        <f t="shared" si="165"/>
        <v>0</v>
      </c>
      <c r="P749" s="571">
        <f t="shared" si="166"/>
        <v>1</v>
      </c>
      <c r="Q749" s="571">
        <f t="shared" si="167"/>
        <v>1</v>
      </c>
      <c r="BX749" s="6" t="s">
        <v>359</v>
      </c>
      <c r="BY749" s="592" t="s">
        <v>366</v>
      </c>
      <c r="BZ749" s="6" t="s">
        <v>1901</v>
      </c>
      <c r="CA749" s="6" t="s">
        <v>1902</v>
      </c>
    </row>
    <row r="750" spans="2:79">
      <c r="B750" s="568"/>
      <c r="C750" s="568"/>
      <c r="D750" s="568"/>
      <c r="E750" s="568" cm="1">
        <f t="array" ref="E750">IF(H749&lt;&gt;"",E749,IF(E749="","",IFERROR(MATCH(TRUE(),INDEX(INDEX(K:K,E749+1):K203&lt;&gt;"",0),0)+E749,"")))</f>
        <v>891</v>
      </c>
      <c r="F750" s="569" cm="1">
        <f t="array" ref="F750">IF(E750="","",IF(H749&lt;&gt;"",H749,INDEX(D:D,E750)))</f>
        <v>0</v>
      </c>
      <c r="G750" s="569" t="str">
        <f t="shared" si="162"/>
        <v>0</v>
      </c>
      <c r="H750" s="570" t="str">
        <f t="shared" si="163"/>
        <v/>
      </c>
      <c r="I750" s="568" t="str">
        <f>IF(AND(F750&lt;&gt;"",N10&gt;0,M750&gt;N10),"Mot &gt; limite","")</f>
        <v/>
      </c>
      <c r="M750" s="514">
        <f>IF(OR(F750="",N10="",N10&lt;=0),"",IF(LEN(F750)&lt;=N10,LEN(F750),IFERROR(FIND("♦",SUBSTITUTE(LEFT(F750,N10)," ","♦",LEN(LEFT(F750,N10))-LEN(SUBSTITUTE(LEFT(F750,N10)," ","")))),FIND(" ",F750&amp;" ",N10+1)-1)))</f>
        <v>1</v>
      </c>
      <c r="N750" s="571">
        <f t="shared" si="164"/>
        <v>733</v>
      </c>
      <c r="O750" s="551" t="str">
        <f t="shared" si="165"/>
        <v>0</v>
      </c>
      <c r="P750" s="571">
        <f t="shared" si="166"/>
        <v>1</v>
      </c>
      <c r="Q750" s="571">
        <f t="shared" si="167"/>
        <v>1</v>
      </c>
      <c r="BX750" s="6" t="s">
        <v>359</v>
      </c>
      <c r="BY750" s="592" t="s">
        <v>366</v>
      </c>
      <c r="BZ750" s="6" t="s">
        <v>1903</v>
      </c>
      <c r="CA750" s="6" t="s">
        <v>1904</v>
      </c>
    </row>
    <row r="751" spans="2:79">
      <c r="B751" s="568"/>
      <c r="C751" s="568"/>
      <c r="D751" s="568"/>
      <c r="E751" s="568" cm="1">
        <f t="array" ref="E751">IF(H750&lt;&gt;"",E750,IF(E750="","",IFERROR(MATCH(TRUE(),INDEX(INDEX(K:K,E750+1):K203&lt;&gt;"",0),0)+E750,"")))</f>
        <v>892</v>
      </c>
      <c r="F751" s="569" cm="1">
        <f t="array" ref="F751">IF(E751="","",IF(H750&lt;&gt;"",H750,INDEX(D:D,E751)))</f>
        <v>0</v>
      </c>
      <c r="G751" s="569" t="str">
        <f t="shared" si="162"/>
        <v>0</v>
      </c>
      <c r="H751" s="570" t="str">
        <f t="shared" si="163"/>
        <v/>
      </c>
      <c r="I751" s="568" t="str">
        <f>IF(AND(F751&lt;&gt;"",N10&gt;0,M751&gt;N10),"Mot &gt; limite","")</f>
        <v/>
      </c>
      <c r="M751" s="514">
        <f>IF(OR(F751="",N10="",N10&lt;=0),"",IF(LEN(F751)&lt;=N10,LEN(F751),IFERROR(FIND("♦",SUBSTITUTE(LEFT(F751,N10)," ","♦",LEN(LEFT(F751,N10))-LEN(SUBSTITUTE(LEFT(F751,N10)," ","")))),FIND(" ",F751&amp;" ",N10+1)-1)))</f>
        <v>1</v>
      </c>
      <c r="N751" s="571">
        <f t="shared" si="164"/>
        <v>734</v>
      </c>
      <c r="O751" s="551" t="str">
        <f t="shared" si="165"/>
        <v>0</v>
      </c>
      <c r="P751" s="571">
        <f t="shared" si="166"/>
        <v>1</v>
      </c>
      <c r="Q751" s="571">
        <f t="shared" si="167"/>
        <v>1</v>
      </c>
      <c r="BX751" s="6" t="s">
        <v>359</v>
      </c>
      <c r="BY751" s="592" t="s">
        <v>366</v>
      </c>
      <c r="BZ751" s="6" t="s">
        <v>722</v>
      </c>
      <c r="CA751" s="6" t="s">
        <v>1905</v>
      </c>
    </row>
    <row r="752" spans="2:79">
      <c r="B752" s="568"/>
      <c r="C752" s="568"/>
      <c r="D752" s="568"/>
      <c r="E752" s="568" cm="1">
        <f t="array" ref="E752">IF(H751&lt;&gt;"",E751,IF(E751="","",IFERROR(MATCH(TRUE(),INDEX(INDEX(K:K,E751+1):K203&lt;&gt;"",0),0)+E751,"")))</f>
        <v>893</v>
      </c>
      <c r="F752" s="569" cm="1">
        <f t="array" ref="F752">IF(E752="","",IF(H751&lt;&gt;"",H751,INDEX(D:D,E752)))</f>
        <v>0</v>
      </c>
      <c r="G752" s="569" t="str">
        <f t="shared" si="162"/>
        <v>0</v>
      </c>
      <c r="H752" s="570" t="str">
        <f t="shared" si="163"/>
        <v/>
      </c>
      <c r="I752" s="568" t="str">
        <f>IF(AND(F752&lt;&gt;"",N10&gt;0,M752&gt;N10),"Mot &gt; limite","")</f>
        <v/>
      </c>
      <c r="M752" s="514">
        <f>IF(OR(F752="",N10="",N10&lt;=0),"",IF(LEN(F752)&lt;=N10,LEN(F752),IFERROR(FIND("♦",SUBSTITUTE(LEFT(F752,N10)," ","♦",LEN(LEFT(F752,N10))-LEN(SUBSTITUTE(LEFT(F752,N10)," ","")))),FIND(" ",F752&amp;" ",N10+1)-1)))</f>
        <v>1</v>
      </c>
      <c r="N752" s="571">
        <f t="shared" si="164"/>
        <v>735</v>
      </c>
      <c r="O752" s="551" t="str">
        <f t="shared" si="165"/>
        <v>0</v>
      </c>
      <c r="P752" s="571">
        <f t="shared" si="166"/>
        <v>1</v>
      </c>
      <c r="Q752" s="571">
        <f t="shared" si="167"/>
        <v>1</v>
      </c>
      <c r="BX752" s="6" t="s">
        <v>359</v>
      </c>
      <c r="BY752" s="592" t="s">
        <v>366</v>
      </c>
      <c r="BZ752" s="6" t="s">
        <v>1906</v>
      </c>
      <c r="CA752" s="6" t="s">
        <v>1907</v>
      </c>
    </row>
    <row r="753" spans="2:79">
      <c r="B753" s="568"/>
      <c r="C753" s="568"/>
      <c r="D753" s="568"/>
      <c r="E753" s="568" cm="1">
        <f t="array" ref="E753">IF(H752&lt;&gt;"",E752,IF(E752="","",IFERROR(MATCH(TRUE(),INDEX(INDEX(K:K,E752+1):K203&lt;&gt;"",0),0)+E752,"")))</f>
        <v>894</v>
      </c>
      <c r="F753" s="569" cm="1">
        <f t="array" ref="F753">IF(E753="","",IF(H752&lt;&gt;"",H752,INDEX(D:D,E753)))</f>
        <v>0</v>
      </c>
      <c r="G753" s="569" t="str">
        <f t="shared" si="162"/>
        <v>0</v>
      </c>
      <c r="H753" s="570" t="str">
        <f t="shared" si="163"/>
        <v/>
      </c>
      <c r="I753" s="568" t="str">
        <f>IF(AND(F753&lt;&gt;"",N10&gt;0,M753&gt;N10),"Mot &gt; limite","")</f>
        <v/>
      </c>
      <c r="M753" s="514">
        <f>IF(OR(F753="",N10="",N10&lt;=0),"",IF(LEN(F753)&lt;=N10,LEN(F753),IFERROR(FIND("♦",SUBSTITUTE(LEFT(F753,N10)," ","♦",LEN(LEFT(F753,N10))-LEN(SUBSTITUTE(LEFT(F753,N10)," ","")))),FIND(" ",F753&amp;" ",N10+1)-1)))</f>
        <v>1</v>
      </c>
      <c r="N753" s="571">
        <f t="shared" si="164"/>
        <v>736</v>
      </c>
      <c r="O753" s="551" t="str">
        <f t="shared" si="165"/>
        <v>0</v>
      </c>
      <c r="P753" s="571">
        <f t="shared" si="166"/>
        <v>1</v>
      </c>
      <c r="Q753" s="571">
        <f t="shared" si="167"/>
        <v>1</v>
      </c>
      <c r="BX753" s="6" t="s">
        <v>359</v>
      </c>
      <c r="BY753" s="592" t="s">
        <v>366</v>
      </c>
      <c r="BZ753" s="6" t="s">
        <v>723</v>
      </c>
      <c r="CA753" s="6" t="s">
        <v>1908</v>
      </c>
    </row>
    <row r="754" spans="2:79">
      <c r="B754" s="568"/>
      <c r="C754" s="568"/>
      <c r="D754" s="568"/>
      <c r="E754" s="568" cm="1">
        <f t="array" ref="E754">IF(H753&lt;&gt;"",E753,IF(E753="","",IFERROR(MATCH(TRUE(),INDEX(INDEX(K:K,E753+1):K203&lt;&gt;"",0),0)+E753,"")))</f>
        <v>895</v>
      </c>
      <c r="F754" s="569" cm="1">
        <f t="array" ref="F754">IF(E754="","",IF(H753&lt;&gt;"",H753,INDEX(D:D,E754)))</f>
        <v>0</v>
      </c>
      <c r="G754" s="569" t="str">
        <f t="shared" si="162"/>
        <v>0</v>
      </c>
      <c r="H754" s="570" t="str">
        <f t="shared" si="163"/>
        <v/>
      </c>
      <c r="I754" s="568" t="str">
        <f>IF(AND(F754&lt;&gt;"",N10&gt;0,M754&gt;N10),"Mot &gt; limite","")</f>
        <v/>
      </c>
      <c r="M754" s="514">
        <f>IF(OR(F754="",N10="",N10&lt;=0),"",IF(LEN(F754)&lt;=N10,LEN(F754),IFERROR(FIND("♦",SUBSTITUTE(LEFT(F754,N10)," ","♦",LEN(LEFT(F754,N10))-LEN(SUBSTITUTE(LEFT(F754,N10)," ","")))),FIND(" ",F754&amp;" ",N10+1)-1)))</f>
        <v>1</v>
      </c>
      <c r="N754" s="571">
        <f t="shared" si="164"/>
        <v>737</v>
      </c>
      <c r="O754" s="551" t="str">
        <f t="shared" si="165"/>
        <v>0</v>
      </c>
      <c r="P754" s="571">
        <f t="shared" si="166"/>
        <v>1</v>
      </c>
      <c r="Q754" s="571">
        <f t="shared" si="167"/>
        <v>1</v>
      </c>
      <c r="BX754" s="6" t="s">
        <v>359</v>
      </c>
      <c r="BY754" s="592" t="s">
        <v>366</v>
      </c>
      <c r="BZ754" s="6" t="s">
        <v>724</v>
      </c>
      <c r="CA754" s="6" t="s">
        <v>1909</v>
      </c>
    </row>
    <row r="755" spans="2:79">
      <c r="B755" s="568"/>
      <c r="C755" s="568"/>
      <c r="D755" s="568"/>
      <c r="E755" s="568" cm="1">
        <f t="array" ref="E755">IF(H754&lt;&gt;"",E754,IF(E754="","",IFERROR(MATCH(TRUE(),INDEX(INDEX(K:K,E754+1):K203&lt;&gt;"",0),0)+E754,"")))</f>
        <v>896</v>
      </c>
      <c r="F755" s="569" cm="1">
        <f t="array" ref="F755">IF(E755="","",IF(H754&lt;&gt;"",H754,INDEX(D:D,E755)))</f>
        <v>0</v>
      </c>
      <c r="G755" s="569" t="str">
        <f t="shared" si="162"/>
        <v>0</v>
      </c>
      <c r="H755" s="570" t="str">
        <f t="shared" si="163"/>
        <v/>
      </c>
      <c r="I755" s="568" t="str">
        <f>IF(AND(F755&lt;&gt;"",N10&gt;0,M755&gt;N10),"Mot &gt; limite","")</f>
        <v/>
      </c>
      <c r="M755" s="514">
        <f>IF(OR(F755="",N10="",N10&lt;=0),"",IF(LEN(F755)&lt;=N10,LEN(F755),IFERROR(FIND("♦",SUBSTITUTE(LEFT(F755,N10)," ","♦",LEN(LEFT(F755,N10))-LEN(SUBSTITUTE(LEFT(F755,N10)," ","")))),FIND(" ",F755&amp;" ",N10+1)-1)))</f>
        <v>1</v>
      </c>
      <c r="N755" s="571">
        <f t="shared" si="164"/>
        <v>738</v>
      </c>
      <c r="O755" s="551" t="str">
        <f t="shared" si="165"/>
        <v>0</v>
      </c>
      <c r="P755" s="571">
        <f t="shared" si="166"/>
        <v>1</v>
      </c>
      <c r="Q755" s="571">
        <f t="shared" si="167"/>
        <v>1</v>
      </c>
      <c r="BX755" s="6" t="s">
        <v>359</v>
      </c>
      <c r="BY755" s="592" t="s">
        <v>366</v>
      </c>
      <c r="BZ755" s="6" t="s">
        <v>725</v>
      </c>
      <c r="CA755" s="6" t="s">
        <v>1910</v>
      </c>
    </row>
    <row r="756" spans="2:79">
      <c r="B756" s="568"/>
      <c r="C756" s="568"/>
      <c r="D756" s="568"/>
      <c r="E756" s="568" cm="1">
        <f t="array" ref="E756">IF(H755&lt;&gt;"",E755,IF(E755="","",IFERROR(MATCH(TRUE(),INDEX(INDEX(K:K,E755+1):K203&lt;&gt;"",0),0)+E755,"")))</f>
        <v>897</v>
      </c>
      <c r="F756" s="569" cm="1">
        <f t="array" ref="F756">IF(E756="","",IF(H755&lt;&gt;"",H755,INDEX(D:D,E756)))</f>
        <v>0</v>
      </c>
      <c r="G756" s="569" t="str">
        <f t="shared" si="162"/>
        <v>0</v>
      </c>
      <c r="H756" s="570" t="str">
        <f t="shared" si="163"/>
        <v/>
      </c>
      <c r="I756" s="568" t="str">
        <f>IF(AND(F756&lt;&gt;"",N10&gt;0,M756&gt;N10),"Mot &gt; limite","")</f>
        <v/>
      </c>
      <c r="M756" s="514">
        <f>IF(OR(F756="",N10="",N10&lt;=0),"",IF(LEN(F756)&lt;=N10,LEN(F756),IFERROR(FIND("♦",SUBSTITUTE(LEFT(F756,N10)," ","♦",LEN(LEFT(F756,N10))-LEN(SUBSTITUTE(LEFT(F756,N10)," ","")))),FIND(" ",F756&amp;" ",N10+1)-1)))</f>
        <v>1</v>
      </c>
      <c r="N756" s="571">
        <f t="shared" si="164"/>
        <v>739</v>
      </c>
      <c r="O756" s="551" t="str">
        <f t="shared" si="165"/>
        <v>0</v>
      </c>
      <c r="P756" s="571">
        <f t="shared" si="166"/>
        <v>1</v>
      </c>
      <c r="Q756" s="571">
        <f t="shared" si="167"/>
        <v>1</v>
      </c>
      <c r="BX756" s="6" t="s">
        <v>359</v>
      </c>
      <c r="BY756" s="592" t="s">
        <v>366</v>
      </c>
      <c r="BZ756" s="6" t="s">
        <v>1911</v>
      </c>
      <c r="CA756" s="6" t="s">
        <v>1912</v>
      </c>
    </row>
    <row r="757" spans="2:79">
      <c r="B757" s="568"/>
      <c r="C757" s="568"/>
      <c r="D757" s="568"/>
      <c r="E757" s="568" cm="1">
        <f t="array" ref="E757">IF(H756&lt;&gt;"",E756,IF(E756="","",IFERROR(MATCH(TRUE(),INDEX(INDEX(K:K,E756+1):K203&lt;&gt;"",0),0)+E756,"")))</f>
        <v>898</v>
      </c>
      <c r="F757" s="569" cm="1">
        <f t="array" ref="F757">IF(E757="","",IF(H756&lt;&gt;"",H756,INDEX(D:D,E757)))</f>
        <v>0</v>
      </c>
      <c r="G757" s="569" t="str">
        <f t="shared" si="162"/>
        <v>0</v>
      </c>
      <c r="H757" s="570" t="str">
        <f t="shared" si="163"/>
        <v/>
      </c>
      <c r="I757" s="568" t="str">
        <f>IF(AND(F757&lt;&gt;"",N10&gt;0,M757&gt;N10),"Mot &gt; limite","")</f>
        <v/>
      </c>
      <c r="M757" s="514">
        <f>IF(OR(F757="",N10="",N10&lt;=0),"",IF(LEN(F757)&lt;=N10,LEN(F757),IFERROR(FIND("♦",SUBSTITUTE(LEFT(F757,N10)," ","♦",LEN(LEFT(F757,N10))-LEN(SUBSTITUTE(LEFT(F757,N10)," ","")))),FIND(" ",F757&amp;" ",N10+1)-1)))</f>
        <v>1</v>
      </c>
      <c r="N757" s="571">
        <f t="shared" si="164"/>
        <v>740</v>
      </c>
      <c r="O757" s="551" t="str">
        <f t="shared" si="165"/>
        <v>0</v>
      </c>
      <c r="P757" s="571">
        <f t="shared" si="166"/>
        <v>1</v>
      </c>
      <c r="Q757" s="571">
        <f t="shared" si="167"/>
        <v>1</v>
      </c>
      <c r="BX757" s="6" t="s">
        <v>359</v>
      </c>
      <c r="BY757" s="592" t="s">
        <v>366</v>
      </c>
      <c r="BZ757" s="6" t="s">
        <v>1913</v>
      </c>
      <c r="CA757" s="6" t="s">
        <v>1914</v>
      </c>
    </row>
    <row r="758" spans="2:79">
      <c r="B758" s="568"/>
      <c r="C758" s="568"/>
      <c r="D758" s="568"/>
      <c r="E758" s="568" cm="1">
        <f t="array" ref="E758">IF(H757&lt;&gt;"",E757,IF(E757="","",IFERROR(MATCH(TRUE(),INDEX(INDEX(K:K,E757+1):K203&lt;&gt;"",0),0)+E757,"")))</f>
        <v>899</v>
      </c>
      <c r="F758" s="569" cm="1">
        <f t="array" ref="F758">IF(E758="","",IF(H757&lt;&gt;"",H757,INDEX(D:D,E758)))</f>
        <v>0</v>
      </c>
      <c r="G758" s="569" t="str">
        <f t="shared" si="162"/>
        <v>0</v>
      </c>
      <c r="H758" s="570" t="str">
        <f t="shared" si="163"/>
        <v/>
      </c>
      <c r="I758" s="568" t="str">
        <f>IF(AND(F758&lt;&gt;"",N10&gt;0,M758&gt;N10),"Mot &gt; limite","")</f>
        <v/>
      </c>
      <c r="M758" s="514">
        <f>IF(OR(F758="",N10="",N10&lt;=0),"",IF(LEN(F758)&lt;=N10,LEN(F758),IFERROR(FIND("♦",SUBSTITUTE(LEFT(F758,N10)," ","♦",LEN(LEFT(F758,N10))-LEN(SUBSTITUTE(LEFT(F758,N10)," ","")))),FIND(" ",F758&amp;" ",N10+1)-1)))</f>
        <v>1</v>
      </c>
      <c r="N758" s="571">
        <f t="shared" si="164"/>
        <v>741</v>
      </c>
      <c r="O758" s="551" t="str">
        <f t="shared" si="165"/>
        <v>0</v>
      </c>
      <c r="P758" s="571">
        <f t="shared" si="166"/>
        <v>1</v>
      </c>
      <c r="Q758" s="571">
        <f t="shared" si="167"/>
        <v>1</v>
      </c>
      <c r="BX758" s="6" t="s">
        <v>361</v>
      </c>
      <c r="BY758" s="592" t="s">
        <v>366</v>
      </c>
      <c r="BZ758" s="6" t="s">
        <v>726</v>
      </c>
      <c r="CA758" s="6" t="s">
        <v>1915</v>
      </c>
    </row>
    <row r="759" spans="2:79">
      <c r="B759" s="568"/>
      <c r="C759" s="568"/>
      <c r="D759" s="568"/>
      <c r="E759" s="568" cm="1">
        <f t="array" ref="E759">IF(H758&lt;&gt;"",E758,IF(E758="","",IFERROR(MATCH(TRUE(),INDEX(INDEX(K:K,E758+1):K203&lt;&gt;"",0),0)+E758,"")))</f>
        <v>900</v>
      </c>
      <c r="F759" s="569" cm="1">
        <f t="array" ref="F759">IF(E759="","",IF(H758&lt;&gt;"",H758,INDEX(D:D,E759)))</f>
        <v>0</v>
      </c>
      <c r="G759" s="569" t="str">
        <f t="shared" si="162"/>
        <v>0</v>
      </c>
      <c r="H759" s="570" t="str">
        <f t="shared" si="163"/>
        <v/>
      </c>
      <c r="I759" s="568" t="str">
        <f>IF(AND(F759&lt;&gt;"",N10&gt;0,M759&gt;N10),"Mot &gt; limite","")</f>
        <v/>
      </c>
      <c r="M759" s="514">
        <f>IF(OR(F759="",N10="",N10&lt;=0),"",IF(LEN(F759)&lt;=N10,LEN(F759),IFERROR(FIND("♦",SUBSTITUTE(LEFT(F759,N10)," ","♦",LEN(LEFT(F759,N10))-LEN(SUBSTITUTE(LEFT(F759,N10)," ","")))),FIND(" ",F759&amp;" ",N10+1)-1)))</f>
        <v>1</v>
      </c>
      <c r="N759" s="571">
        <f t="shared" si="164"/>
        <v>742</v>
      </c>
      <c r="O759" s="551" t="str">
        <f t="shared" si="165"/>
        <v>0</v>
      </c>
      <c r="P759" s="571">
        <f t="shared" si="166"/>
        <v>1</v>
      </c>
      <c r="Q759" s="571">
        <f t="shared" si="167"/>
        <v>1</v>
      </c>
      <c r="BX759" s="6" t="s">
        <v>361</v>
      </c>
      <c r="BY759" s="592" t="s">
        <v>366</v>
      </c>
      <c r="BZ759" s="6" t="s">
        <v>727</v>
      </c>
      <c r="CA759" s="6" t="s">
        <v>1916</v>
      </c>
    </row>
    <row r="760" spans="2:79">
      <c r="B760" s="568"/>
      <c r="C760" s="568"/>
      <c r="D760" s="568"/>
      <c r="E760" s="568" cm="1">
        <f t="array" ref="E760">IF(H759&lt;&gt;"",E759,IF(E759="","",IFERROR(MATCH(TRUE(),INDEX(INDEX(K:K,E759+1):K203&lt;&gt;"",0),0)+E759,"")))</f>
        <v>901</v>
      </c>
      <c r="F760" s="569" cm="1">
        <f t="array" ref="F760">IF(E760="","",IF(H759&lt;&gt;"",H759,INDEX(D:D,E760)))</f>
        <v>0</v>
      </c>
      <c r="G760" s="569" t="str">
        <f t="shared" si="162"/>
        <v>0</v>
      </c>
      <c r="H760" s="570" t="str">
        <f t="shared" si="163"/>
        <v/>
      </c>
      <c r="I760" s="568" t="str">
        <f>IF(AND(F760&lt;&gt;"",N10&gt;0,M760&gt;N10),"Mot &gt; limite","")</f>
        <v/>
      </c>
      <c r="M760" s="514">
        <f>IF(OR(F760="",N10="",N10&lt;=0),"",IF(LEN(F760)&lt;=N10,LEN(F760),IFERROR(FIND("♦",SUBSTITUTE(LEFT(F760,N10)," ","♦",LEN(LEFT(F760,N10))-LEN(SUBSTITUTE(LEFT(F760,N10)," ","")))),FIND(" ",F760&amp;" ",N10+1)-1)))</f>
        <v>1</v>
      </c>
      <c r="N760" s="571">
        <f t="shared" si="164"/>
        <v>743</v>
      </c>
      <c r="O760" s="551" t="str">
        <f t="shared" si="165"/>
        <v>0</v>
      </c>
      <c r="P760" s="571">
        <f t="shared" si="166"/>
        <v>1</v>
      </c>
      <c r="Q760" s="571">
        <f t="shared" si="167"/>
        <v>1</v>
      </c>
      <c r="BX760" s="6" t="s">
        <v>361</v>
      </c>
      <c r="BY760" s="592" t="s">
        <v>366</v>
      </c>
      <c r="BZ760" s="6" t="s">
        <v>728</v>
      </c>
      <c r="CA760" s="6" t="s">
        <v>1917</v>
      </c>
    </row>
    <row r="761" spans="2:79">
      <c r="B761" s="568"/>
      <c r="C761" s="568"/>
      <c r="D761" s="568"/>
      <c r="E761" s="568" cm="1">
        <f t="array" ref="E761">IF(H760&lt;&gt;"",E760,IF(E760="","",IFERROR(MATCH(TRUE(),INDEX(INDEX(K:K,E760+1):K203&lt;&gt;"",0),0)+E760,"")))</f>
        <v>902</v>
      </c>
      <c r="F761" s="569" cm="1">
        <f t="array" ref="F761">IF(E761="","",IF(H760&lt;&gt;"",H760,INDEX(D:D,E761)))</f>
        <v>0</v>
      </c>
      <c r="G761" s="569" t="str">
        <f t="shared" si="162"/>
        <v>0</v>
      </c>
      <c r="H761" s="570" t="str">
        <f t="shared" si="163"/>
        <v/>
      </c>
      <c r="I761" s="568" t="str">
        <f>IF(AND(F761&lt;&gt;"",N10&gt;0,M761&gt;N10),"Mot &gt; limite","")</f>
        <v/>
      </c>
      <c r="M761" s="514">
        <f>IF(OR(F761="",N10="",N10&lt;=0),"",IF(LEN(F761)&lt;=N10,LEN(F761),IFERROR(FIND("♦",SUBSTITUTE(LEFT(F761,N10)," ","♦",LEN(LEFT(F761,N10))-LEN(SUBSTITUTE(LEFT(F761,N10)," ","")))),FIND(" ",F761&amp;" ",N10+1)-1)))</f>
        <v>1</v>
      </c>
      <c r="N761" s="571">
        <f t="shared" si="164"/>
        <v>744</v>
      </c>
      <c r="O761" s="551" t="str">
        <f t="shared" si="165"/>
        <v>0</v>
      </c>
      <c r="P761" s="571">
        <f t="shared" si="166"/>
        <v>1</v>
      </c>
      <c r="Q761" s="571">
        <f t="shared" si="167"/>
        <v>1</v>
      </c>
      <c r="BX761" s="6" t="s">
        <v>361</v>
      </c>
      <c r="BY761" s="592" t="s">
        <v>366</v>
      </c>
      <c r="BZ761" s="6" t="s">
        <v>1918</v>
      </c>
      <c r="CA761" s="6" t="s">
        <v>1919</v>
      </c>
    </row>
    <row r="762" spans="2:79">
      <c r="B762" s="568"/>
      <c r="C762" s="568"/>
      <c r="D762" s="568"/>
      <c r="E762" s="568" cm="1">
        <f t="array" ref="E762">IF(H761&lt;&gt;"",E761,IF(E761="","",IFERROR(MATCH(TRUE(),INDEX(INDEX(K:K,E761+1):K203&lt;&gt;"",0),0)+E761,"")))</f>
        <v>903</v>
      </c>
      <c r="F762" s="569" cm="1">
        <f t="array" ref="F762">IF(E762="","",IF(H761&lt;&gt;"",H761,INDEX(D:D,E762)))</f>
        <v>0</v>
      </c>
      <c r="G762" s="569" t="str">
        <f t="shared" si="162"/>
        <v>0</v>
      </c>
      <c r="H762" s="570" t="str">
        <f t="shared" si="163"/>
        <v/>
      </c>
      <c r="I762" s="568" t="str">
        <f>IF(AND(F762&lt;&gt;"",N10&gt;0,M762&gt;N10),"Mot &gt; limite","")</f>
        <v/>
      </c>
      <c r="M762" s="514">
        <f>IF(OR(F762="",N10="",N10&lt;=0),"",IF(LEN(F762)&lt;=N10,LEN(F762),IFERROR(FIND("♦",SUBSTITUTE(LEFT(F762,N10)," ","♦",LEN(LEFT(F762,N10))-LEN(SUBSTITUTE(LEFT(F762,N10)," ","")))),FIND(" ",F762&amp;" ",N10+1)-1)))</f>
        <v>1</v>
      </c>
      <c r="N762" s="571">
        <f t="shared" si="164"/>
        <v>745</v>
      </c>
      <c r="O762" s="551" t="str">
        <f t="shared" si="165"/>
        <v>0</v>
      </c>
      <c r="P762" s="571">
        <f t="shared" si="166"/>
        <v>1</v>
      </c>
      <c r="Q762" s="571">
        <f t="shared" si="167"/>
        <v>1</v>
      </c>
      <c r="BX762" s="6" t="s">
        <v>361</v>
      </c>
      <c r="BY762" s="592" t="s">
        <v>366</v>
      </c>
      <c r="BZ762" s="6" t="s">
        <v>1920</v>
      </c>
      <c r="CA762" s="6" t="s">
        <v>1921</v>
      </c>
    </row>
    <row r="763" spans="2:79">
      <c r="B763" s="568"/>
      <c r="C763" s="568"/>
      <c r="D763" s="568"/>
      <c r="E763" s="568" cm="1">
        <f t="array" ref="E763">IF(H762&lt;&gt;"",E762,IF(E762="","",IFERROR(MATCH(TRUE(),INDEX(INDEX(K:K,E762+1):K203&lt;&gt;"",0),0)+E762,"")))</f>
        <v>904</v>
      </c>
      <c r="F763" s="569" cm="1">
        <f t="array" ref="F763">IF(E763="","",IF(H762&lt;&gt;"",H762,INDEX(D:D,E763)))</f>
        <v>0</v>
      </c>
      <c r="G763" s="569" t="str">
        <f t="shared" si="162"/>
        <v>0</v>
      </c>
      <c r="H763" s="570" t="str">
        <f t="shared" si="163"/>
        <v/>
      </c>
      <c r="I763" s="568" t="str">
        <f>IF(AND(F763&lt;&gt;"",N10&gt;0,M763&gt;N10),"Mot &gt; limite","")</f>
        <v/>
      </c>
      <c r="M763" s="514">
        <f>IF(OR(F763="",N10="",N10&lt;=0),"",IF(LEN(F763)&lt;=N10,LEN(F763),IFERROR(FIND("♦",SUBSTITUTE(LEFT(F763,N10)," ","♦",LEN(LEFT(F763,N10))-LEN(SUBSTITUTE(LEFT(F763,N10)," ","")))),FIND(" ",F763&amp;" ",N10+1)-1)))</f>
        <v>1</v>
      </c>
      <c r="N763" s="571">
        <f t="shared" si="164"/>
        <v>746</v>
      </c>
      <c r="O763" s="551" t="str">
        <f t="shared" si="165"/>
        <v>0</v>
      </c>
      <c r="P763" s="571">
        <f t="shared" si="166"/>
        <v>1</v>
      </c>
      <c r="Q763" s="571">
        <f t="shared" si="167"/>
        <v>1</v>
      </c>
      <c r="BX763" s="6" t="s">
        <v>361</v>
      </c>
      <c r="BY763" s="592" t="s">
        <v>366</v>
      </c>
      <c r="BZ763" s="6" t="s">
        <v>1922</v>
      </c>
      <c r="CA763" s="6" t="s">
        <v>1923</v>
      </c>
    </row>
    <row r="764" spans="2:79">
      <c r="B764" s="568"/>
      <c r="C764" s="568"/>
      <c r="D764" s="568"/>
      <c r="E764" s="568" cm="1">
        <f t="array" ref="E764">IF(H763&lt;&gt;"",E763,IF(E763="","",IFERROR(MATCH(TRUE(),INDEX(INDEX(K:K,E763+1):K203&lt;&gt;"",0),0)+E763,"")))</f>
        <v>905</v>
      </c>
      <c r="F764" s="569" cm="1">
        <f t="array" ref="F764">IF(E764="","",IF(H763&lt;&gt;"",H763,INDEX(D:D,E764)))</f>
        <v>0</v>
      </c>
      <c r="G764" s="569" t="str">
        <f t="shared" si="162"/>
        <v>0</v>
      </c>
      <c r="H764" s="570" t="str">
        <f t="shared" si="163"/>
        <v/>
      </c>
      <c r="I764" s="568" t="str">
        <f>IF(AND(F764&lt;&gt;"",N10&gt;0,M764&gt;N10),"Mot &gt; limite","")</f>
        <v/>
      </c>
      <c r="M764" s="514">
        <f>IF(OR(F764="",N10="",N10&lt;=0),"",IF(LEN(F764)&lt;=N10,LEN(F764),IFERROR(FIND("♦",SUBSTITUTE(LEFT(F764,N10)," ","♦",LEN(LEFT(F764,N10))-LEN(SUBSTITUTE(LEFT(F764,N10)," ","")))),FIND(" ",F764&amp;" ",N10+1)-1)))</f>
        <v>1</v>
      </c>
      <c r="N764" s="571">
        <f t="shared" si="164"/>
        <v>747</v>
      </c>
      <c r="O764" s="551" t="str">
        <f t="shared" si="165"/>
        <v>0</v>
      </c>
      <c r="P764" s="571">
        <f t="shared" si="166"/>
        <v>1</v>
      </c>
      <c r="Q764" s="571">
        <f t="shared" si="167"/>
        <v>1</v>
      </c>
      <c r="BX764" s="6" t="s">
        <v>361</v>
      </c>
      <c r="BY764" s="592" t="s">
        <v>366</v>
      </c>
      <c r="BZ764" s="6" t="s">
        <v>729</v>
      </c>
      <c r="CA764" s="6" t="s">
        <v>1924</v>
      </c>
    </row>
    <row r="765" spans="2:79">
      <c r="B765" s="568"/>
      <c r="C765" s="568"/>
      <c r="D765" s="568"/>
      <c r="E765" s="568" cm="1">
        <f t="array" ref="E765">IF(H764&lt;&gt;"",E764,IF(E764="","",IFERROR(MATCH(TRUE(),INDEX(INDEX(K:K,E764+1):K203&lt;&gt;"",0),0)+E764,"")))</f>
        <v>906</v>
      </c>
      <c r="F765" s="569" cm="1">
        <f t="array" ref="F765">IF(E765="","",IF(H764&lt;&gt;"",H764,INDEX(D:D,E765)))</f>
        <v>0</v>
      </c>
      <c r="G765" s="569" t="str">
        <f t="shared" si="162"/>
        <v>0</v>
      </c>
      <c r="H765" s="570" t="str">
        <f t="shared" si="163"/>
        <v/>
      </c>
      <c r="I765" s="568" t="str">
        <f>IF(AND(F765&lt;&gt;"",N10&gt;0,M765&gt;N10),"Mot &gt; limite","")</f>
        <v/>
      </c>
      <c r="M765" s="514">
        <f>IF(OR(F765="",N10="",N10&lt;=0),"",IF(LEN(F765)&lt;=N10,LEN(F765),IFERROR(FIND("♦",SUBSTITUTE(LEFT(F765,N10)," ","♦",LEN(LEFT(F765,N10))-LEN(SUBSTITUTE(LEFT(F765,N10)," ","")))),FIND(" ",F765&amp;" ",N10+1)-1)))</f>
        <v>1</v>
      </c>
      <c r="N765" s="571">
        <f t="shared" si="164"/>
        <v>748</v>
      </c>
      <c r="O765" s="551" t="str">
        <f t="shared" si="165"/>
        <v>0</v>
      </c>
      <c r="P765" s="571">
        <f t="shared" si="166"/>
        <v>1</v>
      </c>
      <c r="Q765" s="571">
        <f t="shared" si="167"/>
        <v>1</v>
      </c>
      <c r="BX765" s="6" t="s">
        <v>361</v>
      </c>
      <c r="BY765" s="592" t="s">
        <v>366</v>
      </c>
      <c r="BZ765" s="6" t="s">
        <v>1925</v>
      </c>
      <c r="CA765" s="6" t="s">
        <v>1926</v>
      </c>
    </row>
    <row r="766" spans="2:79">
      <c r="B766" s="568"/>
      <c r="C766" s="568"/>
      <c r="D766" s="568"/>
      <c r="E766" s="568" cm="1">
        <f t="array" ref="E766">IF(H765&lt;&gt;"",E765,IF(E765="","",IFERROR(MATCH(TRUE(),INDEX(INDEX(K:K,E765+1):K203&lt;&gt;"",0),0)+E765,"")))</f>
        <v>907</v>
      </c>
      <c r="F766" s="569" cm="1">
        <f t="array" ref="F766">IF(E766="","",IF(H765&lt;&gt;"",H765,INDEX(D:D,E766)))</f>
        <v>0</v>
      </c>
      <c r="G766" s="569" t="str">
        <f t="shared" si="162"/>
        <v>0</v>
      </c>
      <c r="H766" s="570" t="str">
        <f t="shared" si="163"/>
        <v/>
      </c>
      <c r="I766" s="568" t="str">
        <f>IF(AND(F766&lt;&gt;"",N10&gt;0,M766&gt;N10),"Mot &gt; limite","")</f>
        <v/>
      </c>
      <c r="M766" s="514">
        <f>IF(OR(F766="",N10="",N10&lt;=0),"",IF(LEN(F766)&lt;=N10,LEN(F766),IFERROR(FIND("♦",SUBSTITUTE(LEFT(F766,N10)," ","♦",LEN(LEFT(F766,N10))-LEN(SUBSTITUTE(LEFT(F766,N10)," ","")))),FIND(" ",F766&amp;" ",N10+1)-1)))</f>
        <v>1</v>
      </c>
      <c r="N766" s="571">
        <f t="shared" si="164"/>
        <v>749</v>
      </c>
      <c r="O766" s="551" t="str">
        <f t="shared" si="165"/>
        <v>0</v>
      </c>
      <c r="P766" s="571">
        <f t="shared" si="166"/>
        <v>1</v>
      </c>
      <c r="Q766" s="571">
        <f t="shared" si="167"/>
        <v>1</v>
      </c>
      <c r="BX766" s="6" t="s">
        <v>361</v>
      </c>
      <c r="BY766" s="592" t="s">
        <v>366</v>
      </c>
      <c r="BZ766" s="6" t="s">
        <v>1927</v>
      </c>
      <c r="CA766" s="6" t="s">
        <v>1928</v>
      </c>
    </row>
    <row r="767" spans="2:79">
      <c r="B767" s="568"/>
      <c r="C767" s="568"/>
      <c r="D767" s="568"/>
      <c r="E767" s="568" cm="1">
        <f t="array" ref="E767">IF(H766&lt;&gt;"",E766,IF(E766="","",IFERROR(MATCH(TRUE(),INDEX(INDEX(K:K,E766+1):K203&lt;&gt;"",0),0)+E766,"")))</f>
        <v>908</v>
      </c>
      <c r="F767" s="569" cm="1">
        <f t="array" ref="F767">IF(E767="","",IF(H766&lt;&gt;"",H766,INDEX(D:D,E767)))</f>
        <v>0</v>
      </c>
      <c r="G767" s="569" t="str">
        <f t="shared" si="162"/>
        <v>0</v>
      </c>
      <c r="H767" s="570" t="str">
        <f t="shared" si="163"/>
        <v/>
      </c>
      <c r="I767" s="568" t="str">
        <f>IF(AND(F767&lt;&gt;"",N10&gt;0,M767&gt;N10),"Mot &gt; limite","")</f>
        <v/>
      </c>
      <c r="M767" s="514">
        <f>IF(OR(F767="",N10="",N10&lt;=0),"",IF(LEN(F767)&lt;=N10,LEN(F767),IFERROR(FIND("♦",SUBSTITUTE(LEFT(F767,N10)," ","♦",LEN(LEFT(F767,N10))-LEN(SUBSTITUTE(LEFT(F767,N10)," ","")))),FIND(" ",F767&amp;" ",N10+1)-1)))</f>
        <v>1</v>
      </c>
      <c r="N767" s="571">
        <f t="shared" si="164"/>
        <v>750</v>
      </c>
      <c r="O767" s="551" t="str">
        <f t="shared" si="165"/>
        <v>0</v>
      </c>
      <c r="P767" s="571">
        <f t="shared" si="166"/>
        <v>1</v>
      </c>
      <c r="Q767" s="571">
        <f t="shared" si="167"/>
        <v>1</v>
      </c>
      <c r="BX767" s="6" t="s">
        <v>361</v>
      </c>
      <c r="BY767" s="592" t="s">
        <v>366</v>
      </c>
      <c r="BZ767" s="6" t="s">
        <v>1929</v>
      </c>
      <c r="CA767" s="6" t="s">
        <v>1930</v>
      </c>
    </row>
    <row r="768" spans="2:79">
      <c r="B768" s="568"/>
      <c r="C768" s="568"/>
      <c r="D768" s="568"/>
      <c r="E768" s="568" cm="1">
        <f t="array" ref="E768">IF(H767&lt;&gt;"",E767,IF(E767="","",IFERROR(MATCH(TRUE(),INDEX(INDEX(K:K,E767+1):K203&lt;&gt;"",0),0)+E767,"")))</f>
        <v>909</v>
      </c>
      <c r="F768" s="569" cm="1">
        <f t="array" ref="F768">IF(E768="","",IF(H767&lt;&gt;"",H767,INDEX(D:D,E768)))</f>
        <v>0</v>
      </c>
      <c r="G768" s="569" t="str">
        <f t="shared" si="162"/>
        <v>0</v>
      </c>
      <c r="H768" s="570" t="str">
        <f t="shared" si="163"/>
        <v/>
      </c>
      <c r="I768" s="568" t="str">
        <f>IF(AND(F768&lt;&gt;"",N10&gt;0,M768&gt;N10),"Mot &gt; limite","")</f>
        <v/>
      </c>
      <c r="M768" s="514">
        <f>IF(OR(F768="",N10="",N10&lt;=0),"",IF(LEN(F768)&lt;=N10,LEN(F768),IFERROR(FIND("♦",SUBSTITUTE(LEFT(F768,N10)," ","♦",LEN(LEFT(F768,N10))-LEN(SUBSTITUTE(LEFT(F768,N10)," ","")))),FIND(" ",F768&amp;" ",N10+1)-1)))</f>
        <v>1</v>
      </c>
      <c r="N768" s="571">
        <f t="shared" si="164"/>
        <v>751</v>
      </c>
      <c r="O768" s="551" t="str">
        <f t="shared" si="165"/>
        <v>0</v>
      </c>
      <c r="P768" s="571">
        <f t="shared" si="166"/>
        <v>1</v>
      </c>
      <c r="Q768" s="571">
        <f t="shared" si="167"/>
        <v>1</v>
      </c>
      <c r="BX768" s="6" t="s">
        <v>361</v>
      </c>
      <c r="BY768" s="592" t="s">
        <v>366</v>
      </c>
      <c r="BZ768" s="6" t="s">
        <v>1931</v>
      </c>
      <c r="CA768" s="6" t="s">
        <v>1932</v>
      </c>
    </row>
    <row r="769" spans="2:79">
      <c r="B769" s="568"/>
      <c r="C769" s="568"/>
      <c r="D769" s="568"/>
      <c r="E769" s="568" cm="1">
        <f t="array" ref="E769">IF(H768&lt;&gt;"",E768,IF(E768="","",IFERROR(MATCH(TRUE(),INDEX(INDEX(K:K,E768+1):K203&lt;&gt;"",0),0)+E768,"")))</f>
        <v>910</v>
      </c>
      <c r="F769" s="569" cm="1">
        <f t="array" ref="F769">IF(E769="","",IF(H768&lt;&gt;"",H768,INDEX(D:D,E769)))</f>
        <v>0</v>
      </c>
      <c r="G769" s="569" t="str">
        <f t="shared" si="162"/>
        <v>0</v>
      </c>
      <c r="H769" s="570" t="str">
        <f t="shared" si="163"/>
        <v/>
      </c>
      <c r="I769" s="568" t="str">
        <f>IF(AND(F769&lt;&gt;"",N10&gt;0,M769&gt;N10),"Mot &gt; limite","")</f>
        <v/>
      </c>
      <c r="M769" s="514">
        <f>IF(OR(F769="",N10="",N10&lt;=0),"",IF(LEN(F769)&lt;=N10,LEN(F769),IFERROR(FIND("♦",SUBSTITUTE(LEFT(F769,N10)," ","♦",LEN(LEFT(F769,N10))-LEN(SUBSTITUTE(LEFT(F769,N10)," ","")))),FIND(" ",F769&amp;" ",N10+1)-1)))</f>
        <v>1</v>
      </c>
      <c r="N769" s="571">
        <f t="shared" si="164"/>
        <v>752</v>
      </c>
      <c r="O769" s="551" t="str">
        <f t="shared" si="165"/>
        <v>0</v>
      </c>
      <c r="P769" s="571">
        <f t="shared" si="166"/>
        <v>1</v>
      </c>
      <c r="Q769" s="571">
        <f t="shared" si="167"/>
        <v>1</v>
      </c>
      <c r="BX769" s="6" t="s">
        <v>361</v>
      </c>
      <c r="BY769" s="592" t="s">
        <v>366</v>
      </c>
      <c r="BZ769" s="6" t="s">
        <v>1933</v>
      </c>
      <c r="CA769" s="6" t="s">
        <v>1934</v>
      </c>
    </row>
    <row r="770" spans="2:79">
      <c r="B770" s="568"/>
      <c r="C770" s="568"/>
      <c r="D770" s="568"/>
      <c r="E770" s="568" cm="1">
        <f t="array" ref="E770">IF(H769&lt;&gt;"",E769,IF(E769="","",IFERROR(MATCH(TRUE(),INDEX(INDEX(K:K,E769+1):K203&lt;&gt;"",0),0)+E769,"")))</f>
        <v>911</v>
      </c>
      <c r="F770" s="569" cm="1">
        <f t="array" ref="F770">IF(E770="","",IF(H769&lt;&gt;"",H769,INDEX(D:D,E770)))</f>
        <v>0</v>
      </c>
      <c r="G770" s="569" t="str">
        <f t="shared" si="162"/>
        <v>0</v>
      </c>
      <c r="H770" s="570" t="str">
        <f t="shared" si="163"/>
        <v/>
      </c>
      <c r="I770" s="568" t="str">
        <f>IF(AND(F770&lt;&gt;"",N10&gt;0,M770&gt;N10),"Mot &gt; limite","")</f>
        <v/>
      </c>
      <c r="M770" s="514">
        <f>IF(OR(F770="",N10="",N10&lt;=0),"",IF(LEN(F770)&lt;=N10,LEN(F770),IFERROR(FIND("♦",SUBSTITUTE(LEFT(F770,N10)," ","♦",LEN(LEFT(F770,N10))-LEN(SUBSTITUTE(LEFT(F770,N10)," ","")))),FIND(" ",F770&amp;" ",N10+1)-1)))</f>
        <v>1</v>
      </c>
      <c r="N770" s="571">
        <f t="shared" si="164"/>
        <v>753</v>
      </c>
      <c r="O770" s="551" t="str">
        <f t="shared" si="165"/>
        <v>0</v>
      </c>
      <c r="P770" s="571">
        <f t="shared" si="166"/>
        <v>1</v>
      </c>
      <c r="Q770" s="571">
        <f t="shared" si="167"/>
        <v>1</v>
      </c>
      <c r="BX770" s="6" t="s">
        <v>361</v>
      </c>
      <c r="BY770" s="592" t="s">
        <v>366</v>
      </c>
      <c r="BZ770" s="6" t="s">
        <v>1935</v>
      </c>
      <c r="CA770" s="6" t="s">
        <v>1936</v>
      </c>
    </row>
    <row r="771" spans="2:79">
      <c r="B771" s="568"/>
      <c r="C771" s="568"/>
      <c r="D771" s="568"/>
      <c r="E771" s="568" cm="1">
        <f t="array" ref="E771">IF(H770&lt;&gt;"",E770,IF(E770="","",IFERROR(MATCH(TRUE(),INDEX(INDEX(K:K,E770+1):K203&lt;&gt;"",0),0)+E770,"")))</f>
        <v>912</v>
      </c>
      <c r="F771" s="569" cm="1">
        <f t="array" ref="F771">IF(E771="","",IF(H770&lt;&gt;"",H770,INDEX(D:D,E771)))</f>
        <v>0</v>
      </c>
      <c r="G771" s="569" t="str">
        <f t="shared" si="162"/>
        <v>0</v>
      </c>
      <c r="H771" s="570" t="str">
        <f t="shared" si="163"/>
        <v/>
      </c>
      <c r="I771" s="568" t="str">
        <f>IF(AND(F771&lt;&gt;"",N10&gt;0,M771&gt;N10),"Mot &gt; limite","")</f>
        <v/>
      </c>
      <c r="M771" s="514">
        <f>IF(OR(F771="",N10="",N10&lt;=0),"",IF(LEN(F771)&lt;=N10,LEN(F771),IFERROR(FIND("♦",SUBSTITUTE(LEFT(F771,N10)," ","♦",LEN(LEFT(F771,N10))-LEN(SUBSTITUTE(LEFT(F771,N10)," ","")))),FIND(" ",F771&amp;" ",N10+1)-1)))</f>
        <v>1</v>
      </c>
      <c r="N771" s="571">
        <f t="shared" si="164"/>
        <v>754</v>
      </c>
      <c r="O771" s="551" t="str">
        <f t="shared" si="165"/>
        <v>0</v>
      </c>
      <c r="P771" s="571">
        <f t="shared" si="166"/>
        <v>1</v>
      </c>
      <c r="Q771" s="571">
        <f t="shared" si="167"/>
        <v>1</v>
      </c>
      <c r="BX771" s="6" t="s">
        <v>361</v>
      </c>
      <c r="BY771" s="592" t="s">
        <v>366</v>
      </c>
      <c r="BZ771" s="6" t="s">
        <v>1937</v>
      </c>
      <c r="CA771" s="6" t="s">
        <v>1938</v>
      </c>
    </row>
    <row r="772" spans="2:79">
      <c r="B772" s="568"/>
      <c r="C772" s="568"/>
      <c r="D772" s="568"/>
      <c r="E772" s="568" cm="1">
        <f t="array" ref="E772">IF(H771&lt;&gt;"",E771,IF(E771="","",IFERROR(MATCH(TRUE(),INDEX(INDEX(K:K,E771+1):K203&lt;&gt;"",0),0)+E771,"")))</f>
        <v>913</v>
      </c>
      <c r="F772" s="569" cm="1">
        <f t="array" ref="F772">IF(E772="","",IF(H771&lt;&gt;"",H771,INDEX(D:D,E772)))</f>
        <v>0</v>
      </c>
      <c r="G772" s="569" t="str">
        <f t="shared" si="162"/>
        <v>0</v>
      </c>
      <c r="H772" s="570" t="str">
        <f t="shared" si="163"/>
        <v/>
      </c>
      <c r="I772" s="568" t="str">
        <f>IF(AND(F772&lt;&gt;"",N10&gt;0,M772&gt;N10),"Mot &gt; limite","")</f>
        <v/>
      </c>
      <c r="M772" s="514">
        <f>IF(OR(F772="",N10="",N10&lt;=0),"",IF(LEN(F772)&lt;=N10,LEN(F772),IFERROR(FIND("♦",SUBSTITUTE(LEFT(F772,N10)," ","♦",LEN(LEFT(F772,N10))-LEN(SUBSTITUTE(LEFT(F772,N10)," ","")))),FIND(" ",F772&amp;" ",N10+1)-1)))</f>
        <v>1</v>
      </c>
      <c r="N772" s="571">
        <f t="shared" si="164"/>
        <v>755</v>
      </c>
      <c r="O772" s="551" t="str">
        <f t="shared" si="165"/>
        <v>0</v>
      </c>
      <c r="P772" s="571">
        <f t="shared" si="166"/>
        <v>1</v>
      </c>
      <c r="Q772" s="571">
        <f t="shared" si="167"/>
        <v>1</v>
      </c>
      <c r="BX772" s="6" t="s">
        <v>362</v>
      </c>
      <c r="BY772" s="592" t="s">
        <v>366</v>
      </c>
      <c r="BZ772" s="6" t="s">
        <v>1939</v>
      </c>
      <c r="CA772" s="6" t="s">
        <v>1940</v>
      </c>
    </row>
    <row r="773" spans="2:79">
      <c r="B773" s="568"/>
      <c r="C773" s="568"/>
      <c r="D773" s="568"/>
      <c r="E773" s="568" cm="1">
        <f t="array" ref="E773">IF(H772&lt;&gt;"",E772,IF(E772="","",IFERROR(MATCH(TRUE(),INDEX(INDEX(K:K,E772+1):K203&lt;&gt;"",0),0)+E772,"")))</f>
        <v>914</v>
      </c>
      <c r="F773" s="569" cm="1">
        <f t="array" ref="F773">IF(E773="","",IF(H772&lt;&gt;"",H772,INDEX(D:D,E773)))</f>
        <v>0</v>
      </c>
      <c r="G773" s="569" t="str">
        <f t="shared" si="162"/>
        <v>0</v>
      </c>
      <c r="H773" s="570" t="str">
        <f t="shared" si="163"/>
        <v/>
      </c>
      <c r="I773" s="568" t="str">
        <f>IF(AND(F773&lt;&gt;"",N10&gt;0,M773&gt;N10),"Mot &gt; limite","")</f>
        <v/>
      </c>
      <c r="M773" s="514">
        <f>IF(OR(F773="",N10="",N10&lt;=0),"",IF(LEN(F773)&lt;=N10,LEN(F773),IFERROR(FIND("♦",SUBSTITUTE(LEFT(F773,N10)," ","♦",LEN(LEFT(F773,N10))-LEN(SUBSTITUTE(LEFT(F773,N10)," ","")))),FIND(" ",F773&amp;" ",N10+1)-1)))</f>
        <v>1</v>
      </c>
      <c r="N773" s="571">
        <f t="shared" si="164"/>
        <v>756</v>
      </c>
      <c r="O773" s="551" t="str">
        <f t="shared" si="165"/>
        <v>0</v>
      </c>
      <c r="P773" s="571">
        <f t="shared" si="166"/>
        <v>1</v>
      </c>
      <c r="Q773" s="571">
        <f t="shared" si="167"/>
        <v>1</v>
      </c>
      <c r="BX773" s="6" t="s">
        <v>362</v>
      </c>
      <c r="BY773" s="592" t="s">
        <v>366</v>
      </c>
      <c r="BZ773" s="6" t="s">
        <v>1941</v>
      </c>
      <c r="CA773" s="6" t="s">
        <v>1942</v>
      </c>
    </row>
    <row r="774" spans="2:79">
      <c r="B774" s="568"/>
      <c r="C774" s="568"/>
      <c r="D774" s="568"/>
      <c r="E774" s="568" cm="1">
        <f t="array" ref="E774">IF(H773&lt;&gt;"",E773,IF(E773="","",IFERROR(MATCH(TRUE(),INDEX(INDEX(K:K,E773+1):K203&lt;&gt;"",0),0)+E773,"")))</f>
        <v>915</v>
      </c>
      <c r="F774" s="569" cm="1">
        <f t="array" ref="F774">IF(E774="","",IF(H773&lt;&gt;"",H773,INDEX(D:D,E774)))</f>
        <v>0</v>
      </c>
      <c r="G774" s="569" t="str">
        <f t="shared" si="162"/>
        <v>0</v>
      </c>
      <c r="H774" s="570" t="str">
        <f t="shared" si="163"/>
        <v/>
      </c>
      <c r="I774" s="568" t="str">
        <f>IF(AND(F774&lt;&gt;"",N10&gt;0,M774&gt;N10),"Mot &gt; limite","")</f>
        <v/>
      </c>
      <c r="M774" s="514">
        <f>IF(OR(F774="",N10="",N10&lt;=0),"",IF(LEN(F774)&lt;=N10,LEN(F774),IFERROR(FIND("♦",SUBSTITUTE(LEFT(F774,N10)," ","♦",LEN(LEFT(F774,N10))-LEN(SUBSTITUTE(LEFT(F774,N10)," ","")))),FIND(" ",F774&amp;" ",N10+1)-1)))</f>
        <v>1</v>
      </c>
      <c r="N774" s="571">
        <f t="shared" si="164"/>
        <v>757</v>
      </c>
      <c r="O774" s="551" t="str">
        <f t="shared" si="165"/>
        <v>0</v>
      </c>
      <c r="P774" s="571">
        <f t="shared" si="166"/>
        <v>1</v>
      </c>
      <c r="Q774" s="571">
        <f t="shared" si="167"/>
        <v>1</v>
      </c>
      <c r="BX774" s="6" t="s">
        <v>362</v>
      </c>
      <c r="BY774" s="592" t="s">
        <v>366</v>
      </c>
      <c r="BZ774" s="6" t="s">
        <v>1943</v>
      </c>
      <c r="CA774" s="6" t="s">
        <v>1944</v>
      </c>
    </row>
    <row r="775" spans="2:79">
      <c r="B775" s="568"/>
      <c r="C775" s="568"/>
      <c r="D775" s="568"/>
      <c r="E775" s="568" cm="1">
        <f t="array" ref="E775">IF(H774&lt;&gt;"",E774,IF(E774="","",IFERROR(MATCH(TRUE(),INDEX(INDEX(K:K,E774+1):K203&lt;&gt;"",0),0)+E774,"")))</f>
        <v>916</v>
      </c>
      <c r="F775" s="569" cm="1">
        <f t="array" ref="F775">IF(E775="","",IF(H774&lt;&gt;"",H774,INDEX(D:D,E775)))</f>
        <v>0</v>
      </c>
      <c r="G775" s="569" t="str">
        <f t="shared" si="162"/>
        <v>0</v>
      </c>
      <c r="H775" s="570" t="str">
        <f t="shared" si="163"/>
        <v/>
      </c>
      <c r="I775" s="568" t="str">
        <f>IF(AND(F775&lt;&gt;"",N10&gt;0,M775&gt;N10),"Mot &gt; limite","")</f>
        <v/>
      </c>
      <c r="M775" s="514">
        <f>IF(OR(F775="",N10="",N10&lt;=0),"",IF(LEN(F775)&lt;=N10,LEN(F775),IFERROR(FIND("♦",SUBSTITUTE(LEFT(F775,N10)," ","♦",LEN(LEFT(F775,N10))-LEN(SUBSTITUTE(LEFT(F775,N10)," ","")))),FIND(" ",F775&amp;" ",N10+1)-1)))</f>
        <v>1</v>
      </c>
      <c r="N775" s="571">
        <f t="shared" si="164"/>
        <v>758</v>
      </c>
      <c r="O775" s="551" t="str">
        <f t="shared" si="165"/>
        <v>0</v>
      </c>
      <c r="P775" s="571">
        <f t="shared" si="166"/>
        <v>1</v>
      </c>
      <c r="Q775" s="571">
        <f t="shared" si="167"/>
        <v>1</v>
      </c>
      <c r="BX775" s="6" t="s">
        <v>362</v>
      </c>
      <c r="BY775" s="592" t="s">
        <v>366</v>
      </c>
      <c r="BZ775" s="6" t="s">
        <v>1945</v>
      </c>
      <c r="CA775" s="6" t="s">
        <v>1946</v>
      </c>
    </row>
    <row r="776" spans="2:79">
      <c r="B776" s="568"/>
      <c r="C776" s="568"/>
      <c r="D776" s="568"/>
      <c r="E776" s="568" cm="1">
        <f t="array" ref="E776">IF(H775&lt;&gt;"",E775,IF(E775="","",IFERROR(MATCH(TRUE(),INDEX(INDEX(K:K,E775+1):K203&lt;&gt;"",0),0)+E775,"")))</f>
        <v>917</v>
      </c>
      <c r="F776" s="569" cm="1">
        <f t="array" ref="F776">IF(E776="","",IF(H775&lt;&gt;"",H775,INDEX(D:D,E776)))</f>
        <v>0</v>
      </c>
      <c r="G776" s="569" t="str">
        <f t="shared" si="162"/>
        <v>0</v>
      </c>
      <c r="H776" s="570" t="str">
        <f t="shared" si="163"/>
        <v/>
      </c>
      <c r="I776" s="568" t="str">
        <f>IF(AND(F776&lt;&gt;"",N10&gt;0,M776&gt;N10),"Mot &gt; limite","")</f>
        <v/>
      </c>
      <c r="M776" s="514">
        <f>IF(OR(F776="",N10="",N10&lt;=0),"",IF(LEN(F776)&lt;=N10,LEN(F776),IFERROR(FIND("♦",SUBSTITUTE(LEFT(F776,N10)," ","♦",LEN(LEFT(F776,N10))-LEN(SUBSTITUTE(LEFT(F776,N10)," ","")))),FIND(" ",F776&amp;" ",N10+1)-1)))</f>
        <v>1</v>
      </c>
      <c r="N776" s="571">
        <f t="shared" si="164"/>
        <v>759</v>
      </c>
      <c r="O776" s="551" t="str">
        <f t="shared" si="165"/>
        <v>0</v>
      </c>
      <c r="P776" s="571">
        <f t="shared" si="166"/>
        <v>1</v>
      </c>
      <c r="Q776" s="571">
        <f t="shared" si="167"/>
        <v>1</v>
      </c>
      <c r="BX776" s="6" t="s">
        <v>362</v>
      </c>
      <c r="BY776" s="592" t="s">
        <v>366</v>
      </c>
      <c r="BZ776" s="6" t="s">
        <v>1947</v>
      </c>
      <c r="CA776" s="6" t="s">
        <v>1948</v>
      </c>
    </row>
    <row r="777" spans="2:79">
      <c r="B777" s="568"/>
      <c r="C777" s="568"/>
      <c r="D777" s="568"/>
      <c r="E777" s="568" cm="1">
        <f t="array" ref="E777">IF(H776&lt;&gt;"",E776,IF(E776="","",IFERROR(MATCH(TRUE(),INDEX(INDEX(K:K,E776+1):K203&lt;&gt;"",0),0)+E776,"")))</f>
        <v>918</v>
      </c>
      <c r="F777" s="569" cm="1">
        <f t="array" ref="F777">IF(E777="","",IF(H776&lt;&gt;"",H776,INDEX(D:D,E777)))</f>
        <v>0</v>
      </c>
      <c r="G777" s="569" t="str">
        <f t="shared" si="162"/>
        <v>0</v>
      </c>
      <c r="H777" s="570" t="str">
        <f t="shared" si="163"/>
        <v/>
      </c>
      <c r="I777" s="568" t="str">
        <f>IF(AND(F777&lt;&gt;"",N10&gt;0,M777&gt;N10),"Mot &gt; limite","")</f>
        <v/>
      </c>
      <c r="M777" s="514">
        <f>IF(OR(F777="",N10="",N10&lt;=0),"",IF(LEN(F777)&lt;=N10,LEN(F777),IFERROR(FIND("♦",SUBSTITUTE(LEFT(F777,N10)," ","♦",LEN(LEFT(F777,N10))-LEN(SUBSTITUTE(LEFT(F777,N10)," ","")))),FIND(" ",F777&amp;" ",N10+1)-1)))</f>
        <v>1</v>
      </c>
      <c r="N777" s="571">
        <f t="shared" si="164"/>
        <v>760</v>
      </c>
      <c r="O777" s="551" t="str">
        <f t="shared" si="165"/>
        <v>0</v>
      </c>
      <c r="P777" s="571">
        <f t="shared" si="166"/>
        <v>1</v>
      </c>
      <c r="Q777" s="571">
        <f t="shared" si="167"/>
        <v>1</v>
      </c>
      <c r="BX777" s="6" t="s">
        <v>362</v>
      </c>
      <c r="BY777" s="592" t="s">
        <v>366</v>
      </c>
      <c r="BZ777" s="6" t="s">
        <v>1949</v>
      </c>
      <c r="CA777" s="6" t="s">
        <v>1950</v>
      </c>
    </row>
    <row r="778" spans="2:79">
      <c r="B778" s="568"/>
      <c r="C778" s="568"/>
      <c r="D778" s="568"/>
      <c r="E778" s="568" cm="1">
        <f t="array" ref="E778">IF(H777&lt;&gt;"",E777,IF(E777="","",IFERROR(MATCH(TRUE(),INDEX(INDEX(K:K,E777+1):K203&lt;&gt;"",0),0)+E777,"")))</f>
        <v>919</v>
      </c>
      <c r="F778" s="569" cm="1">
        <f t="array" ref="F778">IF(E778="","",IF(H777&lt;&gt;"",H777,INDEX(D:D,E778)))</f>
        <v>0</v>
      </c>
      <c r="G778" s="569" t="str">
        <f t="shared" si="162"/>
        <v>0</v>
      </c>
      <c r="H778" s="570" t="str">
        <f t="shared" si="163"/>
        <v/>
      </c>
      <c r="I778" s="568" t="str">
        <f>IF(AND(F778&lt;&gt;"",N10&gt;0,M778&gt;N10),"Mot &gt; limite","")</f>
        <v/>
      </c>
      <c r="M778" s="514">
        <f>IF(OR(F778="",N10="",N10&lt;=0),"",IF(LEN(F778)&lt;=N10,LEN(F778),IFERROR(FIND("♦",SUBSTITUTE(LEFT(F778,N10)," ","♦",LEN(LEFT(F778,N10))-LEN(SUBSTITUTE(LEFT(F778,N10)," ","")))),FIND(" ",F778&amp;" ",N10+1)-1)))</f>
        <v>1</v>
      </c>
      <c r="N778" s="571">
        <f t="shared" si="164"/>
        <v>761</v>
      </c>
      <c r="O778" s="551" t="str">
        <f t="shared" si="165"/>
        <v>0</v>
      </c>
      <c r="P778" s="571">
        <f t="shared" si="166"/>
        <v>1</v>
      </c>
      <c r="Q778" s="571">
        <f t="shared" si="167"/>
        <v>1</v>
      </c>
      <c r="BX778" s="6" t="s">
        <v>362</v>
      </c>
      <c r="BY778" s="592" t="s">
        <v>366</v>
      </c>
      <c r="BZ778" s="6" t="s">
        <v>1951</v>
      </c>
      <c r="CA778" s="6" t="s">
        <v>1952</v>
      </c>
    </row>
    <row r="779" spans="2:79">
      <c r="B779" s="568"/>
      <c r="C779" s="568"/>
      <c r="D779" s="568"/>
      <c r="E779" s="568" cm="1">
        <f t="array" ref="E779">IF(H778&lt;&gt;"",E778,IF(E778="","",IFERROR(MATCH(TRUE(),INDEX(INDEX(K:K,E778+1):K203&lt;&gt;"",0),0)+E778,"")))</f>
        <v>920</v>
      </c>
      <c r="F779" s="569" cm="1">
        <f t="array" ref="F779">IF(E779="","",IF(H778&lt;&gt;"",H778,INDEX(D:D,E779)))</f>
        <v>0</v>
      </c>
      <c r="G779" s="569" t="str">
        <f t="shared" si="162"/>
        <v>0</v>
      </c>
      <c r="H779" s="570" t="str">
        <f t="shared" si="163"/>
        <v/>
      </c>
      <c r="I779" s="568" t="str">
        <f>IF(AND(F779&lt;&gt;"",N10&gt;0,M779&gt;N10),"Mot &gt; limite","")</f>
        <v/>
      </c>
      <c r="M779" s="514">
        <f>IF(OR(F779="",N10="",N10&lt;=0),"",IF(LEN(F779)&lt;=N10,LEN(F779),IFERROR(FIND("♦",SUBSTITUTE(LEFT(F779,N10)," ","♦",LEN(LEFT(F779,N10))-LEN(SUBSTITUTE(LEFT(F779,N10)," ","")))),FIND(" ",F779&amp;" ",N10+1)-1)))</f>
        <v>1</v>
      </c>
      <c r="N779" s="571">
        <f t="shared" si="164"/>
        <v>762</v>
      </c>
      <c r="O779" s="551" t="str">
        <f t="shared" si="165"/>
        <v>0</v>
      </c>
      <c r="P779" s="571">
        <f t="shared" si="166"/>
        <v>1</v>
      </c>
      <c r="Q779" s="571">
        <f t="shared" si="167"/>
        <v>1</v>
      </c>
      <c r="BX779" s="6" t="s">
        <v>362</v>
      </c>
      <c r="BY779" s="592" t="s">
        <v>366</v>
      </c>
      <c r="BZ779" s="6" t="s">
        <v>1953</v>
      </c>
      <c r="CA779" s="6" t="s">
        <v>1954</v>
      </c>
    </row>
    <row r="780" spans="2:79">
      <c r="B780" s="568"/>
      <c r="C780" s="568"/>
      <c r="D780" s="568"/>
      <c r="E780" s="568" cm="1">
        <f t="array" ref="E780">IF(H779&lt;&gt;"",E779,IF(E779="","",IFERROR(MATCH(TRUE(),INDEX(INDEX(K:K,E779+1):K203&lt;&gt;"",0),0)+E779,"")))</f>
        <v>921</v>
      </c>
      <c r="F780" s="569" cm="1">
        <f t="array" ref="F780">IF(E780="","",IF(H779&lt;&gt;"",H779,INDEX(D:D,E780)))</f>
        <v>0</v>
      </c>
      <c r="G780" s="569" t="str">
        <f t="shared" si="162"/>
        <v>0</v>
      </c>
      <c r="H780" s="570" t="str">
        <f t="shared" si="163"/>
        <v/>
      </c>
      <c r="I780" s="568" t="str">
        <f>IF(AND(F780&lt;&gt;"",N10&gt;0,M780&gt;N10),"Mot &gt; limite","")</f>
        <v/>
      </c>
      <c r="M780" s="514">
        <f>IF(OR(F780="",N10="",N10&lt;=0),"",IF(LEN(F780)&lt;=N10,LEN(F780),IFERROR(FIND("♦",SUBSTITUTE(LEFT(F780,N10)," ","♦",LEN(LEFT(F780,N10))-LEN(SUBSTITUTE(LEFT(F780,N10)," ","")))),FIND(" ",F780&amp;" ",N10+1)-1)))</f>
        <v>1</v>
      </c>
      <c r="N780" s="571">
        <f t="shared" si="164"/>
        <v>763</v>
      </c>
      <c r="O780" s="551" t="str">
        <f t="shared" si="165"/>
        <v>0</v>
      </c>
      <c r="P780" s="571">
        <f t="shared" si="166"/>
        <v>1</v>
      </c>
      <c r="Q780" s="571">
        <f t="shared" si="167"/>
        <v>1</v>
      </c>
      <c r="BX780" s="6" t="s">
        <v>362</v>
      </c>
      <c r="BY780" s="592" t="s">
        <v>366</v>
      </c>
      <c r="BZ780" s="6" t="s">
        <v>1955</v>
      </c>
      <c r="CA780" s="6" t="s">
        <v>1956</v>
      </c>
    </row>
    <row r="781" spans="2:79">
      <c r="B781" s="568"/>
      <c r="C781" s="568"/>
      <c r="D781" s="568"/>
      <c r="E781" s="568" cm="1">
        <f t="array" ref="E781">IF(H780&lt;&gt;"",E780,IF(E780="","",IFERROR(MATCH(TRUE(),INDEX(INDEX(K:K,E780+1):K203&lt;&gt;"",0),0)+E780,"")))</f>
        <v>922</v>
      </c>
      <c r="F781" s="569" cm="1">
        <f t="array" ref="F781">IF(E781="","",IF(H780&lt;&gt;"",H780,INDEX(D:D,E781)))</f>
        <v>0</v>
      </c>
      <c r="G781" s="569" t="str">
        <f t="shared" si="162"/>
        <v>0</v>
      </c>
      <c r="H781" s="570" t="str">
        <f t="shared" si="163"/>
        <v/>
      </c>
      <c r="I781" s="568" t="str">
        <f>IF(AND(F781&lt;&gt;"",N10&gt;0,M781&gt;N10),"Mot &gt; limite","")</f>
        <v/>
      </c>
      <c r="M781" s="514">
        <f>IF(OR(F781="",N10="",N10&lt;=0),"",IF(LEN(F781)&lt;=N10,LEN(F781),IFERROR(FIND("♦",SUBSTITUTE(LEFT(F781,N10)," ","♦",LEN(LEFT(F781,N10))-LEN(SUBSTITUTE(LEFT(F781,N10)," ","")))),FIND(" ",F781&amp;" ",N10+1)-1)))</f>
        <v>1</v>
      </c>
      <c r="N781" s="571">
        <f t="shared" si="164"/>
        <v>764</v>
      </c>
      <c r="O781" s="551" t="str">
        <f t="shared" si="165"/>
        <v>0</v>
      </c>
      <c r="P781" s="571">
        <f t="shared" si="166"/>
        <v>1</v>
      </c>
      <c r="Q781" s="571">
        <f t="shared" si="167"/>
        <v>1</v>
      </c>
      <c r="BX781" s="6" t="s">
        <v>353</v>
      </c>
      <c r="BY781" s="593" t="s">
        <v>364</v>
      </c>
      <c r="BZ781" s="6" t="s">
        <v>730</v>
      </c>
      <c r="CA781" s="6" t="s">
        <v>1957</v>
      </c>
    </row>
    <row r="782" spans="2:79">
      <c r="B782" s="568"/>
      <c r="C782" s="568"/>
      <c r="D782" s="568"/>
      <c r="E782" s="568" cm="1">
        <f t="array" ref="E782">IF(H781&lt;&gt;"",E781,IF(E781="","",IFERROR(MATCH(TRUE(),INDEX(INDEX(K:K,E781+1):K203&lt;&gt;"",0),0)+E781,"")))</f>
        <v>923</v>
      </c>
      <c r="F782" s="569" cm="1">
        <f t="array" ref="F782">IF(E782="","",IF(H781&lt;&gt;"",H781,INDEX(D:D,E782)))</f>
        <v>0</v>
      </c>
      <c r="G782" s="569" t="str">
        <f t="shared" si="162"/>
        <v>0</v>
      </c>
      <c r="H782" s="570" t="str">
        <f t="shared" si="163"/>
        <v/>
      </c>
      <c r="I782" s="568" t="str">
        <f>IF(AND(F782&lt;&gt;"",N10&gt;0,M782&gt;N10),"Mot &gt; limite","")</f>
        <v/>
      </c>
      <c r="M782" s="514">
        <f>IF(OR(F782="",N10="",N10&lt;=0),"",IF(LEN(F782)&lt;=N10,LEN(F782),IFERROR(FIND("♦",SUBSTITUTE(LEFT(F782,N10)," ","♦",LEN(LEFT(F782,N10))-LEN(SUBSTITUTE(LEFT(F782,N10)," ","")))),FIND(" ",F782&amp;" ",N10+1)-1)))</f>
        <v>1</v>
      </c>
      <c r="N782" s="571">
        <f t="shared" si="164"/>
        <v>765</v>
      </c>
      <c r="O782" s="551" t="str">
        <f t="shared" si="165"/>
        <v>0</v>
      </c>
      <c r="P782" s="571">
        <f t="shared" si="166"/>
        <v>1</v>
      </c>
      <c r="Q782" s="571">
        <f t="shared" si="167"/>
        <v>1</v>
      </c>
      <c r="BX782" s="6" t="s">
        <v>353</v>
      </c>
      <c r="BY782" s="593" t="s">
        <v>364</v>
      </c>
      <c r="BZ782" s="6" t="s">
        <v>731</v>
      </c>
      <c r="CA782" s="6" t="s">
        <v>1958</v>
      </c>
    </row>
    <row r="783" spans="2:79">
      <c r="B783" s="568"/>
      <c r="C783" s="568"/>
      <c r="D783" s="568"/>
      <c r="E783" s="568" cm="1">
        <f t="array" ref="E783">IF(H782&lt;&gt;"",E782,IF(E782="","",IFERROR(MATCH(TRUE(),INDEX(INDEX(K:K,E782+1):K203&lt;&gt;"",0),0)+E782,"")))</f>
        <v>924</v>
      </c>
      <c r="F783" s="569" cm="1">
        <f t="array" ref="F783">IF(E783="","",IF(H782&lt;&gt;"",H782,INDEX(D:D,E783)))</f>
        <v>0</v>
      </c>
      <c r="G783" s="569" t="str">
        <f t="shared" si="162"/>
        <v>0</v>
      </c>
      <c r="H783" s="570" t="str">
        <f t="shared" si="163"/>
        <v/>
      </c>
      <c r="I783" s="568" t="str">
        <f>IF(AND(F783&lt;&gt;"",N10&gt;0,M783&gt;N10),"Mot &gt; limite","")</f>
        <v/>
      </c>
      <c r="M783" s="514">
        <f>IF(OR(F783="",N10="",N10&lt;=0),"",IF(LEN(F783)&lt;=N10,LEN(F783),IFERROR(FIND("♦",SUBSTITUTE(LEFT(F783,N10)," ","♦",LEN(LEFT(F783,N10))-LEN(SUBSTITUTE(LEFT(F783,N10)," ","")))),FIND(" ",F783&amp;" ",N10+1)-1)))</f>
        <v>1</v>
      </c>
      <c r="N783" s="571">
        <f t="shared" si="164"/>
        <v>766</v>
      </c>
      <c r="O783" s="551" t="str">
        <f t="shared" si="165"/>
        <v>0</v>
      </c>
      <c r="P783" s="571">
        <f t="shared" si="166"/>
        <v>1</v>
      </c>
      <c r="Q783" s="571">
        <f t="shared" si="167"/>
        <v>1</v>
      </c>
      <c r="BX783" s="6" t="s">
        <v>353</v>
      </c>
      <c r="BY783" s="593" t="s">
        <v>364</v>
      </c>
      <c r="BZ783" s="6" t="s">
        <v>732</v>
      </c>
      <c r="CA783" s="6" t="s">
        <v>1959</v>
      </c>
    </row>
    <row r="784" spans="2:79">
      <c r="B784" s="568"/>
      <c r="C784" s="568"/>
      <c r="D784" s="568"/>
      <c r="E784" s="568" cm="1">
        <f t="array" ref="E784">IF(H783&lt;&gt;"",E783,IF(E783="","",IFERROR(MATCH(TRUE(),INDEX(INDEX(K:K,E783+1):K203&lt;&gt;"",0),0)+E783,"")))</f>
        <v>925</v>
      </c>
      <c r="F784" s="569" cm="1">
        <f t="array" ref="F784">IF(E784="","",IF(H783&lt;&gt;"",H783,INDEX(D:D,E784)))</f>
        <v>0</v>
      </c>
      <c r="G784" s="569" t="str">
        <f t="shared" si="162"/>
        <v>0</v>
      </c>
      <c r="H784" s="570" t="str">
        <f t="shared" si="163"/>
        <v/>
      </c>
      <c r="I784" s="568" t="str">
        <f>IF(AND(F784&lt;&gt;"",N10&gt;0,M784&gt;N10),"Mot &gt; limite","")</f>
        <v/>
      </c>
      <c r="M784" s="514">
        <f>IF(OR(F784="",N10="",N10&lt;=0),"",IF(LEN(F784)&lt;=N10,LEN(F784),IFERROR(FIND("♦",SUBSTITUTE(LEFT(F784,N10)," ","♦",LEN(LEFT(F784,N10))-LEN(SUBSTITUTE(LEFT(F784,N10)," ","")))),FIND(" ",F784&amp;" ",N10+1)-1)))</f>
        <v>1</v>
      </c>
      <c r="N784" s="571">
        <f t="shared" si="164"/>
        <v>767</v>
      </c>
      <c r="O784" s="551" t="str">
        <f t="shared" si="165"/>
        <v>0</v>
      </c>
      <c r="P784" s="571">
        <f t="shared" si="166"/>
        <v>1</v>
      </c>
      <c r="Q784" s="571">
        <f t="shared" si="167"/>
        <v>1</v>
      </c>
      <c r="BX784" s="6" t="s">
        <v>353</v>
      </c>
      <c r="BY784" s="593" t="s">
        <v>364</v>
      </c>
      <c r="BZ784" s="6" t="s">
        <v>454</v>
      </c>
      <c r="CA784" s="6" t="s">
        <v>1960</v>
      </c>
    </row>
    <row r="785" spans="2:79">
      <c r="B785" s="568"/>
      <c r="C785" s="568"/>
      <c r="D785" s="568"/>
      <c r="E785" s="568" cm="1">
        <f t="array" ref="E785">IF(H784&lt;&gt;"",E784,IF(E784="","",IFERROR(MATCH(TRUE(),INDEX(INDEX(K:K,E784+1):K203&lt;&gt;"",0),0)+E784,"")))</f>
        <v>926</v>
      </c>
      <c r="F785" s="569" cm="1">
        <f t="array" ref="F785">IF(E785="","",IF(H784&lt;&gt;"",H784,INDEX(D:D,E785)))</f>
        <v>0</v>
      </c>
      <c r="G785" s="569" t="str">
        <f t="shared" si="162"/>
        <v>0</v>
      </c>
      <c r="H785" s="570" t="str">
        <f t="shared" si="163"/>
        <v/>
      </c>
      <c r="I785" s="568" t="str">
        <f>IF(AND(F785&lt;&gt;"",N10&gt;0,M785&gt;N10),"Mot &gt; limite","")</f>
        <v/>
      </c>
      <c r="M785" s="514">
        <f>IF(OR(F785="",N10="",N10&lt;=0),"",IF(LEN(F785)&lt;=N10,LEN(F785),IFERROR(FIND("♦",SUBSTITUTE(LEFT(F785,N10)," ","♦",LEN(LEFT(F785,N10))-LEN(SUBSTITUTE(LEFT(F785,N10)," ","")))),FIND(" ",F785&amp;" ",N10+1)-1)))</f>
        <v>1</v>
      </c>
      <c r="N785" s="571">
        <f t="shared" si="164"/>
        <v>768</v>
      </c>
      <c r="O785" s="551" t="str">
        <f t="shared" si="165"/>
        <v>0</v>
      </c>
      <c r="P785" s="571">
        <f t="shared" si="166"/>
        <v>1</v>
      </c>
      <c r="Q785" s="571">
        <f t="shared" si="167"/>
        <v>1</v>
      </c>
      <c r="BX785" s="6" t="s">
        <v>353</v>
      </c>
      <c r="BY785" s="593" t="s">
        <v>364</v>
      </c>
      <c r="BZ785" s="6" t="s">
        <v>733</v>
      </c>
      <c r="CA785" s="6" t="s">
        <v>1961</v>
      </c>
    </row>
    <row r="786" spans="2:79">
      <c r="B786" s="568"/>
      <c r="C786" s="568"/>
      <c r="D786" s="568"/>
      <c r="E786" s="568" cm="1">
        <f t="array" ref="E786">IF(H785&lt;&gt;"",E785,IF(E785="","",IFERROR(MATCH(TRUE(),INDEX(INDEX(K:K,E785+1):K203&lt;&gt;"",0),0)+E785,"")))</f>
        <v>927</v>
      </c>
      <c r="F786" s="569" cm="1">
        <f t="array" ref="F786">IF(E786="","",IF(H785&lt;&gt;"",H785,INDEX(D:D,E786)))</f>
        <v>0</v>
      </c>
      <c r="G786" s="569" t="str">
        <f t="shared" ref="G786:G849" si="168">IF(OR(F786="",M786=""),"",LEFT(F786,M786))</f>
        <v>0</v>
      </c>
      <c r="H786" s="570" t="str">
        <f t="shared" ref="H786:H849" si="169">IF(OR(F786="",M786=""),"",TRIM(MID(F786,M786+1,99999)))</f>
        <v/>
      </c>
      <c r="I786" s="568" t="str">
        <f>IF(AND(F786&lt;&gt;"",N10&gt;0,M786&gt;N10),"Mot &gt; limite","")</f>
        <v/>
      </c>
      <c r="M786" s="514">
        <f>IF(OR(F786="",N10="",N10&lt;=0),"",IF(LEN(F786)&lt;=N10,LEN(F786),IFERROR(FIND("♦",SUBSTITUTE(LEFT(F786,N10)," ","♦",LEN(LEFT(F786,N10))-LEN(SUBSTITUTE(LEFT(F786,N10)," ","")))),FIND(" ",F786&amp;" ",N10+1)-1)))</f>
        <v>1</v>
      </c>
      <c r="N786" s="571">
        <f t="shared" ref="N786:N849" si="170">IF(O786="","",ROW()-17)</f>
        <v>769</v>
      </c>
      <c r="O786" s="551" t="str">
        <f t="shared" ref="O786:O849" si="171">G786</f>
        <v>0</v>
      </c>
      <c r="P786" s="571">
        <f t="shared" ref="P786:P849" si="172">IF(O786="","",LEN(TRIM(O786))-LEN(SUBSTITUTE(TRIM(O786)," ",""))+1)</f>
        <v>1</v>
      </c>
      <c r="Q786" s="571">
        <f t="shared" ref="Q786:Q849" si="173">IF(O786="","",LEN(O786))</f>
        <v>1</v>
      </c>
      <c r="BX786" s="6" t="s">
        <v>353</v>
      </c>
      <c r="BY786" s="593" t="s">
        <v>364</v>
      </c>
      <c r="BZ786" s="6" t="s">
        <v>458</v>
      </c>
      <c r="CA786" s="6" t="s">
        <v>1962</v>
      </c>
    </row>
    <row r="787" spans="2:79">
      <c r="B787" s="568"/>
      <c r="C787" s="568"/>
      <c r="D787" s="568"/>
      <c r="E787" s="568" cm="1">
        <f t="array" ref="E787">IF(H786&lt;&gt;"",E786,IF(E786="","",IFERROR(MATCH(TRUE(),INDEX(INDEX(K:K,E786+1):K203&lt;&gt;"",0),0)+E786,"")))</f>
        <v>928</v>
      </c>
      <c r="F787" s="569" cm="1">
        <f t="array" ref="F787">IF(E787="","",IF(H786&lt;&gt;"",H786,INDEX(D:D,E787)))</f>
        <v>0</v>
      </c>
      <c r="G787" s="569" t="str">
        <f t="shared" si="168"/>
        <v>0</v>
      </c>
      <c r="H787" s="570" t="str">
        <f t="shared" si="169"/>
        <v/>
      </c>
      <c r="I787" s="568" t="str">
        <f>IF(AND(F787&lt;&gt;"",N10&gt;0,M787&gt;N10),"Mot &gt; limite","")</f>
        <v/>
      </c>
      <c r="M787" s="514">
        <f>IF(OR(F787="",N10="",N10&lt;=0),"",IF(LEN(F787)&lt;=N10,LEN(F787),IFERROR(FIND("♦",SUBSTITUTE(LEFT(F787,N10)," ","♦",LEN(LEFT(F787,N10))-LEN(SUBSTITUTE(LEFT(F787,N10)," ","")))),FIND(" ",F787&amp;" ",N10+1)-1)))</f>
        <v>1</v>
      </c>
      <c r="N787" s="571">
        <f t="shared" si="170"/>
        <v>770</v>
      </c>
      <c r="O787" s="551" t="str">
        <f t="shared" si="171"/>
        <v>0</v>
      </c>
      <c r="P787" s="571">
        <f t="shared" si="172"/>
        <v>1</v>
      </c>
      <c r="Q787" s="571">
        <f t="shared" si="173"/>
        <v>1</v>
      </c>
      <c r="BX787" s="6" t="s">
        <v>353</v>
      </c>
      <c r="BY787" s="593" t="s">
        <v>364</v>
      </c>
      <c r="BZ787" s="6" t="s">
        <v>734</v>
      </c>
      <c r="CA787" s="6" t="s">
        <v>1963</v>
      </c>
    </row>
    <row r="788" spans="2:79">
      <c r="B788" s="568"/>
      <c r="C788" s="568"/>
      <c r="D788" s="568"/>
      <c r="E788" s="568" cm="1">
        <f t="array" ref="E788">IF(H787&lt;&gt;"",E787,IF(E787="","",IFERROR(MATCH(TRUE(),INDEX(INDEX(K:K,E787+1):K203&lt;&gt;"",0),0)+E787,"")))</f>
        <v>929</v>
      </c>
      <c r="F788" s="569" cm="1">
        <f t="array" ref="F788">IF(E788="","",IF(H787&lt;&gt;"",H787,INDEX(D:D,E788)))</f>
        <v>0</v>
      </c>
      <c r="G788" s="569" t="str">
        <f t="shared" si="168"/>
        <v>0</v>
      </c>
      <c r="H788" s="570" t="str">
        <f t="shared" si="169"/>
        <v/>
      </c>
      <c r="I788" s="568" t="str">
        <f>IF(AND(F788&lt;&gt;"",N10&gt;0,M788&gt;N10),"Mot &gt; limite","")</f>
        <v/>
      </c>
      <c r="M788" s="514">
        <f>IF(OR(F788="",N10="",N10&lt;=0),"",IF(LEN(F788)&lt;=N10,LEN(F788),IFERROR(FIND("♦",SUBSTITUTE(LEFT(F788,N10)," ","♦",LEN(LEFT(F788,N10))-LEN(SUBSTITUTE(LEFT(F788,N10)," ","")))),FIND(" ",F788&amp;" ",N10+1)-1)))</f>
        <v>1</v>
      </c>
      <c r="N788" s="571">
        <f t="shared" si="170"/>
        <v>771</v>
      </c>
      <c r="O788" s="551" t="str">
        <f t="shared" si="171"/>
        <v>0</v>
      </c>
      <c r="P788" s="571">
        <f t="shared" si="172"/>
        <v>1</v>
      </c>
      <c r="Q788" s="571">
        <f t="shared" si="173"/>
        <v>1</v>
      </c>
      <c r="BX788" s="6" t="s">
        <v>353</v>
      </c>
      <c r="BY788" s="593" t="s">
        <v>364</v>
      </c>
      <c r="BZ788" s="6" t="s">
        <v>735</v>
      </c>
      <c r="CA788" s="6" t="s">
        <v>1964</v>
      </c>
    </row>
    <row r="789" spans="2:79">
      <c r="B789" s="568"/>
      <c r="C789" s="568"/>
      <c r="D789" s="568"/>
      <c r="E789" s="568" cm="1">
        <f t="array" ref="E789">IF(H788&lt;&gt;"",E788,IF(E788="","",IFERROR(MATCH(TRUE(),INDEX(INDEX(K:K,E788+1):K203&lt;&gt;"",0),0)+E788,"")))</f>
        <v>930</v>
      </c>
      <c r="F789" s="569" cm="1">
        <f t="array" ref="F789">IF(E789="","",IF(H788&lt;&gt;"",H788,INDEX(D:D,E789)))</f>
        <v>0</v>
      </c>
      <c r="G789" s="569" t="str">
        <f t="shared" si="168"/>
        <v>0</v>
      </c>
      <c r="H789" s="570" t="str">
        <f t="shared" si="169"/>
        <v/>
      </c>
      <c r="I789" s="568" t="str">
        <f>IF(AND(F789&lt;&gt;"",N10&gt;0,M789&gt;N10),"Mot &gt; limite","")</f>
        <v/>
      </c>
      <c r="M789" s="514">
        <f>IF(OR(F789="",N10="",N10&lt;=0),"",IF(LEN(F789)&lt;=N10,LEN(F789),IFERROR(FIND("♦",SUBSTITUTE(LEFT(F789,N10)," ","♦",LEN(LEFT(F789,N10))-LEN(SUBSTITUTE(LEFT(F789,N10)," ","")))),FIND(" ",F789&amp;" ",N10+1)-1)))</f>
        <v>1</v>
      </c>
      <c r="N789" s="571">
        <f t="shared" si="170"/>
        <v>772</v>
      </c>
      <c r="O789" s="551" t="str">
        <f t="shared" si="171"/>
        <v>0</v>
      </c>
      <c r="P789" s="571">
        <f t="shared" si="172"/>
        <v>1</v>
      </c>
      <c r="Q789" s="571">
        <f t="shared" si="173"/>
        <v>1</v>
      </c>
      <c r="BX789" s="6" t="s">
        <v>353</v>
      </c>
      <c r="BY789" s="593" t="s">
        <v>364</v>
      </c>
      <c r="BZ789" s="6" t="s">
        <v>470</v>
      </c>
      <c r="CA789" s="6" t="s">
        <v>1965</v>
      </c>
    </row>
    <row r="790" spans="2:79">
      <c r="B790" s="568"/>
      <c r="C790" s="568"/>
      <c r="D790" s="568"/>
      <c r="E790" s="568" cm="1">
        <f t="array" ref="E790">IF(H789&lt;&gt;"",E789,IF(E789="","",IFERROR(MATCH(TRUE(),INDEX(INDEX(K:K,E789+1):K203&lt;&gt;"",0),0)+E789,"")))</f>
        <v>931</v>
      </c>
      <c r="F790" s="569" cm="1">
        <f t="array" ref="F790">IF(E790="","",IF(H789&lt;&gt;"",H789,INDEX(D:D,E790)))</f>
        <v>0</v>
      </c>
      <c r="G790" s="569" t="str">
        <f t="shared" si="168"/>
        <v>0</v>
      </c>
      <c r="H790" s="570" t="str">
        <f t="shared" si="169"/>
        <v/>
      </c>
      <c r="I790" s="568" t="str">
        <f>IF(AND(F790&lt;&gt;"",N10&gt;0,M790&gt;N10),"Mot &gt; limite","")</f>
        <v/>
      </c>
      <c r="M790" s="514">
        <f>IF(OR(F790="",N10="",N10&lt;=0),"",IF(LEN(F790)&lt;=N10,LEN(F790),IFERROR(FIND("♦",SUBSTITUTE(LEFT(F790,N10)," ","♦",LEN(LEFT(F790,N10))-LEN(SUBSTITUTE(LEFT(F790,N10)," ","")))),FIND(" ",F790&amp;" ",N10+1)-1)))</f>
        <v>1</v>
      </c>
      <c r="N790" s="571">
        <f t="shared" si="170"/>
        <v>773</v>
      </c>
      <c r="O790" s="551" t="str">
        <f t="shared" si="171"/>
        <v>0</v>
      </c>
      <c r="P790" s="571">
        <f t="shared" si="172"/>
        <v>1</v>
      </c>
      <c r="Q790" s="571">
        <f t="shared" si="173"/>
        <v>1</v>
      </c>
      <c r="BX790" s="6" t="s">
        <v>353</v>
      </c>
      <c r="BY790" s="593" t="s">
        <v>364</v>
      </c>
      <c r="BZ790" s="6" t="s">
        <v>736</v>
      </c>
      <c r="CA790" s="6" t="s">
        <v>1966</v>
      </c>
    </row>
    <row r="791" spans="2:79">
      <c r="B791" s="568"/>
      <c r="C791" s="568"/>
      <c r="D791" s="568"/>
      <c r="E791" s="568" cm="1">
        <f t="array" ref="E791">IF(H790&lt;&gt;"",E790,IF(E790="","",IFERROR(MATCH(TRUE(),INDEX(INDEX(K:K,E790+1):K203&lt;&gt;"",0),0)+E790,"")))</f>
        <v>932</v>
      </c>
      <c r="F791" s="569" cm="1">
        <f t="array" ref="F791">IF(E791="","",IF(H790&lt;&gt;"",H790,INDEX(D:D,E791)))</f>
        <v>0</v>
      </c>
      <c r="G791" s="569" t="str">
        <f t="shared" si="168"/>
        <v>0</v>
      </c>
      <c r="H791" s="570" t="str">
        <f t="shared" si="169"/>
        <v/>
      </c>
      <c r="I791" s="568" t="str">
        <f>IF(AND(F791&lt;&gt;"",N10&gt;0,M791&gt;N10),"Mot &gt; limite","")</f>
        <v/>
      </c>
      <c r="M791" s="514">
        <f>IF(OR(F791="",N10="",N10&lt;=0),"",IF(LEN(F791)&lt;=N10,LEN(F791),IFERROR(FIND("♦",SUBSTITUTE(LEFT(F791,N10)," ","♦",LEN(LEFT(F791,N10))-LEN(SUBSTITUTE(LEFT(F791,N10)," ","")))),FIND(" ",F791&amp;" ",N10+1)-1)))</f>
        <v>1</v>
      </c>
      <c r="N791" s="571">
        <f t="shared" si="170"/>
        <v>774</v>
      </c>
      <c r="O791" s="551" t="str">
        <f t="shared" si="171"/>
        <v>0</v>
      </c>
      <c r="P791" s="571">
        <f t="shared" si="172"/>
        <v>1</v>
      </c>
      <c r="Q791" s="571">
        <f t="shared" si="173"/>
        <v>1</v>
      </c>
      <c r="BX791" s="6" t="s">
        <v>353</v>
      </c>
      <c r="BY791" s="593" t="s">
        <v>364</v>
      </c>
      <c r="BZ791" s="6" t="s">
        <v>474</v>
      </c>
      <c r="CA791" s="6" t="s">
        <v>1967</v>
      </c>
    </row>
    <row r="792" spans="2:79">
      <c r="B792" s="568"/>
      <c r="C792" s="568"/>
      <c r="D792" s="568"/>
      <c r="E792" s="568" cm="1">
        <f t="array" ref="E792">IF(H791&lt;&gt;"",E791,IF(E791="","",IFERROR(MATCH(TRUE(),INDEX(INDEX(K:K,E791+1):K203&lt;&gt;"",0),0)+E791,"")))</f>
        <v>933</v>
      </c>
      <c r="F792" s="569" cm="1">
        <f t="array" ref="F792">IF(E792="","",IF(H791&lt;&gt;"",H791,INDEX(D:D,E792)))</f>
        <v>0</v>
      </c>
      <c r="G792" s="569" t="str">
        <f t="shared" si="168"/>
        <v>0</v>
      </c>
      <c r="H792" s="570" t="str">
        <f t="shared" si="169"/>
        <v/>
      </c>
      <c r="I792" s="568" t="str">
        <f>IF(AND(F792&lt;&gt;"",N10&gt;0,M792&gt;N10),"Mot &gt; limite","")</f>
        <v/>
      </c>
      <c r="M792" s="514">
        <f>IF(OR(F792="",N10="",N10&lt;=0),"",IF(LEN(F792)&lt;=N10,LEN(F792),IFERROR(FIND("♦",SUBSTITUTE(LEFT(F792,N10)," ","♦",LEN(LEFT(F792,N10))-LEN(SUBSTITUTE(LEFT(F792,N10)," ","")))),FIND(" ",F792&amp;" ",N10+1)-1)))</f>
        <v>1</v>
      </c>
      <c r="N792" s="571">
        <f t="shared" si="170"/>
        <v>775</v>
      </c>
      <c r="O792" s="551" t="str">
        <f t="shared" si="171"/>
        <v>0</v>
      </c>
      <c r="P792" s="571">
        <f t="shared" si="172"/>
        <v>1</v>
      </c>
      <c r="Q792" s="571">
        <f t="shared" si="173"/>
        <v>1</v>
      </c>
      <c r="BX792" s="6" t="s">
        <v>353</v>
      </c>
      <c r="BY792" s="593" t="s">
        <v>364</v>
      </c>
      <c r="BZ792" s="6" t="s">
        <v>737</v>
      </c>
      <c r="CA792" s="6" t="s">
        <v>1968</v>
      </c>
    </row>
    <row r="793" spans="2:79">
      <c r="B793" s="568"/>
      <c r="C793" s="568"/>
      <c r="D793" s="568"/>
      <c r="E793" s="568" cm="1">
        <f t="array" ref="E793">IF(H792&lt;&gt;"",E792,IF(E792="","",IFERROR(MATCH(TRUE(),INDEX(INDEX(K:K,E792+1):K203&lt;&gt;"",0),0)+E792,"")))</f>
        <v>934</v>
      </c>
      <c r="F793" s="569" cm="1">
        <f t="array" ref="F793">IF(E793="","",IF(H792&lt;&gt;"",H792,INDEX(D:D,E793)))</f>
        <v>0</v>
      </c>
      <c r="G793" s="569" t="str">
        <f t="shared" si="168"/>
        <v>0</v>
      </c>
      <c r="H793" s="570" t="str">
        <f t="shared" si="169"/>
        <v/>
      </c>
      <c r="I793" s="568" t="str">
        <f>IF(AND(F793&lt;&gt;"",N10&gt;0,M793&gt;N10),"Mot &gt; limite","")</f>
        <v/>
      </c>
      <c r="M793" s="514">
        <f>IF(OR(F793="",N10="",N10&lt;=0),"",IF(LEN(F793)&lt;=N10,LEN(F793),IFERROR(FIND("♦",SUBSTITUTE(LEFT(F793,N10)," ","♦",LEN(LEFT(F793,N10))-LEN(SUBSTITUTE(LEFT(F793,N10)," ","")))),FIND(" ",F793&amp;" ",N10+1)-1)))</f>
        <v>1</v>
      </c>
      <c r="N793" s="571">
        <f t="shared" si="170"/>
        <v>776</v>
      </c>
      <c r="O793" s="551" t="str">
        <f t="shared" si="171"/>
        <v>0</v>
      </c>
      <c r="P793" s="571">
        <f t="shared" si="172"/>
        <v>1</v>
      </c>
      <c r="Q793" s="571">
        <f t="shared" si="173"/>
        <v>1</v>
      </c>
      <c r="BX793" s="6" t="s">
        <v>354</v>
      </c>
      <c r="BY793" s="593" t="s">
        <v>364</v>
      </c>
      <c r="BZ793" s="6" t="s">
        <v>479</v>
      </c>
      <c r="CA793" s="6" t="s">
        <v>1969</v>
      </c>
    </row>
    <row r="794" spans="2:79">
      <c r="B794" s="568"/>
      <c r="C794" s="568"/>
      <c r="D794" s="568"/>
      <c r="E794" s="568" cm="1">
        <f t="array" ref="E794">IF(H793&lt;&gt;"",E793,IF(E793="","",IFERROR(MATCH(TRUE(),INDEX(INDEX(K:K,E793+1):K203&lt;&gt;"",0),0)+E793,"")))</f>
        <v>935</v>
      </c>
      <c r="F794" s="569" cm="1">
        <f t="array" ref="F794">IF(E794="","",IF(H793&lt;&gt;"",H793,INDEX(D:D,E794)))</f>
        <v>0</v>
      </c>
      <c r="G794" s="569" t="str">
        <f t="shared" si="168"/>
        <v>0</v>
      </c>
      <c r="H794" s="570" t="str">
        <f t="shared" si="169"/>
        <v/>
      </c>
      <c r="I794" s="568" t="str">
        <f>IF(AND(F794&lt;&gt;"",N10&gt;0,M794&gt;N10),"Mot &gt; limite","")</f>
        <v/>
      </c>
      <c r="M794" s="514">
        <f>IF(OR(F794="",N10="",N10&lt;=0),"",IF(LEN(F794)&lt;=N10,LEN(F794),IFERROR(FIND("♦",SUBSTITUTE(LEFT(F794,N10)," ","♦",LEN(LEFT(F794,N10))-LEN(SUBSTITUTE(LEFT(F794,N10)," ","")))),FIND(" ",F794&amp;" ",N10+1)-1)))</f>
        <v>1</v>
      </c>
      <c r="N794" s="571">
        <f t="shared" si="170"/>
        <v>777</v>
      </c>
      <c r="O794" s="551" t="str">
        <f t="shared" si="171"/>
        <v>0</v>
      </c>
      <c r="P794" s="571">
        <f t="shared" si="172"/>
        <v>1</v>
      </c>
      <c r="Q794" s="571">
        <f t="shared" si="173"/>
        <v>1</v>
      </c>
      <c r="BX794" s="6" t="s">
        <v>354</v>
      </c>
      <c r="BY794" s="593" t="s">
        <v>364</v>
      </c>
      <c r="BZ794" s="6" t="s">
        <v>486</v>
      </c>
      <c r="CA794" s="6" t="s">
        <v>1970</v>
      </c>
    </row>
    <row r="795" spans="2:79">
      <c r="B795" s="568"/>
      <c r="C795" s="568"/>
      <c r="D795" s="568"/>
      <c r="E795" s="568" cm="1">
        <f t="array" ref="E795">IF(H794&lt;&gt;"",E794,IF(E794="","",IFERROR(MATCH(TRUE(),INDEX(INDEX(K:K,E794+1):K203&lt;&gt;"",0),0)+E794,"")))</f>
        <v>936</v>
      </c>
      <c r="F795" s="569" cm="1">
        <f t="array" ref="F795">IF(E795="","",IF(H794&lt;&gt;"",H794,INDEX(D:D,E795)))</f>
        <v>0</v>
      </c>
      <c r="G795" s="569" t="str">
        <f t="shared" si="168"/>
        <v>0</v>
      </c>
      <c r="H795" s="570" t="str">
        <f t="shared" si="169"/>
        <v/>
      </c>
      <c r="I795" s="568" t="str">
        <f>IF(AND(F795&lt;&gt;"",N10&gt;0,M795&gt;N10),"Mot &gt; limite","")</f>
        <v/>
      </c>
      <c r="M795" s="514">
        <f>IF(OR(F795="",N10="",N10&lt;=0),"",IF(LEN(F795)&lt;=N10,LEN(F795),IFERROR(FIND("♦",SUBSTITUTE(LEFT(F795,N10)," ","♦",LEN(LEFT(F795,N10))-LEN(SUBSTITUTE(LEFT(F795,N10)," ","")))),FIND(" ",F795&amp;" ",N10+1)-1)))</f>
        <v>1</v>
      </c>
      <c r="N795" s="571">
        <f t="shared" si="170"/>
        <v>778</v>
      </c>
      <c r="O795" s="551" t="str">
        <f t="shared" si="171"/>
        <v>0</v>
      </c>
      <c r="P795" s="571">
        <f t="shared" si="172"/>
        <v>1</v>
      </c>
      <c r="Q795" s="571">
        <f t="shared" si="173"/>
        <v>1</v>
      </c>
      <c r="BX795" s="6" t="s">
        <v>354</v>
      </c>
      <c r="BY795" s="593" t="s">
        <v>364</v>
      </c>
      <c r="BZ795" s="6" t="s">
        <v>738</v>
      </c>
      <c r="CA795" s="6" t="s">
        <v>1971</v>
      </c>
    </row>
    <row r="796" spans="2:79">
      <c r="B796" s="568"/>
      <c r="C796" s="568"/>
      <c r="D796" s="568"/>
      <c r="E796" s="568" cm="1">
        <f t="array" ref="E796">IF(H795&lt;&gt;"",E795,IF(E795="","",IFERROR(MATCH(TRUE(),INDEX(INDEX(K:K,E795+1):K203&lt;&gt;"",0),0)+E795,"")))</f>
        <v>937</v>
      </c>
      <c r="F796" s="569" cm="1">
        <f t="array" ref="F796">IF(E796="","",IF(H795&lt;&gt;"",H795,INDEX(D:D,E796)))</f>
        <v>0</v>
      </c>
      <c r="G796" s="569" t="str">
        <f t="shared" si="168"/>
        <v>0</v>
      </c>
      <c r="H796" s="570" t="str">
        <f t="shared" si="169"/>
        <v/>
      </c>
      <c r="I796" s="568" t="str">
        <f>IF(AND(F796&lt;&gt;"",N10&gt;0,M796&gt;N10),"Mot &gt; limite","")</f>
        <v/>
      </c>
      <c r="M796" s="514">
        <f>IF(OR(F796="",N10="",N10&lt;=0),"",IF(LEN(F796)&lt;=N10,LEN(F796),IFERROR(FIND("♦",SUBSTITUTE(LEFT(F796,N10)," ","♦",LEN(LEFT(F796,N10))-LEN(SUBSTITUTE(LEFT(F796,N10)," ","")))),FIND(" ",F796&amp;" ",N10+1)-1)))</f>
        <v>1</v>
      </c>
      <c r="N796" s="571">
        <f t="shared" si="170"/>
        <v>779</v>
      </c>
      <c r="O796" s="551" t="str">
        <f t="shared" si="171"/>
        <v>0</v>
      </c>
      <c r="P796" s="571">
        <f t="shared" si="172"/>
        <v>1</v>
      </c>
      <c r="Q796" s="571">
        <f t="shared" si="173"/>
        <v>1</v>
      </c>
    </row>
    <row r="797" spans="2:79">
      <c r="B797" s="568"/>
      <c r="C797" s="568"/>
      <c r="D797" s="568"/>
      <c r="E797" s="568" cm="1">
        <f t="array" ref="E797">IF(H796&lt;&gt;"",E796,IF(E796="","",IFERROR(MATCH(TRUE(),INDEX(INDEX(K:K,E796+1):K203&lt;&gt;"",0),0)+E796,"")))</f>
        <v>938</v>
      </c>
      <c r="F797" s="569" cm="1">
        <f t="array" ref="F797">IF(E797="","",IF(H796&lt;&gt;"",H796,INDEX(D:D,E797)))</f>
        <v>0</v>
      </c>
      <c r="G797" s="569" t="str">
        <f t="shared" si="168"/>
        <v>0</v>
      </c>
      <c r="H797" s="570" t="str">
        <f t="shared" si="169"/>
        <v/>
      </c>
      <c r="I797" s="568" t="str">
        <f>IF(AND(F797&lt;&gt;"",N10&gt;0,M797&gt;N10),"Mot &gt; limite","")</f>
        <v/>
      </c>
      <c r="M797" s="514">
        <f>IF(OR(F797="",N10="",N10&lt;=0),"",IF(LEN(F797)&lt;=N10,LEN(F797),IFERROR(FIND("♦",SUBSTITUTE(LEFT(F797,N10)," ","♦",LEN(LEFT(F797,N10))-LEN(SUBSTITUTE(LEFT(F797,N10)," ","")))),FIND(" ",F797&amp;" ",N10+1)-1)))</f>
        <v>1</v>
      </c>
      <c r="N797" s="571">
        <f t="shared" si="170"/>
        <v>780</v>
      </c>
      <c r="O797" s="551" t="str">
        <f t="shared" si="171"/>
        <v>0</v>
      </c>
      <c r="P797" s="571">
        <f t="shared" si="172"/>
        <v>1</v>
      </c>
      <c r="Q797" s="571">
        <f t="shared" si="173"/>
        <v>1</v>
      </c>
    </row>
    <row r="798" spans="2:79">
      <c r="B798" s="568"/>
      <c r="C798" s="568"/>
      <c r="D798" s="568"/>
      <c r="E798" s="568" cm="1">
        <f t="array" ref="E798">IF(H797&lt;&gt;"",E797,IF(E797="","",IFERROR(MATCH(TRUE(),INDEX(INDEX(K:K,E797+1):K203&lt;&gt;"",0),0)+E797,"")))</f>
        <v>939</v>
      </c>
      <c r="F798" s="569" cm="1">
        <f t="array" ref="F798">IF(E798="","",IF(H797&lt;&gt;"",H797,INDEX(D:D,E798)))</f>
        <v>0</v>
      </c>
      <c r="G798" s="569" t="str">
        <f t="shared" si="168"/>
        <v>0</v>
      </c>
      <c r="H798" s="570" t="str">
        <f t="shared" si="169"/>
        <v/>
      </c>
      <c r="I798" s="568" t="str">
        <f>IF(AND(F798&lt;&gt;"",N10&gt;0,M798&gt;N10),"Mot &gt; limite","")</f>
        <v/>
      </c>
      <c r="M798" s="514">
        <f>IF(OR(F798="",N10="",N10&lt;=0),"",IF(LEN(F798)&lt;=N10,LEN(F798),IFERROR(FIND("♦",SUBSTITUTE(LEFT(F798,N10)," ","♦",LEN(LEFT(F798,N10))-LEN(SUBSTITUTE(LEFT(F798,N10)," ","")))),FIND(" ",F798&amp;" ",N10+1)-1)))</f>
        <v>1</v>
      </c>
      <c r="N798" s="571">
        <f t="shared" si="170"/>
        <v>781</v>
      </c>
      <c r="O798" s="551" t="str">
        <f t="shared" si="171"/>
        <v>0</v>
      </c>
      <c r="P798" s="571">
        <f t="shared" si="172"/>
        <v>1</v>
      </c>
      <c r="Q798" s="571">
        <f t="shared" si="173"/>
        <v>1</v>
      </c>
    </row>
    <row r="799" spans="2:79">
      <c r="B799" s="568"/>
      <c r="C799" s="568"/>
      <c r="D799" s="568"/>
      <c r="E799" s="568" cm="1">
        <f t="array" ref="E799">IF(H798&lt;&gt;"",E798,IF(E798="","",IFERROR(MATCH(TRUE(),INDEX(INDEX(K:K,E798+1):K203&lt;&gt;"",0),0)+E798,"")))</f>
        <v>940</v>
      </c>
      <c r="F799" s="569" cm="1">
        <f t="array" ref="F799">IF(E799="","",IF(H798&lt;&gt;"",H798,INDEX(D:D,E799)))</f>
        <v>0</v>
      </c>
      <c r="G799" s="569" t="str">
        <f t="shared" si="168"/>
        <v>0</v>
      </c>
      <c r="H799" s="570" t="str">
        <f t="shared" si="169"/>
        <v/>
      </c>
      <c r="I799" s="568" t="str">
        <f>IF(AND(F799&lt;&gt;"",N10&gt;0,M799&gt;N10),"Mot &gt; limite","")</f>
        <v/>
      </c>
      <c r="M799" s="514">
        <f>IF(OR(F799="",N10="",N10&lt;=0),"",IF(LEN(F799)&lt;=N10,LEN(F799),IFERROR(FIND("♦",SUBSTITUTE(LEFT(F799,N10)," ","♦",LEN(LEFT(F799,N10))-LEN(SUBSTITUTE(LEFT(F799,N10)," ","")))),FIND(" ",F799&amp;" ",N10+1)-1)))</f>
        <v>1</v>
      </c>
      <c r="N799" s="571">
        <f t="shared" si="170"/>
        <v>782</v>
      </c>
      <c r="O799" s="551" t="str">
        <f t="shared" si="171"/>
        <v>0</v>
      </c>
      <c r="P799" s="571">
        <f t="shared" si="172"/>
        <v>1</v>
      </c>
      <c r="Q799" s="571">
        <f t="shared" si="173"/>
        <v>1</v>
      </c>
    </row>
    <row r="800" spans="2:79">
      <c r="B800" s="568"/>
      <c r="C800" s="568"/>
      <c r="D800" s="568"/>
      <c r="E800" s="568" cm="1">
        <f t="array" ref="E800">IF(H799&lt;&gt;"",E799,IF(E799="","",IFERROR(MATCH(TRUE(),INDEX(INDEX(K:K,E799+1):K203&lt;&gt;"",0),0)+E799,"")))</f>
        <v>941</v>
      </c>
      <c r="F800" s="569" cm="1">
        <f t="array" ref="F800">IF(E800="","",IF(H799&lt;&gt;"",H799,INDEX(D:D,E800)))</f>
        <v>0</v>
      </c>
      <c r="G800" s="569" t="str">
        <f t="shared" si="168"/>
        <v>0</v>
      </c>
      <c r="H800" s="570" t="str">
        <f t="shared" si="169"/>
        <v/>
      </c>
      <c r="I800" s="568" t="str">
        <f>IF(AND(F800&lt;&gt;"",N10&gt;0,M800&gt;N10),"Mot &gt; limite","")</f>
        <v/>
      </c>
      <c r="M800" s="514">
        <f>IF(OR(F800="",N10="",N10&lt;=0),"",IF(LEN(F800)&lt;=N10,LEN(F800),IFERROR(FIND("♦",SUBSTITUTE(LEFT(F800,N10)," ","♦",LEN(LEFT(F800,N10))-LEN(SUBSTITUTE(LEFT(F800,N10)," ","")))),FIND(" ",F800&amp;" ",N10+1)-1)))</f>
        <v>1</v>
      </c>
      <c r="N800" s="571">
        <f t="shared" si="170"/>
        <v>783</v>
      </c>
      <c r="O800" s="551" t="str">
        <f t="shared" si="171"/>
        <v>0</v>
      </c>
      <c r="P800" s="571">
        <f t="shared" si="172"/>
        <v>1</v>
      </c>
      <c r="Q800" s="571">
        <f t="shared" si="173"/>
        <v>1</v>
      </c>
    </row>
    <row r="801" spans="2:17">
      <c r="B801" s="568"/>
      <c r="C801" s="568"/>
      <c r="D801" s="568"/>
      <c r="E801" s="568" cm="1">
        <f t="array" ref="E801">IF(H800&lt;&gt;"",E800,IF(E800="","",IFERROR(MATCH(TRUE(),INDEX(INDEX(K:K,E800+1):K203&lt;&gt;"",0),0)+E800,"")))</f>
        <v>942</v>
      </c>
      <c r="F801" s="569" cm="1">
        <f t="array" ref="F801">IF(E801="","",IF(H800&lt;&gt;"",H800,INDEX(D:D,E801)))</f>
        <v>0</v>
      </c>
      <c r="G801" s="569" t="str">
        <f t="shared" si="168"/>
        <v>0</v>
      </c>
      <c r="H801" s="570" t="str">
        <f t="shared" si="169"/>
        <v/>
      </c>
      <c r="I801" s="568" t="str">
        <f>IF(AND(F801&lt;&gt;"",N10&gt;0,M801&gt;N10),"Mot &gt; limite","")</f>
        <v/>
      </c>
      <c r="M801" s="514">
        <f>IF(OR(F801="",N10="",N10&lt;=0),"",IF(LEN(F801)&lt;=N10,LEN(F801),IFERROR(FIND("♦",SUBSTITUTE(LEFT(F801,N10)," ","♦",LEN(LEFT(F801,N10))-LEN(SUBSTITUTE(LEFT(F801,N10)," ","")))),FIND(" ",F801&amp;" ",N10+1)-1)))</f>
        <v>1</v>
      </c>
      <c r="N801" s="571">
        <f t="shared" si="170"/>
        <v>784</v>
      </c>
      <c r="O801" s="551" t="str">
        <f t="shared" si="171"/>
        <v>0</v>
      </c>
      <c r="P801" s="571">
        <f t="shared" si="172"/>
        <v>1</v>
      </c>
      <c r="Q801" s="571">
        <f t="shared" si="173"/>
        <v>1</v>
      </c>
    </row>
    <row r="802" spans="2:17">
      <c r="B802" s="568"/>
      <c r="C802" s="568"/>
      <c r="D802" s="568"/>
      <c r="E802" s="568" cm="1">
        <f t="array" ref="E802">IF(H801&lt;&gt;"",E801,IF(E801="","",IFERROR(MATCH(TRUE(),INDEX(INDEX(K:K,E801+1):K203&lt;&gt;"",0),0)+E801,"")))</f>
        <v>943</v>
      </c>
      <c r="F802" s="569" cm="1">
        <f t="array" ref="F802">IF(E802="","",IF(H801&lt;&gt;"",H801,INDEX(D:D,E802)))</f>
        <v>0</v>
      </c>
      <c r="G802" s="569" t="str">
        <f t="shared" si="168"/>
        <v>0</v>
      </c>
      <c r="H802" s="570" t="str">
        <f t="shared" si="169"/>
        <v/>
      </c>
      <c r="I802" s="568" t="str">
        <f>IF(AND(F802&lt;&gt;"",N10&gt;0,M802&gt;N10),"Mot &gt; limite","")</f>
        <v/>
      </c>
      <c r="M802" s="514">
        <f>IF(OR(F802="",N10="",N10&lt;=0),"",IF(LEN(F802)&lt;=N10,LEN(F802),IFERROR(FIND("♦",SUBSTITUTE(LEFT(F802,N10)," ","♦",LEN(LEFT(F802,N10))-LEN(SUBSTITUTE(LEFT(F802,N10)," ","")))),FIND(" ",F802&amp;" ",N10+1)-1)))</f>
        <v>1</v>
      </c>
      <c r="N802" s="571">
        <f t="shared" si="170"/>
        <v>785</v>
      </c>
      <c r="O802" s="551" t="str">
        <f t="shared" si="171"/>
        <v>0</v>
      </c>
      <c r="P802" s="571">
        <f t="shared" si="172"/>
        <v>1</v>
      </c>
      <c r="Q802" s="571">
        <f t="shared" si="173"/>
        <v>1</v>
      </c>
    </row>
    <row r="803" spans="2:17">
      <c r="B803" s="568"/>
      <c r="C803" s="568"/>
      <c r="D803" s="568"/>
      <c r="E803" s="568" cm="1">
        <f t="array" ref="E803">IF(H802&lt;&gt;"",E802,IF(E802="","",IFERROR(MATCH(TRUE(),INDEX(INDEX(K:K,E802+1):K203&lt;&gt;"",0),0)+E802,"")))</f>
        <v>944</v>
      </c>
      <c r="F803" s="569" cm="1">
        <f t="array" ref="F803">IF(E803="","",IF(H802&lt;&gt;"",H802,INDEX(D:D,E803)))</f>
        <v>0</v>
      </c>
      <c r="G803" s="569" t="str">
        <f t="shared" si="168"/>
        <v>0</v>
      </c>
      <c r="H803" s="570" t="str">
        <f t="shared" si="169"/>
        <v/>
      </c>
      <c r="I803" s="568" t="str">
        <f>IF(AND(F803&lt;&gt;"",N10&gt;0,M803&gt;N10),"Mot &gt; limite","")</f>
        <v/>
      </c>
      <c r="M803" s="514">
        <f>IF(OR(F803="",N10="",N10&lt;=0),"",IF(LEN(F803)&lt;=N10,LEN(F803),IFERROR(FIND("♦",SUBSTITUTE(LEFT(F803,N10)," ","♦",LEN(LEFT(F803,N10))-LEN(SUBSTITUTE(LEFT(F803,N10)," ","")))),FIND(" ",F803&amp;" ",N10+1)-1)))</f>
        <v>1</v>
      </c>
      <c r="N803" s="571">
        <f t="shared" si="170"/>
        <v>786</v>
      </c>
      <c r="O803" s="551" t="str">
        <f t="shared" si="171"/>
        <v>0</v>
      </c>
      <c r="P803" s="571">
        <f t="shared" si="172"/>
        <v>1</v>
      </c>
      <c r="Q803" s="571">
        <f t="shared" si="173"/>
        <v>1</v>
      </c>
    </row>
    <row r="804" spans="2:17">
      <c r="B804" s="568"/>
      <c r="C804" s="568"/>
      <c r="D804" s="568"/>
      <c r="E804" s="568" cm="1">
        <f t="array" ref="E804">IF(H803&lt;&gt;"",E803,IF(E803="","",IFERROR(MATCH(TRUE(),INDEX(INDEX(K:K,E803+1):K203&lt;&gt;"",0),0)+E803,"")))</f>
        <v>945</v>
      </c>
      <c r="F804" s="569" cm="1">
        <f t="array" ref="F804">IF(E804="","",IF(H803&lt;&gt;"",H803,INDEX(D:D,E804)))</f>
        <v>0</v>
      </c>
      <c r="G804" s="569" t="str">
        <f t="shared" si="168"/>
        <v>0</v>
      </c>
      <c r="H804" s="570" t="str">
        <f t="shared" si="169"/>
        <v/>
      </c>
      <c r="I804" s="568" t="str">
        <f>IF(AND(F804&lt;&gt;"",N10&gt;0,M804&gt;N10),"Mot &gt; limite","")</f>
        <v/>
      </c>
      <c r="M804" s="514">
        <f>IF(OR(F804="",N10="",N10&lt;=0),"",IF(LEN(F804)&lt;=N10,LEN(F804),IFERROR(FIND("♦",SUBSTITUTE(LEFT(F804,N10)," ","♦",LEN(LEFT(F804,N10))-LEN(SUBSTITUTE(LEFT(F804,N10)," ","")))),FIND(" ",F804&amp;" ",N10+1)-1)))</f>
        <v>1</v>
      </c>
      <c r="N804" s="571">
        <f t="shared" si="170"/>
        <v>787</v>
      </c>
      <c r="O804" s="551" t="str">
        <f t="shared" si="171"/>
        <v>0</v>
      </c>
      <c r="P804" s="571">
        <f t="shared" si="172"/>
        <v>1</v>
      </c>
      <c r="Q804" s="571">
        <f t="shared" si="173"/>
        <v>1</v>
      </c>
    </row>
    <row r="805" spans="2:17">
      <c r="B805" s="568"/>
      <c r="C805" s="568"/>
      <c r="D805" s="568"/>
      <c r="E805" s="568" cm="1">
        <f t="array" ref="E805">IF(H804&lt;&gt;"",E804,IF(E804="","",IFERROR(MATCH(TRUE(),INDEX(INDEX(K:K,E804+1):K203&lt;&gt;"",0),0)+E804,"")))</f>
        <v>946</v>
      </c>
      <c r="F805" s="569" cm="1">
        <f t="array" ref="F805">IF(E805="","",IF(H804&lt;&gt;"",H804,INDEX(D:D,E805)))</f>
        <v>0</v>
      </c>
      <c r="G805" s="569" t="str">
        <f t="shared" si="168"/>
        <v>0</v>
      </c>
      <c r="H805" s="570" t="str">
        <f t="shared" si="169"/>
        <v/>
      </c>
      <c r="I805" s="568" t="str">
        <f>IF(AND(F805&lt;&gt;"",N10&gt;0,M805&gt;N10),"Mot &gt; limite","")</f>
        <v/>
      </c>
      <c r="M805" s="514">
        <f>IF(OR(F805="",N10="",N10&lt;=0),"",IF(LEN(F805)&lt;=N10,LEN(F805),IFERROR(FIND("♦",SUBSTITUTE(LEFT(F805,N10)," ","♦",LEN(LEFT(F805,N10))-LEN(SUBSTITUTE(LEFT(F805,N10)," ","")))),FIND(" ",F805&amp;" ",N10+1)-1)))</f>
        <v>1</v>
      </c>
      <c r="N805" s="571">
        <f t="shared" si="170"/>
        <v>788</v>
      </c>
      <c r="O805" s="551" t="str">
        <f t="shared" si="171"/>
        <v>0</v>
      </c>
      <c r="P805" s="571">
        <f t="shared" si="172"/>
        <v>1</v>
      </c>
      <c r="Q805" s="571">
        <f t="shared" si="173"/>
        <v>1</v>
      </c>
    </row>
    <row r="806" spans="2:17">
      <c r="B806" s="568"/>
      <c r="C806" s="568"/>
      <c r="D806" s="568"/>
      <c r="E806" s="568" cm="1">
        <f t="array" ref="E806">IF(H805&lt;&gt;"",E805,IF(E805="","",IFERROR(MATCH(TRUE(),INDEX(INDEX(K:K,E805+1):K203&lt;&gt;"",0),0)+E805,"")))</f>
        <v>947</v>
      </c>
      <c r="F806" s="569" cm="1">
        <f t="array" ref="F806">IF(E806="","",IF(H805&lt;&gt;"",H805,INDEX(D:D,E806)))</f>
        <v>0</v>
      </c>
      <c r="G806" s="569" t="str">
        <f t="shared" si="168"/>
        <v>0</v>
      </c>
      <c r="H806" s="570" t="str">
        <f t="shared" si="169"/>
        <v/>
      </c>
      <c r="I806" s="568" t="str">
        <f>IF(AND(F806&lt;&gt;"",N10&gt;0,M806&gt;N10),"Mot &gt; limite","")</f>
        <v/>
      </c>
      <c r="M806" s="514">
        <f>IF(OR(F806="",N10="",N10&lt;=0),"",IF(LEN(F806)&lt;=N10,LEN(F806),IFERROR(FIND("♦",SUBSTITUTE(LEFT(F806,N10)," ","♦",LEN(LEFT(F806,N10))-LEN(SUBSTITUTE(LEFT(F806,N10)," ","")))),FIND(" ",F806&amp;" ",N10+1)-1)))</f>
        <v>1</v>
      </c>
      <c r="N806" s="571">
        <f t="shared" si="170"/>
        <v>789</v>
      </c>
      <c r="O806" s="551" t="str">
        <f t="shared" si="171"/>
        <v>0</v>
      </c>
      <c r="P806" s="571">
        <f t="shared" si="172"/>
        <v>1</v>
      </c>
      <c r="Q806" s="571">
        <f t="shared" si="173"/>
        <v>1</v>
      </c>
    </row>
    <row r="807" spans="2:17">
      <c r="B807" s="568"/>
      <c r="C807" s="568"/>
      <c r="D807" s="568"/>
      <c r="E807" s="568" cm="1">
        <f t="array" ref="E807">IF(H806&lt;&gt;"",E806,IF(E806="","",IFERROR(MATCH(TRUE(),INDEX(INDEX(K:K,E806+1):K203&lt;&gt;"",0),0)+E806,"")))</f>
        <v>948</v>
      </c>
      <c r="F807" s="569" cm="1">
        <f t="array" ref="F807">IF(E807="","",IF(H806&lt;&gt;"",H806,INDEX(D:D,E807)))</f>
        <v>0</v>
      </c>
      <c r="G807" s="569" t="str">
        <f t="shared" si="168"/>
        <v>0</v>
      </c>
      <c r="H807" s="570" t="str">
        <f t="shared" si="169"/>
        <v/>
      </c>
      <c r="I807" s="568" t="str">
        <f>IF(AND(F807&lt;&gt;"",N10&gt;0,M807&gt;N10),"Mot &gt; limite","")</f>
        <v/>
      </c>
      <c r="M807" s="514">
        <f>IF(OR(F807="",N10="",N10&lt;=0),"",IF(LEN(F807)&lt;=N10,LEN(F807),IFERROR(FIND("♦",SUBSTITUTE(LEFT(F807,N10)," ","♦",LEN(LEFT(F807,N10))-LEN(SUBSTITUTE(LEFT(F807,N10)," ","")))),FIND(" ",F807&amp;" ",N10+1)-1)))</f>
        <v>1</v>
      </c>
      <c r="N807" s="571">
        <f t="shared" si="170"/>
        <v>790</v>
      </c>
      <c r="O807" s="551" t="str">
        <f t="shared" si="171"/>
        <v>0</v>
      </c>
      <c r="P807" s="571">
        <f t="shared" si="172"/>
        <v>1</v>
      </c>
      <c r="Q807" s="571">
        <f t="shared" si="173"/>
        <v>1</v>
      </c>
    </row>
    <row r="808" spans="2:17">
      <c r="B808" s="568"/>
      <c r="C808" s="568"/>
      <c r="D808" s="568"/>
      <c r="E808" s="568" cm="1">
        <f t="array" ref="E808">IF(H807&lt;&gt;"",E807,IF(E807="","",IFERROR(MATCH(TRUE(),INDEX(INDEX(K:K,E807+1):K203&lt;&gt;"",0),0)+E807,"")))</f>
        <v>949</v>
      </c>
      <c r="F808" s="569" cm="1">
        <f t="array" ref="F808">IF(E808="","",IF(H807&lt;&gt;"",H807,INDEX(D:D,E808)))</f>
        <v>0</v>
      </c>
      <c r="G808" s="569" t="str">
        <f t="shared" si="168"/>
        <v>0</v>
      </c>
      <c r="H808" s="570" t="str">
        <f t="shared" si="169"/>
        <v/>
      </c>
      <c r="I808" s="568" t="str">
        <f>IF(AND(F808&lt;&gt;"",N10&gt;0,M808&gt;N10),"Mot &gt; limite","")</f>
        <v/>
      </c>
      <c r="M808" s="514">
        <f>IF(OR(F808="",N10="",N10&lt;=0),"",IF(LEN(F808)&lt;=N10,LEN(F808),IFERROR(FIND("♦",SUBSTITUTE(LEFT(F808,N10)," ","♦",LEN(LEFT(F808,N10))-LEN(SUBSTITUTE(LEFT(F808,N10)," ","")))),FIND(" ",F808&amp;" ",N10+1)-1)))</f>
        <v>1</v>
      </c>
      <c r="N808" s="571">
        <f t="shared" si="170"/>
        <v>791</v>
      </c>
      <c r="O808" s="551" t="str">
        <f t="shared" si="171"/>
        <v>0</v>
      </c>
      <c r="P808" s="571">
        <f t="shared" si="172"/>
        <v>1</v>
      </c>
      <c r="Q808" s="571">
        <f t="shared" si="173"/>
        <v>1</v>
      </c>
    </row>
    <row r="809" spans="2:17">
      <c r="B809" s="568"/>
      <c r="C809" s="568"/>
      <c r="D809" s="568"/>
      <c r="E809" s="568" cm="1">
        <f t="array" ref="E809">IF(H808&lt;&gt;"",E808,IF(E808="","",IFERROR(MATCH(TRUE(),INDEX(INDEX(K:K,E808+1):K203&lt;&gt;"",0),0)+E808,"")))</f>
        <v>950</v>
      </c>
      <c r="F809" s="569" cm="1">
        <f t="array" ref="F809">IF(E809="","",IF(H808&lt;&gt;"",H808,INDEX(D:D,E809)))</f>
        <v>0</v>
      </c>
      <c r="G809" s="569" t="str">
        <f t="shared" si="168"/>
        <v>0</v>
      </c>
      <c r="H809" s="570" t="str">
        <f t="shared" si="169"/>
        <v/>
      </c>
      <c r="I809" s="568" t="str">
        <f>IF(AND(F809&lt;&gt;"",N10&gt;0,M809&gt;N10),"Mot &gt; limite","")</f>
        <v/>
      </c>
      <c r="M809" s="514">
        <f>IF(OR(F809="",N10="",N10&lt;=0),"",IF(LEN(F809)&lt;=N10,LEN(F809),IFERROR(FIND("♦",SUBSTITUTE(LEFT(F809,N10)," ","♦",LEN(LEFT(F809,N10))-LEN(SUBSTITUTE(LEFT(F809,N10)," ","")))),FIND(" ",F809&amp;" ",N10+1)-1)))</f>
        <v>1</v>
      </c>
      <c r="N809" s="571">
        <f t="shared" si="170"/>
        <v>792</v>
      </c>
      <c r="O809" s="551" t="str">
        <f t="shared" si="171"/>
        <v>0</v>
      </c>
      <c r="P809" s="571">
        <f t="shared" si="172"/>
        <v>1</v>
      </c>
      <c r="Q809" s="571">
        <f t="shared" si="173"/>
        <v>1</v>
      </c>
    </row>
    <row r="810" spans="2:17">
      <c r="B810" s="568"/>
      <c r="C810" s="568"/>
      <c r="D810" s="568"/>
      <c r="E810" s="568" cm="1">
        <f t="array" ref="E810">IF(H809&lt;&gt;"",E809,IF(E809="","",IFERROR(MATCH(TRUE(),INDEX(INDEX(K:K,E809+1):K203&lt;&gt;"",0),0)+E809,"")))</f>
        <v>951</v>
      </c>
      <c r="F810" s="569" cm="1">
        <f t="array" ref="F810">IF(E810="","",IF(H809&lt;&gt;"",H809,INDEX(D:D,E810)))</f>
        <v>0</v>
      </c>
      <c r="G810" s="569" t="str">
        <f t="shared" si="168"/>
        <v>0</v>
      </c>
      <c r="H810" s="570" t="str">
        <f t="shared" si="169"/>
        <v/>
      </c>
      <c r="I810" s="568" t="str">
        <f>IF(AND(F810&lt;&gt;"",N10&gt;0,M810&gt;N10),"Mot &gt; limite","")</f>
        <v/>
      </c>
      <c r="M810" s="514">
        <f>IF(OR(F810="",N10="",N10&lt;=0),"",IF(LEN(F810)&lt;=N10,LEN(F810),IFERROR(FIND("♦",SUBSTITUTE(LEFT(F810,N10)," ","♦",LEN(LEFT(F810,N10))-LEN(SUBSTITUTE(LEFT(F810,N10)," ","")))),FIND(" ",F810&amp;" ",N10+1)-1)))</f>
        <v>1</v>
      </c>
      <c r="N810" s="571">
        <f t="shared" si="170"/>
        <v>793</v>
      </c>
      <c r="O810" s="551" t="str">
        <f t="shared" si="171"/>
        <v>0</v>
      </c>
      <c r="P810" s="571">
        <f t="shared" si="172"/>
        <v>1</v>
      </c>
      <c r="Q810" s="571">
        <f t="shared" si="173"/>
        <v>1</v>
      </c>
    </row>
    <row r="811" spans="2:17">
      <c r="B811" s="568"/>
      <c r="C811" s="568"/>
      <c r="D811" s="568"/>
      <c r="E811" s="568" cm="1">
        <f t="array" ref="E811">IF(H810&lt;&gt;"",E810,IF(E810="","",IFERROR(MATCH(TRUE(),INDEX(INDEX(K:K,E810+1):K203&lt;&gt;"",0),0)+E810,"")))</f>
        <v>952</v>
      </c>
      <c r="F811" s="569" cm="1">
        <f t="array" ref="F811">IF(E811="","",IF(H810&lt;&gt;"",H810,INDEX(D:D,E811)))</f>
        <v>0</v>
      </c>
      <c r="G811" s="569" t="str">
        <f t="shared" si="168"/>
        <v>0</v>
      </c>
      <c r="H811" s="570" t="str">
        <f t="shared" si="169"/>
        <v/>
      </c>
      <c r="I811" s="568" t="str">
        <f>IF(AND(F811&lt;&gt;"",N10&gt;0,M811&gt;N10),"Mot &gt; limite","")</f>
        <v/>
      </c>
      <c r="M811" s="514">
        <f>IF(OR(F811="",N10="",N10&lt;=0),"",IF(LEN(F811)&lt;=N10,LEN(F811),IFERROR(FIND("♦",SUBSTITUTE(LEFT(F811,N10)," ","♦",LEN(LEFT(F811,N10))-LEN(SUBSTITUTE(LEFT(F811,N10)," ","")))),FIND(" ",F811&amp;" ",N10+1)-1)))</f>
        <v>1</v>
      </c>
      <c r="N811" s="571">
        <f t="shared" si="170"/>
        <v>794</v>
      </c>
      <c r="O811" s="551" t="str">
        <f t="shared" si="171"/>
        <v>0</v>
      </c>
      <c r="P811" s="571">
        <f t="shared" si="172"/>
        <v>1</v>
      </c>
      <c r="Q811" s="571">
        <f t="shared" si="173"/>
        <v>1</v>
      </c>
    </row>
    <row r="812" spans="2:17">
      <c r="B812" s="568"/>
      <c r="C812" s="568"/>
      <c r="D812" s="568"/>
      <c r="E812" s="568" cm="1">
        <f t="array" ref="E812">IF(H811&lt;&gt;"",E811,IF(E811="","",IFERROR(MATCH(TRUE(),INDEX(INDEX(K:K,E811+1):K203&lt;&gt;"",0),0)+E811,"")))</f>
        <v>953</v>
      </c>
      <c r="F812" s="569" cm="1">
        <f t="array" ref="F812">IF(E812="","",IF(H811&lt;&gt;"",H811,INDEX(D:D,E812)))</f>
        <v>0</v>
      </c>
      <c r="G812" s="569" t="str">
        <f t="shared" si="168"/>
        <v>0</v>
      </c>
      <c r="H812" s="570" t="str">
        <f t="shared" si="169"/>
        <v/>
      </c>
      <c r="I812" s="568" t="str">
        <f>IF(AND(F812&lt;&gt;"",N10&gt;0,M812&gt;N10),"Mot &gt; limite","")</f>
        <v/>
      </c>
      <c r="M812" s="514">
        <f>IF(OR(F812="",N10="",N10&lt;=0),"",IF(LEN(F812)&lt;=N10,LEN(F812),IFERROR(FIND("♦",SUBSTITUTE(LEFT(F812,N10)," ","♦",LEN(LEFT(F812,N10))-LEN(SUBSTITUTE(LEFT(F812,N10)," ","")))),FIND(" ",F812&amp;" ",N10+1)-1)))</f>
        <v>1</v>
      </c>
      <c r="N812" s="571">
        <f t="shared" si="170"/>
        <v>795</v>
      </c>
      <c r="O812" s="551" t="str">
        <f t="shared" si="171"/>
        <v>0</v>
      </c>
      <c r="P812" s="571">
        <f t="shared" si="172"/>
        <v>1</v>
      </c>
      <c r="Q812" s="571">
        <f t="shared" si="173"/>
        <v>1</v>
      </c>
    </row>
    <row r="813" spans="2:17">
      <c r="B813" s="568"/>
      <c r="C813" s="568"/>
      <c r="D813" s="568"/>
      <c r="E813" s="568" cm="1">
        <f t="array" ref="E813">IF(H812&lt;&gt;"",E812,IF(E812="","",IFERROR(MATCH(TRUE(),INDEX(INDEX(K:K,E812+1):K203&lt;&gt;"",0),0)+E812,"")))</f>
        <v>954</v>
      </c>
      <c r="F813" s="569" cm="1">
        <f t="array" ref="F813">IF(E813="","",IF(H812&lt;&gt;"",H812,INDEX(D:D,E813)))</f>
        <v>0</v>
      </c>
      <c r="G813" s="569" t="str">
        <f t="shared" si="168"/>
        <v>0</v>
      </c>
      <c r="H813" s="570" t="str">
        <f t="shared" si="169"/>
        <v/>
      </c>
      <c r="I813" s="568" t="str">
        <f>IF(AND(F813&lt;&gt;"",N10&gt;0,M813&gt;N10),"Mot &gt; limite","")</f>
        <v/>
      </c>
      <c r="M813" s="514">
        <f>IF(OR(F813="",N10="",N10&lt;=0),"",IF(LEN(F813)&lt;=N10,LEN(F813),IFERROR(FIND("♦",SUBSTITUTE(LEFT(F813,N10)," ","♦",LEN(LEFT(F813,N10))-LEN(SUBSTITUTE(LEFT(F813,N10)," ","")))),FIND(" ",F813&amp;" ",N10+1)-1)))</f>
        <v>1</v>
      </c>
      <c r="N813" s="571">
        <f t="shared" si="170"/>
        <v>796</v>
      </c>
      <c r="O813" s="551" t="str">
        <f t="shared" si="171"/>
        <v>0</v>
      </c>
      <c r="P813" s="571">
        <f t="shared" si="172"/>
        <v>1</v>
      </c>
      <c r="Q813" s="571">
        <f t="shared" si="173"/>
        <v>1</v>
      </c>
    </row>
    <row r="814" spans="2:17">
      <c r="B814" s="568"/>
      <c r="C814" s="568"/>
      <c r="D814" s="568"/>
      <c r="E814" s="568" cm="1">
        <f t="array" ref="E814">IF(H813&lt;&gt;"",E813,IF(E813="","",IFERROR(MATCH(TRUE(),INDEX(INDEX(K:K,E813+1):K203&lt;&gt;"",0),0)+E813,"")))</f>
        <v>955</v>
      </c>
      <c r="F814" s="569" cm="1">
        <f t="array" ref="F814">IF(E814="","",IF(H813&lt;&gt;"",H813,INDEX(D:D,E814)))</f>
        <v>0</v>
      </c>
      <c r="G814" s="569" t="str">
        <f t="shared" si="168"/>
        <v>0</v>
      </c>
      <c r="H814" s="570" t="str">
        <f t="shared" si="169"/>
        <v/>
      </c>
      <c r="I814" s="568" t="str">
        <f>IF(AND(F814&lt;&gt;"",N10&gt;0,M814&gt;N10),"Mot &gt; limite","")</f>
        <v/>
      </c>
      <c r="M814" s="514">
        <f>IF(OR(F814="",N10="",N10&lt;=0),"",IF(LEN(F814)&lt;=N10,LEN(F814),IFERROR(FIND("♦",SUBSTITUTE(LEFT(F814,N10)," ","♦",LEN(LEFT(F814,N10))-LEN(SUBSTITUTE(LEFT(F814,N10)," ","")))),FIND(" ",F814&amp;" ",N10+1)-1)))</f>
        <v>1</v>
      </c>
      <c r="N814" s="571">
        <f t="shared" si="170"/>
        <v>797</v>
      </c>
      <c r="O814" s="551" t="str">
        <f t="shared" si="171"/>
        <v>0</v>
      </c>
      <c r="P814" s="571">
        <f t="shared" si="172"/>
        <v>1</v>
      </c>
      <c r="Q814" s="571">
        <f t="shared" si="173"/>
        <v>1</v>
      </c>
    </row>
    <row r="815" spans="2:17">
      <c r="B815" s="568"/>
      <c r="C815" s="568"/>
      <c r="D815" s="568"/>
      <c r="E815" s="568" cm="1">
        <f t="array" ref="E815">IF(H814&lt;&gt;"",E814,IF(E814="","",IFERROR(MATCH(TRUE(),INDEX(INDEX(K:K,E814+1):K203&lt;&gt;"",0),0)+E814,"")))</f>
        <v>956</v>
      </c>
      <c r="F815" s="569" cm="1">
        <f t="array" ref="F815">IF(E815="","",IF(H814&lt;&gt;"",H814,INDEX(D:D,E815)))</f>
        <v>0</v>
      </c>
      <c r="G815" s="569" t="str">
        <f t="shared" si="168"/>
        <v>0</v>
      </c>
      <c r="H815" s="570" t="str">
        <f t="shared" si="169"/>
        <v/>
      </c>
      <c r="I815" s="568" t="str">
        <f>IF(AND(F815&lt;&gt;"",N10&gt;0,M815&gt;N10),"Mot &gt; limite","")</f>
        <v/>
      </c>
      <c r="M815" s="514">
        <f>IF(OR(F815="",N10="",N10&lt;=0),"",IF(LEN(F815)&lt;=N10,LEN(F815),IFERROR(FIND("♦",SUBSTITUTE(LEFT(F815,N10)," ","♦",LEN(LEFT(F815,N10))-LEN(SUBSTITUTE(LEFT(F815,N10)," ","")))),FIND(" ",F815&amp;" ",N10+1)-1)))</f>
        <v>1</v>
      </c>
      <c r="N815" s="571">
        <f t="shared" si="170"/>
        <v>798</v>
      </c>
      <c r="O815" s="551" t="str">
        <f t="shared" si="171"/>
        <v>0</v>
      </c>
      <c r="P815" s="571">
        <f t="shared" si="172"/>
        <v>1</v>
      </c>
      <c r="Q815" s="571">
        <f t="shared" si="173"/>
        <v>1</v>
      </c>
    </row>
    <row r="816" spans="2:17">
      <c r="B816" s="568"/>
      <c r="C816" s="568"/>
      <c r="D816" s="568"/>
      <c r="E816" s="568" cm="1">
        <f t="array" ref="E816">IF(H815&lt;&gt;"",E815,IF(E815="","",IFERROR(MATCH(TRUE(),INDEX(INDEX(K:K,E815+1):K203&lt;&gt;"",0),0)+E815,"")))</f>
        <v>957</v>
      </c>
      <c r="F816" s="569" cm="1">
        <f t="array" ref="F816">IF(E816="","",IF(H815&lt;&gt;"",H815,INDEX(D:D,E816)))</f>
        <v>0</v>
      </c>
      <c r="G816" s="569" t="str">
        <f t="shared" si="168"/>
        <v>0</v>
      </c>
      <c r="H816" s="570" t="str">
        <f t="shared" si="169"/>
        <v/>
      </c>
      <c r="I816" s="568" t="str">
        <f>IF(AND(F816&lt;&gt;"",N10&gt;0,M816&gt;N10),"Mot &gt; limite","")</f>
        <v/>
      </c>
      <c r="M816" s="514">
        <f>IF(OR(F816="",N10="",N10&lt;=0),"",IF(LEN(F816)&lt;=N10,LEN(F816),IFERROR(FIND("♦",SUBSTITUTE(LEFT(F816,N10)," ","♦",LEN(LEFT(F816,N10))-LEN(SUBSTITUTE(LEFT(F816,N10)," ","")))),FIND(" ",F816&amp;" ",N10+1)-1)))</f>
        <v>1</v>
      </c>
      <c r="N816" s="571">
        <f t="shared" si="170"/>
        <v>799</v>
      </c>
      <c r="O816" s="551" t="str">
        <f t="shared" si="171"/>
        <v>0</v>
      </c>
      <c r="P816" s="571">
        <f t="shared" si="172"/>
        <v>1</v>
      </c>
      <c r="Q816" s="571">
        <f t="shared" si="173"/>
        <v>1</v>
      </c>
    </row>
    <row r="817" spans="2:17">
      <c r="B817" s="568"/>
      <c r="C817" s="568"/>
      <c r="D817" s="568"/>
      <c r="E817" s="568" cm="1">
        <f t="array" ref="E817">IF(H816&lt;&gt;"",E816,IF(E816="","",IFERROR(MATCH(TRUE(),INDEX(INDEX(K:K,E816+1):K203&lt;&gt;"",0),0)+E816,"")))</f>
        <v>958</v>
      </c>
      <c r="F817" s="569" cm="1">
        <f t="array" ref="F817">IF(E817="","",IF(H816&lt;&gt;"",H816,INDEX(D:D,E817)))</f>
        <v>0</v>
      </c>
      <c r="G817" s="569" t="str">
        <f t="shared" si="168"/>
        <v>0</v>
      </c>
      <c r="H817" s="570" t="str">
        <f t="shared" si="169"/>
        <v/>
      </c>
      <c r="I817" s="568" t="str">
        <f>IF(AND(F817&lt;&gt;"",N10&gt;0,M817&gt;N10),"Mot &gt; limite","")</f>
        <v/>
      </c>
      <c r="M817" s="514">
        <f>IF(OR(F817="",N10="",N10&lt;=0),"",IF(LEN(F817)&lt;=N10,LEN(F817),IFERROR(FIND("♦",SUBSTITUTE(LEFT(F817,N10)," ","♦",LEN(LEFT(F817,N10))-LEN(SUBSTITUTE(LEFT(F817,N10)," ","")))),FIND(" ",F817&amp;" ",N10+1)-1)))</f>
        <v>1</v>
      </c>
      <c r="N817" s="571">
        <f t="shared" si="170"/>
        <v>800</v>
      </c>
      <c r="O817" s="551" t="str">
        <f t="shared" si="171"/>
        <v>0</v>
      </c>
      <c r="P817" s="571">
        <f t="shared" si="172"/>
        <v>1</v>
      </c>
      <c r="Q817" s="571">
        <f t="shared" si="173"/>
        <v>1</v>
      </c>
    </row>
    <row r="818" spans="2:17">
      <c r="B818" s="568"/>
      <c r="C818" s="568"/>
      <c r="D818" s="568"/>
      <c r="E818" s="568" cm="1">
        <f t="array" ref="E818">IF(H817&lt;&gt;"",E817,IF(E817="","",IFERROR(MATCH(TRUE(),INDEX(INDEX(K:K,E817+1):K203&lt;&gt;"",0),0)+E817,"")))</f>
        <v>959</v>
      </c>
      <c r="F818" s="569" cm="1">
        <f t="array" ref="F818">IF(E818="","",IF(H817&lt;&gt;"",H817,INDEX(D:D,E818)))</f>
        <v>0</v>
      </c>
      <c r="G818" s="569" t="str">
        <f t="shared" si="168"/>
        <v>0</v>
      </c>
      <c r="H818" s="570" t="str">
        <f t="shared" si="169"/>
        <v/>
      </c>
      <c r="I818" s="568" t="str">
        <f>IF(AND(F818&lt;&gt;"",N10&gt;0,M818&gt;N10),"Mot &gt; limite","")</f>
        <v/>
      </c>
      <c r="M818" s="514">
        <f>IF(OR(F818="",N10="",N10&lt;=0),"",IF(LEN(F818)&lt;=N10,LEN(F818),IFERROR(FIND("♦",SUBSTITUTE(LEFT(F818,N10)," ","♦",LEN(LEFT(F818,N10))-LEN(SUBSTITUTE(LEFT(F818,N10)," ","")))),FIND(" ",F818&amp;" ",N10+1)-1)))</f>
        <v>1</v>
      </c>
      <c r="N818" s="571">
        <f t="shared" si="170"/>
        <v>801</v>
      </c>
      <c r="O818" s="551" t="str">
        <f t="shared" si="171"/>
        <v>0</v>
      </c>
      <c r="P818" s="571">
        <f t="shared" si="172"/>
        <v>1</v>
      </c>
      <c r="Q818" s="571">
        <f t="shared" si="173"/>
        <v>1</v>
      </c>
    </row>
    <row r="819" spans="2:17">
      <c r="B819" s="568"/>
      <c r="C819" s="568"/>
      <c r="D819" s="568"/>
      <c r="E819" s="568" cm="1">
        <f t="array" ref="E819">IF(H818&lt;&gt;"",E818,IF(E818="","",IFERROR(MATCH(TRUE(),INDEX(INDEX(K:K,E818+1):K203&lt;&gt;"",0),0)+E818,"")))</f>
        <v>960</v>
      </c>
      <c r="F819" s="569" cm="1">
        <f t="array" ref="F819">IF(E819="","",IF(H818&lt;&gt;"",H818,INDEX(D:D,E819)))</f>
        <v>0</v>
      </c>
      <c r="G819" s="569" t="str">
        <f t="shared" si="168"/>
        <v>0</v>
      </c>
      <c r="H819" s="570" t="str">
        <f t="shared" si="169"/>
        <v/>
      </c>
      <c r="I819" s="568" t="str">
        <f>IF(AND(F819&lt;&gt;"",N10&gt;0,M819&gt;N10),"Mot &gt; limite","")</f>
        <v/>
      </c>
      <c r="M819" s="514">
        <f>IF(OR(F819="",N10="",N10&lt;=0),"",IF(LEN(F819)&lt;=N10,LEN(F819),IFERROR(FIND("♦",SUBSTITUTE(LEFT(F819,N10)," ","♦",LEN(LEFT(F819,N10))-LEN(SUBSTITUTE(LEFT(F819,N10)," ","")))),FIND(" ",F819&amp;" ",N10+1)-1)))</f>
        <v>1</v>
      </c>
      <c r="N819" s="571">
        <f t="shared" si="170"/>
        <v>802</v>
      </c>
      <c r="O819" s="551" t="str">
        <f t="shared" si="171"/>
        <v>0</v>
      </c>
      <c r="P819" s="571">
        <f t="shared" si="172"/>
        <v>1</v>
      </c>
      <c r="Q819" s="571">
        <f t="shared" si="173"/>
        <v>1</v>
      </c>
    </row>
    <row r="820" spans="2:17">
      <c r="B820" s="568"/>
      <c r="C820" s="568"/>
      <c r="D820" s="568"/>
      <c r="E820" s="568" cm="1">
        <f t="array" ref="E820">IF(H819&lt;&gt;"",E819,IF(E819="","",IFERROR(MATCH(TRUE(),INDEX(INDEX(K:K,E819+1):K203&lt;&gt;"",0),0)+E819,"")))</f>
        <v>961</v>
      </c>
      <c r="F820" s="569" cm="1">
        <f t="array" ref="F820">IF(E820="","",IF(H819&lt;&gt;"",H819,INDEX(D:D,E820)))</f>
        <v>0</v>
      </c>
      <c r="G820" s="569" t="str">
        <f t="shared" si="168"/>
        <v>0</v>
      </c>
      <c r="H820" s="570" t="str">
        <f t="shared" si="169"/>
        <v/>
      </c>
      <c r="I820" s="568" t="str">
        <f>IF(AND(F820&lt;&gt;"",N10&gt;0,M820&gt;N10),"Mot &gt; limite","")</f>
        <v/>
      </c>
      <c r="M820" s="514">
        <f>IF(OR(F820="",N10="",N10&lt;=0),"",IF(LEN(F820)&lt;=N10,LEN(F820),IFERROR(FIND("♦",SUBSTITUTE(LEFT(F820,N10)," ","♦",LEN(LEFT(F820,N10))-LEN(SUBSTITUTE(LEFT(F820,N10)," ","")))),FIND(" ",F820&amp;" ",N10+1)-1)))</f>
        <v>1</v>
      </c>
      <c r="N820" s="571">
        <f t="shared" si="170"/>
        <v>803</v>
      </c>
      <c r="O820" s="551" t="str">
        <f t="shared" si="171"/>
        <v>0</v>
      </c>
      <c r="P820" s="571">
        <f t="shared" si="172"/>
        <v>1</v>
      </c>
      <c r="Q820" s="571">
        <f t="shared" si="173"/>
        <v>1</v>
      </c>
    </row>
    <row r="821" spans="2:17">
      <c r="B821" s="568"/>
      <c r="C821" s="568"/>
      <c r="D821" s="568"/>
      <c r="E821" s="568" cm="1">
        <f t="array" ref="E821">IF(H820&lt;&gt;"",E820,IF(E820="","",IFERROR(MATCH(TRUE(),INDEX(INDEX(K:K,E820+1):K203&lt;&gt;"",0),0)+E820,"")))</f>
        <v>962</v>
      </c>
      <c r="F821" s="569" cm="1">
        <f t="array" ref="F821">IF(E821="","",IF(H820&lt;&gt;"",H820,INDEX(D:D,E821)))</f>
        <v>0</v>
      </c>
      <c r="G821" s="569" t="str">
        <f t="shared" si="168"/>
        <v>0</v>
      </c>
      <c r="H821" s="570" t="str">
        <f t="shared" si="169"/>
        <v/>
      </c>
      <c r="I821" s="568" t="str">
        <f>IF(AND(F821&lt;&gt;"",N10&gt;0,M821&gt;N10),"Mot &gt; limite","")</f>
        <v/>
      </c>
      <c r="M821" s="514">
        <f>IF(OR(F821="",N10="",N10&lt;=0),"",IF(LEN(F821)&lt;=N10,LEN(F821),IFERROR(FIND("♦",SUBSTITUTE(LEFT(F821,N10)," ","♦",LEN(LEFT(F821,N10))-LEN(SUBSTITUTE(LEFT(F821,N10)," ","")))),FIND(" ",F821&amp;" ",N10+1)-1)))</f>
        <v>1</v>
      </c>
      <c r="N821" s="571">
        <f t="shared" si="170"/>
        <v>804</v>
      </c>
      <c r="O821" s="551" t="str">
        <f t="shared" si="171"/>
        <v>0</v>
      </c>
      <c r="P821" s="571">
        <f t="shared" si="172"/>
        <v>1</v>
      </c>
      <c r="Q821" s="571">
        <f t="shared" si="173"/>
        <v>1</v>
      </c>
    </row>
    <row r="822" spans="2:17">
      <c r="B822" s="568"/>
      <c r="C822" s="568"/>
      <c r="D822" s="568"/>
      <c r="E822" s="568" cm="1">
        <f t="array" ref="E822">IF(H821&lt;&gt;"",E821,IF(E821="","",IFERROR(MATCH(TRUE(),INDEX(INDEX(K:K,E821+1):K203&lt;&gt;"",0),0)+E821,"")))</f>
        <v>963</v>
      </c>
      <c r="F822" s="569" cm="1">
        <f t="array" ref="F822">IF(E822="","",IF(H821&lt;&gt;"",H821,INDEX(D:D,E822)))</f>
        <v>0</v>
      </c>
      <c r="G822" s="569" t="str">
        <f t="shared" si="168"/>
        <v>0</v>
      </c>
      <c r="H822" s="570" t="str">
        <f t="shared" si="169"/>
        <v/>
      </c>
      <c r="I822" s="568" t="str">
        <f>IF(AND(F822&lt;&gt;"",N10&gt;0,M822&gt;N10),"Mot &gt; limite","")</f>
        <v/>
      </c>
      <c r="M822" s="514">
        <f>IF(OR(F822="",N10="",N10&lt;=0),"",IF(LEN(F822)&lt;=N10,LEN(F822),IFERROR(FIND("♦",SUBSTITUTE(LEFT(F822,N10)," ","♦",LEN(LEFT(F822,N10))-LEN(SUBSTITUTE(LEFT(F822,N10)," ","")))),FIND(" ",F822&amp;" ",N10+1)-1)))</f>
        <v>1</v>
      </c>
      <c r="N822" s="571">
        <f t="shared" si="170"/>
        <v>805</v>
      </c>
      <c r="O822" s="551" t="str">
        <f t="shared" si="171"/>
        <v>0</v>
      </c>
      <c r="P822" s="571">
        <f t="shared" si="172"/>
        <v>1</v>
      </c>
      <c r="Q822" s="571">
        <f t="shared" si="173"/>
        <v>1</v>
      </c>
    </row>
    <row r="823" spans="2:17">
      <c r="B823" s="568"/>
      <c r="C823" s="568"/>
      <c r="D823" s="568"/>
      <c r="E823" s="568" cm="1">
        <f t="array" ref="E823">IF(H822&lt;&gt;"",E822,IF(E822="","",IFERROR(MATCH(TRUE(),INDEX(INDEX(K:K,E822+1):K203&lt;&gt;"",0),0)+E822,"")))</f>
        <v>964</v>
      </c>
      <c r="F823" s="569" cm="1">
        <f t="array" ref="F823">IF(E823="","",IF(H822&lt;&gt;"",H822,INDEX(D:D,E823)))</f>
        <v>0</v>
      </c>
      <c r="G823" s="569" t="str">
        <f t="shared" si="168"/>
        <v>0</v>
      </c>
      <c r="H823" s="570" t="str">
        <f t="shared" si="169"/>
        <v/>
      </c>
      <c r="I823" s="568" t="str">
        <f>IF(AND(F823&lt;&gt;"",N10&gt;0,M823&gt;N10),"Mot &gt; limite","")</f>
        <v/>
      </c>
      <c r="M823" s="514">
        <f>IF(OR(F823="",N10="",N10&lt;=0),"",IF(LEN(F823)&lt;=N10,LEN(F823),IFERROR(FIND("♦",SUBSTITUTE(LEFT(F823,N10)," ","♦",LEN(LEFT(F823,N10))-LEN(SUBSTITUTE(LEFT(F823,N10)," ","")))),FIND(" ",F823&amp;" ",N10+1)-1)))</f>
        <v>1</v>
      </c>
      <c r="N823" s="571">
        <f t="shared" si="170"/>
        <v>806</v>
      </c>
      <c r="O823" s="551" t="str">
        <f t="shared" si="171"/>
        <v>0</v>
      </c>
      <c r="P823" s="571">
        <f t="shared" si="172"/>
        <v>1</v>
      </c>
      <c r="Q823" s="571">
        <f t="shared" si="173"/>
        <v>1</v>
      </c>
    </row>
    <row r="824" spans="2:17">
      <c r="B824" s="568"/>
      <c r="C824" s="568"/>
      <c r="D824" s="568"/>
      <c r="E824" s="568" cm="1">
        <f t="array" ref="E824">IF(H823&lt;&gt;"",E823,IF(E823="","",IFERROR(MATCH(TRUE(),INDEX(INDEX(K:K,E823+1):K203&lt;&gt;"",0),0)+E823,"")))</f>
        <v>965</v>
      </c>
      <c r="F824" s="569" cm="1">
        <f t="array" ref="F824">IF(E824="","",IF(H823&lt;&gt;"",H823,INDEX(D:D,E824)))</f>
        <v>0</v>
      </c>
      <c r="G824" s="569" t="str">
        <f t="shared" si="168"/>
        <v>0</v>
      </c>
      <c r="H824" s="570" t="str">
        <f t="shared" si="169"/>
        <v/>
      </c>
      <c r="I824" s="568" t="str">
        <f>IF(AND(F824&lt;&gt;"",N10&gt;0,M824&gt;N10),"Mot &gt; limite","")</f>
        <v/>
      </c>
      <c r="M824" s="514">
        <f>IF(OR(F824="",N10="",N10&lt;=0),"",IF(LEN(F824)&lt;=N10,LEN(F824),IFERROR(FIND("♦",SUBSTITUTE(LEFT(F824,N10)," ","♦",LEN(LEFT(F824,N10))-LEN(SUBSTITUTE(LEFT(F824,N10)," ","")))),FIND(" ",F824&amp;" ",N10+1)-1)))</f>
        <v>1</v>
      </c>
      <c r="N824" s="571">
        <f t="shared" si="170"/>
        <v>807</v>
      </c>
      <c r="O824" s="551" t="str">
        <f t="shared" si="171"/>
        <v>0</v>
      </c>
      <c r="P824" s="571">
        <f t="shared" si="172"/>
        <v>1</v>
      </c>
      <c r="Q824" s="571">
        <f t="shared" si="173"/>
        <v>1</v>
      </c>
    </row>
    <row r="825" spans="2:17">
      <c r="B825" s="568"/>
      <c r="C825" s="568"/>
      <c r="D825" s="568"/>
      <c r="E825" s="568" cm="1">
        <f t="array" ref="E825">IF(H824&lt;&gt;"",E824,IF(E824="","",IFERROR(MATCH(TRUE(),INDEX(INDEX(K:K,E824+1):K203&lt;&gt;"",0),0)+E824,"")))</f>
        <v>966</v>
      </c>
      <c r="F825" s="569" cm="1">
        <f t="array" ref="F825">IF(E825="","",IF(H824&lt;&gt;"",H824,INDEX(D:D,E825)))</f>
        <v>0</v>
      </c>
      <c r="G825" s="569" t="str">
        <f t="shared" si="168"/>
        <v>0</v>
      </c>
      <c r="H825" s="570" t="str">
        <f t="shared" si="169"/>
        <v/>
      </c>
      <c r="I825" s="568" t="str">
        <f>IF(AND(F825&lt;&gt;"",N10&gt;0,M825&gt;N10),"Mot &gt; limite","")</f>
        <v/>
      </c>
      <c r="M825" s="514">
        <f>IF(OR(F825="",N10="",N10&lt;=0),"",IF(LEN(F825)&lt;=N10,LEN(F825),IFERROR(FIND("♦",SUBSTITUTE(LEFT(F825,N10)," ","♦",LEN(LEFT(F825,N10))-LEN(SUBSTITUTE(LEFT(F825,N10)," ","")))),FIND(" ",F825&amp;" ",N10+1)-1)))</f>
        <v>1</v>
      </c>
      <c r="N825" s="571">
        <f t="shared" si="170"/>
        <v>808</v>
      </c>
      <c r="O825" s="551" t="str">
        <f t="shared" si="171"/>
        <v>0</v>
      </c>
      <c r="P825" s="571">
        <f t="shared" si="172"/>
        <v>1</v>
      </c>
      <c r="Q825" s="571">
        <f t="shared" si="173"/>
        <v>1</v>
      </c>
    </row>
    <row r="826" spans="2:17">
      <c r="B826" s="568"/>
      <c r="C826" s="568"/>
      <c r="D826" s="568"/>
      <c r="E826" s="568" cm="1">
        <f t="array" ref="E826">IF(H825&lt;&gt;"",E825,IF(E825="","",IFERROR(MATCH(TRUE(),INDEX(INDEX(K:K,E825+1):K203&lt;&gt;"",0),0)+E825,"")))</f>
        <v>967</v>
      </c>
      <c r="F826" s="569" cm="1">
        <f t="array" ref="F826">IF(E826="","",IF(H825&lt;&gt;"",H825,INDEX(D:D,E826)))</f>
        <v>0</v>
      </c>
      <c r="G826" s="569" t="str">
        <f t="shared" si="168"/>
        <v>0</v>
      </c>
      <c r="H826" s="570" t="str">
        <f t="shared" si="169"/>
        <v/>
      </c>
      <c r="I826" s="568" t="str">
        <f>IF(AND(F826&lt;&gt;"",N10&gt;0,M826&gt;N10),"Mot &gt; limite","")</f>
        <v/>
      </c>
      <c r="M826" s="514">
        <f>IF(OR(F826="",N10="",N10&lt;=0),"",IF(LEN(F826)&lt;=N10,LEN(F826),IFERROR(FIND("♦",SUBSTITUTE(LEFT(F826,N10)," ","♦",LEN(LEFT(F826,N10))-LEN(SUBSTITUTE(LEFT(F826,N10)," ","")))),FIND(" ",F826&amp;" ",N10+1)-1)))</f>
        <v>1</v>
      </c>
      <c r="N826" s="571">
        <f t="shared" si="170"/>
        <v>809</v>
      </c>
      <c r="O826" s="551" t="str">
        <f t="shared" si="171"/>
        <v>0</v>
      </c>
      <c r="P826" s="571">
        <f t="shared" si="172"/>
        <v>1</v>
      </c>
      <c r="Q826" s="571">
        <f t="shared" si="173"/>
        <v>1</v>
      </c>
    </row>
    <row r="827" spans="2:17">
      <c r="B827" s="568"/>
      <c r="C827" s="568"/>
      <c r="D827" s="568"/>
      <c r="E827" s="568" cm="1">
        <f t="array" ref="E827">IF(H826&lt;&gt;"",E826,IF(E826="","",IFERROR(MATCH(TRUE(),INDEX(INDEX(K:K,E826+1):K203&lt;&gt;"",0),0)+E826,"")))</f>
        <v>968</v>
      </c>
      <c r="F827" s="569" cm="1">
        <f t="array" ref="F827">IF(E827="","",IF(H826&lt;&gt;"",H826,INDEX(D:D,E827)))</f>
        <v>0</v>
      </c>
      <c r="G827" s="569" t="str">
        <f t="shared" si="168"/>
        <v>0</v>
      </c>
      <c r="H827" s="570" t="str">
        <f t="shared" si="169"/>
        <v/>
      </c>
      <c r="I827" s="568" t="str">
        <f>IF(AND(F827&lt;&gt;"",N10&gt;0,M827&gt;N10),"Mot &gt; limite","")</f>
        <v/>
      </c>
      <c r="M827" s="514">
        <f>IF(OR(F827="",N10="",N10&lt;=0),"",IF(LEN(F827)&lt;=N10,LEN(F827),IFERROR(FIND("♦",SUBSTITUTE(LEFT(F827,N10)," ","♦",LEN(LEFT(F827,N10))-LEN(SUBSTITUTE(LEFT(F827,N10)," ","")))),FIND(" ",F827&amp;" ",N10+1)-1)))</f>
        <v>1</v>
      </c>
      <c r="N827" s="571">
        <f t="shared" si="170"/>
        <v>810</v>
      </c>
      <c r="O827" s="551" t="str">
        <f t="shared" si="171"/>
        <v>0</v>
      </c>
      <c r="P827" s="571">
        <f t="shared" si="172"/>
        <v>1</v>
      </c>
      <c r="Q827" s="571">
        <f t="shared" si="173"/>
        <v>1</v>
      </c>
    </row>
    <row r="828" spans="2:17">
      <c r="B828" s="568"/>
      <c r="C828" s="568"/>
      <c r="D828" s="568"/>
      <c r="E828" s="568" cm="1">
        <f t="array" ref="E828">IF(H827&lt;&gt;"",E827,IF(E827="","",IFERROR(MATCH(TRUE(),INDEX(INDEX(K:K,E827+1):K203&lt;&gt;"",0),0)+E827,"")))</f>
        <v>969</v>
      </c>
      <c r="F828" s="569" cm="1">
        <f t="array" ref="F828">IF(E828="","",IF(H827&lt;&gt;"",H827,INDEX(D:D,E828)))</f>
        <v>0</v>
      </c>
      <c r="G828" s="569" t="str">
        <f t="shared" si="168"/>
        <v>0</v>
      </c>
      <c r="H828" s="570" t="str">
        <f t="shared" si="169"/>
        <v/>
      </c>
      <c r="I828" s="568" t="str">
        <f>IF(AND(F828&lt;&gt;"",N10&gt;0,M828&gt;N10),"Mot &gt; limite","")</f>
        <v/>
      </c>
      <c r="M828" s="514">
        <f>IF(OR(F828="",N10="",N10&lt;=0),"",IF(LEN(F828)&lt;=N10,LEN(F828),IFERROR(FIND("♦",SUBSTITUTE(LEFT(F828,N10)," ","♦",LEN(LEFT(F828,N10))-LEN(SUBSTITUTE(LEFT(F828,N10)," ","")))),FIND(" ",F828&amp;" ",N10+1)-1)))</f>
        <v>1</v>
      </c>
      <c r="N828" s="571">
        <f t="shared" si="170"/>
        <v>811</v>
      </c>
      <c r="O828" s="551" t="str">
        <f t="shared" si="171"/>
        <v>0</v>
      </c>
      <c r="P828" s="571">
        <f t="shared" si="172"/>
        <v>1</v>
      </c>
      <c r="Q828" s="571">
        <f t="shared" si="173"/>
        <v>1</v>
      </c>
    </row>
    <row r="829" spans="2:17">
      <c r="B829" s="568"/>
      <c r="C829" s="568"/>
      <c r="D829" s="568"/>
      <c r="E829" s="568" cm="1">
        <f t="array" ref="E829">IF(H828&lt;&gt;"",E828,IF(E828="","",IFERROR(MATCH(TRUE(),INDEX(INDEX(K:K,E828+1):K203&lt;&gt;"",0),0)+E828,"")))</f>
        <v>970</v>
      </c>
      <c r="F829" s="569" cm="1">
        <f t="array" ref="F829">IF(E829="","",IF(H828&lt;&gt;"",H828,INDEX(D:D,E829)))</f>
        <v>0</v>
      </c>
      <c r="G829" s="569" t="str">
        <f t="shared" si="168"/>
        <v>0</v>
      </c>
      <c r="H829" s="570" t="str">
        <f t="shared" si="169"/>
        <v/>
      </c>
      <c r="I829" s="568" t="str">
        <f>IF(AND(F829&lt;&gt;"",N10&gt;0,M829&gt;N10),"Mot &gt; limite","")</f>
        <v/>
      </c>
      <c r="M829" s="514">
        <f>IF(OR(F829="",N10="",N10&lt;=0),"",IF(LEN(F829)&lt;=N10,LEN(F829),IFERROR(FIND("♦",SUBSTITUTE(LEFT(F829,N10)," ","♦",LEN(LEFT(F829,N10))-LEN(SUBSTITUTE(LEFT(F829,N10)," ","")))),FIND(" ",F829&amp;" ",N10+1)-1)))</f>
        <v>1</v>
      </c>
      <c r="N829" s="571">
        <f t="shared" si="170"/>
        <v>812</v>
      </c>
      <c r="O829" s="551" t="str">
        <f t="shared" si="171"/>
        <v>0</v>
      </c>
      <c r="P829" s="571">
        <f t="shared" si="172"/>
        <v>1</v>
      </c>
      <c r="Q829" s="571">
        <f t="shared" si="173"/>
        <v>1</v>
      </c>
    </row>
    <row r="830" spans="2:17">
      <c r="B830" s="568"/>
      <c r="C830" s="568"/>
      <c r="D830" s="568"/>
      <c r="E830" s="568" cm="1">
        <f t="array" ref="E830">IF(H829&lt;&gt;"",E829,IF(E829="","",IFERROR(MATCH(TRUE(),INDEX(INDEX(K:K,E829+1):K203&lt;&gt;"",0),0)+E829,"")))</f>
        <v>971</v>
      </c>
      <c r="F830" s="569" cm="1">
        <f t="array" ref="F830">IF(E830="","",IF(H829&lt;&gt;"",H829,INDEX(D:D,E830)))</f>
        <v>0</v>
      </c>
      <c r="G830" s="569" t="str">
        <f t="shared" si="168"/>
        <v>0</v>
      </c>
      <c r="H830" s="570" t="str">
        <f t="shared" si="169"/>
        <v/>
      </c>
      <c r="I830" s="568" t="str">
        <f>IF(AND(F830&lt;&gt;"",N10&gt;0,M830&gt;N10),"Mot &gt; limite","")</f>
        <v/>
      </c>
      <c r="M830" s="514">
        <f>IF(OR(F830="",N10="",N10&lt;=0),"",IF(LEN(F830)&lt;=N10,LEN(F830),IFERROR(FIND("♦",SUBSTITUTE(LEFT(F830,N10)," ","♦",LEN(LEFT(F830,N10))-LEN(SUBSTITUTE(LEFT(F830,N10)," ","")))),FIND(" ",F830&amp;" ",N10+1)-1)))</f>
        <v>1</v>
      </c>
      <c r="N830" s="571">
        <f t="shared" si="170"/>
        <v>813</v>
      </c>
      <c r="O830" s="551" t="str">
        <f t="shared" si="171"/>
        <v>0</v>
      </c>
      <c r="P830" s="571">
        <f t="shared" si="172"/>
        <v>1</v>
      </c>
      <c r="Q830" s="571">
        <f t="shared" si="173"/>
        <v>1</v>
      </c>
    </row>
    <row r="831" spans="2:17">
      <c r="B831" s="568"/>
      <c r="C831" s="568"/>
      <c r="D831" s="568"/>
      <c r="E831" s="568" cm="1">
        <f t="array" ref="E831">IF(H830&lt;&gt;"",E830,IF(E830="","",IFERROR(MATCH(TRUE(),INDEX(INDEX(K:K,E830+1):K203&lt;&gt;"",0),0)+E830,"")))</f>
        <v>972</v>
      </c>
      <c r="F831" s="569" cm="1">
        <f t="array" ref="F831">IF(E831="","",IF(H830&lt;&gt;"",H830,INDEX(D:D,E831)))</f>
        <v>0</v>
      </c>
      <c r="G831" s="569" t="str">
        <f t="shared" si="168"/>
        <v>0</v>
      </c>
      <c r="H831" s="570" t="str">
        <f t="shared" si="169"/>
        <v/>
      </c>
      <c r="I831" s="568" t="str">
        <f>IF(AND(F831&lt;&gt;"",N10&gt;0,M831&gt;N10),"Mot &gt; limite","")</f>
        <v/>
      </c>
      <c r="M831" s="514">
        <f>IF(OR(F831="",N10="",N10&lt;=0),"",IF(LEN(F831)&lt;=N10,LEN(F831),IFERROR(FIND("♦",SUBSTITUTE(LEFT(F831,N10)," ","♦",LEN(LEFT(F831,N10))-LEN(SUBSTITUTE(LEFT(F831,N10)," ","")))),FIND(" ",F831&amp;" ",N10+1)-1)))</f>
        <v>1</v>
      </c>
      <c r="N831" s="571">
        <f t="shared" si="170"/>
        <v>814</v>
      </c>
      <c r="O831" s="551" t="str">
        <f t="shared" si="171"/>
        <v>0</v>
      </c>
      <c r="P831" s="571">
        <f t="shared" si="172"/>
        <v>1</v>
      </c>
      <c r="Q831" s="571">
        <f t="shared" si="173"/>
        <v>1</v>
      </c>
    </row>
    <row r="832" spans="2:17">
      <c r="B832" s="568"/>
      <c r="C832" s="568"/>
      <c r="D832" s="568"/>
      <c r="E832" s="568" cm="1">
        <f t="array" ref="E832">IF(H831&lt;&gt;"",E831,IF(E831="","",IFERROR(MATCH(TRUE(),INDEX(INDEX(K:K,E831+1):K203&lt;&gt;"",0),0)+E831,"")))</f>
        <v>973</v>
      </c>
      <c r="F832" s="569" cm="1">
        <f t="array" ref="F832">IF(E832="","",IF(H831&lt;&gt;"",H831,INDEX(D:D,E832)))</f>
        <v>0</v>
      </c>
      <c r="G832" s="569" t="str">
        <f t="shared" si="168"/>
        <v>0</v>
      </c>
      <c r="H832" s="570" t="str">
        <f t="shared" si="169"/>
        <v/>
      </c>
      <c r="I832" s="568" t="str">
        <f>IF(AND(F832&lt;&gt;"",N10&gt;0,M832&gt;N10),"Mot &gt; limite","")</f>
        <v/>
      </c>
      <c r="M832" s="514">
        <f>IF(OR(F832="",N10="",N10&lt;=0),"",IF(LEN(F832)&lt;=N10,LEN(F832),IFERROR(FIND("♦",SUBSTITUTE(LEFT(F832,N10)," ","♦",LEN(LEFT(F832,N10))-LEN(SUBSTITUTE(LEFT(F832,N10)," ","")))),FIND(" ",F832&amp;" ",N10+1)-1)))</f>
        <v>1</v>
      </c>
      <c r="N832" s="571">
        <f t="shared" si="170"/>
        <v>815</v>
      </c>
      <c r="O832" s="551" t="str">
        <f t="shared" si="171"/>
        <v>0</v>
      </c>
      <c r="P832" s="571">
        <f t="shared" si="172"/>
        <v>1</v>
      </c>
      <c r="Q832" s="571">
        <f t="shared" si="173"/>
        <v>1</v>
      </c>
    </row>
    <row r="833" spans="2:17">
      <c r="B833" s="568"/>
      <c r="C833" s="568"/>
      <c r="D833" s="568"/>
      <c r="E833" s="568" cm="1">
        <f t="array" ref="E833">IF(H832&lt;&gt;"",E832,IF(E832="","",IFERROR(MATCH(TRUE(),INDEX(INDEX(K:K,E832+1):K203&lt;&gt;"",0),0)+E832,"")))</f>
        <v>974</v>
      </c>
      <c r="F833" s="569" cm="1">
        <f t="array" ref="F833">IF(E833="","",IF(H832&lt;&gt;"",H832,INDEX(D:D,E833)))</f>
        <v>0</v>
      </c>
      <c r="G833" s="569" t="str">
        <f t="shared" si="168"/>
        <v>0</v>
      </c>
      <c r="H833" s="570" t="str">
        <f t="shared" si="169"/>
        <v/>
      </c>
      <c r="I833" s="568" t="str">
        <f>IF(AND(F833&lt;&gt;"",N10&gt;0,M833&gt;N10),"Mot &gt; limite","")</f>
        <v/>
      </c>
      <c r="M833" s="514">
        <f>IF(OR(F833="",N10="",N10&lt;=0),"",IF(LEN(F833)&lt;=N10,LEN(F833),IFERROR(FIND("♦",SUBSTITUTE(LEFT(F833,N10)," ","♦",LEN(LEFT(F833,N10))-LEN(SUBSTITUTE(LEFT(F833,N10)," ","")))),FIND(" ",F833&amp;" ",N10+1)-1)))</f>
        <v>1</v>
      </c>
      <c r="N833" s="571">
        <f t="shared" si="170"/>
        <v>816</v>
      </c>
      <c r="O833" s="551" t="str">
        <f t="shared" si="171"/>
        <v>0</v>
      </c>
      <c r="P833" s="571">
        <f t="shared" si="172"/>
        <v>1</v>
      </c>
      <c r="Q833" s="571">
        <f t="shared" si="173"/>
        <v>1</v>
      </c>
    </row>
    <row r="834" spans="2:17">
      <c r="B834" s="568"/>
      <c r="C834" s="568"/>
      <c r="D834" s="568"/>
      <c r="E834" s="568" cm="1">
        <f t="array" ref="E834">IF(H833&lt;&gt;"",E833,IF(E833="","",IFERROR(MATCH(TRUE(),INDEX(INDEX(K:K,E833+1):K203&lt;&gt;"",0),0)+E833,"")))</f>
        <v>975</v>
      </c>
      <c r="F834" s="569" cm="1">
        <f t="array" ref="F834">IF(E834="","",IF(H833&lt;&gt;"",H833,INDEX(D:D,E834)))</f>
        <v>0</v>
      </c>
      <c r="G834" s="569" t="str">
        <f t="shared" si="168"/>
        <v>0</v>
      </c>
      <c r="H834" s="570" t="str">
        <f t="shared" si="169"/>
        <v/>
      </c>
      <c r="I834" s="568" t="str">
        <f>IF(AND(F834&lt;&gt;"",N10&gt;0,M834&gt;N10),"Mot &gt; limite","")</f>
        <v/>
      </c>
      <c r="M834" s="514">
        <f>IF(OR(F834="",N10="",N10&lt;=0),"",IF(LEN(F834)&lt;=N10,LEN(F834),IFERROR(FIND("♦",SUBSTITUTE(LEFT(F834,N10)," ","♦",LEN(LEFT(F834,N10))-LEN(SUBSTITUTE(LEFT(F834,N10)," ","")))),FIND(" ",F834&amp;" ",N10+1)-1)))</f>
        <v>1</v>
      </c>
      <c r="N834" s="571">
        <f t="shared" si="170"/>
        <v>817</v>
      </c>
      <c r="O834" s="551" t="str">
        <f t="shared" si="171"/>
        <v>0</v>
      </c>
      <c r="P834" s="571">
        <f t="shared" si="172"/>
        <v>1</v>
      </c>
      <c r="Q834" s="571">
        <f t="shared" si="173"/>
        <v>1</v>
      </c>
    </row>
    <row r="835" spans="2:17">
      <c r="B835" s="568"/>
      <c r="C835" s="568"/>
      <c r="D835" s="568"/>
      <c r="E835" s="568" cm="1">
        <f t="array" ref="E835">IF(H834&lt;&gt;"",E834,IF(E834="","",IFERROR(MATCH(TRUE(),INDEX(INDEX(K:K,E834+1):K203&lt;&gt;"",0),0)+E834,"")))</f>
        <v>976</v>
      </c>
      <c r="F835" s="569" cm="1">
        <f t="array" ref="F835">IF(E835="","",IF(H834&lt;&gt;"",H834,INDEX(D:D,E835)))</f>
        <v>0</v>
      </c>
      <c r="G835" s="569" t="str">
        <f t="shared" si="168"/>
        <v>0</v>
      </c>
      <c r="H835" s="570" t="str">
        <f t="shared" si="169"/>
        <v/>
      </c>
      <c r="I835" s="568" t="str">
        <f>IF(AND(F835&lt;&gt;"",N10&gt;0,M835&gt;N10),"Mot &gt; limite","")</f>
        <v/>
      </c>
      <c r="M835" s="514">
        <f>IF(OR(F835="",N10="",N10&lt;=0),"",IF(LEN(F835)&lt;=N10,LEN(F835),IFERROR(FIND("♦",SUBSTITUTE(LEFT(F835,N10)," ","♦",LEN(LEFT(F835,N10))-LEN(SUBSTITUTE(LEFT(F835,N10)," ","")))),FIND(" ",F835&amp;" ",N10+1)-1)))</f>
        <v>1</v>
      </c>
      <c r="N835" s="571">
        <f t="shared" si="170"/>
        <v>818</v>
      </c>
      <c r="O835" s="551" t="str">
        <f t="shared" si="171"/>
        <v>0</v>
      </c>
      <c r="P835" s="571">
        <f t="shared" si="172"/>
        <v>1</v>
      </c>
      <c r="Q835" s="571">
        <f t="shared" si="173"/>
        <v>1</v>
      </c>
    </row>
    <row r="836" spans="2:17">
      <c r="B836" s="568"/>
      <c r="C836" s="568"/>
      <c r="D836" s="568"/>
      <c r="E836" s="568" cm="1">
        <f t="array" ref="E836">IF(H835&lt;&gt;"",E835,IF(E835="","",IFERROR(MATCH(TRUE(),INDEX(INDEX(K:K,E835+1):K203&lt;&gt;"",0),0)+E835,"")))</f>
        <v>977</v>
      </c>
      <c r="F836" s="569" cm="1">
        <f t="array" ref="F836">IF(E836="","",IF(H835&lt;&gt;"",H835,INDEX(D:D,E836)))</f>
        <v>0</v>
      </c>
      <c r="G836" s="569" t="str">
        <f t="shared" si="168"/>
        <v>0</v>
      </c>
      <c r="H836" s="570" t="str">
        <f t="shared" si="169"/>
        <v/>
      </c>
      <c r="I836" s="568" t="str">
        <f>IF(AND(F836&lt;&gt;"",N10&gt;0,M836&gt;N10),"Mot &gt; limite","")</f>
        <v/>
      </c>
      <c r="M836" s="514">
        <f>IF(OR(F836="",N10="",N10&lt;=0),"",IF(LEN(F836)&lt;=N10,LEN(F836),IFERROR(FIND("♦",SUBSTITUTE(LEFT(F836,N10)," ","♦",LEN(LEFT(F836,N10))-LEN(SUBSTITUTE(LEFT(F836,N10)," ","")))),FIND(" ",F836&amp;" ",N10+1)-1)))</f>
        <v>1</v>
      </c>
      <c r="N836" s="571">
        <f t="shared" si="170"/>
        <v>819</v>
      </c>
      <c r="O836" s="551" t="str">
        <f t="shared" si="171"/>
        <v>0</v>
      </c>
      <c r="P836" s="571">
        <f t="shared" si="172"/>
        <v>1</v>
      </c>
      <c r="Q836" s="571">
        <f t="shared" si="173"/>
        <v>1</v>
      </c>
    </row>
    <row r="837" spans="2:17">
      <c r="B837" s="568"/>
      <c r="C837" s="568"/>
      <c r="D837" s="568"/>
      <c r="E837" s="568" cm="1">
        <f t="array" ref="E837">IF(H836&lt;&gt;"",E836,IF(E836="","",IFERROR(MATCH(TRUE(),INDEX(INDEX(K:K,E836+1):K203&lt;&gt;"",0),0)+E836,"")))</f>
        <v>978</v>
      </c>
      <c r="F837" s="569" cm="1">
        <f t="array" ref="F837">IF(E837="","",IF(H836&lt;&gt;"",H836,INDEX(D:D,E837)))</f>
        <v>0</v>
      </c>
      <c r="G837" s="569" t="str">
        <f t="shared" si="168"/>
        <v>0</v>
      </c>
      <c r="H837" s="570" t="str">
        <f t="shared" si="169"/>
        <v/>
      </c>
      <c r="I837" s="568" t="str">
        <f>IF(AND(F837&lt;&gt;"",N10&gt;0,M837&gt;N10),"Mot &gt; limite","")</f>
        <v/>
      </c>
      <c r="M837" s="514">
        <f>IF(OR(F837="",N10="",N10&lt;=0),"",IF(LEN(F837)&lt;=N10,LEN(F837),IFERROR(FIND("♦",SUBSTITUTE(LEFT(F837,N10)," ","♦",LEN(LEFT(F837,N10))-LEN(SUBSTITUTE(LEFT(F837,N10)," ","")))),FIND(" ",F837&amp;" ",N10+1)-1)))</f>
        <v>1</v>
      </c>
      <c r="N837" s="571">
        <f t="shared" si="170"/>
        <v>820</v>
      </c>
      <c r="O837" s="551" t="str">
        <f t="shared" si="171"/>
        <v>0</v>
      </c>
      <c r="P837" s="571">
        <f t="shared" si="172"/>
        <v>1</v>
      </c>
      <c r="Q837" s="571">
        <f t="shared" si="173"/>
        <v>1</v>
      </c>
    </row>
    <row r="838" spans="2:17">
      <c r="B838" s="568"/>
      <c r="C838" s="568"/>
      <c r="D838" s="568"/>
      <c r="E838" s="568" cm="1">
        <f t="array" ref="E838">IF(H837&lt;&gt;"",E837,IF(E837="","",IFERROR(MATCH(TRUE(),INDEX(INDEX(K:K,E837+1):K203&lt;&gt;"",0),0)+E837,"")))</f>
        <v>979</v>
      </c>
      <c r="F838" s="569" cm="1">
        <f t="array" ref="F838">IF(E838="","",IF(H837&lt;&gt;"",H837,INDEX(D:D,E838)))</f>
        <v>0</v>
      </c>
      <c r="G838" s="569" t="str">
        <f t="shared" si="168"/>
        <v>0</v>
      </c>
      <c r="H838" s="570" t="str">
        <f t="shared" si="169"/>
        <v/>
      </c>
      <c r="I838" s="568" t="str">
        <f>IF(AND(F838&lt;&gt;"",N10&gt;0,M838&gt;N10),"Mot &gt; limite","")</f>
        <v/>
      </c>
      <c r="M838" s="514">
        <f>IF(OR(F838="",N10="",N10&lt;=0),"",IF(LEN(F838)&lt;=N10,LEN(F838),IFERROR(FIND("♦",SUBSTITUTE(LEFT(F838,N10)," ","♦",LEN(LEFT(F838,N10))-LEN(SUBSTITUTE(LEFT(F838,N10)," ","")))),FIND(" ",F838&amp;" ",N10+1)-1)))</f>
        <v>1</v>
      </c>
      <c r="N838" s="571">
        <f t="shared" si="170"/>
        <v>821</v>
      </c>
      <c r="O838" s="551" t="str">
        <f t="shared" si="171"/>
        <v>0</v>
      </c>
      <c r="P838" s="571">
        <f t="shared" si="172"/>
        <v>1</v>
      </c>
      <c r="Q838" s="571">
        <f t="shared" si="173"/>
        <v>1</v>
      </c>
    </row>
    <row r="839" spans="2:17">
      <c r="B839" s="568"/>
      <c r="C839" s="568"/>
      <c r="D839" s="568"/>
      <c r="E839" s="568" cm="1">
        <f t="array" ref="E839">IF(H838&lt;&gt;"",E838,IF(E838="","",IFERROR(MATCH(TRUE(),INDEX(INDEX(K:K,E838+1):K203&lt;&gt;"",0),0)+E838,"")))</f>
        <v>980</v>
      </c>
      <c r="F839" s="569" cm="1">
        <f t="array" ref="F839">IF(E839="","",IF(H838&lt;&gt;"",H838,INDEX(D:D,E839)))</f>
        <v>0</v>
      </c>
      <c r="G839" s="569" t="str">
        <f t="shared" si="168"/>
        <v>0</v>
      </c>
      <c r="H839" s="570" t="str">
        <f t="shared" si="169"/>
        <v/>
      </c>
      <c r="I839" s="568" t="str">
        <f>IF(AND(F839&lt;&gt;"",N10&gt;0,M839&gt;N10),"Mot &gt; limite","")</f>
        <v/>
      </c>
      <c r="M839" s="514">
        <f>IF(OR(F839="",N10="",N10&lt;=0),"",IF(LEN(F839)&lt;=N10,LEN(F839),IFERROR(FIND("♦",SUBSTITUTE(LEFT(F839,N10)," ","♦",LEN(LEFT(F839,N10))-LEN(SUBSTITUTE(LEFT(F839,N10)," ","")))),FIND(" ",F839&amp;" ",N10+1)-1)))</f>
        <v>1</v>
      </c>
      <c r="N839" s="571">
        <f t="shared" si="170"/>
        <v>822</v>
      </c>
      <c r="O839" s="551" t="str">
        <f t="shared" si="171"/>
        <v>0</v>
      </c>
      <c r="P839" s="571">
        <f t="shared" si="172"/>
        <v>1</v>
      </c>
      <c r="Q839" s="571">
        <f t="shared" si="173"/>
        <v>1</v>
      </c>
    </row>
    <row r="840" spans="2:17">
      <c r="B840" s="568"/>
      <c r="C840" s="568"/>
      <c r="D840" s="568"/>
      <c r="E840" s="568" cm="1">
        <f t="array" ref="E840">IF(H839&lt;&gt;"",E839,IF(E839="","",IFERROR(MATCH(TRUE(),INDEX(INDEX(K:K,E839+1):K203&lt;&gt;"",0),0)+E839,"")))</f>
        <v>981</v>
      </c>
      <c r="F840" s="569" cm="1">
        <f t="array" ref="F840">IF(E840="","",IF(H839&lt;&gt;"",H839,INDEX(D:D,E840)))</f>
        <v>0</v>
      </c>
      <c r="G840" s="569" t="str">
        <f t="shared" si="168"/>
        <v>0</v>
      </c>
      <c r="H840" s="570" t="str">
        <f t="shared" si="169"/>
        <v/>
      </c>
      <c r="I840" s="568" t="str">
        <f>IF(AND(F840&lt;&gt;"",N10&gt;0,M840&gt;N10),"Mot &gt; limite","")</f>
        <v/>
      </c>
      <c r="M840" s="514">
        <f>IF(OR(F840="",N10="",N10&lt;=0),"",IF(LEN(F840)&lt;=N10,LEN(F840),IFERROR(FIND("♦",SUBSTITUTE(LEFT(F840,N10)," ","♦",LEN(LEFT(F840,N10))-LEN(SUBSTITUTE(LEFT(F840,N10)," ","")))),FIND(" ",F840&amp;" ",N10+1)-1)))</f>
        <v>1</v>
      </c>
      <c r="N840" s="571">
        <f t="shared" si="170"/>
        <v>823</v>
      </c>
      <c r="O840" s="551" t="str">
        <f t="shared" si="171"/>
        <v>0</v>
      </c>
      <c r="P840" s="571">
        <f t="shared" si="172"/>
        <v>1</v>
      </c>
      <c r="Q840" s="571">
        <f t="shared" si="173"/>
        <v>1</v>
      </c>
    </row>
    <row r="841" spans="2:17">
      <c r="B841" s="568"/>
      <c r="C841" s="568"/>
      <c r="D841" s="568"/>
      <c r="E841" s="568" cm="1">
        <f t="array" ref="E841">IF(H840&lt;&gt;"",E840,IF(E840="","",IFERROR(MATCH(TRUE(),INDEX(INDEX(K:K,E840+1):K203&lt;&gt;"",0),0)+E840,"")))</f>
        <v>982</v>
      </c>
      <c r="F841" s="569" cm="1">
        <f t="array" ref="F841">IF(E841="","",IF(H840&lt;&gt;"",H840,INDEX(D:D,E841)))</f>
        <v>0</v>
      </c>
      <c r="G841" s="569" t="str">
        <f t="shared" si="168"/>
        <v>0</v>
      </c>
      <c r="H841" s="570" t="str">
        <f t="shared" si="169"/>
        <v/>
      </c>
      <c r="I841" s="568" t="str">
        <f>IF(AND(F841&lt;&gt;"",N10&gt;0,M841&gt;N10),"Mot &gt; limite","")</f>
        <v/>
      </c>
      <c r="M841" s="514">
        <f>IF(OR(F841="",N10="",N10&lt;=0),"",IF(LEN(F841)&lt;=N10,LEN(F841),IFERROR(FIND("♦",SUBSTITUTE(LEFT(F841,N10)," ","♦",LEN(LEFT(F841,N10))-LEN(SUBSTITUTE(LEFT(F841,N10)," ","")))),FIND(" ",F841&amp;" ",N10+1)-1)))</f>
        <v>1</v>
      </c>
      <c r="N841" s="571">
        <f t="shared" si="170"/>
        <v>824</v>
      </c>
      <c r="O841" s="551" t="str">
        <f t="shared" si="171"/>
        <v>0</v>
      </c>
      <c r="P841" s="571">
        <f t="shared" si="172"/>
        <v>1</v>
      </c>
      <c r="Q841" s="571">
        <f t="shared" si="173"/>
        <v>1</v>
      </c>
    </row>
    <row r="842" spans="2:17">
      <c r="B842" s="568"/>
      <c r="C842" s="568"/>
      <c r="D842" s="568"/>
      <c r="E842" s="568" cm="1">
        <f t="array" ref="E842">IF(H841&lt;&gt;"",E841,IF(E841="","",IFERROR(MATCH(TRUE(),INDEX(INDEX(K:K,E841+1):K203&lt;&gt;"",0),0)+E841,"")))</f>
        <v>983</v>
      </c>
      <c r="F842" s="569" cm="1">
        <f t="array" ref="F842">IF(E842="","",IF(H841&lt;&gt;"",H841,INDEX(D:D,E842)))</f>
        <v>0</v>
      </c>
      <c r="G842" s="569" t="str">
        <f t="shared" si="168"/>
        <v>0</v>
      </c>
      <c r="H842" s="570" t="str">
        <f t="shared" si="169"/>
        <v/>
      </c>
      <c r="I842" s="568" t="str">
        <f>IF(AND(F842&lt;&gt;"",N10&gt;0,M842&gt;N10),"Mot &gt; limite","")</f>
        <v/>
      </c>
      <c r="M842" s="514">
        <f>IF(OR(F842="",N10="",N10&lt;=0),"",IF(LEN(F842)&lt;=N10,LEN(F842),IFERROR(FIND("♦",SUBSTITUTE(LEFT(F842,N10)," ","♦",LEN(LEFT(F842,N10))-LEN(SUBSTITUTE(LEFT(F842,N10)," ","")))),FIND(" ",F842&amp;" ",N10+1)-1)))</f>
        <v>1</v>
      </c>
      <c r="N842" s="571">
        <f t="shared" si="170"/>
        <v>825</v>
      </c>
      <c r="O842" s="551" t="str">
        <f t="shared" si="171"/>
        <v>0</v>
      </c>
      <c r="P842" s="571">
        <f t="shared" si="172"/>
        <v>1</v>
      </c>
      <c r="Q842" s="571">
        <f t="shared" si="173"/>
        <v>1</v>
      </c>
    </row>
    <row r="843" spans="2:17">
      <c r="B843" s="568"/>
      <c r="C843" s="568"/>
      <c r="D843" s="568"/>
      <c r="E843" s="568" cm="1">
        <f t="array" ref="E843">IF(H842&lt;&gt;"",E842,IF(E842="","",IFERROR(MATCH(TRUE(),INDEX(INDEX(K:K,E842+1):K203&lt;&gt;"",0),0)+E842,"")))</f>
        <v>984</v>
      </c>
      <c r="F843" s="569" cm="1">
        <f t="array" ref="F843">IF(E843="","",IF(H842&lt;&gt;"",H842,INDEX(D:D,E843)))</f>
        <v>0</v>
      </c>
      <c r="G843" s="569" t="str">
        <f t="shared" si="168"/>
        <v>0</v>
      </c>
      <c r="H843" s="570" t="str">
        <f t="shared" si="169"/>
        <v/>
      </c>
      <c r="I843" s="568" t="str">
        <f>IF(AND(F843&lt;&gt;"",N10&gt;0,M843&gt;N10),"Mot &gt; limite","")</f>
        <v/>
      </c>
      <c r="M843" s="514">
        <f>IF(OR(F843="",N10="",N10&lt;=0),"",IF(LEN(F843)&lt;=N10,LEN(F843),IFERROR(FIND("♦",SUBSTITUTE(LEFT(F843,N10)," ","♦",LEN(LEFT(F843,N10))-LEN(SUBSTITUTE(LEFT(F843,N10)," ","")))),FIND(" ",F843&amp;" ",N10+1)-1)))</f>
        <v>1</v>
      </c>
      <c r="N843" s="571">
        <f t="shared" si="170"/>
        <v>826</v>
      </c>
      <c r="O843" s="551" t="str">
        <f t="shared" si="171"/>
        <v>0</v>
      </c>
      <c r="P843" s="571">
        <f t="shared" si="172"/>
        <v>1</v>
      </c>
      <c r="Q843" s="571">
        <f t="shared" si="173"/>
        <v>1</v>
      </c>
    </row>
    <row r="844" spans="2:17">
      <c r="B844" s="568"/>
      <c r="C844" s="568"/>
      <c r="D844" s="568"/>
      <c r="E844" s="568" cm="1">
        <f t="array" ref="E844">IF(H843&lt;&gt;"",E843,IF(E843="","",IFERROR(MATCH(TRUE(),INDEX(INDEX(K:K,E843+1):K203&lt;&gt;"",0),0)+E843,"")))</f>
        <v>985</v>
      </c>
      <c r="F844" s="569" cm="1">
        <f t="array" ref="F844">IF(E844="","",IF(H843&lt;&gt;"",H843,INDEX(D:D,E844)))</f>
        <v>0</v>
      </c>
      <c r="G844" s="569" t="str">
        <f t="shared" si="168"/>
        <v>0</v>
      </c>
      <c r="H844" s="570" t="str">
        <f t="shared" si="169"/>
        <v/>
      </c>
      <c r="I844" s="568" t="str">
        <f>IF(AND(F844&lt;&gt;"",N10&gt;0,M844&gt;N10),"Mot &gt; limite","")</f>
        <v/>
      </c>
      <c r="M844" s="514">
        <f>IF(OR(F844="",N10="",N10&lt;=0),"",IF(LEN(F844)&lt;=N10,LEN(F844),IFERROR(FIND("♦",SUBSTITUTE(LEFT(F844,N10)," ","♦",LEN(LEFT(F844,N10))-LEN(SUBSTITUTE(LEFT(F844,N10)," ","")))),FIND(" ",F844&amp;" ",N10+1)-1)))</f>
        <v>1</v>
      </c>
      <c r="N844" s="571">
        <f t="shared" si="170"/>
        <v>827</v>
      </c>
      <c r="O844" s="551" t="str">
        <f t="shared" si="171"/>
        <v>0</v>
      </c>
      <c r="P844" s="571">
        <f t="shared" si="172"/>
        <v>1</v>
      </c>
      <c r="Q844" s="571">
        <f t="shared" si="173"/>
        <v>1</v>
      </c>
    </row>
    <row r="845" spans="2:17">
      <c r="B845" s="568"/>
      <c r="C845" s="568"/>
      <c r="D845" s="568"/>
      <c r="E845" s="568" cm="1">
        <f t="array" ref="E845">IF(H844&lt;&gt;"",E844,IF(E844="","",IFERROR(MATCH(TRUE(),INDEX(INDEX(K:K,E844+1):K203&lt;&gt;"",0),0)+E844,"")))</f>
        <v>986</v>
      </c>
      <c r="F845" s="569" cm="1">
        <f t="array" ref="F845">IF(E845="","",IF(H844&lt;&gt;"",H844,INDEX(D:D,E845)))</f>
        <v>0</v>
      </c>
      <c r="G845" s="569" t="str">
        <f t="shared" si="168"/>
        <v>0</v>
      </c>
      <c r="H845" s="570" t="str">
        <f t="shared" si="169"/>
        <v/>
      </c>
      <c r="I845" s="568" t="str">
        <f>IF(AND(F845&lt;&gt;"",N10&gt;0,M845&gt;N10),"Mot &gt; limite","")</f>
        <v/>
      </c>
      <c r="M845" s="514">
        <f>IF(OR(F845="",N10="",N10&lt;=0),"",IF(LEN(F845)&lt;=N10,LEN(F845),IFERROR(FIND("♦",SUBSTITUTE(LEFT(F845,N10)," ","♦",LEN(LEFT(F845,N10))-LEN(SUBSTITUTE(LEFT(F845,N10)," ","")))),FIND(" ",F845&amp;" ",N10+1)-1)))</f>
        <v>1</v>
      </c>
      <c r="N845" s="571">
        <f t="shared" si="170"/>
        <v>828</v>
      </c>
      <c r="O845" s="551" t="str">
        <f t="shared" si="171"/>
        <v>0</v>
      </c>
      <c r="P845" s="571">
        <f t="shared" si="172"/>
        <v>1</v>
      </c>
      <c r="Q845" s="571">
        <f t="shared" si="173"/>
        <v>1</v>
      </c>
    </row>
    <row r="846" spans="2:17">
      <c r="B846" s="568"/>
      <c r="C846" s="568"/>
      <c r="D846" s="568"/>
      <c r="E846" s="568" cm="1">
        <f t="array" ref="E846">IF(H845&lt;&gt;"",E845,IF(E845="","",IFERROR(MATCH(TRUE(),INDEX(INDEX(K:K,E845+1):K203&lt;&gt;"",0),0)+E845,"")))</f>
        <v>987</v>
      </c>
      <c r="F846" s="569" cm="1">
        <f t="array" ref="F846">IF(E846="","",IF(H845&lt;&gt;"",H845,INDEX(D:D,E846)))</f>
        <v>0</v>
      </c>
      <c r="G846" s="569" t="str">
        <f t="shared" si="168"/>
        <v>0</v>
      </c>
      <c r="H846" s="570" t="str">
        <f t="shared" si="169"/>
        <v/>
      </c>
      <c r="I846" s="568" t="str">
        <f>IF(AND(F846&lt;&gt;"",N10&gt;0,M846&gt;N10),"Mot &gt; limite","")</f>
        <v/>
      </c>
      <c r="M846" s="514">
        <f>IF(OR(F846="",N10="",N10&lt;=0),"",IF(LEN(F846)&lt;=N10,LEN(F846),IFERROR(FIND("♦",SUBSTITUTE(LEFT(F846,N10)," ","♦",LEN(LEFT(F846,N10))-LEN(SUBSTITUTE(LEFT(F846,N10)," ","")))),FIND(" ",F846&amp;" ",N10+1)-1)))</f>
        <v>1</v>
      </c>
      <c r="N846" s="571">
        <f t="shared" si="170"/>
        <v>829</v>
      </c>
      <c r="O846" s="551" t="str">
        <f t="shared" si="171"/>
        <v>0</v>
      </c>
      <c r="P846" s="571">
        <f t="shared" si="172"/>
        <v>1</v>
      </c>
      <c r="Q846" s="571">
        <f t="shared" si="173"/>
        <v>1</v>
      </c>
    </row>
    <row r="847" spans="2:17">
      <c r="B847" s="568"/>
      <c r="C847" s="568"/>
      <c r="D847" s="568"/>
      <c r="E847" s="568" cm="1">
        <f t="array" ref="E847">IF(H846&lt;&gt;"",E846,IF(E846="","",IFERROR(MATCH(TRUE(),INDEX(INDEX(K:K,E846+1):K203&lt;&gt;"",0),0)+E846,"")))</f>
        <v>988</v>
      </c>
      <c r="F847" s="569" cm="1">
        <f t="array" ref="F847">IF(E847="","",IF(H846&lt;&gt;"",H846,INDEX(D:D,E847)))</f>
        <v>0</v>
      </c>
      <c r="G847" s="569" t="str">
        <f t="shared" si="168"/>
        <v>0</v>
      </c>
      <c r="H847" s="570" t="str">
        <f t="shared" si="169"/>
        <v/>
      </c>
      <c r="I847" s="568" t="str">
        <f>IF(AND(F847&lt;&gt;"",N10&gt;0,M847&gt;N10),"Mot &gt; limite","")</f>
        <v/>
      </c>
      <c r="M847" s="514">
        <f>IF(OR(F847="",N10="",N10&lt;=0),"",IF(LEN(F847)&lt;=N10,LEN(F847),IFERROR(FIND("♦",SUBSTITUTE(LEFT(F847,N10)," ","♦",LEN(LEFT(F847,N10))-LEN(SUBSTITUTE(LEFT(F847,N10)," ","")))),FIND(" ",F847&amp;" ",N10+1)-1)))</f>
        <v>1</v>
      </c>
      <c r="N847" s="571">
        <f t="shared" si="170"/>
        <v>830</v>
      </c>
      <c r="O847" s="551" t="str">
        <f t="shared" si="171"/>
        <v>0</v>
      </c>
      <c r="P847" s="571">
        <f t="shared" si="172"/>
        <v>1</v>
      </c>
      <c r="Q847" s="571">
        <f t="shared" si="173"/>
        <v>1</v>
      </c>
    </row>
    <row r="848" spans="2:17">
      <c r="B848" s="568"/>
      <c r="C848" s="568"/>
      <c r="D848" s="568"/>
      <c r="E848" s="568" cm="1">
        <f t="array" ref="E848">IF(H847&lt;&gt;"",E847,IF(E847="","",IFERROR(MATCH(TRUE(),INDEX(INDEX(K:K,E847+1):K203&lt;&gt;"",0),0)+E847,"")))</f>
        <v>989</v>
      </c>
      <c r="F848" s="569" cm="1">
        <f t="array" ref="F848">IF(E848="","",IF(H847&lt;&gt;"",H847,INDEX(D:D,E848)))</f>
        <v>0</v>
      </c>
      <c r="G848" s="569" t="str">
        <f t="shared" si="168"/>
        <v>0</v>
      </c>
      <c r="H848" s="570" t="str">
        <f t="shared" si="169"/>
        <v/>
      </c>
      <c r="I848" s="568" t="str">
        <f>IF(AND(F848&lt;&gt;"",N10&gt;0,M848&gt;N10),"Mot &gt; limite","")</f>
        <v/>
      </c>
      <c r="M848" s="514">
        <f>IF(OR(F848="",N10="",N10&lt;=0),"",IF(LEN(F848)&lt;=N10,LEN(F848),IFERROR(FIND("♦",SUBSTITUTE(LEFT(F848,N10)," ","♦",LEN(LEFT(F848,N10))-LEN(SUBSTITUTE(LEFT(F848,N10)," ","")))),FIND(" ",F848&amp;" ",N10+1)-1)))</f>
        <v>1</v>
      </c>
      <c r="N848" s="571">
        <f t="shared" si="170"/>
        <v>831</v>
      </c>
      <c r="O848" s="551" t="str">
        <f t="shared" si="171"/>
        <v>0</v>
      </c>
      <c r="P848" s="571">
        <f t="shared" si="172"/>
        <v>1</v>
      </c>
      <c r="Q848" s="571">
        <f t="shared" si="173"/>
        <v>1</v>
      </c>
    </row>
    <row r="849" spans="2:17">
      <c r="B849" s="568"/>
      <c r="C849" s="568"/>
      <c r="D849" s="568"/>
      <c r="E849" s="568" cm="1">
        <f t="array" ref="E849">IF(H848&lt;&gt;"",E848,IF(E848="","",IFERROR(MATCH(TRUE(),INDEX(INDEX(K:K,E848+1):K203&lt;&gt;"",0),0)+E848,"")))</f>
        <v>990</v>
      </c>
      <c r="F849" s="569" cm="1">
        <f t="array" ref="F849">IF(E849="","",IF(H848&lt;&gt;"",H848,INDEX(D:D,E849)))</f>
        <v>0</v>
      </c>
      <c r="G849" s="569" t="str">
        <f t="shared" si="168"/>
        <v>0</v>
      </c>
      <c r="H849" s="570" t="str">
        <f t="shared" si="169"/>
        <v/>
      </c>
      <c r="I849" s="568" t="str">
        <f>IF(AND(F849&lt;&gt;"",N10&gt;0,M849&gt;N10),"Mot &gt; limite","")</f>
        <v/>
      </c>
      <c r="M849" s="514">
        <f>IF(OR(F849="",N10="",N10&lt;=0),"",IF(LEN(F849)&lt;=N10,LEN(F849),IFERROR(FIND("♦",SUBSTITUTE(LEFT(F849,N10)," ","♦",LEN(LEFT(F849,N10))-LEN(SUBSTITUTE(LEFT(F849,N10)," ","")))),FIND(" ",F849&amp;" ",N10+1)-1)))</f>
        <v>1</v>
      </c>
      <c r="N849" s="571">
        <f t="shared" si="170"/>
        <v>832</v>
      </c>
      <c r="O849" s="551" t="str">
        <f t="shared" si="171"/>
        <v>0</v>
      </c>
      <c r="P849" s="571">
        <f t="shared" si="172"/>
        <v>1</v>
      </c>
      <c r="Q849" s="571">
        <f t="shared" si="173"/>
        <v>1</v>
      </c>
    </row>
    <row r="850" spans="2:17">
      <c r="B850" s="568"/>
      <c r="C850" s="568"/>
      <c r="D850" s="568"/>
      <c r="E850" s="568" cm="1">
        <f t="array" ref="E850">IF(H849&lt;&gt;"",E849,IF(E849="","",IFERROR(MATCH(TRUE(),INDEX(INDEX(K:K,E849+1):K203&lt;&gt;"",0),0)+E849,"")))</f>
        <v>991</v>
      </c>
      <c r="F850" s="569" cm="1">
        <f t="array" ref="F850">IF(E850="","",IF(H849&lt;&gt;"",H849,INDEX(D:D,E850)))</f>
        <v>0</v>
      </c>
      <c r="G850" s="569" t="str">
        <f t="shared" ref="G850:G913" si="174">IF(OR(F850="",M850=""),"",LEFT(F850,M850))</f>
        <v>0</v>
      </c>
      <c r="H850" s="570" t="str">
        <f t="shared" ref="H850:H913" si="175">IF(OR(F850="",M850=""),"",TRIM(MID(F850,M850+1,99999)))</f>
        <v/>
      </c>
      <c r="I850" s="568" t="str">
        <f>IF(AND(F850&lt;&gt;"",N10&gt;0,M850&gt;N10),"Mot &gt; limite","")</f>
        <v/>
      </c>
      <c r="M850" s="514">
        <f>IF(OR(F850="",N10="",N10&lt;=0),"",IF(LEN(F850)&lt;=N10,LEN(F850),IFERROR(FIND("♦",SUBSTITUTE(LEFT(F850,N10)," ","♦",LEN(LEFT(F850,N10))-LEN(SUBSTITUTE(LEFT(F850,N10)," ","")))),FIND(" ",F850&amp;" ",N10+1)-1)))</f>
        <v>1</v>
      </c>
      <c r="N850" s="571">
        <f t="shared" ref="N850:N913" si="176">IF(O850="","",ROW()-17)</f>
        <v>833</v>
      </c>
      <c r="O850" s="551" t="str">
        <f t="shared" ref="O850:O913" si="177">G850</f>
        <v>0</v>
      </c>
      <c r="P850" s="571">
        <f t="shared" ref="P850:P913" si="178">IF(O850="","",LEN(TRIM(O850))-LEN(SUBSTITUTE(TRIM(O850)," ",""))+1)</f>
        <v>1</v>
      </c>
      <c r="Q850" s="571">
        <f t="shared" ref="Q850:Q913" si="179">IF(O850="","",LEN(O850))</f>
        <v>1</v>
      </c>
    </row>
    <row r="851" spans="2:17">
      <c r="B851" s="568"/>
      <c r="C851" s="568"/>
      <c r="D851" s="568"/>
      <c r="E851" s="568" cm="1">
        <f t="array" ref="E851">IF(H850&lt;&gt;"",E850,IF(E850="","",IFERROR(MATCH(TRUE(),INDEX(INDEX(K:K,E850+1):K203&lt;&gt;"",0),0)+E850,"")))</f>
        <v>992</v>
      </c>
      <c r="F851" s="569" cm="1">
        <f t="array" ref="F851">IF(E851="","",IF(H850&lt;&gt;"",H850,INDEX(D:D,E851)))</f>
        <v>0</v>
      </c>
      <c r="G851" s="569" t="str">
        <f t="shared" si="174"/>
        <v>0</v>
      </c>
      <c r="H851" s="570" t="str">
        <f t="shared" si="175"/>
        <v/>
      </c>
      <c r="I851" s="568" t="str">
        <f>IF(AND(F851&lt;&gt;"",N10&gt;0,M851&gt;N10),"Mot &gt; limite","")</f>
        <v/>
      </c>
      <c r="M851" s="514">
        <f>IF(OR(F851="",N10="",N10&lt;=0),"",IF(LEN(F851)&lt;=N10,LEN(F851),IFERROR(FIND("♦",SUBSTITUTE(LEFT(F851,N10)," ","♦",LEN(LEFT(F851,N10))-LEN(SUBSTITUTE(LEFT(F851,N10)," ","")))),FIND(" ",F851&amp;" ",N10+1)-1)))</f>
        <v>1</v>
      </c>
      <c r="N851" s="571">
        <f t="shared" si="176"/>
        <v>834</v>
      </c>
      <c r="O851" s="551" t="str">
        <f t="shared" si="177"/>
        <v>0</v>
      </c>
      <c r="P851" s="571">
        <f t="shared" si="178"/>
        <v>1</v>
      </c>
      <c r="Q851" s="571">
        <f t="shared" si="179"/>
        <v>1</v>
      </c>
    </row>
    <row r="852" spans="2:17">
      <c r="B852" s="568"/>
      <c r="C852" s="568"/>
      <c r="D852" s="568"/>
      <c r="E852" s="568" cm="1">
        <f t="array" ref="E852">IF(H851&lt;&gt;"",E851,IF(E851="","",IFERROR(MATCH(TRUE(),INDEX(INDEX(K:K,E851+1):K203&lt;&gt;"",0),0)+E851,"")))</f>
        <v>993</v>
      </c>
      <c r="F852" s="569" cm="1">
        <f t="array" ref="F852">IF(E852="","",IF(H851&lt;&gt;"",H851,INDEX(D:D,E852)))</f>
        <v>0</v>
      </c>
      <c r="G852" s="569" t="str">
        <f t="shared" si="174"/>
        <v>0</v>
      </c>
      <c r="H852" s="570" t="str">
        <f t="shared" si="175"/>
        <v/>
      </c>
      <c r="I852" s="568" t="str">
        <f>IF(AND(F852&lt;&gt;"",N10&gt;0,M852&gt;N10),"Mot &gt; limite","")</f>
        <v/>
      </c>
      <c r="M852" s="514">
        <f>IF(OR(F852="",N10="",N10&lt;=0),"",IF(LEN(F852)&lt;=N10,LEN(F852),IFERROR(FIND("♦",SUBSTITUTE(LEFT(F852,N10)," ","♦",LEN(LEFT(F852,N10))-LEN(SUBSTITUTE(LEFT(F852,N10)," ","")))),FIND(" ",F852&amp;" ",N10+1)-1)))</f>
        <v>1</v>
      </c>
      <c r="N852" s="571">
        <f t="shared" si="176"/>
        <v>835</v>
      </c>
      <c r="O852" s="551" t="str">
        <f t="shared" si="177"/>
        <v>0</v>
      </c>
      <c r="P852" s="571">
        <f t="shared" si="178"/>
        <v>1</v>
      </c>
      <c r="Q852" s="571">
        <f t="shared" si="179"/>
        <v>1</v>
      </c>
    </row>
    <row r="853" spans="2:17">
      <c r="B853" s="568"/>
      <c r="C853" s="568"/>
      <c r="D853" s="568"/>
      <c r="E853" s="568" cm="1">
        <f t="array" ref="E853">IF(H852&lt;&gt;"",E852,IF(E852="","",IFERROR(MATCH(TRUE(),INDEX(INDEX(K:K,E852+1):K203&lt;&gt;"",0),0)+E852,"")))</f>
        <v>994</v>
      </c>
      <c r="F853" s="569" cm="1">
        <f t="array" ref="F853">IF(E853="","",IF(H852&lt;&gt;"",H852,INDEX(D:D,E853)))</f>
        <v>0</v>
      </c>
      <c r="G853" s="569" t="str">
        <f t="shared" si="174"/>
        <v>0</v>
      </c>
      <c r="H853" s="570" t="str">
        <f t="shared" si="175"/>
        <v/>
      </c>
      <c r="I853" s="568" t="str">
        <f>IF(AND(F853&lt;&gt;"",N10&gt;0,M853&gt;N10),"Mot &gt; limite","")</f>
        <v/>
      </c>
      <c r="M853" s="514">
        <f>IF(OR(F853="",N10="",N10&lt;=0),"",IF(LEN(F853)&lt;=N10,LEN(F853),IFERROR(FIND("♦",SUBSTITUTE(LEFT(F853,N10)," ","♦",LEN(LEFT(F853,N10))-LEN(SUBSTITUTE(LEFT(F853,N10)," ","")))),FIND(" ",F853&amp;" ",N10+1)-1)))</f>
        <v>1</v>
      </c>
      <c r="N853" s="571">
        <f t="shared" si="176"/>
        <v>836</v>
      </c>
      <c r="O853" s="551" t="str">
        <f t="shared" si="177"/>
        <v>0</v>
      </c>
      <c r="P853" s="571">
        <f t="shared" si="178"/>
        <v>1</v>
      </c>
      <c r="Q853" s="571">
        <f t="shared" si="179"/>
        <v>1</v>
      </c>
    </row>
    <row r="854" spans="2:17">
      <c r="B854" s="568"/>
      <c r="C854" s="568"/>
      <c r="D854" s="568"/>
      <c r="E854" s="568" cm="1">
        <f t="array" ref="E854">IF(H853&lt;&gt;"",E853,IF(E853="","",IFERROR(MATCH(TRUE(),INDEX(INDEX(K:K,E853+1):K203&lt;&gt;"",0),0)+E853,"")))</f>
        <v>995</v>
      </c>
      <c r="F854" s="569" cm="1">
        <f t="array" ref="F854">IF(E854="","",IF(H853&lt;&gt;"",H853,INDEX(D:D,E854)))</f>
        <v>0</v>
      </c>
      <c r="G854" s="569" t="str">
        <f t="shared" si="174"/>
        <v>0</v>
      </c>
      <c r="H854" s="570" t="str">
        <f t="shared" si="175"/>
        <v/>
      </c>
      <c r="I854" s="568" t="str">
        <f>IF(AND(F854&lt;&gt;"",N10&gt;0,M854&gt;N10),"Mot &gt; limite","")</f>
        <v/>
      </c>
      <c r="M854" s="514">
        <f>IF(OR(F854="",N10="",N10&lt;=0),"",IF(LEN(F854)&lt;=N10,LEN(F854),IFERROR(FIND("♦",SUBSTITUTE(LEFT(F854,N10)," ","♦",LEN(LEFT(F854,N10))-LEN(SUBSTITUTE(LEFT(F854,N10)," ","")))),FIND(" ",F854&amp;" ",N10+1)-1)))</f>
        <v>1</v>
      </c>
      <c r="N854" s="571">
        <f t="shared" si="176"/>
        <v>837</v>
      </c>
      <c r="O854" s="551" t="str">
        <f t="shared" si="177"/>
        <v>0</v>
      </c>
      <c r="P854" s="571">
        <f t="shared" si="178"/>
        <v>1</v>
      </c>
      <c r="Q854" s="571">
        <f t="shared" si="179"/>
        <v>1</v>
      </c>
    </row>
    <row r="855" spans="2:17">
      <c r="B855" s="568"/>
      <c r="C855" s="568"/>
      <c r="D855" s="568"/>
      <c r="E855" s="568" cm="1">
        <f t="array" ref="E855">IF(H854&lt;&gt;"",E854,IF(E854="","",IFERROR(MATCH(TRUE(),INDEX(INDEX(K:K,E854+1):K203&lt;&gt;"",0),0)+E854,"")))</f>
        <v>996</v>
      </c>
      <c r="F855" s="569" cm="1">
        <f t="array" ref="F855">IF(E855="","",IF(H854&lt;&gt;"",H854,INDEX(D:D,E855)))</f>
        <v>0</v>
      </c>
      <c r="G855" s="569" t="str">
        <f t="shared" si="174"/>
        <v>0</v>
      </c>
      <c r="H855" s="570" t="str">
        <f t="shared" si="175"/>
        <v/>
      </c>
      <c r="I855" s="568" t="str">
        <f>IF(AND(F855&lt;&gt;"",N10&gt;0,M855&gt;N10),"Mot &gt; limite","")</f>
        <v/>
      </c>
      <c r="M855" s="514">
        <f>IF(OR(F855="",N10="",N10&lt;=0),"",IF(LEN(F855)&lt;=N10,LEN(F855),IFERROR(FIND("♦",SUBSTITUTE(LEFT(F855,N10)," ","♦",LEN(LEFT(F855,N10))-LEN(SUBSTITUTE(LEFT(F855,N10)," ","")))),FIND(" ",F855&amp;" ",N10+1)-1)))</f>
        <v>1</v>
      </c>
      <c r="N855" s="571">
        <f t="shared" si="176"/>
        <v>838</v>
      </c>
      <c r="O855" s="551" t="str">
        <f t="shared" si="177"/>
        <v>0</v>
      </c>
      <c r="P855" s="571">
        <f t="shared" si="178"/>
        <v>1</v>
      </c>
      <c r="Q855" s="571">
        <f t="shared" si="179"/>
        <v>1</v>
      </c>
    </row>
    <row r="856" spans="2:17">
      <c r="B856" s="568"/>
      <c r="C856" s="568"/>
      <c r="D856" s="568"/>
      <c r="E856" s="568" cm="1">
        <f t="array" ref="E856">IF(H855&lt;&gt;"",E855,IF(E855="","",IFERROR(MATCH(TRUE(),INDEX(INDEX(K:K,E855+1):K203&lt;&gt;"",0),0)+E855,"")))</f>
        <v>997</v>
      </c>
      <c r="F856" s="569" cm="1">
        <f t="array" ref="F856">IF(E856="","",IF(H855&lt;&gt;"",H855,INDEX(D:D,E856)))</f>
        <v>0</v>
      </c>
      <c r="G856" s="569" t="str">
        <f t="shared" si="174"/>
        <v>0</v>
      </c>
      <c r="H856" s="570" t="str">
        <f t="shared" si="175"/>
        <v/>
      </c>
      <c r="I856" s="568" t="str">
        <f>IF(AND(F856&lt;&gt;"",N10&gt;0,M856&gt;N10),"Mot &gt; limite","")</f>
        <v/>
      </c>
      <c r="M856" s="514">
        <f>IF(OR(F856="",N10="",N10&lt;=0),"",IF(LEN(F856)&lt;=N10,LEN(F856),IFERROR(FIND("♦",SUBSTITUTE(LEFT(F856,N10)," ","♦",LEN(LEFT(F856,N10))-LEN(SUBSTITUTE(LEFT(F856,N10)," ","")))),FIND(" ",F856&amp;" ",N10+1)-1)))</f>
        <v>1</v>
      </c>
      <c r="N856" s="571">
        <f t="shared" si="176"/>
        <v>839</v>
      </c>
      <c r="O856" s="551" t="str">
        <f t="shared" si="177"/>
        <v>0</v>
      </c>
      <c r="P856" s="571">
        <f t="shared" si="178"/>
        <v>1</v>
      </c>
      <c r="Q856" s="571">
        <f t="shared" si="179"/>
        <v>1</v>
      </c>
    </row>
    <row r="857" spans="2:17">
      <c r="B857" s="568"/>
      <c r="C857" s="568"/>
      <c r="D857" s="568"/>
      <c r="E857" s="568" cm="1">
        <f t="array" ref="E857">IF(H856&lt;&gt;"",E856,IF(E856="","",IFERROR(MATCH(TRUE(),INDEX(INDEX(K:K,E856+1):K203&lt;&gt;"",0),0)+E856,"")))</f>
        <v>998</v>
      </c>
      <c r="F857" s="569" cm="1">
        <f t="array" ref="F857">IF(E857="","",IF(H856&lt;&gt;"",H856,INDEX(D:D,E857)))</f>
        <v>0</v>
      </c>
      <c r="G857" s="569" t="str">
        <f t="shared" si="174"/>
        <v>0</v>
      </c>
      <c r="H857" s="570" t="str">
        <f t="shared" si="175"/>
        <v/>
      </c>
      <c r="I857" s="568" t="str">
        <f>IF(AND(F857&lt;&gt;"",N10&gt;0,M857&gt;N10),"Mot &gt; limite","")</f>
        <v/>
      </c>
      <c r="M857" s="514">
        <f>IF(OR(F857="",N10="",N10&lt;=0),"",IF(LEN(F857)&lt;=N10,LEN(F857),IFERROR(FIND("♦",SUBSTITUTE(LEFT(F857,N10)," ","♦",LEN(LEFT(F857,N10))-LEN(SUBSTITUTE(LEFT(F857,N10)," ","")))),FIND(" ",F857&amp;" ",N10+1)-1)))</f>
        <v>1</v>
      </c>
      <c r="N857" s="571">
        <f t="shared" si="176"/>
        <v>840</v>
      </c>
      <c r="O857" s="551" t="str">
        <f t="shared" si="177"/>
        <v>0</v>
      </c>
      <c r="P857" s="571">
        <f t="shared" si="178"/>
        <v>1</v>
      </c>
      <c r="Q857" s="571">
        <f t="shared" si="179"/>
        <v>1</v>
      </c>
    </row>
    <row r="858" spans="2:17">
      <c r="B858" s="568"/>
      <c r="C858" s="568"/>
      <c r="D858" s="568"/>
      <c r="E858" s="568" cm="1">
        <f t="array" ref="E858">IF(H857&lt;&gt;"",E857,IF(E857="","",IFERROR(MATCH(TRUE(),INDEX(INDEX(K:K,E857+1):K203&lt;&gt;"",0),0)+E857,"")))</f>
        <v>999</v>
      </c>
      <c r="F858" s="569" cm="1">
        <f t="array" ref="F858">IF(E858="","",IF(H857&lt;&gt;"",H857,INDEX(D:D,E858)))</f>
        <v>0</v>
      </c>
      <c r="G858" s="569" t="str">
        <f t="shared" si="174"/>
        <v>0</v>
      </c>
      <c r="H858" s="570" t="str">
        <f t="shared" si="175"/>
        <v/>
      </c>
      <c r="I858" s="568" t="str">
        <f>IF(AND(F858&lt;&gt;"",N10&gt;0,M858&gt;N10),"Mot &gt; limite","")</f>
        <v/>
      </c>
      <c r="M858" s="514">
        <f>IF(OR(F858="",N10="",N10&lt;=0),"",IF(LEN(F858)&lt;=N10,LEN(F858),IFERROR(FIND("♦",SUBSTITUTE(LEFT(F858,N10)," ","♦",LEN(LEFT(F858,N10))-LEN(SUBSTITUTE(LEFT(F858,N10)," ","")))),FIND(" ",F858&amp;" ",N10+1)-1)))</f>
        <v>1</v>
      </c>
      <c r="N858" s="571">
        <f t="shared" si="176"/>
        <v>841</v>
      </c>
      <c r="O858" s="551" t="str">
        <f t="shared" si="177"/>
        <v>0</v>
      </c>
      <c r="P858" s="571">
        <f t="shared" si="178"/>
        <v>1</v>
      </c>
      <c r="Q858" s="571">
        <f t="shared" si="179"/>
        <v>1</v>
      </c>
    </row>
    <row r="859" spans="2:17">
      <c r="B859" s="568"/>
      <c r="C859" s="568"/>
      <c r="D859" s="568"/>
      <c r="E859" s="568" cm="1">
        <f t="array" ref="E859">IF(H858&lt;&gt;"",E858,IF(E858="","",IFERROR(MATCH(TRUE(),INDEX(INDEX(K:K,E858+1):K203&lt;&gt;"",0),0)+E858,"")))</f>
        <v>1000</v>
      </c>
      <c r="F859" s="569" cm="1">
        <f t="array" ref="F859">IF(E859="","",IF(H858&lt;&gt;"",H858,INDEX(D:D,E859)))</f>
        <v>0</v>
      </c>
      <c r="G859" s="569" t="str">
        <f t="shared" si="174"/>
        <v>0</v>
      </c>
      <c r="H859" s="570" t="str">
        <f t="shared" si="175"/>
        <v/>
      </c>
      <c r="I859" s="568" t="str">
        <f>IF(AND(F859&lt;&gt;"",N10&gt;0,M859&gt;N10),"Mot &gt; limite","")</f>
        <v/>
      </c>
      <c r="M859" s="514">
        <f>IF(OR(F859="",N10="",N10&lt;=0),"",IF(LEN(F859)&lt;=N10,LEN(F859),IFERROR(FIND("♦",SUBSTITUTE(LEFT(F859,N10)," ","♦",LEN(LEFT(F859,N10))-LEN(SUBSTITUTE(LEFT(F859,N10)," ","")))),FIND(" ",F859&amp;" ",N10+1)-1)))</f>
        <v>1</v>
      </c>
      <c r="N859" s="571">
        <f t="shared" si="176"/>
        <v>842</v>
      </c>
      <c r="O859" s="551" t="str">
        <f t="shared" si="177"/>
        <v>0</v>
      </c>
      <c r="P859" s="571">
        <f t="shared" si="178"/>
        <v>1</v>
      </c>
      <c r="Q859" s="571">
        <f t="shared" si="179"/>
        <v>1</v>
      </c>
    </row>
    <row r="860" spans="2:17">
      <c r="B860" s="568"/>
      <c r="C860" s="568"/>
      <c r="D860" s="568"/>
      <c r="E860" s="568" cm="1">
        <f t="array" ref="E860">IF(H859&lt;&gt;"",E859,IF(E859="","",IFERROR(MATCH(TRUE(),INDEX(INDEX(K:K,E859+1):K203&lt;&gt;"",0),0)+E859,"")))</f>
        <v>1001</v>
      </c>
      <c r="F860" s="569" cm="1">
        <f t="array" ref="F860">IF(E860="","",IF(H859&lt;&gt;"",H859,INDEX(D:D,E860)))</f>
        <v>0</v>
      </c>
      <c r="G860" s="569" t="str">
        <f t="shared" si="174"/>
        <v>0</v>
      </c>
      <c r="H860" s="570" t="str">
        <f t="shared" si="175"/>
        <v/>
      </c>
      <c r="I860" s="568" t="str">
        <f>IF(AND(F860&lt;&gt;"",N10&gt;0,M860&gt;N10),"Mot &gt; limite","")</f>
        <v/>
      </c>
      <c r="M860" s="514">
        <f>IF(OR(F860="",N10="",N10&lt;=0),"",IF(LEN(F860)&lt;=N10,LEN(F860),IFERROR(FIND("♦",SUBSTITUTE(LEFT(F860,N10)," ","♦",LEN(LEFT(F860,N10))-LEN(SUBSTITUTE(LEFT(F860,N10)," ","")))),FIND(" ",F860&amp;" ",N10+1)-1)))</f>
        <v>1</v>
      </c>
      <c r="N860" s="571">
        <f t="shared" si="176"/>
        <v>843</v>
      </c>
      <c r="O860" s="551" t="str">
        <f t="shared" si="177"/>
        <v>0</v>
      </c>
      <c r="P860" s="571">
        <f t="shared" si="178"/>
        <v>1</v>
      </c>
      <c r="Q860" s="571">
        <f t="shared" si="179"/>
        <v>1</v>
      </c>
    </row>
    <row r="861" spans="2:17">
      <c r="B861" s="568"/>
      <c r="C861" s="568"/>
      <c r="D861" s="568"/>
      <c r="E861" s="568" cm="1">
        <f t="array" ref="E861">IF(H860&lt;&gt;"",E860,IF(E860="","",IFERROR(MATCH(TRUE(),INDEX(INDEX(K:K,E860+1):K203&lt;&gt;"",0),0)+E860,"")))</f>
        <v>1002</v>
      </c>
      <c r="F861" s="569" cm="1">
        <f t="array" ref="F861">IF(E861="","",IF(H860&lt;&gt;"",H860,INDEX(D:D,E861)))</f>
        <v>0</v>
      </c>
      <c r="G861" s="569" t="str">
        <f t="shared" si="174"/>
        <v>0</v>
      </c>
      <c r="H861" s="570" t="str">
        <f t="shared" si="175"/>
        <v/>
      </c>
      <c r="I861" s="568" t="str">
        <f>IF(AND(F861&lt;&gt;"",N10&gt;0,M861&gt;N10),"Mot &gt; limite","")</f>
        <v/>
      </c>
      <c r="M861" s="514">
        <f>IF(OR(F861="",N10="",N10&lt;=0),"",IF(LEN(F861)&lt;=N10,LEN(F861),IFERROR(FIND("♦",SUBSTITUTE(LEFT(F861,N10)," ","♦",LEN(LEFT(F861,N10))-LEN(SUBSTITUTE(LEFT(F861,N10)," ","")))),FIND(" ",F861&amp;" ",N10+1)-1)))</f>
        <v>1</v>
      </c>
      <c r="N861" s="571">
        <f t="shared" si="176"/>
        <v>844</v>
      </c>
      <c r="O861" s="551" t="str">
        <f t="shared" si="177"/>
        <v>0</v>
      </c>
      <c r="P861" s="571">
        <f t="shared" si="178"/>
        <v>1</v>
      </c>
      <c r="Q861" s="571">
        <f t="shared" si="179"/>
        <v>1</v>
      </c>
    </row>
    <row r="862" spans="2:17">
      <c r="B862" s="568"/>
      <c r="C862" s="568"/>
      <c r="D862" s="568"/>
      <c r="E862" s="568" cm="1">
        <f t="array" ref="E862">IF(H861&lt;&gt;"",E861,IF(E861="","",IFERROR(MATCH(TRUE(),INDEX(INDEX(K:K,E861+1):K203&lt;&gt;"",0),0)+E861,"")))</f>
        <v>1003</v>
      </c>
      <c r="F862" s="569" cm="1">
        <f t="array" ref="F862">IF(E862="","",IF(H861&lt;&gt;"",H861,INDEX(D:D,E862)))</f>
        <v>0</v>
      </c>
      <c r="G862" s="569" t="str">
        <f t="shared" si="174"/>
        <v>0</v>
      </c>
      <c r="H862" s="570" t="str">
        <f t="shared" si="175"/>
        <v/>
      </c>
      <c r="I862" s="568" t="str">
        <f>IF(AND(F862&lt;&gt;"",N10&gt;0,M862&gt;N10),"Mot &gt; limite","")</f>
        <v/>
      </c>
      <c r="M862" s="514">
        <f>IF(OR(F862="",N10="",N10&lt;=0),"",IF(LEN(F862)&lt;=N10,LEN(F862),IFERROR(FIND("♦",SUBSTITUTE(LEFT(F862,N10)," ","♦",LEN(LEFT(F862,N10))-LEN(SUBSTITUTE(LEFT(F862,N10)," ","")))),FIND(" ",F862&amp;" ",N10+1)-1)))</f>
        <v>1</v>
      </c>
      <c r="N862" s="571">
        <f t="shared" si="176"/>
        <v>845</v>
      </c>
      <c r="O862" s="551" t="str">
        <f t="shared" si="177"/>
        <v>0</v>
      </c>
      <c r="P862" s="571">
        <f t="shared" si="178"/>
        <v>1</v>
      </c>
      <c r="Q862" s="571">
        <f t="shared" si="179"/>
        <v>1</v>
      </c>
    </row>
    <row r="863" spans="2:17">
      <c r="B863" s="568"/>
      <c r="C863" s="568"/>
      <c r="D863" s="568"/>
      <c r="E863" s="568" cm="1">
        <f t="array" ref="E863">IF(H862&lt;&gt;"",E862,IF(E862="","",IFERROR(MATCH(TRUE(),INDEX(INDEX(K:K,E862+1):K203&lt;&gt;"",0),0)+E862,"")))</f>
        <v>1004</v>
      </c>
      <c r="F863" s="569" cm="1">
        <f t="array" ref="F863">IF(E863="","",IF(H862&lt;&gt;"",H862,INDEX(D:D,E863)))</f>
        <v>0</v>
      </c>
      <c r="G863" s="569" t="str">
        <f t="shared" si="174"/>
        <v>0</v>
      </c>
      <c r="H863" s="570" t="str">
        <f t="shared" si="175"/>
        <v/>
      </c>
      <c r="I863" s="568" t="str">
        <f>IF(AND(F863&lt;&gt;"",N10&gt;0,M863&gt;N10),"Mot &gt; limite","")</f>
        <v/>
      </c>
      <c r="M863" s="514">
        <f>IF(OR(F863="",N10="",N10&lt;=0),"",IF(LEN(F863)&lt;=N10,LEN(F863),IFERROR(FIND("♦",SUBSTITUTE(LEFT(F863,N10)," ","♦",LEN(LEFT(F863,N10))-LEN(SUBSTITUTE(LEFT(F863,N10)," ","")))),FIND(" ",F863&amp;" ",N10+1)-1)))</f>
        <v>1</v>
      </c>
      <c r="N863" s="571">
        <f t="shared" si="176"/>
        <v>846</v>
      </c>
      <c r="O863" s="551" t="str">
        <f t="shared" si="177"/>
        <v>0</v>
      </c>
      <c r="P863" s="571">
        <f t="shared" si="178"/>
        <v>1</v>
      </c>
      <c r="Q863" s="571">
        <f t="shared" si="179"/>
        <v>1</v>
      </c>
    </row>
    <row r="864" spans="2:17">
      <c r="B864" s="568"/>
      <c r="C864" s="568"/>
      <c r="D864" s="568"/>
      <c r="E864" s="568" cm="1">
        <f t="array" ref="E864">IF(H863&lt;&gt;"",E863,IF(E863="","",IFERROR(MATCH(TRUE(),INDEX(INDEX(K:K,E863+1):K203&lt;&gt;"",0),0)+E863,"")))</f>
        <v>1005</v>
      </c>
      <c r="F864" s="569" cm="1">
        <f t="array" ref="F864">IF(E864="","",IF(H863&lt;&gt;"",H863,INDEX(D:D,E864)))</f>
        <v>0</v>
      </c>
      <c r="G864" s="569" t="str">
        <f t="shared" si="174"/>
        <v>0</v>
      </c>
      <c r="H864" s="570" t="str">
        <f t="shared" si="175"/>
        <v/>
      </c>
      <c r="I864" s="568" t="str">
        <f>IF(AND(F864&lt;&gt;"",N10&gt;0,M864&gt;N10),"Mot &gt; limite","")</f>
        <v/>
      </c>
      <c r="M864" s="514">
        <f>IF(OR(F864="",N10="",N10&lt;=0),"",IF(LEN(F864)&lt;=N10,LEN(F864),IFERROR(FIND("♦",SUBSTITUTE(LEFT(F864,N10)," ","♦",LEN(LEFT(F864,N10))-LEN(SUBSTITUTE(LEFT(F864,N10)," ","")))),FIND(" ",F864&amp;" ",N10+1)-1)))</f>
        <v>1</v>
      </c>
      <c r="N864" s="571">
        <f t="shared" si="176"/>
        <v>847</v>
      </c>
      <c r="O864" s="551" t="str">
        <f t="shared" si="177"/>
        <v>0</v>
      </c>
      <c r="P864" s="571">
        <f t="shared" si="178"/>
        <v>1</v>
      </c>
      <c r="Q864" s="571">
        <f t="shared" si="179"/>
        <v>1</v>
      </c>
    </row>
    <row r="865" spans="2:17">
      <c r="B865" s="568"/>
      <c r="C865" s="568"/>
      <c r="D865" s="568"/>
      <c r="E865" s="568" cm="1">
        <f t="array" ref="E865">IF(H864&lt;&gt;"",E864,IF(E864="","",IFERROR(MATCH(TRUE(),INDEX(INDEX(K:K,E864+1):K203&lt;&gt;"",0),0)+E864,"")))</f>
        <v>1006</v>
      </c>
      <c r="F865" s="569" cm="1">
        <f t="array" ref="F865">IF(E865="","",IF(H864&lt;&gt;"",H864,INDEX(D:D,E865)))</f>
        <v>0</v>
      </c>
      <c r="G865" s="569" t="str">
        <f t="shared" si="174"/>
        <v>0</v>
      </c>
      <c r="H865" s="570" t="str">
        <f t="shared" si="175"/>
        <v/>
      </c>
      <c r="I865" s="568" t="str">
        <f>IF(AND(F865&lt;&gt;"",N10&gt;0,M865&gt;N10),"Mot &gt; limite","")</f>
        <v/>
      </c>
      <c r="M865" s="514">
        <f>IF(OR(F865="",N10="",N10&lt;=0),"",IF(LEN(F865)&lt;=N10,LEN(F865),IFERROR(FIND("♦",SUBSTITUTE(LEFT(F865,N10)," ","♦",LEN(LEFT(F865,N10))-LEN(SUBSTITUTE(LEFT(F865,N10)," ","")))),FIND(" ",F865&amp;" ",N10+1)-1)))</f>
        <v>1</v>
      </c>
      <c r="N865" s="571">
        <f t="shared" si="176"/>
        <v>848</v>
      </c>
      <c r="O865" s="551" t="str">
        <f t="shared" si="177"/>
        <v>0</v>
      </c>
      <c r="P865" s="571">
        <f t="shared" si="178"/>
        <v>1</v>
      </c>
      <c r="Q865" s="571">
        <f t="shared" si="179"/>
        <v>1</v>
      </c>
    </row>
    <row r="866" spans="2:17">
      <c r="B866" s="568"/>
      <c r="C866" s="568"/>
      <c r="D866" s="568"/>
      <c r="E866" s="568" cm="1">
        <f t="array" ref="E866">IF(H865&lt;&gt;"",E865,IF(E865="","",IFERROR(MATCH(TRUE(),INDEX(INDEX(K:K,E865+1):K203&lt;&gt;"",0),0)+E865,"")))</f>
        <v>1007</v>
      </c>
      <c r="F866" s="569" cm="1">
        <f t="array" ref="F866">IF(E866="","",IF(H865&lt;&gt;"",H865,INDEX(D:D,E866)))</f>
        <v>0</v>
      </c>
      <c r="G866" s="569" t="str">
        <f t="shared" si="174"/>
        <v>0</v>
      </c>
      <c r="H866" s="570" t="str">
        <f t="shared" si="175"/>
        <v/>
      </c>
      <c r="I866" s="568" t="str">
        <f>IF(AND(F866&lt;&gt;"",N10&gt;0,M866&gt;N10),"Mot &gt; limite","")</f>
        <v/>
      </c>
      <c r="M866" s="514">
        <f>IF(OR(F866="",N10="",N10&lt;=0),"",IF(LEN(F866)&lt;=N10,LEN(F866),IFERROR(FIND("♦",SUBSTITUTE(LEFT(F866,N10)," ","♦",LEN(LEFT(F866,N10))-LEN(SUBSTITUTE(LEFT(F866,N10)," ","")))),FIND(" ",F866&amp;" ",N10+1)-1)))</f>
        <v>1</v>
      </c>
      <c r="N866" s="571">
        <f t="shared" si="176"/>
        <v>849</v>
      </c>
      <c r="O866" s="551" t="str">
        <f t="shared" si="177"/>
        <v>0</v>
      </c>
      <c r="P866" s="571">
        <f t="shared" si="178"/>
        <v>1</v>
      </c>
      <c r="Q866" s="571">
        <f t="shared" si="179"/>
        <v>1</v>
      </c>
    </row>
    <row r="867" spans="2:17">
      <c r="B867" s="568"/>
      <c r="C867" s="568"/>
      <c r="D867" s="568"/>
      <c r="E867" s="568" cm="1">
        <f t="array" ref="E867">IF(H866&lt;&gt;"",E866,IF(E866="","",IFERROR(MATCH(TRUE(),INDEX(INDEX(K:K,E866+1):K203&lt;&gt;"",0),0)+E866,"")))</f>
        <v>1008</v>
      </c>
      <c r="F867" s="569" cm="1">
        <f t="array" ref="F867">IF(E867="","",IF(H866&lt;&gt;"",H866,INDEX(D:D,E867)))</f>
        <v>0</v>
      </c>
      <c r="G867" s="569" t="str">
        <f t="shared" si="174"/>
        <v>0</v>
      </c>
      <c r="H867" s="570" t="str">
        <f t="shared" si="175"/>
        <v/>
      </c>
      <c r="I867" s="568" t="str">
        <f>IF(AND(F867&lt;&gt;"",N10&gt;0,M867&gt;N10),"Mot &gt; limite","")</f>
        <v/>
      </c>
      <c r="M867" s="514">
        <f>IF(OR(F867="",N10="",N10&lt;=0),"",IF(LEN(F867)&lt;=N10,LEN(F867),IFERROR(FIND("♦",SUBSTITUTE(LEFT(F867,N10)," ","♦",LEN(LEFT(F867,N10))-LEN(SUBSTITUTE(LEFT(F867,N10)," ","")))),FIND(" ",F867&amp;" ",N10+1)-1)))</f>
        <v>1</v>
      </c>
      <c r="N867" s="571">
        <f t="shared" si="176"/>
        <v>850</v>
      </c>
      <c r="O867" s="551" t="str">
        <f t="shared" si="177"/>
        <v>0</v>
      </c>
      <c r="P867" s="571">
        <f t="shared" si="178"/>
        <v>1</v>
      </c>
      <c r="Q867" s="571">
        <f t="shared" si="179"/>
        <v>1</v>
      </c>
    </row>
    <row r="868" spans="2:17">
      <c r="B868" s="568"/>
      <c r="C868" s="568"/>
      <c r="D868" s="568"/>
      <c r="E868" s="568" cm="1">
        <f t="array" ref="E868">IF(H867&lt;&gt;"",E867,IF(E867="","",IFERROR(MATCH(TRUE(),INDEX(INDEX(K:K,E867+1):K203&lt;&gt;"",0),0)+E867,"")))</f>
        <v>1009</v>
      </c>
      <c r="F868" s="569" cm="1">
        <f t="array" ref="F868">IF(E868="","",IF(H867&lt;&gt;"",H867,INDEX(D:D,E868)))</f>
        <v>0</v>
      </c>
      <c r="G868" s="569" t="str">
        <f t="shared" si="174"/>
        <v>0</v>
      </c>
      <c r="H868" s="570" t="str">
        <f t="shared" si="175"/>
        <v/>
      </c>
      <c r="I868" s="568" t="str">
        <f>IF(AND(F868&lt;&gt;"",N10&gt;0,M868&gt;N10),"Mot &gt; limite","")</f>
        <v/>
      </c>
      <c r="M868" s="514">
        <f>IF(OR(F868="",N10="",N10&lt;=0),"",IF(LEN(F868)&lt;=N10,LEN(F868),IFERROR(FIND("♦",SUBSTITUTE(LEFT(F868,N10)," ","♦",LEN(LEFT(F868,N10))-LEN(SUBSTITUTE(LEFT(F868,N10)," ","")))),FIND(" ",F868&amp;" ",N10+1)-1)))</f>
        <v>1</v>
      </c>
      <c r="N868" s="571">
        <f t="shared" si="176"/>
        <v>851</v>
      </c>
      <c r="O868" s="551" t="str">
        <f t="shared" si="177"/>
        <v>0</v>
      </c>
      <c r="P868" s="571">
        <f t="shared" si="178"/>
        <v>1</v>
      </c>
      <c r="Q868" s="571">
        <f t="shared" si="179"/>
        <v>1</v>
      </c>
    </row>
    <row r="869" spans="2:17">
      <c r="B869" s="568"/>
      <c r="C869" s="568"/>
      <c r="D869" s="568"/>
      <c r="E869" s="568" cm="1">
        <f t="array" ref="E869">IF(H868&lt;&gt;"",E868,IF(E868="","",IFERROR(MATCH(TRUE(),INDEX(INDEX(K:K,E868+1):K203&lt;&gt;"",0),0)+E868,"")))</f>
        <v>1010</v>
      </c>
      <c r="F869" s="569" cm="1">
        <f t="array" ref="F869">IF(E869="","",IF(H868&lt;&gt;"",H868,INDEX(D:D,E869)))</f>
        <v>0</v>
      </c>
      <c r="G869" s="569" t="str">
        <f t="shared" si="174"/>
        <v>0</v>
      </c>
      <c r="H869" s="570" t="str">
        <f t="shared" si="175"/>
        <v/>
      </c>
      <c r="I869" s="568" t="str">
        <f>IF(AND(F869&lt;&gt;"",N10&gt;0,M869&gt;N10),"Mot &gt; limite","")</f>
        <v/>
      </c>
      <c r="M869" s="514">
        <f>IF(OR(F869="",N10="",N10&lt;=0),"",IF(LEN(F869)&lt;=N10,LEN(F869),IFERROR(FIND("♦",SUBSTITUTE(LEFT(F869,N10)," ","♦",LEN(LEFT(F869,N10))-LEN(SUBSTITUTE(LEFT(F869,N10)," ","")))),FIND(" ",F869&amp;" ",N10+1)-1)))</f>
        <v>1</v>
      </c>
      <c r="N869" s="571">
        <f t="shared" si="176"/>
        <v>852</v>
      </c>
      <c r="O869" s="551" t="str">
        <f t="shared" si="177"/>
        <v>0</v>
      </c>
      <c r="P869" s="571">
        <f t="shared" si="178"/>
        <v>1</v>
      </c>
      <c r="Q869" s="571">
        <f t="shared" si="179"/>
        <v>1</v>
      </c>
    </row>
    <row r="870" spans="2:17">
      <c r="B870" s="568"/>
      <c r="C870" s="568"/>
      <c r="D870" s="568"/>
      <c r="E870" s="568" cm="1">
        <f t="array" ref="E870">IF(H869&lt;&gt;"",E869,IF(E869="","",IFERROR(MATCH(TRUE(),INDEX(INDEX(K:K,E869+1):K203&lt;&gt;"",0),0)+E869,"")))</f>
        <v>1011</v>
      </c>
      <c r="F870" s="569" cm="1">
        <f t="array" ref="F870">IF(E870="","",IF(H869&lt;&gt;"",H869,INDEX(D:D,E870)))</f>
        <v>0</v>
      </c>
      <c r="G870" s="569" t="str">
        <f t="shared" si="174"/>
        <v>0</v>
      </c>
      <c r="H870" s="570" t="str">
        <f t="shared" si="175"/>
        <v/>
      </c>
      <c r="I870" s="568" t="str">
        <f>IF(AND(F870&lt;&gt;"",N10&gt;0,M870&gt;N10),"Mot &gt; limite","")</f>
        <v/>
      </c>
      <c r="M870" s="514">
        <f>IF(OR(F870="",N10="",N10&lt;=0),"",IF(LEN(F870)&lt;=N10,LEN(F870),IFERROR(FIND("♦",SUBSTITUTE(LEFT(F870,N10)," ","♦",LEN(LEFT(F870,N10))-LEN(SUBSTITUTE(LEFT(F870,N10)," ","")))),FIND(" ",F870&amp;" ",N10+1)-1)))</f>
        <v>1</v>
      </c>
      <c r="N870" s="571">
        <f t="shared" si="176"/>
        <v>853</v>
      </c>
      <c r="O870" s="551" t="str">
        <f t="shared" si="177"/>
        <v>0</v>
      </c>
      <c r="P870" s="571">
        <f t="shared" si="178"/>
        <v>1</v>
      </c>
      <c r="Q870" s="571">
        <f t="shared" si="179"/>
        <v>1</v>
      </c>
    </row>
    <row r="871" spans="2:17">
      <c r="B871" s="568"/>
      <c r="C871" s="568"/>
      <c r="D871" s="568"/>
      <c r="E871" s="568" cm="1">
        <f t="array" ref="E871">IF(H870&lt;&gt;"",E870,IF(E870="","",IFERROR(MATCH(TRUE(),INDEX(INDEX(K:K,E870+1):K203&lt;&gt;"",0),0)+E870,"")))</f>
        <v>1012</v>
      </c>
      <c r="F871" s="569" cm="1">
        <f t="array" ref="F871">IF(E871="","",IF(H870&lt;&gt;"",H870,INDEX(D:D,E871)))</f>
        <v>0</v>
      </c>
      <c r="G871" s="569" t="str">
        <f t="shared" si="174"/>
        <v>0</v>
      </c>
      <c r="H871" s="570" t="str">
        <f t="shared" si="175"/>
        <v/>
      </c>
      <c r="I871" s="568" t="str">
        <f>IF(AND(F871&lt;&gt;"",N10&gt;0,M871&gt;N10),"Mot &gt; limite","")</f>
        <v/>
      </c>
      <c r="M871" s="514">
        <f>IF(OR(F871="",N10="",N10&lt;=0),"",IF(LEN(F871)&lt;=N10,LEN(F871),IFERROR(FIND("♦",SUBSTITUTE(LEFT(F871,N10)," ","♦",LEN(LEFT(F871,N10))-LEN(SUBSTITUTE(LEFT(F871,N10)," ","")))),FIND(" ",F871&amp;" ",N10+1)-1)))</f>
        <v>1</v>
      </c>
      <c r="N871" s="571">
        <f t="shared" si="176"/>
        <v>854</v>
      </c>
      <c r="O871" s="551" t="str">
        <f t="shared" si="177"/>
        <v>0</v>
      </c>
      <c r="P871" s="571">
        <f t="shared" si="178"/>
        <v>1</v>
      </c>
      <c r="Q871" s="571">
        <f t="shared" si="179"/>
        <v>1</v>
      </c>
    </row>
    <row r="872" spans="2:17">
      <c r="B872" s="568"/>
      <c r="C872" s="568"/>
      <c r="D872" s="568"/>
      <c r="E872" s="568" cm="1">
        <f t="array" ref="E872">IF(H871&lt;&gt;"",E871,IF(E871="","",IFERROR(MATCH(TRUE(),INDEX(INDEX(K:K,E871+1):K203&lt;&gt;"",0),0)+E871,"")))</f>
        <v>1013</v>
      </c>
      <c r="F872" s="569" cm="1">
        <f t="array" ref="F872">IF(E872="","",IF(H871&lt;&gt;"",H871,INDEX(D:D,E872)))</f>
        <v>0</v>
      </c>
      <c r="G872" s="569" t="str">
        <f t="shared" si="174"/>
        <v>0</v>
      </c>
      <c r="H872" s="570" t="str">
        <f t="shared" si="175"/>
        <v/>
      </c>
      <c r="I872" s="568" t="str">
        <f>IF(AND(F872&lt;&gt;"",N10&gt;0,M872&gt;N10),"Mot &gt; limite","")</f>
        <v/>
      </c>
      <c r="M872" s="514">
        <f>IF(OR(F872="",N10="",N10&lt;=0),"",IF(LEN(F872)&lt;=N10,LEN(F872),IFERROR(FIND("♦",SUBSTITUTE(LEFT(F872,N10)," ","♦",LEN(LEFT(F872,N10))-LEN(SUBSTITUTE(LEFT(F872,N10)," ","")))),FIND(" ",F872&amp;" ",N10+1)-1)))</f>
        <v>1</v>
      </c>
      <c r="N872" s="571">
        <f t="shared" si="176"/>
        <v>855</v>
      </c>
      <c r="O872" s="551" t="str">
        <f t="shared" si="177"/>
        <v>0</v>
      </c>
      <c r="P872" s="571">
        <f t="shared" si="178"/>
        <v>1</v>
      </c>
      <c r="Q872" s="571">
        <f t="shared" si="179"/>
        <v>1</v>
      </c>
    </row>
    <row r="873" spans="2:17">
      <c r="B873" s="568"/>
      <c r="C873" s="568"/>
      <c r="D873" s="568"/>
      <c r="E873" s="568" cm="1">
        <f t="array" ref="E873">IF(H872&lt;&gt;"",E872,IF(E872="","",IFERROR(MATCH(TRUE(),INDEX(INDEX(K:K,E872+1):K203&lt;&gt;"",0),0)+E872,"")))</f>
        <v>1014</v>
      </c>
      <c r="F873" s="569" cm="1">
        <f t="array" ref="F873">IF(E873="","",IF(H872&lt;&gt;"",H872,INDEX(D:D,E873)))</f>
        <v>0</v>
      </c>
      <c r="G873" s="569" t="str">
        <f t="shared" si="174"/>
        <v>0</v>
      </c>
      <c r="H873" s="570" t="str">
        <f t="shared" si="175"/>
        <v/>
      </c>
      <c r="I873" s="568" t="str">
        <f>IF(AND(F873&lt;&gt;"",N10&gt;0,M873&gt;N10),"Mot &gt; limite","")</f>
        <v/>
      </c>
      <c r="M873" s="514">
        <f>IF(OR(F873="",N10="",N10&lt;=0),"",IF(LEN(F873)&lt;=N10,LEN(F873),IFERROR(FIND("♦",SUBSTITUTE(LEFT(F873,N10)," ","♦",LEN(LEFT(F873,N10))-LEN(SUBSTITUTE(LEFT(F873,N10)," ","")))),FIND(" ",F873&amp;" ",N10+1)-1)))</f>
        <v>1</v>
      </c>
      <c r="N873" s="571">
        <f t="shared" si="176"/>
        <v>856</v>
      </c>
      <c r="O873" s="551" t="str">
        <f t="shared" si="177"/>
        <v>0</v>
      </c>
      <c r="P873" s="571">
        <f t="shared" si="178"/>
        <v>1</v>
      </c>
      <c r="Q873" s="571">
        <f t="shared" si="179"/>
        <v>1</v>
      </c>
    </row>
    <row r="874" spans="2:17">
      <c r="B874" s="568"/>
      <c r="C874" s="568"/>
      <c r="D874" s="568"/>
      <c r="E874" s="568" cm="1">
        <f t="array" ref="E874">IF(H873&lt;&gt;"",E873,IF(E873="","",IFERROR(MATCH(TRUE(),INDEX(INDEX(K:K,E873+1):K203&lt;&gt;"",0),0)+E873,"")))</f>
        <v>1015</v>
      </c>
      <c r="F874" s="569" cm="1">
        <f t="array" ref="F874">IF(E874="","",IF(H873&lt;&gt;"",H873,INDEX(D:D,E874)))</f>
        <v>0</v>
      </c>
      <c r="G874" s="569" t="str">
        <f t="shared" si="174"/>
        <v>0</v>
      </c>
      <c r="H874" s="570" t="str">
        <f t="shared" si="175"/>
        <v/>
      </c>
      <c r="I874" s="568" t="str">
        <f>IF(AND(F874&lt;&gt;"",N10&gt;0,M874&gt;N10),"Mot &gt; limite","")</f>
        <v/>
      </c>
      <c r="M874" s="514">
        <f>IF(OR(F874="",N10="",N10&lt;=0),"",IF(LEN(F874)&lt;=N10,LEN(F874),IFERROR(FIND("♦",SUBSTITUTE(LEFT(F874,N10)," ","♦",LEN(LEFT(F874,N10))-LEN(SUBSTITUTE(LEFT(F874,N10)," ","")))),FIND(" ",F874&amp;" ",N10+1)-1)))</f>
        <v>1</v>
      </c>
      <c r="N874" s="571">
        <f t="shared" si="176"/>
        <v>857</v>
      </c>
      <c r="O874" s="551" t="str">
        <f t="shared" si="177"/>
        <v>0</v>
      </c>
      <c r="P874" s="571">
        <f t="shared" si="178"/>
        <v>1</v>
      </c>
      <c r="Q874" s="571">
        <f t="shared" si="179"/>
        <v>1</v>
      </c>
    </row>
    <row r="875" spans="2:17">
      <c r="B875" s="568"/>
      <c r="C875" s="568"/>
      <c r="D875" s="568"/>
      <c r="E875" s="568" cm="1">
        <f t="array" ref="E875">IF(H874&lt;&gt;"",E874,IF(E874="","",IFERROR(MATCH(TRUE(),INDEX(INDEX(K:K,E874+1):K203&lt;&gt;"",0),0)+E874,"")))</f>
        <v>1016</v>
      </c>
      <c r="F875" s="569" cm="1">
        <f t="array" ref="F875">IF(E875="","",IF(H874&lt;&gt;"",H874,INDEX(D:D,E875)))</f>
        <v>0</v>
      </c>
      <c r="G875" s="569" t="str">
        <f t="shared" si="174"/>
        <v>0</v>
      </c>
      <c r="H875" s="570" t="str">
        <f t="shared" si="175"/>
        <v/>
      </c>
      <c r="I875" s="568" t="str">
        <f>IF(AND(F875&lt;&gt;"",N10&gt;0,M875&gt;N10),"Mot &gt; limite","")</f>
        <v/>
      </c>
      <c r="M875" s="514">
        <f>IF(OR(F875="",N10="",N10&lt;=0),"",IF(LEN(F875)&lt;=N10,LEN(F875),IFERROR(FIND("♦",SUBSTITUTE(LEFT(F875,N10)," ","♦",LEN(LEFT(F875,N10))-LEN(SUBSTITUTE(LEFT(F875,N10)," ","")))),FIND(" ",F875&amp;" ",N10+1)-1)))</f>
        <v>1</v>
      </c>
      <c r="N875" s="571">
        <f t="shared" si="176"/>
        <v>858</v>
      </c>
      <c r="O875" s="551" t="str">
        <f t="shared" si="177"/>
        <v>0</v>
      </c>
      <c r="P875" s="571">
        <f t="shared" si="178"/>
        <v>1</v>
      </c>
      <c r="Q875" s="571">
        <f t="shared" si="179"/>
        <v>1</v>
      </c>
    </row>
    <row r="876" spans="2:17">
      <c r="B876" s="568"/>
      <c r="C876" s="568"/>
      <c r="D876" s="568"/>
      <c r="E876" s="568" cm="1">
        <f t="array" ref="E876">IF(H875&lt;&gt;"",E875,IF(E875="","",IFERROR(MATCH(TRUE(),INDEX(INDEX(K:K,E875+1):K203&lt;&gt;"",0),0)+E875,"")))</f>
        <v>1017</v>
      </c>
      <c r="F876" s="569" cm="1">
        <f t="array" ref="F876">IF(E876="","",IF(H875&lt;&gt;"",H875,INDEX(D:D,E876)))</f>
        <v>0</v>
      </c>
      <c r="G876" s="569" t="str">
        <f t="shared" si="174"/>
        <v>0</v>
      </c>
      <c r="H876" s="570" t="str">
        <f t="shared" si="175"/>
        <v/>
      </c>
      <c r="I876" s="568" t="str">
        <f>IF(AND(F876&lt;&gt;"",N10&gt;0,M876&gt;N10),"Mot &gt; limite","")</f>
        <v/>
      </c>
      <c r="M876" s="514">
        <f>IF(OR(F876="",N10="",N10&lt;=0),"",IF(LEN(F876)&lt;=N10,LEN(F876),IFERROR(FIND("♦",SUBSTITUTE(LEFT(F876,N10)," ","♦",LEN(LEFT(F876,N10))-LEN(SUBSTITUTE(LEFT(F876,N10)," ","")))),FIND(" ",F876&amp;" ",N10+1)-1)))</f>
        <v>1</v>
      </c>
      <c r="N876" s="571">
        <f t="shared" si="176"/>
        <v>859</v>
      </c>
      <c r="O876" s="551" t="str">
        <f t="shared" si="177"/>
        <v>0</v>
      </c>
      <c r="P876" s="571">
        <f t="shared" si="178"/>
        <v>1</v>
      </c>
      <c r="Q876" s="571">
        <f t="shared" si="179"/>
        <v>1</v>
      </c>
    </row>
    <row r="877" spans="2:17">
      <c r="B877" s="568"/>
      <c r="C877" s="568"/>
      <c r="D877" s="568"/>
      <c r="E877" s="568" cm="1">
        <f t="array" ref="E877">IF(H876&lt;&gt;"",E876,IF(E876="","",IFERROR(MATCH(TRUE(),INDEX(INDEX(K:K,E876+1):K203&lt;&gt;"",0),0)+E876,"")))</f>
        <v>1018</v>
      </c>
      <c r="F877" s="569" cm="1">
        <f t="array" ref="F877">IF(E877="","",IF(H876&lt;&gt;"",H876,INDEX(D:D,E877)))</f>
        <v>0</v>
      </c>
      <c r="G877" s="569" t="str">
        <f t="shared" si="174"/>
        <v>0</v>
      </c>
      <c r="H877" s="570" t="str">
        <f t="shared" si="175"/>
        <v/>
      </c>
      <c r="I877" s="568" t="str">
        <f>IF(AND(F877&lt;&gt;"",N10&gt;0,M877&gt;N10),"Mot &gt; limite","")</f>
        <v/>
      </c>
      <c r="M877" s="514">
        <f>IF(OR(F877="",N10="",N10&lt;=0),"",IF(LEN(F877)&lt;=N10,LEN(F877),IFERROR(FIND("♦",SUBSTITUTE(LEFT(F877,N10)," ","♦",LEN(LEFT(F877,N10))-LEN(SUBSTITUTE(LEFT(F877,N10)," ","")))),FIND(" ",F877&amp;" ",N10+1)-1)))</f>
        <v>1</v>
      </c>
      <c r="N877" s="571">
        <f t="shared" si="176"/>
        <v>860</v>
      </c>
      <c r="O877" s="551" t="str">
        <f t="shared" si="177"/>
        <v>0</v>
      </c>
      <c r="P877" s="571">
        <f t="shared" si="178"/>
        <v>1</v>
      </c>
      <c r="Q877" s="571">
        <f t="shared" si="179"/>
        <v>1</v>
      </c>
    </row>
    <row r="878" spans="2:17">
      <c r="B878" s="568"/>
      <c r="C878" s="568"/>
      <c r="D878" s="568"/>
      <c r="E878" s="568" cm="1">
        <f t="array" ref="E878">IF(H877&lt;&gt;"",E877,IF(E877="","",IFERROR(MATCH(TRUE(),INDEX(INDEX(K:K,E877+1):K203&lt;&gt;"",0),0)+E877,"")))</f>
        <v>1019</v>
      </c>
      <c r="F878" s="569" cm="1">
        <f t="array" ref="F878">IF(E878="","",IF(H877&lt;&gt;"",H877,INDEX(D:D,E878)))</f>
        <v>0</v>
      </c>
      <c r="G878" s="569" t="str">
        <f t="shared" si="174"/>
        <v>0</v>
      </c>
      <c r="H878" s="570" t="str">
        <f t="shared" si="175"/>
        <v/>
      </c>
      <c r="I878" s="568" t="str">
        <f>IF(AND(F878&lt;&gt;"",N10&gt;0,M878&gt;N10),"Mot &gt; limite","")</f>
        <v/>
      </c>
      <c r="M878" s="514">
        <f>IF(OR(F878="",N10="",N10&lt;=0),"",IF(LEN(F878)&lt;=N10,LEN(F878),IFERROR(FIND("♦",SUBSTITUTE(LEFT(F878,N10)," ","♦",LEN(LEFT(F878,N10))-LEN(SUBSTITUTE(LEFT(F878,N10)," ","")))),FIND(" ",F878&amp;" ",N10+1)-1)))</f>
        <v>1</v>
      </c>
      <c r="N878" s="571">
        <f t="shared" si="176"/>
        <v>861</v>
      </c>
      <c r="O878" s="551" t="str">
        <f t="shared" si="177"/>
        <v>0</v>
      </c>
      <c r="P878" s="571">
        <f t="shared" si="178"/>
        <v>1</v>
      </c>
      <c r="Q878" s="571">
        <f t="shared" si="179"/>
        <v>1</v>
      </c>
    </row>
    <row r="879" spans="2:17">
      <c r="B879" s="568"/>
      <c r="C879" s="568"/>
      <c r="D879" s="568"/>
      <c r="E879" s="568" cm="1">
        <f t="array" ref="E879">IF(H878&lt;&gt;"",E878,IF(E878="","",IFERROR(MATCH(TRUE(),INDEX(INDEX(K:K,E878+1):K203&lt;&gt;"",0),0)+E878,"")))</f>
        <v>1020</v>
      </c>
      <c r="F879" s="569" cm="1">
        <f t="array" ref="F879">IF(E879="","",IF(H878&lt;&gt;"",H878,INDEX(D:D,E879)))</f>
        <v>0</v>
      </c>
      <c r="G879" s="569" t="str">
        <f t="shared" si="174"/>
        <v>0</v>
      </c>
      <c r="H879" s="570" t="str">
        <f t="shared" si="175"/>
        <v/>
      </c>
      <c r="I879" s="568" t="str">
        <f>IF(AND(F879&lt;&gt;"",N10&gt;0,M879&gt;N10),"Mot &gt; limite","")</f>
        <v/>
      </c>
      <c r="M879" s="514">
        <f>IF(OR(F879="",N10="",N10&lt;=0),"",IF(LEN(F879)&lt;=N10,LEN(F879),IFERROR(FIND("♦",SUBSTITUTE(LEFT(F879,N10)," ","♦",LEN(LEFT(F879,N10))-LEN(SUBSTITUTE(LEFT(F879,N10)," ","")))),FIND(" ",F879&amp;" ",N10+1)-1)))</f>
        <v>1</v>
      </c>
      <c r="N879" s="571">
        <f t="shared" si="176"/>
        <v>862</v>
      </c>
      <c r="O879" s="551" t="str">
        <f t="shared" si="177"/>
        <v>0</v>
      </c>
      <c r="P879" s="571">
        <f t="shared" si="178"/>
        <v>1</v>
      </c>
      <c r="Q879" s="571">
        <f t="shared" si="179"/>
        <v>1</v>
      </c>
    </row>
    <row r="880" spans="2:17">
      <c r="B880" s="568"/>
      <c r="C880" s="568"/>
      <c r="D880" s="568"/>
      <c r="E880" s="568" cm="1">
        <f t="array" ref="E880">IF(H879&lt;&gt;"",E879,IF(E879="","",IFERROR(MATCH(TRUE(),INDEX(INDEX(K:K,E879+1):K203&lt;&gt;"",0),0)+E879,"")))</f>
        <v>1021</v>
      </c>
      <c r="F880" s="569" cm="1">
        <f t="array" ref="F880">IF(E880="","",IF(H879&lt;&gt;"",H879,INDEX(D:D,E880)))</f>
        <v>0</v>
      </c>
      <c r="G880" s="569" t="str">
        <f t="shared" si="174"/>
        <v>0</v>
      </c>
      <c r="H880" s="570" t="str">
        <f t="shared" si="175"/>
        <v/>
      </c>
      <c r="I880" s="568" t="str">
        <f>IF(AND(F880&lt;&gt;"",N10&gt;0,M880&gt;N10),"Mot &gt; limite","")</f>
        <v/>
      </c>
      <c r="M880" s="514">
        <f>IF(OR(F880="",N10="",N10&lt;=0),"",IF(LEN(F880)&lt;=N10,LEN(F880),IFERROR(FIND("♦",SUBSTITUTE(LEFT(F880,N10)," ","♦",LEN(LEFT(F880,N10))-LEN(SUBSTITUTE(LEFT(F880,N10)," ","")))),FIND(" ",F880&amp;" ",N10+1)-1)))</f>
        <v>1</v>
      </c>
      <c r="N880" s="571">
        <f t="shared" si="176"/>
        <v>863</v>
      </c>
      <c r="O880" s="551" t="str">
        <f t="shared" si="177"/>
        <v>0</v>
      </c>
      <c r="P880" s="571">
        <f t="shared" si="178"/>
        <v>1</v>
      </c>
      <c r="Q880" s="571">
        <f t="shared" si="179"/>
        <v>1</v>
      </c>
    </row>
    <row r="881" spans="2:17">
      <c r="B881" s="568"/>
      <c r="C881" s="568"/>
      <c r="D881" s="568"/>
      <c r="E881" s="568" cm="1">
        <f t="array" ref="E881">IF(H880&lt;&gt;"",E880,IF(E880="","",IFERROR(MATCH(TRUE(),INDEX(INDEX(K:K,E880+1):K203&lt;&gt;"",0),0)+E880,"")))</f>
        <v>1022</v>
      </c>
      <c r="F881" s="569" cm="1">
        <f t="array" ref="F881">IF(E881="","",IF(H880&lt;&gt;"",H880,INDEX(D:D,E881)))</f>
        <v>0</v>
      </c>
      <c r="G881" s="569" t="str">
        <f t="shared" si="174"/>
        <v>0</v>
      </c>
      <c r="H881" s="570" t="str">
        <f t="shared" si="175"/>
        <v/>
      </c>
      <c r="I881" s="568" t="str">
        <f>IF(AND(F881&lt;&gt;"",N10&gt;0,M881&gt;N10),"Mot &gt; limite","")</f>
        <v/>
      </c>
      <c r="M881" s="514">
        <f>IF(OR(F881="",N10="",N10&lt;=0),"",IF(LEN(F881)&lt;=N10,LEN(F881),IFERROR(FIND("♦",SUBSTITUTE(LEFT(F881,N10)," ","♦",LEN(LEFT(F881,N10))-LEN(SUBSTITUTE(LEFT(F881,N10)," ","")))),FIND(" ",F881&amp;" ",N10+1)-1)))</f>
        <v>1</v>
      </c>
      <c r="N881" s="571">
        <f t="shared" si="176"/>
        <v>864</v>
      </c>
      <c r="O881" s="551" t="str">
        <f t="shared" si="177"/>
        <v>0</v>
      </c>
      <c r="P881" s="571">
        <f t="shared" si="178"/>
        <v>1</v>
      </c>
      <c r="Q881" s="571">
        <f t="shared" si="179"/>
        <v>1</v>
      </c>
    </row>
    <row r="882" spans="2:17">
      <c r="B882" s="568"/>
      <c r="C882" s="568"/>
      <c r="D882" s="568"/>
      <c r="E882" s="568" cm="1">
        <f t="array" ref="E882">IF(H881&lt;&gt;"",E881,IF(E881="","",IFERROR(MATCH(TRUE(),INDEX(INDEX(K:K,E881+1):K203&lt;&gt;"",0),0)+E881,"")))</f>
        <v>1023</v>
      </c>
      <c r="F882" s="569" cm="1">
        <f t="array" ref="F882">IF(E882="","",IF(H881&lt;&gt;"",H881,INDEX(D:D,E882)))</f>
        <v>0</v>
      </c>
      <c r="G882" s="569" t="str">
        <f t="shared" si="174"/>
        <v>0</v>
      </c>
      <c r="H882" s="570" t="str">
        <f t="shared" si="175"/>
        <v/>
      </c>
      <c r="I882" s="568" t="str">
        <f>IF(AND(F882&lt;&gt;"",N10&gt;0,M882&gt;N10),"Mot &gt; limite","")</f>
        <v/>
      </c>
      <c r="M882" s="514">
        <f>IF(OR(F882="",N10="",N10&lt;=0),"",IF(LEN(F882)&lt;=N10,LEN(F882),IFERROR(FIND("♦",SUBSTITUTE(LEFT(F882,N10)," ","♦",LEN(LEFT(F882,N10))-LEN(SUBSTITUTE(LEFT(F882,N10)," ","")))),FIND(" ",F882&amp;" ",N10+1)-1)))</f>
        <v>1</v>
      </c>
      <c r="N882" s="571">
        <f t="shared" si="176"/>
        <v>865</v>
      </c>
      <c r="O882" s="551" t="str">
        <f t="shared" si="177"/>
        <v>0</v>
      </c>
      <c r="P882" s="571">
        <f t="shared" si="178"/>
        <v>1</v>
      </c>
      <c r="Q882" s="571">
        <f t="shared" si="179"/>
        <v>1</v>
      </c>
    </row>
    <row r="883" spans="2:17">
      <c r="B883" s="568"/>
      <c r="C883" s="568"/>
      <c r="D883" s="568"/>
      <c r="E883" s="568" cm="1">
        <f t="array" ref="E883">IF(H882&lt;&gt;"",E882,IF(E882="","",IFERROR(MATCH(TRUE(),INDEX(INDEX(K:K,E882+1):K203&lt;&gt;"",0),0)+E882,"")))</f>
        <v>1024</v>
      </c>
      <c r="F883" s="569" cm="1">
        <f t="array" ref="F883">IF(E883="","",IF(H882&lt;&gt;"",H882,INDEX(D:D,E883)))</f>
        <v>0</v>
      </c>
      <c r="G883" s="569" t="str">
        <f t="shared" si="174"/>
        <v>0</v>
      </c>
      <c r="H883" s="570" t="str">
        <f t="shared" si="175"/>
        <v/>
      </c>
      <c r="I883" s="568" t="str">
        <f>IF(AND(F883&lt;&gt;"",N10&gt;0,M883&gt;N10),"Mot &gt; limite","")</f>
        <v/>
      </c>
      <c r="M883" s="514">
        <f>IF(OR(F883="",N10="",N10&lt;=0),"",IF(LEN(F883)&lt;=N10,LEN(F883),IFERROR(FIND("♦",SUBSTITUTE(LEFT(F883,N10)," ","♦",LEN(LEFT(F883,N10))-LEN(SUBSTITUTE(LEFT(F883,N10)," ","")))),FIND(" ",F883&amp;" ",N10+1)-1)))</f>
        <v>1</v>
      </c>
      <c r="N883" s="571">
        <f t="shared" si="176"/>
        <v>866</v>
      </c>
      <c r="O883" s="551" t="str">
        <f t="shared" si="177"/>
        <v>0</v>
      </c>
      <c r="P883" s="571">
        <f t="shared" si="178"/>
        <v>1</v>
      </c>
      <c r="Q883" s="571">
        <f t="shared" si="179"/>
        <v>1</v>
      </c>
    </row>
    <row r="884" spans="2:17">
      <c r="B884" s="568"/>
      <c r="C884" s="568"/>
      <c r="D884" s="568"/>
      <c r="E884" s="568" cm="1">
        <f t="array" ref="E884">IF(H883&lt;&gt;"",E883,IF(E883="","",IFERROR(MATCH(TRUE(),INDEX(INDEX(K:K,E883+1):K203&lt;&gt;"",0),0)+E883,"")))</f>
        <v>1025</v>
      </c>
      <c r="F884" s="569" cm="1">
        <f t="array" ref="F884">IF(E884="","",IF(H883&lt;&gt;"",H883,INDEX(D:D,E884)))</f>
        <v>0</v>
      </c>
      <c r="G884" s="569" t="str">
        <f t="shared" si="174"/>
        <v>0</v>
      </c>
      <c r="H884" s="570" t="str">
        <f t="shared" si="175"/>
        <v/>
      </c>
      <c r="I884" s="568" t="str">
        <f>IF(AND(F884&lt;&gt;"",N10&gt;0,M884&gt;N10),"Mot &gt; limite","")</f>
        <v/>
      </c>
      <c r="M884" s="514">
        <f>IF(OR(F884="",N10="",N10&lt;=0),"",IF(LEN(F884)&lt;=N10,LEN(F884),IFERROR(FIND("♦",SUBSTITUTE(LEFT(F884,N10)," ","♦",LEN(LEFT(F884,N10))-LEN(SUBSTITUTE(LEFT(F884,N10)," ","")))),FIND(" ",F884&amp;" ",N10+1)-1)))</f>
        <v>1</v>
      </c>
      <c r="N884" s="571">
        <f t="shared" si="176"/>
        <v>867</v>
      </c>
      <c r="O884" s="551" t="str">
        <f t="shared" si="177"/>
        <v>0</v>
      </c>
      <c r="P884" s="571">
        <f t="shared" si="178"/>
        <v>1</v>
      </c>
      <c r="Q884" s="571">
        <f t="shared" si="179"/>
        <v>1</v>
      </c>
    </row>
    <row r="885" spans="2:17">
      <c r="B885" s="568"/>
      <c r="C885" s="568"/>
      <c r="D885" s="568"/>
      <c r="E885" s="568" cm="1">
        <f t="array" ref="E885">IF(H884&lt;&gt;"",E884,IF(E884="","",IFERROR(MATCH(TRUE(),INDEX(INDEX(K:K,E884+1):K203&lt;&gt;"",0),0)+E884,"")))</f>
        <v>1026</v>
      </c>
      <c r="F885" s="569" cm="1">
        <f t="array" ref="F885">IF(E885="","",IF(H884&lt;&gt;"",H884,INDEX(D:D,E885)))</f>
        <v>0</v>
      </c>
      <c r="G885" s="569" t="str">
        <f t="shared" si="174"/>
        <v>0</v>
      </c>
      <c r="H885" s="570" t="str">
        <f t="shared" si="175"/>
        <v/>
      </c>
      <c r="I885" s="568" t="str">
        <f>IF(AND(F885&lt;&gt;"",N10&gt;0,M885&gt;N10),"Mot &gt; limite","")</f>
        <v/>
      </c>
      <c r="M885" s="514">
        <f>IF(OR(F885="",N10="",N10&lt;=0),"",IF(LEN(F885)&lt;=N10,LEN(F885),IFERROR(FIND("♦",SUBSTITUTE(LEFT(F885,N10)," ","♦",LEN(LEFT(F885,N10))-LEN(SUBSTITUTE(LEFT(F885,N10)," ","")))),FIND(" ",F885&amp;" ",N10+1)-1)))</f>
        <v>1</v>
      </c>
      <c r="N885" s="571">
        <f t="shared" si="176"/>
        <v>868</v>
      </c>
      <c r="O885" s="551" t="str">
        <f t="shared" si="177"/>
        <v>0</v>
      </c>
      <c r="P885" s="571">
        <f t="shared" si="178"/>
        <v>1</v>
      </c>
      <c r="Q885" s="571">
        <f t="shared" si="179"/>
        <v>1</v>
      </c>
    </row>
    <row r="886" spans="2:17">
      <c r="B886" s="568"/>
      <c r="C886" s="568"/>
      <c r="D886" s="568"/>
      <c r="E886" s="568" cm="1">
        <f t="array" ref="E886">IF(H885&lt;&gt;"",E885,IF(E885="","",IFERROR(MATCH(TRUE(),INDEX(INDEX(K:K,E885+1):K203&lt;&gt;"",0),0)+E885,"")))</f>
        <v>1027</v>
      </c>
      <c r="F886" s="569" cm="1">
        <f t="array" ref="F886">IF(E886="","",IF(H885&lt;&gt;"",H885,INDEX(D:D,E886)))</f>
        <v>0</v>
      </c>
      <c r="G886" s="569" t="str">
        <f t="shared" si="174"/>
        <v>0</v>
      </c>
      <c r="H886" s="570" t="str">
        <f t="shared" si="175"/>
        <v/>
      </c>
      <c r="I886" s="568" t="str">
        <f>IF(AND(F886&lt;&gt;"",N10&gt;0,M886&gt;N10),"Mot &gt; limite","")</f>
        <v/>
      </c>
      <c r="M886" s="514">
        <f>IF(OR(F886="",N10="",N10&lt;=0),"",IF(LEN(F886)&lt;=N10,LEN(F886),IFERROR(FIND("♦",SUBSTITUTE(LEFT(F886,N10)," ","♦",LEN(LEFT(F886,N10))-LEN(SUBSTITUTE(LEFT(F886,N10)," ","")))),FIND(" ",F886&amp;" ",N10+1)-1)))</f>
        <v>1</v>
      </c>
      <c r="N886" s="571">
        <f t="shared" si="176"/>
        <v>869</v>
      </c>
      <c r="O886" s="551" t="str">
        <f t="shared" si="177"/>
        <v>0</v>
      </c>
      <c r="P886" s="571">
        <f t="shared" si="178"/>
        <v>1</v>
      </c>
      <c r="Q886" s="571">
        <f t="shared" si="179"/>
        <v>1</v>
      </c>
    </row>
    <row r="887" spans="2:17">
      <c r="B887" s="568"/>
      <c r="C887" s="568"/>
      <c r="D887" s="568"/>
      <c r="E887" s="568" cm="1">
        <f t="array" ref="E887">IF(H886&lt;&gt;"",E886,IF(E886="","",IFERROR(MATCH(TRUE(),INDEX(INDEX(K:K,E886+1):K203&lt;&gt;"",0),0)+E886,"")))</f>
        <v>1028</v>
      </c>
      <c r="F887" s="569" cm="1">
        <f t="array" ref="F887">IF(E887="","",IF(H886&lt;&gt;"",H886,INDEX(D:D,E887)))</f>
        <v>0</v>
      </c>
      <c r="G887" s="569" t="str">
        <f t="shared" si="174"/>
        <v>0</v>
      </c>
      <c r="H887" s="570" t="str">
        <f t="shared" si="175"/>
        <v/>
      </c>
      <c r="I887" s="568" t="str">
        <f>IF(AND(F887&lt;&gt;"",N10&gt;0,M887&gt;N10),"Mot &gt; limite","")</f>
        <v/>
      </c>
      <c r="M887" s="514">
        <f>IF(OR(F887="",N10="",N10&lt;=0),"",IF(LEN(F887)&lt;=N10,LEN(F887),IFERROR(FIND("♦",SUBSTITUTE(LEFT(F887,N10)," ","♦",LEN(LEFT(F887,N10))-LEN(SUBSTITUTE(LEFT(F887,N10)," ","")))),FIND(" ",F887&amp;" ",N10+1)-1)))</f>
        <v>1</v>
      </c>
      <c r="N887" s="571">
        <f t="shared" si="176"/>
        <v>870</v>
      </c>
      <c r="O887" s="551" t="str">
        <f t="shared" si="177"/>
        <v>0</v>
      </c>
      <c r="P887" s="571">
        <f t="shared" si="178"/>
        <v>1</v>
      </c>
      <c r="Q887" s="571">
        <f t="shared" si="179"/>
        <v>1</v>
      </c>
    </row>
    <row r="888" spans="2:17">
      <c r="B888" s="568"/>
      <c r="C888" s="568"/>
      <c r="D888" s="568"/>
      <c r="E888" s="568" cm="1">
        <f t="array" ref="E888">IF(H887&lt;&gt;"",E887,IF(E887="","",IFERROR(MATCH(TRUE(),INDEX(INDEX(K:K,E887+1):K203&lt;&gt;"",0),0)+E887,"")))</f>
        <v>1029</v>
      </c>
      <c r="F888" s="569" cm="1">
        <f t="array" ref="F888">IF(E888="","",IF(H887&lt;&gt;"",H887,INDEX(D:D,E888)))</f>
        <v>0</v>
      </c>
      <c r="G888" s="569" t="str">
        <f t="shared" si="174"/>
        <v>0</v>
      </c>
      <c r="H888" s="570" t="str">
        <f t="shared" si="175"/>
        <v/>
      </c>
      <c r="I888" s="568" t="str">
        <f>IF(AND(F888&lt;&gt;"",N10&gt;0,M888&gt;N10),"Mot &gt; limite","")</f>
        <v/>
      </c>
      <c r="M888" s="514">
        <f>IF(OR(F888="",N10="",N10&lt;=0),"",IF(LEN(F888)&lt;=N10,LEN(F888),IFERROR(FIND("♦",SUBSTITUTE(LEFT(F888,N10)," ","♦",LEN(LEFT(F888,N10))-LEN(SUBSTITUTE(LEFT(F888,N10)," ","")))),FIND(" ",F888&amp;" ",N10+1)-1)))</f>
        <v>1</v>
      </c>
      <c r="N888" s="571">
        <f t="shared" si="176"/>
        <v>871</v>
      </c>
      <c r="O888" s="551" t="str">
        <f t="shared" si="177"/>
        <v>0</v>
      </c>
      <c r="P888" s="571">
        <f t="shared" si="178"/>
        <v>1</v>
      </c>
      <c r="Q888" s="571">
        <f t="shared" si="179"/>
        <v>1</v>
      </c>
    </row>
    <row r="889" spans="2:17">
      <c r="B889" s="568"/>
      <c r="C889" s="568"/>
      <c r="D889" s="568"/>
      <c r="E889" s="568" cm="1">
        <f t="array" ref="E889">IF(H888&lt;&gt;"",E888,IF(E888="","",IFERROR(MATCH(TRUE(),INDEX(INDEX(K:K,E888+1):K203&lt;&gt;"",0),0)+E888,"")))</f>
        <v>1030</v>
      </c>
      <c r="F889" s="569" cm="1">
        <f t="array" ref="F889">IF(E889="","",IF(H888&lt;&gt;"",H888,INDEX(D:D,E889)))</f>
        <v>0</v>
      </c>
      <c r="G889" s="569" t="str">
        <f t="shared" si="174"/>
        <v>0</v>
      </c>
      <c r="H889" s="570" t="str">
        <f t="shared" si="175"/>
        <v/>
      </c>
      <c r="I889" s="568" t="str">
        <f>IF(AND(F889&lt;&gt;"",N10&gt;0,M889&gt;N10),"Mot &gt; limite","")</f>
        <v/>
      </c>
      <c r="M889" s="514">
        <f>IF(OR(F889="",N10="",N10&lt;=0),"",IF(LEN(F889)&lt;=N10,LEN(F889),IFERROR(FIND("♦",SUBSTITUTE(LEFT(F889,N10)," ","♦",LEN(LEFT(F889,N10))-LEN(SUBSTITUTE(LEFT(F889,N10)," ","")))),FIND(" ",F889&amp;" ",N10+1)-1)))</f>
        <v>1</v>
      </c>
      <c r="N889" s="571">
        <f t="shared" si="176"/>
        <v>872</v>
      </c>
      <c r="O889" s="551" t="str">
        <f t="shared" si="177"/>
        <v>0</v>
      </c>
      <c r="P889" s="571">
        <f t="shared" si="178"/>
        <v>1</v>
      </c>
      <c r="Q889" s="571">
        <f t="shared" si="179"/>
        <v>1</v>
      </c>
    </row>
    <row r="890" spans="2:17">
      <c r="B890" s="568"/>
      <c r="C890" s="568"/>
      <c r="D890" s="568"/>
      <c r="E890" s="568" cm="1">
        <f t="array" ref="E890">IF(H889&lt;&gt;"",E889,IF(E889="","",IFERROR(MATCH(TRUE(),INDEX(INDEX(K:K,E889+1):K203&lt;&gt;"",0),0)+E889,"")))</f>
        <v>1031</v>
      </c>
      <c r="F890" s="569" cm="1">
        <f t="array" ref="F890">IF(E890="","",IF(H889&lt;&gt;"",H889,INDEX(D:D,E890)))</f>
        <v>0</v>
      </c>
      <c r="G890" s="569" t="str">
        <f t="shared" si="174"/>
        <v>0</v>
      </c>
      <c r="H890" s="570" t="str">
        <f t="shared" si="175"/>
        <v/>
      </c>
      <c r="I890" s="568" t="str">
        <f>IF(AND(F890&lt;&gt;"",N10&gt;0,M890&gt;N10),"Mot &gt; limite","")</f>
        <v/>
      </c>
      <c r="M890" s="514">
        <f>IF(OR(F890="",N10="",N10&lt;=0),"",IF(LEN(F890)&lt;=N10,LEN(F890),IFERROR(FIND("♦",SUBSTITUTE(LEFT(F890,N10)," ","♦",LEN(LEFT(F890,N10))-LEN(SUBSTITUTE(LEFT(F890,N10)," ","")))),FIND(" ",F890&amp;" ",N10+1)-1)))</f>
        <v>1</v>
      </c>
      <c r="N890" s="571">
        <f t="shared" si="176"/>
        <v>873</v>
      </c>
      <c r="O890" s="551" t="str">
        <f t="shared" si="177"/>
        <v>0</v>
      </c>
      <c r="P890" s="571">
        <f t="shared" si="178"/>
        <v>1</v>
      </c>
      <c r="Q890" s="571">
        <f t="shared" si="179"/>
        <v>1</v>
      </c>
    </row>
    <row r="891" spans="2:17">
      <c r="B891" s="568"/>
      <c r="C891" s="568"/>
      <c r="D891" s="568"/>
      <c r="E891" s="568" cm="1">
        <f t="array" ref="E891">IF(H890&lt;&gt;"",E890,IF(E890="","",IFERROR(MATCH(TRUE(),INDEX(INDEX(K:K,E890+1):K203&lt;&gt;"",0),0)+E890,"")))</f>
        <v>1032</v>
      </c>
      <c r="F891" s="569" cm="1">
        <f t="array" ref="F891">IF(E891="","",IF(H890&lt;&gt;"",H890,INDEX(D:D,E891)))</f>
        <v>0</v>
      </c>
      <c r="G891" s="569" t="str">
        <f t="shared" si="174"/>
        <v>0</v>
      </c>
      <c r="H891" s="570" t="str">
        <f t="shared" si="175"/>
        <v/>
      </c>
      <c r="I891" s="568" t="str">
        <f>IF(AND(F891&lt;&gt;"",N10&gt;0,M891&gt;N10),"Mot &gt; limite","")</f>
        <v/>
      </c>
      <c r="M891" s="514">
        <f>IF(OR(F891="",N10="",N10&lt;=0),"",IF(LEN(F891)&lt;=N10,LEN(F891),IFERROR(FIND("♦",SUBSTITUTE(LEFT(F891,N10)," ","♦",LEN(LEFT(F891,N10))-LEN(SUBSTITUTE(LEFT(F891,N10)," ","")))),FIND(" ",F891&amp;" ",N10+1)-1)))</f>
        <v>1</v>
      </c>
      <c r="N891" s="571">
        <f t="shared" si="176"/>
        <v>874</v>
      </c>
      <c r="O891" s="551" t="str">
        <f t="shared" si="177"/>
        <v>0</v>
      </c>
      <c r="P891" s="571">
        <f t="shared" si="178"/>
        <v>1</v>
      </c>
      <c r="Q891" s="571">
        <f t="shared" si="179"/>
        <v>1</v>
      </c>
    </row>
    <row r="892" spans="2:17">
      <c r="B892" s="568"/>
      <c r="C892" s="568"/>
      <c r="D892" s="568"/>
      <c r="E892" s="568" cm="1">
        <f t="array" ref="E892">IF(H891&lt;&gt;"",E891,IF(E891="","",IFERROR(MATCH(TRUE(),INDEX(INDEX(K:K,E891+1):K203&lt;&gt;"",0),0)+E891,"")))</f>
        <v>1033</v>
      </c>
      <c r="F892" s="569" cm="1">
        <f t="array" ref="F892">IF(E892="","",IF(H891&lt;&gt;"",H891,INDEX(D:D,E892)))</f>
        <v>0</v>
      </c>
      <c r="G892" s="569" t="str">
        <f t="shared" si="174"/>
        <v>0</v>
      </c>
      <c r="H892" s="570" t="str">
        <f t="shared" si="175"/>
        <v/>
      </c>
      <c r="I892" s="568" t="str">
        <f>IF(AND(F892&lt;&gt;"",N10&gt;0,M892&gt;N10),"Mot &gt; limite","")</f>
        <v/>
      </c>
      <c r="M892" s="514">
        <f>IF(OR(F892="",N10="",N10&lt;=0),"",IF(LEN(F892)&lt;=N10,LEN(F892),IFERROR(FIND("♦",SUBSTITUTE(LEFT(F892,N10)," ","♦",LEN(LEFT(F892,N10))-LEN(SUBSTITUTE(LEFT(F892,N10)," ","")))),FIND(" ",F892&amp;" ",N10+1)-1)))</f>
        <v>1</v>
      </c>
      <c r="N892" s="571">
        <f t="shared" si="176"/>
        <v>875</v>
      </c>
      <c r="O892" s="551" t="str">
        <f t="shared" si="177"/>
        <v>0</v>
      </c>
      <c r="P892" s="571">
        <f t="shared" si="178"/>
        <v>1</v>
      </c>
      <c r="Q892" s="571">
        <f t="shared" si="179"/>
        <v>1</v>
      </c>
    </row>
    <row r="893" spans="2:17">
      <c r="B893" s="568"/>
      <c r="C893" s="568"/>
      <c r="D893" s="568"/>
      <c r="E893" s="568" cm="1">
        <f t="array" ref="E893">IF(H892&lt;&gt;"",E892,IF(E892="","",IFERROR(MATCH(TRUE(),INDEX(INDEX(K:K,E892+1):K203&lt;&gt;"",0),0)+E892,"")))</f>
        <v>1034</v>
      </c>
      <c r="F893" s="569" cm="1">
        <f t="array" ref="F893">IF(E893="","",IF(H892&lt;&gt;"",H892,INDEX(D:D,E893)))</f>
        <v>0</v>
      </c>
      <c r="G893" s="569" t="str">
        <f t="shared" si="174"/>
        <v>0</v>
      </c>
      <c r="H893" s="570" t="str">
        <f t="shared" si="175"/>
        <v/>
      </c>
      <c r="I893" s="568" t="str">
        <f>IF(AND(F893&lt;&gt;"",N10&gt;0,M893&gt;N10),"Mot &gt; limite","")</f>
        <v/>
      </c>
      <c r="M893" s="514">
        <f>IF(OR(F893="",N10="",N10&lt;=0),"",IF(LEN(F893)&lt;=N10,LEN(F893),IFERROR(FIND("♦",SUBSTITUTE(LEFT(F893,N10)," ","♦",LEN(LEFT(F893,N10))-LEN(SUBSTITUTE(LEFT(F893,N10)," ","")))),FIND(" ",F893&amp;" ",N10+1)-1)))</f>
        <v>1</v>
      </c>
      <c r="N893" s="571">
        <f t="shared" si="176"/>
        <v>876</v>
      </c>
      <c r="O893" s="551" t="str">
        <f t="shared" si="177"/>
        <v>0</v>
      </c>
      <c r="P893" s="571">
        <f t="shared" si="178"/>
        <v>1</v>
      </c>
      <c r="Q893" s="571">
        <f t="shared" si="179"/>
        <v>1</v>
      </c>
    </row>
    <row r="894" spans="2:17">
      <c r="B894" s="568"/>
      <c r="C894" s="568"/>
      <c r="D894" s="568"/>
      <c r="E894" s="568" cm="1">
        <f t="array" ref="E894">IF(H893&lt;&gt;"",E893,IF(E893="","",IFERROR(MATCH(TRUE(),INDEX(INDEX(K:K,E893+1):K203&lt;&gt;"",0),0)+E893,"")))</f>
        <v>1035</v>
      </c>
      <c r="F894" s="569" cm="1">
        <f t="array" ref="F894">IF(E894="","",IF(H893&lt;&gt;"",H893,INDEX(D:D,E894)))</f>
        <v>0</v>
      </c>
      <c r="G894" s="569" t="str">
        <f t="shared" si="174"/>
        <v>0</v>
      </c>
      <c r="H894" s="570" t="str">
        <f t="shared" si="175"/>
        <v/>
      </c>
      <c r="I894" s="568" t="str">
        <f>IF(AND(F894&lt;&gt;"",N10&gt;0,M894&gt;N10),"Mot &gt; limite","")</f>
        <v/>
      </c>
      <c r="M894" s="514">
        <f>IF(OR(F894="",N10="",N10&lt;=0),"",IF(LEN(F894)&lt;=N10,LEN(F894),IFERROR(FIND("♦",SUBSTITUTE(LEFT(F894,N10)," ","♦",LEN(LEFT(F894,N10))-LEN(SUBSTITUTE(LEFT(F894,N10)," ","")))),FIND(" ",F894&amp;" ",N10+1)-1)))</f>
        <v>1</v>
      </c>
      <c r="N894" s="571">
        <f t="shared" si="176"/>
        <v>877</v>
      </c>
      <c r="O894" s="551" t="str">
        <f t="shared" si="177"/>
        <v>0</v>
      </c>
      <c r="P894" s="571">
        <f t="shared" si="178"/>
        <v>1</v>
      </c>
      <c r="Q894" s="571">
        <f t="shared" si="179"/>
        <v>1</v>
      </c>
    </row>
    <row r="895" spans="2:17">
      <c r="B895" s="568"/>
      <c r="C895" s="568"/>
      <c r="D895" s="568"/>
      <c r="E895" s="568" cm="1">
        <f t="array" ref="E895">IF(H894&lt;&gt;"",E894,IF(E894="","",IFERROR(MATCH(TRUE(),INDEX(INDEX(K:K,E894+1):K203&lt;&gt;"",0),0)+E894,"")))</f>
        <v>1036</v>
      </c>
      <c r="F895" s="569" cm="1">
        <f t="array" ref="F895">IF(E895="","",IF(H894&lt;&gt;"",H894,INDEX(D:D,E895)))</f>
        <v>0</v>
      </c>
      <c r="G895" s="569" t="str">
        <f t="shared" si="174"/>
        <v>0</v>
      </c>
      <c r="H895" s="570" t="str">
        <f t="shared" si="175"/>
        <v/>
      </c>
      <c r="I895" s="568" t="str">
        <f>IF(AND(F895&lt;&gt;"",N10&gt;0,M895&gt;N10),"Mot &gt; limite","")</f>
        <v/>
      </c>
      <c r="M895" s="514">
        <f>IF(OR(F895="",N10="",N10&lt;=0),"",IF(LEN(F895)&lt;=N10,LEN(F895),IFERROR(FIND("♦",SUBSTITUTE(LEFT(F895,N10)," ","♦",LEN(LEFT(F895,N10))-LEN(SUBSTITUTE(LEFT(F895,N10)," ","")))),FIND(" ",F895&amp;" ",N10+1)-1)))</f>
        <v>1</v>
      </c>
      <c r="N895" s="571">
        <f t="shared" si="176"/>
        <v>878</v>
      </c>
      <c r="O895" s="551" t="str">
        <f t="shared" si="177"/>
        <v>0</v>
      </c>
      <c r="P895" s="571">
        <f t="shared" si="178"/>
        <v>1</v>
      </c>
      <c r="Q895" s="571">
        <f t="shared" si="179"/>
        <v>1</v>
      </c>
    </row>
    <row r="896" spans="2:17">
      <c r="B896" s="568"/>
      <c r="C896" s="568"/>
      <c r="D896" s="568"/>
      <c r="E896" s="568" cm="1">
        <f t="array" ref="E896">IF(H895&lt;&gt;"",E895,IF(E895="","",IFERROR(MATCH(TRUE(),INDEX(INDEX(K:K,E895+1):K203&lt;&gt;"",0),0)+E895,"")))</f>
        <v>1037</v>
      </c>
      <c r="F896" s="569" cm="1">
        <f t="array" ref="F896">IF(E896="","",IF(H895&lt;&gt;"",H895,INDEX(D:D,E896)))</f>
        <v>0</v>
      </c>
      <c r="G896" s="569" t="str">
        <f t="shared" si="174"/>
        <v>0</v>
      </c>
      <c r="H896" s="570" t="str">
        <f t="shared" si="175"/>
        <v/>
      </c>
      <c r="I896" s="568" t="str">
        <f>IF(AND(F896&lt;&gt;"",N10&gt;0,M896&gt;N10),"Mot &gt; limite","")</f>
        <v/>
      </c>
      <c r="M896" s="514">
        <f>IF(OR(F896="",N10="",N10&lt;=0),"",IF(LEN(F896)&lt;=N10,LEN(F896),IFERROR(FIND("♦",SUBSTITUTE(LEFT(F896,N10)," ","♦",LEN(LEFT(F896,N10))-LEN(SUBSTITUTE(LEFT(F896,N10)," ","")))),FIND(" ",F896&amp;" ",N10+1)-1)))</f>
        <v>1</v>
      </c>
      <c r="N896" s="571">
        <f t="shared" si="176"/>
        <v>879</v>
      </c>
      <c r="O896" s="551" t="str">
        <f t="shared" si="177"/>
        <v>0</v>
      </c>
      <c r="P896" s="571">
        <f t="shared" si="178"/>
        <v>1</v>
      </c>
      <c r="Q896" s="571">
        <f t="shared" si="179"/>
        <v>1</v>
      </c>
    </row>
    <row r="897" spans="2:17">
      <c r="B897" s="568"/>
      <c r="C897" s="568"/>
      <c r="D897" s="568"/>
      <c r="E897" s="568" cm="1">
        <f t="array" ref="E897">IF(H896&lt;&gt;"",E896,IF(E896="","",IFERROR(MATCH(TRUE(),INDEX(INDEX(K:K,E896+1):K203&lt;&gt;"",0),0)+E896,"")))</f>
        <v>1038</v>
      </c>
      <c r="F897" s="569" cm="1">
        <f t="array" ref="F897">IF(E897="","",IF(H896&lt;&gt;"",H896,INDEX(D:D,E897)))</f>
        <v>0</v>
      </c>
      <c r="G897" s="569" t="str">
        <f t="shared" si="174"/>
        <v>0</v>
      </c>
      <c r="H897" s="570" t="str">
        <f t="shared" si="175"/>
        <v/>
      </c>
      <c r="I897" s="568" t="str">
        <f>IF(AND(F897&lt;&gt;"",N10&gt;0,M897&gt;N10),"Mot &gt; limite","")</f>
        <v/>
      </c>
      <c r="M897" s="514">
        <f>IF(OR(F897="",N10="",N10&lt;=0),"",IF(LEN(F897)&lt;=N10,LEN(F897),IFERROR(FIND("♦",SUBSTITUTE(LEFT(F897,N10)," ","♦",LEN(LEFT(F897,N10))-LEN(SUBSTITUTE(LEFT(F897,N10)," ","")))),FIND(" ",F897&amp;" ",N10+1)-1)))</f>
        <v>1</v>
      </c>
      <c r="N897" s="571">
        <f t="shared" si="176"/>
        <v>880</v>
      </c>
      <c r="O897" s="551" t="str">
        <f t="shared" si="177"/>
        <v>0</v>
      </c>
      <c r="P897" s="571">
        <f t="shared" si="178"/>
        <v>1</v>
      </c>
      <c r="Q897" s="571">
        <f t="shared" si="179"/>
        <v>1</v>
      </c>
    </row>
    <row r="898" spans="2:17">
      <c r="B898" s="568"/>
      <c r="C898" s="568"/>
      <c r="D898" s="568"/>
      <c r="E898" s="568" cm="1">
        <f t="array" ref="E898">IF(H897&lt;&gt;"",E897,IF(E897="","",IFERROR(MATCH(TRUE(),INDEX(INDEX(K:K,E897+1):K203&lt;&gt;"",0),0)+E897,"")))</f>
        <v>1039</v>
      </c>
      <c r="F898" s="569" cm="1">
        <f t="array" ref="F898">IF(E898="","",IF(H897&lt;&gt;"",H897,INDEX(D:D,E898)))</f>
        <v>0</v>
      </c>
      <c r="G898" s="569" t="str">
        <f t="shared" si="174"/>
        <v>0</v>
      </c>
      <c r="H898" s="570" t="str">
        <f t="shared" si="175"/>
        <v/>
      </c>
      <c r="I898" s="568" t="str">
        <f>IF(AND(F898&lt;&gt;"",N10&gt;0,M898&gt;N10),"Mot &gt; limite","")</f>
        <v/>
      </c>
      <c r="M898" s="514">
        <f>IF(OR(F898="",N10="",N10&lt;=0),"",IF(LEN(F898)&lt;=N10,LEN(F898),IFERROR(FIND("♦",SUBSTITUTE(LEFT(F898,N10)," ","♦",LEN(LEFT(F898,N10))-LEN(SUBSTITUTE(LEFT(F898,N10)," ","")))),FIND(" ",F898&amp;" ",N10+1)-1)))</f>
        <v>1</v>
      </c>
      <c r="N898" s="571">
        <f t="shared" si="176"/>
        <v>881</v>
      </c>
      <c r="O898" s="551" t="str">
        <f t="shared" si="177"/>
        <v>0</v>
      </c>
      <c r="P898" s="571">
        <f t="shared" si="178"/>
        <v>1</v>
      </c>
      <c r="Q898" s="571">
        <f t="shared" si="179"/>
        <v>1</v>
      </c>
    </row>
    <row r="899" spans="2:17">
      <c r="B899" s="568"/>
      <c r="C899" s="568"/>
      <c r="D899" s="568"/>
      <c r="E899" s="568" cm="1">
        <f t="array" ref="E899">IF(H898&lt;&gt;"",E898,IF(E898="","",IFERROR(MATCH(TRUE(),INDEX(INDEX(K:K,E898+1):K203&lt;&gt;"",0),0)+E898,"")))</f>
        <v>1040</v>
      </c>
      <c r="F899" s="569" cm="1">
        <f t="array" ref="F899">IF(E899="","",IF(H898&lt;&gt;"",H898,INDEX(D:D,E899)))</f>
        <v>0</v>
      </c>
      <c r="G899" s="569" t="str">
        <f t="shared" si="174"/>
        <v>0</v>
      </c>
      <c r="H899" s="570" t="str">
        <f t="shared" si="175"/>
        <v/>
      </c>
      <c r="I899" s="568" t="str">
        <f>IF(AND(F899&lt;&gt;"",N10&gt;0,M899&gt;N10),"Mot &gt; limite","")</f>
        <v/>
      </c>
      <c r="M899" s="514">
        <f>IF(OR(F899="",N10="",N10&lt;=0),"",IF(LEN(F899)&lt;=N10,LEN(F899),IFERROR(FIND("♦",SUBSTITUTE(LEFT(F899,N10)," ","♦",LEN(LEFT(F899,N10))-LEN(SUBSTITUTE(LEFT(F899,N10)," ","")))),FIND(" ",F899&amp;" ",N10+1)-1)))</f>
        <v>1</v>
      </c>
      <c r="N899" s="571">
        <f t="shared" si="176"/>
        <v>882</v>
      </c>
      <c r="O899" s="551" t="str">
        <f t="shared" si="177"/>
        <v>0</v>
      </c>
      <c r="P899" s="571">
        <f t="shared" si="178"/>
        <v>1</v>
      </c>
      <c r="Q899" s="571">
        <f t="shared" si="179"/>
        <v>1</v>
      </c>
    </row>
    <row r="900" spans="2:17">
      <c r="B900" s="568"/>
      <c r="C900" s="568"/>
      <c r="D900" s="568"/>
      <c r="E900" s="568" cm="1">
        <f t="array" ref="E900">IF(H899&lt;&gt;"",E899,IF(E899="","",IFERROR(MATCH(TRUE(),INDEX(INDEX(K:K,E899+1):K203&lt;&gt;"",0),0)+E899,"")))</f>
        <v>1041</v>
      </c>
      <c r="F900" s="569" cm="1">
        <f t="array" ref="F900">IF(E900="","",IF(H899&lt;&gt;"",H899,INDEX(D:D,E900)))</f>
        <v>0</v>
      </c>
      <c r="G900" s="569" t="str">
        <f t="shared" si="174"/>
        <v>0</v>
      </c>
      <c r="H900" s="570" t="str">
        <f t="shared" si="175"/>
        <v/>
      </c>
      <c r="I900" s="568" t="str">
        <f>IF(AND(F900&lt;&gt;"",N10&gt;0,M900&gt;N10),"Mot &gt; limite","")</f>
        <v/>
      </c>
      <c r="M900" s="514">
        <f>IF(OR(F900="",N10="",N10&lt;=0),"",IF(LEN(F900)&lt;=N10,LEN(F900),IFERROR(FIND("♦",SUBSTITUTE(LEFT(F900,N10)," ","♦",LEN(LEFT(F900,N10))-LEN(SUBSTITUTE(LEFT(F900,N10)," ","")))),FIND(" ",F900&amp;" ",N10+1)-1)))</f>
        <v>1</v>
      </c>
      <c r="N900" s="571">
        <f t="shared" si="176"/>
        <v>883</v>
      </c>
      <c r="O900" s="551" t="str">
        <f t="shared" si="177"/>
        <v>0</v>
      </c>
      <c r="P900" s="571">
        <f t="shared" si="178"/>
        <v>1</v>
      </c>
      <c r="Q900" s="571">
        <f t="shared" si="179"/>
        <v>1</v>
      </c>
    </row>
    <row r="901" spans="2:17">
      <c r="B901" s="568"/>
      <c r="C901" s="568"/>
      <c r="D901" s="568"/>
      <c r="E901" s="568" cm="1">
        <f t="array" ref="E901">IF(H900&lt;&gt;"",E900,IF(E900="","",IFERROR(MATCH(TRUE(),INDEX(INDEX(K:K,E900+1):K203&lt;&gt;"",0),0)+E900,"")))</f>
        <v>1042</v>
      </c>
      <c r="F901" s="569" cm="1">
        <f t="array" ref="F901">IF(E901="","",IF(H900&lt;&gt;"",H900,INDEX(D:D,E901)))</f>
        <v>0</v>
      </c>
      <c r="G901" s="569" t="str">
        <f t="shared" si="174"/>
        <v>0</v>
      </c>
      <c r="H901" s="570" t="str">
        <f t="shared" si="175"/>
        <v/>
      </c>
      <c r="I901" s="568" t="str">
        <f>IF(AND(F901&lt;&gt;"",N10&gt;0,M901&gt;N10),"Mot &gt; limite","")</f>
        <v/>
      </c>
      <c r="M901" s="514">
        <f>IF(OR(F901="",N10="",N10&lt;=0),"",IF(LEN(F901)&lt;=N10,LEN(F901),IFERROR(FIND("♦",SUBSTITUTE(LEFT(F901,N10)," ","♦",LEN(LEFT(F901,N10))-LEN(SUBSTITUTE(LEFT(F901,N10)," ","")))),FIND(" ",F901&amp;" ",N10+1)-1)))</f>
        <v>1</v>
      </c>
      <c r="N901" s="571">
        <f t="shared" si="176"/>
        <v>884</v>
      </c>
      <c r="O901" s="551" t="str">
        <f t="shared" si="177"/>
        <v>0</v>
      </c>
      <c r="P901" s="571">
        <f t="shared" si="178"/>
        <v>1</v>
      </c>
      <c r="Q901" s="571">
        <f t="shared" si="179"/>
        <v>1</v>
      </c>
    </row>
    <row r="902" spans="2:17">
      <c r="B902" s="568"/>
      <c r="C902" s="568"/>
      <c r="D902" s="568"/>
      <c r="E902" s="568" cm="1">
        <f t="array" ref="E902">IF(H901&lt;&gt;"",E901,IF(E901="","",IFERROR(MATCH(TRUE(),INDEX(INDEX(K:K,E901+1):K203&lt;&gt;"",0),0)+E901,"")))</f>
        <v>1043</v>
      </c>
      <c r="F902" s="569" cm="1">
        <f t="array" ref="F902">IF(E902="","",IF(H901&lt;&gt;"",H901,INDEX(D:D,E902)))</f>
        <v>0</v>
      </c>
      <c r="G902" s="569" t="str">
        <f t="shared" si="174"/>
        <v>0</v>
      </c>
      <c r="H902" s="570" t="str">
        <f t="shared" si="175"/>
        <v/>
      </c>
      <c r="I902" s="568" t="str">
        <f>IF(AND(F902&lt;&gt;"",N10&gt;0,M902&gt;N10),"Mot &gt; limite","")</f>
        <v/>
      </c>
      <c r="M902" s="514">
        <f>IF(OR(F902="",N10="",N10&lt;=0),"",IF(LEN(F902)&lt;=N10,LEN(F902),IFERROR(FIND("♦",SUBSTITUTE(LEFT(F902,N10)," ","♦",LEN(LEFT(F902,N10))-LEN(SUBSTITUTE(LEFT(F902,N10)," ","")))),FIND(" ",F902&amp;" ",N10+1)-1)))</f>
        <v>1</v>
      </c>
      <c r="N902" s="571">
        <f t="shared" si="176"/>
        <v>885</v>
      </c>
      <c r="O902" s="551" t="str">
        <f t="shared" si="177"/>
        <v>0</v>
      </c>
      <c r="P902" s="571">
        <f t="shared" si="178"/>
        <v>1</v>
      </c>
      <c r="Q902" s="571">
        <f t="shared" si="179"/>
        <v>1</v>
      </c>
    </row>
    <row r="903" spans="2:17">
      <c r="B903" s="568"/>
      <c r="C903" s="568"/>
      <c r="D903" s="568"/>
      <c r="E903" s="568" cm="1">
        <f t="array" ref="E903">IF(H902&lt;&gt;"",E902,IF(E902="","",IFERROR(MATCH(TRUE(),INDEX(INDEX(K:K,E902+1):K203&lt;&gt;"",0),0)+E902,"")))</f>
        <v>1044</v>
      </c>
      <c r="F903" s="569" cm="1">
        <f t="array" ref="F903">IF(E903="","",IF(H902&lt;&gt;"",H902,INDEX(D:D,E903)))</f>
        <v>0</v>
      </c>
      <c r="G903" s="569" t="str">
        <f t="shared" si="174"/>
        <v>0</v>
      </c>
      <c r="H903" s="570" t="str">
        <f t="shared" si="175"/>
        <v/>
      </c>
      <c r="I903" s="568" t="str">
        <f>IF(AND(F903&lt;&gt;"",N10&gt;0,M903&gt;N10),"Mot &gt; limite","")</f>
        <v/>
      </c>
      <c r="M903" s="514">
        <f>IF(OR(F903="",N10="",N10&lt;=0),"",IF(LEN(F903)&lt;=N10,LEN(F903),IFERROR(FIND("♦",SUBSTITUTE(LEFT(F903,N10)," ","♦",LEN(LEFT(F903,N10))-LEN(SUBSTITUTE(LEFT(F903,N10)," ","")))),FIND(" ",F903&amp;" ",N10+1)-1)))</f>
        <v>1</v>
      </c>
      <c r="N903" s="571">
        <f t="shared" si="176"/>
        <v>886</v>
      </c>
      <c r="O903" s="551" t="str">
        <f t="shared" si="177"/>
        <v>0</v>
      </c>
      <c r="P903" s="571">
        <f t="shared" si="178"/>
        <v>1</v>
      </c>
      <c r="Q903" s="571">
        <f t="shared" si="179"/>
        <v>1</v>
      </c>
    </row>
    <row r="904" spans="2:17">
      <c r="B904" s="568"/>
      <c r="C904" s="568"/>
      <c r="D904" s="568"/>
      <c r="E904" s="568" cm="1">
        <f t="array" ref="E904">IF(H903&lt;&gt;"",E903,IF(E903="","",IFERROR(MATCH(TRUE(),INDEX(INDEX(K:K,E903+1):K203&lt;&gt;"",0),0)+E903,"")))</f>
        <v>1045</v>
      </c>
      <c r="F904" s="569" cm="1">
        <f t="array" ref="F904">IF(E904="","",IF(H903&lt;&gt;"",H903,INDEX(D:D,E904)))</f>
        <v>0</v>
      </c>
      <c r="G904" s="569" t="str">
        <f t="shared" si="174"/>
        <v>0</v>
      </c>
      <c r="H904" s="570" t="str">
        <f t="shared" si="175"/>
        <v/>
      </c>
      <c r="I904" s="568" t="str">
        <f>IF(AND(F904&lt;&gt;"",N10&gt;0,M904&gt;N10),"Mot &gt; limite","")</f>
        <v/>
      </c>
      <c r="M904" s="514">
        <f>IF(OR(F904="",N10="",N10&lt;=0),"",IF(LEN(F904)&lt;=N10,LEN(F904),IFERROR(FIND("♦",SUBSTITUTE(LEFT(F904,N10)," ","♦",LEN(LEFT(F904,N10))-LEN(SUBSTITUTE(LEFT(F904,N10)," ","")))),FIND(" ",F904&amp;" ",N10+1)-1)))</f>
        <v>1</v>
      </c>
      <c r="N904" s="571">
        <f t="shared" si="176"/>
        <v>887</v>
      </c>
      <c r="O904" s="551" t="str">
        <f t="shared" si="177"/>
        <v>0</v>
      </c>
      <c r="P904" s="571">
        <f t="shared" si="178"/>
        <v>1</v>
      </c>
      <c r="Q904" s="571">
        <f t="shared" si="179"/>
        <v>1</v>
      </c>
    </row>
    <row r="905" spans="2:17">
      <c r="B905" s="568"/>
      <c r="C905" s="568"/>
      <c r="D905" s="568"/>
      <c r="E905" s="568" cm="1">
        <f t="array" ref="E905">IF(H904&lt;&gt;"",E904,IF(E904="","",IFERROR(MATCH(TRUE(),INDEX(INDEX(K:K,E904+1):K203&lt;&gt;"",0),0)+E904,"")))</f>
        <v>1046</v>
      </c>
      <c r="F905" s="569" cm="1">
        <f t="array" ref="F905">IF(E905="","",IF(H904&lt;&gt;"",H904,INDEX(D:D,E905)))</f>
        <v>0</v>
      </c>
      <c r="G905" s="569" t="str">
        <f t="shared" si="174"/>
        <v>0</v>
      </c>
      <c r="H905" s="570" t="str">
        <f t="shared" si="175"/>
        <v/>
      </c>
      <c r="I905" s="568" t="str">
        <f>IF(AND(F905&lt;&gt;"",N10&gt;0,M905&gt;N10),"Mot &gt; limite","")</f>
        <v/>
      </c>
      <c r="M905" s="514">
        <f>IF(OR(F905="",N10="",N10&lt;=0),"",IF(LEN(F905)&lt;=N10,LEN(F905),IFERROR(FIND("♦",SUBSTITUTE(LEFT(F905,N10)," ","♦",LEN(LEFT(F905,N10))-LEN(SUBSTITUTE(LEFT(F905,N10)," ","")))),FIND(" ",F905&amp;" ",N10+1)-1)))</f>
        <v>1</v>
      </c>
      <c r="N905" s="571">
        <f t="shared" si="176"/>
        <v>888</v>
      </c>
      <c r="O905" s="551" t="str">
        <f t="shared" si="177"/>
        <v>0</v>
      </c>
      <c r="P905" s="571">
        <f t="shared" si="178"/>
        <v>1</v>
      </c>
      <c r="Q905" s="571">
        <f t="shared" si="179"/>
        <v>1</v>
      </c>
    </row>
    <row r="906" spans="2:17">
      <c r="B906" s="568"/>
      <c r="C906" s="568"/>
      <c r="D906" s="568"/>
      <c r="E906" s="568" cm="1">
        <f t="array" ref="E906">IF(H905&lt;&gt;"",E905,IF(E905="","",IFERROR(MATCH(TRUE(),INDEX(INDEX(K:K,E905+1):K203&lt;&gt;"",0),0)+E905,"")))</f>
        <v>1047</v>
      </c>
      <c r="F906" s="569" cm="1">
        <f t="array" ref="F906">IF(E906="","",IF(H905&lt;&gt;"",H905,INDEX(D:D,E906)))</f>
        <v>0</v>
      </c>
      <c r="G906" s="569" t="str">
        <f t="shared" si="174"/>
        <v>0</v>
      </c>
      <c r="H906" s="570" t="str">
        <f t="shared" si="175"/>
        <v/>
      </c>
      <c r="I906" s="568" t="str">
        <f>IF(AND(F906&lt;&gt;"",N10&gt;0,M906&gt;N10),"Mot &gt; limite","")</f>
        <v/>
      </c>
      <c r="M906" s="514">
        <f>IF(OR(F906="",N10="",N10&lt;=0),"",IF(LEN(F906)&lt;=N10,LEN(F906),IFERROR(FIND("♦",SUBSTITUTE(LEFT(F906,N10)," ","♦",LEN(LEFT(F906,N10))-LEN(SUBSTITUTE(LEFT(F906,N10)," ","")))),FIND(" ",F906&amp;" ",N10+1)-1)))</f>
        <v>1</v>
      </c>
      <c r="N906" s="571">
        <f t="shared" si="176"/>
        <v>889</v>
      </c>
      <c r="O906" s="551" t="str">
        <f t="shared" si="177"/>
        <v>0</v>
      </c>
      <c r="P906" s="571">
        <f t="shared" si="178"/>
        <v>1</v>
      </c>
      <c r="Q906" s="571">
        <f t="shared" si="179"/>
        <v>1</v>
      </c>
    </row>
    <row r="907" spans="2:17">
      <c r="B907" s="568"/>
      <c r="C907" s="568"/>
      <c r="D907" s="568"/>
      <c r="E907" s="568" cm="1">
        <f t="array" ref="E907">IF(H906&lt;&gt;"",E906,IF(E906="","",IFERROR(MATCH(TRUE(),INDEX(INDEX(K:K,E906+1):K203&lt;&gt;"",0),0)+E906,"")))</f>
        <v>1048</v>
      </c>
      <c r="F907" s="569" cm="1">
        <f t="array" ref="F907">IF(E907="","",IF(H906&lt;&gt;"",H906,INDEX(D:D,E907)))</f>
        <v>0</v>
      </c>
      <c r="G907" s="569" t="str">
        <f t="shared" si="174"/>
        <v>0</v>
      </c>
      <c r="H907" s="570" t="str">
        <f t="shared" si="175"/>
        <v/>
      </c>
      <c r="I907" s="568" t="str">
        <f>IF(AND(F907&lt;&gt;"",N10&gt;0,M907&gt;N10),"Mot &gt; limite","")</f>
        <v/>
      </c>
      <c r="M907" s="514">
        <f>IF(OR(F907="",N10="",N10&lt;=0),"",IF(LEN(F907)&lt;=N10,LEN(F907),IFERROR(FIND("♦",SUBSTITUTE(LEFT(F907,N10)," ","♦",LEN(LEFT(F907,N10))-LEN(SUBSTITUTE(LEFT(F907,N10)," ","")))),FIND(" ",F907&amp;" ",N10+1)-1)))</f>
        <v>1</v>
      </c>
      <c r="N907" s="571">
        <f t="shared" si="176"/>
        <v>890</v>
      </c>
      <c r="O907" s="551" t="str">
        <f t="shared" si="177"/>
        <v>0</v>
      </c>
      <c r="P907" s="571">
        <f t="shared" si="178"/>
        <v>1</v>
      </c>
      <c r="Q907" s="571">
        <f t="shared" si="179"/>
        <v>1</v>
      </c>
    </row>
    <row r="908" spans="2:17">
      <c r="B908" s="568"/>
      <c r="C908" s="568"/>
      <c r="D908" s="568"/>
      <c r="E908" s="568" cm="1">
        <f t="array" ref="E908">IF(H907&lt;&gt;"",E907,IF(E907="","",IFERROR(MATCH(TRUE(),INDEX(INDEX(K:K,E907+1):K203&lt;&gt;"",0),0)+E907,"")))</f>
        <v>1049</v>
      </c>
      <c r="F908" s="569" cm="1">
        <f t="array" ref="F908">IF(E908="","",IF(H907&lt;&gt;"",H907,INDEX(D:D,E908)))</f>
        <v>0</v>
      </c>
      <c r="G908" s="569" t="str">
        <f t="shared" si="174"/>
        <v>0</v>
      </c>
      <c r="H908" s="570" t="str">
        <f t="shared" si="175"/>
        <v/>
      </c>
      <c r="I908" s="568" t="str">
        <f>IF(AND(F908&lt;&gt;"",N10&gt;0,M908&gt;N10),"Mot &gt; limite","")</f>
        <v/>
      </c>
      <c r="M908" s="514">
        <f>IF(OR(F908="",N10="",N10&lt;=0),"",IF(LEN(F908)&lt;=N10,LEN(F908),IFERROR(FIND("♦",SUBSTITUTE(LEFT(F908,N10)," ","♦",LEN(LEFT(F908,N10))-LEN(SUBSTITUTE(LEFT(F908,N10)," ","")))),FIND(" ",F908&amp;" ",N10+1)-1)))</f>
        <v>1</v>
      </c>
      <c r="N908" s="571">
        <f t="shared" si="176"/>
        <v>891</v>
      </c>
      <c r="O908" s="551" t="str">
        <f t="shared" si="177"/>
        <v>0</v>
      </c>
      <c r="P908" s="571">
        <f t="shared" si="178"/>
        <v>1</v>
      </c>
      <c r="Q908" s="571">
        <f t="shared" si="179"/>
        <v>1</v>
      </c>
    </row>
    <row r="909" spans="2:17">
      <c r="B909" s="568"/>
      <c r="C909" s="568"/>
      <c r="D909" s="568"/>
      <c r="E909" s="568" cm="1">
        <f t="array" ref="E909">IF(H908&lt;&gt;"",E908,IF(E908="","",IFERROR(MATCH(TRUE(),INDEX(INDEX(K:K,E908+1):K203&lt;&gt;"",0),0)+E908,"")))</f>
        <v>1050</v>
      </c>
      <c r="F909" s="569" cm="1">
        <f t="array" ref="F909">IF(E909="","",IF(H908&lt;&gt;"",H908,INDEX(D:D,E909)))</f>
        <v>0</v>
      </c>
      <c r="G909" s="569" t="str">
        <f t="shared" si="174"/>
        <v>0</v>
      </c>
      <c r="H909" s="570" t="str">
        <f t="shared" si="175"/>
        <v/>
      </c>
      <c r="I909" s="568" t="str">
        <f>IF(AND(F909&lt;&gt;"",N10&gt;0,M909&gt;N10),"Mot &gt; limite","")</f>
        <v/>
      </c>
      <c r="M909" s="514">
        <f>IF(OR(F909="",N10="",N10&lt;=0),"",IF(LEN(F909)&lt;=N10,LEN(F909),IFERROR(FIND("♦",SUBSTITUTE(LEFT(F909,N10)," ","♦",LEN(LEFT(F909,N10))-LEN(SUBSTITUTE(LEFT(F909,N10)," ","")))),FIND(" ",F909&amp;" ",N10+1)-1)))</f>
        <v>1</v>
      </c>
      <c r="N909" s="571">
        <f t="shared" si="176"/>
        <v>892</v>
      </c>
      <c r="O909" s="551" t="str">
        <f t="shared" si="177"/>
        <v>0</v>
      </c>
      <c r="P909" s="571">
        <f t="shared" si="178"/>
        <v>1</v>
      </c>
      <c r="Q909" s="571">
        <f t="shared" si="179"/>
        <v>1</v>
      </c>
    </row>
    <row r="910" spans="2:17">
      <c r="B910" s="568"/>
      <c r="C910" s="568"/>
      <c r="D910" s="568"/>
      <c r="E910" s="568" cm="1">
        <f t="array" ref="E910">IF(H909&lt;&gt;"",E909,IF(E909="","",IFERROR(MATCH(TRUE(),INDEX(INDEX(K:K,E909+1):K203&lt;&gt;"",0),0)+E909,"")))</f>
        <v>1051</v>
      </c>
      <c r="F910" s="569" cm="1">
        <f t="array" ref="F910">IF(E910="","",IF(H909&lt;&gt;"",H909,INDEX(D:D,E910)))</f>
        <v>0</v>
      </c>
      <c r="G910" s="569" t="str">
        <f t="shared" si="174"/>
        <v>0</v>
      </c>
      <c r="H910" s="570" t="str">
        <f t="shared" si="175"/>
        <v/>
      </c>
      <c r="I910" s="568" t="str">
        <f>IF(AND(F910&lt;&gt;"",N10&gt;0,M910&gt;N10),"Mot &gt; limite","")</f>
        <v/>
      </c>
      <c r="M910" s="514">
        <f>IF(OR(F910="",N10="",N10&lt;=0),"",IF(LEN(F910)&lt;=N10,LEN(F910),IFERROR(FIND("♦",SUBSTITUTE(LEFT(F910,N10)," ","♦",LEN(LEFT(F910,N10))-LEN(SUBSTITUTE(LEFT(F910,N10)," ","")))),FIND(" ",F910&amp;" ",N10+1)-1)))</f>
        <v>1</v>
      </c>
      <c r="N910" s="571">
        <f t="shared" si="176"/>
        <v>893</v>
      </c>
      <c r="O910" s="551" t="str">
        <f t="shared" si="177"/>
        <v>0</v>
      </c>
      <c r="P910" s="571">
        <f t="shared" si="178"/>
        <v>1</v>
      </c>
      <c r="Q910" s="571">
        <f t="shared" si="179"/>
        <v>1</v>
      </c>
    </row>
    <row r="911" spans="2:17">
      <c r="B911" s="568"/>
      <c r="C911" s="568"/>
      <c r="D911" s="568"/>
      <c r="E911" s="568" cm="1">
        <f t="array" ref="E911">IF(H910&lt;&gt;"",E910,IF(E910="","",IFERROR(MATCH(TRUE(),INDEX(INDEX(K:K,E910+1):K203&lt;&gt;"",0),0)+E910,"")))</f>
        <v>1052</v>
      </c>
      <c r="F911" s="569" cm="1">
        <f t="array" ref="F911">IF(E911="","",IF(H910&lt;&gt;"",H910,INDEX(D:D,E911)))</f>
        <v>0</v>
      </c>
      <c r="G911" s="569" t="str">
        <f t="shared" si="174"/>
        <v>0</v>
      </c>
      <c r="H911" s="570" t="str">
        <f t="shared" si="175"/>
        <v/>
      </c>
      <c r="I911" s="568" t="str">
        <f>IF(AND(F911&lt;&gt;"",N10&gt;0,M911&gt;N10),"Mot &gt; limite","")</f>
        <v/>
      </c>
      <c r="M911" s="514">
        <f>IF(OR(F911="",N10="",N10&lt;=0),"",IF(LEN(F911)&lt;=N10,LEN(F911),IFERROR(FIND("♦",SUBSTITUTE(LEFT(F911,N10)," ","♦",LEN(LEFT(F911,N10))-LEN(SUBSTITUTE(LEFT(F911,N10)," ","")))),FIND(" ",F911&amp;" ",N10+1)-1)))</f>
        <v>1</v>
      </c>
      <c r="N911" s="571">
        <f t="shared" si="176"/>
        <v>894</v>
      </c>
      <c r="O911" s="551" t="str">
        <f t="shared" si="177"/>
        <v>0</v>
      </c>
      <c r="P911" s="571">
        <f t="shared" si="178"/>
        <v>1</v>
      </c>
      <c r="Q911" s="571">
        <f t="shared" si="179"/>
        <v>1</v>
      </c>
    </row>
    <row r="912" spans="2:17">
      <c r="B912" s="568"/>
      <c r="C912" s="568"/>
      <c r="D912" s="568"/>
      <c r="E912" s="568" cm="1">
        <f t="array" ref="E912">IF(H911&lt;&gt;"",E911,IF(E911="","",IFERROR(MATCH(TRUE(),INDEX(INDEX(K:K,E911+1):K203&lt;&gt;"",0),0)+E911,"")))</f>
        <v>1053</v>
      </c>
      <c r="F912" s="569" cm="1">
        <f t="array" ref="F912">IF(E912="","",IF(H911&lt;&gt;"",H911,INDEX(D:D,E912)))</f>
        <v>0</v>
      </c>
      <c r="G912" s="569" t="str">
        <f t="shared" si="174"/>
        <v>0</v>
      </c>
      <c r="H912" s="570" t="str">
        <f t="shared" si="175"/>
        <v/>
      </c>
      <c r="I912" s="568" t="str">
        <f>IF(AND(F912&lt;&gt;"",N10&gt;0,M912&gt;N10),"Mot &gt; limite","")</f>
        <v/>
      </c>
      <c r="M912" s="514">
        <f>IF(OR(F912="",N10="",N10&lt;=0),"",IF(LEN(F912)&lt;=N10,LEN(F912),IFERROR(FIND("♦",SUBSTITUTE(LEFT(F912,N10)," ","♦",LEN(LEFT(F912,N10))-LEN(SUBSTITUTE(LEFT(F912,N10)," ","")))),FIND(" ",F912&amp;" ",N10+1)-1)))</f>
        <v>1</v>
      </c>
      <c r="N912" s="571">
        <f t="shared" si="176"/>
        <v>895</v>
      </c>
      <c r="O912" s="551" t="str">
        <f t="shared" si="177"/>
        <v>0</v>
      </c>
      <c r="P912" s="571">
        <f t="shared" si="178"/>
        <v>1</v>
      </c>
      <c r="Q912" s="571">
        <f t="shared" si="179"/>
        <v>1</v>
      </c>
    </row>
    <row r="913" spans="2:17">
      <c r="B913" s="568"/>
      <c r="C913" s="568"/>
      <c r="D913" s="568"/>
      <c r="E913" s="568" cm="1">
        <f t="array" ref="E913">IF(H912&lt;&gt;"",E912,IF(E912="","",IFERROR(MATCH(TRUE(),INDEX(INDEX(K:K,E912+1):K203&lt;&gt;"",0),0)+E912,"")))</f>
        <v>1054</v>
      </c>
      <c r="F913" s="569" cm="1">
        <f t="array" ref="F913">IF(E913="","",IF(H912&lt;&gt;"",H912,INDEX(D:D,E913)))</f>
        <v>0</v>
      </c>
      <c r="G913" s="569" t="str">
        <f t="shared" si="174"/>
        <v>0</v>
      </c>
      <c r="H913" s="570" t="str">
        <f t="shared" si="175"/>
        <v/>
      </c>
      <c r="I913" s="568" t="str">
        <f>IF(AND(F913&lt;&gt;"",N10&gt;0,M913&gt;N10),"Mot &gt; limite","")</f>
        <v/>
      </c>
      <c r="M913" s="514">
        <f>IF(OR(F913="",N10="",N10&lt;=0),"",IF(LEN(F913)&lt;=N10,LEN(F913),IFERROR(FIND("♦",SUBSTITUTE(LEFT(F913,N10)," ","♦",LEN(LEFT(F913,N10))-LEN(SUBSTITUTE(LEFT(F913,N10)," ","")))),FIND(" ",F913&amp;" ",N10+1)-1)))</f>
        <v>1</v>
      </c>
      <c r="N913" s="571">
        <f t="shared" si="176"/>
        <v>896</v>
      </c>
      <c r="O913" s="551" t="str">
        <f t="shared" si="177"/>
        <v>0</v>
      </c>
      <c r="P913" s="571">
        <f t="shared" si="178"/>
        <v>1</v>
      </c>
      <c r="Q913" s="571">
        <f t="shared" si="179"/>
        <v>1</v>
      </c>
    </row>
    <row r="914" spans="2:17">
      <c r="B914" s="568"/>
      <c r="C914" s="568"/>
      <c r="D914" s="568"/>
      <c r="E914" s="568" cm="1">
        <f t="array" ref="E914">IF(H913&lt;&gt;"",E913,IF(E913="","",IFERROR(MATCH(TRUE(),INDEX(INDEX(K:K,E913+1):K203&lt;&gt;"",0),0)+E913,"")))</f>
        <v>1055</v>
      </c>
      <c r="F914" s="569" cm="1">
        <f t="array" ref="F914">IF(E914="","",IF(H913&lt;&gt;"",H913,INDEX(D:D,E914)))</f>
        <v>0</v>
      </c>
      <c r="G914" s="569" t="str">
        <f t="shared" ref="G914:G977" si="180">IF(OR(F914="",M914=""),"",LEFT(F914,M914))</f>
        <v>0</v>
      </c>
      <c r="H914" s="570" t="str">
        <f t="shared" ref="H914:H977" si="181">IF(OR(F914="",M914=""),"",TRIM(MID(F914,M914+1,99999)))</f>
        <v/>
      </c>
      <c r="I914" s="568" t="str">
        <f>IF(AND(F914&lt;&gt;"",N10&gt;0,M914&gt;N10),"Mot &gt; limite","")</f>
        <v/>
      </c>
      <c r="M914" s="514">
        <f>IF(OR(F914="",N10="",N10&lt;=0),"",IF(LEN(F914)&lt;=N10,LEN(F914),IFERROR(FIND("♦",SUBSTITUTE(LEFT(F914,N10)," ","♦",LEN(LEFT(F914,N10))-LEN(SUBSTITUTE(LEFT(F914,N10)," ","")))),FIND(" ",F914&amp;" ",N10+1)-1)))</f>
        <v>1</v>
      </c>
      <c r="N914" s="571">
        <f t="shared" ref="N914:N977" si="182">IF(O914="","",ROW()-17)</f>
        <v>897</v>
      </c>
      <c r="O914" s="551" t="str">
        <f t="shared" ref="O914:O977" si="183">G914</f>
        <v>0</v>
      </c>
      <c r="P914" s="571">
        <f t="shared" ref="P914:P977" si="184">IF(O914="","",LEN(TRIM(O914))-LEN(SUBSTITUTE(TRIM(O914)," ",""))+1)</f>
        <v>1</v>
      </c>
      <c r="Q914" s="571">
        <f t="shared" ref="Q914:Q977" si="185">IF(O914="","",LEN(O914))</f>
        <v>1</v>
      </c>
    </row>
    <row r="915" spans="2:17">
      <c r="B915" s="568"/>
      <c r="C915" s="568"/>
      <c r="D915" s="568"/>
      <c r="E915" s="568" cm="1">
        <f t="array" ref="E915">IF(H914&lt;&gt;"",E914,IF(E914="","",IFERROR(MATCH(TRUE(),INDEX(INDEX(K:K,E914+1):K203&lt;&gt;"",0),0)+E914,"")))</f>
        <v>1056</v>
      </c>
      <c r="F915" s="569" cm="1">
        <f t="array" ref="F915">IF(E915="","",IF(H914&lt;&gt;"",H914,INDEX(D:D,E915)))</f>
        <v>0</v>
      </c>
      <c r="G915" s="569" t="str">
        <f t="shared" si="180"/>
        <v>0</v>
      </c>
      <c r="H915" s="570" t="str">
        <f t="shared" si="181"/>
        <v/>
      </c>
      <c r="I915" s="568" t="str">
        <f>IF(AND(F915&lt;&gt;"",N10&gt;0,M915&gt;N10),"Mot &gt; limite","")</f>
        <v/>
      </c>
      <c r="M915" s="514">
        <f>IF(OR(F915="",N10="",N10&lt;=0),"",IF(LEN(F915)&lt;=N10,LEN(F915),IFERROR(FIND("♦",SUBSTITUTE(LEFT(F915,N10)," ","♦",LEN(LEFT(F915,N10))-LEN(SUBSTITUTE(LEFT(F915,N10)," ","")))),FIND(" ",F915&amp;" ",N10+1)-1)))</f>
        <v>1</v>
      </c>
      <c r="N915" s="571">
        <f t="shared" si="182"/>
        <v>898</v>
      </c>
      <c r="O915" s="551" t="str">
        <f t="shared" si="183"/>
        <v>0</v>
      </c>
      <c r="P915" s="571">
        <f t="shared" si="184"/>
        <v>1</v>
      </c>
      <c r="Q915" s="571">
        <f t="shared" si="185"/>
        <v>1</v>
      </c>
    </row>
    <row r="916" spans="2:17">
      <c r="B916" s="568"/>
      <c r="C916" s="568"/>
      <c r="D916" s="568"/>
      <c r="E916" s="568" cm="1">
        <f t="array" ref="E916">IF(H915&lt;&gt;"",E915,IF(E915="","",IFERROR(MATCH(TRUE(),INDEX(INDEX(K:K,E915+1):K203&lt;&gt;"",0),0)+E915,"")))</f>
        <v>1057</v>
      </c>
      <c r="F916" s="569" cm="1">
        <f t="array" ref="F916">IF(E916="","",IF(H915&lt;&gt;"",H915,INDEX(D:D,E916)))</f>
        <v>0</v>
      </c>
      <c r="G916" s="569" t="str">
        <f t="shared" si="180"/>
        <v>0</v>
      </c>
      <c r="H916" s="570" t="str">
        <f t="shared" si="181"/>
        <v/>
      </c>
      <c r="I916" s="568" t="str">
        <f>IF(AND(F916&lt;&gt;"",N10&gt;0,M916&gt;N10),"Mot &gt; limite","")</f>
        <v/>
      </c>
      <c r="M916" s="514">
        <f>IF(OR(F916="",N10="",N10&lt;=0),"",IF(LEN(F916)&lt;=N10,LEN(F916),IFERROR(FIND("♦",SUBSTITUTE(LEFT(F916,N10)," ","♦",LEN(LEFT(F916,N10))-LEN(SUBSTITUTE(LEFT(F916,N10)," ","")))),FIND(" ",F916&amp;" ",N10+1)-1)))</f>
        <v>1</v>
      </c>
      <c r="N916" s="571">
        <f t="shared" si="182"/>
        <v>899</v>
      </c>
      <c r="O916" s="551" t="str">
        <f t="shared" si="183"/>
        <v>0</v>
      </c>
      <c r="P916" s="571">
        <f t="shared" si="184"/>
        <v>1</v>
      </c>
      <c r="Q916" s="571">
        <f t="shared" si="185"/>
        <v>1</v>
      </c>
    </row>
    <row r="917" spans="2:17">
      <c r="B917" s="568"/>
      <c r="C917" s="568"/>
      <c r="D917" s="568"/>
      <c r="E917" s="568" cm="1">
        <f t="array" ref="E917">IF(H916&lt;&gt;"",E916,IF(E916="","",IFERROR(MATCH(TRUE(),INDEX(INDEX(K:K,E916+1):K203&lt;&gt;"",0),0)+E916,"")))</f>
        <v>1058</v>
      </c>
      <c r="F917" s="569" cm="1">
        <f t="array" ref="F917">IF(E917="","",IF(H916&lt;&gt;"",H916,INDEX(D:D,E917)))</f>
        <v>0</v>
      </c>
      <c r="G917" s="569" t="str">
        <f t="shared" si="180"/>
        <v>0</v>
      </c>
      <c r="H917" s="570" t="str">
        <f t="shared" si="181"/>
        <v/>
      </c>
      <c r="I917" s="568" t="str">
        <f>IF(AND(F917&lt;&gt;"",N10&gt;0,M917&gt;N10),"Mot &gt; limite","")</f>
        <v/>
      </c>
      <c r="M917" s="514">
        <f>IF(OR(F917="",N10="",N10&lt;=0),"",IF(LEN(F917)&lt;=N10,LEN(F917),IFERROR(FIND("♦",SUBSTITUTE(LEFT(F917,N10)," ","♦",LEN(LEFT(F917,N10))-LEN(SUBSTITUTE(LEFT(F917,N10)," ","")))),FIND(" ",F917&amp;" ",N10+1)-1)))</f>
        <v>1</v>
      </c>
      <c r="N917" s="571">
        <f t="shared" si="182"/>
        <v>900</v>
      </c>
      <c r="O917" s="551" t="str">
        <f t="shared" si="183"/>
        <v>0</v>
      </c>
      <c r="P917" s="571">
        <f t="shared" si="184"/>
        <v>1</v>
      </c>
      <c r="Q917" s="571">
        <f t="shared" si="185"/>
        <v>1</v>
      </c>
    </row>
    <row r="918" spans="2:17">
      <c r="B918" s="568"/>
      <c r="C918" s="568"/>
      <c r="D918" s="568"/>
      <c r="E918" s="568" cm="1">
        <f t="array" ref="E918">IF(H917&lt;&gt;"",E917,IF(E917="","",IFERROR(MATCH(TRUE(),INDEX(INDEX(K:K,E917+1):K203&lt;&gt;"",0),0)+E917,"")))</f>
        <v>1059</v>
      </c>
      <c r="F918" s="569" cm="1">
        <f t="array" ref="F918">IF(E918="","",IF(H917&lt;&gt;"",H917,INDEX(D:D,E918)))</f>
        <v>0</v>
      </c>
      <c r="G918" s="569" t="str">
        <f t="shared" si="180"/>
        <v>0</v>
      </c>
      <c r="H918" s="570" t="str">
        <f t="shared" si="181"/>
        <v/>
      </c>
      <c r="I918" s="568" t="str">
        <f>IF(AND(F918&lt;&gt;"",N10&gt;0,M918&gt;N10),"Mot &gt; limite","")</f>
        <v/>
      </c>
      <c r="M918" s="514">
        <f>IF(OR(F918="",N10="",N10&lt;=0),"",IF(LEN(F918)&lt;=N10,LEN(F918),IFERROR(FIND("♦",SUBSTITUTE(LEFT(F918,N10)," ","♦",LEN(LEFT(F918,N10))-LEN(SUBSTITUTE(LEFT(F918,N10)," ","")))),FIND(" ",F918&amp;" ",N10+1)-1)))</f>
        <v>1</v>
      </c>
      <c r="N918" s="571">
        <f t="shared" si="182"/>
        <v>901</v>
      </c>
      <c r="O918" s="551" t="str">
        <f t="shared" si="183"/>
        <v>0</v>
      </c>
      <c r="P918" s="571">
        <f t="shared" si="184"/>
        <v>1</v>
      </c>
      <c r="Q918" s="571">
        <f t="shared" si="185"/>
        <v>1</v>
      </c>
    </row>
    <row r="919" spans="2:17">
      <c r="B919" s="568"/>
      <c r="C919" s="568"/>
      <c r="D919" s="568"/>
      <c r="E919" s="568" cm="1">
        <f t="array" ref="E919">IF(H918&lt;&gt;"",E918,IF(E918="","",IFERROR(MATCH(TRUE(),INDEX(INDEX(K:K,E918+1):K203&lt;&gt;"",0),0)+E918,"")))</f>
        <v>1060</v>
      </c>
      <c r="F919" s="569" cm="1">
        <f t="array" ref="F919">IF(E919="","",IF(H918&lt;&gt;"",H918,INDEX(D:D,E919)))</f>
        <v>0</v>
      </c>
      <c r="G919" s="569" t="str">
        <f t="shared" si="180"/>
        <v>0</v>
      </c>
      <c r="H919" s="570" t="str">
        <f t="shared" si="181"/>
        <v/>
      </c>
      <c r="I919" s="568" t="str">
        <f>IF(AND(F919&lt;&gt;"",N10&gt;0,M919&gt;N10),"Mot &gt; limite","")</f>
        <v/>
      </c>
      <c r="M919" s="514">
        <f>IF(OR(F919="",N10="",N10&lt;=0),"",IF(LEN(F919)&lt;=N10,LEN(F919),IFERROR(FIND("♦",SUBSTITUTE(LEFT(F919,N10)," ","♦",LEN(LEFT(F919,N10))-LEN(SUBSTITUTE(LEFT(F919,N10)," ","")))),FIND(" ",F919&amp;" ",N10+1)-1)))</f>
        <v>1</v>
      </c>
      <c r="N919" s="571">
        <f t="shared" si="182"/>
        <v>902</v>
      </c>
      <c r="O919" s="551" t="str">
        <f t="shared" si="183"/>
        <v>0</v>
      </c>
      <c r="P919" s="571">
        <f t="shared" si="184"/>
        <v>1</v>
      </c>
      <c r="Q919" s="571">
        <f t="shared" si="185"/>
        <v>1</v>
      </c>
    </row>
    <row r="920" spans="2:17">
      <c r="B920" s="568"/>
      <c r="C920" s="568"/>
      <c r="D920" s="568"/>
      <c r="E920" s="568" cm="1">
        <f t="array" ref="E920">IF(H919&lt;&gt;"",E919,IF(E919="","",IFERROR(MATCH(TRUE(),INDEX(INDEX(K:K,E919+1):K203&lt;&gt;"",0),0)+E919,"")))</f>
        <v>1061</v>
      </c>
      <c r="F920" s="569" cm="1">
        <f t="array" ref="F920">IF(E920="","",IF(H919&lt;&gt;"",H919,INDEX(D:D,E920)))</f>
        <v>0</v>
      </c>
      <c r="G920" s="569" t="str">
        <f t="shared" si="180"/>
        <v>0</v>
      </c>
      <c r="H920" s="570" t="str">
        <f t="shared" si="181"/>
        <v/>
      </c>
      <c r="I920" s="568" t="str">
        <f>IF(AND(F920&lt;&gt;"",N10&gt;0,M920&gt;N10),"Mot &gt; limite","")</f>
        <v/>
      </c>
      <c r="M920" s="514">
        <f>IF(OR(F920="",N10="",N10&lt;=0),"",IF(LEN(F920)&lt;=N10,LEN(F920),IFERROR(FIND("♦",SUBSTITUTE(LEFT(F920,N10)," ","♦",LEN(LEFT(F920,N10))-LEN(SUBSTITUTE(LEFT(F920,N10)," ","")))),FIND(" ",F920&amp;" ",N10+1)-1)))</f>
        <v>1</v>
      </c>
      <c r="N920" s="571">
        <f t="shared" si="182"/>
        <v>903</v>
      </c>
      <c r="O920" s="551" t="str">
        <f t="shared" si="183"/>
        <v>0</v>
      </c>
      <c r="P920" s="571">
        <f t="shared" si="184"/>
        <v>1</v>
      </c>
      <c r="Q920" s="571">
        <f t="shared" si="185"/>
        <v>1</v>
      </c>
    </row>
    <row r="921" spans="2:17">
      <c r="B921" s="568"/>
      <c r="C921" s="568"/>
      <c r="D921" s="568"/>
      <c r="E921" s="568" cm="1">
        <f t="array" ref="E921">IF(H920&lt;&gt;"",E920,IF(E920="","",IFERROR(MATCH(TRUE(),INDEX(INDEX(K:K,E920+1):K203&lt;&gt;"",0),0)+E920,"")))</f>
        <v>1062</v>
      </c>
      <c r="F921" s="569" cm="1">
        <f t="array" ref="F921">IF(E921="","",IF(H920&lt;&gt;"",H920,INDEX(D:D,E921)))</f>
        <v>0</v>
      </c>
      <c r="G921" s="569" t="str">
        <f t="shared" si="180"/>
        <v>0</v>
      </c>
      <c r="H921" s="570" t="str">
        <f t="shared" si="181"/>
        <v/>
      </c>
      <c r="I921" s="568" t="str">
        <f>IF(AND(F921&lt;&gt;"",N10&gt;0,M921&gt;N10),"Mot &gt; limite","")</f>
        <v/>
      </c>
      <c r="M921" s="514">
        <f>IF(OR(F921="",N10="",N10&lt;=0),"",IF(LEN(F921)&lt;=N10,LEN(F921),IFERROR(FIND("♦",SUBSTITUTE(LEFT(F921,N10)," ","♦",LEN(LEFT(F921,N10))-LEN(SUBSTITUTE(LEFT(F921,N10)," ","")))),FIND(" ",F921&amp;" ",N10+1)-1)))</f>
        <v>1</v>
      </c>
      <c r="N921" s="571">
        <f t="shared" si="182"/>
        <v>904</v>
      </c>
      <c r="O921" s="551" t="str">
        <f t="shared" si="183"/>
        <v>0</v>
      </c>
      <c r="P921" s="571">
        <f t="shared" si="184"/>
        <v>1</v>
      </c>
      <c r="Q921" s="571">
        <f t="shared" si="185"/>
        <v>1</v>
      </c>
    </row>
    <row r="922" spans="2:17">
      <c r="B922" s="568"/>
      <c r="C922" s="568"/>
      <c r="D922" s="568"/>
      <c r="E922" s="568" cm="1">
        <f t="array" ref="E922">IF(H921&lt;&gt;"",E921,IF(E921="","",IFERROR(MATCH(TRUE(),INDEX(INDEX(K:K,E921+1):K203&lt;&gt;"",0),0)+E921,"")))</f>
        <v>1063</v>
      </c>
      <c r="F922" s="569" cm="1">
        <f t="array" ref="F922">IF(E922="","",IF(H921&lt;&gt;"",H921,INDEX(D:D,E922)))</f>
        <v>0</v>
      </c>
      <c r="G922" s="569" t="str">
        <f t="shared" si="180"/>
        <v>0</v>
      </c>
      <c r="H922" s="570" t="str">
        <f t="shared" si="181"/>
        <v/>
      </c>
      <c r="I922" s="568" t="str">
        <f>IF(AND(F922&lt;&gt;"",N10&gt;0,M922&gt;N10),"Mot &gt; limite","")</f>
        <v/>
      </c>
      <c r="M922" s="514">
        <f>IF(OR(F922="",N10="",N10&lt;=0),"",IF(LEN(F922)&lt;=N10,LEN(F922),IFERROR(FIND("♦",SUBSTITUTE(LEFT(F922,N10)," ","♦",LEN(LEFT(F922,N10))-LEN(SUBSTITUTE(LEFT(F922,N10)," ","")))),FIND(" ",F922&amp;" ",N10+1)-1)))</f>
        <v>1</v>
      </c>
      <c r="N922" s="571">
        <f t="shared" si="182"/>
        <v>905</v>
      </c>
      <c r="O922" s="551" t="str">
        <f t="shared" si="183"/>
        <v>0</v>
      </c>
      <c r="P922" s="571">
        <f t="shared" si="184"/>
        <v>1</v>
      </c>
      <c r="Q922" s="571">
        <f t="shared" si="185"/>
        <v>1</v>
      </c>
    </row>
    <row r="923" spans="2:17">
      <c r="B923" s="568"/>
      <c r="C923" s="568"/>
      <c r="D923" s="568"/>
      <c r="E923" s="568" cm="1">
        <f t="array" ref="E923">IF(H922&lt;&gt;"",E922,IF(E922="","",IFERROR(MATCH(TRUE(),INDEX(INDEX(K:K,E922+1):K203&lt;&gt;"",0),0)+E922,"")))</f>
        <v>1064</v>
      </c>
      <c r="F923" s="569" cm="1">
        <f t="array" ref="F923">IF(E923="","",IF(H922&lt;&gt;"",H922,INDEX(D:D,E923)))</f>
        <v>0</v>
      </c>
      <c r="G923" s="569" t="str">
        <f t="shared" si="180"/>
        <v>0</v>
      </c>
      <c r="H923" s="570" t="str">
        <f t="shared" si="181"/>
        <v/>
      </c>
      <c r="I923" s="568" t="str">
        <f>IF(AND(F923&lt;&gt;"",N10&gt;0,M923&gt;N10),"Mot &gt; limite","")</f>
        <v/>
      </c>
      <c r="M923" s="514">
        <f>IF(OR(F923="",N10="",N10&lt;=0),"",IF(LEN(F923)&lt;=N10,LEN(F923),IFERROR(FIND("♦",SUBSTITUTE(LEFT(F923,N10)," ","♦",LEN(LEFT(F923,N10))-LEN(SUBSTITUTE(LEFT(F923,N10)," ","")))),FIND(" ",F923&amp;" ",N10+1)-1)))</f>
        <v>1</v>
      </c>
      <c r="N923" s="571">
        <f t="shared" si="182"/>
        <v>906</v>
      </c>
      <c r="O923" s="551" t="str">
        <f t="shared" si="183"/>
        <v>0</v>
      </c>
      <c r="P923" s="571">
        <f t="shared" si="184"/>
        <v>1</v>
      </c>
      <c r="Q923" s="571">
        <f t="shared" si="185"/>
        <v>1</v>
      </c>
    </row>
    <row r="924" spans="2:17">
      <c r="B924" s="568"/>
      <c r="C924" s="568"/>
      <c r="D924" s="568"/>
      <c r="E924" s="568" cm="1">
        <f t="array" ref="E924">IF(H923&lt;&gt;"",E923,IF(E923="","",IFERROR(MATCH(TRUE(),INDEX(INDEX(K:K,E923+1):K203&lt;&gt;"",0),0)+E923,"")))</f>
        <v>1065</v>
      </c>
      <c r="F924" s="569" cm="1">
        <f t="array" ref="F924">IF(E924="","",IF(H923&lt;&gt;"",H923,INDEX(D:D,E924)))</f>
        <v>0</v>
      </c>
      <c r="G924" s="569" t="str">
        <f t="shared" si="180"/>
        <v>0</v>
      </c>
      <c r="H924" s="570" t="str">
        <f t="shared" si="181"/>
        <v/>
      </c>
      <c r="I924" s="568" t="str">
        <f>IF(AND(F924&lt;&gt;"",N10&gt;0,M924&gt;N10),"Mot &gt; limite","")</f>
        <v/>
      </c>
      <c r="M924" s="514">
        <f>IF(OR(F924="",N10="",N10&lt;=0),"",IF(LEN(F924)&lt;=N10,LEN(F924),IFERROR(FIND("♦",SUBSTITUTE(LEFT(F924,N10)," ","♦",LEN(LEFT(F924,N10))-LEN(SUBSTITUTE(LEFT(F924,N10)," ","")))),FIND(" ",F924&amp;" ",N10+1)-1)))</f>
        <v>1</v>
      </c>
      <c r="N924" s="571">
        <f t="shared" si="182"/>
        <v>907</v>
      </c>
      <c r="O924" s="551" t="str">
        <f t="shared" si="183"/>
        <v>0</v>
      </c>
      <c r="P924" s="571">
        <f t="shared" si="184"/>
        <v>1</v>
      </c>
      <c r="Q924" s="571">
        <f t="shared" si="185"/>
        <v>1</v>
      </c>
    </row>
    <row r="925" spans="2:17">
      <c r="B925" s="568"/>
      <c r="C925" s="568"/>
      <c r="D925" s="568"/>
      <c r="E925" s="568" cm="1">
        <f t="array" ref="E925">IF(H924&lt;&gt;"",E924,IF(E924="","",IFERROR(MATCH(TRUE(),INDEX(INDEX(K:K,E924+1):K203&lt;&gt;"",0),0)+E924,"")))</f>
        <v>1066</v>
      </c>
      <c r="F925" s="569" cm="1">
        <f t="array" ref="F925">IF(E925="","",IF(H924&lt;&gt;"",H924,INDEX(D:D,E925)))</f>
        <v>0</v>
      </c>
      <c r="G925" s="569" t="str">
        <f t="shared" si="180"/>
        <v>0</v>
      </c>
      <c r="H925" s="570" t="str">
        <f t="shared" si="181"/>
        <v/>
      </c>
      <c r="I925" s="568" t="str">
        <f>IF(AND(F925&lt;&gt;"",N10&gt;0,M925&gt;N10),"Mot &gt; limite","")</f>
        <v/>
      </c>
      <c r="M925" s="514">
        <f>IF(OR(F925="",N10="",N10&lt;=0),"",IF(LEN(F925)&lt;=N10,LEN(F925),IFERROR(FIND("♦",SUBSTITUTE(LEFT(F925,N10)," ","♦",LEN(LEFT(F925,N10))-LEN(SUBSTITUTE(LEFT(F925,N10)," ","")))),FIND(" ",F925&amp;" ",N10+1)-1)))</f>
        <v>1</v>
      </c>
      <c r="N925" s="571">
        <f t="shared" si="182"/>
        <v>908</v>
      </c>
      <c r="O925" s="551" t="str">
        <f t="shared" si="183"/>
        <v>0</v>
      </c>
      <c r="P925" s="571">
        <f t="shared" si="184"/>
        <v>1</v>
      </c>
      <c r="Q925" s="571">
        <f t="shared" si="185"/>
        <v>1</v>
      </c>
    </row>
    <row r="926" spans="2:17">
      <c r="B926" s="568"/>
      <c r="C926" s="568"/>
      <c r="D926" s="568"/>
      <c r="E926" s="568" cm="1">
        <f t="array" ref="E926">IF(H925&lt;&gt;"",E925,IF(E925="","",IFERROR(MATCH(TRUE(),INDEX(INDEX(K:K,E925+1):K203&lt;&gt;"",0),0)+E925,"")))</f>
        <v>1067</v>
      </c>
      <c r="F926" s="569" cm="1">
        <f t="array" ref="F926">IF(E926="","",IF(H925&lt;&gt;"",H925,INDEX(D:D,E926)))</f>
        <v>0</v>
      </c>
      <c r="G926" s="569" t="str">
        <f t="shared" si="180"/>
        <v>0</v>
      </c>
      <c r="H926" s="570" t="str">
        <f t="shared" si="181"/>
        <v/>
      </c>
      <c r="I926" s="568" t="str">
        <f>IF(AND(F926&lt;&gt;"",N10&gt;0,M926&gt;N10),"Mot &gt; limite","")</f>
        <v/>
      </c>
      <c r="M926" s="514">
        <f>IF(OR(F926="",N10="",N10&lt;=0),"",IF(LEN(F926)&lt;=N10,LEN(F926),IFERROR(FIND("♦",SUBSTITUTE(LEFT(F926,N10)," ","♦",LEN(LEFT(F926,N10))-LEN(SUBSTITUTE(LEFT(F926,N10)," ","")))),FIND(" ",F926&amp;" ",N10+1)-1)))</f>
        <v>1</v>
      </c>
      <c r="N926" s="571">
        <f t="shared" si="182"/>
        <v>909</v>
      </c>
      <c r="O926" s="551" t="str">
        <f t="shared" si="183"/>
        <v>0</v>
      </c>
      <c r="P926" s="571">
        <f t="shared" si="184"/>
        <v>1</v>
      </c>
      <c r="Q926" s="571">
        <f t="shared" si="185"/>
        <v>1</v>
      </c>
    </row>
    <row r="927" spans="2:17">
      <c r="B927" s="568"/>
      <c r="C927" s="568"/>
      <c r="D927" s="568"/>
      <c r="E927" s="568" cm="1">
        <f t="array" ref="E927">IF(H926&lt;&gt;"",E926,IF(E926="","",IFERROR(MATCH(TRUE(),INDEX(INDEX(K:K,E926+1):K203&lt;&gt;"",0),0)+E926,"")))</f>
        <v>1068</v>
      </c>
      <c r="F927" s="569" cm="1">
        <f t="array" ref="F927">IF(E927="","",IF(H926&lt;&gt;"",H926,INDEX(D:D,E927)))</f>
        <v>0</v>
      </c>
      <c r="G927" s="569" t="str">
        <f t="shared" si="180"/>
        <v>0</v>
      </c>
      <c r="H927" s="570" t="str">
        <f t="shared" si="181"/>
        <v/>
      </c>
      <c r="I927" s="568" t="str">
        <f>IF(AND(F927&lt;&gt;"",N10&gt;0,M927&gt;N10),"Mot &gt; limite","")</f>
        <v/>
      </c>
      <c r="M927" s="514">
        <f>IF(OR(F927="",N10="",N10&lt;=0),"",IF(LEN(F927)&lt;=N10,LEN(F927),IFERROR(FIND("♦",SUBSTITUTE(LEFT(F927,N10)," ","♦",LEN(LEFT(F927,N10))-LEN(SUBSTITUTE(LEFT(F927,N10)," ","")))),FIND(" ",F927&amp;" ",N10+1)-1)))</f>
        <v>1</v>
      </c>
      <c r="N927" s="571">
        <f t="shared" si="182"/>
        <v>910</v>
      </c>
      <c r="O927" s="551" t="str">
        <f t="shared" si="183"/>
        <v>0</v>
      </c>
      <c r="P927" s="571">
        <f t="shared" si="184"/>
        <v>1</v>
      </c>
      <c r="Q927" s="571">
        <f t="shared" si="185"/>
        <v>1</v>
      </c>
    </row>
    <row r="928" spans="2:17">
      <c r="B928" s="568"/>
      <c r="C928" s="568"/>
      <c r="D928" s="568"/>
      <c r="E928" s="568" cm="1">
        <f t="array" ref="E928">IF(H927&lt;&gt;"",E927,IF(E927="","",IFERROR(MATCH(TRUE(),INDEX(INDEX(K:K,E927+1):K203&lt;&gt;"",0),0)+E927,"")))</f>
        <v>1069</v>
      </c>
      <c r="F928" s="569" cm="1">
        <f t="array" ref="F928">IF(E928="","",IF(H927&lt;&gt;"",H927,INDEX(D:D,E928)))</f>
        <v>0</v>
      </c>
      <c r="G928" s="569" t="str">
        <f t="shared" si="180"/>
        <v>0</v>
      </c>
      <c r="H928" s="570" t="str">
        <f t="shared" si="181"/>
        <v/>
      </c>
      <c r="I928" s="568" t="str">
        <f>IF(AND(F928&lt;&gt;"",N10&gt;0,M928&gt;N10),"Mot &gt; limite","")</f>
        <v/>
      </c>
      <c r="M928" s="514">
        <f>IF(OR(F928="",N10="",N10&lt;=0),"",IF(LEN(F928)&lt;=N10,LEN(F928),IFERROR(FIND("♦",SUBSTITUTE(LEFT(F928,N10)," ","♦",LEN(LEFT(F928,N10))-LEN(SUBSTITUTE(LEFT(F928,N10)," ","")))),FIND(" ",F928&amp;" ",N10+1)-1)))</f>
        <v>1</v>
      </c>
      <c r="N928" s="571">
        <f t="shared" si="182"/>
        <v>911</v>
      </c>
      <c r="O928" s="551" t="str">
        <f t="shared" si="183"/>
        <v>0</v>
      </c>
      <c r="P928" s="571">
        <f t="shared" si="184"/>
        <v>1</v>
      </c>
      <c r="Q928" s="571">
        <f t="shared" si="185"/>
        <v>1</v>
      </c>
    </row>
    <row r="929" spans="2:17">
      <c r="B929" s="568"/>
      <c r="C929" s="568"/>
      <c r="D929" s="568"/>
      <c r="E929" s="568" cm="1">
        <f t="array" ref="E929">IF(H928&lt;&gt;"",E928,IF(E928="","",IFERROR(MATCH(TRUE(),INDEX(INDEX(K:K,E928+1):K203&lt;&gt;"",0),0)+E928,"")))</f>
        <v>1070</v>
      </c>
      <c r="F929" s="569" cm="1">
        <f t="array" ref="F929">IF(E929="","",IF(H928&lt;&gt;"",H928,INDEX(D:D,E929)))</f>
        <v>0</v>
      </c>
      <c r="G929" s="569" t="str">
        <f t="shared" si="180"/>
        <v>0</v>
      </c>
      <c r="H929" s="570" t="str">
        <f t="shared" si="181"/>
        <v/>
      </c>
      <c r="I929" s="568" t="str">
        <f>IF(AND(F929&lt;&gt;"",N10&gt;0,M929&gt;N10),"Mot &gt; limite","")</f>
        <v/>
      </c>
      <c r="M929" s="514">
        <f>IF(OR(F929="",N10="",N10&lt;=0),"",IF(LEN(F929)&lt;=N10,LEN(F929),IFERROR(FIND("♦",SUBSTITUTE(LEFT(F929,N10)," ","♦",LEN(LEFT(F929,N10))-LEN(SUBSTITUTE(LEFT(F929,N10)," ","")))),FIND(" ",F929&amp;" ",N10+1)-1)))</f>
        <v>1</v>
      </c>
      <c r="N929" s="571">
        <f t="shared" si="182"/>
        <v>912</v>
      </c>
      <c r="O929" s="551" t="str">
        <f t="shared" si="183"/>
        <v>0</v>
      </c>
      <c r="P929" s="571">
        <f t="shared" si="184"/>
        <v>1</v>
      </c>
      <c r="Q929" s="571">
        <f t="shared" si="185"/>
        <v>1</v>
      </c>
    </row>
    <row r="930" spans="2:17">
      <c r="B930" s="568"/>
      <c r="C930" s="568"/>
      <c r="D930" s="568"/>
      <c r="E930" s="568" cm="1">
        <f t="array" ref="E930">IF(H929&lt;&gt;"",E929,IF(E929="","",IFERROR(MATCH(TRUE(),INDEX(INDEX(K:K,E929+1):K203&lt;&gt;"",0),0)+E929,"")))</f>
        <v>1071</v>
      </c>
      <c r="F930" s="569" cm="1">
        <f t="array" ref="F930">IF(E930="","",IF(H929&lt;&gt;"",H929,INDEX(D:D,E930)))</f>
        <v>0</v>
      </c>
      <c r="G930" s="569" t="str">
        <f t="shared" si="180"/>
        <v>0</v>
      </c>
      <c r="H930" s="570" t="str">
        <f t="shared" si="181"/>
        <v/>
      </c>
      <c r="I930" s="568" t="str">
        <f>IF(AND(F930&lt;&gt;"",N10&gt;0,M930&gt;N10),"Mot &gt; limite","")</f>
        <v/>
      </c>
      <c r="M930" s="514">
        <f>IF(OR(F930="",N10="",N10&lt;=0),"",IF(LEN(F930)&lt;=N10,LEN(F930),IFERROR(FIND("♦",SUBSTITUTE(LEFT(F930,N10)," ","♦",LEN(LEFT(F930,N10))-LEN(SUBSTITUTE(LEFT(F930,N10)," ","")))),FIND(" ",F930&amp;" ",N10+1)-1)))</f>
        <v>1</v>
      </c>
      <c r="N930" s="571">
        <f t="shared" si="182"/>
        <v>913</v>
      </c>
      <c r="O930" s="551" t="str">
        <f t="shared" si="183"/>
        <v>0</v>
      </c>
      <c r="P930" s="571">
        <f t="shared" si="184"/>
        <v>1</v>
      </c>
      <c r="Q930" s="571">
        <f t="shared" si="185"/>
        <v>1</v>
      </c>
    </row>
    <row r="931" spans="2:17">
      <c r="B931" s="568"/>
      <c r="C931" s="568"/>
      <c r="D931" s="568"/>
      <c r="E931" s="568" cm="1">
        <f t="array" ref="E931">IF(H930&lt;&gt;"",E930,IF(E930="","",IFERROR(MATCH(TRUE(),INDEX(INDEX(K:K,E930+1):K203&lt;&gt;"",0),0)+E930,"")))</f>
        <v>1072</v>
      </c>
      <c r="F931" s="569" cm="1">
        <f t="array" ref="F931">IF(E931="","",IF(H930&lt;&gt;"",H930,INDEX(D:D,E931)))</f>
        <v>0</v>
      </c>
      <c r="G931" s="569" t="str">
        <f t="shared" si="180"/>
        <v>0</v>
      </c>
      <c r="H931" s="570" t="str">
        <f t="shared" si="181"/>
        <v/>
      </c>
      <c r="I931" s="568" t="str">
        <f>IF(AND(F931&lt;&gt;"",N10&gt;0,M931&gt;N10),"Mot &gt; limite","")</f>
        <v/>
      </c>
      <c r="M931" s="514">
        <f>IF(OR(F931="",N10="",N10&lt;=0),"",IF(LEN(F931)&lt;=N10,LEN(F931),IFERROR(FIND("♦",SUBSTITUTE(LEFT(F931,N10)," ","♦",LEN(LEFT(F931,N10))-LEN(SUBSTITUTE(LEFT(F931,N10)," ","")))),FIND(" ",F931&amp;" ",N10+1)-1)))</f>
        <v>1</v>
      </c>
      <c r="N931" s="571">
        <f t="shared" si="182"/>
        <v>914</v>
      </c>
      <c r="O931" s="551" t="str">
        <f t="shared" si="183"/>
        <v>0</v>
      </c>
      <c r="P931" s="571">
        <f t="shared" si="184"/>
        <v>1</v>
      </c>
      <c r="Q931" s="571">
        <f t="shared" si="185"/>
        <v>1</v>
      </c>
    </row>
    <row r="932" spans="2:17">
      <c r="B932" s="568"/>
      <c r="C932" s="568"/>
      <c r="D932" s="568"/>
      <c r="E932" s="568" cm="1">
        <f t="array" ref="E932">IF(H931&lt;&gt;"",E931,IF(E931="","",IFERROR(MATCH(TRUE(),INDEX(INDEX(K:K,E931+1):K203&lt;&gt;"",0),0)+E931,"")))</f>
        <v>1073</v>
      </c>
      <c r="F932" s="569" cm="1">
        <f t="array" ref="F932">IF(E932="","",IF(H931&lt;&gt;"",H931,INDEX(D:D,E932)))</f>
        <v>0</v>
      </c>
      <c r="G932" s="569" t="str">
        <f t="shared" si="180"/>
        <v>0</v>
      </c>
      <c r="H932" s="570" t="str">
        <f t="shared" si="181"/>
        <v/>
      </c>
      <c r="I932" s="568" t="str">
        <f>IF(AND(F932&lt;&gt;"",N10&gt;0,M932&gt;N10),"Mot &gt; limite","")</f>
        <v/>
      </c>
      <c r="M932" s="514">
        <f>IF(OR(F932="",N10="",N10&lt;=0),"",IF(LEN(F932)&lt;=N10,LEN(F932),IFERROR(FIND("♦",SUBSTITUTE(LEFT(F932,N10)," ","♦",LEN(LEFT(F932,N10))-LEN(SUBSTITUTE(LEFT(F932,N10)," ","")))),FIND(" ",F932&amp;" ",N10+1)-1)))</f>
        <v>1</v>
      </c>
      <c r="N932" s="571">
        <f t="shared" si="182"/>
        <v>915</v>
      </c>
      <c r="O932" s="551" t="str">
        <f t="shared" si="183"/>
        <v>0</v>
      </c>
      <c r="P932" s="571">
        <f t="shared" si="184"/>
        <v>1</v>
      </c>
      <c r="Q932" s="571">
        <f t="shared" si="185"/>
        <v>1</v>
      </c>
    </row>
    <row r="933" spans="2:17">
      <c r="B933" s="568"/>
      <c r="C933" s="568"/>
      <c r="D933" s="568"/>
      <c r="E933" s="568" cm="1">
        <f t="array" ref="E933">IF(H932&lt;&gt;"",E932,IF(E932="","",IFERROR(MATCH(TRUE(),INDEX(INDEX(K:K,E932+1):K203&lt;&gt;"",0),0)+E932,"")))</f>
        <v>1074</v>
      </c>
      <c r="F933" s="569" cm="1">
        <f t="array" ref="F933">IF(E933="","",IF(H932&lt;&gt;"",H932,INDEX(D:D,E933)))</f>
        <v>0</v>
      </c>
      <c r="G933" s="569" t="str">
        <f t="shared" si="180"/>
        <v>0</v>
      </c>
      <c r="H933" s="570" t="str">
        <f t="shared" si="181"/>
        <v/>
      </c>
      <c r="I933" s="568" t="str">
        <f>IF(AND(F933&lt;&gt;"",N10&gt;0,M933&gt;N10),"Mot &gt; limite","")</f>
        <v/>
      </c>
      <c r="M933" s="514">
        <f>IF(OR(F933="",N10="",N10&lt;=0),"",IF(LEN(F933)&lt;=N10,LEN(F933),IFERROR(FIND("♦",SUBSTITUTE(LEFT(F933,N10)," ","♦",LEN(LEFT(F933,N10))-LEN(SUBSTITUTE(LEFT(F933,N10)," ","")))),FIND(" ",F933&amp;" ",N10+1)-1)))</f>
        <v>1</v>
      </c>
      <c r="N933" s="571">
        <f t="shared" si="182"/>
        <v>916</v>
      </c>
      <c r="O933" s="551" t="str">
        <f t="shared" si="183"/>
        <v>0</v>
      </c>
      <c r="P933" s="571">
        <f t="shared" si="184"/>
        <v>1</v>
      </c>
      <c r="Q933" s="571">
        <f t="shared" si="185"/>
        <v>1</v>
      </c>
    </row>
    <row r="934" spans="2:17">
      <c r="B934" s="568"/>
      <c r="C934" s="568"/>
      <c r="D934" s="568"/>
      <c r="E934" s="568" cm="1">
        <f t="array" ref="E934">IF(H933&lt;&gt;"",E933,IF(E933="","",IFERROR(MATCH(TRUE(),INDEX(INDEX(K:K,E933+1):K203&lt;&gt;"",0),0)+E933,"")))</f>
        <v>1075</v>
      </c>
      <c r="F934" s="569" cm="1">
        <f t="array" ref="F934">IF(E934="","",IF(H933&lt;&gt;"",H933,INDEX(D:D,E934)))</f>
        <v>0</v>
      </c>
      <c r="G934" s="569" t="str">
        <f t="shared" si="180"/>
        <v>0</v>
      </c>
      <c r="H934" s="570" t="str">
        <f t="shared" si="181"/>
        <v/>
      </c>
      <c r="I934" s="568" t="str">
        <f>IF(AND(F934&lt;&gt;"",N10&gt;0,M934&gt;N10),"Mot &gt; limite","")</f>
        <v/>
      </c>
      <c r="M934" s="514">
        <f>IF(OR(F934="",N10="",N10&lt;=0),"",IF(LEN(F934)&lt;=N10,LEN(F934),IFERROR(FIND("♦",SUBSTITUTE(LEFT(F934,N10)," ","♦",LEN(LEFT(F934,N10))-LEN(SUBSTITUTE(LEFT(F934,N10)," ","")))),FIND(" ",F934&amp;" ",N10+1)-1)))</f>
        <v>1</v>
      </c>
      <c r="N934" s="571">
        <f t="shared" si="182"/>
        <v>917</v>
      </c>
      <c r="O934" s="551" t="str">
        <f t="shared" si="183"/>
        <v>0</v>
      </c>
      <c r="P934" s="571">
        <f t="shared" si="184"/>
        <v>1</v>
      </c>
      <c r="Q934" s="571">
        <f t="shared" si="185"/>
        <v>1</v>
      </c>
    </row>
    <row r="935" spans="2:17">
      <c r="B935" s="568"/>
      <c r="C935" s="568"/>
      <c r="D935" s="568"/>
      <c r="E935" s="568" cm="1">
        <f t="array" ref="E935">IF(H934&lt;&gt;"",E934,IF(E934="","",IFERROR(MATCH(TRUE(),INDEX(INDEX(K:K,E934+1):K203&lt;&gt;"",0),0)+E934,"")))</f>
        <v>1076</v>
      </c>
      <c r="F935" s="569" cm="1">
        <f t="array" ref="F935">IF(E935="","",IF(H934&lt;&gt;"",H934,INDEX(D:D,E935)))</f>
        <v>0</v>
      </c>
      <c r="G935" s="569" t="str">
        <f t="shared" si="180"/>
        <v>0</v>
      </c>
      <c r="H935" s="570" t="str">
        <f t="shared" si="181"/>
        <v/>
      </c>
      <c r="I935" s="568" t="str">
        <f>IF(AND(F935&lt;&gt;"",N10&gt;0,M935&gt;N10),"Mot &gt; limite","")</f>
        <v/>
      </c>
      <c r="M935" s="514">
        <f>IF(OR(F935="",N10="",N10&lt;=0),"",IF(LEN(F935)&lt;=N10,LEN(F935),IFERROR(FIND("♦",SUBSTITUTE(LEFT(F935,N10)," ","♦",LEN(LEFT(F935,N10))-LEN(SUBSTITUTE(LEFT(F935,N10)," ","")))),FIND(" ",F935&amp;" ",N10+1)-1)))</f>
        <v>1</v>
      </c>
      <c r="N935" s="571">
        <f t="shared" si="182"/>
        <v>918</v>
      </c>
      <c r="O935" s="551" t="str">
        <f t="shared" si="183"/>
        <v>0</v>
      </c>
      <c r="P935" s="571">
        <f t="shared" si="184"/>
        <v>1</v>
      </c>
      <c r="Q935" s="571">
        <f t="shared" si="185"/>
        <v>1</v>
      </c>
    </row>
    <row r="936" spans="2:17">
      <c r="B936" s="568"/>
      <c r="C936" s="568"/>
      <c r="D936" s="568"/>
      <c r="E936" s="568" cm="1">
        <f t="array" ref="E936">IF(H935&lt;&gt;"",E935,IF(E935="","",IFERROR(MATCH(TRUE(),INDEX(INDEX(K:K,E935+1):K203&lt;&gt;"",0),0)+E935,"")))</f>
        <v>1077</v>
      </c>
      <c r="F936" s="569" cm="1">
        <f t="array" ref="F936">IF(E936="","",IF(H935&lt;&gt;"",H935,INDEX(D:D,E936)))</f>
        <v>0</v>
      </c>
      <c r="G936" s="569" t="str">
        <f t="shared" si="180"/>
        <v>0</v>
      </c>
      <c r="H936" s="570" t="str">
        <f t="shared" si="181"/>
        <v/>
      </c>
      <c r="I936" s="568" t="str">
        <f>IF(AND(F936&lt;&gt;"",N10&gt;0,M936&gt;N10),"Mot &gt; limite","")</f>
        <v/>
      </c>
      <c r="M936" s="514">
        <f>IF(OR(F936="",N10="",N10&lt;=0),"",IF(LEN(F936)&lt;=N10,LEN(F936),IFERROR(FIND("♦",SUBSTITUTE(LEFT(F936,N10)," ","♦",LEN(LEFT(F936,N10))-LEN(SUBSTITUTE(LEFT(F936,N10)," ","")))),FIND(" ",F936&amp;" ",N10+1)-1)))</f>
        <v>1</v>
      </c>
      <c r="N936" s="571">
        <f t="shared" si="182"/>
        <v>919</v>
      </c>
      <c r="O936" s="551" t="str">
        <f t="shared" si="183"/>
        <v>0</v>
      </c>
      <c r="P936" s="571">
        <f t="shared" si="184"/>
        <v>1</v>
      </c>
      <c r="Q936" s="571">
        <f t="shared" si="185"/>
        <v>1</v>
      </c>
    </row>
    <row r="937" spans="2:17">
      <c r="B937" s="568"/>
      <c r="C937" s="568"/>
      <c r="D937" s="568"/>
      <c r="E937" s="568" cm="1">
        <f t="array" ref="E937">IF(H936&lt;&gt;"",E936,IF(E936="","",IFERROR(MATCH(TRUE(),INDEX(INDEX(K:K,E936+1):K203&lt;&gt;"",0),0)+E936,"")))</f>
        <v>1078</v>
      </c>
      <c r="F937" s="569" cm="1">
        <f t="array" ref="F937">IF(E937="","",IF(H936&lt;&gt;"",H936,INDEX(D:D,E937)))</f>
        <v>0</v>
      </c>
      <c r="G937" s="569" t="str">
        <f t="shared" si="180"/>
        <v>0</v>
      </c>
      <c r="H937" s="570" t="str">
        <f t="shared" si="181"/>
        <v/>
      </c>
      <c r="I937" s="568" t="str">
        <f>IF(AND(F937&lt;&gt;"",N10&gt;0,M937&gt;N10),"Mot &gt; limite","")</f>
        <v/>
      </c>
      <c r="M937" s="514">
        <f>IF(OR(F937="",N10="",N10&lt;=0),"",IF(LEN(F937)&lt;=N10,LEN(F937),IFERROR(FIND("♦",SUBSTITUTE(LEFT(F937,N10)," ","♦",LEN(LEFT(F937,N10))-LEN(SUBSTITUTE(LEFT(F937,N10)," ","")))),FIND(" ",F937&amp;" ",N10+1)-1)))</f>
        <v>1</v>
      </c>
      <c r="N937" s="571">
        <f t="shared" si="182"/>
        <v>920</v>
      </c>
      <c r="O937" s="551" t="str">
        <f t="shared" si="183"/>
        <v>0</v>
      </c>
      <c r="P937" s="571">
        <f t="shared" si="184"/>
        <v>1</v>
      </c>
      <c r="Q937" s="571">
        <f t="shared" si="185"/>
        <v>1</v>
      </c>
    </row>
    <row r="938" spans="2:17">
      <c r="B938" s="568"/>
      <c r="C938" s="568"/>
      <c r="D938" s="568"/>
      <c r="E938" s="568" cm="1">
        <f t="array" ref="E938">IF(H937&lt;&gt;"",E937,IF(E937="","",IFERROR(MATCH(TRUE(),INDEX(INDEX(K:K,E937+1):K203&lt;&gt;"",0),0)+E937,"")))</f>
        <v>1079</v>
      </c>
      <c r="F938" s="569" cm="1">
        <f t="array" ref="F938">IF(E938="","",IF(H937&lt;&gt;"",H937,INDEX(D:D,E938)))</f>
        <v>0</v>
      </c>
      <c r="G938" s="569" t="str">
        <f t="shared" si="180"/>
        <v>0</v>
      </c>
      <c r="H938" s="570" t="str">
        <f t="shared" si="181"/>
        <v/>
      </c>
      <c r="I938" s="568" t="str">
        <f>IF(AND(F938&lt;&gt;"",N10&gt;0,M938&gt;N10),"Mot &gt; limite","")</f>
        <v/>
      </c>
      <c r="M938" s="514">
        <f>IF(OR(F938="",N10="",N10&lt;=0),"",IF(LEN(F938)&lt;=N10,LEN(F938),IFERROR(FIND("♦",SUBSTITUTE(LEFT(F938,N10)," ","♦",LEN(LEFT(F938,N10))-LEN(SUBSTITUTE(LEFT(F938,N10)," ","")))),FIND(" ",F938&amp;" ",N10+1)-1)))</f>
        <v>1</v>
      </c>
      <c r="N938" s="571">
        <f t="shared" si="182"/>
        <v>921</v>
      </c>
      <c r="O938" s="551" t="str">
        <f t="shared" si="183"/>
        <v>0</v>
      </c>
      <c r="P938" s="571">
        <f t="shared" si="184"/>
        <v>1</v>
      </c>
      <c r="Q938" s="571">
        <f t="shared" si="185"/>
        <v>1</v>
      </c>
    </row>
    <row r="939" spans="2:17">
      <c r="B939" s="568"/>
      <c r="C939" s="568"/>
      <c r="D939" s="568"/>
      <c r="E939" s="568" cm="1">
        <f t="array" ref="E939">IF(H938&lt;&gt;"",E938,IF(E938="","",IFERROR(MATCH(TRUE(),INDEX(INDEX(K:K,E938+1):K203&lt;&gt;"",0),0)+E938,"")))</f>
        <v>1080</v>
      </c>
      <c r="F939" s="569" cm="1">
        <f t="array" ref="F939">IF(E939="","",IF(H938&lt;&gt;"",H938,INDEX(D:D,E939)))</f>
        <v>0</v>
      </c>
      <c r="G939" s="569" t="str">
        <f t="shared" si="180"/>
        <v>0</v>
      </c>
      <c r="H939" s="570" t="str">
        <f t="shared" si="181"/>
        <v/>
      </c>
      <c r="I939" s="568" t="str">
        <f>IF(AND(F939&lt;&gt;"",N10&gt;0,M939&gt;N10),"Mot &gt; limite","")</f>
        <v/>
      </c>
      <c r="M939" s="514">
        <f>IF(OR(F939="",N10="",N10&lt;=0),"",IF(LEN(F939)&lt;=N10,LEN(F939),IFERROR(FIND("♦",SUBSTITUTE(LEFT(F939,N10)," ","♦",LEN(LEFT(F939,N10))-LEN(SUBSTITUTE(LEFT(F939,N10)," ","")))),FIND(" ",F939&amp;" ",N10+1)-1)))</f>
        <v>1</v>
      </c>
      <c r="N939" s="571">
        <f t="shared" si="182"/>
        <v>922</v>
      </c>
      <c r="O939" s="551" t="str">
        <f t="shared" si="183"/>
        <v>0</v>
      </c>
      <c r="P939" s="571">
        <f t="shared" si="184"/>
        <v>1</v>
      </c>
      <c r="Q939" s="571">
        <f t="shared" si="185"/>
        <v>1</v>
      </c>
    </row>
    <row r="940" spans="2:17">
      <c r="B940" s="568"/>
      <c r="C940" s="568"/>
      <c r="D940" s="568"/>
      <c r="E940" s="568" cm="1">
        <f t="array" ref="E940">IF(H939&lt;&gt;"",E939,IF(E939="","",IFERROR(MATCH(TRUE(),INDEX(INDEX(K:K,E939+1):K203&lt;&gt;"",0),0)+E939,"")))</f>
        <v>1081</v>
      </c>
      <c r="F940" s="569" cm="1">
        <f t="array" ref="F940">IF(E940="","",IF(H939&lt;&gt;"",H939,INDEX(D:D,E940)))</f>
        <v>0</v>
      </c>
      <c r="G940" s="569" t="str">
        <f t="shared" si="180"/>
        <v>0</v>
      </c>
      <c r="H940" s="570" t="str">
        <f t="shared" si="181"/>
        <v/>
      </c>
      <c r="I940" s="568" t="str">
        <f>IF(AND(F940&lt;&gt;"",N10&gt;0,M940&gt;N10),"Mot &gt; limite","")</f>
        <v/>
      </c>
      <c r="M940" s="514">
        <f>IF(OR(F940="",N10="",N10&lt;=0),"",IF(LEN(F940)&lt;=N10,LEN(F940),IFERROR(FIND("♦",SUBSTITUTE(LEFT(F940,N10)," ","♦",LEN(LEFT(F940,N10))-LEN(SUBSTITUTE(LEFT(F940,N10)," ","")))),FIND(" ",F940&amp;" ",N10+1)-1)))</f>
        <v>1</v>
      </c>
      <c r="N940" s="571">
        <f t="shared" si="182"/>
        <v>923</v>
      </c>
      <c r="O940" s="551" t="str">
        <f t="shared" si="183"/>
        <v>0</v>
      </c>
      <c r="P940" s="571">
        <f t="shared" si="184"/>
        <v>1</v>
      </c>
      <c r="Q940" s="571">
        <f t="shared" si="185"/>
        <v>1</v>
      </c>
    </row>
    <row r="941" spans="2:17">
      <c r="B941" s="568"/>
      <c r="C941" s="568"/>
      <c r="D941" s="568"/>
      <c r="E941" s="568" cm="1">
        <f t="array" ref="E941">IF(H940&lt;&gt;"",E940,IF(E940="","",IFERROR(MATCH(TRUE(),INDEX(INDEX(K:K,E940+1):K203&lt;&gt;"",0),0)+E940,"")))</f>
        <v>1082</v>
      </c>
      <c r="F941" s="569" cm="1">
        <f t="array" ref="F941">IF(E941="","",IF(H940&lt;&gt;"",H940,INDEX(D:D,E941)))</f>
        <v>0</v>
      </c>
      <c r="G941" s="569" t="str">
        <f t="shared" si="180"/>
        <v>0</v>
      </c>
      <c r="H941" s="570" t="str">
        <f t="shared" si="181"/>
        <v/>
      </c>
      <c r="I941" s="568" t="str">
        <f>IF(AND(F941&lt;&gt;"",N10&gt;0,M941&gt;N10),"Mot &gt; limite","")</f>
        <v/>
      </c>
      <c r="M941" s="514">
        <f>IF(OR(F941="",N10="",N10&lt;=0),"",IF(LEN(F941)&lt;=N10,LEN(F941),IFERROR(FIND("♦",SUBSTITUTE(LEFT(F941,N10)," ","♦",LEN(LEFT(F941,N10))-LEN(SUBSTITUTE(LEFT(F941,N10)," ","")))),FIND(" ",F941&amp;" ",N10+1)-1)))</f>
        <v>1</v>
      </c>
      <c r="N941" s="571">
        <f t="shared" si="182"/>
        <v>924</v>
      </c>
      <c r="O941" s="551" t="str">
        <f t="shared" si="183"/>
        <v>0</v>
      </c>
      <c r="P941" s="571">
        <f t="shared" si="184"/>
        <v>1</v>
      </c>
      <c r="Q941" s="571">
        <f t="shared" si="185"/>
        <v>1</v>
      </c>
    </row>
    <row r="942" spans="2:17">
      <c r="B942" s="568"/>
      <c r="C942" s="568"/>
      <c r="D942" s="568"/>
      <c r="E942" s="568" cm="1">
        <f t="array" ref="E942">IF(H941&lt;&gt;"",E941,IF(E941="","",IFERROR(MATCH(TRUE(),INDEX(INDEX(K:K,E941+1):K203&lt;&gt;"",0),0)+E941,"")))</f>
        <v>1083</v>
      </c>
      <c r="F942" s="569" cm="1">
        <f t="array" ref="F942">IF(E942="","",IF(H941&lt;&gt;"",H941,INDEX(D:D,E942)))</f>
        <v>0</v>
      </c>
      <c r="G942" s="569" t="str">
        <f t="shared" si="180"/>
        <v>0</v>
      </c>
      <c r="H942" s="570" t="str">
        <f t="shared" si="181"/>
        <v/>
      </c>
      <c r="I942" s="568" t="str">
        <f>IF(AND(F942&lt;&gt;"",N10&gt;0,M942&gt;N10),"Mot &gt; limite","")</f>
        <v/>
      </c>
      <c r="M942" s="514">
        <f>IF(OR(F942="",N10="",N10&lt;=0),"",IF(LEN(F942)&lt;=N10,LEN(F942),IFERROR(FIND("♦",SUBSTITUTE(LEFT(F942,N10)," ","♦",LEN(LEFT(F942,N10))-LEN(SUBSTITUTE(LEFT(F942,N10)," ","")))),FIND(" ",F942&amp;" ",N10+1)-1)))</f>
        <v>1</v>
      </c>
      <c r="N942" s="571">
        <f t="shared" si="182"/>
        <v>925</v>
      </c>
      <c r="O942" s="551" t="str">
        <f t="shared" si="183"/>
        <v>0</v>
      </c>
      <c r="P942" s="571">
        <f t="shared" si="184"/>
        <v>1</v>
      </c>
      <c r="Q942" s="571">
        <f t="shared" si="185"/>
        <v>1</v>
      </c>
    </row>
    <row r="943" spans="2:17">
      <c r="B943" s="568"/>
      <c r="C943" s="568"/>
      <c r="D943" s="568"/>
      <c r="E943" s="568" cm="1">
        <f t="array" ref="E943">IF(H942&lt;&gt;"",E942,IF(E942="","",IFERROR(MATCH(TRUE(),INDEX(INDEX(K:K,E942+1):K203&lt;&gt;"",0),0)+E942,"")))</f>
        <v>1084</v>
      </c>
      <c r="F943" s="569" cm="1">
        <f t="array" ref="F943">IF(E943="","",IF(H942&lt;&gt;"",H942,INDEX(D:D,E943)))</f>
        <v>0</v>
      </c>
      <c r="G943" s="569" t="str">
        <f t="shared" si="180"/>
        <v>0</v>
      </c>
      <c r="H943" s="570" t="str">
        <f t="shared" si="181"/>
        <v/>
      </c>
      <c r="I943" s="568" t="str">
        <f>IF(AND(F943&lt;&gt;"",N10&gt;0,M943&gt;N10),"Mot &gt; limite","")</f>
        <v/>
      </c>
      <c r="M943" s="514">
        <f>IF(OR(F943="",N10="",N10&lt;=0),"",IF(LEN(F943)&lt;=N10,LEN(F943),IFERROR(FIND("♦",SUBSTITUTE(LEFT(F943,N10)," ","♦",LEN(LEFT(F943,N10))-LEN(SUBSTITUTE(LEFT(F943,N10)," ","")))),FIND(" ",F943&amp;" ",N10+1)-1)))</f>
        <v>1</v>
      </c>
      <c r="N943" s="571">
        <f t="shared" si="182"/>
        <v>926</v>
      </c>
      <c r="O943" s="551" t="str">
        <f t="shared" si="183"/>
        <v>0</v>
      </c>
      <c r="P943" s="571">
        <f t="shared" si="184"/>
        <v>1</v>
      </c>
      <c r="Q943" s="571">
        <f t="shared" si="185"/>
        <v>1</v>
      </c>
    </row>
    <row r="944" spans="2:17">
      <c r="B944" s="568"/>
      <c r="C944" s="568"/>
      <c r="D944" s="568"/>
      <c r="E944" s="568" cm="1">
        <f t="array" ref="E944">IF(H943&lt;&gt;"",E943,IF(E943="","",IFERROR(MATCH(TRUE(),INDEX(INDEX(K:K,E943+1):K203&lt;&gt;"",0),0)+E943,"")))</f>
        <v>1085</v>
      </c>
      <c r="F944" s="569" cm="1">
        <f t="array" ref="F944">IF(E944="","",IF(H943&lt;&gt;"",H943,INDEX(D:D,E944)))</f>
        <v>0</v>
      </c>
      <c r="G944" s="569" t="str">
        <f t="shared" si="180"/>
        <v>0</v>
      </c>
      <c r="H944" s="570" t="str">
        <f t="shared" si="181"/>
        <v/>
      </c>
      <c r="I944" s="568" t="str">
        <f>IF(AND(F944&lt;&gt;"",N10&gt;0,M944&gt;N10),"Mot &gt; limite","")</f>
        <v/>
      </c>
      <c r="M944" s="514">
        <f>IF(OR(F944="",N10="",N10&lt;=0),"",IF(LEN(F944)&lt;=N10,LEN(F944),IFERROR(FIND("♦",SUBSTITUTE(LEFT(F944,N10)," ","♦",LEN(LEFT(F944,N10))-LEN(SUBSTITUTE(LEFT(F944,N10)," ","")))),FIND(" ",F944&amp;" ",N10+1)-1)))</f>
        <v>1</v>
      </c>
      <c r="N944" s="571">
        <f t="shared" si="182"/>
        <v>927</v>
      </c>
      <c r="O944" s="551" t="str">
        <f t="shared" si="183"/>
        <v>0</v>
      </c>
      <c r="P944" s="571">
        <f t="shared" si="184"/>
        <v>1</v>
      </c>
      <c r="Q944" s="571">
        <f t="shared" si="185"/>
        <v>1</v>
      </c>
    </row>
    <row r="945" spans="2:17">
      <c r="B945" s="568"/>
      <c r="C945" s="568"/>
      <c r="D945" s="568"/>
      <c r="E945" s="568" cm="1">
        <f t="array" ref="E945">IF(H944&lt;&gt;"",E944,IF(E944="","",IFERROR(MATCH(TRUE(),INDEX(INDEX(K:K,E944+1):K203&lt;&gt;"",0),0)+E944,"")))</f>
        <v>1086</v>
      </c>
      <c r="F945" s="569" cm="1">
        <f t="array" ref="F945">IF(E945="","",IF(H944&lt;&gt;"",H944,INDEX(D:D,E945)))</f>
        <v>0</v>
      </c>
      <c r="G945" s="569" t="str">
        <f t="shared" si="180"/>
        <v>0</v>
      </c>
      <c r="H945" s="570" t="str">
        <f t="shared" si="181"/>
        <v/>
      </c>
      <c r="I945" s="568" t="str">
        <f>IF(AND(F945&lt;&gt;"",N10&gt;0,M945&gt;N10),"Mot &gt; limite","")</f>
        <v/>
      </c>
      <c r="M945" s="514">
        <f>IF(OR(F945="",N10="",N10&lt;=0),"",IF(LEN(F945)&lt;=N10,LEN(F945),IFERROR(FIND("♦",SUBSTITUTE(LEFT(F945,N10)," ","♦",LEN(LEFT(F945,N10))-LEN(SUBSTITUTE(LEFT(F945,N10)," ","")))),FIND(" ",F945&amp;" ",N10+1)-1)))</f>
        <v>1</v>
      </c>
      <c r="N945" s="571">
        <f t="shared" si="182"/>
        <v>928</v>
      </c>
      <c r="O945" s="551" t="str">
        <f t="shared" si="183"/>
        <v>0</v>
      </c>
      <c r="P945" s="571">
        <f t="shared" si="184"/>
        <v>1</v>
      </c>
      <c r="Q945" s="571">
        <f t="shared" si="185"/>
        <v>1</v>
      </c>
    </row>
    <row r="946" spans="2:17">
      <c r="B946" s="568"/>
      <c r="C946" s="568"/>
      <c r="D946" s="568"/>
      <c r="E946" s="568" cm="1">
        <f t="array" ref="E946">IF(H945&lt;&gt;"",E945,IF(E945="","",IFERROR(MATCH(TRUE(),INDEX(INDEX(K:K,E945+1):K203&lt;&gt;"",0),0)+E945,"")))</f>
        <v>1087</v>
      </c>
      <c r="F946" s="569" cm="1">
        <f t="array" ref="F946">IF(E946="","",IF(H945&lt;&gt;"",H945,INDEX(D:D,E946)))</f>
        <v>0</v>
      </c>
      <c r="G946" s="569" t="str">
        <f t="shared" si="180"/>
        <v>0</v>
      </c>
      <c r="H946" s="570" t="str">
        <f t="shared" si="181"/>
        <v/>
      </c>
      <c r="I946" s="568" t="str">
        <f>IF(AND(F946&lt;&gt;"",N10&gt;0,M946&gt;N10),"Mot &gt; limite","")</f>
        <v/>
      </c>
      <c r="M946" s="514">
        <f>IF(OR(F946="",N10="",N10&lt;=0),"",IF(LEN(F946)&lt;=N10,LEN(F946),IFERROR(FIND("♦",SUBSTITUTE(LEFT(F946,N10)," ","♦",LEN(LEFT(F946,N10))-LEN(SUBSTITUTE(LEFT(F946,N10)," ","")))),FIND(" ",F946&amp;" ",N10+1)-1)))</f>
        <v>1</v>
      </c>
      <c r="N946" s="571">
        <f t="shared" si="182"/>
        <v>929</v>
      </c>
      <c r="O946" s="551" t="str">
        <f t="shared" si="183"/>
        <v>0</v>
      </c>
      <c r="P946" s="571">
        <f t="shared" si="184"/>
        <v>1</v>
      </c>
      <c r="Q946" s="571">
        <f t="shared" si="185"/>
        <v>1</v>
      </c>
    </row>
    <row r="947" spans="2:17">
      <c r="B947" s="568"/>
      <c r="C947" s="568"/>
      <c r="D947" s="568"/>
      <c r="E947" s="568" cm="1">
        <f t="array" ref="E947">IF(H946&lt;&gt;"",E946,IF(E946="","",IFERROR(MATCH(TRUE(),INDEX(INDEX(K:K,E946+1):K203&lt;&gt;"",0),0)+E946,"")))</f>
        <v>1088</v>
      </c>
      <c r="F947" s="569" cm="1">
        <f t="array" ref="F947">IF(E947="","",IF(H946&lt;&gt;"",H946,INDEX(D:D,E947)))</f>
        <v>0</v>
      </c>
      <c r="G947" s="569" t="str">
        <f t="shared" si="180"/>
        <v>0</v>
      </c>
      <c r="H947" s="570" t="str">
        <f t="shared" si="181"/>
        <v/>
      </c>
      <c r="I947" s="568" t="str">
        <f>IF(AND(F947&lt;&gt;"",N10&gt;0,M947&gt;N10),"Mot &gt; limite","")</f>
        <v/>
      </c>
      <c r="M947" s="514">
        <f>IF(OR(F947="",N10="",N10&lt;=0),"",IF(LEN(F947)&lt;=N10,LEN(F947),IFERROR(FIND("♦",SUBSTITUTE(LEFT(F947,N10)," ","♦",LEN(LEFT(F947,N10))-LEN(SUBSTITUTE(LEFT(F947,N10)," ","")))),FIND(" ",F947&amp;" ",N10+1)-1)))</f>
        <v>1</v>
      </c>
      <c r="N947" s="571">
        <f t="shared" si="182"/>
        <v>930</v>
      </c>
      <c r="O947" s="551" t="str">
        <f t="shared" si="183"/>
        <v>0</v>
      </c>
      <c r="P947" s="571">
        <f t="shared" si="184"/>
        <v>1</v>
      </c>
      <c r="Q947" s="571">
        <f t="shared" si="185"/>
        <v>1</v>
      </c>
    </row>
    <row r="948" spans="2:17">
      <c r="B948" s="568"/>
      <c r="C948" s="568"/>
      <c r="D948" s="568"/>
      <c r="E948" s="568" cm="1">
        <f t="array" ref="E948">IF(H947&lt;&gt;"",E947,IF(E947="","",IFERROR(MATCH(TRUE(),INDEX(INDEX(K:K,E947+1):K203&lt;&gt;"",0),0)+E947,"")))</f>
        <v>1089</v>
      </c>
      <c r="F948" s="569" cm="1">
        <f t="array" ref="F948">IF(E948="","",IF(H947&lt;&gt;"",H947,INDEX(D:D,E948)))</f>
        <v>0</v>
      </c>
      <c r="G948" s="569" t="str">
        <f t="shared" si="180"/>
        <v>0</v>
      </c>
      <c r="H948" s="570" t="str">
        <f t="shared" si="181"/>
        <v/>
      </c>
      <c r="I948" s="568" t="str">
        <f>IF(AND(F948&lt;&gt;"",N10&gt;0,M948&gt;N10),"Mot &gt; limite","")</f>
        <v/>
      </c>
      <c r="M948" s="514">
        <f>IF(OR(F948="",N10="",N10&lt;=0),"",IF(LEN(F948)&lt;=N10,LEN(F948),IFERROR(FIND("♦",SUBSTITUTE(LEFT(F948,N10)," ","♦",LEN(LEFT(F948,N10))-LEN(SUBSTITUTE(LEFT(F948,N10)," ","")))),FIND(" ",F948&amp;" ",N10+1)-1)))</f>
        <v>1</v>
      </c>
      <c r="N948" s="571">
        <f t="shared" si="182"/>
        <v>931</v>
      </c>
      <c r="O948" s="551" t="str">
        <f t="shared" si="183"/>
        <v>0</v>
      </c>
      <c r="P948" s="571">
        <f t="shared" si="184"/>
        <v>1</v>
      </c>
      <c r="Q948" s="571">
        <f t="shared" si="185"/>
        <v>1</v>
      </c>
    </row>
    <row r="949" spans="2:17">
      <c r="B949" s="568"/>
      <c r="C949" s="568"/>
      <c r="D949" s="568"/>
      <c r="E949" s="568" cm="1">
        <f t="array" ref="E949">IF(H948&lt;&gt;"",E948,IF(E948="","",IFERROR(MATCH(TRUE(),INDEX(INDEX(K:K,E948+1):K203&lt;&gt;"",0),0)+E948,"")))</f>
        <v>1090</v>
      </c>
      <c r="F949" s="569" cm="1">
        <f t="array" ref="F949">IF(E949="","",IF(H948&lt;&gt;"",H948,INDEX(D:D,E949)))</f>
        <v>0</v>
      </c>
      <c r="G949" s="569" t="str">
        <f t="shared" si="180"/>
        <v>0</v>
      </c>
      <c r="H949" s="570" t="str">
        <f t="shared" si="181"/>
        <v/>
      </c>
      <c r="I949" s="568" t="str">
        <f>IF(AND(F949&lt;&gt;"",N10&gt;0,M949&gt;N10),"Mot &gt; limite","")</f>
        <v/>
      </c>
      <c r="M949" s="514">
        <f>IF(OR(F949="",N10="",N10&lt;=0),"",IF(LEN(F949)&lt;=N10,LEN(F949),IFERROR(FIND("♦",SUBSTITUTE(LEFT(F949,N10)," ","♦",LEN(LEFT(F949,N10))-LEN(SUBSTITUTE(LEFT(F949,N10)," ","")))),FIND(" ",F949&amp;" ",N10+1)-1)))</f>
        <v>1</v>
      </c>
      <c r="N949" s="571">
        <f t="shared" si="182"/>
        <v>932</v>
      </c>
      <c r="O949" s="551" t="str">
        <f t="shared" si="183"/>
        <v>0</v>
      </c>
      <c r="P949" s="571">
        <f t="shared" si="184"/>
        <v>1</v>
      </c>
      <c r="Q949" s="571">
        <f t="shared" si="185"/>
        <v>1</v>
      </c>
    </row>
    <row r="950" spans="2:17">
      <c r="B950" s="568"/>
      <c r="C950" s="568"/>
      <c r="D950" s="568"/>
      <c r="E950" s="568" cm="1">
        <f t="array" ref="E950">IF(H949&lt;&gt;"",E949,IF(E949="","",IFERROR(MATCH(TRUE(),INDEX(INDEX(K:K,E949+1):K203&lt;&gt;"",0),0)+E949,"")))</f>
        <v>1091</v>
      </c>
      <c r="F950" s="569" cm="1">
        <f t="array" ref="F950">IF(E950="","",IF(H949&lt;&gt;"",H949,INDEX(D:D,E950)))</f>
        <v>0</v>
      </c>
      <c r="G950" s="569" t="str">
        <f t="shared" si="180"/>
        <v>0</v>
      </c>
      <c r="H950" s="570" t="str">
        <f t="shared" si="181"/>
        <v/>
      </c>
      <c r="I950" s="568" t="str">
        <f>IF(AND(F950&lt;&gt;"",N10&gt;0,M950&gt;N10),"Mot &gt; limite","")</f>
        <v/>
      </c>
      <c r="M950" s="514">
        <f>IF(OR(F950="",N10="",N10&lt;=0),"",IF(LEN(F950)&lt;=N10,LEN(F950),IFERROR(FIND("♦",SUBSTITUTE(LEFT(F950,N10)," ","♦",LEN(LEFT(F950,N10))-LEN(SUBSTITUTE(LEFT(F950,N10)," ","")))),FIND(" ",F950&amp;" ",N10+1)-1)))</f>
        <v>1</v>
      </c>
      <c r="N950" s="571">
        <f t="shared" si="182"/>
        <v>933</v>
      </c>
      <c r="O950" s="551" t="str">
        <f t="shared" si="183"/>
        <v>0</v>
      </c>
      <c r="P950" s="571">
        <f t="shared" si="184"/>
        <v>1</v>
      </c>
      <c r="Q950" s="571">
        <f t="shared" si="185"/>
        <v>1</v>
      </c>
    </row>
    <row r="951" spans="2:17">
      <c r="B951" s="568"/>
      <c r="C951" s="568"/>
      <c r="D951" s="568"/>
      <c r="E951" s="568" cm="1">
        <f t="array" ref="E951">IF(H950&lt;&gt;"",E950,IF(E950="","",IFERROR(MATCH(TRUE(),INDEX(INDEX(K:K,E950+1):K203&lt;&gt;"",0),0)+E950,"")))</f>
        <v>1092</v>
      </c>
      <c r="F951" s="569" cm="1">
        <f t="array" ref="F951">IF(E951="","",IF(H950&lt;&gt;"",H950,INDEX(D:D,E951)))</f>
        <v>0</v>
      </c>
      <c r="G951" s="569" t="str">
        <f t="shared" si="180"/>
        <v>0</v>
      </c>
      <c r="H951" s="570" t="str">
        <f t="shared" si="181"/>
        <v/>
      </c>
      <c r="I951" s="568" t="str">
        <f>IF(AND(F951&lt;&gt;"",N10&gt;0,M951&gt;N10),"Mot &gt; limite","")</f>
        <v/>
      </c>
      <c r="M951" s="514">
        <f>IF(OR(F951="",N10="",N10&lt;=0),"",IF(LEN(F951)&lt;=N10,LEN(F951),IFERROR(FIND("♦",SUBSTITUTE(LEFT(F951,N10)," ","♦",LEN(LEFT(F951,N10))-LEN(SUBSTITUTE(LEFT(F951,N10)," ","")))),FIND(" ",F951&amp;" ",N10+1)-1)))</f>
        <v>1</v>
      </c>
      <c r="N951" s="571">
        <f t="shared" si="182"/>
        <v>934</v>
      </c>
      <c r="O951" s="551" t="str">
        <f t="shared" si="183"/>
        <v>0</v>
      </c>
      <c r="P951" s="571">
        <f t="shared" si="184"/>
        <v>1</v>
      </c>
      <c r="Q951" s="571">
        <f t="shared" si="185"/>
        <v>1</v>
      </c>
    </row>
    <row r="952" spans="2:17">
      <c r="B952" s="568"/>
      <c r="C952" s="568"/>
      <c r="D952" s="568"/>
      <c r="E952" s="568" cm="1">
        <f t="array" ref="E952">IF(H951&lt;&gt;"",E951,IF(E951="","",IFERROR(MATCH(TRUE(),INDEX(INDEX(K:K,E951+1):K203&lt;&gt;"",0),0)+E951,"")))</f>
        <v>1093</v>
      </c>
      <c r="F952" s="569" cm="1">
        <f t="array" ref="F952">IF(E952="","",IF(H951&lt;&gt;"",H951,INDEX(D:D,E952)))</f>
        <v>0</v>
      </c>
      <c r="G952" s="569" t="str">
        <f t="shared" si="180"/>
        <v>0</v>
      </c>
      <c r="H952" s="570" t="str">
        <f t="shared" si="181"/>
        <v/>
      </c>
      <c r="I952" s="568" t="str">
        <f>IF(AND(F952&lt;&gt;"",N10&gt;0,M952&gt;N10),"Mot &gt; limite","")</f>
        <v/>
      </c>
      <c r="M952" s="514">
        <f>IF(OR(F952="",N10="",N10&lt;=0),"",IF(LEN(F952)&lt;=N10,LEN(F952),IFERROR(FIND("♦",SUBSTITUTE(LEFT(F952,N10)," ","♦",LEN(LEFT(F952,N10))-LEN(SUBSTITUTE(LEFT(F952,N10)," ","")))),FIND(" ",F952&amp;" ",N10+1)-1)))</f>
        <v>1</v>
      </c>
      <c r="N952" s="571">
        <f t="shared" si="182"/>
        <v>935</v>
      </c>
      <c r="O952" s="551" t="str">
        <f t="shared" si="183"/>
        <v>0</v>
      </c>
      <c r="P952" s="571">
        <f t="shared" si="184"/>
        <v>1</v>
      </c>
      <c r="Q952" s="571">
        <f t="shared" si="185"/>
        <v>1</v>
      </c>
    </row>
    <row r="953" spans="2:17">
      <c r="B953" s="568"/>
      <c r="C953" s="568"/>
      <c r="D953" s="568"/>
      <c r="E953" s="568" cm="1">
        <f t="array" ref="E953">IF(H952&lt;&gt;"",E952,IF(E952="","",IFERROR(MATCH(TRUE(),INDEX(INDEX(K:K,E952+1):K203&lt;&gt;"",0),0)+E952,"")))</f>
        <v>1094</v>
      </c>
      <c r="F953" s="569" cm="1">
        <f t="array" ref="F953">IF(E953="","",IF(H952&lt;&gt;"",H952,INDEX(D:D,E953)))</f>
        <v>0</v>
      </c>
      <c r="G953" s="569" t="str">
        <f t="shared" si="180"/>
        <v>0</v>
      </c>
      <c r="H953" s="570" t="str">
        <f t="shared" si="181"/>
        <v/>
      </c>
      <c r="I953" s="568" t="str">
        <f>IF(AND(F953&lt;&gt;"",N10&gt;0,M953&gt;N10),"Mot &gt; limite","")</f>
        <v/>
      </c>
      <c r="M953" s="514">
        <f>IF(OR(F953="",N10="",N10&lt;=0),"",IF(LEN(F953)&lt;=N10,LEN(F953),IFERROR(FIND("♦",SUBSTITUTE(LEFT(F953,N10)," ","♦",LEN(LEFT(F953,N10))-LEN(SUBSTITUTE(LEFT(F953,N10)," ","")))),FIND(" ",F953&amp;" ",N10+1)-1)))</f>
        <v>1</v>
      </c>
      <c r="N953" s="571">
        <f t="shared" si="182"/>
        <v>936</v>
      </c>
      <c r="O953" s="551" t="str">
        <f t="shared" si="183"/>
        <v>0</v>
      </c>
      <c r="P953" s="571">
        <f t="shared" si="184"/>
        <v>1</v>
      </c>
      <c r="Q953" s="571">
        <f t="shared" si="185"/>
        <v>1</v>
      </c>
    </row>
    <row r="954" spans="2:17">
      <c r="B954" s="568"/>
      <c r="C954" s="568"/>
      <c r="D954" s="568"/>
      <c r="E954" s="568" cm="1">
        <f t="array" ref="E954">IF(H953&lt;&gt;"",E953,IF(E953="","",IFERROR(MATCH(TRUE(),INDEX(INDEX(K:K,E953+1):K203&lt;&gt;"",0),0)+E953,"")))</f>
        <v>1095</v>
      </c>
      <c r="F954" s="569" cm="1">
        <f t="array" ref="F954">IF(E954="","",IF(H953&lt;&gt;"",H953,INDEX(D:D,E954)))</f>
        <v>0</v>
      </c>
      <c r="G954" s="569" t="str">
        <f t="shared" si="180"/>
        <v>0</v>
      </c>
      <c r="H954" s="570" t="str">
        <f t="shared" si="181"/>
        <v/>
      </c>
      <c r="I954" s="568" t="str">
        <f>IF(AND(F954&lt;&gt;"",N10&gt;0,M954&gt;N10),"Mot &gt; limite","")</f>
        <v/>
      </c>
      <c r="M954" s="514">
        <f>IF(OR(F954="",N10="",N10&lt;=0),"",IF(LEN(F954)&lt;=N10,LEN(F954),IFERROR(FIND("♦",SUBSTITUTE(LEFT(F954,N10)," ","♦",LEN(LEFT(F954,N10))-LEN(SUBSTITUTE(LEFT(F954,N10)," ","")))),FIND(" ",F954&amp;" ",N10+1)-1)))</f>
        <v>1</v>
      </c>
      <c r="N954" s="571">
        <f t="shared" si="182"/>
        <v>937</v>
      </c>
      <c r="O954" s="551" t="str">
        <f t="shared" si="183"/>
        <v>0</v>
      </c>
      <c r="P954" s="571">
        <f t="shared" si="184"/>
        <v>1</v>
      </c>
      <c r="Q954" s="571">
        <f t="shared" si="185"/>
        <v>1</v>
      </c>
    </row>
    <row r="955" spans="2:17">
      <c r="B955" s="568"/>
      <c r="C955" s="568"/>
      <c r="D955" s="568"/>
      <c r="E955" s="568" cm="1">
        <f t="array" ref="E955">IF(H954&lt;&gt;"",E954,IF(E954="","",IFERROR(MATCH(TRUE(),INDEX(INDEX(K:K,E954+1):K203&lt;&gt;"",0),0)+E954,"")))</f>
        <v>1096</v>
      </c>
      <c r="F955" s="569" cm="1">
        <f t="array" ref="F955">IF(E955="","",IF(H954&lt;&gt;"",H954,INDEX(D:D,E955)))</f>
        <v>0</v>
      </c>
      <c r="G955" s="569" t="str">
        <f t="shared" si="180"/>
        <v>0</v>
      </c>
      <c r="H955" s="570" t="str">
        <f t="shared" si="181"/>
        <v/>
      </c>
      <c r="I955" s="568" t="str">
        <f>IF(AND(F955&lt;&gt;"",N10&gt;0,M955&gt;N10),"Mot &gt; limite","")</f>
        <v/>
      </c>
      <c r="M955" s="514">
        <f>IF(OR(F955="",N10="",N10&lt;=0),"",IF(LEN(F955)&lt;=N10,LEN(F955),IFERROR(FIND("♦",SUBSTITUTE(LEFT(F955,N10)," ","♦",LEN(LEFT(F955,N10))-LEN(SUBSTITUTE(LEFT(F955,N10)," ","")))),FIND(" ",F955&amp;" ",N10+1)-1)))</f>
        <v>1</v>
      </c>
      <c r="N955" s="571">
        <f t="shared" si="182"/>
        <v>938</v>
      </c>
      <c r="O955" s="551" t="str">
        <f t="shared" si="183"/>
        <v>0</v>
      </c>
      <c r="P955" s="571">
        <f t="shared" si="184"/>
        <v>1</v>
      </c>
      <c r="Q955" s="571">
        <f t="shared" si="185"/>
        <v>1</v>
      </c>
    </row>
    <row r="956" spans="2:17">
      <c r="B956" s="568"/>
      <c r="C956" s="568"/>
      <c r="D956" s="568"/>
      <c r="E956" s="568" cm="1">
        <f t="array" ref="E956">IF(H955&lt;&gt;"",E955,IF(E955="","",IFERROR(MATCH(TRUE(),INDEX(INDEX(K:K,E955+1):K203&lt;&gt;"",0),0)+E955,"")))</f>
        <v>1097</v>
      </c>
      <c r="F956" s="569" cm="1">
        <f t="array" ref="F956">IF(E956="","",IF(H955&lt;&gt;"",H955,INDEX(D:D,E956)))</f>
        <v>0</v>
      </c>
      <c r="G956" s="569" t="str">
        <f t="shared" si="180"/>
        <v>0</v>
      </c>
      <c r="H956" s="570" t="str">
        <f t="shared" si="181"/>
        <v/>
      </c>
      <c r="I956" s="568" t="str">
        <f>IF(AND(F956&lt;&gt;"",N10&gt;0,M956&gt;N10),"Mot &gt; limite","")</f>
        <v/>
      </c>
      <c r="M956" s="514">
        <f>IF(OR(F956="",N10="",N10&lt;=0),"",IF(LEN(F956)&lt;=N10,LEN(F956),IFERROR(FIND("♦",SUBSTITUTE(LEFT(F956,N10)," ","♦",LEN(LEFT(F956,N10))-LEN(SUBSTITUTE(LEFT(F956,N10)," ","")))),FIND(" ",F956&amp;" ",N10+1)-1)))</f>
        <v>1</v>
      </c>
      <c r="N956" s="571">
        <f t="shared" si="182"/>
        <v>939</v>
      </c>
      <c r="O956" s="551" t="str">
        <f t="shared" si="183"/>
        <v>0</v>
      </c>
      <c r="P956" s="571">
        <f t="shared" si="184"/>
        <v>1</v>
      </c>
      <c r="Q956" s="571">
        <f t="shared" si="185"/>
        <v>1</v>
      </c>
    </row>
    <row r="957" spans="2:17">
      <c r="B957" s="568"/>
      <c r="C957" s="568"/>
      <c r="D957" s="568"/>
      <c r="E957" s="568" cm="1">
        <f t="array" ref="E957">IF(H956&lt;&gt;"",E956,IF(E956="","",IFERROR(MATCH(TRUE(),INDEX(INDEX(K:K,E956+1):K203&lt;&gt;"",0),0)+E956,"")))</f>
        <v>1098</v>
      </c>
      <c r="F957" s="569" cm="1">
        <f t="array" ref="F957">IF(E957="","",IF(H956&lt;&gt;"",H956,INDEX(D:D,E957)))</f>
        <v>0</v>
      </c>
      <c r="G957" s="569" t="str">
        <f t="shared" si="180"/>
        <v>0</v>
      </c>
      <c r="H957" s="570" t="str">
        <f t="shared" si="181"/>
        <v/>
      </c>
      <c r="I957" s="568" t="str">
        <f>IF(AND(F957&lt;&gt;"",N10&gt;0,M957&gt;N10),"Mot &gt; limite","")</f>
        <v/>
      </c>
      <c r="M957" s="514">
        <f>IF(OR(F957="",N10="",N10&lt;=0),"",IF(LEN(F957)&lt;=N10,LEN(F957),IFERROR(FIND("♦",SUBSTITUTE(LEFT(F957,N10)," ","♦",LEN(LEFT(F957,N10))-LEN(SUBSTITUTE(LEFT(F957,N10)," ","")))),FIND(" ",F957&amp;" ",N10+1)-1)))</f>
        <v>1</v>
      </c>
      <c r="N957" s="571">
        <f t="shared" si="182"/>
        <v>940</v>
      </c>
      <c r="O957" s="551" t="str">
        <f t="shared" si="183"/>
        <v>0</v>
      </c>
      <c r="P957" s="571">
        <f t="shared" si="184"/>
        <v>1</v>
      </c>
      <c r="Q957" s="571">
        <f t="shared" si="185"/>
        <v>1</v>
      </c>
    </row>
    <row r="958" spans="2:17">
      <c r="B958" s="568"/>
      <c r="C958" s="568"/>
      <c r="D958" s="568"/>
      <c r="E958" s="568" cm="1">
        <f t="array" ref="E958">IF(H957&lt;&gt;"",E957,IF(E957="","",IFERROR(MATCH(TRUE(),INDEX(INDEX(K:K,E957+1):K203&lt;&gt;"",0),0)+E957,"")))</f>
        <v>1099</v>
      </c>
      <c r="F958" s="569" cm="1">
        <f t="array" ref="F958">IF(E958="","",IF(H957&lt;&gt;"",H957,INDEX(D:D,E958)))</f>
        <v>0</v>
      </c>
      <c r="G958" s="569" t="str">
        <f t="shared" si="180"/>
        <v>0</v>
      </c>
      <c r="H958" s="570" t="str">
        <f t="shared" si="181"/>
        <v/>
      </c>
      <c r="I958" s="568" t="str">
        <f>IF(AND(F958&lt;&gt;"",N10&gt;0,M958&gt;N10),"Mot &gt; limite","")</f>
        <v/>
      </c>
      <c r="M958" s="514">
        <f>IF(OR(F958="",N10="",N10&lt;=0),"",IF(LEN(F958)&lt;=N10,LEN(F958),IFERROR(FIND("♦",SUBSTITUTE(LEFT(F958,N10)," ","♦",LEN(LEFT(F958,N10))-LEN(SUBSTITUTE(LEFT(F958,N10)," ","")))),FIND(" ",F958&amp;" ",N10+1)-1)))</f>
        <v>1</v>
      </c>
      <c r="N958" s="571">
        <f t="shared" si="182"/>
        <v>941</v>
      </c>
      <c r="O958" s="551" t="str">
        <f t="shared" si="183"/>
        <v>0</v>
      </c>
      <c r="P958" s="571">
        <f t="shared" si="184"/>
        <v>1</v>
      </c>
      <c r="Q958" s="571">
        <f t="shared" si="185"/>
        <v>1</v>
      </c>
    </row>
    <row r="959" spans="2:17">
      <c r="B959" s="568"/>
      <c r="C959" s="568"/>
      <c r="D959" s="568"/>
      <c r="E959" s="568" cm="1">
        <f t="array" ref="E959">IF(H958&lt;&gt;"",E958,IF(E958="","",IFERROR(MATCH(TRUE(),INDEX(INDEX(K:K,E958+1):K203&lt;&gt;"",0),0)+E958,"")))</f>
        <v>1100</v>
      </c>
      <c r="F959" s="569" cm="1">
        <f t="array" ref="F959">IF(E959="","",IF(H958&lt;&gt;"",H958,INDEX(D:D,E959)))</f>
        <v>0</v>
      </c>
      <c r="G959" s="569" t="str">
        <f t="shared" si="180"/>
        <v>0</v>
      </c>
      <c r="H959" s="570" t="str">
        <f t="shared" si="181"/>
        <v/>
      </c>
      <c r="I959" s="568" t="str">
        <f>IF(AND(F959&lt;&gt;"",N10&gt;0,M959&gt;N10),"Mot &gt; limite","")</f>
        <v/>
      </c>
      <c r="M959" s="514">
        <f>IF(OR(F959="",N10="",N10&lt;=0),"",IF(LEN(F959)&lt;=N10,LEN(F959),IFERROR(FIND("♦",SUBSTITUTE(LEFT(F959,N10)," ","♦",LEN(LEFT(F959,N10))-LEN(SUBSTITUTE(LEFT(F959,N10)," ","")))),FIND(" ",F959&amp;" ",N10+1)-1)))</f>
        <v>1</v>
      </c>
      <c r="N959" s="571">
        <f t="shared" si="182"/>
        <v>942</v>
      </c>
      <c r="O959" s="551" t="str">
        <f t="shared" si="183"/>
        <v>0</v>
      </c>
      <c r="P959" s="571">
        <f t="shared" si="184"/>
        <v>1</v>
      </c>
      <c r="Q959" s="571">
        <f t="shared" si="185"/>
        <v>1</v>
      </c>
    </row>
    <row r="960" spans="2:17">
      <c r="B960" s="568"/>
      <c r="C960" s="568"/>
      <c r="D960" s="568"/>
      <c r="E960" s="568" cm="1">
        <f t="array" ref="E960">IF(H959&lt;&gt;"",E959,IF(E959="","",IFERROR(MATCH(TRUE(),INDEX(INDEX(K:K,E959+1):K203&lt;&gt;"",0),0)+E959,"")))</f>
        <v>1101</v>
      </c>
      <c r="F960" s="569" cm="1">
        <f t="array" ref="F960">IF(E960="","",IF(H959&lt;&gt;"",H959,INDEX(D:D,E960)))</f>
        <v>0</v>
      </c>
      <c r="G960" s="569" t="str">
        <f t="shared" si="180"/>
        <v>0</v>
      </c>
      <c r="H960" s="570" t="str">
        <f t="shared" si="181"/>
        <v/>
      </c>
      <c r="I960" s="568" t="str">
        <f>IF(AND(F960&lt;&gt;"",N10&gt;0,M960&gt;N10),"Mot &gt; limite","")</f>
        <v/>
      </c>
      <c r="M960" s="514">
        <f>IF(OR(F960="",N10="",N10&lt;=0),"",IF(LEN(F960)&lt;=N10,LEN(F960),IFERROR(FIND("♦",SUBSTITUTE(LEFT(F960,N10)," ","♦",LEN(LEFT(F960,N10))-LEN(SUBSTITUTE(LEFT(F960,N10)," ","")))),FIND(" ",F960&amp;" ",N10+1)-1)))</f>
        <v>1</v>
      </c>
      <c r="N960" s="571">
        <f t="shared" si="182"/>
        <v>943</v>
      </c>
      <c r="O960" s="551" t="str">
        <f t="shared" si="183"/>
        <v>0</v>
      </c>
      <c r="P960" s="571">
        <f t="shared" si="184"/>
        <v>1</v>
      </c>
      <c r="Q960" s="571">
        <f t="shared" si="185"/>
        <v>1</v>
      </c>
    </row>
    <row r="961" spans="2:17">
      <c r="B961" s="568"/>
      <c r="C961" s="568"/>
      <c r="D961" s="568"/>
      <c r="E961" s="568" cm="1">
        <f t="array" ref="E961">IF(H960&lt;&gt;"",E960,IF(E960="","",IFERROR(MATCH(TRUE(),INDEX(INDEX(K:K,E960+1):K203&lt;&gt;"",0),0)+E960,"")))</f>
        <v>1102</v>
      </c>
      <c r="F961" s="569" cm="1">
        <f t="array" ref="F961">IF(E961="","",IF(H960&lt;&gt;"",H960,INDEX(D:D,E961)))</f>
        <v>0</v>
      </c>
      <c r="G961" s="569" t="str">
        <f t="shared" si="180"/>
        <v>0</v>
      </c>
      <c r="H961" s="570" t="str">
        <f t="shared" si="181"/>
        <v/>
      </c>
      <c r="I961" s="568" t="str">
        <f>IF(AND(F961&lt;&gt;"",N10&gt;0,M961&gt;N10),"Mot &gt; limite","")</f>
        <v/>
      </c>
      <c r="M961" s="514">
        <f>IF(OR(F961="",N10="",N10&lt;=0),"",IF(LEN(F961)&lt;=N10,LEN(F961),IFERROR(FIND("♦",SUBSTITUTE(LEFT(F961,N10)," ","♦",LEN(LEFT(F961,N10))-LEN(SUBSTITUTE(LEFT(F961,N10)," ","")))),FIND(" ",F961&amp;" ",N10+1)-1)))</f>
        <v>1</v>
      </c>
      <c r="N961" s="571">
        <f t="shared" si="182"/>
        <v>944</v>
      </c>
      <c r="O961" s="551" t="str">
        <f t="shared" si="183"/>
        <v>0</v>
      </c>
      <c r="P961" s="571">
        <f t="shared" si="184"/>
        <v>1</v>
      </c>
      <c r="Q961" s="571">
        <f t="shared" si="185"/>
        <v>1</v>
      </c>
    </row>
    <row r="962" spans="2:17">
      <c r="B962" s="568"/>
      <c r="C962" s="568"/>
      <c r="D962" s="568"/>
      <c r="E962" s="568" cm="1">
        <f t="array" ref="E962">IF(H961&lt;&gt;"",E961,IF(E961="","",IFERROR(MATCH(TRUE(),INDEX(INDEX(K:K,E961+1):K203&lt;&gt;"",0),0)+E961,"")))</f>
        <v>1103</v>
      </c>
      <c r="F962" s="569" cm="1">
        <f t="array" ref="F962">IF(E962="","",IF(H961&lt;&gt;"",H961,INDEX(D:D,E962)))</f>
        <v>0</v>
      </c>
      <c r="G962" s="569" t="str">
        <f t="shared" si="180"/>
        <v>0</v>
      </c>
      <c r="H962" s="570" t="str">
        <f t="shared" si="181"/>
        <v/>
      </c>
      <c r="I962" s="568" t="str">
        <f>IF(AND(F962&lt;&gt;"",N10&gt;0,M962&gt;N10),"Mot &gt; limite","")</f>
        <v/>
      </c>
      <c r="M962" s="514">
        <f>IF(OR(F962="",N10="",N10&lt;=0),"",IF(LEN(F962)&lt;=N10,LEN(F962),IFERROR(FIND("♦",SUBSTITUTE(LEFT(F962,N10)," ","♦",LEN(LEFT(F962,N10))-LEN(SUBSTITUTE(LEFT(F962,N10)," ","")))),FIND(" ",F962&amp;" ",N10+1)-1)))</f>
        <v>1</v>
      </c>
      <c r="N962" s="571">
        <f t="shared" si="182"/>
        <v>945</v>
      </c>
      <c r="O962" s="551" t="str">
        <f t="shared" si="183"/>
        <v>0</v>
      </c>
      <c r="P962" s="571">
        <f t="shared" si="184"/>
        <v>1</v>
      </c>
      <c r="Q962" s="571">
        <f t="shared" si="185"/>
        <v>1</v>
      </c>
    </row>
    <row r="963" spans="2:17">
      <c r="B963" s="568"/>
      <c r="C963" s="568"/>
      <c r="D963" s="568"/>
      <c r="E963" s="568" cm="1">
        <f t="array" ref="E963">IF(H962&lt;&gt;"",E962,IF(E962="","",IFERROR(MATCH(TRUE(),INDEX(INDEX(K:K,E962+1):K203&lt;&gt;"",0),0)+E962,"")))</f>
        <v>1104</v>
      </c>
      <c r="F963" s="569" cm="1">
        <f t="array" ref="F963">IF(E963="","",IF(H962&lt;&gt;"",H962,INDEX(D:D,E963)))</f>
        <v>0</v>
      </c>
      <c r="G963" s="569" t="str">
        <f t="shared" si="180"/>
        <v>0</v>
      </c>
      <c r="H963" s="570" t="str">
        <f t="shared" si="181"/>
        <v/>
      </c>
      <c r="I963" s="568" t="str">
        <f>IF(AND(F963&lt;&gt;"",N10&gt;0,M963&gt;N10),"Mot &gt; limite","")</f>
        <v/>
      </c>
      <c r="M963" s="514">
        <f>IF(OR(F963="",N10="",N10&lt;=0),"",IF(LEN(F963)&lt;=N10,LEN(F963),IFERROR(FIND("♦",SUBSTITUTE(LEFT(F963,N10)," ","♦",LEN(LEFT(F963,N10))-LEN(SUBSTITUTE(LEFT(F963,N10)," ","")))),FIND(" ",F963&amp;" ",N10+1)-1)))</f>
        <v>1</v>
      </c>
      <c r="N963" s="571">
        <f t="shared" si="182"/>
        <v>946</v>
      </c>
      <c r="O963" s="551" t="str">
        <f t="shared" si="183"/>
        <v>0</v>
      </c>
      <c r="P963" s="571">
        <f t="shared" si="184"/>
        <v>1</v>
      </c>
      <c r="Q963" s="571">
        <f t="shared" si="185"/>
        <v>1</v>
      </c>
    </row>
    <row r="964" spans="2:17">
      <c r="B964" s="568"/>
      <c r="C964" s="568"/>
      <c r="D964" s="568"/>
      <c r="E964" s="568" cm="1">
        <f t="array" ref="E964">IF(H963&lt;&gt;"",E963,IF(E963="","",IFERROR(MATCH(TRUE(),INDEX(INDEX(K:K,E963+1):K203&lt;&gt;"",0),0)+E963,"")))</f>
        <v>1105</v>
      </c>
      <c r="F964" s="569" cm="1">
        <f t="array" ref="F964">IF(E964="","",IF(H963&lt;&gt;"",H963,INDEX(D:D,E964)))</f>
        <v>0</v>
      </c>
      <c r="G964" s="569" t="str">
        <f t="shared" si="180"/>
        <v>0</v>
      </c>
      <c r="H964" s="570" t="str">
        <f t="shared" si="181"/>
        <v/>
      </c>
      <c r="I964" s="568" t="str">
        <f>IF(AND(F964&lt;&gt;"",N10&gt;0,M964&gt;N10),"Mot &gt; limite","")</f>
        <v/>
      </c>
      <c r="M964" s="514">
        <f>IF(OR(F964="",N10="",N10&lt;=0),"",IF(LEN(F964)&lt;=N10,LEN(F964),IFERROR(FIND("♦",SUBSTITUTE(LEFT(F964,N10)," ","♦",LEN(LEFT(F964,N10))-LEN(SUBSTITUTE(LEFT(F964,N10)," ","")))),FIND(" ",F964&amp;" ",N10+1)-1)))</f>
        <v>1</v>
      </c>
      <c r="N964" s="571">
        <f t="shared" si="182"/>
        <v>947</v>
      </c>
      <c r="O964" s="551" t="str">
        <f t="shared" si="183"/>
        <v>0</v>
      </c>
      <c r="P964" s="571">
        <f t="shared" si="184"/>
        <v>1</v>
      </c>
      <c r="Q964" s="571">
        <f t="shared" si="185"/>
        <v>1</v>
      </c>
    </row>
    <row r="965" spans="2:17">
      <c r="B965" s="568"/>
      <c r="C965" s="568"/>
      <c r="D965" s="568"/>
      <c r="E965" s="568" cm="1">
        <f t="array" ref="E965">IF(H964&lt;&gt;"",E964,IF(E964="","",IFERROR(MATCH(TRUE(),INDEX(INDEX(K:K,E964+1):K203&lt;&gt;"",0),0)+E964,"")))</f>
        <v>1106</v>
      </c>
      <c r="F965" s="569" cm="1">
        <f t="array" ref="F965">IF(E965="","",IF(H964&lt;&gt;"",H964,INDEX(D:D,E965)))</f>
        <v>0</v>
      </c>
      <c r="G965" s="569" t="str">
        <f t="shared" si="180"/>
        <v>0</v>
      </c>
      <c r="H965" s="570" t="str">
        <f t="shared" si="181"/>
        <v/>
      </c>
      <c r="I965" s="568" t="str">
        <f>IF(AND(F965&lt;&gt;"",N10&gt;0,M965&gt;N10),"Mot &gt; limite","")</f>
        <v/>
      </c>
      <c r="M965" s="514">
        <f>IF(OR(F965="",N10="",N10&lt;=0),"",IF(LEN(F965)&lt;=N10,LEN(F965),IFERROR(FIND("♦",SUBSTITUTE(LEFT(F965,N10)," ","♦",LEN(LEFT(F965,N10))-LEN(SUBSTITUTE(LEFT(F965,N10)," ","")))),FIND(" ",F965&amp;" ",N10+1)-1)))</f>
        <v>1</v>
      </c>
      <c r="N965" s="571">
        <f t="shared" si="182"/>
        <v>948</v>
      </c>
      <c r="O965" s="551" t="str">
        <f t="shared" si="183"/>
        <v>0</v>
      </c>
      <c r="P965" s="571">
        <f t="shared" si="184"/>
        <v>1</v>
      </c>
      <c r="Q965" s="571">
        <f t="shared" si="185"/>
        <v>1</v>
      </c>
    </row>
    <row r="966" spans="2:17">
      <c r="B966" s="568"/>
      <c r="C966" s="568"/>
      <c r="D966" s="568"/>
      <c r="E966" s="568" cm="1">
        <f t="array" ref="E966">IF(H965&lt;&gt;"",E965,IF(E965="","",IFERROR(MATCH(TRUE(),INDEX(INDEX(K:K,E965+1):K203&lt;&gt;"",0),0)+E965,"")))</f>
        <v>1107</v>
      </c>
      <c r="F966" s="569" cm="1">
        <f t="array" ref="F966">IF(E966="","",IF(H965&lt;&gt;"",H965,INDEX(D:D,E966)))</f>
        <v>0</v>
      </c>
      <c r="G966" s="569" t="str">
        <f t="shared" si="180"/>
        <v>0</v>
      </c>
      <c r="H966" s="570" t="str">
        <f t="shared" si="181"/>
        <v/>
      </c>
      <c r="I966" s="568" t="str">
        <f>IF(AND(F966&lt;&gt;"",N10&gt;0,M966&gt;N10),"Mot &gt; limite","")</f>
        <v/>
      </c>
      <c r="M966" s="514">
        <f>IF(OR(F966="",N10="",N10&lt;=0),"",IF(LEN(F966)&lt;=N10,LEN(F966),IFERROR(FIND("♦",SUBSTITUTE(LEFT(F966,N10)," ","♦",LEN(LEFT(F966,N10))-LEN(SUBSTITUTE(LEFT(F966,N10)," ","")))),FIND(" ",F966&amp;" ",N10+1)-1)))</f>
        <v>1</v>
      </c>
      <c r="N966" s="571">
        <f t="shared" si="182"/>
        <v>949</v>
      </c>
      <c r="O966" s="551" t="str">
        <f t="shared" si="183"/>
        <v>0</v>
      </c>
      <c r="P966" s="571">
        <f t="shared" si="184"/>
        <v>1</v>
      </c>
      <c r="Q966" s="571">
        <f t="shared" si="185"/>
        <v>1</v>
      </c>
    </row>
    <row r="967" spans="2:17">
      <c r="B967" s="568"/>
      <c r="C967" s="568"/>
      <c r="D967" s="568"/>
      <c r="E967" s="568" cm="1">
        <f t="array" ref="E967">IF(H966&lt;&gt;"",E966,IF(E966="","",IFERROR(MATCH(TRUE(),INDEX(INDEX(K:K,E966+1):K203&lt;&gt;"",0),0)+E966,"")))</f>
        <v>1108</v>
      </c>
      <c r="F967" s="569" cm="1">
        <f t="array" ref="F967">IF(E967="","",IF(H966&lt;&gt;"",H966,INDEX(D:D,E967)))</f>
        <v>0</v>
      </c>
      <c r="G967" s="569" t="str">
        <f t="shared" si="180"/>
        <v>0</v>
      </c>
      <c r="H967" s="570" t="str">
        <f t="shared" si="181"/>
        <v/>
      </c>
      <c r="I967" s="568" t="str">
        <f>IF(AND(F967&lt;&gt;"",N10&gt;0,M967&gt;N10),"Mot &gt; limite","")</f>
        <v/>
      </c>
      <c r="M967" s="514">
        <f>IF(OR(F967="",N10="",N10&lt;=0),"",IF(LEN(F967)&lt;=N10,LEN(F967),IFERROR(FIND("♦",SUBSTITUTE(LEFT(F967,N10)," ","♦",LEN(LEFT(F967,N10))-LEN(SUBSTITUTE(LEFT(F967,N10)," ","")))),FIND(" ",F967&amp;" ",N10+1)-1)))</f>
        <v>1</v>
      </c>
      <c r="N967" s="571">
        <f t="shared" si="182"/>
        <v>950</v>
      </c>
      <c r="O967" s="551" t="str">
        <f t="shared" si="183"/>
        <v>0</v>
      </c>
      <c r="P967" s="571">
        <f t="shared" si="184"/>
        <v>1</v>
      </c>
      <c r="Q967" s="571">
        <f t="shared" si="185"/>
        <v>1</v>
      </c>
    </row>
    <row r="968" spans="2:17">
      <c r="B968" s="568"/>
      <c r="C968" s="568"/>
      <c r="D968" s="568"/>
      <c r="E968" s="568" cm="1">
        <f t="array" ref="E968">IF(H967&lt;&gt;"",E967,IF(E967="","",IFERROR(MATCH(TRUE(),INDEX(INDEX(K:K,E967+1):K203&lt;&gt;"",0),0)+E967,"")))</f>
        <v>1109</v>
      </c>
      <c r="F968" s="569" cm="1">
        <f t="array" ref="F968">IF(E968="","",IF(H967&lt;&gt;"",H967,INDEX(D:D,E968)))</f>
        <v>0</v>
      </c>
      <c r="G968" s="569" t="str">
        <f t="shared" si="180"/>
        <v>0</v>
      </c>
      <c r="H968" s="570" t="str">
        <f t="shared" si="181"/>
        <v/>
      </c>
      <c r="I968" s="568" t="str">
        <f>IF(AND(F968&lt;&gt;"",N10&gt;0,M968&gt;N10),"Mot &gt; limite","")</f>
        <v/>
      </c>
      <c r="M968" s="514">
        <f>IF(OR(F968="",N10="",N10&lt;=0),"",IF(LEN(F968)&lt;=N10,LEN(F968),IFERROR(FIND("♦",SUBSTITUTE(LEFT(F968,N10)," ","♦",LEN(LEFT(F968,N10))-LEN(SUBSTITUTE(LEFT(F968,N10)," ","")))),FIND(" ",F968&amp;" ",N10+1)-1)))</f>
        <v>1</v>
      </c>
      <c r="N968" s="571">
        <f t="shared" si="182"/>
        <v>951</v>
      </c>
      <c r="O968" s="551" t="str">
        <f t="shared" si="183"/>
        <v>0</v>
      </c>
      <c r="P968" s="571">
        <f t="shared" si="184"/>
        <v>1</v>
      </c>
      <c r="Q968" s="571">
        <f t="shared" si="185"/>
        <v>1</v>
      </c>
    </row>
    <row r="969" spans="2:17">
      <c r="B969" s="568"/>
      <c r="C969" s="568"/>
      <c r="D969" s="568"/>
      <c r="E969" s="568" cm="1">
        <f t="array" ref="E969">IF(H968&lt;&gt;"",E968,IF(E968="","",IFERROR(MATCH(TRUE(),INDEX(INDEX(K:K,E968+1):K203&lt;&gt;"",0),0)+E968,"")))</f>
        <v>1110</v>
      </c>
      <c r="F969" s="569" cm="1">
        <f t="array" ref="F969">IF(E969="","",IF(H968&lt;&gt;"",H968,INDEX(D:D,E969)))</f>
        <v>0</v>
      </c>
      <c r="G969" s="569" t="str">
        <f t="shared" si="180"/>
        <v>0</v>
      </c>
      <c r="H969" s="570" t="str">
        <f t="shared" si="181"/>
        <v/>
      </c>
      <c r="I969" s="568" t="str">
        <f>IF(AND(F969&lt;&gt;"",N10&gt;0,M969&gt;N10),"Mot &gt; limite","")</f>
        <v/>
      </c>
      <c r="M969" s="514">
        <f>IF(OR(F969="",N10="",N10&lt;=0),"",IF(LEN(F969)&lt;=N10,LEN(F969),IFERROR(FIND("♦",SUBSTITUTE(LEFT(F969,N10)," ","♦",LEN(LEFT(F969,N10))-LEN(SUBSTITUTE(LEFT(F969,N10)," ","")))),FIND(" ",F969&amp;" ",N10+1)-1)))</f>
        <v>1</v>
      </c>
      <c r="N969" s="571">
        <f t="shared" si="182"/>
        <v>952</v>
      </c>
      <c r="O969" s="551" t="str">
        <f t="shared" si="183"/>
        <v>0</v>
      </c>
      <c r="P969" s="571">
        <f t="shared" si="184"/>
        <v>1</v>
      </c>
      <c r="Q969" s="571">
        <f t="shared" si="185"/>
        <v>1</v>
      </c>
    </row>
    <row r="970" spans="2:17">
      <c r="B970" s="568"/>
      <c r="C970" s="568"/>
      <c r="D970" s="568"/>
      <c r="E970" s="568" cm="1">
        <f t="array" ref="E970">IF(H969&lt;&gt;"",E969,IF(E969="","",IFERROR(MATCH(TRUE(),INDEX(INDEX(K:K,E969+1):K203&lt;&gt;"",0),0)+E969,"")))</f>
        <v>1111</v>
      </c>
      <c r="F970" s="569" cm="1">
        <f t="array" ref="F970">IF(E970="","",IF(H969&lt;&gt;"",H969,INDEX(D:D,E970)))</f>
        <v>0</v>
      </c>
      <c r="G970" s="569" t="str">
        <f t="shared" si="180"/>
        <v>0</v>
      </c>
      <c r="H970" s="570" t="str">
        <f t="shared" si="181"/>
        <v/>
      </c>
      <c r="I970" s="568" t="str">
        <f>IF(AND(F970&lt;&gt;"",N10&gt;0,M970&gt;N10),"Mot &gt; limite","")</f>
        <v/>
      </c>
      <c r="M970" s="514">
        <f>IF(OR(F970="",N10="",N10&lt;=0),"",IF(LEN(F970)&lt;=N10,LEN(F970),IFERROR(FIND("♦",SUBSTITUTE(LEFT(F970,N10)," ","♦",LEN(LEFT(F970,N10))-LEN(SUBSTITUTE(LEFT(F970,N10)," ","")))),FIND(" ",F970&amp;" ",N10+1)-1)))</f>
        <v>1</v>
      </c>
      <c r="N970" s="571">
        <f t="shared" si="182"/>
        <v>953</v>
      </c>
      <c r="O970" s="551" t="str">
        <f t="shared" si="183"/>
        <v>0</v>
      </c>
      <c r="P970" s="571">
        <f t="shared" si="184"/>
        <v>1</v>
      </c>
      <c r="Q970" s="571">
        <f t="shared" si="185"/>
        <v>1</v>
      </c>
    </row>
    <row r="971" spans="2:17">
      <c r="B971" s="568"/>
      <c r="C971" s="568"/>
      <c r="D971" s="568"/>
      <c r="E971" s="568" cm="1">
        <f t="array" ref="E971">IF(H970&lt;&gt;"",E970,IF(E970="","",IFERROR(MATCH(TRUE(),INDEX(INDEX(K:K,E970+1):K203&lt;&gt;"",0),0)+E970,"")))</f>
        <v>1112</v>
      </c>
      <c r="F971" s="569" cm="1">
        <f t="array" ref="F971">IF(E971="","",IF(H970&lt;&gt;"",H970,INDEX(D:D,E971)))</f>
        <v>0</v>
      </c>
      <c r="G971" s="569" t="str">
        <f t="shared" si="180"/>
        <v>0</v>
      </c>
      <c r="H971" s="570" t="str">
        <f t="shared" si="181"/>
        <v/>
      </c>
      <c r="I971" s="568" t="str">
        <f>IF(AND(F971&lt;&gt;"",N10&gt;0,M971&gt;N10),"Mot &gt; limite","")</f>
        <v/>
      </c>
      <c r="M971" s="514">
        <f>IF(OR(F971="",N10="",N10&lt;=0),"",IF(LEN(F971)&lt;=N10,LEN(F971),IFERROR(FIND("♦",SUBSTITUTE(LEFT(F971,N10)," ","♦",LEN(LEFT(F971,N10))-LEN(SUBSTITUTE(LEFT(F971,N10)," ","")))),FIND(" ",F971&amp;" ",N10+1)-1)))</f>
        <v>1</v>
      </c>
      <c r="N971" s="571">
        <f t="shared" si="182"/>
        <v>954</v>
      </c>
      <c r="O971" s="551" t="str">
        <f t="shared" si="183"/>
        <v>0</v>
      </c>
      <c r="P971" s="571">
        <f t="shared" si="184"/>
        <v>1</v>
      </c>
      <c r="Q971" s="571">
        <f t="shared" si="185"/>
        <v>1</v>
      </c>
    </row>
    <row r="972" spans="2:17">
      <c r="B972" s="568"/>
      <c r="C972" s="568"/>
      <c r="D972" s="568"/>
      <c r="E972" s="568" cm="1">
        <f t="array" ref="E972">IF(H971&lt;&gt;"",E971,IF(E971="","",IFERROR(MATCH(TRUE(),INDEX(INDEX(K:K,E971+1):K203&lt;&gt;"",0),0)+E971,"")))</f>
        <v>1113</v>
      </c>
      <c r="F972" s="569" cm="1">
        <f t="array" ref="F972">IF(E972="","",IF(H971&lt;&gt;"",H971,INDEX(D:D,E972)))</f>
        <v>0</v>
      </c>
      <c r="G972" s="569" t="str">
        <f t="shared" si="180"/>
        <v>0</v>
      </c>
      <c r="H972" s="570" t="str">
        <f t="shared" si="181"/>
        <v/>
      </c>
      <c r="I972" s="568" t="str">
        <f>IF(AND(F972&lt;&gt;"",N10&gt;0,M972&gt;N10),"Mot &gt; limite","")</f>
        <v/>
      </c>
      <c r="M972" s="514">
        <f>IF(OR(F972="",N10="",N10&lt;=0),"",IF(LEN(F972)&lt;=N10,LEN(F972),IFERROR(FIND("♦",SUBSTITUTE(LEFT(F972,N10)," ","♦",LEN(LEFT(F972,N10))-LEN(SUBSTITUTE(LEFT(F972,N10)," ","")))),FIND(" ",F972&amp;" ",N10+1)-1)))</f>
        <v>1</v>
      </c>
      <c r="N972" s="571">
        <f t="shared" si="182"/>
        <v>955</v>
      </c>
      <c r="O972" s="551" t="str">
        <f t="shared" si="183"/>
        <v>0</v>
      </c>
      <c r="P972" s="571">
        <f t="shared" si="184"/>
        <v>1</v>
      </c>
      <c r="Q972" s="571">
        <f t="shared" si="185"/>
        <v>1</v>
      </c>
    </row>
    <row r="973" spans="2:17">
      <c r="B973" s="568"/>
      <c r="C973" s="568"/>
      <c r="D973" s="568"/>
      <c r="E973" s="568" cm="1">
        <f t="array" ref="E973">IF(H972&lt;&gt;"",E972,IF(E972="","",IFERROR(MATCH(TRUE(),INDEX(INDEX(K:K,E972+1):K203&lt;&gt;"",0),0)+E972,"")))</f>
        <v>1114</v>
      </c>
      <c r="F973" s="569" cm="1">
        <f t="array" ref="F973">IF(E973="","",IF(H972&lt;&gt;"",H972,INDEX(D:D,E973)))</f>
        <v>0</v>
      </c>
      <c r="G973" s="569" t="str">
        <f t="shared" si="180"/>
        <v>0</v>
      </c>
      <c r="H973" s="570" t="str">
        <f t="shared" si="181"/>
        <v/>
      </c>
      <c r="I973" s="568" t="str">
        <f>IF(AND(F973&lt;&gt;"",N10&gt;0,M973&gt;N10),"Mot &gt; limite","")</f>
        <v/>
      </c>
      <c r="M973" s="514">
        <f>IF(OR(F973="",N10="",N10&lt;=0),"",IF(LEN(F973)&lt;=N10,LEN(F973),IFERROR(FIND("♦",SUBSTITUTE(LEFT(F973,N10)," ","♦",LEN(LEFT(F973,N10))-LEN(SUBSTITUTE(LEFT(F973,N10)," ","")))),FIND(" ",F973&amp;" ",N10+1)-1)))</f>
        <v>1</v>
      </c>
      <c r="N973" s="571">
        <f t="shared" si="182"/>
        <v>956</v>
      </c>
      <c r="O973" s="551" t="str">
        <f t="shared" si="183"/>
        <v>0</v>
      </c>
      <c r="P973" s="571">
        <f t="shared" si="184"/>
        <v>1</v>
      </c>
      <c r="Q973" s="571">
        <f t="shared" si="185"/>
        <v>1</v>
      </c>
    </row>
    <row r="974" spans="2:17">
      <c r="B974" s="568"/>
      <c r="C974" s="568"/>
      <c r="D974" s="568"/>
      <c r="E974" s="568" cm="1">
        <f t="array" ref="E974">IF(H973&lt;&gt;"",E973,IF(E973="","",IFERROR(MATCH(TRUE(),INDEX(INDEX(K:K,E973+1):K203&lt;&gt;"",0),0)+E973,"")))</f>
        <v>1115</v>
      </c>
      <c r="F974" s="569" cm="1">
        <f t="array" ref="F974">IF(E974="","",IF(H973&lt;&gt;"",H973,INDEX(D:D,E974)))</f>
        <v>0</v>
      </c>
      <c r="G974" s="569" t="str">
        <f t="shared" si="180"/>
        <v>0</v>
      </c>
      <c r="H974" s="570" t="str">
        <f t="shared" si="181"/>
        <v/>
      </c>
      <c r="I974" s="568" t="str">
        <f>IF(AND(F974&lt;&gt;"",N10&gt;0,M974&gt;N10),"Mot &gt; limite","")</f>
        <v/>
      </c>
      <c r="M974" s="514">
        <f>IF(OR(F974="",N10="",N10&lt;=0),"",IF(LEN(F974)&lt;=N10,LEN(F974),IFERROR(FIND("♦",SUBSTITUTE(LEFT(F974,N10)," ","♦",LEN(LEFT(F974,N10))-LEN(SUBSTITUTE(LEFT(F974,N10)," ","")))),FIND(" ",F974&amp;" ",N10+1)-1)))</f>
        <v>1</v>
      </c>
      <c r="N974" s="571">
        <f t="shared" si="182"/>
        <v>957</v>
      </c>
      <c r="O974" s="551" t="str">
        <f t="shared" si="183"/>
        <v>0</v>
      </c>
      <c r="P974" s="571">
        <f t="shared" si="184"/>
        <v>1</v>
      </c>
      <c r="Q974" s="571">
        <f t="shared" si="185"/>
        <v>1</v>
      </c>
    </row>
    <row r="975" spans="2:17">
      <c r="B975" s="568"/>
      <c r="C975" s="568"/>
      <c r="D975" s="568"/>
      <c r="E975" s="568" cm="1">
        <f t="array" ref="E975">IF(H974&lt;&gt;"",E974,IF(E974="","",IFERROR(MATCH(TRUE(),INDEX(INDEX(K:K,E974+1):K203&lt;&gt;"",0),0)+E974,"")))</f>
        <v>1116</v>
      </c>
      <c r="F975" s="569" cm="1">
        <f t="array" ref="F975">IF(E975="","",IF(H974&lt;&gt;"",H974,INDEX(D:D,E975)))</f>
        <v>0</v>
      </c>
      <c r="G975" s="569" t="str">
        <f t="shared" si="180"/>
        <v>0</v>
      </c>
      <c r="H975" s="570" t="str">
        <f t="shared" si="181"/>
        <v/>
      </c>
      <c r="I975" s="568" t="str">
        <f>IF(AND(F975&lt;&gt;"",N10&gt;0,M975&gt;N10),"Mot &gt; limite","")</f>
        <v/>
      </c>
      <c r="M975" s="514">
        <f>IF(OR(F975="",N10="",N10&lt;=0),"",IF(LEN(F975)&lt;=N10,LEN(F975),IFERROR(FIND("♦",SUBSTITUTE(LEFT(F975,N10)," ","♦",LEN(LEFT(F975,N10))-LEN(SUBSTITUTE(LEFT(F975,N10)," ","")))),FIND(" ",F975&amp;" ",N10+1)-1)))</f>
        <v>1</v>
      </c>
      <c r="N975" s="571">
        <f t="shared" si="182"/>
        <v>958</v>
      </c>
      <c r="O975" s="551" t="str">
        <f t="shared" si="183"/>
        <v>0</v>
      </c>
      <c r="P975" s="571">
        <f t="shared" si="184"/>
        <v>1</v>
      </c>
      <c r="Q975" s="571">
        <f t="shared" si="185"/>
        <v>1</v>
      </c>
    </row>
    <row r="976" spans="2:17">
      <c r="B976" s="568"/>
      <c r="C976" s="568"/>
      <c r="D976" s="568"/>
      <c r="E976" s="568" cm="1">
        <f t="array" ref="E976">IF(H975&lt;&gt;"",E975,IF(E975="","",IFERROR(MATCH(TRUE(),INDEX(INDEX(K:K,E975+1):K203&lt;&gt;"",0),0)+E975,"")))</f>
        <v>1117</v>
      </c>
      <c r="F976" s="569" cm="1">
        <f t="array" ref="F976">IF(E976="","",IF(H975&lt;&gt;"",H975,INDEX(D:D,E976)))</f>
        <v>0</v>
      </c>
      <c r="G976" s="569" t="str">
        <f t="shared" si="180"/>
        <v>0</v>
      </c>
      <c r="H976" s="570" t="str">
        <f t="shared" si="181"/>
        <v/>
      </c>
      <c r="I976" s="568" t="str">
        <f>IF(AND(F976&lt;&gt;"",N10&gt;0,M976&gt;N10),"Mot &gt; limite","")</f>
        <v/>
      </c>
      <c r="M976" s="514">
        <f>IF(OR(F976="",N10="",N10&lt;=0),"",IF(LEN(F976)&lt;=N10,LEN(F976),IFERROR(FIND("♦",SUBSTITUTE(LEFT(F976,N10)," ","♦",LEN(LEFT(F976,N10))-LEN(SUBSTITUTE(LEFT(F976,N10)," ","")))),FIND(" ",F976&amp;" ",N10+1)-1)))</f>
        <v>1</v>
      </c>
      <c r="N976" s="571">
        <f t="shared" si="182"/>
        <v>959</v>
      </c>
      <c r="O976" s="551" t="str">
        <f t="shared" si="183"/>
        <v>0</v>
      </c>
      <c r="P976" s="571">
        <f t="shared" si="184"/>
        <v>1</v>
      </c>
      <c r="Q976" s="571">
        <f t="shared" si="185"/>
        <v>1</v>
      </c>
    </row>
    <row r="977" spans="2:17">
      <c r="B977" s="568"/>
      <c r="C977" s="568"/>
      <c r="D977" s="568"/>
      <c r="E977" s="568" cm="1">
        <f t="array" ref="E977">IF(H976&lt;&gt;"",E976,IF(E976="","",IFERROR(MATCH(TRUE(),INDEX(INDEX(K:K,E976+1):K203&lt;&gt;"",0),0)+E976,"")))</f>
        <v>1118</v>
      </c>
      <c r="F977" s="569" cm="1">
        <f t="array" ref="F977">IF(E977="","",IF(H976&lt;&gt;"",H976,INDEX(D:D,E977)))</f>
        <v>0</v>
      </c>
      <c r="G977" s="569" t="str">
        <f t="shared" si="180"/>
        <v>0</v>
      </c>
      <c r="H977" s="570" t="str">
        <f t="shared" si="181"/>
        <v/>
      </c>
      <c r="I977" s="568" t="str">
        <f>IF(AND(F977&lt;&gt;"",N10&gt;0,M977&gt;N10),"Mot &gt; limite","")</f>
        <v/>
      </c>
      <c r="M977" s="514">
        <f>IF(OR(F977="",N10="",N10&lt;=0),"",IF(LEN(F977)&lt;=N10,LEN(F977),IFERROR(FIND("♦",SUBSTITUTE(LEFT(F977,N10)," ","♦",LEN(LEFT(F977,N10))-LEN(SUBSTITUTE(LEFT(F977,N10)," ","")))),FIND(" ",F977&amp;" ",N10+1)-1)))</f>
        <v>1</v>
      </c>
      <c r="N977" s="571">
        <f t="shared" si="182"/>
        <v>960</v>
      </c>
      <c r="O977" s="551" t="str">
        <f t="shared" si="183"/>
        <v>0</v>
      </c>
      <c r="P977" s="571">
        <f t="shared" si="184"/>
        <v>1</v>
      </c>
      <c r="Q977" s="571">
        <f t="shared" si="185"/>
        <v>1</v>
      </c>
    </row>
    <row r="978" spans="2:17">
      <c r="B978" s="568"/>
      <c r="C978" s="568"/>
      <c r="D978" s="568"/>
      <c r="E978" s="568" cm="1">
        <f t="array" ref="E978">IF(H977&lt;&gt;"",E977,IF(E977="","",IFERROR(MATCH(TRUE(),INDEX(INDEX(K:K,E977+1):K203&lt;&gt;"",0),0)+E977,"")))</f>
        <v>1119</v>
      </c>
      <c r="F978" s="569" cm="1">
        <f t="array" ref="F978">IF(E978="","",IF(H977&lt;&gt;"",H977,INDEX(D:D,E978)))</f>
        <v>0</v>
      </c>
      <c r="G978" s="569" t="str">
        <f t="shared" ref="G978:G1017" si="186">IF(OR(F978="",M978=""),"",LEFT(F978,M978))</f>
        <v>0</v>
      </c>
      <c r="H978" s="570" t="str">
        <f t="shared" ref="H978:H1017" si="187">IF(OR(F978="",M978=""),"",TRIM(MID(F978,M978+1,99999)))</f>
        <v/>
      </c>
      <c r="I978" s="568" t="str">
        <f>IF(AND(F978&lt;&gt;"",N10&gt;0,M978&gt;N10),"Mot &gt; limite","")</f>
        <v/>
      </c>
      <c r="M978" s="514">
        <f>IF(OR(F978="",N10="",N10&lt;=0),"",IF(LEN(F978)&lt;=N10,LEN(F978),IFERROR(FIND("♦",SUBSTITUTE(LEFT(F978,N10)," ","♦",LEN(LEFT(F978,N10))-LEN(SUBSTITUTE(LEFT(F978,N10)," ","")))),FIND(" ",F978&amp;" ",N10+1)-1)))</f>
        <v>1</v>
      </c>
      <c r="N978" s="571">
        <f t="shared" ref="N978:N1017" si="188">IF(O978="","",ROW()-17)</f>
        <v>961</v>
      </c>
      <c r="O978" s="551" t="str">
        <f t="shared" ref="O978:O1017" si="189">G978</f>
        <v>0</v>
      </c>
      <c r="P978" s="571">
        <f t="shared" ref="P978:P1017" si="190">IF(O978="","",LEN(TRIM(O978))-LEN(SUBSTITUTE(TRIM(O978)," ",""))+1)</f>
        <v>1</v>
      </c>
      <c r="Q978" s="571">
        <f t="shared" ref="Q978:Q1017" si="191">IF(O978="","",LEN(O978))</f>
        <v>1</v>
      </c>
    </row>
    <row r="979" spans="2:17">
      <c r="B979" s="568"/>
      <c r="C979" s="568"/>
      <c r="D979" s="568"/>
      <c r="E979" s="568" cm="1">
        <f t="array" ref="E979">IF(H978&lt;&gt;"",E978,IF(E978="","",IFERROR(MATCH(TRUE(),INDEX(INDEX(K:K,E978+1):K203&lt;&gt;"",0),0)+E978,"")))</f>
        <v>1120</v>
      </c>
      <c r="F979" s="569" cm="1">
        <f t="array" ref="F979">IF(E979="","",IF(H978&lt;&gt;"",H978,INDEX(D:D,E979)))</f>
        <v>0</v>
      </c>
      <c r="G979" s="569" t="str">
        <f t="shared" si="186"/>
        <v>0</v>
      </c>
      <c r="H979" s="570" t="str">
        <f t="shared" si="187"/>
        <v/>
      </c>
      <c r="I979" s="568" t="str">
        <f>IF(AND(F979&lt;&gt;"",N10&gt;0,M979&gt;N10),"Mot &gt; limite","")</f>
        <v/>
      </c>
      <c r="M979" s="514">
        <f>IF(OR(F979="",N10="",N10&lt;=0),"",IF(LEN(F979)&lt;=N10,LEN(F979),IFERROR(FIND("♦",SUBSTITUTE(LEFT(F979,N10)," ","♦",LEN(LEFT(F979,N10))-LEN(SUBSTITUTE(LEFT(F979,N10)," ","")))),FIND(" ",F979&amp;" ",N10+1)-1)))</f>
        <v>1</v>
      </c>
      <c r="N979" s="571">
        <f t="shared" si="188"/>
        <v>962</v>
      </c>
      <c r="O979" s="551" t="str">
        <f t="shared" si="189"/>
        <v>0</v>
      </c>
      <c r="P979" s="571">
        <f t="shared" si="190"/>
        <v>1</v>
      </c>
      <c r="Q979" s="571">
        <f t="shared" si="191"/>
        <v>1</v>
      </c>
    </row>
    <row r="980" spans="2:17">
      <c r="B980" s="568"/>
      <c r="C980" s="568"/>
      <c r="D980" s="568"/>
      <c r="E980" s="568" cm="1">
        <f t="array" ref="E980">IF(H979&lt;&gt;"",E979,IF(E979="","",IFERROR(MATCH(TRUE(),INDEX(INDEX(K:K,E979+1):K203&lt;&gt;"",0),0)+E979,"")))</f>
        <v>1121</v>
      </c>
      <c r="F980" s="569" cm="1">
        <f t="array" ref="F980">IF(E980="","",IF(H979&lt;&gt;"",H979,INDEX(D:D,E980)))</f>
        <v>0</v>
      </c>
      <c r="G980" s="569" t="str">
        <f t="shared" si="186"/>
        <v>0</v>
      </c>
      <c r="H980" s="570" t="str">
        <f t="shared" si="187"/>
        <v/>
      </c>
      <c r="I980" s="568" t="str">
        <f>IF(AND(F980&lt;&gt;"",N10&gt;0,M980&gt;N10),"Mot &gt; limite","")</f>
        <v/>
      </c>
      <c r="M980" s="514">
        <f>IF(OR(F980="",N10="",N10&lt;=0),"",IF(LEN(F980)&lt;=N10,LEN(F980),IFERROR(FIND("♦",SUBSTITUTE(LEFT(F980,N10)," ","♦",LEN(LEFT(F980,N10))-LEN(SUBSTITUTE(LEFT(F980,N10)," ","")))),FIND(" ",F980&amp;" ",N10+1)-1)))</f>
        <v>1</v>
      </c>
      <c r="N980" s="571">
        <f t="shared" si="188"/>
        <v>963</v>
      </c>
      <c r="O980" s="551" t="str">
        <f t="shared" si="189"/>
        <v>0</v>
      </c>
      <c r="P980" s="571">
        <f t="shared" si="190"/>
        <v>1</v>
      </c>
      <c r="Q980" s="571">
        <f t="shared" si="191"/>
        <v>1</v>
      </c>
    </row>
    <row r="981" spans="2:17">
      <c r="B981" s="568"/>
      <c r="C981" s="568"/>
      <c r="D981" s="568"/>
      <c r="E981" s="568" cm="1">
        <f t="array" ref="E981">IF(H980&lt;&gt;"",E980,IF(E980="","",IFERROR(MATCH(TRUE(),INDEX(INDEX(K:K,E980+1):K203&lt;&gt;"",0),0)+E980,"")))</f>
        <v>1122</v>
      </c>
      <c r="F981" s="569" cm="1">
        <f t="array" ref="F981">IF(E981="","",IF(H980&lt;&gt;"",H980,INDEX(D:D,E981)))</f>
        <v>0</v>
      </c>
      <c r="G981" s="569" t="str">
        <f t="shared" si="186"/>
        <v>0</v>
      </c>
      <c r="H981" s="570" t="str">
        <f t="shared" si="187"/>
        <v/>
      </c>
      <c r="I981" s="568" t="str">
        <f>IF(AND(F981&lt;&gt;"",N10&gt;0,M981&gt;N10),"Mot &gt; limite","")</f>
        <v/>
      </c>
      <c r="M981" s="514">
        <f>IF(OR(F981="",N10="",N10&lt;=0),"",IF(LEN(F981)&lt;=N10,LEN(F981),IFERROR(FIND("♦",SUBSTITUTE(LEFT(F981,N10)," ","♦",LEN(LEFT(F981,N10))-LEN(SUBSTITUTE(LEFT(F981,N10)," ","")))),FIND(" ",F981&amp;" ",N10+1)-1)))</f>
        <v>1</v>
      </c>
      <c r="N981" s="571">
        <f t="shared" si="188"/>
        <v>964</v>
      </c>
      <c r="O981" s="551" t="str">
        <f t="shared" si="189"/>
        <v>0</v>
      </c>
      <c r="P981" s="571">
        <f t="shared" si="190"/>
        <v>1</v>
      </c>
      <c r="Q981" s="571">
        <f t="shared" si="191"/>
        <v>1</v>
      </c>
    </row>
    <row r="982" spans="2:17">
      <c r="B982" s="568"/>
      <c r="C982" s="568"/>
      <c r="D982" s="568"/>
      <c r="E982" s="568" cm="1">
        <f t="array" ref="E982">IF(H981&lt;&gt;"",E981,IF(E981="","",IFERROR(MATCH(TRUE(),INDEX(INDEX(K:K,E981+1):K203&lt;&gt;"",0),0)+E981,"")))</f>
        <v>1123</v>
      </c>
      <c r="F982" s="569" cm="1">
        <f t="array" ref="F982">IF(E982="","",IF(H981&lt;&gt;"",H981,INDEX(D:D,E982)))</f>
        <v>0</v>
      </c>
      <c r="G982" s="569" t="str">
        <f t="shared" si="186"/>
        <v>0</v>
      </c>
      <c r="H982" s="570" t="str">
        <f t="shared" si="187"/>
        <v/>
      </c>
      <c r="I982" s="568" t="str">
        <f>IF(AND(F982&lt;&gt;"",N10&gt;0,M982&gt;N10),"Mot &gt; limite","")</f>
        <v/>
      </c>
      <c r="M982" s="514">
        <f>IF(OR(F982="",N10="",N10&lt;=0),"",IF(LEN(F982)&lt;=N10,LEN(F982),IFERROR(FIND("♦",SUBSTITUTE(LEFT(F982,N10)," ","♦",LEN(LEFT(F982,N10))-LEN(SUBSTITUTE(LEFT(F982,N10)," ","")))),FIND(" ",F982&amp;" ",N10+1)-1)))</f>
        <v>1</v>
      </c>
      <c r="N982" s="571">
        <f t="shared" si="188"/>
        <v>965</v>
      </c>
      <c r="O982" s="551" t="str">
        <f t="shared" si="189"/>
        <v>0</v>
      </c>
      <c r="P982" s="571">
        <f t="shared" si="190"/>
        <v>1</v>
      </c>
      <c r="Q982" s="571">
        <f t="shared" si="191"/>
        <v>1</v>
      </c>
    </row>
    <row r="983" spans="2:17">
      <c r="B983" s="568"/>
      <c r="C983" s="568"/>
      <c r="D983" s="568"/>
      <c r="E983" s="568" cm="1">
        <f t="array" ref="E983">IF(H982&lt;&gt;"",E982,IF(E982="","",IFERROR(MATCH(TRUE(),INDEX(INDEX(K:K,E982+1):K203&lt;&gt;"",0),0)+E982,"")))</f>
        <v>1124</v>
      </c>
      <c r="F983" s="569" cm="1">
        <f t="array" ref="F983">IF(E983="","",IF(H982&lt;&gt;"",H982,INDEX(D:D,E983)))</f>
        <v>0</v>
      </c>
      <c r="G983" s="569" t="str">
        <f t="shared" si="186"/>
        <v>0</v>
      </c>
      <c r="H983" s="570" t="str">
        <f t="shared" si="187"/>
        <v/>
      </c>
      <c r="I983" s="568" t="str">
        <f>IF(AND(F983&lt;&gt;"",N10&gt;0,M983&gt;N10),"Mot &gt; limite","")</f>
        <v/>
      </c>
      <c r="M983" s="514">
        <f>IF(OR(F983="",N10="",N10&lt;=0),"",IF(LEN(F983)&lt;=N10,LEN(F983),IFERROR(FIND("♦",SUBSTITUTE(LEFT(F983,N10)," ","♦",LEN(LEFT(F983,N10))-LEN(SUBSTITUTE(LEFT(F983,N10)," ","")))),FIND(" ",F983&amp;" ",N10+1)-1)))</f>
        <v>1</v>
      </c>
      <c r="N983" s="571">
        <f t="shared" si="188"/>
        <v>966</v>
      </c>
      <c r="O983" s="551" t="str">
        <f t="shared" si="189"/>
        <v>0</v>
      </c>
      <c r="P983" s="571">
        <f t="shared" si="190"/>
        <v>1</v>
      </c>
      <c r="Q983" s="571">
        <f t="shared" si="191"/>
        <v>1</v>
      </c>
    </row>
    <row r="984" spans="2:17">
      <c r="B984" s="568"/>
      <c r="C984" s="568"/>
      <c r="D984" s="568"/>
      <c r="E984" s="568" cm="1">
        <f t="array" ref="E984">IF(H983&lt;&gt;"",E983,IF(E983="","",IFERROR(MATCH(TRUE(),INDEX(INDEX(K:K,E983+1):K203&lt;&gt;"",0),0)+E983,"")))</f>
        <v>1125</v>
      </c>
      <c r="F984" s="569" cm="1">
        <f t="array" ref="F984">IF(E984="","",IF(H983&lt;&gt;"",H983,INDEX(D:D,E984)))</f>
        <v>0</v>
      </c>
      <c r="G984" s="569" t="str">
        <f t="shared" si="186"/>
        <v>0</v>
      </c>
      <c r="H984" s="570" t="str">
        <f t="shared" si="187"/>
        <v/>
      </c>
      <c r="I984" s="568" t="str">
        <f>IF(AND(F984&lt;&gt;"",N10&gt;0,M984&gt;N10),"Mot &gt; limite","")</f>
        <v/>
      </c>
      <c r="M984" s="514">
        <f>IF(OR(F984="",N10="",N10&lt;=0),"",IF(LEN(F984)&lt;=N10,LEN(F984),IFERROR(FIND("♦",SUBSTITUTE(LEFT(F984,N10)," ","♦",LEN(LEFT(F984,N10))-LEN(SUBSTITUTE(LEFT(F984,N10)," ","")))),FIND(" ",F984&amp;" ",N10+1)-1)))</f>
        <v>1</v>
      </c>
      <c r="N984" s="571">
        <f t="shared" si="188"/>
        <v>967</v>
      </c>
      <c r="O984" s="551" t="str">
        <f t="shared" si="189"/>
        <v>0</v>
      </c>
      <c r="P984" s="571">
        <f t="shared" si="190"/>
        <v>1</v>
      </c>
      <c r="Q984" s="571">
        <f t="shared" si="191"/>
        <v>1</v>
      </c>
    </row>
    <row r="985" spans="2:17">
      <c r="B985" s="568"/>
      <c r="C985" s="568"/>
      <c r="D985" s="568"/>
      <c r="E985" s="568" cm="1">
        <f t="array" ref="E985">IF(H984&lt;&gt;"",E984,IF(E984="","",IFERROR(MATCH(TRUE(),INDEX(INDEX(K:K,E984+1):K203&lt;&gt;"",0),0)+E984,"")))</f>
        <v>1126</v>
      </c>
      <c r="F985" s="569" cm="1">
        <f t="array" ref="F985">IF(E985="","",IF(H984&lt;&gt;"",H984,INDEX(D:D,E985)))</f>
        <v>0</v>
      </c>
      <c r="G985" s="569" t="str">
        <f t="shared" si="186"/>
        <v>0</v>
      </c>
      <c r="H985" s="570" t="str">
        <f t="shared" si="187"/>
        <v/>
      </c>
      <c r="I985" s="568" t="str">
        <f>IF(AND(F985&lt;&gt;"",N10&gt;0,M985&gt;N10),"Mot &gt; limite","")</f>
        <v/>
      </c>
      <c r="M985" s="514">
        <f>IF(OR(F985="",N10="",N10&lt;=0),"",IF(LEN(F985)&lt;=N10,LEN(F985),IFERROR(FIND("♦",SUBSTITUTE(LEFT(F985,N10)," ","♦",LEN(LEFT(F985,N10))-LEN(SUBSTITUTE(LEFT(F985,N10)," ","")))),FIND(" ",F985&amp;" ",N10+1)-1)))</f>
        <v>1</v>
      </c>
      <c r="N985" s="571">
        <f t="shared" si="188"/>
        <v>968</v>
      </c>
      <c r="O985" s="551" t="str">
        <f t="shared" si="189"/>
        <v>0</v>
      </c>
      <c r="P985" s="571">
        <f t="shared" si="190"/>
        <v>1</v>
      </c>
      <c r="Q985" s="571">
        <f t="shared" si="191"/>
        <v>1</v>
      </c>
    </row>
    <row r="986" spans="2:17">
      <c r="B986" s="568"/>
      <c r="C986" s="568"/>
      <c r="D986" s="568"/>
      <c r="E986" s="568" cm="1">
        <f t="array" ref="E986">IF(H985&lt;&gt;"",E985,IF(E985="","",IFERROR(MATCH(TRUE(),INDEX(INDEX(K:K,E985+1):K203&lt;&gt;"",0),0)+E985,"")))</f>
        <v>1127</v>
      </c>
      <c r="F986" s="569" cm="1">
        <f t="array" ref="F986">IF(E986="","",IF(H985&lt;&gt;"",H985,INDEX(D:D,E986)))</f>
        <v>0</v>
      </c>
      <c r="G986" s="569" t="str">
        <f t="shared" si="186"/>
        <v>0</v>
      </c>
      <c r="H986" s="570" t="str">
        <f t="shared" si="187"/>
        <v/>
      </c>
      <c r="I986" s="568" t="str">
        <f>IF(AND(F986&lt;&gt;"",N10&gt;0,M986&gt;N10),"Mot &gt; limite","")</f>
        <v/>
      </c>
      <c r="M986" s="514">
        <f>IF(OR(F986="",N10="",N10&lt;=0),"",IF(LEN(F986)&lt;=N10,LEN(F986),IFERROR(FIND("♦",SUBSTITUTE(LEFT(F986,N10)," ","♦",LEN(LEFT(F986,N10))-LEN(SUBSTITUTE(LEFT(F986,N10)," ","")))),FIND(" ",F986&amp;" ",N10+1)-1)))</f>
        <v>1</v>
      </c>
      <c r="N986" s="571">
        <f t="shared" si="188"/>
        <v>969</v>
      </c>
      <c r="O986" s="551" t="str">
        <f t="shared" si="189"/>
        <v>0</v>
      </c>
      <c r="P986" s="571">
        <f t="shared" si="190"/>
        <v>1</v>
      </c>
      <c r="Q986" s="571">
        <f t="shared" si="191"/>
        <v>1</v>
      </c>
    </row>
    <row r="987" spans="2:17">
      <c r="B987" s="568"/>
      <c r="C987" s="568"/>
      <c r="D987" s="568"/>
      <c r="E987" s="568" cm="1">
        <f t="array" ref="E987">IF(H986&lt;&gt;"",E986,IF(E986="","",IFERROR(MATCH(TRUE(),INDEX(INDEX(K:K,E986+1):K203&lt;&gt;"",0),0)+E986,"")))</f>
        <v>1128</v>
      </c>
      <c r="F987" s="569" cm="1">
        <f t="array" ref="F987">IF(E987="","",IF(H986&lt;&gt;"",H986,INDEX(D:D,E987)))</f>
        <v>0</v>
      </c>
      <c r="G987" s="569" t="str">
        <f t="shared" si="186"/>
        <v>0</v>
      </c>
      <c r="H987" s="570" t="str">
        <f t="shared" si="187"/>
        <v/>
      </c>
      <c r="I987" s="568" t="str">
        <f>IF(AND(F987&lt;&gt;"",N10&gt;0,M987&gt;N10),"Mot &gt; limite","")</f>
        <v/>
      </c>
      <c r="M987" s="514">
        <f>IF(OR(F987="",N10="",N10&lt;=0),"",IF(LEN(F987)&lt;=N10,LEN(F987),IFERROR(FIND("♦",SUBSTITUTE(LEFT(F987,N10)," ","♦",LEN(LEFT(F987,N10))-LEN(SUBSTITUTE(LEFT(F987,N10)," ","")))),FIND(" ",F987&amp;" ",N10+1)-1)))</f>
        <v>1</v>
      </c>
      <c r="N987" s="571">
        <f t="shared" si="188"/>
        <v>970</v>
      </c>
      <c r="O987" s="551" t="str">
        <f t="shared" si="189"/>
        <v>0</v>
      </c>
      <c r="P987" s="571">
        <f t="shared" si="190"/>
        <v>1</v>
      </c>
      <c r="Q987" s="571">
        <f t="shared" si="191"/>
        <v>1</v>
      </c>
    </row>
    <row r="988" spans="2:17">
      <c r="B988" s="568"/>
      <c r="C988" s="568"/>
      <c r="D988" s="568"/>
      <c r="E988" s="568" cm="1">
        <f t="array" ref="E988">IF(H987&lt;&gt;"",E987,IF(E987="","",IFERROR(MATCH(TRUE(),INDEX(INDEX(K:K,E987+1):K203&lt;&gt;"",0),0)+E987,"")))</f>
        <v>1129</v>
      </c>
      <c r="F988" s="569" cm="1">
        <f t="array" ref="F988">IF(E988="","",IF(H987&lt;&gt;"",H987,INDEX(D:D,E988)))</f>
        <v>0</v>
      </c>
      <c r="G988" s="569" t="str">
        <f t="shared" si="186"/>
        <v>0</v>
      </c>
      <c r="H988" s="570" t="str">
        <f t="shared" si="187"/>
        <v/>
      </c>
      <c r="I988" s="568" t="str">
        <f>IF(AND(F988&lt;&gt;"",N10&gt;0,M988&gt;N10),"Mot &gt; limite","")</f>
        <v/>
      </c>
      <c r="M988" s="514">
        <f>IF(OR(F988="",N10="",N10&lt;=0),"",IF(LEN(F988)&lt;=N10,LEN(F988),IFERROR(FIND("♦",SUBSTITUTE(LEFT(F988,N10)," ","♦",LEN(LEFT(F988,N10))-LEN(SUBSTITUTE(LEFT(F988,N10)," ","")))),FIND(" ",F988&amp;" ",N10+1)-1)))</f>
        <v>1</v>
      </c>
      <c r="N988" s="571">
        <f t="shared" si="188"/>
        <v>971</v>
      </c>
      <c r="O988" s="551" t="str">
        <f t="shared" si="189"/>
        <v>0</v>
      </c>
      <c r="P988" s="571">
        <f t="shared" si="190"/>
        <v>1</v>
      </c>
      <c r="Q988" s="571">
        <f t="shared" si="191"/>
        <v>1</v>
      </c>
    </row>
    <row r="989" spans="2:17">
      <c r="B989" s="568"/>
      <c r="C989" s="568"/>
      <c r="D989" s="568"/>
      <c r="E989" s="568" cm="1">
        <f t="array" ref="E989">IF(H988&lt;&gt;"",E988,IF(E988="","",IFERROR(MATCH(TRUE(),INDEX(INDEX(K:K,E988+1):K203&lt;&gt;"",0),0)+E988,"")))</f>
        <v>1130</v>
      </c>
      <c r="F989" s="569" cm="1">
        <f t="array" ref="F989">IF(E989="","",IF(H988&lt;&gt;"",H988,INDEX(D:D,E989)))</f>
        <v>0</v>
      </c>
      <c r="G989" s="569" t="str">
        <f t="shared" si="186"/>
        <v>0</v>
      </c>
      <c r="H989" s="570" t="str">
        <f t="shared" si="187"/>
        <v/>
      </c>
      <c r="I989" s="568" t="str">
        <f>IF(AND(F989&lt;&gt;"",N10&gt;0,M989&gt;N10),"Mot &gt; limite","")</f>
        <v/>
      </c>
      <c r="M989" s="514">
        <f>IF(OR(F989="",N10="",N10&lt;=0),"",IF(LEN(F989)&lt;=N10,LEN(F989),IFERROR(FIND("♦",SUBSTITUTE(LEFT(F989,N10)," ","♦",LEN(LEFT(F989,N10))-LEN(SUBSTITUTE(LEFT(F989,N10)," ","")))),FIND(" ",F989&amp;" ",N10+1)-1)))</f>
        <v>1</v>
      </c>
      <c r="N989" s="571">
        <f t="shared" si="188"/>
        <v>972</v>
      </c>
      <c r="O989" s="551" t="str">
        <f t="shared" si="189"/>
        <v>0</v>
      </c>
      <c r="P989" s="571">
        <f t="shared" si="190"/>
        <v>1</v>
      </c>
      <c r="Q989" s="571">
        <f t="shared" si="191"/>
        <v>1</v>
      </c>
    </row>
    <row r="990" spans="2:17">
      <c r="B990" s="568"/>
      <c r="C990" s="568"/>
      <c r="D990" s="568"/>
      <c r="E990" s="568" cm="1">
        <f t="array" ref="E990">IF(H989&lt;&gt;"",E989,IF(E989="","",IFERROR(MATCH(TRUE(),INDEX(INDEX(K:K,E989+1):K203&lt;&gt;"",0),0)+E989,"")))</f>
        <v>1131</v>
      </c>
      <c r="F990" s="569" cm="1">
        <f t="array" ref="F990">IF(E990="","",IF(H989&lt;&gt;"",H989,INDEX(D:D,E990)))</f>
        <v>0</v>
      </c>
      <c r="G990" s="569" t="str">
        <f t="shared" si="186"/>
        <v>0</v>
      </c>
      <c r="H990" s="570" t="str">
        <f t="shared" si="187"/>
        <v/>
      </c>
      <c r="I990" s="568" t="str">
        <f>IF(AND(F990&lt;&gt;"",N10&gt;0,M990&gt;N10),"Mot &gt; limite","")</f>
        <v/>
      </c>
      <c r="M990" s="514">
        <f>IF(OR(F990="",N10="",N10&lt;=0),"",IF(LEN(F990)&lt;=N10,LEN(F990),IFERROR(FIND("♦",SUBSTITUTE(LEFT(F990,N10)," ","♦",LEN(LEFT(F990,N10))-LEN(SUBSTITUTE(LEFT(F990,N10)," ","")))),FIND(" ",F990&amp;" ",N10+1)-1)))</f>
        <v>1</v>
      </c>
      <c r="N990" s="571">
        <f t="shared" si="188"/>
        <v>973</v>
      </c>
      <c r="O990" s="551" t="str">
        <f t="shared" si="189"/>
        <v>0</v>
      </c>
      <c r="P990" s="571">
        <f t="shared" si="190"/>
        <v>1</v>
      </c>
      <c r="Q990" s="571">
        <f t="shared" si="191"/>
        <v>1</v>
      </c>
    </row>
    <row r="991" spans="2:17">
      <c r="B991" s="568"/>
      <c r="C991" s="568"/>
      <c r="D991" s="568"/>
      <c r="E991" s="568" cm="1">
        <f t="array" ref="E991">IF(H990&lt;&gt;"",E990,IF(E990="","",IFERROR(MATCH(TRUE(),INDEX(INDEX(K:K,E990+1):K203&lt;&gt;"",0),0)+E990,"")))</f>
        <v>1132</v>
      </c>
      <c r="F991" s="569" cm="1">
        <f t="array" ref="F991">IF(E991="","",IF(H990&lt;&gt;"",H990,INDEX(D:D,E991)))</f>
        <v>0</v>
      </c>
      <c r="G991" s="569" t="str">
        <f t="shared" si="186"/>
        <v>0</v>
      </c>
      <c r="H991" s="570" t="str">
        <f t="shared" si="187"/>
        <v/>
      </c>
      <c r="I991" s="568" t="str">
        <f>IF(AND(F991&lt;&gt;"",N10&gt;0,M991&gt;N10),"Mot &gt; limite","")</f>
        <v/>
      </c>
      <c r="M991" s="514">
        <f>IF(OR(F991="",N10="",N10&lt;=0),"",IF(LEN(F991)&lt;=N10,LEN(F991),IFERROR(FIND("♦",SUBSTITUTE(LEFT(F991,N10)," ","♦",LEN(LEFT(F991,N10))-LEN(SUBSTITUTE(LEFT(F991,N10)," ","")))),FIND(" ",F991&amp;" ",N10+1)-1)))</f>
        <v>1</v>
      </c>
      <c r="N991" s="571">
        <f t="shared" si="188"/>
        <v>974</v>
      </c>
      <c r="O991" s="551" t="str">
        <f t="shared" si="189"/>
        <v>0</v>
      </c>
      <c r="P991" s="571">
        <f t="shared" si="190"/>
        <v>1</v>
      </c>
      <c r="Q991" s="571">
        <f t="shared" si="191"/>
        <v>1</v>
      </c>
    </row>
    <row r="992" spans="2:17">
      <c r="B992" s="568"/>
      <c r="C992" s="568"/>
      <c r="D992" s="568"/>
      <c r="E992" s="568" cm="1">
        <f t="array" ref="E992">IF(H991&lt;&gt;"",E991,IF(E991="","",IFERROR(MATCH(TRUE(),INDEX(INDEX(K:K,E991+1):K203&lt;&gt;"",0),0)+E991,"")))</f>
        <v>1133</v>
      </c>
      <c r="F992" s="569" cm="1">
        <f t="array" ref="F992">IF(E992="","",IF(H991&lt;&gt;"",H991,INDEX(D:D,E992)))</f>
        <v>0</v>
      </c>
      <c r="G992" s="569" t="str">
        <f t="shared" si="186"/>
        <v>0</v>
      </c>
      <c r="H992" s="570" t="str">
        <f t="shared" si="187"/>
        <v/>
      </c>
      <c r="I992" s="568" t="str">
        <f>IF(AND(F992&lt;&gt;"",N10&gt;0,M992&gt;N10),"Mot &gt; limite","")</f>
        <v/>
      </c>
      <c r="M992" s="514">
        <f>IF(OR(F992="",N10="",N10&lt;=0),"",IF(LEN(F992)&lt;=N10,LEN(F992),IFERROR(FIND("♦",SUBSTITUTE(LEFT(F992,N10)," ","♦",LEN(LEFT(F992,N10))-LEN(SUBSTITUTE(LEFT(F992,N10)," ","")))),FIND(" ",F992&amp;" ",N10+1)-1)))</f>
        <v>1</v>
      </c>
      <c r="N992" s="571">
        <f t="shared" si="188"/>
        <v>975</v>
      </c>
      <c r="O992" s="551" t="str">
        <f t="shared" si="189"/>
        <v>0</v>
      </c>
      <c r="P992" s="571">
        <f t="shared" si="190"/>
        <v>1</v>
      </c>
      <c r="Q992" s="571">
        <f t="shared" si="191"/>
        <v>1</v>
      </c>
    </row>
    <row r="993" spans="2:17">
      <c r="B993" s="568"/>
      <c r="C993" s="568"/>
      <c r="D993" s="568"/>
      <c r="E993" s="568" cm="1">
        <f t="array" ref="E993">IF(H992&lt;&gt;"",E992,IF(E992="","",IFERROR(MATCH(TRUE(),INDEX(INDEX(K:K,E992+1):K203&lt;&gt;"",0),0)+E992,"")))</f>
        <v>1134</v>
      </c>
      <c r="F993" s="569" cm="1">
        <f t="array" ref="F993">IF(E993="","",IF(H992&lt;&gt;"",H992,INDEX(D:D,E993)))</f>
        <v>0</v>
      </c>
      <c r="G993" s="569" t="str">
        <f t="shared" si="186"/>
        <v>0</v>
      </c>
      <c r="H993" s="570" t="str">
        <f t="shared" si="187"/>
        <v/>
      </c>
      <c r="I993" s="568" t="str">
        <f>IF(AND(F993&lt;&gt;"",N10&gt;0,M993&gt;N10),"Mot &gt; limite","")</f>
        <v/>
      </c>
      <c r="M993" s="514">
        <f>IF(OR(F993="",N10="",N10&lt;=0),"",IF(LEN(F993)&lt;=N10,LEN(F993),IFERROR(FIND("♦",SUBSTITUTE(LEFT(F993,N10)," ","♦",LEN(LEFT(F993,N10))-LEN(SUBSTITUTE(LEFT(F993,N10)," ","")))),FIND(" ",F993&amp;" ",N10+1)-1)))</f>
        <v>1</v>
      </c>
      <c r="N993" s="571">
        <f t="shared" si="188"/>
        <v>976</v>
      </c>
      <c r="O993" s="551" t="str">
        <f t="shared" si="189"/>
        <v>0</v>
      </c>
      <c r="P993" s="571">
        <f t="shared" si="190"/>
        <v>1</v>
      </c>
      <c r="Q993" s="571">
        <f t="shared" si="191"/>
        <v>1</v>
      </c>
    </row>
    <row r="994" spans="2:17">
      <c r="B994" s="568"/>
      <c r="C994" s="568"/>
      <c r="D994" s="568"/>
      <c r="E994" s="568" cm="1">
        <f t="array" ref="E994">IF(H993&lt;&gt;"",E993,IF(E993="","",IFERROR(MATCH(TRUE(),INDEX(INDEX(K:K,E993+1):K203&lt;&gt;"",0),0)+E993,"")))</f>
        <v>1135</v>
      </c>
      <c r="F994" s="569" cm="1">
        <f t="array" ref="F994">IF(E994="","",IF(H993&lt;&gt;"",H993,INDEX(D:D,E994)))</f>
        <v>0</v>
      </c>
      <c r="G994" s="569" t="str">
        <f t="shared" si="186"/>
        <v>0</v>
      </c>
      <c r="H994" s="570" t="str">
        <f t="shared" si="187"/>
        <v/>
      </c>
      <c r="I994" s="568" t="str">
        <f>IF(AND(F994&lt;&gt;"",N10&gt;0,M994&gt;N10),"Mot &gt; limite","")</f>
        <v/>
      </c>
      <c r="M994" s="514">
        <f>IF(OR(F994="",N10="",N10&lt;=0),"",IF(LEN(F994)&lt;=N10,LEN(F994),IFERROR(FIND("♦",SUBSTITUTE(LEFT(F994,N10)," ","♦",LEN(LEFT(F994,N10))-LEN(SUBSTITUTE(LEFT(F994,N10)," ","")))),FIND(" ",F994&amp;" ",N10+1)-1)))</f>
        <v>1</v>
      </c>
      <c r="N994" s="571">
        <f t="shared" si="188"/>
        <v>977</v>
      </c>
      <c r="O994" s="551" t="str">
        <f t="shared" si="189"/>
        <v>0</v>
      </c>
      <c r="P994" s="571">
        <f t="shared" si="190"/>
        <v>1</v>
      </c>
      <c r="Q994" s="571">
        <f t="shared" si="191"/>
        <v>1</v>
      </c>
    </row>
    <row r="995" spans="2:17">
      <c r="B995" s="568"/>
      <c r="C995" s="568"/>
      <c r="D995" s="568"/>
      <c r="E995" s="568" cm="1">
        <f t="array" ref="E995">IF(H994&lt;&gt;"",E994,IF(E994="","",IFERROR(MATCH(TRUE(),INDEX(INDEX(K:K,E994+1):K203&lt;&gt;"",0),0)+E994,"")))</f>
        <v>1136</v>
      </c>
      <c r="F995" s="569" cm="1">
        <f t="array" ref="F995">IF(E995="","",IF(H994&lt;&gt;"",H994,INDEX(D:D,E995)))</f>
        <v>0</v>
      </c>
      <c r="G995" s="569" t="str">
        <f t="shared" si="186"/>
        <v>0</v>
      </c>
      <c r="H995" s="570" t="str">
        <f t="shared" si="187"/>
        <v/>
      </c>
      <c r="I995" s="568" t="str">
        <f>IF(AND(F995&lt;&gt;"",N10&gt;0,M995&gt;N10),"Mot &gt; limite","")</f>
        <v/>
      </c>
      <c r="M995" s="514">
        <f>IF(OR(F995="",N10="",N10&lt;=0),"",IF(LEN(F995)&lt;=N10,LEN(F995),IFERROR(FIND("♦",SUBSTITUTE(LEFT(F995,N10)," ","♦",LEN(LEFT(F995,N10))-LEN(SUBSTITUTE(LEFT(F995,N10)," ","")))),FIND(" ",F995&amp;" ",N10+1)-1)))</f>
        <v>1</v>
      </c>
      <c r="N995" s="571">
        <f t="shared" si="188"/>
        <v>978</v>
      </c>
      <c r="O995" s="551" t="str">
        <f t="shared" si="189"/>
        <v>0</v>
      </c>
      <c r="P995" s="571">
        <f t="shared" si="190"/>
        <v>1</v>
      </c>
      <c r="Q995" s="571">
        <f t="shared" si="191"/>
        <v>1</v>
      </c>
    </row>
    <row r="996" spans="2:17">
      <c r="B996" s="568"/>
      <c r="C996" s="568"/>
      <c r="D996" s="568"/>
      <c r="E996" s="568" cm="1">
        <f t="array" ref="E996">IF(H995&lt;&gt;"",E995,IF(E995="","",IFERROR(MATCH(TRUE(),INDEX(INDEX(K:K,E995+1):K203&lt;&gt;"",0),0)+E995,"")))</f>
        <v>1137</v>
      </c>
      <c r="F996" s="569" cm="1">
        <f t="array" ref="F996">IF(E996="","",IF(H995&lt;&gt;"",H995,INDEX(D:D,E996)))</f>
        <v>0</v>
      </c>
      <c r="G996" s="569" t="str">
        <f t="shared" si="186"/>
        <v>0</v>
      </c>
      <c r="H996" s="570" t="str">
        <f t="shared" si="187"/>
        <v/>
      </c>
      <c r="I996" s="568" t="str">
        <f>IF(AND(F996&lt;&gt;"",N10&gt;0,M996&gt;N10),"Mot &gt; limite","")</f>
        <v/>
      </c>
      <c r="M996" s="514">
        <f>IF(OR(F996="",N10="",N10&lt;=0),"",IF(LEN(F996)&lt;=N10,LEN(F996),IFERROR(FIND("♦",SUBSTITUTE(LEFT(F996,N10)," ","♦",LEN(LEFT(F996,N10))-LEN(SUBSTITUTE(LEFT(F996,N10)," ","")))),FIND(" ",F996&amp;" ",N10+1)-1)))</f>
        <v>1</v>
      </c>
      <c r="N996" s="571">
        <f t="shared" si="188"/>
        <v>979</v>
      </c>
      <c r="O996" s="551" t="str">
        <f t="shared" si="189"/>
        <v>0</v>
      </c>
      <c r="P996" s="571">
        <f t="shared" si="190"/>
        <v>1</v>
      </c>
      <c r="Q996" s="571">
        <f t="shared" si="191"/>
        <v>1</v>
      </c>
    </row>
    <row r="997" spans="2:17">
      <c r="B997" s="568"/>
      <c r="C997" s="568"/>
      <c r="D997" s="568"/>
      <c r="E997" s="568" cm="1">
        <f t="array" ref="E997">IF(H996&lt;&gt;"",E996,IF(E996="","",IFERROR(MATCH(TRUE(),INDEX(INDEX(K:K,E996+1):K203&lt;&gt;"",0),0)+E996,"")))</f>
        <v>1138</v>
      </c>
      <c r="F997" s="569" cm="1">
        <f t="array" ref="F997">IF(E997="","",IF(H996&lt;&gt;"",H996,INDEX(D:D,E997)))</f>
        <v>0</v>
      </c>
      <c r="G997" s="569" t="str">
        <f t="shared" si="186"/>
        <v>0</v>
      </c>
      <c r="H997" s="570" t="str">
        <f t="shared" si="187"/>
        <v/>
      </c>
      <c r="I997" s="568" t="str">
        <f>IF(AND(F997&lt;&gt;"",N10&gt;0,M997&gt;N10),"Mot &gt; limite","")</f>
        <v/>
      </c>
      <c r="M997" s="514">
        <f>IF(OR(F997="",N10="",N10&lt;=0),"",IF(LEN(F997)&lt;=N10,LEN(F997),IFERROR(FIND("♦",SUBSTITUTE(LEFT(F997,N10)," ","♦",LEN(LEFT(F997,N10))-LEN(SUBSTITUTE(LEFT(F997,N10)," ","")))),FIND(" ",F997&amp;" ",N10+1)-1)))</f>
        <v>1</v>
      </c>
      <c r="N997" s="571">
        <f t="shared" si="188"/>
        <v>980</v>
      </c>
      <c r="O997" s="551" t="str">
        <f t="shared" si="189"/>
        <v>0</v>
      </c>
      <c r="P997" s="571">
        <f t="shared" si="190"/>
        <v>1</v>
      </c>
      <c r="Q997" s="571">
        <f t="shared" si="191"/>
        <v>1</v>
      </c>
    </row>
    <row r="998" spans="2:17">
      <c r="B998" s="568"/>
      <c r="C998" s="568"/>
      <c r="D998" s="568"/>
      <c r="E998" s="568" cm="1">
        <f t="array" ref="E998">IF(H997&lt;&gt;"",E997,IF(E997="","",IFERROR(MATCH(TRUE(),INDEX(INDEX(K:K,E997+1):K203&lt;&gt;"",0),0)+E997,"")))</f>
        <v>1139</v>
      </c>
      <c r="F998" s="569" cm="1">
        <f t="array" ref="F998">IF(E998="","",IF(H997&lt;&gt;"",H997,INDEX(D:D,E998)))</f>
        <v>0</v>
      </c>
      <c r="G998" s="569" t="str">
        <f t="shared" si="186"/>
        <v>0</v>
      </c>
      <c r="H998" s="570" t="str">
        <f t="shared" si="187"/>
        <v/>
      </c>
      <c r="I998" s="568" t="str">
        <f>IF(AND(F998&lt;&gt;"",N10&gt;0,M998&gt;N10),"Mot &gt; limite","")</f>
        <v/>
      </c>
      <c r="M998" s="514">
        <f>IF(OR(F998="",N10="",N10&lt;=0),"",IF(LEN(F998)&lt;=N10,LEN(F998),IFERROR(FIND("♦",SUBSTITUTE(LEFT(F998,N10)," ","♦",LEN(LEFT(F998,N10))-LEN(SUBSTITUTE(LEFT(F998,N10)," ","")))),FIND(" ",F998&amp;" ",N10+1)-1)))</f>
        <v>1</v>
      </c>
      <c r="N998" s="571">
        <f t="shared" si="188"/>
        <v>981</v>
      </c>
      <c r="O998" s="551" t="str">
        <f t="shared" si="189"/>
        <v>0</v>
      </c>
      <c r="P998" s="571">
        <f t="shared" si="190"/>
        <v>1</v>
      </c>
      <c r="Q998" s="571">
        <f t="shared" si="191"/>
        <v>1</v>
      </c>
    </row>
    <row r="999" spans="2:17">
      <c r="B999" s="568"/>
      <c r="C999" s="568"/>
      <c r="D999" s="568"/>
      <c r="E999" s="568" cm="1">
        <f t="array" ref="E999">IF(H998&lt;&gt;"",E998,IF(E998="","",IFERROR(MATCH(TRUE(),INDEX(INDEX(K:K,E998+1):K203&lt;&gt;"",0),0)+E998,"")))</f>
        <v>1140</v>
      </c>
      <c r="F999" s="569" cm="1">
        <f t="array" ref="F999">IF(E999="","",IF(H998&lt;&gt;"",H998,INDEX(D:D,E999)))</f>
        <v>0</v>
      </c>
      <c r="G999" s="569" t="str">
        <f t="shared" si="186"/>
        <v>0</v>
      </c>
      <c r="H999" s="570" t="str">
        <f t="shared" si="187"/>
        <v/>
      </c>
      <c r="I999" s="568" t="str">
        <f>IF(AND(F999&lt;&gt;"",N10&gt;0,M999&gt;N10),"Mot &gt; limite","")</f>
        <v/>
      </c>
      <c r="M999" s="514">
        <f>IF(OR(F999="",N10="",N10&lt;=0),"",IF(LEN(F999)&lt;=N10,LEN(F999),IFERROR(FIND("♦",SUBSTITUTE(LEFT(F999,N10)," ","♦",LEN(LEFT(F999,N10))-LEN(SUBSTITUTE(LEFT(F999,N10)," ","")))),FIND(" ",F999&amp;" ",N10+1)-1)))</f>
        <v>1</v>
      </c>
      <c r="N999" s="571">
        <f t="shared" si="188"/>
        <v>982</v>
      </c>
      <c r="O999" s="551" t="str">
        <f t="shared" si="189"/>
        <v>0</v>
      </c>
      <c r="P999" s="571">
        <f t="shared" si="190"/>
        <v>1</v>
      </c>
      <c r="Q999" s="571">
        <f t="shared" si="191"/>
        <v>1</v>
      </c>
    </row>
    <row r="1000" spans="2:17">
      <c r="B1000" s="568"/>
      <c r="C1000" s="568"/>
      <c r="D1000" s="568"/>
      <c r="E1000" s="568" cm="1">
        <f t="array" ref="E1000">IF(H999&lt;&gt;"",E999,IF(E999="","",IFERROR(MATCH(TRUE(),INDEX(INDEX(K:K,E999+1):K203&lt;&gt;"",0),0)+E999,"")))</f>
        <v>1141</v>
      </c>
      <c r="F1000" s="569" cm="1">
        <f t="array" ref="F1000">IF(E1000="","",IF(H999&lt;&gt;"",H999,INDEX(D:D,E1000)))</f>
        <v>0</v>
      </c>
      <c r="G1000" s="569" t="str">
        <f t="shared" si="186"/>
        <v>0</v>
      </c>
      <c r="H1000" s="570" t="str">
        <f t="shared" si="187"/>
        <v/>
      </c>
      <c r="I1000" s="568" t="str">
        <f>IF(AND(F1000&lt;&gt;"",N10&gt;0,M1000&gt;N10),"Mot &gt; limite","")</f>
        <v/>
      </c>
      <c r="M1000" s="514">
        <f>IF(OR(F1000="",N10="",N10&lt;=0),"",IF(LEN(F1000)&lt;=N10,LEN(F1000),IFERROR(FIND("♦",SUBSTITUTE(LEFT(F1000,N10)," ","♦",LEN(LEFT(F1000,N10))-LEN(SUBSTITUTE(LEFT(F1000,N10)," ","")))),FIND(" ",F1000&amp;" ",N10+1)-1)))</f>
        <v>1</v>
      </c>
      <c r="N1000" s="571">
        <f t="shared" si="188"/>
        <v>983</v>
      </c>
      <c r="O1000" s="551" t="str">
        <f t="shared" si="189"/>
        <v>0</v>
      </c>
      <c r="P1000" s="571">
        <f t="shared" si="190"/>
        <v>1</v>
      </c>
      <c r="Q1000" s="571">
        <f t="shared" si="191"/>
        <v>1</v>
      </c>
    </row>
    <row r="1001" spans="2:17">
      <c r="B1001" s="568"/>
      <c r="C1001" s="568"/>
      <c r="D1001" s="568"/>
      <c r="E1001" s="568" cm="1">
        <f t="array" ref="E1001">IF(H1000&lt;&gt;"",E1000,IF(E1000="","",IFERROR(MATCH(TRUE(),INDEX(INDEX(K:K,E1000+1):K203&lt;&gt;"",0),0)+E1000,"")))</f>
        <v>1142</v>
      </c>
      <c r="F1001" s="569" cm="1">
        <f t="array" ref="F1001">IF(E1001="","",IF(H1000&lt;&gt;"",H1000,INDEX(D:D,E1001)))</f>
        <v>0</v>
      </c>
      <c r="G1001" s="569" t="str">
        <f t="shared" si="186"/>
        <v>0</v>
      </c>
      <c r="H1001" s="570" t="str">
        <f t="shared" si="187"/>
        <v/>
      </c>
      <c r="I1001" s="568" t="str">
        <f>IF(AND(F1001&lt;&gt;"",N10&gt;0,M1001&gt;N10),"Mot &gt; limite","")</f>
        <v/>
      </c>
      <c r="M1001" s="514">
        <f>IF(OR(F1001="",N10="",N10&lt;=0),"",IF(LEN(F1001)&lt;=N10,LEN(F1001),IFERROR(FIND("♦",SUBSTITUTE(LEFT(F1001,N10)," ","♦",LEN(LEFT(F1001,N10))-LEN(SUBSTITUTE(LEFT(F1001,N10)," ","")))),FIND(" ",F1001&amp;" ",N10+1)-1)))</f>
        <v>1</v>
      </c>
      <c r="N1001" s="571">
        <f t="shared" si="188"/>
        <v>984</v>
      </c>
      <c r="O1001" s="551" t="str">
        <f t="shared" si="189"/>
        <v>0</v>
      </c>
      <c r="P1001" s="571">
        <f t="shared" si="190"/>
        <v>1</v>
      </c>
      <c r="Q1001" s="571">
        <f t="shared" si="191"/>
        <v>1</v>
      </c>
    </row>
    <row r="1002" spans="2:17">
      <c r="B1002" s="568"/>
      <c r="C1002" s="568"/>
      <c r="D1002" s="568"/>
      <c r="E1002" s="568" cm="1">
        <f t="array" ref="E1002">IF(H1001&lt;&gt;"",E1001,IF(E1001="","",IFERROR(MATCH(TRUE(),INDEX(INDEX(K:K,E1001+1):K203&lt;&gt;"",0),0)+E1001,"")))</f>
        <v>1143</v>
      </c>
      <c r="F1002" s="569" cm="1">
        <f t="array" ref="F1002">IF(E1002="","",IF(H1001&lt;&gt;"",H1001,INDEX(D:D,E1002)))</f>
        <v>0</v>
      </c>
      <c r="G1002" s="569" t="str">
        <f t="shared" si="186"/>
        <v>0</v>
      </c>
      <c r="H1002" s="570" t="str">
        <f t="shared" si="187"/>
        <v/>
      </c>
      <c r="I1002" s="568" t="str">
        <f>IF(AND(F1002&lt;&gt;"",N10&gt;0,M1002&gt;N10),"Mot &gt; limite","")</f>
        <v/>
      </c>
      <c r="M1002" s="514">
        <f>IF(OR(F1002="",N10="",N10&lt;=0),"",IF(LEN(F1002)&lt;=N10,LEN(F1002),IFERROR(FIND("♦",SUBSTITUTE(LEFT(F1002,N10)," ","♦",LEN(LEFT(F1002,N10))-LEN(SUBSTITUTE(LEFT(F1002,N10)," ","")))),FIND(" ",F1002&amp;" ",N10+1)-1)))</f>
        <v>1</v>
      </c>
      <c r="N1002" s="571">
        <f t="shared" si="188"/>
        <v>985</v>
      </c>
      <c r="O1002" s="551" t="str">
        <f t="shared" si="189"/>
        <v>0</v>
      </c>
      <c r="P1002" s="571">
        <f t="shared" si="190"/>
        <v>1</v>
      </c>
      <c r="Q1002" s="571">
        <f t="shared" si="191"/>
        <v>1</v>
      </c>
    </row>
    <row r="1003" spans="2:17">
      <c r="B1003" s="568"/>
      <c r="C1003" s="568"/>
      <c r="D1003" s="568"/>
      <c r="E1003" s="568" cm="1">
        <f t="array" ref="E1003">IF(H1002&lt;&gt;"",E1002,IF(E1002="","",IFERROR(MATCH(TRUE(),INDEX(INDEX(K:K,E1002+1):K203&lt;&gt;"",0),0)+E1002,"")))</f>
        <v>1144</v>
      </c>
      <c r="F1003" s="569" cm="1">
        <f t="array" ref="F1003">IF(E1003="","",IF(H1002&lt;&gt;"",H1002,INDEX(D:D,E1003)))</f>
        <v>0</v>
      </c>
      <c r="G1003" s="569" t="str">
        <f t="shared" si="186"/>
        <v>0</v>
      </c>
      <c r="H1003" s="570" t="str">
        <f t="shared" si="187"/>
        <v/>
      </c>
      <c r="I1003" s="568" t="str">
        <f>IF(AND(F1003&lt;&gt;"",N10&gt;0,M1003&gt;N10),"Mot &gt; limite","")</f>
        <v/>
      </c>
      <c r="M1003" s="514">
        <f>IF(OR(F1003="",N10="",N10&lt;=0),"",IF(LEN(F1003)&lt;=N10,LEN(F1003),IFERROR(FIND("♦",SUBSTITUTE(LEFT(F1003,N10)," ","♦",LEN(LEFT(F1003,N10))-LEN(SUBSTITUTE(LEFT(F1003,N10)," ","")))),FIND(" ",F1003&amp;" ",N10+1)-1)))</f>
        <v>1</v>
      </c>
      <c r="N1003" s="571">
        <f t="shared" si="188"/>
        <v>986</v>
      </c>
      <c r="O1003" s="551" t="str">
        <f t="shared" si="189"/>
        <v>0</v>
      </c>
      <c r="P1003" s="571">
        <f t="shared" si="190"/>
        <v>1</v>
      </c>
      <c r="Q1003" s="571">
        <f t="shared" si="191"/>
        <v>1</v>
      </c>
    </row>
    <row r="1004" spans="2:17">
      <c r="B1004" s="568"/>
      <c r="C1004" s="568"/>
      <c r="D1004" s="568"/>
      <c r="E1004" s="568" cm="1">
        <f t="array" ref="E1004">IF(H1003&lt;&gt;"",E1003,IF(E1003="","",IFERROR(MATCH(TRUE(),INDEX(INDEX(K:K,E1003+1):K203&lt;&gt;"",0),0)+E1003,"")))</f>
        <v>1145</v>
      </c>
      <c r="F1004" s="569" cm="1">
        <f t="array" ref="F1004">IF(E1004="","",IF(H1003&lt;&gt;"",H1003,INDEX(D:D,E1004)))</f>
        <v>0</v>
      </c>
      <c r="G1004" s="569" t="str">
        <f t="shared" si="186"/>
        <v>0</v>
      </c>
      <c r="H1004" s="570" t="str">
        <f t="shared" si="187"/>
        <v/>
      </c>
      <c r="I1004" s="568" t="str">
        <f>IF(AND(F1004&lt;&gt;"",N10&gt;0,M1004&gt;N10),"Mot &gt; limite","")</f>
        <v/>
      </c>
      <c r="M1004" s="514">
        <f>IF(OR(F1004="",N10="",N10&lt;=0),"",IF(LEN(F1004)&lt;=N10,LEN(F1004),IFERROR(FIND("♦",SUBSTITUTE(LEFT(F1004,N10)," ","♦",LEN(LEFT(F1004,N10))-LEN(SUBSTITUTE(LEFT(F1004,N10)," ","")))),FIND(" ",F1004&amp;" ",N10+1)-1)))</f>
        <v>1</v>
      </c>
      <c r="N1004" s="571">
        <f t="shared" si="188"/>
        <v>987</v>
      </c>
      <c r="O1004" s="551" t="str">
        <f t="shared" si="189"/>
        <v>0</v>
      </c>
      <c r="P1004" s="571">
        <f t="shared" si="190"/>
        <v>1</v>
      </c>
      <c r="Q1004" s="571">
        <f t="shared" si="191"/>
        <v>1</v>
      </c>
    </row>
    <row r="1005" spans="2:17">
      <c r="B1005" s="568"/>
      <c r="C1005" s="568"/>
      <c r="D1005" s="568"/>
      <c r="E1005" s="568" cm="1">
        <f t="array" ref="E1005">IF(H1004&lt;&gt;"",E1004,IF(E1004="","",IFERROR(MATCH(TRUE(),INDEX(INDEX(K:K,E1004+1):K203&lt;&gt;"",0),0)+E1004,"")))</f>
        <v>1146</v>
      </c>
      <c r="F1005" s="569" cm="1">
        <f t="array" ref="F1005">IF(E1005="","",IF(H1004&lt;&gt;"",H1004,INDEX(D:D,E1005)))</f>
        <v>0</v>
      </c>
      <c r="G1005" s="569" t="str">
        <f t="shared" si="186"/>
        <v>0</v>
      </c>
      <c r="H1005" s="570" t="str">
        <f t="shared" si="187"/>
        <v/>
      </c>
      <c r="I1005" s="568" t="str">
        <f>IF(AND(F1005&lt;&gt;"",N10&gt;0,M1005&gt;N10),"Mot &gt; limite","")</f>
        <v/>
      </c>
      <c r="M1005" s="514">
        <f>IF(OR(F1005="",N10="",N10&lt;=0),"",IF(LEN(F1005)&lt;=N10,LEN(F1005),IFERROR(FIND("♦",SUBSTITUTE(LEFT(F1005,N10)," ","♦",LEN(LEFT(F1005,N10))-LEN(SUBSTITUTE(LEFT(F1005,N10)," ","")))),FIND(" ",F1005&amp;" ",N10+1)-1)))</f>
        <v>1</v>
      </c>
      <c r="N1005" s="571">
        <f t="shared" si="188"/>
        <v>988</v>
      </c>
      <c r="O1005" s="551" t="str">
        <f t="shared" si="189"/>
        <v>0</v>
      </c>
      <c r="P1005" s="571">
        <f t="shared" si="190"/>
        <v>1</v>
      </c>
      <c r="Q1005" s="571">
        <f t="shared" si="191"/>
        <v>1</v>
      </c>
    </row>
    <row r="1006" spans="2:17">
      <c r="B1006" s="568"/>
      <c r="C1006" s="568"/>
      <c r="D1006" s="568"/>
      <c r="E1006" s="568" cm="1">
        <f t="array" ref="E1006">IF(H1005&lt;&gt;"",E1005,IF(E1005="","",IFERROR(MATCH(TRUE(),INDEX(INDEX(K:K,E1005+1):K203&lt;&gt;"",0),0)+E1005,"")))</f>
        <v>1147</v>
      </c>
      <c r="F1006" s="569" cm="1">
        <f t="array" ref="F1006">IF(E1006="","",IF(H1005&lt;&gt;"",H1005,INDEX(D:D,E1006)))</f>
        <v>0</v>
      </c>
      <c r="G1006" s="569" t="str">
        <f t="shared" si="186"/>
        <v>0</v>
      </c>
      <c r="H1006" s="570" t="str">
        <f t="shared" si="187"/>
        <v/>
      </c>
      <c r="I1006" s="568" t="str">
        <f>IF(AND(F1006&lt;&gt;"",N10&gt;0,M1006&gt;N10),"Mot &gt; limite","")</f>
        <v/>
      </c>
      <c r="M1006" s="514">
        <f>IF(OR(F1006="",N10="",N10&lt;=0),"",IF(LEN(F1006)&lt;=N10,LEN(F1006),IFERROR(FIND("♦",SUBSTITUTE(LEFT(F1006,N10)," ","♦",LEN(LEFT(F1006,N10))-LEN(SUBSTITUTE(LEFT(F1006,N10)," ","")))),FIND(" ",F1006&amp;" ",N10+1)-1)))</f>
        <v>1</v>
      </c>
      <c r="N1006" s="571">
        <f t="shared" si="188"/>
        <v>989</v>
      </c>
      <c r="O1006" s="551" t="str">
        <f t="shared" si="189"/>
        <v>0</v>
      </c>
      <c r="P1006" s="571">
        <f t="shared" si="190"/>
        <v>1</v>
      </c>
      <c r="Q1006" s="571">
        <f t="shared" si="191"/>
        <v>1</v>
      </c>
    </row>
    <row r="1007" spans="2:17">
      <c r="B1007" s="568"/>
      <c r="C1007" s="568"/>
      <c r="D1007" s="568"/>
      <c r="E1007" s="568" cm="1">
        <f t="array" ref="E1007">IF(H1006&lt;&gt;"",E1006,IF(E1006="","",IFERROR(MATCH(TRUE(),INDEX(INDEX(K:K,E1006+1):K203&lt;&gt;"",0),0)+E1006,"")))</f>
        <v>1148</v>
      </c>
      <c r="F1007" s="569" cm="1">
        <f t="array" ref="F1007">IF(E1007="","",IF(H1006&lt;&gt;"",H1006,INDEX(D:D,E1007)))</f>
        <v>0</v>
      </c>
      <c r="G1007" s="569" t="str">
        <f t="shared" si="186"/>
        <v>0</v>
      </c>
      <c r="H1007" s="570" t="str">
        <f t="shared" si="187"/>
        <v/>
      </c>
      <c r="I1007" s="568" t="str">
        <f>IF(AND(F1007&lt;&gt;"",N10&gt;0,M1007&gt;N10),"Mot &gt; limite","")</f>
        <v/>
      </c>
      <c r="M1007" s="514">
        <f>IF(OR(F1007="",N10="",N10&lt;=0),"",IF(LEN(F1007)&lt;=N10,LEN(F1007),IFERROR(FIND("♦",SUBSTITUTE(LEFT(F1007,N10)," ","♦",LEN(LEFT(F1007,N10))-LEN(SUBSTITUTE(LEFT(F1007,N10)," ","")))),FIND(" ",F1007&amp;" ",N10+1)-1)))</f>
        <v>1</v>
      </c>
      <c r="N1007" s="571">
        <f t="shared" si="188"/>
        <v>990</v>
      </c>
      <c r="O1007" s="551" t="str">
        <f t="shared" si="189"/>
        <v>0</v>
      </c>
      <c r="P1007" s="571">
        <f t="shared" si="190"/>
        <v>1</v>
      </c>
      <c r="Q1007" s="571">
        <f t="shared" si="191"/>
        <v>1</v>
      </c>
    </row>
    <row r="1008" spans="2:17">
      <c r="B1008" s="568"/>
      <c r="C1008" s="568"/>
      <c r="D1008" s="568"/>
      <c r="E1008" s="568" cm="1">
        <f t="array" ref="E1008">IF(H1007&lt;&gt;"",E1007,IF(E1007="","",IFERROR(MATCH(TRUE(),INDEX(INDEX(K:K,E1007+1):K203&lt;&gt;"",0),0)+E1007,"")))</f>
        <v>1149</v>
      </c>
      <c r="F1008" s="569" cm="1">
        <f t="array" ref="F1008">IF(E1008="","",IF(H1007&lt;&gt;"",H1007,INDEX(D:D,E1008)))</f>
        <v>0</v>
      </c>
      <c r="G1008" s="569" t="str">
        <f t="shared" si="186"/>
        <v>0</v>
      </c>
      <c r="H1008" s="570" t="str">
        <f t="shared" si="187"/>
        <v/>
      </c>
      <c r="I1008" s="568" t="str">
        <f>IF(AND(F1008&lt;&gt;"",N10&gt;0,M1008&gt;N10),"Mot &gt; limite","")</f>
        <v/>
      </c>
      <c r="M1008" s="514">
        <f>IF(OR(F1008="",N10="",N10&lt;=0),"",IF(LEN(F1008)&lt;=N10,LEN(F1008),IFERROR(FIND("♦",SUBSTITUTE(LEFT(F1008,N10)," ","♦",LEN(LEFT(F1008,N10))-LEN(SUBSTITUTE(LEFT(F1008,N10)," ","")))),FIND(" ",F1008&amp;" ",N10+1)-1)))</f>
        <v>1</v>
      </c>
      <c r="N1008" s="571">
        <f t="shared" si="188"/>
        <v>991</v>
      </c>
      <c r="O1008" s="551" t="str">
        <f t="shared" si="189"/>
        <v>0</v>
      </c>
      <c r="P1008" s="571">
        <f t="shared" si="190"/>
        <v>1</v>
      </c>
      <c r="Q1008" s="571">
        <f t="shared" si="191"/>
        <v>1</v>
      </c>
    </row>
    <row r="1009" spans="2:17">
      <c r="B1009" s="568"/>
      <c r="C1009" s="568"/>
      <c r="D1009" s="568"/>
      <c r="E1009" s="568" cm="1">
        <f t="array" ref="E1009">IF(H1008&lt;&gt;"",E1008,IF(E1008="","",IFERROR(MATCH(TRUE(),INDEX(INDEX(K:K,E1008+1):K203&lt;&gt;"",0),0)+E1008,"")))</f>
        <v>1150</v>
      </c>
      <c r="F1009" s="569" cm="1">
        <f t="array" ref="F1009">IF(E1009="","",IF(H1008&lt;&gt;"",H1008,INDEX(D:D,E1009)))</f>
        <v>0</v>
      </c>
      <c r="G1009" s="569" t="str">
        <f t="shared" si="186"/>
        <v>0</v>
      </c>
      <c r="H1009" s="570" t="str">
        <f t="shared" si="187"/>
        <v/>
      </c>
      <c r="I1009" s="568" t="str">
        <f>IF(AND(F1009&lt;&gt;"",N10&gt;0,M1009&gt;N10),"Mot &gt; limite","")</f>
        <v/>
      </c>
      <c r="M1009" s="514">
        <f>IF(OR(F1009="",N10="",N10&lt;=0),"",IF(LEN(F1009)&lt;=N10,LEN(F1009),IFERROR(FIND("♦",SUBSTITUTE(LEFT(F1009,N10)," ","♦",LEN(LEFT(F1009,N10))-LEN(SUBSTITUTE(LEFT(F1009,N10)," ","")))),FIND(" ",F1009&amp;" ",N10+1)-1)))</f>
        <v>1</v>
      </c>
      <c r="N1009" s="571">
        <f t="shared" si="188"/>
        <v>992</v>
      </c>
      <c r="O1009" s="551" t="str">
        <f t="shared" si="189"/>
        <v>0</v>
      </c>
      <c r="P1009" s="571">
        <f t="shared" si="190"/>
        <v>1</v>
      </c>
      <c r="Q1009" s="571">
        <f t="shared" si="191"/>
        <v>1</v>
      </c>
    </row>
    <row r="1010" spans="2:17">
      <c r="B1010" s="568"/>
      <c r="C1010" s="568"/>
      <c r="D1010" s="568"/>
      <c r="E1010" s="568" cm="1">
        <f t="array" ref="E1010">IF(H1009&lt;&gt;"",E1009,IF(E1009="","",IFERROR(MATCH(TRUE(),INDEX(INDEX(K:K,E1009+1):K203&lt;&gt;"",0),0)+E1009,"")))</f>
        <v>1151</v>
      </c>
      <c r="F1010" s="569" cm="1">
        <f t="array" ref="F1010">IF(E1010="","",IF(H1009&lt;&gt;"",H1009,INDEX(D:D,E1010)))</f>
        <v>0</v>
      </c>
      <c r="G1010" s="569" t="str">
        <f t="shared" si="186"/>
        <v>0</v>
      </c>
      <c r="H1010" s="570" t="str">
        <f t="shared" si="187"/>
        <v/>
      </c>
      <c r="I1010" s="568" t="str">
        <f>IF(AND(F1010&lt;&gt;"",N10&gt;0,M1010&gt;N10),"Mot &gt; limite","")</f>
        <v/>
      </c>
      <c r="M1010" s="514">
        <f>IF(OR(F1010="",N10="",N10&lt;=0),"",IF(LEN(F1010)&lt;=N10,LEN(F1010),IFERROR(FIND("♦",SUBSTITUTE(LEFT(F1010,N10)," ","♦",LEN(LEFT(F1010,N10))-LEN(SUBSTITUTE(LEFT(F1010,N10)," ","")))),FIND(" ",F1010&amp;" ",N10+1)-1)))</f>
        <v>1</v>
      </c>
      <c r="N1010" s="571">
        <f t="shared" si="188"/>
        <v>993</v>
      </c>
      <c r="O1010" s="551" t="str">
        <f t="shared" si="189"/>
        <v>0</v>
      </c>
      <c r="P1010" s="571">
        <f t="shared" si="190"/>
        <v>1</v>
      </c>
      <c r="Q1010" s="571">
        <f t="shared" si="191"/>
        <v>1</v>
      </c>
    </row>
    <row r="1011" spans="2:17">
      <c r="B1011" s="568"/>
      <c r="C1011" s="568"/>
      <c r="D1011" s="568"/>
      <c r="E1011" s="568" cm="1">
        <f t="array" ref="E1011">IF(H1010&lt;&gt;"",E1010,IF(E1010="","",IFERROR(MATCH(TRUE(),INDEX(INDEX(K:K,E1010+1):K203&lt;&gt;"",0),0)+E1010,"")))</f>
        <v>1152</v>
      </c>
      <c r="F1011" s="569" cm="1">
        <f t="array" ref="F1011">IF(E1011="","",IF(H1010&lt;&gt;"",H1010,INDEX(D:D,E1011)))</f>
        <v>0</v>
      </c>
      <c r="G1011" s="569" t="str">
        <f t="shared" si="186"/>
        <v>0</v>
      </c>
      <c r="H1011" s="570" t="str">
        <f t="shared" si="187"/>
        <v/>
      </c>
      <c r="I1011" s="568" t="str">
        <f>IF(AND(F1011&lt;&gt;"",N10&gt;0,M1011&gt;N10),"Mot &gt; limite","")</f>
        <v/>
      </c>
      <c r="M1011" s="514">
        <f>IF(OR(F1011="",N10="",N10&lt;=0),"",IF(LEN(F1011)&lt;=N10,LEN(F1011),IFERROR(FIND("♦",SUBSTITUTE(LEFT(F1011,N10)," ","♦",LEN(LEFT(F1011,N10))-LEN(SUBSTITUTE(LEFT(F1011,N10)," ","")))),FIND(" ",F1011&amp;" ",N10+1)-1)))</f>
        <v>1</v>
      </c>
      <c r="N1011" s="571">
        <f t="shared" si="188"/>
        <v>994</v>
      </c>
      <c r="O1011" s="551" t="str">
        <f t="shared" si="189"/>
        <v>0</v>
      </c>
      <c r="P1011" s="571">
        <f t="shared" si="190"/>
        <v>1</v>
      </c>
      <c r="Q1011" s="571">
        <f t="shared" si="191"/>
        <v>1</v>
      </c>
    </row>
    <row r="1012" spans="2:17">
      <c r="B1012" s="568"/>
      <c r="C1012" s="568"/>
      <c r="D1012" s="568"/>
      <c r="E1012" s="568" cm="1">
        <f t="array" ref="E1012">IF(H1011&lt;&gt;"",E1011,IF(E1011="","",IFERROR(MATCH(TRUE(),INDEX(INDEX(K:K,E1011+1):K203&lt;&gt;"",0),0)+E1011,"")))</f>
        <v>1153</v>
      </c>
      <c r="F1012" s="569" cm="1">
        <f t="array" ref="F1012">IF(E1012="","",IF(H1011&lt;&gt;"",H1011,INDEX(D:D,E1012)))</f>
        <v>0</v>
      </c>
      <c r="G1012" s="569" t="str">
        <f t="shared" si="186"/>
        <v>0</v>
      </c>
      <c r="H1012" s="570" t="str">
        <f t="shared" si="187"/>
        <v/>
      </c>
      <c r="I1012" s="568" t="str">
        <f>IF(AND(F1012&lt;&gt;"",N10&gt;0,M1012&gt;N10),"Mot &gt; limite","")</f>
        <v/>
      </c>
      <c r="M1012" s="514">
        <f>IF(OR(F1012="",N10="",N10&lt;=0),"",IF(LEN(F1012)&lt;=N10,LEN(F1012),IFERROR(FIND("♦",SUBSTITUTE(LEFT(F1012,N10)," ","♦",LEN(LEFT(F1012,N10))-LEN(SUBSTITUTE(LEFT(F1012,N10)," ","")))),FIND(" ",F1012&amp;" ",N10+1)-1)))</f>
        <v>1</v>
      </c>
      <c r="N1012" s="571">
        <f t="shared" si="188"/>
        <v>995</v>
      </c>
      <c r="O1012" s="551" t="str">
        <f t="shared" si="189"/>
        <v>0</v>
      </c>
      <c r="P1012" s="571">
        <f t="shared" si="190"/>
        <v>1</v>
      </c>
      <c r="Q1012" s="571">
        <f t="shared" si="191"/>
        <v>1</v>
      </c>
    </row>
    <row r="1013" spans="2:17">
      <c r="B1013" s="568"/>
      <c r="C1013" s="568"/>
      <c r="D1013" s="568"/>
      <c r="E1013" s="568" cm="1">
        <f t="array" ref="E1013">IF(H1012&lt;&gt;"",E1012,IF(E1012="","",IFERROR(MATCH(TRUE(),INDEX(INDEX(K:K,E1012+1):K203&lt;&gt;"",0),0)+E1012,"")))</f>
        <v>1154</v>
      </c>
      <c r="F1013" s="569" cm="1">
        <f t="array" ref="F1013">IF(E1013="","",IF(H1012&lt;&gt;"",H1012,INDEX(D:D,E1013)))</f>
        <v>0</v>
      </c>
      <c r="G1013" s="569" t="str">
        <f t="shared" si="186"/>
        <v>0</v>
      </c>
      <c r="H1013" s="570" t="str">
        <f t="shared" si="187"/>
        <v/>
      </c>
      <c r="I1013" s="568" t="str">
        <f>IF(AND(F1013&lt;&gt;"",N10&gt;0,M1013&gt;N10),"Mot &gt; limite","")</f>
        <v/>
      </c>
      <c r="M1013" s="514">
        <f>IF(OR(F1013="",N10="",N10&lt;=0),"",IF(LEN(F1013)&lt;=N10,LEN(F1013),IFERROR(FIND("♦",SUBSTITUTE(LEFT(F1013,N10)," ","♦",LEN(LEFT(F1013,N10))-LEN(SUBSTITUTE(LEFT(F1013,N10)," ","")))),FIND(" ",F1013&amp;" ",N10+1)-1)))</f>
        <v>1</v>
      </c>
      <c r="N1013" s="571">
        <f t="shared" si="188"/>
        <v>996</v>
      </c>
      <c r="O1013" s="551" t="str">
        <f t="shared" si="189"/>
        <v>0</v>
      </c>
      <c r="P1013" s="571">
        <f t="shared" si="190"/>
        <v>1</v>
      </c>
      <c r="Q1013" s="571">
        <f t="shared" si="191"/>
        <v>1</v>
      </c>
    </row>
    <row r="1014" spans="2:17">
      <c r="B1014" s="568"/>
      <c r="C1014" s="568"/>
      <c r="D1014" s="568"/>
      <c r="E1014" s="568" cm="1">
        <f t="array" ref="E1014">IF(H1013&lt;&gt;"",E1013,IF(E1013="","",IFERROR(MATCH(TRUE(),INDEX(INDEX(K:K,E1013+1):K203&lt;&gt;"",0),0)+E1013,"")))</f>
        <v>1155</v>
      </c>
      <c r="F1014" s="569" cm="1">
        <f t="array" ref="F1014">IF(E1014="","",IF(H1013&lt;&gt;"",H1013,INDEX(D:D,E1014)))</f>
        <v>0</v>
      </c>
      <c r="G1014" s="569" t="str">
        <f t="shared" si="186"/>
        <v>0</v>
      </c>
      <c r="H1014" s="570" t="str">
        <f t="shared" si="187"/>
        <v/>
      </c>
      <c r="I1014" s="568" t="str">
        <f>IF(AND(F1014&lt;&gt;"",N10&gt;0,M1014&gt;N10),"Mot &gt; limite","")</f>
        <v/>
      </c>
      <c r="M1014" s="514">
        <f>IF(OR(F1014="",N10="",N10&lt;=0),"",IF(LEN(F1014)&lt;=N10,LEN(F1014),IFERROR(FIND("♦",SUBSTITUTE(LEFT(F1014,N10)," ","♦",LEN(LEFT(F1014,N10))-LEN(SUBSTITUTE(LEFT(F1014,N10)," ","")))),FIND(" ",F1014&amp;" ",N10+1)-1)))</f>
        <v>1</v>
      </c>
      <c r="N1014" s="571">
        <f t="shared" si="188"/>
        <v>997</v>
      </c>
      <c r="O1014" s="551" t="str">
        <f t="shared" si="189"/>
        <v>0</v>
      </c>
      <c r="P1014" s="571">
        <f t="shared" si="190"/>
        <v>1</v>
      </c>
      <c r="Q1014" s="571">
        <f t="shared" si="191"/>
        <v>1</v>
      </c>
    </row>
    <row r="1015" spans="2:17">
      <c r="B1015" s="568"/>
      <c r="C1015" s="568"/>
      <c r="D1015" s="568"/>
      <c r="E1015" s="568" cm="1">
        <f t="array" ref="E1015">IF(H1014&lt;&gt;"",E1014,IF(E1014="","",IFERROR(MATCH(TRUE(),INDEX(INDEX(K:K,E1014+1):K203&lt;&gt;"",0),0)+E1014,"")))</f>
        <v>1156</v>
      </c>
      <c r="F1015" s="569" cm="1">
        <f t="array" ref="F1015">IF(E1015="","",IF(H1014&lt;&gt;"",H1014,INDEX(D:D,E1015)))</f>
        <v>0</v>
      </c>
      <c r="G1015" s="569" t="str">
        <f t="shared" si="186"/>
        <v>0</v>
      </c>
      <c r="H1015" s="570" t="str">
        <f t="shared" si="187"/>
        <v/>
      </c>
      <c r="I1015" s="568" t="str">
        <f>IF(AND(F1015&lt;&gt;"",N10&gt;0,M1015&gt;N10),"Mot &gt; limite","")</f>
        <v/>
      </c>
      <c r="M1015" s="514">
        <f>IF(OR(F1015="",N10="",N10&lt;=0),"",IF(LEN(F1015)&lt;=N10,LEN(F1015),IFERROR(FIND("♦",SUBSTITUTE(LEFT(F1015,N10)," ","♦",LEN(LEFT(F1015,N10))-LEN(SUBSTITUTE(LEFT(F1015,N10)," ","")))),FIND(" ",F1015&amp;" ",N10+1)-1)))</f>
        <v>1</v>
      </c>
      <c r="N1015" s="571">
        <f t="shared" si="188"/>
        <v>998</v>
      </c>
      <c r="O1015" s="551" t="str">
        <f t="shared" si="189"/>
        <v>0</v>
      </c>
      <c r="P1015" s="571">
        <f t="shared" si="190"/>
        <v>1</v>
      </c>
      <c r="Q1015" s="571">
        <f t="shared" si="191"/>
        <v>1</v>
      </c>
    </row>
    <row r="1016" spans="2:17">
      <c r="B1016" s="568"/>
      <c r="C1016" s="568"/>
      <c r="D1016" s="568"/>
      <c r="E1016" s="568" cm="1">
        <f t="array" ref="E1016">IF(H1015&lt;&gt;"",E1015,IF(E1015="","",IFERROR(MATCH(TRUE(),INDEX(INDEX(K:K,E1015+1):K203&lt;&gt;"",0),0)+E1015,"")))</f>
        <v>1157</v>
      </c>
      <c r="F1016" s="569" cm="1">
        <f t="array" ref="F1016">IF(E1016="","",IF(H1015&lt;&gt;"",H1015,INDEX(D:D,E1016)))</f>
        <v>0</v>
      </c>
      <c r="G1016" s="569" t="str">
        <f t="shared" si="186"/>
        <v>0</v>
      </c>
      <c r="H1016" s="570" t="str">
        <f t="shared" si="187"/>
        <v/>
      </c>
      <c r="I1016" s="568" t="str">
        <f>IF(AND(F1016&lt;&gt;"",N10&gt;0,M1016&gt;N10),"Mot &gt; limite","")</f>
        <v/>
      </c>
      <c r="M1016" s="514">
        <f>IF(OR(F1016="",N10="",N10&lt;=0),"",IF(LEN(F1016)&lt;=N10,LEN(F1016),IFERROR(FIND("♦",SUBSTITUTE(LEFT(F1016,N10)," ","♦",LEN(LEFT(F1016,N10))-LEN(SUBSTITUTE(LEFT(F1016,N10)," ","")))),FIND(" ",F1016&amp;" ",N10+1)-1)))</f>
        <v>1</v>
      </c>
      <c r="N1016" s="571">
        <f t="shared" si="188"/>
        <v>999</v>
      </c>
      <c r="O1016" s="551" t="str">
        <f t="shared" si="189"/>
        <v>0</v>
      </c>
      <c r="P1016" s="571">
        <f t="shared" si="190"/>
        <v>1</v>
      </c>
      <c r="Q1016" s="571">
        <f t="shared" si="191"/>
        <v>1</v>
      </c>
    </row>
    <row r="1017" spans="2:17">
      <c r="B1017" s="568"/>
      <c r="C1017" s="568"/>
      <c r="D1017" s="568"/>
      <c r="E1017" s="568" cm="1">
        <f t="array" ref="E1017">IF(H1016&lt;&gt;"",E1016,IF(E1016="","",IFERROR(MATCH(TRUE(),INDEX(INDEX(K:K,E1016+1):K203&lt;&gt;"",0),0)+E1016,"")))</f>
        <v>1158</v>
      </c>
      <c r="F1017" s="569" cm="1">
        <f t="array" ref="F1017">IF(E1017="","",IF(H1016&lt;&gt;"",H1016,INDEX(D:D,E1017)))</f>
        <v>0</v>
      </c>
      <c r="G1017" s="569" t="str">
        <f t="shared" si="186"/>
        <v>0</v>
      </c>
      <c r="H1017" s="570" t="str">
        <f t="shared" si="187"/>
        <v/>
      </c>
      <c r="I1017" s="568" t="str">
        <f>IF(AND(F1017&lt;&gt;"",N10&gt;0,M1017&gt;N10),"Mot &gt; limite","")</f>
        <v/>
      </c>
      <c r="M1017" s="514">
        <f>IF(OR(F1017="",N10="",N10&lt;=0),"",IF(LEN(F1017)&lt;=N10,LEN(F1017),IFERROR(FIND("♦",SUBSTITUTE(LEFT(F1017,N10)," ","♦",LEN(LEFT(F1017,N10))-LEN(SUBSTITUTE(LEFT(F1017,N10)," ","")))),FIND(" ",F1017&amp;" ",N10+1)-1)))</f>
        <v>1</v>
      </c>
      <c r="N1017" s="571">
        <f t="shared" si="188"/>
        <v>1000</v>
      </c>
      <c r="O1017" s="551" t="str">
        <f t="shared" si="189"/>
        <v>0</v>
      </c>
      <c r="P1017" s="571">
        <f t="shared" si="190"/>
        <v>1</v>
      </c>
      <c r="Q1017" s="571">
        <f t="shared" si="191"/>
        <v>1</v>
      </c>
    </row>
  </sheetData>
  <mergeCells count="12">
    <mergeCell ref="N12:Q13"/>
    <mergeCell ref="B14:I14"/>
    <mergeCell ref="J14:L14"/>
    <mergeCell ref="N14:Q14"/>
    <mergeCell ref="K16:K17"/>
    <mergeCell ref="O16:O17"/>
    <mergeCell ref="S11:AB11"/>
    <mergeCell ref="J1:Q2"/>
    <mergeCell ref="S1:AB2"/>
    <mergeCell ref="A2:A3"/>
    <mergeCell ref="J4:Q4"/>
    <mergeCell ref="N7:Q7"/>
  </mergeCells>
  <conditionalFormatting sqref="V18:V202">
    <cfRule type="expression" dxfId="2" priority="1">
      <formula>LEFT(V18,1)="⚠"</formula>
    </cfRule>
    <cfRule type="expression" dxfId="1" priority="2">
      <formula>LEFT(V18,4)="info"</formula>
    </cfRule>
  </conditionalFormatting>
  <conditionalFormatting sqref="Y18:Y202">
    <cfRule type="expression" dxfId="0" priority="3">
      <formula>ISNUMBER(SEARCH("suspicion",Y18))</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Nettoyez.vos.textes</vt:lpstr>
      <vt:lpstr>Magique.1.ligne </vt:lpstr>
      <vt:lpstr>Magique.5.lignes.24.01.2026</vt:lpstr>
      <vt:lpstr>Magique.20.lignes.06.04.202</vt:lpstr>
      <vt:lpstr>Magique.45.lignes.05.04.2026</vt:lpstr>
      <vt:lpstr>Magique 45 lignes.06.04.2026</vt:lpstr>
      <vt:lpstr>Magique 200 lignes.07.06.2026</vt:lpstr>
      <vt:lpstr>Magique.200.lignes13.06.202</vt:lpstr>
      <vt:lpstr>Magique.et.Allergènes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2026-01-04T19:03:20Z</dcterms:created>
  <dcterms:modified xsi:type="dcterms:W3CDTF">2026-05-19T08:11:28Z</dcterms:modified>
</cp:coreProperties>
</file>